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0"/>
  <workbookPr defaultThemeVersion="166925"/>
  <mc:AlternateContent xmlns:mc="http://schemas.openxmlformats.org/markup-compatibility/2006">
    <mc:Choice Requires="x15">
      <x15ac:absPath xmlns:x15ac="http://schemas.microsoft.com/office/spreadsheetml/2010/11/ac" url="/Users/paksivatkinavaleria/Desktop/"/>
    </mc:Choice>
  </mc:AlternateContent>
  <xr:revisionPtr revIDLastSave="0" documentId="13_ncr:1_{16CE4F88-75E3-1B45-8D31-B5BAD75963FD}" xr6:coauthVersionLast="47" xr6:coauthVersionMax="47" xr10:uidLastSave="{00000000-0000-0000-0000-000000000000}"/>
  <bookViews>
    <workbookView xWindow="4480" yWindow="460" windowWidth="23240" windowHeight="16020" xr2:uid="{00000000-000D-0000-FFFF-FFFF00000000}"/>
  </bookViews>
  <sheets>
    <sheet name="Словарь" sheetId="12" r:id="rId1"/>
    <sheet name="Анкета субъекта" sheetId="3" r:id="rId2"/>
    <sheet name="Анкета МО" sheetId="4" r:id="rId3"/>
    <sheet name="Практики субъектов" sheetId="2" r:id="rId4"/>
    <sheet name="Практики МО" sheetId="6" r:id="rId5"/>
    <sheet name="База практик" sheetId="5" r:id="rId6"/>
    <sheet name="Расчеты" sheetId="7" r:id="rId7"/>
    <sheet name="Таблицы и инфграфика" sheetId="8" r:id="rId8"/>
  </sheets>
  <externalReferences>
    <externalReference r:id="rId9"/>
    <externalReference r:id="rId10"/>
    <externalReference r:id="rId11"/>
  </externalReferences>
  <definedNames>
    <definedName name="_xlnm._FilterDatabase" localSheetId="5" hidden="1">'База практик'!$E$1:$H$4</definedName>
    <definedName name="_xlnm._FilterDatabase" localSheetId="7" hidden="1">'Таблицы и инфграфика'!$E$271:$I$271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31" i="7" l="1"/>
  <c r="R32" i="7"/>
  <c r="R33" i="7"/>
  <c r="R34" i="7"/>
  <c r="R13" i="7" l="1"/>
  <c r="BC67" i="7" l="1"/>
  <c r="BB67" i="7"/>
  <c r="BA67" i="7"/>
  <c r="AZ67" i="7"/>
  <c r="AY67" i="7"/>
  <c r="AX67" i="7"/>
  <c r="AW67" i="7"/>
  <c r="AV67" i="7"/>
  <c r="AU67" i="7"/>
  <c r="AT67" i="7"/>
  <c r="AS67" i="7"/>
  <c r="AR67" i="7"/>
  <c r="AQ67" i="7"/>
  <c r="AP67" i="7"/>
  <c r="AO67" i="7"/>
  <c r="AN67" i="7"/>
  <c r="AM67" i="7"/>
  <c r="AL67" i="7"/>
  <c r="AJ67" i="7"/>
  <c r="AI67" i="7"/>
  <c r="AF67" i="7"/>
  <c r="AE67" i="7"/>
  <c r="AD67" i="7"/>
  <c r="AC67" i="7"/>
  <c r="AB67" i="7"/>
  <c r="AA67" i="7"/>
  <c r="Z67" i="7"/>
  <c r="Y67" i="7"/>
  <c r="X67" i="7"/>
  <c r="W67" i="7"/>
  <c r="V67" i="7"/>
  <c r="U67" i="7"/>
  <c r="T67" i="7"/>
  <c r="S67" i="7"/>
  <c r="CY30" i="7"/>
  <c r="CX30" i="7"/>
  <c r="CW30" i="7"/>
  <c r="CV30" i="7"/>
  <c r="CU30" i="7"/>
  <c r="CT30" i="7"/>
  <c r="CS30" i="7"/>
  <c r="CQ30" i="7"/>
  <c r="CP30" i="7"/>
  <c r="CO30" i="7"/>
  <c r="CN30" i="7"/>
  <c r="CM30" i="7"/>
  <c r="CL30" i="7"/>
  <c r="CK30" i="7"/>
  <c r="CJ30" i="7"/>
  <c r="CI30" i="7"/>
  <c r="CH30" i="7"/>
  <c r="CG30" i="7"/>
  <c r="CF30" i="7"/>
  <c r="CD30" i="7"/>
  <c r="CC30" i="7"/>
  <c r="CB30" i="7"/>
  <c r="CA30" i="7"/>
  <c r="BZ30" i="7"/>
  <c r="BY30" i="7"/>
  <c r="BX30" i="7"/>
  <c r="BW30" i="7"/>
  <c r="BV30" i="7"/>
  <c r="BU30" i="7"/>
  <c r="BT30" i="7"/>
  <c r="BS30" i="7"/>
  <c r="BR30" i="7"/>
  <c r="BQ30" i="7"/>
  <c r="BP30" i="7"/>
  <c r="BO30" i="7"/>
  <c r="BN30" i="7"/>
  <c r="BM30" i="7"/>
  <c r="BL30" i="7"/>
  <c r="BK30" i="7"/>
  <c r="BI30" i="7"/>
  <c r="BG30" i="7"/>
  <c r="BF30" i="7"/>
  <c r="BE30" i="7"/>
  <c r="BD30" i="7"/>
  <c r="BC30" i="7"/>
  <c r="BB30" i="7"/>
  <c r="BA30" i="7"/>
  <c r="AZ30" i="7"/>
  <c r="AY30" i="7"/>
  <c r="AX30" i="7"/>
  <c r="AW30" i="7"/>
  <c r="AV30" i="7"/>
  <c r="AU30" i="7"/>
  <c r="AT30" i="7"/>
  <c r="AS30" i="7"/>
  <c r="AP30" i="7"/>
  <c r="AO30" i="7"/>
  <c r="AN30" i="7"/>
  <c r="AL30" i="7"/>
  <c r="AJ30" i="7"/>
  <c r="AI30" i="7"/>
  <c r="AF30" i="7"/>
  <c r="AE30" i="7"/>
  <c r="AD30" i="7"/>
  <c r="AC30" i="7"/>
  <c r="AB30" i="7"/>
  <c r="AA30" i="7"/>
  <c r="Z30" i="7"/>
  <c r="Y30" i="7"/>
  <c r="X30" i="7"/>
  <c r="W30" i="7"/>
  <c r="V30" i="7"/>
  <c r="U30" i="7"/>
  <c r="T30" i="7"/>
  <c r="S30" i="7"/>
  <c r="CY29" i="7"/>
  <c r="CX29" i="7"/>
  <c r="CW29" i="7"/>
  <c r="CV29" i="7"/>
  <c r="CU29" i="7"/>
  <c r="CT29" i="7"/>
  <c r="CS29" i="7"/>
  <c r="CQ29" i="7"/>
  <c r="CP29" i="7"/>
  <c r="CO29" i="7"/>
  <c r="CN29" i="7"/>
  <c r="CM29" i="7"/>
  <c r="CL29" i="7"/>
  <c r="CK29" i="7"/>
  <c r="CJ29" i="7"/>
  <c r="CI29" i="7"/>
  <c r="CH29" i="7"/>
  <c r="CG29" i="7"/>
  <c r="CF29" i="7"/>
  <c r="CD29" i="7"/>
  <c r="CC29" i="7"/>
  <c r="CB29" i="7"/>
  <c r="CA29" i="7"/>
  <c r="BZ29" i="7"/>
  <c r="BY29" i="7"/>
  <c r="BX29" i="7"/>
  <c r="BW29" i="7"/>
  <c r="BV29" i="7"/>
  <c r="BU29" i="7"/>
  <c r="BT29" i="7"/>
  <c r="BS29" i="7"/>
  <c r="BR29" i="7"/>
  <c r="BQ29" i="7"/>
  <c r="BP29" i="7"/>
  <c r="BO29" i="7"/>
  <c r="BN29" i="7"/>
  <c r="BM29" i="7"/>
  <c r="BL29" i="7"/>
  <c r="BK29" i="7"/>
  <c r="BI29" i="7"/>
  <c r="BG29" i="7"/>
  <c r="BF29" i="7"/>
  <c r="BE29" i="7"/>
  <c r="BD29" i="7"/>
  <c r="BC29" i="7"/>
  <c r="BB29" i="7"/>
  <c r="BA29" i="7"/>
  <c r="AZ29" i="7"/>
  <c r="AY29" i="7"/>
  <c r="AX29" i="7"/>
  <c r="AW29" i="7"/>
  <c r="AV29" i="7"/>
  <c r="AU29" i="7"/>
  <c r="AT29" i="7"/>
  <c r="AS29" i="7"/>
  <c r="AP29" i="7"/>
  <c r="AO29" i="7"/>
  <c r="AN29" i="7"/>
  <c r="AL29" i="7"/>
  <c r="AJ29" i="7"/>
  <c r="AI29" i="7"/>
  <c r="AF29" i="7"/>
  <c r="AE29" i="7"/>
  <c r="AD29" i="7"/>
  <c r="AC29" i="7"/>
  <c r="AB29" i="7"/>
  <c r="AA29" i="7"/>
  <c r="Z29" i="7"/>
  <c r="Y29" i="7"/>
  <c r="X29" i="7"/>
  <c r="W29" i="7"/>
  <c r="V29" i="7"/>
  <c r="U29" i="7"/>
  <c r="T29" i="7"/>
  <c r="S29" i="7"/>
  <c r="AE19" i="7"/>
  <c r="AD19" i="7"/>
  <c r="AC19" i="7"/>
  <c r="AA19" i="7"/>
  <c r="Y19" i="7"/>
  <c r="X19" i="7"/>
  <c r="V19" i="7"/>
  <c r="T19" i="7"/>
  <c r="S19" i="7"/>
  <c r="CY18" i="7"/>
  <c r="CX18" i="7"/>
  <c r="CW18" i="7"/>
  <c r="CV18" i="7"/>
  <c r="CU18" i="7"/>
  <c r="CT18" i="7"/>
  <c r="CS18" i="7"/>
  <c r="CQ18" i="7"/>
  <c r="CP18" i="7"/>
  <c r="CO18" i="7"/>
  <c r="CN18" i="7"/>
  <c r="CM18" i="7"/>
  <c r="CL18" i="7"/>
  <c r="CK18" i="7"/>
  <c r="CJ18" i="7"/>
  <c r="CI18" i="7"/>
  <c r="CH18" i="7"/>
  <c r="CG18" i="7"/>
  <c r="CF18" i="7"/>
  <c r="CD18" i="7"/>
  <c r="CC18" i="7"/>
  <c r="CB18" i="7"/>
  <c r="CA18" i="7"/>
  <c r="BZ18" i="7"/>
  <c r="BY18" i="7"/>
  <c r="BX18" i="7"/>
  <c r="BW18" i="7"/>
  <c r="BV18" i="7"/>
  <c r="BU18" i="7"/>
  <c r="BT18" i="7"/>
  <c r="BS18" i="7"/>
  <c r="BR18" i="7"/>
  <c r="BQ18" i="7"/>
  <c r="BP18" i="7"/>
  <c r="BO18" i="7"/>
  <c r="BN18" i="7"/>
  <c r="BM18" i="7"/>
  <c r="BL18" i="7"/>
  <c r="BK18" i="7"/>
  <c r="BI18" i="7"/>
  <c r="BG18" i="7"/>
  <c r="BF18" i="7"/>
  <c r="BE18" i="7"/>
  <c r="BD18" i="7"/>
  <c r="BC18" i="7"/>
  <c r="BB18" i="7"/>
  <c r="BA18" i="7"/>
  <c r="AZ18" i="7"/>
  <c r="AY18" i="7"/>
  <c r="AX18" i="7"/>
  <c r="AW18" i="7"/>
  <c r="AV18" i="7"/>
  <c r="AU18" i="7"/>
  <c r="AT18" i="7"/>
  <c r="AS18" i="7"/>
  <c r="AP18" i="7"/>
  <c r="AO18" i="7"/>
  <c r="AN18" i="7"/>
  <c r="AL18" i="7"/>
  <c r="AJ18" i="7"/>
  <c r="AI18" i="7"/>
  <c r="AF18" i="7"/>
  <c r="AE18" i="7"/>
  <c r="AD18" i="7"/>
  <c r="AC18" i="7"/>
  <c r="AB18" i="7"/>
  <c r="AA18" i="7"/>
  <c r="Z18" i="7"/>
  <c r="Y18" i="7"/>
  <c r="X18" i="7"/>
  <c r="W18" i="7"/>
  <c r="V18" i="7"/>
  <c r="U18" i="7"/>
  <c r="T18" i="7"/>
  <c r="S18" i="7"/>
  <c r="CY17" i="7"/>
  <c r="CX17" i="7"/>
  <c r="CW17" i="7"/>
  <c r="CV17" i="7"/>
  <c r="CU17" i="7"/>
  <c r="CT17" i="7"/>
  <c r="CS17" i="7"/>
  <c r="CQ17" i="7"/>
  <c r="CP17" i="7"/>
  <c r="CO17" i="7"/>
  <c r="CN17" i="7"/>
  <c r="CM17" i="7"/>
  <c r="CL17" i="7"/>
  <c r="CK17" i="7"/>
  <c r="CJ17" i="7"/>
  <c r="CI17" i="7"/>
  <c r="CH17" i="7"/>
  <c r="CG17" i="7"/>
  <c r="CF17" i="7"/>
  <c r="CD17" i="7"/>
  <c r="CC17" i="7"/>
  <c r="CB17" i="7"/>
  <c r="CA17" i="7"/>
  <c r="BZ17" i="7"/>
  <c r="BY17" i="7"/>
  <c r="BX17" i="7"/>
  <c r="BW17" i="7"/>
  <c r="BV17" i="7"/>
  <c r="BU17" i="7"/>
  <c r="BT17" i="7"/>
  <c r="BS17" i="7"/>
  <c r="BR17" i="7"/>
  <c r="BQ17" i="7"/>
  <c r="BP17" i="7"/>
  <c r="BO17" i="7"/>
  <c r="BN17" i="7"/>
  <c r="BM17" i="7"/>
  <c r="BL17" i="7"/>
  <c r="BK17" i="7"/>
  <c r="BI17" i="7"/>
  <c r="BG17" i="7"/>
  <c r="BF17" i="7"/>
  <c r="BE17" i="7"/>
  <c r="BD17" i="7"/>
  <c r="BC17" i="7"/>
  <c r="BB17" i="7"/>
  <c r="BA17" i="7"/>
  <c r="AZ17" i="7"/>
  <c r="AY17" i="7"/>
  <c r="AX17" i="7"/>
  <c r="AW17" i="7"/>
  <c r="AV17" i="7"/>
  <c r="AU17" i="7"/>
  <c r="AT17" i="7"/>
  <c r="AS17" i="7"/>
  <c r="AP17" i="7"/>
  <c r="AO17" i="7"/>
  <c r="AN17" i="7"/>
  <c r="AL17" i="7"/>
  <c r="AJ17" i="7"/>
  <c r="AI17" i="7"/>
  <c r="AF17" i="7"/>
  <c r="AE17" i="7"/>
  <c r="AD17" i="7"/>
  <c r="AC17" i="7"/>
  <c r="AB17" i="7"/>
  <c r="AA17" i="7"/>
  <c r="Z17" i="7"/>
  <c r="Y17" i="7"/>
  <c r="X17" i="7"/>
  <c r="W17" i="7"/>
  <c r="V17" i="7"/>
  <c r="U17" i="7"/>
  <c r="T17" i="7"/>
  <c r="S17" i="7"/>
  <c r="CY16" i="7"/>
  <c r="CX16" i="7"/>
  <c r="CW16" i="7"/>
  <c r="CV16" i="7"/>
  <c r="CU16" i="7"/>
  <c r="CT16" i="7"/>
  <c r="CS16" i="7"/>
  <c r="CQ16" i="7"/>
  <c r="CP16" i="7"/>
  <c r="CO16" i="7"/>
  <c r="CN16" i="7"/>
  <c r="CM16" i="7"/>
  <c r="CL16" i="7"/>
  <c r="CK16" i="7"/>
  <c r="CJ16" i="7"/>
  <c r="CI16" i="7"/>
  <c r="CH16" i="7"/>
  <c r="CG16" i="7"/>
  <c r="CF16" i="7"/>
  <c r="CD16" i="7"/>
  <c r="CC16" i="7"/>
  <c r="CB16" i="7"/>
  <c r="CA16" i="7"/>
  <c r="BZ16" i="7"/>
  <c r="BY16" i="7"/>
  <c r="BX16" i="7"/>
  <c r="BW16" i="7"/>
  <c r="BV16" i="7"/>
  <c r="BU16" i="7"/>
  <c r="BT16" i="7"/>
  <c r="BS16" i="7"/>
  <c r="BR16" i="7"/>
  <c r="BQ16" i="7"/>
  <c r="BP16" i="7"/>
  <c r="BO16" i="7"/>
  <c r="BN16" i="7"/>
  <c r="BM16" i="7"/>
  <c r="BL16" i="7"/>
  <c r="BK16" i="7"/>
  <c r="BI16" i="7"/>
  <c r="BG16" i="7"/>
  <c r="BF16" i="7"/>
  <c r="BE16" i="7"/>
  <c r="BD16" i="7"/>
  <c r="BC16" i="7"/>
  <c r="BB16" i="7"/>
  <c r="BA16" i="7"/>
  <c r="AZ16" i="7"/>
  <c r="AY16" i="7"/>
  <c r="AX16" i="7"/>
  <c r="AW16" i="7"/>
  <c r="AV16" i="7"/>
  <c r="AU16" i="7"/>
  <c r="AT16" i="7"/>
  <c r="AS16" i="7"/>
  <c r="AP16" i="7"/>
  <c r="AO16" i="7"/>
  <c r="AN16" i="7"/>
  <c r="AL16" i="7"/>
  <c r="AJ16" i="7"/>
  <c r="AI16" i="7"/>
  <c r="AF16" i="7"/>
  <c r="AE16" i="7"/>
  <c r="AD16" i="7"/>
  <c r="AC16" i="7"/>
  <c r="AB16" i="7"/>
  <c r="AA16" i="7"/>
  <c r="Z16" i="7"/>
  <c r="Y16" i="7"/>
  <c r="X16" i="7"/>
  <c r="W16" i="7"/>
  <c r="V16" i="7"/>
  <c r="U16" i="7"/>
  <c r="T16" i="7"/>
  <c r="S16" i="7"/>
  <c r="CY15" i="7"/>
  <c r="CX15" i="7"/>
  <c r="CW15" i="7"/>
  <c r="CV15" i="7"/>
  <c r="CU15" i="7"/>
  <c r="CT15" i="7"/>
  <c r="CS15" i="7"/>
  <c r="CQ15" i="7"/>
  <c r="CP15" i="7"/>
  <c r="CO15" i="7"/>
  <c r="CN15" i="7"/>
  <c r="CM15" i="7"/>
  <c r="CL15" i="7"/>
  <c r="CK15" i="7"/>
  <c r="CJ15" i="7"/>
  <c r="CI15" i="7"/>
  <c r="CH15" i="7"/>
  <c r="CG15" i="7"/>
  <c r="CF15" i="7"/>
  <c r="CD15" i="7"/>
  <c r="CC15" i="7"/>
  <c r="CB15" i="7"/>
  <c r="CA15" i="7"/>
  <c r="BZ15" i="7"/>
  <c r="BY15" i="7"/>
  <c r="BX15" i="7"/>
  <c r="BW15" i="7"/>
  <c r="BV15" i="7"/>
  <c r="BU15" i="7"/>
  <c r="BT15" i="7"/>
  <c r="BS15" i="7"/>
  <c r="BR15" i="7"/>
  <c r="BQ15" i="7"/>
  <c r="BP15" i="7"/>
  <c r="BO15" i="7"/>
  <c r="BN15" i="7"/>
  <c r="BM15" i="7"/>
  <c r="BL15" i="7"/>
  <c r="BK15" i="7"/>
  <c r="BI15" i="7"/>
  <c r="BG15" i="7"/>
  <c r="BF15" i="7"/>
  <c r="BE15" i="7"/>
  <c r="BD15" i="7"/>
  <c r="BC15" i="7"/>
  <c r="BB15" i="7"/>
  <c r="BA15" i="7"/>
  <c r="AZ15" i="7"/>
  <c r="AY15" i="7"/>
  <c r="AX15" i="7"/>
  <c r="AW15" i="7"/>
  <c r="AV15" i="7"/>
  <c r="AU15" i="7"/>
  <c r="AT15" i="7"/>
  <c r="AS15" i="7"/>
  <c r="AP15" i="7"/>
  <c r="AO15" i="7"/>
  <c r="AN15" i="7"/>
  <c r="AL15" i="7"/>
  <c r="AJ15" i="7"/>
  <c r="AI15" i="7"/>
  <c r="AF15" i="7"/>
  <c r="AE15" i="7"/>
  <c r="AD15" i="7"/>
  <c r="AC15" i="7"/>
  <c r="AB15" i="7"/>
  <c r="AA15" i="7"/>
  <c r="Z15" i="7"/>
  <c r="Y15" i="7"/>
  <c r="X15" i="7"/>
  <c r="W15" i="7"/>
  <c r="V15" i="7"/>
  <c r="U15" i="7"/>
  <c r="T15" i="7"/>
  <c r="S15" i="7"/>
  <c r="CY14" i="7"/>
  <c r="CX14" i="7"/>
  <c r="CW14" i="7"/>
  <c r="CV14" i="7"/>
  <c r="CU14" i="7"/>
  <c r="CT14" i="7"/>
  <c r="CS14" i="7"/>
  <c r="CQ14" i="7"/>
  <c r="CP14" i="7"/>
  <c r="CO14" i="7"/>
  <c r="CN14" i="7"/>
  <c r="CM14" i="7"/>
  <c r="CL14" i="7"/>
  <c r="CK14" i="7"/>
  <c r="CJ14" i="7"/>
  <c r="CI14" i="7"/>
  <c r="CH14" i="7"/>
  <c r="CG14" i="7"/>
  <c r="CF14" i="7"/>
  <c r="CD14" i="7"/>
  <c r="CC14" i="7"/>
  <c r="CB14" i="7"/>
  <c r="CA14" i="7"/>
  <c r="BZ14" i="7"/>
  <c r="BY14" i="7"/>
  <c r="BX14" i="7"/>
  <c r="BW14" i="7"/>
  <c r="BV14" i="7"/>
  <c r="BU14" i="7"/>
  <c r="BT14" i="7"/>
  <c r="BS14" i="7"/>
  <c r="BR14" i="7"/>
  <c r="BQ14" i="7"/>
  <c r="BP14" i="7"/>
  <c r="BO14" i="7"/>
  <c r="BN14" i="7"/>
  <c r="BM14" i="7"/>
  <c r="BL14" i="7"/>
  <c r="BK14" i="7"/>
  <c r="BI14" i="7"/>
  <c r="BG14" i="7"/>
  <c r="BF14" i="7"/>
  <c r="BE14" i="7"/>
  <c r="BD14" i="7"/>
  <c r="BC14" i="7"/>
  <c r="BB14" i="7"/>
  <c r="BA14" i="7"/>
  <c r="AZ14" i="7"/>
  <c r="AY14" i="7"/>
  <c r="AX14" i="7"/>
  <c r="AW14" i="7"/>
  <c r="AV14" i="7"/>
  <c r="AU14" i="7"/>
  <c r="AT14" i="7"/>
  <c r="AS14" i="7"/>
  <c r="AP14" i="7"/>
  <c r="AO14" i="7"/>
  <c r="AN14" i="7"/>
  <c r="AL14" i="7"/>
  <c r="AJ14" i="7"/>
  <c r="AI14" i="7"/>
  <c r="AF14" i="7"/>
  <c r="AE14" i="7"/>
  <c r="AD14" i="7"/>
  <c r="AC14" i="7"/>
  <c r="AB14" i="7"/>
  <c r="AA14" i="7"/>
  <c r="Z14" i="7"/>
  <c r="Y14" i="7"/>
  <c r="X14" i="7"/>
  <c r="W14" i="7"/>
  <c r="V14" i="7"/>
  <c r="U14" i="7"/>
  <c r="T14" i="7"/>
  <c r="S14" i="7"/>
  <c r="AB12" i="7"/>
  <c r="Y12" i="7"/>
  <c r="V12" i="7"/>
  <c r="U12" i="7"/>
  <c r="CY11" i="7"/>
  <c r="CW11" i="7"/>
  <c r="CV11" i="7"/>
  <c r="CU11" i="7"/>
  <c r="CT11" i="7"/>
  <c r="CS11" i="7"/>
  <c r="CQ11" i="7"/>
  <c r="CP11" i="7"/>
  <c r="CO11" i="7"/>
  <c r="CN11" i="7"/>
  <c r="CM11" i="7"/>
  <c r="CL11" i="7"/>
  <c r="CK11" i="7"/>
  <c r="CJ11" i="7"/>
  <c r="CI11" i="7"/>
  <c r="CH11" i="7"/>
  <c r="CG11" i="7"/>
  <c r="CF11" i="7"/>
  <c r="CD11" i="7"/>
  <c r="CC11" i="7"/>
  <c r="CB11" i="7"/>
  <c r="BZ11" i="7"/>
  <c r="BY11" i="7"/>
  <c r="BX11" i="7"/>
  <c r="BW11" i="7"/>
  <c r="BV11" i="7"/>
  <c r="BU11" i="7"/>
  <c r="BT11" i="7"/>
  <c r="BS11" i="7"/>
  <c r="BR11" i="7"/>
  <c r="BQ11" i="7"/>
  <c r="BP11" i="7"/>
  <c r="BO11" i="7"/>
  <c r="BN11" i="7"/>
  <c r="BM11" i="7"/>
  <c r="BL11" i="7"/>
  <c r="BK11" i="7"/>
  <c r="BI11" i="7"/>
  <c r="BG11" i="7"/>
  <c r="BF11" i="7"/>
  <c r="BE11" i="7"/>
  <c r="BD11" i="7"/>
  <c r="BC11" i="7"/>
  <c r="BB11" i="7"/>
  <c r="BA11" i="7"/>
  <c r="AY11" i="7"/>
  <c r="AX11" i="7"/>
  <c r="AW11" i="7"/>
  <c r="AT11" i="7"/>
  <c r="AS11" i="7"/>
  <c r="AP11" i="7"/>
  <c r="AO11" i="7"/>
  <c r="AN11" i="7"/>
  <c r="AJ11" i="7"/>
  <c r="AI11" i="7"/>
  <c r="AF11" i="7"/>
  <c r="AE11" i="7"/>
  <c r="AC11" i="7"/>
  <c r="AB11" i="7"/>
  <c r="Z11" i="7"/>
  <c r="Y11" i="7"/>
  <c r="X11" i="7"/>
  <c r="W11" i="7"/>
  <c r="U11" i="7"/>
  <c r="T11" i="7"/>
  <c r="S11" i="7"/>
  <c r="CY9" i="7"/>
  <c r="CX9" i="7"/>
  <c r="CW9" i="7"/>
  <c r="CV9" i="7"/>
  <c r="CU9" i="7"/>
  <c r="CT9" i="7"/>
  <c r="CS9" i="7"/>
  <c r="CQ9" i="7"/>
  <c r="CP9" i="7"/>
  <c r="CO9" i="7"/>
  <c r="CN9" i="7"/>
  <c r="CM9" i="7"/>
  <c r="CL9" i="7"/>
  <c r="CK9" i="7"/>
  <c r="CJ9" i="7"/>
  <c r="CI9" i="7"/>
  <c r="CH9" i="7"/>
  <c r="CG9" i="7"/>
  <c r="CF9" i="7"/>
  <c r="CD9" i="7"/>
  <c r="CC9" i="7"/>
  <c r="CB9" i="7"/>
  <c r="CA9" i="7"/>
  <c r="BZ9" i="7"/>
  <c r="BY9" i="7"/>
  <c r="BX9" i="7"/>
  <c r="BW9" i="7"/>
  <c r="BV9" i="7"/>
  <c r="BU9" i="7"/>
  <c r="BT9" i="7"/>
  <c r="BS9" i="7"/>
  <c r="BR9" i="7"/>
  <c r="BQ9" i="7"/>
  <c r="BP9" i="7"/>
  <c r="BO9" i="7"/>
  <c r="BN9" i="7"/>
  <c r="BM9" i="7"/>
  <c r="BL9" i="7"/>
  <c r="BK9" i="7"/>
  <c r="BI9" i="7"/>
  <c r="BG9" i="7"/>
  <c r="BF9" i="7"/>
  <c r="BE9" i="7"/>
  <c r="BD9" i="7"/>
  <c r="BC9" i="7"/>
  <c r="BB9" i="7"/>
  <c r="BA9" i="7"/>
  <c r="AZ9" i="7"/>
  <c r="AY9" i="7"/>
  <c r="AX9" i="7"/>
  <c r="AW9" i="7"/>
  <c r="AV9" i="7"/>
  <c r="AU9" i="7"/>
  <c r="AT9" i="7"/>
  <c r="AS9" i="7"/>
  <c r="AP9" i="7"/>
  <c r="AO9" i="7"/>
  <c r="AN9" i="7"/>
  <c r="AL9" i="7"/>
  <c r="AJ9" i="7"/>
  <c r="AI9" i="7"/>
  <c r="AF9" i="7"/>
  <c r="AE9" i="7"/>
  <c r="AD9" i="7"/>
  <c r="AC9" i="7"/>
  <c r="AB9" i="7"/>
  <c r="AA9" i="7"/>
  <c r="Z9" i="7"/>
  <c r="Y9" i="7"/>
  <c r="X9" i="7"/>
  <c r="W9" i="7"/>
  <c r="V9" i="7"/>
  <c r="U9" i="7"/>
  <c r="T9" i="7"/>
  <c r="S9" i="7"/>
  <c r="R15" i="7" l="1"/>
  <c r="R19" i="7"/>
  <c r="R30" i="7"/>
  <c r="R18" i="7"/>
  <c r="R29" i="7"/>
  <c r="R17" i="7"/>
  <c r="R14" i="7"/>
  <c r="R11" i="7"/>
  <c r="R16" i="7"/>
  <c r="R12" i="7"/>
  <c r="CP63" i="7" l="1"/>
  <c r="P2" i="7"/>
  <c r="AM229" i="5"/>
  <c r="AM208" i="5"/>
  <c r="D134" i="8"/>
  <c r="T142" i="7"/>
  <c r="U142" i="7"/>
  <c r="V142" i="7"/>
  <c r="W142" i="7"/>
  <c r="X142" i="7"/>
  <c r="Y142" i="7"/>
  <c r="Z142" i="7"/>
  <c r="AA142" i="7"/>
  <c r="AB142" i="7"/>
  <c r="AC142" i="7"/>
  <c r="AD142" i="7"/>
  <c r="AE142" i="7"/>
  <c r="AF142" i="7"/>
  <c r="AG142" i="7"/>
  <c r="AH142" i="7"/>
  <c r="AI142" i="7"/>
  <c r="AJ142" i="7"/>
  <c r="AK142" i="7"/>
  <c r="AL142" i="7"/>
  <c r="AM142" i="7"/>
  <c r="AN142" i="7"/>
  <c r="AO142" i="7"/>
  <c r="AP142" i="7"/>
  <c r="AQ142" i="7"/>
  <c r="AR142" i="7"/>
  <c r="AS142" i="7"/>
  <c r="AT142" i="7"/>
  <c r="AU142" i="7"/>
  <c r="AV142" i="7"/>
  <c r="AW142" i="7"/>
  <c r="AX142" i="7"/>
  <c r="AY142" i="7"/>
  <c r="AZ142" i="7"/>
  <c r="BA142" i="7"/>
  <c r="BB142" i="7"/>
  <c r="BC142" i="7"/>
  <c r="BD142" i="7"/>
  <c r="BE142" i="7"/>
  <c r="BF142" i="7"/>
  <c r="BG142" i="7"/>
  <c r="BH142" i="7"/>
  <c r="BI142" i="7"/>
  <c r="BJ142" i="7"/>
  <c r="BK142" i="7"/>
  <c r="BL142" i="7"/>
  <c r="BM142" i="7"/>
  <c r="BN142" i="7"/>
  <c r="BO142" i="7"/>
  <c r="BP142" i="7"/>
  <c r="BQ142" i="7"/>
  <c r="BR142" i="7"/>
  <c r="BS142" i="7"/>
  <c r="BT142" i="7"/>
  <c r="BU142" i="7"/>
  <c r="BV142" i="7"/>
  <c r="BW142" i="7"/>
  <c r="BX142" i="7"/>
  <c r="BY142" i="7"/>
  <c r="BZ142" i="7"/>
  <c r="CA142" i="7"/>
  <c r="CB142" i="7"/>
  <c r="CC142" i="7"/>
  <c r="CD142" i="7"/>
  <c r="CE142" i="7"/>
  <c r="CF142" i="7"/>
  <c r="CG142" i="7"/>
  <c r="CH142" i="7"/>
  <c r="CI142" i="7"/>
  <c r="CJ142" i="7"/>
  <c r="CK142" i="7"/>
  <c r="CL142" i="7"/>
  <c r="CM142" i="7"/>
  <c r="CN142" i="7"/>
  <c r="CO142" i="7"/>
  <c r="CP142" i="7"/>
  <c r="CQ142" i="7"/>
  <c r="CR142" i="7"/>
  <c r="CS142" i="7"/>
  <c r="CT142" i="7"/>
  <c r="CU142" i="7"/>
  <c r="CV142" i="7"/>
  <c r="CW142" i="7"/>
  <c r="CX142" i="7"/>
  <c r="CY142" i="7"/>
  <c r="T144" i="7"/>
  <c r="U144" i="7"/>
  <c r="V144" i="7"/>
  <c r="W144" i="7"/>
  <c r="X144" i="7"/>
  <c r="Y144" i="7"/>
  <c r="Z144" i="7"/>
  <c r="AA144" i="7"/>
  <c r="AB144" i="7"/>
  <c r="AC144" i="7"/>
  <c r="AD144" i="7"/>
  <c r="AE144" i="7"/>
  <c r="AF144" i="7"/>
  <c r="AG144" i="7"/>
  <c r="AH144" i="7"/>
  <c r="AI144" i="7"/>
  <c r="AJ144" i="7"/>
  <c r="AK144" i="7"/>
  <c r="AL144" i="7"/>
  <c r="AM144" i="7"/>
  <c r="AN144" i="7"/>
  <c r="AO144" i="7"/>
  <c r="AP144" i="7"/>
  <c r="AQ144" i="7"/>
  <c r="AR144" i="7"/>
  <c r="AS144" i="7"/>
  <c r="AT144" i="7"/>
  <c r="AU144" i="7"/>
  <c r="AV144" i="7"/>
  <c r="AW144" i="7"/>
  <c r="AX144" i="7"/>
  <c r="AY144" i="7"/>
  <c r="AZ144" i="7"/>
  <c r="BA144" i="7"/>
  <c r="BB144" i="7"/>
  <c r="BC144" i="7"/>
  <c r="BD144" i="7"/>
  <c r="BE144" i="7"/>
  <c r="BF144" i="7"/>
  <c r="BG144" i="7"/>
  <c r="BH144" i="7"/>
  <c r="BI144" i="7"/>
  <c r="BJ144" i="7"/>
  <c r="BK144" i="7"/>
  <c r="BL144" i="7"/>
  <c r="BM144" i="7"/>
  <c r="BN144" i="7"/>
  <c r="BO144" i="7"/>
  <c r="BP144" i="7"/>
  <c r="BQ144" i="7"/>
  <c r="BR144" i="7"/>
  <c r="BS144" i="7"/>
  <c r="BT144" i="7"/>
  <c r="BU144" i="7"/>
  <c r="BV144" i="7"/>
  <c r="BW144" i="7"/>
  <c r="BX144" i="7"/>
  <c r="BY144" i="7"/>
  <c r="BZ144" i="7"/>
  <c r="CA144" i="7"/>
  <c r="CB144" i="7"/>
  <c r="CC144" i="7"/>
  <c r="CD144" i="7"/>
  <c r="CE144" i="7"/>
  <c r="CF144" i="7"/>
  <c r="CG144" i="7"/>
  <c r="CH144" i="7"/>
  <c r="CI144" i="7"/>
  <c r="CJ144" i="7"/>
  <c r="CK144" i="7"/>
  <c r="CL144" i="7"/>
  <c r="CM144" i="7"/>
  <c r="CN144" i="7"/>
  <c r="CO144" i="7"/>
  <c r="CP144" i="7"/>
  <c r="CQ144" i="7"/>
  <c r="CR144" i="7"/>
  <c r="CS144" i="7"/>
  <c r="CT144" i="7"/>
  <c r="CU144" i="7"/>
  <c r="CV144" i="7"/>
  <c r="CW144" i="7"/>
  <c r="CX144" i="7"/>
  <c r="CY144" i="7"/>
  <c r="T146" i="7"/>
  <c r="U146" i="7"/>
  <c r="V146" i="7"/>
  <c r="W146" i="7"/>
  <c r="X146" i="7"/>
  <c r="Y146" i="7"/>
  <c r="Z146" i="7"/>
  <c r="AA146" i="7"/>
  <c r="AB146" i="7"/>
  <c r="AC146" i="7"/>
  <c r="AD146" i="7"/>
  <c r="AE146" i="7"/>
  <c r="AF146" i="7"/>
  <c r="AG146" i="7"/>
  <c r="AH146" i="7"/>
  <c r="AI146" i="7"/>
  <c r="AJ146" i="7"/>
  <c r="AK146" i="7"/>
  <c r="AL146" i="7"/>
  <c r="AM146" i="7"/>
  <c r="AN146" i="7"/>
  <c r="AO146" i="7"/>
  <c r="AP146" i="7"/>
  <c r="AQ146" i="7"/>
  <c r="AR146" i="7"/>
  <c r="AS146" i="7"/>
  <c r="AT146" i="7"/>
  <c r="AU146" i="7"/>
  <c r="AV146" i="7"/>
  <c r="AW146" i="7"/>
  <c r="AX146" i="7"/>
  <c r="AY146" i="7"/>
  <c r="AZ146" i="7"/>
  <c r="BA146" i="7"/>
  <c r="BB146" i="7"/>
  <c r="BC146" i="7"/>
  <c r="BD146" i="7"/>
  <c r="BE146" i="7"/>
  <c r="BF146" i="7"/>
  <c r="BG146" i="7"/>
  <c r="BH146" i="7"/>
  <c r="BI146" i="7"/>
  <c r="BJ146" i="7"/>
  <c r="BK146" i="7"/>
  <c r="BL146" i="7"/>
  <c r="BM146" i="7"/>
  <c r="BN146" i="7"/>
  <c r="BO146" i="7"/>
  <c r="BP146" i="7"/>
  <c r="BQ146" i="7"/>
  <c r="BR146" i="7"/>
  <c r="BS146" i="7"/>
  <c r="BT146" i="7"/>
  <c r="BU146" i="7"/>
  <c r="BV146" i="7"/>
  <c r="BW146" i="7"/>
  <c r="BX146" i="7"/>
  <c r="BY146" i="7"/>
  <c r="BZ146" i="7"/>
  <c r="CA146" i="7"/>
  <c r="CB146" i="7"/>
  <c r="CC146" i="7"/>
  <c r="CD146" i="7"/>
  <c r="CE146" i="7"/>
  <c r="CF146" i="7"/>
  <c r="CG146" i="7"/>
  <c r="CH146" i="7"/>
  <c r="CI146" i="7"/>
  <c r="CJ146" i="7"/>
  <c r="CK146" i="7"/>
  <c r="CL146" i="7"/>
  <c r="CM146" i="7"/>
  <c r="CN146" i="7"/>
  <c r="CO146" i="7"/>
  <c r="CP146" i="7"/>
  <c r="CQ146" i="7"/>
  <c r="CR146" i="7"/>
  <c r="CS146" i="7"/>
  <c r="CT146" i="7"/>
  <c r="CU146" i="7"/>
  <c r="CV146" i="7"/>
  <c r="CW146" i="7"/>
  <c r="CX146" i="7"/>
  <c r="CY146" i="7"/>
  <c r="T148" i="7"/>
  <c r="U148" i="7"/>
  <c r="V148" i="7"/>
  <c r="W148" i="7"/>
  <c r="X148" i="7"/>
  <c r="Y148" i="7"/>
  <c r="Z148" i="7"/>
  <c r="AA148" i="7"/>
  <c r="AB148" i="7"/>
  <c r="AC148" i="7"/>
  <c r="AD148" i="7"/>
  <c r="AE148" i="7"/>
  <c r="AF148" i="7"/>
  <c r="AG148" i="7"/>
  <c r="AH148" i="7"/>
  <c r="AI148" i="7"/>
  <c r="AJ148" i="7"/>
  <c r="AK148" i="7"/>
  <c r="AL148" i="7"/>
  <c r="AM148" i="7"/>
  <c r="AN148" i="7"/>
  <c r="AO148" i="7"/>
  <c r="AP148" i="7"/>
  <c r="AQ148" i="7"/>
  <c r="AR148" i="7"/>
  <c r="AS148" i="7"/>
  <c r="AT148" i="7"/>
  <c r="AU148" i="7"/>
  <c r="AV148" i="7"/>
  <c r="AW148" i="7"/>
  <c r="AX148" i="7"/>
  <c r="AY148" i="7"/>
  <c r="AZ148" i="7"/>
  <c r="BA148" i="7"/>
  <c r="BB148" i="7"/>
  <c r="BC148" i="7"/>
  <c r="BD148" i="7"/>
  <c r="BE148" i="7"/>
  <c r="BF148" i="7"/>
  <c r="BG148" i="7"/>
  <c r="BH148" i="7"/>
  <c r="BI148" i="7"/>
  <c r="BJ148" i="7"/>
  <c r="BK148" i="7"/>
  <c r="BL148" i="7"/>
  <c r="BM148" i="7"/>
  <c r="BN148" i="7"/>
  <c r="BO148" i="7"/>
  <c r="BP148" i="7"/>
  <c r="BQ148" i="7"/>
  <c r="BR148" i="7"/>
  <c r="BS148" i="7"/>
  <c r="BT148" i="7"/>
  <c r="BU148" i="7"/>
  <c r="BV148" i="7"/>
  <c r="BW148" i="7"/>
  <c r="BX148" i="7"/>
  <c r="BY148" i="7"/>
  <c r="BZ148" i="7"/>
  <c r="CA148" i="7"/>
  <c r="CB148" i="7"/>
  <c r="CC148" i="7"/>
  <c r="CD148" i="7"/>
  <c r="CE148" i="7"/>
  <c r="CF148" i="7"/>
  <c r="CG148" i="7"/>
  <c r="CH148" i="7"/>
  <c r="CI148" i="7"/>
  <c r="CJ148" i="7"/>
  <c r="CK148" i="7"/>
  <c r="CL148" i="7"/>
  <c r="CM148" i="7"/>
  <c r="CN148" i="7"/>
  <c r="CO148" i="7"/>
  <c r="CP148" i="7"/>
  <c r="CQ148" i="7"/>
  <c r="CR148" i="7"/>
  <c r="CS148" i="7"/>
  <c r="CT148" i="7"/>
  <c r="CU148" i="7"/>
  <c r="CV148" i="7"/>
  <c r="CW148" i="7"/>
  <c r="CX148" i="7"/>
  <c r="CY148" i="7"/>
  <c r="T150" i="7"/>
  <c r="U150" i="7"/>
  <c r="V150" i="7"/>
  <c r="W150" i="7"/>
  <c r="X150" i="7"/>
  <c r="Y150" i="7"/>
  <c r="Z150" i="7"/>
  <c r="AA150" i="7"/>
  <c r="AB150" i="7"/>
  <c r="AC150" i="7"/>
  <c r="AD150" i="7"/>
  <c r="AE150" i="7"/>
  <c r="AF150" i="7"/>
  <c r="AG150" i="7"/>
  <c r="AH150" i="7"/>
  <c r="AI150" i="7"/>
  <c r="AJ150" i="7"/>
  <c r="AK150" i="7"/>
  <c r="AL150" i="7"/>
  <c r="AM150" i="7"/>
  <c r="AN150" i="7"/>
  <c r="AO150" i="7"/>
  <c r="AP150" i="7"/>
  <c r="AQ150" i="7"/>
  <c r="AR150" i="7"/>
  <c r="AS150" i="7"/>
  <c r="AT150" i="7"/>
  <c r="AU150" i="7"/>
  <c r="AV150" i="7"/>
  <c r="AW150" i="7"/>
  <c r="AX150" i="7"/>
  <c r="AY150" i="7"/>
  <c r="AZ150" i="7"/>
  <c r="BA150" i="7"/>
  <c r="BB150" i="7"/>
  <c r="BC150" i="7"/>
  <c r="BD150" i="7"/>
  <c r="BE150" i="7"/>
  <c r="BF150" i="7"/>
  <c r="BG150" i="7"/>
  <c r="BH150" i="7"/>
  <c r="BI150" i="7"/>
  <c r="BJ150" i="7"/>
  <c r="BK150" i="7"/>
  <c r="BL150" i="7"/>
  <c r="BM150" i="7"/>
  <c r="BN150" i="7"/>
  <c r="BO150" i="7"/>
  <c r="BP150" i="7"/>
  <c r="BQ150" i="7"/>
  <c r="BR150" i="7"/>
  <c r="BS150" i="7"/>
  <c r="BT150" i="7"/>
  <c r="BU150" i="7"/>
  <c r="BV150" i="7"/>
  <c r="BW150" i="7"/>
  <c r="BX150" i="7"/>
  <c r="BY150" i="7"/>
  <c r="BZ150" i="7"/>
  <c r="CA150" i="7"/>
  <c r="CB150" i="7"/>
  <c r="CC150" i="7"/>
  <c r="CD150" i="7"/>
  <c r="CE150" i="7"/>
  <c r="CF150" i="7"/>
  <c r="CG150" i="7"/>
  <c r="CH150" i="7"/>
  <c r="CI150" i="7"/>
  <c r="CJ150" i="7"/>
  <c r="CK150" i="7"/>
  <c r="CL150" i="7"/>
  <c r="CM150" i="7"/>
  <c r="CN150" i="7"/>
  <c r="CO150" i="7"/>
  <c r="CP150" i="7"/>
  <c r="CQ150" i="7"/>
  <c r="CR150" i="7"/>
  <c r="CS150" i="7"/>
  <c r="CT150" i="7"/>
  <c r="CU150" i="7"/>
  <c r="CV150" i="7"/>
  <c r="CW150" i="7"/>
  <c r="CX150" i="7"/>
  <c r="CY150" i="7"/>
  <c r="S150" i="7"/>
  <c r="S148" i="7"/>
  <c r="S146" i="7"/>
  <c r="S144" i="7"/>
  <c r="S142" i="7"/>
  <c r="S137" i="7"/>
  <c r="T137" i="7"/>
  <c r="U137" i="7"/>
  <c r="V137" i="7"/>
  <c r="W137" i="7"/>
  <c r="X137" i="7"/>
  <c r="Y137" i="7"/>
  <c r="Z137" i="7"/>
  <c r="AA137" i="7"/>
  <c r="AB137" i="7"/>
  <c r="AC137" i="7"/>
  <c r="AD137" i="7"/>
  <c r="AE137" i="7"/>
  <c r="AF137" i="7"/>
  <c r="AG137" i="7"/>
  <c r="AH137" i="7"/>
  <c r="AI137" i="7"/>
  <c r="AJ137" i="7"/>
  <c r="AK137" i="7"/>
  <c r="AL137" i="7"/>
  <c r="AM137" i="7"/>
  <c r="AN137" i="7"/>
  <c r="AO137" i="7"/>
  <c r="AP137" i="7"/>
  <c r="AQ137" i="7"/>
  <c r="AR137" i="7"/>
  <c r="AS137" i="7"/>
  <c r="AT137" i="7"/>
  <c r="AU137" i="7"/>
  <c r="AV137" i="7"/>
  <c r="AW137" i="7"/>
  <c r="AX137" i="7"/>
  <c r="AY137" i="7"/>
  <c r="AZ137" i="7"/>
  <c r="BA137" i="7"/>
  <c r="BB137" i="7"/>
  <c r="BC137" i="7"/>
  <c r="BD137" i="7"/>
  <c r="BE137" i="7"/>
  <c r="BF137" i="7"/>
  <c r="BG137" i="7"/>
  <c r="BH137" i="7"/>
  <c r="BI137" i="7"/>
  <c r="BJ137" i="7"/>
  <c r="BK137" i="7"/>
  <c r="BL137" i="7"/>
  <c r="BM137" i="7"/>
  <c r="BN137" i="7"/>
  <c r="BO137" i="7"/>
  <c r="BP137" i="7"/>
  <c r="BQ137" i="7"/>
  <c r="BR137" i="7"/>
  <c r="BS137" i="7"/>
  <c r="BT137" i="7"/>
  <c r="BU137" i="7"/>
  <c r="BV137" i="7"/>
  <c r="BW137" i="7"/>
  <c r="BX137" i="7"/>
  <c r="BY137" i="7"/>
  <c r="BZ137" i="7"/>
  <c r="CA137" i="7"/>
  <c r="CB137" i="7"/>
  <c r="CC137" i="7"/>
  <c r="CD137" i="7"/>
  <c r="CE137" i="7"/>
  <c r="CF137" i="7"/>
  <c r="CG137" i="7"/>
  <c r="CH137" i="7"/>
  <c r="CI137" i="7"/>
  <c r="CJ137" i="7"/>
  <c r="CK137" i="7"/>
  <c r="CL137" i="7"/>
  <c r="CM137" i="7"/>
  <c r="CN137" i="7"/>
  <c r="CO137" i="7"/>
  <c r="CP137" i="7"/>
  <c r="CQ137" i="7"/>
  <c r="CR137" i="7"/>
  <c r="CS137" i="7"/>
  <c r="CT137" i="7"/>
  <c r="CU137" i="7"/>
  <c r="CV137" i="7"/>
  <c r="CW137" i="7"/>
  <c r="CX137" i="7"/>
  <c r="CY137" i="7"/>
  <c r="S135" i="7"/>
  <c r="T135" i="7"/>
  <c r="U135" i="7"/>
  <c r="V135" i="7"/>
  <c r="W135" i="7"/>
  <c r="X135" i="7"/>
  <c r="Y135" i="7"/>
  <c r="Z135" i="7"/>
  <c r="AA135" i="7"/>
  <c r="AB135" i="7"/>
  <c r="AC135" i="7"/>
  <c r="AD135" i="7"/>
  <c r="AE135" i="7"/>
  <c r="AF135" i="7"/>
  <c r="AG135" i="7"/>
  <c r="AH135" i="7"/>
  <c r="AI135" i="7"/>
  <c r="AJ135" i="7"/>
  <c r="AK135" i="7"/>
  <c r="AL135" i="7"/>
  <c r="AM135" i="7"/>
  <c r="AN135" i="7"/>
  <c r="AO135" i="7"/>
  <c r="AP135" i="7"/>
  <c r="AQ135" i="7"/>
  <c r="AR135" i="7"/>
  <c r="AS135" i="7"/>
  <c r="AT135" i="7"/>
  <c r="AU135" i="7"/>
  <c r="AV135" i="7"/>
  <c r="AW135" i="7"/>
  <c r="AX135" i="7"/>
  <c r="AY135" i="7"/>
  <c r="AZ135" i="7"/>
  <c r="BA135" i="7"/>
  <c r="BB135" i="7"/>
  <c r="BC135" i="7"/>
  <c r="BD135" i="7"/>
  <c r="BE135" i="7"/>
  <c r="BF135" i="7"/>
  <c r="BG135" i="7"/>
  <c r="BH135" i="7"/>
  <c r="BI135" i="7"/>
  <c r="BJ135" i="7"/>
  <c r="BK135" i="7"/>
  <c r="BL135" i="7"/>
  <c r="BM135" i="7"/>
  <c r="BN135" i="7"/>
  <c r="BO135" i="7"/>
  <c r="BP135" i="7"/>
  <c r="BQ135" i="7"/>
  <c r="BR135" i="7"/>
  <c r="BS135" i="7"/>
  <c r="BT135" i="7"/>
  <c r="BU135" i="7"/>
  <c r="BV135" i="7"/>
  <c r="BW135" i="7"/>
  <c r="BX135" i="7"/>
  <c r="BY135" i="7"/>
  <c r="BZ135" i="7"/>
  <c r="CA135" i="7"/>
  <c r="CB135" i="7"/>
  <c r="CC135" i="7"/>
  <c r="CD135" i="7"/>
  <c r="CE135" i="7"/>
  <c r="CF135" i="7"/>
  <c r="CG135" i="7"/>
  <c r="CH135" i="7"/>
  <c r="CI135" i="7"/>
  <c r="CJ135" i="7"/>
  <c r="CK135" i="7"/>
  <c r="CL135" i="7"/>
  <c r="CM135" i="7"/>
  <c r="CN135" i="7"/>
  <c r="CO135" i="7"/>
  <c r="CP135" i="7"/>
  <c r="CQ135" i="7"/>
  <c r="CR135" i="7"/>
  <c r="CS135" i="7"/>
  <c r="CT135" i="7"/>
  <c r="CU135" i="7"/>
  <c r="CV135" i="7"/>
  <c r="CW135" i="7"/>
  <c r="CX135" i="7"/>
  <c r="CY135" i="7"/>
  <c r="T133" i="7"/>
  <c r="U133" i="7"/>
  <c r="V133" i="7"/>
  <c r="W133" i="7"/>
  <c r="X133" i="7"/>
  <c r="Y133" i="7"/>
  <c r="Z133" i="7"/>
  <c r="AA133" i="7"/>
  <c r="AB133" i="7"/>
  <c r="AC133" i="7"/>
  <c r="AD133" i="7"/>
  <c r="AE133" i="7"/>
  <c r="AF133" i="7"/>
  <c r="AG133" i="7"/>
  <c r="AH133" i="7"/>
  <c r="AI133" i="7"/>
  <c r="AJ133" i="7"/>
  <c r="AK133" i="7"/>
  <c r="AL133" i="7"/>
  <c r="AM133" i="7"/>
  <c r="AN133" i="7"/>
  <c r="AO133" i="7"/>
  <c r="AP133" i="7"/>
  <c r="AQ133" i="7"/>
  <c r="AR133" i="7"/>
  <c r="AS133" i="7"/>
  <c r="AT133" i="7"/>
  <c r="AU133" i="7"/>
  <c r="AV133" i="7"/>
  <c r="AW133" i="7"/>
  <c r="AX133" i="7"/>
  <c r="AY133" i="7"/>
  <c r="AZ133" i="7"/>
  <c r="BA133" i="7"/>
  <c r="BB133" i="7"/>
  <c r="BC133" i="7"/>
  <c r="BD133" i="7"/>
  <c r="BE133" i="7"/>
  <c r="BF133" i="7"/>
  <c r="BG133" i="7"/>
  <c r="BH133" i="7"/>
  <c r="BI133" i="7"/>
  <c r="BJ133" i="7"/>
  <c r="BK133" i="7"/>
  <c r="BL133" i="7"/>
  <c r="BM133" i="7"/>
  <c r="BN133" i="7"/>
  <c r="BO133" i="7"/>
  <c r="BP133" i="7"/>
  <c r="BQ133" i="7"/>
  <c r="BR133" i="7"/>
  <c r="BS133" i="7"/>
  <c r="BT133" i="7"/>
  <c r="BU133" i="7"/>
  <c r="BV133" i="7"/>
  <c r="BW133" i="7"/>
  <c r="BX133" i="7"/>
  <c r="BY133" i="7"/>
  <c r="BZ133" i="7"/>
  <c r="CA133" i="7"/>
  <c r="CB133" i="7"/>
  <c r="CC133" i="7"/>
  <c r="CD133" i="7"/>
  <c r="CE133" i="7"/>
  <c r="CF133" i="7"/>
  <c r="CG133" i="7"/>
  <c r="CH133" i="7"/>
  <c r="CI133" i="7"/>
  <c r="CJ133" i="7"/>
  <c r="CK133" i="7"/>
  <c r="CL133" i="7"/>
  <c r="CM133" i="7"/>
  <c r="CN133" i="7"/>
  <c r="CO133" i="7"/>
  <c r="CP133" i="7"/>
  <c r="CQ133" i="7"/>
  <c r="CR133" i="7"/>
  <c r="CS133" i="7"/>
  <c r="CT133" i="7"/>
  <c r="CU133" i="7"/>
  <c r="CV133" i="7"/>
  <c r="CW133" i="7"/>
  <c r="CX133" i="7"/>
  <c r="CY133" i="7"/>
  <c r="S133" i="7"/>
  <c r="A138" i="7"/>
  <c r="T131" i="7"/>
  <c r="U131" i="7"/>
  <c r="V131" i="7"/>
  <c r="W131" i="7"/>
  <c r="X131" i="7"/>
  <c r="Y131" i="7"/>
  <c r="Z131" i="7"/>
  <c r="AA131" i="7"/>
  <c r="AB131" i="7"/>
  <c r="AC131" i="7"/>
  <c r="AD131" i="7"/>
  <c r="AE131" i="7"/>
  <c r="AF131" i="7"/>
  <c r="AG131" i="7"/>
  <c r="AH131" i="7"/>
  <c r="AI131" i="7"/>
  <c r="AJ131" i="7"/>
  <c r="AK131" i="7"/>
  <c r="AL131" i="7"/>
  <c r="AM131" i="7"/>
  <c r="AN131" i="7"/>
  <c r="AO131" i="7"/>
  <c r="AP131" i="7"/>
  <c r="AQ131" i="7"/>
  <c r="AR131" i="7"/>
  <c r="AS131" i="7"/>
  <c r="AT131" i="7"/>
  <c r="AU131" i="7"/>
  <c r="AV131" i="7"/>
  <c r="AW131" i="7"/>
  <c r="AX131" i="7"/>
  <c r="AY131" i="7"/>
  <c r="AZ131" i="7"/>
  <c r="BA131" i="7"/>
  <c r="BB131" i="7"/>
  <c r="BC131" i="7"/>
  <c r="BD131" i="7"/>
  <c r="BE131" i="7"/>
  <c r="BF131" i="7"/>
  <c r="BG131" i="7"/>
  <c r="BH131" i="7"/>
  <c r="BI131" i="7"/>
  <c r="BJ131" i="7"/>
  <c r="BK131" i="7"/>
  <c r="BL131" i="7"/>
  <c r="BM131" i="7"/>
  <c r="BN131" i="7"/>
  <c r="BO131" i="7"/>
  <c r="BP131" i="7"/>
  <c r="BQ131" i="7"/>
  <c r="BR131" i="7"/>
  <c r="BS131" i="7"/>
  <c r="BT131" i="7"/>
  <c r="BU131" i="7"/>
  <c r="BV131" i="7"/>
  <c r="BW131" i="7"/>
  <c r="BX131" i="7"/>
  <c r="BY131" i="7"/>
  <c r="BZ131" i="7"/>
  <c r="CA131" i="7"/>
  <c r="CB131" i="7"/>
  <c r="CC131" i="7"/>
  <c r="CD131" i="7"/>
  <c r="CE131" i="7"/>
  <c r="CF131" i="7"/>
  <c r="CG131" i="7"/>
  <c r="CH131" i="7"/>
  <c r="CI131" i="7"/>
  <c r="CJ131" i="7"/>
  <c r="CK131" i="7"/>
  <c r="CL131" i="7"/>
  <c r="CM131" i="7"/>
  <c r="CN131" i="7"/>
  <c r="CO131" i="7"/>
  <c r="CP131" i="7"/>
  <c r="CQ131" i="7"/>
  <c r="CR131" i="7"/>
  <c r="CS131" i="7"/>
  <c r="CT131" i="7"/>
  <c r="CU131" i="7"/>
  <c r="CV131" i="7"/>
  <c r="CW131" i="7"/>
  <c r="CX131" i="7"/>
  <c r="CY131" i="7"/>
  <c r="S131" i="7"/>
  <c r="S129" i="7"/>
  <c r="AF209" i="5"/>
  <c r="AG209" i="5" s="1"/>
  <c r="AF210" i="5"/>
  <c r="AG210" i="5" s="1"/>
  <c r="S47" i="7"/>
  <c r="T129" i="7"/>
  <c r="U129" i="7"/>
  <c r="V129" i="7"/>
  <c r="W129" i="7"/>
  <c r="X129" i="7"/>
  <c r="Y129" i="7"/>
  <c r="Z129" i="7"/>
  <c r="AA129" i="7"/>
  <c r="AB129" i="7"/>
  <c r="AC129" i="7"/>
  <c r="AD129" i="7"/>
  <c r="AE129" i="7"/>
  <c r="AF129" i="7"/>
  <c r="AG129" i="7"/>
  <c r="AH129" i="7"/>
  <c r="AI129" i="7"/>
  <c r="AJ129" i="7"/>
  <c r="AK129" i="7"/>
  <c r="AL129" i="7"/>
  <c r="AM129" i="7"/>
  <c r="AN129" i="7"/>
  <c r="AO129" i="7"/>
  <c r="AP129" i="7"/>
  <c r="AQ129" i="7"/>
  <c r="AR129" i="7"/>
  <c r="AS129" i="7"/>
  <c r="AT129" i="7"/>
  <c r="AU129" i="7"/>
  <c r="AV129" i="7"/>
  <c r="AW129" i="7"/>
  <c r="AX129" i="7"/>
  <c r="AY129" i="7"/>
  <c r="AZ129" i="7"/>
  <c r="BA129" i="7"/>
  <c r="BB129" i="7"/>
  <c r="BC129" i="7"/>
  <c r="BD129" i="7"/>
  <c r="BE129" i="7"/>
  <c r="BF129" i="7"/>
  <c r="BG129" i="7"/>
  <c r="BH129" i="7"/>
  <c r="BI129" i="7"/>
  <c r="BJ129" i="7"/>
  <c r="BK129" i="7"/>
  <c r="BL129" i="7"/>
  <c r="BM129" i="7"/>
  <c r="BN129" i="7"/>
  <c r="BO129" i="7"/>
  <c r="BP129" i="7"/>
  <c r="BQ129" i="7"/>
  <c r="BR129" i="7"/>
  <c r="BS129" i="7"/>
  <c r="BT129" i="7"/>
  <c r="BU129" i="7"/>
  <c r="BV129" i="7"/>
  <c r="BW129" i="7"/>
  <c r="BX129" i="7"/>
  <c r="BZ129" i="7"/>
  <c r="CA129" i="7"/>
  <c r="CB129" i="7"/>
  <c r="CC129" i="7"/>
  <c r="CD129" i="7"/>
  <c r="CE129" i="7"/>
  <c r="CF129" i="7"/>
  <c r="CG129" i="7"/>
  <c r="CH129" i="7"/>
  <c r="CI129" i="7"/>
  <c r="CJ129" i="7"/>
  <c r="CK129" i="7"/>
  <c r="CL129" i="7"/>
  <c r="CM129" i="7"/>
  <c r="CN129" i="7"/>
  <c r="CO129" i="7"/>
  <c r="CP129" i="7"/>
  <c r="CQ129" i="7"/>
  <c r="CR129" i="7"/>
  <c r="CS129" i="7"/>
  <c r="CT129" i="7"/>
  <c r="CU129" i="7"/>
  <c r="CV129" i="7"/>
  <c r="CW129" i="7"/>
  <c r="CX129" i="7"/>
  <c r="CY129" i="7"/>
  <c r="S44" i="7"/>
  <c r="R148" i="7" l="1"/>
  <c r="R150" i="7"/>
  <c r="D139" i="8" s="1"/>
  <c r="R142" i="7"/>
  <c r="D135" i="8" s="1"/>
  <c r="R144" i="7"/>
  <c r="D137" i="8" s="1"/>
  <c r="R146" i="7"/>
  <c r="D138" i="8" s="1"/>
  <c r="R133" i="7"/>
  <c r="C137" i="8" s="1"/>
  <c r="R135" i="7"/>
  <c r="C138" i="8" s="1"/>
  <c r="R131" i="7"/>
  <c r="C135" i="8" s="1"/>
  <c r="C148" i="8" s="1"/>
  <c r="D132" i="8" l="1"/>
  <c r="D148" i="8"/>
  <c r="D136" i="8"/>
  <c r="C136" i="8"/>
  <c r="C149" i="8" s="1"/>
  <c r="CD47" i="5"/>
  <c r="CC47" i="5"/>
  <c r="D149" i="8" l="1"/>
  <c r="CE47" i="5"/>
  <c r="T118" i="7"/>
  <c r="U118" i="7"/>
  <c r="V118" i="7"/>
  <c r="W118" i="7"/>
  <c r="X118" i="7"/>
  <c r="Y118" i="7"/>
  <c r="Z118" i="7"/>
  <c r="AA118" i="7"/>
  <c r="AB118" i="7"/>
  <c r="AC118" i="7"/>
  <c r="AD118" i="7"/>
  <c r="AE118" i="7"/>
  <c r="AF118" i="7"/>
  <c r="AG118" i="7"/>
  <c r="AH118" i="7"/>
  <c r="AI118" i="7"/>
  <c r="AJ118" i="7"/>
  <c r="AK118" i="7"/>
  <c r="AL118" i="7"/>
  <c r="AM118" i="7"/>
  <c r="AN118" i="7"/>
  <c r="AO118" i="7"/>
  <c r="AP118" i="7"/>
  <c r="AQ118" i="7"/>
  <c r="AR118" i="7"/>
  <c r="AS118" i="7"/>
  <c r="AT118" i="7"/>
  <c r="AU118" i="7"/>
  <c r="AV118" i="7"/>
  <c r="AW118" i="7"/>
  <c r="AX118" i="7"/>
  <c r="AY118" i="7"/>
  <c r="AZ118" i="7"/>
  <c r="BA118" i="7"/>
  <c r="BB118" i="7"/>
  <c r="BC118" i="7"/>
  <c r="BD118" i="7"/>
  <c r="BE118" i="7"/>
  <c r="BF118" i="7"/>
  <c r="BG118" i="7"/>
  <c r="BH118" i="7"/>
  <c r="BI118" i="7"/>
  <c r="BJ118" i="7"/>
  <c r="BK118" i="7"/>
  <c r="BL118" i="7"/>
  <c r="BM118" i="7"/>
  <c r="BN118" i="7"/>
  <c r="BP118" i="7"/>
  <c r="BQ118" i="7"/>
  <c r="BR118" i="7"/>
  <c r="BS118" i="7"/>
  <c r="BT118" i="7"/>
  <c r="BU118" i="7"/>
  <c r="BV118" i="7"/>
  <c r="BW118" i="7"/>
  <c r="BX118" i="7"/>
  <c r="CA118" i="7"/>
  <c r="CB118" i="7"/>
  <c r="CC118" i="7"/>
  <c r="CD118" i="7"/>
  <c r="CE118" i="7"/>
  <c r="CF118" i="7"/>
  <c r="CG118" i="7"/>
  <c r="CH118" i="7"/>
  <c r="CI118" i="7"/>
  <c r="CJ118" i="7"/>
  <c r="CK118" i="7"/>
  <c r="CL118" i="7"/>
  <c r="CM118" i="7"/>
  <c r="CN118" i="7"/>
  <c r="CO118" i="7"/>
  <c r="CP118" i="7"/>
  <c r="CQ118" i="7"/>
  <c r="CR118" i="7"/>
  <c r="CS118" i="7"/>
  <c r="CT118" i="7"/>
  <c r="CU118" i="7"/>
  <c r="CW118" i="7"/>
  <c r="CX118" i="7"/>
  <c r="CY118" i="7"/>
  <c r="S118" i="7"/>
  <c r="T117" i="7"/>
  <c r="U117" i="7"/>
  <c r="V117" i="7"/>
  <c r="W117" i="7"/>
  <c r="X117" i="7"/>
  <c r="Y117" i="7"/>
  <c r="Z117" i="7"/>
  <c r="AA117" i="7"/>
  <c r="AB117" i="7"/>
  <c r="AC117" i="7"/>
  <c r="AD117" i="7"/>
  <c r="AE117" i="7"/>
  <c r="AF117" i="7"/>
  <c r="AG117" i="7"/>
  <c r="AH117" i="7"/>
  <c r="AI117" i="7"/>
  <c r="AJ117" i="7"/>
  <c r="AK117" i="7"/>
  <c r="AL117" i="7"/>
  <c r="AM117" i="7"/>
  <c r="AN117" i="7"/>
  <c r="AO117" i="7"/>
  <c r="AP117" i="7"/>
  <c r="AQ117" i="7"/>
  <c r="AR117" i="7"/>
  <c r="AS117" i="7"/>
  <c r="AT117" i="7"/>
  <c r="AU117" i="7"/>
  <c r="AV117" i="7"/>
  <c r="AW117" i="7"/>
  <c r="AX117" i="7"/>
  <c r="AY117" i="7"/>
  <c r="AZ117" i="7"/>
  <c r="BA117" i="7"/>
  <c r="BB117" i="7"/>
  <c r="BC117" i="7"/>
  <c r="BD117" i="7"/>
  <c r="BE117" i="7"/>
  <c r="BF117" i="7"/>
  <c r="BG117" i="7"/>
  <c r="BH117" i="7"/>
  <c r="BI117" i="7"/>
  <c r="BJ117" i="7"/>
  <c r="BK117" i="7"/>
  <c r="BL117" i="7"/>
  <c r="BM117" i="7"/>
  <c r="BN117" i="7"/>
  <c r="BP117" i="7"/>
  <c r="BQ117" i="7"/>
  <c r="BR117" i="7"/>
  <c r="BS117" i="7"/>
  <c r="BT117" i="7"/>
  <c r="BU117" i="7"/>
  <c r="BV117" i="7"/>
  <c r="BW117" i="7"/>
  <c r="BX117" i="7"/>
  <c r="CA117" i="7"/>
  <c r="CB117" i="7"/>
  <c r="CC117" i="7"/>
  <c r="CD117" i="7"/>
  <c r="CE117" i="7"/>
  <c r="CF117" i="7"/>
  <c r="CG117" i="7"/>
  <c r="CH117" i="7"/>
  <c r="CI117" i="7"/>
  <c r="CJ117" i="7"/>
  <c r="CK117" i="7"/>
  <c r="CL117" i="7"/>
  <c r="CM117" i="7"/>
  <c r="CN117" i="7"/>
  <c r="CO117" i="7"/>
  <c r="CP117" i="7"/>
  <c r="CQ117" i="7"/>
  <c r="CR117" i="7"/>
  <c r="CS117" i="7"/>
  <c r="CT117" i="7"/>
  <c r="CU117" i="7"/>
  <c r="CW117" i="7"/>
  <c r="CX117" i="7"/>
  <c r="CY117" i="7"/>
  <c r="S117" i="7"/>
  <c r="S116" i="7"/>
  <c r="T116" i="7"/>
  <c r="U116" i="7"/>
  <c r="V116" i="7"/>
  <c r="W116" i="7"/>
  <c r="X116" i="7"/>
  <c r="Y116" i="7"/>
  <c r="Z116" i="7"/>
  <c r="AA116" i="7"/>
  <c r="AB116" i="7"/>
  <c r="AC116" i="7"/>
  <c r="AD116" i="7"/>
  <c r="AE116" i="7"/>
  <c r="AF116" i="7"/>
  <c r="AG116" i="7"/>
  <c r="AH116" i="7"/>
  <c r="AI116" i="7"/>
  <c r="AJ116" i="7"/>
  <c r="AK116" i="7"/>
  <c r="AL116" i="7"/>
  <c r="AM116" i="7"/>
  <c r="AN116" i="7"/>
  <c r="AO116" i="7"/>
  <c r="AP116" i="7"/>
  <c r="AQ116" i="7"/>
  <c r="AR116" i="7"/>
  <c r="AS116" i="7"/>
  <c r="AT116" i="7"/>
  <c r="AU116" i="7"/>
  <c r="AV116" i="7"/>
  <c r="AW116" i="7"/>
  <c r="AX116" i="7"/>
  <c r="AY116" i="7"/>
  <c r="AZ116" i="7"/>
  <c r="BA116" i="7"/>
  <c r="BB116" i="7"/>
  <c r="BC116" i="7"/>
  <c r="BD116" i="7"/>
  <c r="BE116" i="7"/>
  <c r="BF116" i="7"/>
  <c r="BG116" i="7"/>
  <c r="BH116" i="7"/>
  <c r="BI116" i="7"/>
  <c r="BJ116" i="7"/>
  <c r="BK116" i="7"/>
  <c r="BL116" i="7"/>
  <c r="BM116" i="7"/>
  <c r="BN116" i="7"/>
  <c r="BO116" i="7"/>
  <c r="BP116" i="7"/>
  <c r="BQ116" i="7"/>
  <c r="BR116" i="7"/>
  <c r="BS116" i="7"/>
  <c r="BT116" i="7"/>
  <c r="BU116" i="7"/>
  <c r="BV116" i="7"/>
  <c r="BW116" i="7"/>
  <c r="BX116" i="7"/>
  <c r="CA116" i="7"/>
  <c r="CB116" i="7"/>
  <c r="CC116" i="7"/>
  <c r="CD116" i="7"/>
  <c r="CE116" i="7"/>
  <c r="CF116" i="7"/>
  <c r="CG116" i="7"/>
  <c r="CH116" i="7"/>
  <c r="CI116" i="7"/>
  <c r="CJ116" i="7"/>
  <c r="CK116" i="7"/>
  <c r="CL116" i="7"/>
  <c r="CM116" i="7"/>
  <c r="CN116" i="7"/>
  <c r="CO116" i="7"/>
  <c r="CP116" i="7"/>
  <c r="CQ116" i="7"/>
  <c r="CR116" i="7"/>
  <c r="CS116" i="7"/>
  <c r="CT116" i="7"/>
  <c r="CU116" i="7"/>
  <c r="CW116" i="7"/>
  <c r="CX116" i="7"/>
  <c r="CY116" i="7"/>
  <c r="AE378" i="5"/>
  <c r="AF378" i="5"/>
  <c r="CD378" i="5"/>
  <c r="CE378" i="5" s="1"/>
  <c r="AG378" i="5" l="1"/>
  <c r="T108" i="7"/>
  <c r="U108" i="7"/>
  <c r="V108" i="7"/>
  <c r="W108" i="7"/>
  <c r="X108" i="7"/>
  <c r="Y108" i="7"/>
  <c r="Z108" i="7"/>
  <c r="AA108" i="7"/>
  <c r="AB108" i="7"/>
  <c r="AC108" i="7"/>
  <c r="AD108" i="7"/>
  <c r="AE108" i="7"/>
  <c r="AF108" i="7"/>
  <c r="AG108" i="7"/>
  <c r="AH108" i="7"/>
  <c r="AI108" i="7"/>
  <c r="AJ108" i="7"/>
  <c r="AK108" i="7"/>
  <c r="AL108" i="7"/>
  <c r="AM108" i="7"/>
  <c r="AN108" i="7"/>
  <c r="AO108" i="7"/>
  <c r="AP108" i="7"/>
  <c r="AQ108" i="7"/>
  <c r="AR108" i="7"/>
  <c r="AS108" i="7"/>
  <c r="AT108" i="7"/>
  <c r="AU108" i="7"/>
  <c r="AV108" i="7"/>
  <c r="AW108" i="7"/>
  <c r="AX108" i="7"/>
  <c r="AY108" i="7"/>
  <c r="AZ108" i="7"/>
  <c r="BA108" i="7"/>
  <c r="BB108" i="7"/>
  <c r="BC108" i="7"/>
  <c r="BD108" i="7"/>
  <c r="BE108" i="7"/>
  <c r="BF108" i="7"/>
  <c r="BG108" i="7"/>
  <c r="BH108" i="7"/>
  <c r="BI108" i="7"/>
  <c r="BJ108" i="7"/>
  <c r="BK108" i="7"/>
  <c r="BL108" i="7"/>
  <c r="BM108" i="7"/>
  <c r="BN108" i="7"/>
  <c r="BO108" i="7"/>
  <c r="BP108" i="7"/>
  <c r="BQ108" i="7"/>
  <c r="BR108" i="7"/>
  <c r="BS108" i="7"/>
  <c r="BT108" i="7"/>
  <c r="BU108" i="7"/>
  <c r="BV108" i="7"/>
  <c r="BW108" i="7"/>
  <c r="BX108" i="7"/>
  <c r="BZ108" i="7"/>
  <c r="CA108" i="7"/>
  <c r="CB108" i="7"/>
  <c r="CC108" i="7"/>
  <c r="CD108" i="7"/>
  <c r="CE108" i="7"/>
  <c r="CF108" i="7"/>
  <c r="CG108" i="7"/>
  <c r="CH108" i="7"/>
  <c r="CI108" i="7"/>
  <c r="CJ108" i="7"/>
  <c r="CK108" i="7"/>
  <c r="CL108" i="7"/>
  <c r="CM108" i="7"/>
  <c r="CN108" i="7"/>
  <c r="CO108" i="7"/>
  <c r="CP108" i="7"/>
  <c r="CQ108" i="7"/>
  <c r="CR108" i="7"/>
  <c r="CS108" i="7"/>
  <c r="CT108" i="7"/>
  <c r="CU108" i="7"/>
  <c r="CV108" i="7"/>
  <c r="CW108" i="7"/>
  <c r="CX108" i="7"/>
  <c r="CY108" i="7"/>
  <c r="T106" i="7"/>
  <c r="U106" i="7"/>
  <c r="V106" i="7"/>
  <c r="W106" i="7"/>
  <c r="X106" i="7"/>
  <c r="Y106" i="7"/>
  <c r="Z106" i="7"/>
  <c r="AA106" i="7"/>
  <c r="AB106" i="7"/>
  <c r="AC106" i="7"/>
  <c r="AD106" i="7"/>
  <c r="AE106" i="7"/>
  <c r="AF106" i="7"/>
  <c r="AG106" i="7"/>
  <c r="AH106" i="7"/>
  <c r="AI106" i="7"/>
  <c r="AJ106" i="7"/>
  <c r="AK106" i="7"/>
  <c r="AL106" i="7"/>
  <c r="AM106" i="7"/>
  <c r="AN106" i="7"/>
  <c r="AO106" i="7"/>
  <c r="AP106" i="7"/>
  <c r="AQ106" i="7"/>
  <c r="AR106" i="7"/>
  <c r="AS106" i="7"/>
  <c r="AT106" i="7"/>
  <c r="AU106" i="7"/>
  <c r="AV106" i="7"/>
  <c r="AW106" i="7"/>
  <c r="AX106" i="7"/>
  <c r="AY106" i="7"/>
  <c r="AZ106" i="7"/>
  <c r="BA106" i="7"/>
  <c r="BB106" i="7"/>
  <c r="BC106" i="7"/>
  <c r="BD106" i="7"/>
  <c r="BE106" i="7"/>
  <c r="BF106" i="7"/>
  <c r="BG106" i="7"/>
  <c r="BH106" i="7"/>
  <c r="BI106" i="7"/>
  <c r="BJ106" i="7"/>
  <c r="BK106" i="7"/>
  <c r="BL106" i="7"/>
  <c r="BM106" i="7"/>
  <c r="BN106" i="7"/>
  <c r="BO106" i="7"/>
  <c r="BP106" i="7"/>
  <c r="BQ106" i="7"/>
  <c r="BR106" i="7"/>
  <c r="BS106" i="7"/>
  <c r="BT106" i="7"/>
  <c r="BU106" i="7"/>
  <c r="BV106" i="7"/>
  <c r="BW106" i="7"/>
  <c r="BX106" i="7"/>
  <c r="BY106" i="7"/>
  <c r="BZ106" i="7"/>
  <c r="CA106" i="7"/>
  <c r="CB106" i="7"/>
  <c r="CC106" i="7"/>
  <c r="CD106" i="7"/>
  <c r="CE106" i="7"/>
  <c r="CF106" i="7"/>
  <c r="CG106" i="7"/>
  <c r="CH106" i="7"/>
  <c r="CI106" i="7"/>
  <c r="CJ106" i="7"/>
  <c r="CK106" i="7"/>
  <c r="CL106" i="7"/>
  <c r="CM106" i="7"/>
  <c r="CN106" i="7"/>
  <c r="CO106" i="7"/>
  <c r="CP106" i="7"/>
  <c r="CQ106" i="7"/>
  <c r="CR106" i="7"/>
  <c r="CS106" i="7"/>
  <c r="CT106" i="7"/>
  <c r="CU106" i="7"/>
  <c r="CV106" i="7"/>
  <c r="CW106" i="7"/>
  <c r="CX106" i="7"/>
  <c r="CY106" i="7"/>
  <c r="T104" i="7"/>
  <c r="U104" i="7"/>
  <c r="V104" i="7"/>
  <c r="W104" i="7"/>
  <c r="X104" i="7"/>
  <c r="Y104" i="7"/>
  <c r="Z104" i="7"/>
  <c r="AA104" i="7"/>
  <c r="AB104" i="7"/>
  <c r="AC104" i="7"/>
  <c r="AD104" i="7"/>
  <c r="AE104" i="7"/>
  <c r="AF104" i="7"/>
  <c r="AG104" i="7"/>
  <c r="AH104" i="7"/>
  <c r="AI104" i="7"/>
  <c r="AJ104" i="7"/>
  <c r="AK104" i="7"/>
  <c r="AL104" i="7"/>
  <c r="AM104" i="7"/>
  <c r="AN104" i="7"/>
  <c r="AO104" i="7"/>
  <c r="AP104" i="7"/>
  <c r="AQ104" i="7"/>
  <c r="AR104" i="7"/>
  <c r="AS104" i="7"/>
  <c r="AT104" i="7"/>
  <c r="AU104" i="7"/>
  <c r="AV104" i="7"/>
  <c r="AW104" i="7"/>
  <c r="AX104" i="7"/>
  <c r="AY104" i="7"/>
  <c r="AZ104" i="7"/>
  <c r="BA104" i="7"/>
  <c r="BB104" i="7"/>
  <c r="BC104" i="7"/>
  <c r="BD104" i="7"/>
  <c r="BE104" i="7"/>
  <c r="BF104" i="7"/>
  <c r="BG104" i="7"/>
  <c r="BH104" i="7"/>
  <c r="BI104" i="7"/>
  <c r="BJ104" i="7"/>
  <c r="BK104" i="7"/>
  <c r="BL104" i="7"/>
  <c r="BM104" i="7"/>
  <c r="BN104" i="7"/>
  <c r="BO104" i="7"/>
  <c r="BP104" i="7"/>
  <c r="BQ104" i="7"/>
  <c r="BR104" i="7"/>
  <c r="BS104" i="7"/>
  <c r="BT104" i="7"/>
  <c r="BU104" i="7"/>
  <c r="BV104" i="7"/>
  <c r="BW104" i="7"/>
  <c r="BX104" i="7"/>
  <c r="BY104" i="7"/>
  <c r="BZ104" i="7"/>
  <c r="CA104" i="7"/>
  <c r="CB104" i="7"/>
  <c r="CC104" i="7"/>
  <c r="CD104" i="7"/>
  <c r="CE104" i="7"/>
  <c r="CF104" i="7"/>
  <c r="CG104" i="7"/>
  <c r="CH104" i="7"/>
  <c r="CI104" i="7"/>
  <c r="CJ104" i="7"/>
  <c r="CK104" i="7"/>
  <c r="CL104" i="7"/>
  <c r="CM104" i="7"/>
  <c r="CN104" i="7"/>
  <c r="CO104" i="7"/>
  <c r="CP104" i="7"/>
  <c r="CQ104" i="7"/>
  <c r="CR104" i="7"/>
  <c r="CS104" i="7"/>
  <c r="CT104" i="7"/>
  <c r="CU104" i="7"/>
  <c r="CV104" i="7"/>
  <c r="CW104" i="7"/>
  <c r="CX104" i="7"/>
  <c r="CY104" i="7"/>
  <c r="T102" i="7"/>
  <c r="U102" i="7"/>
  <c r="V102" i="7"/>
  <c r="W102" i="7"/>
  <c r="X102" i="7"/>
  <c r="Y102" i="7"/>
  <c r="Z102" i="7"/>
  <c r="AA102" i="7"/>
  <c r="AB102" i="7"/>
  <c r="AC102" i="7"/>
  <c r="AD102" i="7"/>
  <c r="AE102" i="7"/>
  <c r="AF102" i="7"/>
  <c r="AG102" i="7"/>
  <c r="AH102" i="7"/>
  <c r="AI102" i="7"/>
  <c r="AJ102" i="7"/>
  <c r="AK102" i="7"/>
  <c r="AL102" i="7"/>
  <c r="AM102" i="7"/>
  <c r="AN102" i="7"/>
  <c r="AO102" i="7"/>
  <c r="AP102" i="7"/>
  <c r="AQ102" i="7"/>
  <c r="AR102" i="7"/>
  <c r="AS102" i="7"/>
  <c r="AT102" i="7"/>
  <c r="AU102" i="7"/>
  <c r="AV102" i="7"/>
  <c r="AW102" i="7"/>
  <c r="AX102" i="7"/>
  <c r="AY102" i="7"/>
  <c r="AZ102" i="7"/>
  <c r="BA102" i="7"/>
  <c r="BB102" i="7"/>
  <c r="BC102" i="7"/>
  <c r="BD102" i="7"/>
  <c r="BE102" i="7"/>
  <c r="BF102" i="7"/>
  <c r="BG102" i="7"/>
  <c r="BH102" i="7"/>
  <c r="BI102" i="7"/>
  <c r="BJ102" i="7"/>
  <c r="BK102" i="7"/>
  <c r="BL102" i="7"/>
  <c r="BM102" i="7"/>
  <c r="BN102" i="7"/>
  <c r="BO102" i="7"/>
  <c r="BP102" i="7"/>
  <c r="BQ102" i="7"/>
  <c r="BR102" i="7"/>
  <c r="BS102" i="7"/>
  <c r="BT102" i="7"/>
  <c r="BU102" i="7"/>
  <c r="BV102" i="7"/>
  <c r="BW102" i="7"/>
  <c r="BX102" i="7"/>
  <c r="BY102" i="7"/>
  <c r="BZ102" i="7"/>
  <c r="CA102" i="7"/>
  <c r="CB102" i="7"/>
  <c r="CC102" i="7"/>
  <c r="CD102" i="7"/>
  <c r="CE102" i="7"/>
  <c r="CF102" i="7"/>
  <c r="CG102" i="7"/>
  <c r="CH102" i="7"/>
  <c r="CI102" i="7"/>
  <c r="CJ102" i="7"/>
  <c r="CK102" i="7"/>
  <c r="CL102" i="7"/>
  <c r="CM102" i="7"/>
  <c r="CN102" i="7"/>
  <c r="CO102" i="7"/>
  <c r="CP102" i="7"/>
  <c r="CQ102" i="7"/>
  <c r="CR102" i="7"/>
  <c r="CS102" i="7"/>
  <c r="CT102" i="7"/>
  <c r="CU102" i="7"/>
  <c r="CV102" i="7"/>
  <c r="CW102" i="7"/>
  <c r="CX102" i="7"/>
  <c r="CY102" i="7"/>
  <c r="T100" i="7"/>
  <c r="U100" i="7"/>
  <c r="V100" i="7"/>
  <c r="W100" i="7"/>
  <c r="X100" i="7"/>
  <c r="Y100" i="7"/>
  <c r="Z100" i="7"/>
  <c r="AA100" i="7"/>
  <c r="AB100" i="7"/>
  <c r="AC100" i="7"/>
  <c r="AD100" i="7"/>
  <c r="AE100" i="7"/>
  <c r="AF100" i="7"/>
  <c r="AG100" i="7"/>
  <c r="AH100" i="7"/>
  <c r="AI100" i="7"/>
  <c r="AJ100" i="7"/>
  <c r="AK100" i="7"/>
  <c r="AL100" i="7"/>
  <c r="AM100" i="7"/>
  <c r="AN100" i="7"/>
  <c r="AO100" i="7"/>
  <c r="AP100" i="7"/>
  <c r="AQ100" i="7"/>
  <c r="AR100" i="7"/>
  <c r="AS100" i="7"/>
  <c r="AT100" i="7"/>
  <c r="AU100" i="7"/>
  <c r="AV100" i="7"/>
  <c r="AW100" i="7"/>
  <c r="AX100" i="7"/>
  <c r="AY100" i="7"/>
  <c r="AZ100" i="7"/>
  <c r="BA100" i="7"/>
  <c r="BB100" i="7"/>
  <c r="BC100" i="7"/>
  <c r="BD100" i="7"/>
  <c r="BE100" i="7"/>
  <c r="BF100" i="7"/>
  <c r="BG100" i="7"/>
  <c r="BH100" i="7"/>
  <c r="BI100" i="7"/>
  <c r="BJ100" i="7"/>
  <c r="BK100" i="7"/>
  <c r="BL100" i="7"/>
  <c r="BM100" i="7"/>
  <c r="BN100" i="7"/>
  <c r="BO100" i="7"/>
  <c r="BP100" i="7"/>
  <c r="BQ100" i="7"/>
  <c r="BR100" i="7"/>
  <c r="BS100" i="7"/>
  <c r="BT100" i="7"/>
  <c r="BU100" i="7"/>
  <c r="BV100" i="7"/>
  <c r="BW100" i="7"/>
  <c r="BX100" i="7"/>
  <c r="BY100" i="7"/>
  <c r="BZ100" i="7"/>
  <c r="CA100" i="7"/>
  <c r="CB100" i="7"/>
  <c r="CC100" i="7"/>
  <c r="CD100" i="7"/>
  <c r="CE100" i="7"/>
  <c r="CF100" i="7"/>
  <c r="CG100" i="7"/>
  <c r="CH100" i="7"/>
  <c r="CI100" i="7"/>
  <c r="CJ100" i="7"/>
  <c r="CK100" i="7"/>
  <c r="CL100" i="7"/>
  <c r="CM100" i="7"/>
  <c r="CN100" i="7"/>
  <c r="CO100" i="7"/>
  <c r="CP100" i="7"/>
  <c r="CQ100" i="7"/>
  <c r="CR100" i="7"/>
  <c r="CS100" i="7"/>
  <c r="CT100" i="7"/>
  <c r="CU100" i="7"/>
  <c r="CV100" i="7"/>
  <c r="CW100" i="7"/>
  <c r="CX100" i="7"/>
  <c r="CY100" i="7"/>
  <c r="T98" i="7"/>
  <c r="U98" i="7"/>
  <c r="V98" i="7"/>
  <c r="W98" i="7"/>
  <c r="X98" i="7"/>
  <c r="Y98" i="7"/>
  <c r="Z98" i="7"/>
  <c r="AA98" i="7"/>
  <c r="AB98" i="7"/>
  <c r="AC98" i="7"/>
  <c r="AD98" i="7"/>
  <c r="AE98" i="7"/>
  <c r="AF98" i="7"/>
  <c r="AG98" i="7"/>
  <c r="AH98" i="7"/>
  <c r="AI98" i="7"/>
  <c r="AJ98" i="7"/>
  <c r="AK98" i="7"/>
  <c r="AL98" i="7"/>
  <c r="AM98" i="7"/>
  <c r="AN98" i="7"/>
  <c r="AO98" i="7"/>
  <c r="AP98" i="7"/>
  <c r="AQ98" i="7"/>
  <c r="AR98" i="7"/>
  <c r="AS98" i="7"/>
  <c r="AT98" i="7"/>
  <c r="AU98" i="7"/>
  <c r="AV98" i="7"/>
  <c r="AW98" i="7"/>
  <c r="AX98" i="7"/>
  <c r="AY98" i="7"/>
  <c r="AZ98" i="7"/>
  <c r="BA98" i="7"/>
  <c r="BB98" i="7"/>
  <c r="BC98" i="7"/>
  <c r="BD98" i="7"/>
  <c r="BE98" i="7"/>
  <c r="BF98" i="7"/>
  <c r="BG98" i="7"/>
  <c r="BH98" i="7"/>
  <c r="BI98" i="7"/>
  <c r="BJ98" i="7"/>
  <c r="BK98" i="7"/>
  <c r="BL98" i="7"/>
  <c r="BM98" i="7"/>
  <c r="BN98" i="7"/>
  <c r="BO98" i="7"/>
  <c r="BP98" i="7"/>
  <c r="BQ98" i="7"/>
  <c r="BR98" i="7"/>
  <c r="BS98" i="7"/>
  <c r="BT98" i="7"/>
  <c r="BU98" i="7"/>
  <c r="BV98" i="7"/>
  <c r="BW98" i="7"/>
  <c r="BX98" i="7"/>
  <c r="BY98" i="7"/>
  <c r="BZ98" i="7"/>
  <c r="CA98" i="7"/>
  <c r="CB98" i="7"/>
  <c r="CC98" i="7"/>
  <c r="CD98" i="7"/>
  <c r="CE98" i="7"/>
  <c r="CF98" i="7"/>
  <c r="CG98" i="7"/>
  <c r="CH98" i="7"/>
  <c r="CI98" i="7"/>
  <c r="CJ98" i="7"/>
  <c r="CK98" i="7"/>
  <c r="CL98" i="7"/>
  <c r="CM98" i="7"/>
  <c r="CN98" i="7"/>
  <c r="CO98" i="7"/>
  <c r="CP98" i="7"/>
  <c r="CQ98" i="7"/>
  <c r="CR98" i="7"/>
  <c r="CS98" i="7"/>
  <c r="CT98" i="7"/>
  <c r="CU98" i="7"/>
  <c r="CV98" i="7"/>
  <c r="CW98" i="7"/>
  <c r="CX98" i="7"/>
  <c r="CY98" i="7"/>
  <c r="T96" i="7"/>
  <c r="U96" i="7"/>
  <c r="V96" i="7"/>
  <c r="W96" i="7"/>
  <c r="X96" i="7"/>
  <c r="Y96" i="7"/>
  <c r="Z96" i="7"/>
  <c r="AA96" i="7"/>
  <c r="AB96" i="7"/>
  <c r="AC96" i="7"/>
  <c r="AD96" i="7"/>
  <c r="AE96" i="7"/>
  <c r="AF96" i="7"/>
  <c r="AG96" i="7"/>
  <c r="AH96" i="7"/>
  <c r="AI96" i="7"/>
  <c r="AJ96" i="7"/>
  <c r="AK96" i="7"/>
  <c r="AL96" i="7"/>
  <c r="AM96" i="7"/>
  <c r="AN96" i="7"/>
  <c r="AP96" i="7"/>
  <c r="AQ96" i="7"/>
  <c r="AR96" i="7"/>
  <c r="AS96" i="7"/>
  <c r="AT96" i="7"/>
  <c r="AU96" i="7"/>
  <c r="AV96" i="7"/>
  <c r="AW96" i="7"/>
  <c r="AX96" i="7"/>
  <c r="AY96" i="7"/>
  <c r="AZ96" i="7"/>
  <c r="BA96" i="7"/>
  <c r="BB96" i="7"/>
  <c r="BC96" i="7"/>
  <c r="BD96" i="7"/>
  <c r="BE96" i="7"/>
  <c r="BF96" i="7"/>
  <c r="BG96" i="7"/>
  <c r="BH96" i="7"/>
  <c r="BI96" i="7"/>
  <c r="BJ96" i="7"/>
  <c r="BK96" i="7"/>
  <c r="BL96" i="7"/>
  <c r="BM96" i="7"/>
  <c r="BN96" i="7"/>
  <c r="BO96" i="7"/>
  <c r="BP96" i="7"/>
  <c r="BQ96" i="7"/>
  <c r="BR96" i="7"/>
  <c r="BS96" i="7"/>
  <c r="BT96" i="7"/>
  <c r="BU96" i="7"/>
  <c r="BV96" i="7"/>
  <c r="BW96" i="7"/>
  <c r="BX96" i="7"/>
  <c r="BY96" i="7"/>
  <c r="BZ96" i="7"/>
  <c r="CA96" i="7"/>
  <c r="CB96" i="7"/>
  <c r="CC96" i="7"/>
  <c r="CD96" i="7"/>
  <c r="CE96" i="7"/>
  <c r="CF96" i="7"/>
  <c r="CG96" i="7"/>
  <c r="CH96" i="7"/>
  <c r="CI96" i="7"/>
  <c r="CJ96" i="7"/>
  <c r="CK96" i="7"/>
  <c r="CL96" i="7"/>
  <c r="CM96" i="7"/>
  <c r="CN96" i="7"/>
  <c r="CO96" i="7"/>
  <c r="CP96" i="7"/>
  <c r="CQ96" i="7"/>
  <c r="CR96" i="7"/>
  <c r="CS96" i="7"/>
  <c r="CT96" i="7"/>
  <c r="CU96" i="7"/>
  <c r="CV96" i="7"/>
  <c r="CW96" i="7"/>
  <c r="CX96" i="7"/>
  <c r="CY96" i="7"/>
  <c r="T94" i="7"/>
  <c r="U94" i="7"/>
  <c r="V94" i="7"/>
  <c r="W94" i="7"/>
  <c r="X94" i="7"/>
  <c r="Y94" i="7"/>
  <c r="Z94" i="7"/>
  <c r="AA94" i="7"/>
  <c r="AB94" i="7"/>
  <c r="AC94" i="7"/>
  <c r="AD94" i="7"/>
  <c r="AE94" i="7"/>
  <c r="AF94" i="7"/>
  <c r="AG94" i="7"/>
  <c r="AH94" i="7"/>
  <c r="AI94" i="7"/>
  <c r="AJ94" i="7"/>
  <c r="AK94" i="7"/>
  <c r="AL94" i="7"/>
  <c r="AM94" i="7"/>
  <c r="AN94" i="7"/>
  <c r="AP94" i="7"/>
  <c r="AQ94" i="7"/>
  <c r="AR94" i="7"/>
  <c r="AS94" i="7"/>
  <c r="AT94" i="7"/>
  <c r="AU94" i="7"/>
  <c r="AV94" i="7"/>
  <c r="AW94" i="7"/>
  <c r="AX94" i="7"/>
  <c r="AY94" i="7"/>
  <c r="AZ94" i="7"/>
  <c r="BA94" i="7"/>
  <c r="BB94" i="7"/>
  <c r="BC94" i="7"/>
  <c r="BD94" i="7"/>
  <c r="BE94" i="7"/>
  <c r="BF94" i="7"/>
  <c r="BG94" i="7"/>
  <c r="BH94" i="7"/>
  <c r="BI94" i="7"/>
  <c r="BJ94" i="7"/>
  <c r="BK94" i="7"/>
  <c r="BL94" i="7"/>
  <c r="BM94" i="7"/>
  <c r="BN94" i="7"/>
  <c r="BO94" i="7"/>
  <c r="BP94" i="7"/>
  <c r="BQ94" i="7"/>
  <c r="BR94" i="7"/>
  <c r="BS94" i="7"/>
  <c r="BT94" i="7"/>
  <c r="BU94" i="7"/>
  <c r="BV94" i="7"/>
  <c r="BW94" i="7"/>
  <c r="BX94" i="7"/>
  <c r="BY94" i="7"/>
  <c r="BZ94" i="7"/>
  <c r="CA94" i="7"/>
  <c r="CB94" i="7"/>
  <c r="CC94" i="7"/>
  <c r="CD94" i="7"/>
  <c r="CE94" i="7"/>
  <c r="CF94" i="7"/>
  <c r="CG94" i="7"/>
  <c r="CH94" i="7"/>
  <c r="CI94" i="7"/>
  <c r="CJ94" i="7"/>
  <c r="CK94" i="7"/>
  <c r="CL94" i="7"/>
  <c r="CM94" i="7"/>
  <c r="CN94" i="7"/>
  <c r="CO94" i="7"/>
  <c r="CP94" i="7"/>
  <c r="CQ94" i="7"/>
  <c r="CR94" i="7"/>
  <c r="CS94" i="7"/>
  <c r="CT94" i="7"/>
  <c r="CU94" i="7"/>
  <c r="CW94" i="7"/>
  <c r="CX94" i="7"/>
  <c r="CY94" i="7"/>
  <c r="T92" i="7"/>
  <c r="U92" i="7"/>
  <c r="V92" i="7"/>
  <c r="W92" i="7"/>
  <c r="X92" i="7"/>
  <c r="Y92" i="7"/>
  <c r="Z92" i="7"/>
  <c r="AA92" i="7"/>
  <c r="AB92" i="7"/>
  <c r="AC92" i="7"/>
  <c r="AD92" i="7"/>
  <c r="AE92" i="7"/>
  <c r="AF92" i="7"/>
  <c r="AG92" i="7"/>
  <c r="AH92" i="7"/>
  <c r="AI92" i="7"/>
  <c r="AJ92" i="7"/>
  <c r="AK92" i="7"/>
  <c r="AL92" i="7"/>
  <c r="AM92" i="7"/>
  <c r="AN92" i="7"/>
  <c r="AP92" i="7"/>
  <c r="AQ92" i="7"/>
  <c r="AR92" i="7"/>
  <c r="AS92" i="7"/>
  <c r="AT92" i="7"/>
  <c r="AU92" i="7"/>
  <c r="AV92" i="7"/>
  <c r="AW92" i="7"/>
  <c r="AX92" i="7"/>
  <c r="AY92" i="7"/>
  <c r="AZ92" i="7"/>
  <c r="BA92" i="7"/>
  <c r="BB92" i="7"/>
  <c r="BC92" i="7"/>
  <c r="BD92" i="7"/>
  <c r="BE92" i="7"/>
  <c r="BF92" i="7"/>
  <c r="BG92" i="7"/>
  <c r="BH92" i="7"/>
  <c r="BI92" i="7"/>
  <c r="BJ92" i="7"/>
  <c r="BK92" i="7"/>
  <c r="BL92" i="7"/>
  <c r="BM92" i="7"/>
  <c r="BN92" i="7"/>
  <c r="BO92" i="7"/>
  <c r="BP92" i="7"/>
  <c r="BQ92" i="7"/>
  <c r="BR92" i="7"/>
  <c r="BS92" i="7"/>
  <c r="BT92" i="7"/>
  <c r="BU92" i="7"/>
  <c r="BV92" i="7"/>
  <c r="BW92" i="7"/>
  <c r="BX92" i="7"/>
  <c r="BY92" i="7"/>
  <c r="CA92" i="7"/>
  <c r="CB92" i="7"/>
  <c r="CC92" i="7"/>
  <c r="CD92" i="7"/>
  <c r="CE92" i="7"/>
  <c r="CF92" i="7"/>
  <c r="CG92" i="7"/>
  <c r="CH92" i="7"/>
  <c r="CI92" i="7"/>
  <c r="CJ92" i="7"/>
  <c r="CK92" i="7"/>
  <c r="CL92" i="7"/>
  <c r="CM92" i="7"/>
  <c r="CN92" i="7"/>
  <c r="CO92" i="7"/>
  <c r="CP92" i="7"/>
  <c r="CQ92" i="7"/>
  <c r="CR92" i="7"/>
  <c r="CS92" i="7"/>
  <c r="CT92" i="7"/>
  <c r="CU92" i="7"/>
  <c r="CV92" i="7"/>
  <c r="CW92" i="7"/>
  <c r="CX92" i="7"/>
  <c r="CY92" i="7"/>
  <c r="T90" i="7"/>
  <c r="U90" i="7"/>
  <c r="V90" i="7"/>
  <c r="W90" i="7"/>
  <c r="X90" i="7"/>
  <c r="Y90" i="7"/>
  <c r="Z90" i="7"/>
  <c r="AA90" i="7"/>
  <c r="AB90" i="7"/>
  <c r="AC90" i="7"/>
  <c r="AD90" i="7"/>
  <c r="AE90" i="7"/>
  <c r="AF90" i="7"/>
  <c r="AG90" i="7"/>
  <c r="AH90" i="7"/>
  <c r="AI90" i="7"/>
  <c r="AJ90" i="7"/>
  <c r="AK90" i="7"/>
  <c r="AL90" i="7"/>
  <c r="AM90" i="7"/>
  <c r="AN90" i="7"/>
  <c r="AP90" i="7"/>
  <c r="AQ90" i="7"/>
  <c r="AR90" i="7"/>
  <c r="AS90" i="7"/>
  <c r="AT90" i="7"/>
  <c r="AU90" i="7"/>
  <c r="AV90" i="7"/>
  <c r="AW90" i="7"/>
  <c r="AX90" i="7"/>
  <c r="AY90" i="7"/>
  <c r="AZ90" i="7"/>
  <c r="BA90" i="7"/>
  <c r="BB90" i="7"/>
  <c r="BC90" i="7"/>
  <c r="BD90" i="7"/>
  <c r="BE90" i="7"/>
  <c r="BF90" i="7"/>
  <c r="BG90" i="7"/>
  <c r="BH90" i="7"/>
  <c r="BI90" i="7"/>
  <c r="BJ90" i="7"/>
  <c r="BK90" i="7"/>
  <c r="BL90" i="7"/>
  <c r="BM90" i="7"/>
  <c r="BN90" i="7"/>
  <c r="BO90" i="7"/>
  <c r="BP90" i="7"/>
  <c r="BQ90" i="7"/>
  <c r="BR90" i="7"/>
  <c r="BS90" i="7"/>
  <c r="BT90" i="7"/>
  <c r="BU90" i="7"/>
  <c r="BV90" i="7"/>
  <c r="BW90" i="7"/>
  <c r="BX90" i="7"/>
  <c r="BY90" i="7"/>
  <c r="BZ90" i="7"/>
  <c r="CA90" i="7"/>
  <c r="CB90" i="7"/>
  <c r="CC90" i="7"/>
  <c r="CD90" i="7"/>
  <c r="CE90" i="7"/>
  <c r="CF90" i="7"/>
  <c r="CG90" i="7"/>
  <c r="CH90" i="7"/>
  <c r="CI90" i="7"/>
  <c r="CJ90" i="7"/>
  <c r="CK90" i="7"/>
  <c r="CL90" i="7"/>
  <c r="CM90" i="7"/>
  <c r="CN90" i="7"/>
  <c r="CO90" i="7"/>
  <c r="CP90" i="7"/>
  <c r="CQ90" i="7"/>
  <c r="CR90" i="7"/>
  <c r="CS90" i="7"/>
  <c r="CT90" i="7"/>
  <c r="CU90" i="7"/>
  <c r="CW90" i="7"/>
  <c r="CX90" i="7"/>
  <c r="CY90" i="7"/>
  <c r="T88" i="7"/>
  <c r="U88" i="7"/>
  <c r="V88" i="7"/>
  <c r="W88" i="7"/>
  <c r="X88" i="7"/>
  <c r="Y88" i="7"/>
  <c r="Z88" i="7"/>
  <c r="AA88" i="7"/>
  <c r="AB88" i="7"/>
  <c r="AC88" i="7"/>
  <c r="AD88" i="7"/>
  <c r="AE88" i="7"/>
  <c r="AF88" i="7"/>
  <c r="AG88" i="7"/>
  <c r="AH88" i="7"/>
  <c r="AI88" i="7"/>
  <c r="AJ88" i="7"/>
  <c r="AK88" i="7"/>
  <c r="AL88" i="7"/>
  <c r="AM88" i="7"/>
  <c r="AN88" i="7"/>
  <c r="AO88" i="7"/>
  <c r="AP88" i="7"/>
  <c r="AQ88" i="7"/>
  <c r="AR88" i="7"/>
  <c r="AS88" i="7"/>
  <c r="AT88" i="7"/>
  <c r="AU88" i="7"/>
  <c r="AV88" i="7"/>
  <c r="AW88" i="7"/>
  <c r="AX88" i="7"/>
  <c r="AY88" i="7"/>
  <c r="AZ88" i="7"/>
  <c r="BA88" i="7"/>
  <c r="BB88" i="7"/>
  <c r="BC88" i="7"/>
  <c r="BD88" i="7"/>
  <c r="BE88" i="7"/>
  <c r="BF88" i="7"/>
  <c r="BG88" i="7"/>
  <c r="BH88" i="7"/>
  <c r="BI88" i="7"/>
  <c r="BJ88" i="7"/>
  <c r="BK88" i="7"/>
  <c r="BL88" i="7"/>
  <c r="BM88" i="7"/>
  <c r="BN88" i="7"/>
  <c r="BO88" i="7"/>
  <c r="BP88" i="7"/>
  <c r="BQ88" i="7"/>
  <c r="BR88" i="7"/>
  <c r="BS88" i="7"/>
  <c r="BT88" i="7"/>
  <c r="BU88" i="7"/>
  <c r="BV88" i="7"/>
  <c r="BW88" i="7"/>
  <c r="BX88" i="7"/>
  <c r="BY88" i="7"/>
  <c r="BZ88" i="7"/>
  <c r="CA88" i="7"/>
  <c r="CB88" i="7"/>
  <c r="CC88" i="7"/>
  <c r="CD88" i="7"/>
  <c r="CE88" i="7"/>
  <c r="CF88" i="7"/>
  <c r="CG88" i="7"/>
  <c r="CH88" i="7"/>
  <c r="CI88" i="7"/>
  <c r="CJ88" i="7"/>
  <c r="CK88" i="7"/>
  <c r="CL88" i="7"/>
  <c r="CM88" i="7"/>
  <c r="CN88" i="7"/>
  <c r="CO88" i="7"/>
  <c r="CP88" i="7"/>
  <c r="CQ88" i="7"/>
  <c r="CR88" i="7"/>
  <c r="CS88" i="7"/>
  <c r="CT88" i="7"/>
  <c r="CU88" i="7"/>
  <c r="CV88" i="7"/>
  <c r="CW88" i="7"/>
  <c r="CX88" i="7"/>
  <c r="CY88" i="7"/>
  <c r="T86" i="7"/>
  <c r="U86" i="7"/>
  <c r="V86" i="7"/>
  <c r="W86" i="7"/>
  <c r="X86" i="7"/>
  <c r="Y86" i="7"/>
  <c r="Z86" i="7"/>
  <c r="AA86" i="7"/>
  <c r="AB86" i="7"/>
  <c r="AC86" i="7"/>
  <c r="AD86" i="7"/>
  <c r="AE86" i="7"/>
  <c r="AF86" i="7"/>
  <c r="AG86" i="7"/>
  <c r="AH86" i="7"/>
  <c r="AI86" i="7"/>
  <c r="AJ86" i="7"/>
  <c r="AK86" i="7"/>
  <c r="AL86" i="7"/>
  <c r="AM86" i="7"/>
  <c r="AN86" i="7"/>
  <c r="AO86" i="7"/>
  <c r="AP86" i="7"/>
  <c r="AQ86" i="7"/>
  <c r="AR86" i="7"/>
  <c r="AS86" i="7"/>
  <c r="AT86" i="7"/>
  <c r="AU86" i="7"/>
  <c r="AV86" i="7"/>
  <c r="AW86" i="7"/>
  <c r="AX86" i="7"/>
  <c r="AY86" i="7"/>
  <c r="AZ86" i="7"/>
  <c r="BA86" i="7"/>
  <c r="BB86" i="7"/>
  <c r="BC86" i="7"/>
  <c r="BD86" i="7"/>
  <c r="BE86" i="7"/>
  <c r="BF86" i="7"/>
  <c r="BG86" i="7"/>
  <c r="BH86" i="7"/>
  <c r="BI86" i="7"/>
  <c r="BJ86" i="7"/>
  <c r="BK86" i="7"/>
  <c r="BL86" i="7"/>
  <c r="BM86" i="7"/>
  <c r="BN86" i="7"/>
  <c r="BO86" i="7"/>
  <c r="BP86" i="7"/>
  <c r="BQ86" i="7"/>
  <c r="BR86" i="7"/>
  <c r="BS86" i="7"/>
  <c r="BT86" i="7"/>
  <c r="BU86" i="7"/>
  <c r="BV86" i="7"/>
  <c r="BW86" i="7"/>
  <c r="BX86" i="7"/>
  <c r="BY86" i="7"/>
  <c r="BZ86" i="7"/>
  <c r="CA86" i="7"/>
  <c r="CB86" i="7"/>
  <c r="CC86" i="7"/>
  <c r="CD86" i="7"/>
  <c r="CE86" i="7"/>
  <c r="CF86" i="7"/>
  <c r="CG86" i="7"/>
  <c r="CH86" i="7"/>
  <c r="CI86" i="7"/>
  <c r="CJ86" i="7"/>
  <c r="CK86" i="7"/>
  <c r="CL86" i="7"/>
  <c r="CM86" i="7"/>
  <c r="CN86" i="7"/>
  <c r="CO86" i="7"/>
  <c r="CP86" i="7"/>
  <c r="CQ86" i="7"/>
  <c r="CR86" i="7"/>
  <c r="CS86" i="7"/>
  <c r="CT86" i="7"/>
  <c r="CU86" i="7"/>
  <c r="CV86" i="7"/>
  <c r="CW86" i="7"/>
  <c r="CX86" i="7"/>
  <c r="CY86" i="7"/>
  <c r="T84" i="7"/>
  <c r="U84" i="7"/>
  <c r="V84" i="7"/>
  <c r="W84" i="7"/>
  <c r="X84" i="7"/>
  <c r="Y84" i="7"/>
  <c r="Z84" i="7"/>
  <c r="AA84" i="7"/>
  <c r="AB84" i="7"/>
  <c r="AC84" i="7"/>
  <c r="AD84" i="7"/>
  <c r="AE84" i="7"/>
  <c r="AF84" i="7"/>
  <c r="AG84" i="7"/>
  <c r="AH84" i="7"/>
  <c r="AI84" i="7"/>
  <c r="AJ84" i="7"/>
  <c r="AK84" i="7"/>
  <c r="AL84" i="7"/>
  <c r="AM84" i="7"/>
  <c r="AN84" i="7"/>
  <c r="AO84" i="7"/>
  <c r="AP84" i="7"/>
  <c r="AQ84" i="7"/>
  <c r="AR84" i="7"/>
  <c r="AS84" i="7"/>
  <c r="AT84" i="7"/>
  <c r="AU84" i="7"/>
  <c r="AV84" i="7"/>
  <c r="AW84" i="7"/>
  <c r="AX84" i="7"/>
  <c r="AY84" i="7"/>
  <c r="AZ84" i="7"/>
  <c r="BA84" i="7"/>
  <c r="BB84" i="7"/>
  <c r="BC84" i="7"/>
  <c r="BD84" i="7"/>
  <c r="BE84" i="7"/>
  <c r="BF84" i="7"/>
  <c r="BG84" i="7"/>
  <c r="BH84" i="7"/>
  <c r="BI84" i="7"/>
  <c r="BJ84" i="7"/>
  <c r="BK84" i="7"/>
  <c r="BL84" i="7"/>
  <c r="BM84" i="7"/>
  <c r="BN84" i="7"/>
  <c r="BO84" i="7"/>
  <c r="BP84" i="7"/>
  <c r="BQ84" i="7"/>
  <c r="BR84" i="7"/>
  <c r="BS84" i="7"/>
  <c r="BT84" i="7"/>
  <c r="BU84" i="7"/>
  <c r="BV84" i="7"/>
  <c r="BW84" i="7"/>
  <c r="BX84" i="7"/>
  <c r="BY84" i="7"/>
  <c r="BZ84" i="7"/>
  <c r="CA84" i="7"/>
  <c r="CB84" i="7"/>
  <c r="CC84" i="7"/>
  <c r="CD84" i="7"/>
  <c r="CE84" i="7"/>
  <c r="CF84" i="7"/>
  <c r="CG84" i="7"/>
  <c r="CH84" i="7"/>
  <c r="CI84" i="7"/>
  <c r="CJ84" i="7"/>
  <c r="CK84" i="7"/>
  <c r="CL84" i="7"/>
  <c r="CM84" i="7"/>
  <c r="CN84" i="7"/>
  <c r="CO84" i="7"/>
  <c r="CP84" i="7"/>
  <c r="CQ84" i="7"/>
  <c r="CR84" i="7"/>
  <c r="CS84" i="7"/>
  <c r="CT84" i="7"/>
  <c r="CU84" i="7"/>
  <c r="CV84" i="7"/>
  <c r="CW84" i="7"/>
  <c r="CX84" i="7"/>
  <c r="CY84" i="7"/>
  <c r="T82" i="7"/>
  <c r="U82" i="7"/>
  <c r="V82" i="7"/>
  <c r="W82" i="7"/>
  <c r="X82" i="7"/>
  <c r="Y82" i="7"/>
  <c r="Z82" i="7"/>
  <c r="AA82" i="7"/>
  <c r="AB82" i="7"/>
  <c r="AC82" i="7"/>
  <c r="AD82" i="7"/>
  <c r="AE82" i="7"/>
  <c r="AF82" i="7"/>
  <c r="AG82" i="7"/>
  <c r="AH82" i="7"/>
  <c r="AI82" i="7"/>
  <c r="AJ82" i="7"/>
  <c r="AK82" i="7"/>
  <c r="AL82" i="7"/>
  <c r="AM82" i="7"/>
  <c r="AN82" i="7"/>
  <c r="AO82" i="7"/>
  <c r="AP82" i="7"/>
  <c r="AQ82" i="7"/>
  <c r="AR82" i="7"/>
  <c r="AS82" i="7"/>
  <c r="AT82" i="7"/>
  <c r="AU82" i="7"/>
  <c r="AV82" i="7"/>
  <c r="AW82" i="7"/>
  <c r="AX82" i="7"/>
  <c r="AY82" i="7"/>
  <c r="AZ82" i="7"/>
  <c r="BA82" i="7"/>
  <c r="BB82" i="7"/>
  <c r="BC82" i="7"/>
  <c r="BD82" i="7"/>
  <c r="BE82" i="7"/>
  <c r="BF82" i="7"/>
  <c r="BG82" i="7"/>
  <c r="BH82" i="7"/>
  <c r="BI82" i="7"/>
  <c r="BJ82" i="7"/>
  <c r="BK82" i="7"/>
  <c r="BL82" i="7"/>
  <c r="BM82" i="7"/>
  <c r="BN82" i="7"/>
  <c r="BO82" i="7"/>
  <c r="BP82" i="7"/>
  <c r="BQ82" i="7"/>
  <c r="BR82" i="7"/>
  <c r="BS82" i="7"/>
  <c r="BT82" i="7"/>
  <c r="BU82" i="7"/>
  <c r="BV82" i="7"/>
  <c r="BW82" i="7"/>
  <c r="BX82" i="7"/>
  <c r="BY82" i="7"/>
  <c r="BZ82" i="7"/>
  <c r="CA82" i="7"/>
  <c r="CB82" i="7"/>
  <c r="CC82" i="7"/>
  <c r="CD82" i="7"/>
  <c r="CE82" i="7"/>
  <c r="CF82" i="7"/>
  <c r="CG82" i="7"/>
  <c r="CH82" i="7"/>
  <c r="CI82" i="7"/>
  <c r="CJ82" i="7"/>
  <c r="CK82" i="7"/>
  <c r="CL82" i="7"/>
  <c r="CM82" i="7"/>
  <c r="CN82" i="7"/>
  <c r="CO82" i="7"/>
  <c r="CP82" i="7"/>
  <c r="CQ82" i="7"/>
  <c r="CR82" i="7"/>
  <c r="CS82" i="7"/>
  <c r="CT82" i="7"/>
  <c r="CU82" i="7"/>
  <c r="CW82" i="7"/>
  <c r="CX82" i="7"/>
  <c r="CY82" i="7"/>
  <c r="T80" i="7"/>
  <c r="U80" i="7"/>
  <c r="V80" i="7"/>
  <c r="W80" i="7"/>
  <c r="X80" i="7"/>
  <c r="Y80" i="7"/>
  <c r="Z80" i="7"/>
  <c r="AA80" i="7"/>
  <c r="AB80" i="7"/>
  <c r="AC80" i="7"/>
  <c r="AD80" i="7"/>
  <c r="AE80" i="7"/>
  <c r="AF80" i="7"/>
  <c r="AG80" i="7"/>
  <c r="AH80" i="7"/>
  <c r="AI80" i="7"/>
  <c r="AJ80" i="7"/>
  <c r="AK80" i="7"/>
  <c r="AL80" i="7"/>
  <c r="AM80" i="7"/>
  <c r="AN80" i="7"/>
  <c r="AO80" i="7"/>
  <c r="AP80" i="7"/>
  <c r="AQ80" i="7"/>
  <c r="AR80" i="7"/>
  <c r="AS80" i="7"/>
  <c r="AT80" i="7"/>
  <c r="AU80" i="7"/>
  <c r="AV80" i="7"/>
  <c r="AW80" i="7"/>
  <c r="AX80" i="7"/>
  <c r="AY80" i="7"/>
  <c r="AZ80" i="7"/>
  <c r="BA80" i="7"/>
  <c r="BB80" i="7"/>
  <c r="BC80" i="7"/>
  <c r="BD80" i="7"/>
  <c r="BE80" i="7"/>
  <c r="BF80" i="7"/>
  <c r="BG80" i="7"/>
  <c r="BH80" i="7"/>
  <c r="BI80" i="7"/>
  <c r="BJ80" i="7"/>
  <c r="BK80" i="7"/>
  <c r="BL80" i="7"/>
  <c r="BM80" i="7"/>
  <c r="BN80" i="7"/>
  <c r="BO80" i="7"/>
  <c r="BP80" i="7"/>
  <c r="BQ80" i="7"/>
  <c r="BR80" i="7"/>
  <c r="BS80" i="7"/>
  <c r="BT80" i="7"/>
  <c r="BU80" i="7"/>
  <c r="BV80" i="7"/>
  <c r="BW80" i="7"/>
  <c r="BX80" i="7"/>
  <c r="BY80" i="7"/>
  <c r="BZ80" i="7"/>
  <c r="CA80" i="7"/>
  <c r="CB80" i="7"/>
  <c r="CC80" i="7"/>
  <c r="CD80" i="7"/>
  <c r="CE80" i="7"/>
  <c r="CF80" i="7"/>
  <c r="CG80" i="7"/>
  <c r="CH80" i="7"/>
  <c r="CI80" i="7"/>
  <c r="CJ80" i="7"/>
  <c r="CK80" i="7"/>
  <c r="CL80" i="7"/>
  <c r="CM80" i="7"/>
  <c r="CN80" i="7"/>
  <c r="CO80" i="7"/>
  <c r="CP80" i="7"/>
  <c r="CQ80" i="7"/>
  <c r="CR80" i="7"/>
  <c r="CS80" i="7"/>
  <c r="CT80" i="7"/>
  <c r="CU80" i="7"/>
  <c r="CV80" i="7"/>
  <c r="CW80" i="7"/>
  <c r="CX80" i="7"/>
  <c r="CY80" i="7"/>
  <c r="T78" i="7"/>
  <c r="U78" i="7"/>
  <c r="V78" i="7"/>
  <c r="W78" i="7"/>
  <c r="X78" i="7"/>
  <c r="Y78" i="7"/>
  <c r="Z78" i="7"/>
  <c r="AA78" i="7"/>
  <c r="AB78" i="7"/>
  <c r="AC78" i="7"/>
  <c r="AD78" i="7"/>
  <c r="AE78" i="7"/>
  <c r="AF78" i="7"/>
  <c r="AG78" i="7"/>
  <c r="AH78" i="7"/>
  <c r="AI78" i="7"/>
  <c r="AJ78" i="7"/>
  <c r="AK78" i="7"/>
  <c r="AL78" i="7"/>
  <c r="AM78" i="7"/>
  <c r="AN78" i="7"/>
  <c r="AO78" i="7"/>
  <c r="AP78" i="7"/>
  <c r="AQ78" i="7"/>
  <c r="AR78" i="7"/>
  <c r="AS78" i="7"/>
  <c r="AT78" i="7"/>
  <c r="AU78" i="7"/>
  <c r="AV78" i="7"/>
  <c r="AW78" i="7"/>
  <c r="AX78" i="7"/>
  <c r="AY78" i="7"/>
  <c r="AZ78" i="7"/>
  <c r="BA78" i="7"/>
  <c r="BB78" i="7"/>
  <c r="BC78" i="7"/>
  <c r="BD78" i="7"/>
  <c r="BE78" i="7"/>
  <c r="BF78" i="7"/>
  <c r="BG78" i="7"/>
  <c r="BH78" i="7"/>
  <c r="BI78" i="7"/>
  <c r="BJ78" i="7"/>
  <c r="BK78" i="7"/>
  <c r="BL78" i="7"/>
  <c r="BM78" i="7"/>
  <c r="BN78" i="7"/>
  <c r="BO78" i="7"/>
  <c r="BP78" i="7"/>
  <c r="BQ78" i="7"/>
  <c r="BR78" i="7"/>
  <c r="BS78" i="7"/>
  <c r="BT78" i="7"/>
  <c r="BU78" i="7"/>
  <c r="BV78" i="7"/>
  <c r="BW78" i="7"/>
  <c r="BX78" i="7"/>
  <c r="BY78" i="7"/>
  <c r="BZ78" i="7"/>
  <c r="CA78" i="7"/>
  <c r="CB78" i="7"/>
  <c r="CC78" i="7"/>
  <c r="CD78" i="7"/>
  <c r="CE78" i="7"/>
  <c r="CF78" i="7"/>
  <c r="CG78" i="7"/>
  <c r="CH78" i="7"/>
  <c r="CI78" i="7"/>
  <c r="CJ78" i="7"/>
  <c r="CK78" i="7"/>
  <c r="CL78" i="7"/>
  <c r="CM78" i="7"/>
  <c r="CN78" i="7"/>
  <c r="CO78" i="7"/>
  <c r="CP78" i="7"/>
  <c r="CQ78" i="7"/>
  <c r="CR78" i="7"/>
  <c r="CS78" i="7"/>
  <c r="CT78" i="7"/>
  <c r="CU78" i="7"/>
  <c r="CV78" i="7"/>
  <c r="CW78" i="7"/>
  <c r="CX78" i="7"/>
  <c r="CY78" i="7"/>
  <c r="T76" i="7"/>
  <c r="U76" i="7"/>
  <c r="V76" i="7"/>
  <c r="W76" i="7"/>
  <c r="X76" i="7"/>
  <c r="Y76" i="7"/>
  <c r="Z76" i="7"/>
  <c r="AA76" i="7"/>
  <c r="AB76" i="7"/>
  <c r="AC76" i="7"/>
  <c r="AD76" i="7"/>
  <c r="AE76" i="7"/>
  <c r="AF76" i="7"/>
  <c r="AG76" i="7"/>
  <c r="AH76" i="7"/>
  <c r="AI76" i="7"/>
  <c r="AJ76" i="7"/>
  <c r="AK76" i="7"/>
  <c r="AL76" i="7"/>
  <c r="AM76" i="7"/>
  <c r="AN76" i="7"/>
  <c r="AO76" i="7"/>
  <c r="AP76" i="7"/>
  <c r="AQ76" i="7"/>
  <c r="AR76" i="7"/>
  <c r="AS76" i="7"/>
  <c r="AT76" i="7"/>
  <c r="AU76" i="7"/>
  <c r="AV76" i="7"/>
  <c r="AW76" i="7"/>
  <c r="AX76" i="7"/>
  <c r="AY76" i="7"/>
  <c r="AZ76" i="7"/>
  <c r="BA76" i="7"/>
  <c r="BB76" i="7"/>
  <c r="BC76" i="7"/>
  <c r="BD76" i="7"/>
  <c r="BE76" i="7"/>
  <c r="BF76" i="7"/>
  <c r="BG76" i="7"/>
  <c r="BH76" i="7"/>
  <c r="BI76" i="7"/>
  <c r="BJ76" i="7"/>
  <c r="BK76" i="7"/>
  <c r="BL76" i="7"/>
  <c r="BM76" i="7"/>
  <c r="BN76" i="7"/>
  <c r="BO76" i="7"/>
  <c r="BP76" i="7"/>
  <c r="BQ76" i="7"/>
  <c r="BR76" i="7"/>
  <c r="BS76" i="7"/>
  <c r="BT76" i="7"/>
  <c r="BU76" i="7"/>
  <c r="BV76" i="7"/>
  <c r="BW76" i="7"/>
  <c r="BX76" i="7"/>
  <c r="BY76" i="7"/>
  <c r="BZ76" i="7"/>
  <c r="CA76" i="7"/>
  <c r="CB76" i="7"/>
  <c r="CC76" i="7"/>
  <c r="CD76" i="7"/>
  <c r="CE76" i="7"/>
  <c r="CF76" i="7"/>
  <c r="CG76" i="7"/>
  <c r="CH76" i="7"/>
  <c r="CI76" i="7"/>
  <c r="CJ76" i="7"/>
  <c r="CK76" i="7"/>
  <c r="CL76" i="7"/>
  <c r="CM76" i="7"/>
  <c r="CN76" i="7"/>
  <c r="CO76" i="7"/>
  <c r="CP76" i="7"/>
  <c r="CQ76" i="7"/>
  <c r="CR76" i="7"/>
  <c r="CS76" i="7"/>
  <c r="CT76" i="7"/>
  <c r="CU76" i="7"/>
  <c r="CV76" i="7"/>
  <c r="CW76" i="7"/>
  <c r="CX76" i="7"/>
  <c r="CY76" i="7"/>
  <c r="T74" i="7"/>
  <c r="U74" i="7"/>
  <c r="V74" i="7"/>
  <c r="W74" i="7"/>
  <c r="X74" i="7"/>
  <c r="Y74" i="7"/>
  <c r="Z74" i="7"/>
  <c r="AA74" i="7"/>
  <c r="AB74" i="7"/>
  <c r="AC74" i="7"/>
  <c r="AD74" i="7"/>
  <c r="AE74" i="7"/>
  <c r="AF74" i="7"/>
  <c r="AG74" i="7"/>
  <c r="AH74" i="7"/>
  <c r="AI74" i="7"/>
  <c r="AJ74" i="7"/>
  <c r="AK74" i="7"/>
  <c r="AL74" i="7"/>
  <c r="AM74" i="7"/>
  <c r="AN74" i="7"/>
  <c r="AO74" i="7"/>
  <c r="AP74" i="7"/>
  <c r="AQ74" i="7"/>
  <c r="AR74" i="7"/>
  <c r="AS74" i="7"/>
  <c r="AT74" i="7"/>
  <c r="AU74" i="7"/>
  <c r="AV74" i="7"/>
  <c r="AW74" i="7"/>
  <c r="AX74" i="7"/>
  <c r="AY74" i="7"/>
  <c r="AZ74" i="7"/>
  <c r="BA74" i="7"/>
  <c r="BB74" i="7"/>
  <c r="BC74" i="7"/>
  <c r="BD74" i="7"/>
  <c r="BE74" i="7"/>
  <c r="BF74" i="7"/>
  <c r="BG74" i="7"/>
  <c r="BH74" i="7"/>
  <c r="BI74" i="7"/>
  <c r="BJ74" i="7"/>
  <c r="BK74" i="7"/>
  <c r="BL74" i="7"/>
  <c r="BM74" i="7"/>
  <c r="BN74" i="7"/>
  <c r="BO74" i="7"/>
  <c r="BP74" i="7"/>
  <c r="BQ74" i="7"/>
  <c r="BR74" i="7"/>
  <c r="BS74" i="7"/>
  <c r="BT74" i="7"/>
  <c r="BU74" i="7"/>
  <c r="BV74" i="7"/>
  <c r="BW74" i="7"/>
  <c r="BX74" i="7"/>
  <c r="BY74" i="7"/>
  <c r="BZ74" i="7"/>
  <c r="CA74" i="7"/>
  <c r="CB74" i="7"/>
  <c r="CC74" i="7"/>
  <c r="CD74" i="7"/>
  <c r="CE74" i="7"/>
  <c r="CF74" i="7"/>
  <c r="CG74" i="7"/>
  <c r="CH74" i="7"/>
  <c r="CI74" i="7"/>
  <c r="CJ74" i="7"/>
  <c r="CK74" i="7"/>
  <c r="CL74" i="7"/>
  <c r="CM74" i="7"/>
  <c r="CN74" i="7"/>
  <c r="CO74" i="7"/>
  <c r="CP74" i="7"/>
  <c r="CQ74" i="7"/>
  <c r="CR74" i="7"/>
  <c r="CS74" i="7"/>
  <c r="CT74" i="7"/>
  <c r="CU74" i="7"/>
  <c r="CV74" i="7"/>
  <c r="CW74" i="7"/>
  <c r="CX74" i="7"/>
  <c r="CY74" i="7"/>
  <c r="T110" i="7"/>
  <c r="U110" i="7"/>
  <c r="V110" i="7"/>
  <c r="W110" i="7"/>
  <c r="X110" i="7"/>
  <c r="Y110" i="7"/>
  <c r="Z110" i="7"/>
  <c r="AA110" i="7"/>
  <c r="AB110" i="7"/>
  <c r="AC110" i="7"/>
  <c r="AD110" i="7"/>
  <c r="AE110" i="7"/>
  <c r="AF110" i="7"/>
  <c r="AG110" i="7"/>
  <c r="AH110" i="7"/>
  <c r="AI110" i="7"/>
  <c r="AJ110" i="7"/>
  <c r="AK110" i="7"/>
  <c r="AL110" i="7"/>
  <c r="AM110" i="7"/>
  <c r="AN110" i="7"/>
  <c r="AO110" i="7"/>
  <c r="AP110" i="7"/>
  <c r="AQ110" i="7"/>
  <c r="AR110" i="7"/>
  <c r="AS110" i="7"/>
  <c r="AT110" i="7"/>
  <c r="AU110" i="7"/>
  <c r="AV110" i="7"/>
  <c r="AW110" i="7"/>
  <c r="AX110" i="7"/>
  <c r="AY110" i="7"/>
  <c r="AZ110" i="7"/>
  <c r="BA110" i="7"/>
  <c r="BB110" i="7"/>
  <c r="BC110" i="7"/>
  <c r="BD110" i="7"/>
  <c r="BE110" i="7"/>
  <c r="BF110" i="7"/>
  <c r="BG110" i="7"/>
  <c r="BH110" i="7"/>
  <c r="BI110" i="7"/>
  <c r="BJ110" i="7"/>
  <c r="BK110" i="7"/>
  <c r="BL110" i="7"/>
  <c r="BM110" i="7"/>
  <c r="BN110" i="7"/>
  <c r="BO110" i="7"/>
  <c r="BP110" i="7"/>
  <c r="BQ110" i="7"/>
  <c r="BR110" i="7"/>
  <c r="BS110" i="7"/>
  <c r="BT110" i="7"/>
  <c r="BU110" i="7"/>
  <c r="BV110" i="7"/>
  <c r="BW110" i="7"/>
  <c r="BX110" i="7"/>
  <c r="BY110" i="7"/>
  <c r="BZ110" i="7"/>
  <c r="CA110" i="7"/>
  <c r="CB110" i="7"/>
  <c r="CC110" i="7"/>
  <c r="CD110" i="7"/>
  <c r="CE110" i="7"/>
  <c r="CF110" i="7"/>
  <c r="CG110" i="7"/>
  <c r="CH110" i="7"/>
  <c r="CI110" i="7"/>
  <c r="CJ110" i="7"/>
  <c r="CK110" i="7"/>
  <c r="CL110" i="7"/>
  <c r="CM110" i="7"/>
  <c r="CN110" i="7"/>
  <c r="CO110" i="7"/>
  <c r="CP110" i="7"/>
  <c r="CQ110" i="7"/>
  <c r="CR110" i="7"/>
  <c r="CS110" i="7"/>
  <c r="CT110" i="7"/>
  <c r="CU110" i="7"/>
  <c r="CW110" i="7"/>
  <c r="CX110" i="7"/>
  <c r="CY110" i="7"/>
  <c r="S110" i="7"/>
  <c r="S108" i="7"/>
  <c r="S106" i="7"/>
  <c r="S104" i="7"/>
  <c r="S102" i="7"/>
  <c r="S100" i="7"/>
  <c r="S98" i="7"/>
  <c r="S96" i="7"/>
  <c r="S94" i="7"/>
  <c r="S92" i="7"/>
  <c r="S90" i="7"/>
  <c r="S88" i="7"/>
  <c r="S86" i="7"/>
  <c r="S84" i="7"/>
  <c r="S82" i="7"/>
  <c r="S80" i="7"/>
  <c r="S78" i="7"/>
  <c r="S76" i="7"/>
  <c r="S74" i="7"/>
  <c r="T72" i="7"/>
  <c r="U72" i="7"/>
  <c r="V72" i="7"/>
  <c r="W72" i="7"/>
  <c r="X72" i="7"/>
  <c r="Y72" i="7"/>
  <c r="Z72" i="7"/>
  <c r="AA72" i="7"/>
  <c r="AB72" i="7"/>
  <c r="AC72" i="7"/>
  <c r="AD72" i="7"/>
  <c r="AE72" i="7"/>
  <c r="AF72" i="7"/>
  <c r="AG72" i="7"/>
  <c r="AH72" i="7"/>
  <c r="AI72" i="7"/>
  <c r="AJ72" i="7"/>
  <c r="AK72" i="7"/>
  <c r="AL72" i="7"/>
  <c r="AM72" i="7"/>
  <c r="AN72" i="7"/>
  <c r="AO72" i="7"/>
  <c r="AP72" i="7"/>
  <c r="AQ72" i="7"/>
  <c r="AR72" i="7"/>
  <c r="AS72" i="7"/>
  <c r="AT72" i="7"/>
  <c r="AU72" i="7"/>
  <c r="AV72" i="7"/>
  <c r="AW72" i="7"/>
  <c r="AX72" i="7"/>
  <c r="AY72" i="7"/>
  <c r="AZ72" i="7"/>
  <c r="BA72" i="7"/>
  <c r="BB72" i="7"/>
  <c r="BC72" i="7"/>
  <c r="BD72" i="7"/>
  <c r="BE72" i="7"/>
  <c r="BF72" i="7"/>
  <c r="BG72" i="7"/>
  <c r="BH72" i="7"/>
  <c r="BI72" i="7"/>
  <c r="BJ72" i="7"/>
  <c r="BK72" i="7"/>
  <c r="BL72" i="7"/>
  <c r="BM72" i="7"/>
  <c r="BN72" i="7"/>
  <c r="BO72" i="7"/>
  <c r="BP72" i="7"/>
  <c r="BQ72" i="7"/>
  <c r="BR72" i="7"/>
  <c r="BS72" i="7"/>
  <c r="BT72" i="7"/>
  <c r="BU72" i="7"/>
  <c r="BV72" i="7"/>
  <c r="BW72" i="7"/>
  <c r="BX72" i="7"/>
  <c r="BY72" i="7"/>
  <c r="BZ72" i="7"/>
  <c r="CA72" i="7"/>
  <c r="CB72" i="7"/>
  <c r="CC72" i="7"/>
  <c r="CD72" i="7"/>
  <c r="CE72" i="7"/>
  <c r="CF72" i="7"/>
  <c r="CG72" i="7"/>
  <c r="CH72" i="7"/>
  <c r="CI72" i="7"/>
  <c r="CJ72" i="7"/>
  <c r="CK72" i="7"/>
  <c r="CL72" i="7"/>
  <c r="CM72" i="7"/>
  <c r="CN72" i="7"/>
  <c r="CO72" i="7"/>
  <c r="CP72" i="7"/>
  <c r="CQ72" i="7"/>
  <c r="CR72" i="7"/>
  <c r="CS72" i="7"/>
  <c r="CT72" i="7"/>
  <c r="CU72" i="7"/>
  <c r="CW72" i="7"/>
  <c r="CX72" i="7"/>
  <c r="CY72" i="7"/>
  <c r="S72" i="7"/>
  <c r="S70" i="7"/>
  <c r="T70" i="7"/>
  <c r="U70" i="7"/>
  <c r="V70" i="7"/>
  <c r="W70" i="7"/>
  <c r="X70" i="7"/>
  <c r="Y70" i="7"/>
  <c r="Z70" i="7"/>
  <c r="AA70" i="7"/>
  <c r="AB70" i="7"/>
  <c r="AC70" i="7"/>
  <c r="AD70" i="7"/>
  <c r="AE70" i="7"/>
  <c r="AF70" i="7"/>
  <c r="AG70" i="7"/>
  <c r="AH70" i="7"/>
  <c r="AI70" i="7"/>
  <c r="AJ70" i="7"/>
  <c r="AK70" i="7"/>
  <c r="AL70" i="7"/>
  <c r="AM70" i="7"/>
  <c r="AN70" i="7"/>
  <c r="AP70" i="7"/>
  <c r="AQ70" i="7"/>
  <c r="AR70" i="7"/>
  <c r="AS70" i="7"/>
  <c r="AT70" i="7"/>
  <c r="AU70" i="7"/>
  <c r="AV70" i="7"/>
  <c r="AW70" i="7"/>
  <c r="AX70" i="7"/>
  <c r="AY70" i="7"/>
  <c r="AZ70" i="7"/>
  <c r="BA70" i="7"/>
  <c r="BB70" i="7"/>
  <c r="BC70" i="7"/>
  <c r="BD70" i="7"/>
  <c r="BE70" i="7"/>
  <c r="BF70" i="7"/>
  <c r="BG70" i="7"/>
  <c r="BH70" i="7"/>
  <c r="BI70" i="7"/>
  <c r="BJ70" i="7"/>
  <c r="BK70" i="7"/>
  <c r="BL70" i="7"/>
  <c r="BM70" i="7"/>
  <c r="BN70" i="7"/>
  <c r="BO70" i="7"/>
  <c r="BP70" i="7"/>
  <c r="BQ70" i="7"/>
  <c r="BR70" i="7"/>
  <c r="BS70" i="7"/>
  <c r="BT70" i="7"/>
  <c r="BU70" i="7"/>
  <c r="BV70" i="7"/>
  <c r="BW70" i="7"/>
  <c r="BX70" i="7"/>
  <c r="BY70" i="7"/>
  <c r="BZ70" i="7"/>
  <c r="CA70" i="7"/>
  <c r="CB70" i="7"/>
  <c r="CC70" i="7"/>
  <c r="CD70" i="7"/>
  <c r="CE70" i="7"/>
  <c r="CF70" i="7"/>
  <c r="CG70" i="7"/>
  <c r="CH70" i="7"/>
  <c r="CI70" i="7"/>
  <c r="CJ70" i="7"/>
  <c r="CK70" i="7"/>
  <c r="CL70" i="7"/>
  <c r="CM70" i="7"/>
  <c r="CN70" i="7"/>
  <c r="CO70" i="7"/>
  <c r="CP70" i="7"/>
  <c r="CQ70" i="7"/>
  <c r="CR70" i="7"/>
  <c r="CS70" i="7"/>
  <c r="CT70" i="7"/>
  <c r="CU70" i="7"/>
  <c r="CW70" i="7"/>
  <c r="CX70" i="7"/>
  <c r="CY70" i="7"/>
  <c r="X122" i="7"/>
  <c r="Y122" i="7"/>
  <c r="Z122" i="7"/>
  <c r="AA122" i="7"/>
  <c r="AB122" i="7"/>
  <c r="AC122" i="7"/>
  <c r="AE122" i="7"/>
  <c r="AF122" i="7"/>
  <c r="AG122" i="7"/>
  <c r="AH122" i="7"/>
  <c r="AJ122" i="7"/>
  <c r="AK122" i="7"/>
  <c r="AL122" i="7"/>
  <c r="AM122" i="7"/>
  <c r="AN122" i="7"/>
  <c r="AO122" i="7"/>
  <c r="AP122" i="7"/>
  <c r="AQ122" i="7"/>
  <c r="AR122" i="7"/>
  <c r="AT122" i="7"/>
  <c r="AU122" i="7"/>
  <c r="AV122" i="7"/>
  <c r="AX122" i="7"/>
  <c r="AY122" i="7"/>
  <c r="AZ122" i="7"/>
  <c r="BA122" i="7"/>
  <c r="BB122" i="7"/>
  <c r="BC122" i="7"/>
  <c r="BD122" i="7"/>
  <c r="BE122" i="7"/>
  <c r="BF122" i="7"/>
  <c r="BG122" i="7"/>
  <c r="BH122" i="7"/>
  <c r="BI122" i="7"/>
  <c r="BJ122" i="7"/>
  <c r="BK122" i="7"/>
  <c r="BL122" i="7"/>
  <c r="BM122" i="7"/>
  <c r="BN122" i="7"/>
  <c r="BO122" i="7"/>
  <c r="BP122" i="7"/>
  <c r="BQ122" i="7"/>
  <c r="BR122" i="7"/>
  <c r="BS122" i="7"/>
  <c r="BT122" i="7"/>
  <c r="BU122" i="7"/>
  <c r="BV122" i="7"/>
  <c r="BW122" i="7"/>
  <c r="BX122" i="7"/>
  <c r="CA122" i="7"/>
  <c r="CB122" i="7"/>
  <c r="CC122" i="7"/>
  <c r="CD122" i="7"/>
  <c r="CE122" i="7"/>
  <c r="CF122" i="7"/>
  <c r="CG122" i="7"/>
  <c r="CK122" i="7"/>
  <c r="CL122" i="7"/>
  <c r="CM122" i="7"/>
  <c r="CN122" i="7"/>
  <c r="CO122" i="7"/>
  <c r="CQ122" i="7"/>
  <c r="CR122" i="7"/>
  <c r="CS122" i="7"/>
  <c r="CT122" i="7"/>
  <c r="CU122" i="7"/>
  <c r="CW122" i="7"/>
  <c r="CX122" i="7"/>
  <c r="CY122" i="7"/>
  <c r="T122" i="7"/>
  <c r="U122" i="7"/>
  <c r="V122" i="7"/>
  <c r="W122" i="7"/>
  <c r="S122" i="7"/>
  <c r="CY125" i="7"/>
  <c r="CX125" i="7"/>
  <c r="CW125" i="7"/>
  <c r="CV125" i="7"/>
  <c r="CU125" i="7"/>
  <c r="CT125" i="7"/>
  <c r="CS125" i="7"/>
  <c r="CQ125" i="7"/>
  <c r="CP125" i="7"/>
  <c r="CP122" i="7" s="1"/>
  <c r="CO125" i="7"/>
  <c r="CN125" i="7"/>
  <c r="CM125" i="7"/>
  <c r="CL125" i="7"/>
  <c r="CK125" i="7"/>
  <c r="CJ125" i="7"/>
  <c r="CJ122" i="7" s="1"/>
  <c r="CI125" i="7"/>
  <c r="CI122" i="7" s="1"/>
  <c r="CH125" i="7"/>
  <c r="CH122" i="7" s="1"/>
  <c r="CG125" i="7"/>
  <c r="CF125" i="7"/>
  <c r="CD125" i="7"/>
  <c r="CC125" i="7"/>
  <c r="CB125" i="7"/>
  <c r="CA125" i="7"/>
  <c r="BZ125" i="7"/>
  <c r="BX125" i="7"/>
  <c r="BW125" i="7"/>
  <c r="BV125" i="7"/>
  <c r="BU125" i="7"/>
  <c r="BT125" i="7"/>
  <c r="BS125" i="7"/>
  <c r="BR125" i="7"/>
  <c r="BQ125" i="7"/>
  <c r="BP125" i="7"/>
  <c r="BO125" i="7"/>
  <c r="BN125" i="7"/>
  <c r="BM125" i="7"/>
  <c r="BL125" i="7"/>
  <c r="BK125" i="7"/>
  <c r="BI125" i="7"/>
  <c r="BG125" i="7"/>
  <c r="BF125" i="7"/>
  <c r="BE125" i="7"/>
  <c r="BD125" i="7"/>
  <c r="BC125" i="7"/>
  <c r="BB125" i="7"/>
  <c r="BA125" i="7"/>
  <c r="AZ125" i="7"/>
  <c r="AY125" i="7"/>
  <c r="AX125" i="7"/>
  <c r="AW125" i="7"/>
  <c r="AW122" i="7" s="1"/>
  <c r="AV125" i="7"/>
  <c r="AU125" i="7"/>
  <c r="AT125" i="7"/>
  <c r="AS125" i="7"/>
  <c r="AS122" i="7" s="1"/>
  <c r="AP125" i="7"/>
  <c r="AO125" i="7"/>
  <c r="AN125" i="7"/>
  <c r="AL125" i="7"/>
  <c r="AJ125" i="7"/>
  <c r="AI125" i="7"/>
  <c r="AI122" i="7" s="1"/>
  <c r="AF125" i="7"/>
  <c r="AE125" i="7"/>
  <c r="CF45" i="5"/>
  <c r="CI45" i="5" s="1"/>
  <c r="AD125" i="7"/>
  <c r="AC125" i="7"/>
  <c r="AB125" i="7"/>
  <c r="AA125" i="7"/>
  <c r="Z125" i="7"/>
  <c r="Y125" i="7"/>
  <c r="X125" i="7"/>
  <c r="V125" i="7"/>
  <c r="U125" i="7"/>
  <c r="T125" i="7"/>
  <c r="S125" i="7"/>
  <c r="S65" i="7" s="1"/>
  <c r="R78" i="7" l="1"/>
  <c r="R86" i="7"/>
  <c r="R102" i="7"/>
  <c r="R80" i="7"/>
  <c r="R88" i="7"/>
  <c r="R104" i="7"/>
  <c r="R74" i="7"/>
  <c r="R98" i="7"/>
  <c r="R106" i="7"/>
  <c r="R76" i="7"/>
  <c r="R84" i="7"/>
  <c r="R100" i="7"/>
  <c r="S112" i="7"/>
  <c r="CU112" i="7"/>
  <c r="CQ112" i="7"/>
  <c r="CM112" i="7"/>
  <c r="CM75" i="7" s="1"/>
  <c r="CI112" i="7"/>
  <c r="CI97" i="7" s="1"/>
  <c r="CE112" i="7"/>
  <c r="CA112" i="7"/>
  <c r="CA85" i="7" s="1"/>
  <c r="BW112" i="7"/>
  <c r="BW91" i="7" s="1"/>
  <c r="BS112" i="7"/>
  <c r="BS93" i="7" s="1"/>
  <c r="BO112" i="7"/>
  <c r="BK112" i="7"/>
  <c r="BK103" i="7" s="1"/>
  <c r="BG112" i="7"/>
  <c r="BG75" i="7" s="1"/>
  <c r="BC112" i="7"/>
  <c r="BC71" i="7" s="1"/>
  <c r="AY112" i="7"/>
  <c r="AU112" i="7"/>
  <c r="AU107" i="7" s="1"/>
  <c r="AQ112" i="7"/>
  <c r="AQ107" i="7" s="1"/>
  <c r="AM112" i="7"/>
  <c r="AM105" i="7" s="1"/>
  <c r="AI112" i="7"/>
  <c r="AE112" i="7"/>
  <c r="AA112" i="7"/>
  <c r="W112" i="7"/>
  <c r="W77" i="7" s="1"/>
  <c r="CY112" i="7"/>
  <c r="CT112" i="7"/>
  <c r="CT109" i="7" s="1"/>
  <c r="CP112" i="7"/>
  <c r="CP91" i="7" s="1"/>
  <c r="CL112" i="7"/>
  <c r="CL79" i="7" s="1"/>
  <c r="CH112" i="7"/>
  <c r="CH71" i="7" s="1"/>
  <c r="CD112" i="7"/>
  <c r="CD109" i="7" s="1"/>
  <c r="BV112" i="7"/>
  <c r="BV91" i="7" s="1"/>
  <c r="BR112" i="7"/>
  <c r="BR83" i="7" s="1"/>
  <c r="BN112" i="7"/>
  <c r="BJ112" i="7"/>
  <c r="BJ81" i="7" s="1"/>
  <c r="BF112" i="7"/>
  <c r="BF95" i="7" s="1"/>
  <c r="BB112" i="7"/>
  <c r="BB93" i="7" s="1"/>
  <c r="AX112" i="7"/>
  <c r="AT112" i="7"/>
  <c r="AT105" i="7" s="1"/>
  <c r="AP112" i="7"/>
  <c r="AP107" i="7" s="1"/>
  <c r="AL112" i="7"/>
  <c r="AL95" i="7" s="1"/>
  <c r="AH112" i="7"/>
  <c r="AD112" i="7"/>
  <c r="AD93" i="7" s="1"/>
  <c r="Z112" i="7"/>
  <c r="V112" i="7"/>
  <c r="CX112" i="7"/>
  <c r="CS112" i="7"/>
  <c r="CS89" i="7" s="1"/>
  <c r="CO112" i="7"/>
  <c r="CO107" i="7" s="1"/>
  <c r="CK112" i="7"/>
  <c r="CK95" i="7" s="1"/>
  <c r="CG112" i="7"/>
  <c r="CG83" i="7" s="1"/>
  <c r="CC112" i="7"/>
  <c r="CC97" i="7" s="1"/>
  <c r="BU112" i="7"/>
  <c r="BU107" i="7" s="1"/>
  <c r="BQ112" i="7"/>
  <c r="BQ75" i="7" s="1"/>
  <c r="BM112" i="7"/>
  <c r="BI112" i="7"/>
  <c r="BI99" i="7" s="1"/>
  <c r="BE112" i="7"/>
  <c r="BE87" i="7" s="1"/>
  <c r="BA112" i="7"/>
  <c r="BA109" i="7" s="1"/>
  <c r="AW112" i="7"/>
  <c r="AS112" i="7"/>
  <c r="AS91" i="7" s="1"/>
  <c r="AK112" i="7"/>
  <c r="AK105" i="7" s="1"/>
  <c r="AG112" i="7"/>
  <c r="AG111" i="7" s="1"/>
  <c r="AC112" i="7"/>
  <c r="AC91" i="7" s="1"/>
  <c r="Y112" i="7"/>
  <c r="Y103" i="7" s="1"/>
  <c r="U112" i="7"/>
  <c r="U77" i="7" s="1"/>
  <c r="CW112" i="7"/>
  <c r="CW87" i="7" s="1"/>
  <c r="CR112" i="7"/>
  <c r="CN112" i="7"/>
  <c r="CN99" i="7" s="1"/>
  <c r="CJ112" i="7"/>
  <c r="CJ75" i="7" s="1"/>
  <c r="CF112" i="7"/>
  <c r="CF85" i="7" s="1"/>
  <c r="CB112" i="7"/>
  <c r="CB91" i="7" s="1"/>
  <c r="BX112" i="7"/>
  <c r="BX109" i="7" s="1"/>
  <c r="BT112" i="7"/>
  <c r="BT71" i="7" s="1"/>
  <c r="BP112" i="7"/>
  <c r="BP103" i="7" s="1"/>
  <c r="BL112" i="7"/>
  <c r="BL75" i="7" s="1"/>
  <c r="BH112" i="7"/>
  <c r="BH81" i="7" s="1"/>
  <c r="BD112" i="7"/>
  <c r="BD79" i="7" s="1"/>
  <c r="AZ112" i="7"/>
  <c r="AV112" i="7"/>
  <c r="AV93" i="7" s="1"/>
  <c r="AR112" i="7"/>
  <c r="AR99" i="7" s="1"/>
  <c r="AN112" i="7"/>
  <c r="AN87" i="7" s="1"/>
  <c r="AJ112" i="7"/>
  <c r="AJ79" i="7" s="1"/>
  <c r="AF112" i="7"/>
  <c r="AF75" i="7" s="1"/>
  <c r="AB112" i="7"/>
  <c r="AB105" i="7" s="1"/>
  <c r="X112" i="7"/>
  <c r="X71" i="7" s="1"/>
  <c r="T112" i="7"/>
  <c r="T103" i="7" s="1"/>
  <c r="AD122" i="7"/>
  <c r="AU109" i="7" l="1"/>
  <c r="AN105" i="7"/>
  <c r="BD103" i="7"/>
  <c r="CJ103" i="7"/>
  <c r="X97" i="7"/>
  <c r="CK97" i="7"/>
  <c r="AK95" i="7"/>
  <c r="BR95" i="7"/>
  <c r="Y107" i="7"/>
  <c r="CS107" i="7"/>
  <c r="BQ105" i="7"/>
  <c r="CC103" i="7"/>
  <c r="BU101" i="7"/>
  <c r="CS99" i="7"/>
  <c r="AQ95" i="7"/>
  <c r="CD103" i="7"/>
  <c r="CM97" i="7"/>
  <c r="W97" i="7"/>
  <c r="CA87" i="7"/>
  <c r="BI93" i="7"/>
  <c r="AJ89" i="7"/>
  <c r="CN83" i="7"/>
  <c r="CA93" i="7"/>
  <c r="AK85" i="7"/>
  <c r="AP89" i="7"/>
  <c r="BD111" i="7"/>
  <c r="BB73" i="7"/>
  <c r="AL111" i="7"/>
  <c r="BH107" i="7"/>
  <c r="BH105" i="7"/>
  <c r="X103" i="7"/>
  <c r="BH103" i="7"/>
  <c r="AB99" i="7"/>
  <c r="AS97" i="7"/>
  <c r="CO97" i="7"/>
  <c r="AT95" i="7"/>
  <c r="BV95" i="7"/>
  <c r="BI107" i="7"/>
  <c r="U105" i="7"/>
  <c r="BU105" i="7"/>
  <c r="CS103" i="7"/>
  <c r="CS101" i="7"/>
  <c r="AT97" i="7"/>
  <c r="BG95" i="7"/>
  <c r="CD99" i="7"/>
  <c r="AR95" i="7"/>
  <c r="BG107" i="7"/>
  <c r="AQ101" i="7"/>
  <c r="BP97" i="7"/>
  <c r="CS93" i="7"/>
  <c r="CP93" i="7"/>
  <c r="AJ87" i="7"/>
  <c r="U81" i="7"/>
  <c r="AG89" i="7"/>
  <c r="U83" i="7"/>
  <c r="AT87" i="7"/>
  <c r="CN77" i="7"/>
  <c r="AG77" i="7"/>
  <c r="CP111" i="7"/>
  <c r="BX71" i="7"/>
  <c r="BX107" i="7"/>
  <c r="BT105" i="7"/>
  <c r="AJ103" i="7"/>
  <c r="BX103" i="7"/>
  <c r="BE97" i="7"/>
  <c r="U95" i="7"/>
  <c r="BB95" i="7"/>
  <c r="BH109" i="7"/>
  <c r="U103" i="7"/>
  <c r="BA101" i="7"/>
  <c r="AG99" i="7"/>
  <c r="BF97" i="7"/>
  <c r="AG109" i="7"/>
  <c r="BJ107" i="7"/>
  <c r="AQ97" i="7"/>
  <c r="BP95" i="7"/>
  <c r="AQ105" i="7"/>
  <c r="CM101" i="7"/>
  <c r="X95" i="7"/>
  <c r="BS89" i="7"/>
  <c r="BC91" i="7"/>
  <c r="CN85" i="7"/>
  <c r="U79" i="7"/>
  <c r="BR85" i="7"/>
  <c r="BD75" i="7"/>
  <c r="CK77" i="7"/>
  <c r="BC111" i="7"/>
  <c r="BI73" i="7"/>
  <c r="CN105" i="7"/>
  <c r="AN103" i="7"/>
  <c r="CF103" i="7"/>
  <c r="Y95" i="7"/>
  <c r="BI105" i="7"/>
  <c r="BE101" i="7"/>
  <c r="CJ95" i="7"/>
  <c r="BG105" i="7"/>
  <c r="CM99" i="7"/>
  <c r="BQ95" i="7"/>
  <c r="CM89" i="7"/>
  <c r="AN83" i="7"/>
  <c r="BQ73" i="7"/>
  <c r="AB71" i="7"/>
  <c r="AB111" i="7"/>
  <c r="AB75" i="7"/>
  <c r="AB93" i="7"/>
  <c r="AB103" i="7"/>
  <c r="AB77" i="7"/>
  <c r="AB109" i="7"/>
  <c r="AB97" i="7"/>
  <c r="AB107" i="7"/>
  <c r="AB83" i="7"/>
  <c r="AB85" i="7"/>
  <c r="AR75" i="7"/>
  <c r="AR91" i="7"/>
  <c r="AR83" i="7"/>
  <c r="AR81" i="7"/>
  <c r="AR93" i="7"/>
  <c r="AR97" i="7"/>
  <c r="AR77" i="7"/>
  <c r="AR111" i="7"/>
  <c r="AR85" i="7"/>
  <c r="AR109" i="7"/>
  <c r="AR107" i="7"/>
  <c r="AR103" i="7"/>
  <c r="AR105" i="7"/>
  <c r="AR89" i="7"/>
  <c r="BH85" i="7"/>
  <c r="BH71" i="7"/>
  <c r="BH83" i="7"/>
  <c r="BH89" i="7"/>
  <c r="BH99" i="7"/>
  <c r="BH73" i="7"/>
  <c r="BX95" i="7"/>
  <c r="BX91" i="7"/>
  <c r="BX89" i="7"/>
  <c r="BX99" i="7"/>
  <c r="BX73" i="7"/>
  <c r="BX93" i="7"/>
  <c r="BX97" i="7"/>
  <c r="BX105" i="7"/>
  <c r="BX81" i="7"/>
  <c r="CN111" i="7"/>
  <c r="CN97" i="7"/>
  <c r="CN71" i="7"/>
  <c r="CN73" i="7"/>
  <c r="CN75" i="7"/>
  <c r="CN95" i="7"/>
  <c r="CN103" i="7"/>
  <c r="CN107" i="7"/>
  <c r="Y111" i="7"/>
  <c r="Y89" i="7"/>
  <c r="Y79" i="7"/>
  <c r="Y81" i="7"/>
  <c r="Y91" i="7"/>
  <c r="Y87" i="7"/>
  <c r="Y85" i="7"/>
  <c r="Y105" i="7"/>
  <c r="Y83" i="7"/>
  <c r="Y97" i="7"/>
  <c r="AS73" i="7"/>
  <c r="AS71" i="7"/>
  <c r="AS75" i="7"/>
  <c r="AS89" i="7"/>
  <c r="AS81" i="7"/>
  <c r="AS109" i="7"/>
  <c r="AS99" i="7"/>
  <c r="AS107" i="7"/>
  <c r="AS111" i="7"/>
  <c r="AS87" i="7"/>
  <c r="BI89" i="7"/>
  <c r="BI109" i="7"/>
  <c r="BI87" i="7"/>
  <c r="BI71" i="7"/>
  <c r="BI81" i="7"/>
  <c r="BI97" i="7"/>
  <c r="CC71" i="7"/>
  <c r="CC85" i="7"/>
  <c r="CC99" i="7"/>
  <c r="CC73" i="7"/>
  <c r="CC91" i="7"/>
  <c r="CC83" i="7"/>
  <c r="CC89" i="7"/>
  <c r="CC101" i="7"/>
  <c r="CC95" i="7"/>
  <c r="CC107" i="7"/>
  <c r="CC109" i="7"/>
  <c r="CS111" i="7"/>
  <c r="CS91" i="7"/>
  <c r="CS75" i="7"/>
  <c r="CS77" i="7"/>
  <c r="CS95" i="7"/>
  <c r="CS97" i="7"/>
  <c r="CS79" i="7"/>
  <c r="AD91" i="7"/>
  <c r="AD83" i="7"/>
  <c r="AD81" i="7"/>
  <c r="AD79" i="7"/>
  <c r="AD97" i="7"/>
  <c r="AD99" i="7"/>
  <c r="AD101" i="7"/>
  <c r="AT77" i="7"/>
  <c r="AT83" i="7"/>
  <c r="AT101" i="7"/>
  <c r="AT107" i="7"/>
  <c r="AT111" i="7"/>
  <c r="AT89" i="7"/>
  <c r="AT99" i="7"/>
  <c r="AT91" i="7"/>
  <c r="BJ71" i="7"/>
  <c r="BJ83" i="7"/>
  <c r="BJ93" i="7"/>
  <c r="BJ99" i="7"/>
  <c r="BJ101" i="7"/>
  <c r="BJ95" i="7"/>
  <c r="BJ79" i="7"/>
  <c r="BJ97" i="7"/>
  <c r="BJ77" i="7"/>
  <c r="BJ109" i="7"/>
  <c r="BJ105" i="7"/>
  <c r="CD111" i="7"/>
  <c r="CD75" i="7"/>
  <c r="CD97" i="7"/>
  <c r="CD71" i="7"/>
  <c r="CD83" i="7"/>
  <c r="CD89" i="7"/>
  <c r="CD79" i="7"/>
  <c r="CD81" i="7"/>
  <c r="CD85" i="7"/>
  <c r="CD73" i="7"/>
  <c r="CD93" i="7"/>
  <c r="CD107" i="7"/>
  <c r="CT71" i="7"/>
  <c r="CT89" i="7"/>
  <c r="CT107" i="7"/>
  <c r="CT73" i="7"/>
  <c r="CT93" i="7"/>
  <c r="CT97" i="7"/>
  <c r="AE71" i="7"/>
  <c r="AE81" i="7"/>
  <c r="AE85" i="7"/>
  <c r="AE99" i="7"/>
  <c r="AE103" i="7"/>
  <c r="AE111" i="7"/>
  <c r="AE79" i="7"/>
  <c r="AE109" i="7"/>
  <c r="AE91" i="7"/>
  <c r="AE87" i="7"/>
  <c r="AE73" i="7"/>
  <c r="AE83" i="7"/>
  <c r="AE93" i="7"/>
  <c r="AE101" i="7"/>
  <c r="AU95" i="7"/>
  <c r="AU101" i="7"/>
  <c r="AU103" i="7"/>
  <c r="AU97" i="7"/>
  <c r="AU81" i="7"/>
  <c r="BK93" i="7"/>
  <c r="BK87" i="7"/>
  <c r="BK101" i="7"/>
  <c r="BK97" i="7"/>
  <c r="BK111" i="7"/>
  <c r="BK79" i="7"/>
  <c r="BK83" i="7"/>
  <c r="BK95" i="7"/>
  <c r="BK81" i="7"/>
  <c r="BK85" i="7"/>
  <c r="BK107" i="7"/>
  <c r="BK91" i="7"/>
  <c r="BK99" i="7"/>
  <c r="CA91" i="7"/>
  <c r="CA107" i="7"/>
  <c r="CA73" i="7"/>
  <c r="CA109" i="7"/>
  <c r="CA77" i="7"/>
  <c r="CQ111" i="7"/>
  <c r="CQ73" i="7"/>
  <c r="CQ85" i="7"/>
  <c r="CQ103" i="7"/>
  <c r="CQ91" i="7"/>
  <c r="CQ99" i="7"/>
  <c r="CQ77" i="7"/>
  <c r="CQ97" i="7"/>
  <c r="CQ93" i="7"/>
  <c r="CQ83" i="7"/>
  <c r="CQ87" i="7"/>
  <c r="CQ101" i="7"/>
  <c r="BK109" i="7"/>
  <c r="CS109" i="7"/>
  <c r="AS105" i="7"/>
  <c r="CA95" i="7"/>
  <c r="CD101" i="7"/>
  <c r="AT109" i="7"/>
  <c r="AU99" i="7"/>
  <c r="CA83" i="7"/>
  <c r="BH91" i="7"/>
  <c r="AU79" i="7"/>
  <c r="T85" i="7"/>
  <c r="T93" i="7"/>
  <c r="AZ97" i="7"/>
  <c r="AZ77" i="7"/>
  <c r="AG71" i="7"/>
  <c r="AG75" i="7"/>
  <c r="V83" i="7"/>
  <c r="V73" i="7"/>
  <c r="V81" i="7"/>
  <c r="V97" i="7"/>
  <c r="AL75" i="7"/>
  <c r="AL77" i="7"/>
  <c r="BR93" i="7"/>
  <c r="BR87" i="7"/>
  <c r="W103" i="7"/>
  <c r="W79" i="7"/>
  <c r="W95" i="7"/>
  <c r="BC79" i="7"/>
  <c r="BC75" i="7"/>
  <c r="BC77" i="7"/>
  <c r="CI79" i="7"/>
  <c r="CI99" i="7"/>
  <c r="BA105" i="7"/>
  <c r="AG103" i="7"/>
  <c r="AG101" i="7"/>
  <c r="AL105" i="7"/>
  <c r="AL103" i="7"/>
  <c r="AL101" i="7"/>
  <c r="AM103" i="7"/>
  <c r="W99" i="7"/>
  <c r="BR91" i="7"/>
  <c r="BC83" i="7"/>
  <c r="AJ81" i="7"/>
  <c r="AJ85" i="7"/>
  <c r="BB71" i="7"/>
  <c r="BC73" i="7"/>
  <c r="CL77" i="7"/>
  <c r="BD87" i="7"/>
  <c r="BD89" i="7"/>
  <c r="CJ83" i="7"/>
  <c r="CJ111" i="7"/>
  <c r="U73" i="7"/>
  <c r="U71" i="7"/>
  <c r="AK109" i="7"/>
  <c r="AK87" i="7"/>
  <c r="AK99" i="7"/>
  <c r="BE83" i="7"/>
  <c r="BE85" i="7"/>
  <c r="BE89" i="7"/>
  <c r="BU111" i="7"/>
  <c r="BU93" i="7"/>
  <c r="BU71" i="7"/>
  <c r="CO93" i="7"/>
  <c r="CO111" i="7"/>
  <c r="Z97" i="7"/>
  <c r="Z79" i="7"/>
  <c r="AP75" i="7"/>
  <c r="AP85" i="7"/>
  <c r="AP99" i="7"/>
  <c r="AP97" i="7"/>
  <c r="BF73" i="7"/>
  <c r="BF109" i="7"/>
  <c r="BF103" i="7"/>
  <c r="BF105" i="7"/>
  <c r="AA77" i="7"/>
  <c r="AA73" i="7"/>
  <c r="AA89" i="7"/>
  <c r="AA75" i="7"/>
  <c r="BW89" i="7"/>
  <c r="BW79" i="7"/>
  <c r="BW83" i="7"/>
  <c r="BW81" i="7"/>
  <c r="X105" i="7"/>
  <c r="BD105" i="7"/>
  <c r="CJ105" i="7"/>
  <c r="AZ103" i="7"/>
  <c r="BT103" i="7"/>
  <c r="AN97" i="7"/>
  <c r="BU97" i="7"/>
  <c r="AP95" i="7"/>
  <c r="CO109" i="7"/>
  <c r="BE107" i="7"/>
  <c r="CK107" i="7"/>
  <c r="BE105" i="7"/>
  <c r="CW105" i="7"/>
  <c r="AK103" i="7"/>
  <c r="AK101" i="7"/>
  <c r="BA99" i="7"/>
  <c r="AG97" i="7"/>
  <c r="BF107" i="7"/>
  <c r="AP105" i="7"/>
  <c r="AP103" i="7"/>
  <c r="AA95" i="7"/>
  <c r="AM107" i="7"/>
  <c r="AQ99" i="7"/>
  <c r="CJ97" i="7"/>
  <c r="CK93" i="7"/>
  <c r="CL91" i="7"/>
  <c r="BS87" i="7"/>
  <c r="BW85" i="7"/>
  <c r="BD81" i="7"/>
  <c r="AZ91" i="7"/>
  <c r="AJ91" i="7"/>
  <c r="AP87" i="7"/>
  <c r="CF77" i="7"/>
  <c r="CO75" i="7"/>
  <c r="Z71" i="7"/>
  <c r="CL75" i="7"/>
  <c r="CR111" i="7"/>
  <c r="CR89" i="7"/>
  <c r="CR81" i="7"/>
  <c r="CR97" i="7"/>
  <c r="AW91" i="7"/>
  <c r="AW87" i="7"/>
  <c r="AW81" i="7"/>
  <c r="BM87" i="7"/>
  <c r="BM81" i="7"/>
  <c r="CX71" i="7"/>
  <c r="CX111" i="7"/>
  <c r="CX89" i="7"/>
  <c r="CX79" i="7"/>
  <c r="CX93" i="7"/>
  <c r="CX99" i="7"/>
  <c r="CX107" i="7"/>
  <c r="CX97" i="7"/>
  <c r="AH77" i="7"/>
  <c r="AH87" i="7"/>
  <c r="AH111" i="7"/>
  <c r="AH75" i="7"/>
  <c r="AH83" i="7"/>
  <c r="AH85" i="7"/>
  <c r="AH79" i="7"/>
  <c r="AH81" i="7"/>
  <c r="AH91" i="7"/>
  <c r="AH97" i="7"/>
  <c r="AH105" i="7"/>
  <c r="AH95" i="7"/>
  <c r="AX77" i="7"/>
  <c r="AX87" i="7"/>
  <c r="AX71" i="7"/>
  <c r="AX73" i="7"/>
  <c r="AX89" i="7"/>
  <c r="AX91" i="7"/>
  <c r="AX105" i="7"/>
  <c r="BN77" i="7"/>
  <c r="BN87" i="7"/>
  <c r="BN91" i="7"/>
  <c r="BN105" i="7"/>
  <c r="CY81" i="7"/>
  <c r="CY79" i="7"/>
  <c r="CY85" i="7"/>
  <c r="CY101" i="7"/>
  <c r="CY109" i="7"/>
  <c r="AI71" i="7"/>
  <c r="AI73" i="7"/>
  <c r="AI79" i="7"/>
  <c r="AI81" i="7"/>
  <c r="AI83" i="7"/>
  <c r="AI93" i="7"/>
  <c r="AI99" i="7"/>
  <c r="AI107" i="7"/>
  <c r="AY77" i="7"/>
  <c r="AY73" i="7"/>
  <c r="AY79" i="7"/>
  <c r="AY91" i="7"/>
  <c r="AY83" i="7"/>
  <c r="AY99" i="7"/>
  <c r="AY107" i="7"/>
  <c r="AY97" i="7"/>
  <c r="AY95" i="7"/>
  <c r="BO77" i="7"/>
  <c r="BO73" i="7"/>
  <c r="BO79" i="7"/>
  <c r="BO111" i="7"/>
  <c r="BO75" i="7"/>
  <c r="BO71" i="7"/>
  <c r="BO93" i="7"/>
  <c r="BO91" i="7"/>
  <c r="BO83" i="7"/>
  <c r="BO99" i="7"/>
  <c r="BO107" i="7"/>
  <c r="BO97" i="7"/>
  <c r="BO95" i="7"/>
  <c r="CE77" i="7"/>
  <c r="CE73" i="7"/>
  <c r="CE79" i="7"/>
  <c r="CE91" i="7"/>
  <c r="CE83" i="7"/>
  <c r="CE99" i="7"/>
  <c r="CE107" i="7"/>
  <c r="CE97" i="7"/>
  <c r="CE95" i="7"/>
  <c r="CU77" i="7"/>
  <c r="CU73" i="7"/>
  <c r="CU79" i="7"/>
  <c r="CU81" i="7"/>
  <c r="CU91" i="7"/>
  <c r="CU83" i="7"/>
  <c r="CU99" i="7"/>
  <c r="CU107" i="7"/>
  <c r="CU97" i="7"/>
  <c r="CU95" i="7"/>
  <c r="CB109" i="7"/>
  <c r="CR109" i="7"/>
  <c r="AF101" i="7"/>
  <c r="AV101" i="7"/>
  <c r="BL101" i="7"/>
  <c r="CB101" i="7"/>
  <c r="CR101" i="7"/>
  <c r="CH95" i="7"/>
  <c r="CY95" i="7"/>
  <c r="CG105" i="7"/>
  <c r="BM103" i="7"/>
  <c r="AH107" i="7"/>
  <c r="CX103" i="7"/>
  <c r="CX101" i="7"/>
  <c r="CE105" i="7"/>
  <c r="CY103" i="7"/>
  <c r="AW93" i="7"/>
  <c r="CG81" i="7"/>
  <c r="CG79" i="7"/>
  <c r="AC93" i="7"/>
  <c r="AX81" i="7"/>
  <c r="BN89" i="7"/>
  <c r="CX87" i="7"/>
  <c r="CX85" i="7"/>
  <c r="BM77" i="7"/>
  <c r="BM111" i="7"/>
  <c r="BN75" i="7"/>
  <c r="CE75" i="7"/>
  <c r="CX73" i="7"/>
  <c r="AJ71" i="7"/>
  <c r="AJ75" i="7"/>
  <c r="AJ77" i="7"/>
  <c r="AJ83" i="7"/>
  <c r="AJ93" i="7"/>
  <c r="BP71" i="7"/>
  <c r="BP75" i="7"/>
  <c r="BP83" i="7"/>
  <c r="BP93" i="7"/>
  <c r="CW71" i="7"/>
  <c r="CW75" i="7"/>
  <c r="CW77" i="7"/>
  <c r="CW89" i="7"/>
  <c r="CW83" i="7"/>
  <c r="CW93" i="7"/>
  <c r="BA71" i="7"/>
  <c r="BA111" i="7"/>
  <c r="BA73" i="7"/>
  <c r="BA83" i="7"/>
  <c r="BA89" i="7"/>
  <c r="BA93" i="7"/>
  <c r="CK73" i="7"/>
  <c r="CK75" i="7"/>
  <c r="CK91" i="7"/>
  <c r="CK99" i="7"/>
  <c r="AL89" i="7"/>
  <c r="AL79" i="7"/>
  <c r="AL109" i="7"/>
  <c r="AL99" i="7"/>
  <c r="AL107" i="7"/>
  <c r="BR89" i="7"/>
  <c r="BR79" i="7"/>
  <c r="BR71" i="7"/>
  <c r="BR73" i="7"/>
  <c r="BR109" i="7"/>
  <c r="BR99" i="7"/>
  <c r="BR107" i="7"/>
  <c r="BR97" i="7"/>
  <c r="AM81" i="7"/>
  <c r="AM79" i="7"/>
  <c r="AM91" i="7"/>
  <c r="AM85" i="7"/>
  <c r="AM101" i="7"/>
  <c r="S103" i="7"/>
  <c r="S71" i="7"/>
  <c r="S105" i="7"/>
  <c r="S77" i="7"/>
  <c r="S79" i="7"/>
  <c r="S89" i="7"/>
  <c r="S91" i="7"/>
  <c r="S107" i="7"/>
  <c r="S85" i="7"/>
  <c r="S109" i="7"/>
  <c r="AY109" i="7"/>
  <c r="CF109" i="7"/>
  <c r="AF107" i="7"/>
  <c r="BL107" i="7"/>
  <c r="CR107" i="7"/>
  <c r="AJ101" i="7"/>
  <c r="BP101" i="7"/>
  <c r="CF101" i="7"/>
  <c r="AF99" i="7"/>
  <c r="AV99" i="7"/>
  <c r="BL99" i="7"/>
  <c r="CB99" i="7"/>
  <c r="CR99" i="7"/>
  <c r="CL95" i="7"/>
  <c r="W93" i="7"/>
  <c r="AF109" i="7"/>
  <c r="AV109" i="7"/>
  <c r="BL109" i="7"/>
  <c r="AC107" i="7"/>
  <c r="CK105" i="7"/>
  <c r="BA103" i="7"/>
  <c r="BQ103" i="7"/>
  <c r="CG103" i="7"/>
  <c r="CW103" i="7"/>
  <c r="CW101" i="7"/>
  <c r="CW99" i="7"/>
  <c r="V95" i="7"/>
  <c r="CI95" i="7"/>
  <c r="X93" i="7"/>
  <c r="CX109" i="7"/>
  <c r="V105" i="7"/>
  <c r="CH105" i="7"/>
  <c r="V103" i="7"/>
  <c r="BN103" i="7"/>
  <c r="CH103" i="7"/>
  <c r="V101" i="7"/>
  <c r="BN101" i="7"/>
  <c r="CH101" i="7"/>
  <c r="Z99" i="7"/>
  <c r="BN99" i="7"/>
  <c r="CL99" i="7"/>
  <c r="BS97" i="7"/>
  <c r="AZ95" i="7"/>
  <c r="BT95" i="7"/>
  <c r="AP109" i="7"/>
  <c r="CE109" i="7"/>
  <c r="W107" i="7"/>
  <c r="CI107" i="7"/>
  <c r="W105" i="7"/>
  <c r="BO105" i="7"/>
  <c r="CI105" i="7"/>
  <c r="BO103" i="7"/>
  <c r="CI103" i="7"/>
  <c r="AA101" i="7"/>
  <c r="BO101" i="7"/>
  <c r="AA99" i="7"/>
  <c r="BS99" i="7"/>
  <c r="AA97" i="7"/>
  <c r="BT97" i="7"/>
  <c r="AF95" i="7"/>
  <c r="BA95" i="7"/>
  <c r="BU95" i="7"/>
  <c r="AA93" i="7"/>
  <c r="BT93" i="7"/>
  <c r="BB91" i="7"/>
  <c r="AI89" i="7"/>
  <c r="BC89" i="7"/>
  <c r="CU89" i="7"/>
  <c r="AI87" i="7"/>
  <c r="BC87" i="7"/>
  <c r="CU87" i="7"/>
  <c r="AI85" i="7"/>
  <c r="BG85" i="7"/>
  <c r="CU85" i="7"/>
  <c r="AM83" i="7"/>
  <c r="BG83" i="7"/>
  <c r="T81" i="7"/>
  <c r="AN81" i="7"/>
  <c r="CF81" i="7"/>
  <c r="T79" i="7"/>
  <c r="AN79" i="7"/>
  <c r="BL79" i="7"/>
  <c r="CF79" i="7"/>
  <c r="AF93" i="7"/>
  <c r="BE93" i="7"/>
  <c r="AL91" i="7"/>
  <c r="BG91" i="7"/>
  <c r="T89" i="7"/>
  <c r="AN89" i="7"/>
  <c r="CF89" i="7"/>
  <c r="T87" i="7"/>
  <c r="BL87" i="7"/>
  <c r="CF87" i="7"/>
  <c r="BL85" i="7"/>
  <c r="X83" i="7"/>
  <c r="BL83" i="7"/>
  <c r="BQ81" i="7"/>
  <c r="CK81" i="7"/>
  <c r="AW79" i="7"/>
  <c r="BQ79" i="7"/>
  <c r="CK79" i="7"/>
  <c r="CR95" i="7"/>
  <c r="AG93" i="7"/>
  <c r="CU93" i="7"/>
  <c r="AI91" i="7"/>
  <c r="CW91" i="7"/>
  <c r="U87" i="7"/>
  <c r="CG87" i="7"/>
  <c r="U85" i="7"/>
  <c r="BM85" i="7"/>
  <c r="CG85" i="7"/>
  <c r="CH81" i="7"/>
  <c r="AL93" i="7"/>
  <c r="CX91" i="7"/>
  <c r="V87" i="7"/>
  <c r="V85" i="7"/>
  <c r="AX85" i="7"/>
  <c r="AX83" i="7"/>
  <c r="AA81" i="7"/>
  <c r="AY81" i="7"/>
  <c r="CE81" i="7"/>
  <c r="AA79" i="7"/>
  <c r="AF77" i="7"/>
  <c r="BL77" i="7"/>
  <c r="AJ111" i="7"/>
  <c r="BP111" i="7"/>
  <c r="S93" i="7"/>
  <c r="AH73" i="7"/>
  <c r="CH73" i="7"/>
  <c r="BQ77" i="7"/>
  <c r="S83" i="7"/>
  <c r="BG73" i="7"/>
  <c r="CM73" i="7"/>
  <c r="AH71" i="7"/>
  <c r="BG71" i="7"/>
  <c r="CM71" i="7"/>
  <c r="AP77" i="7"/>
  <c r="BR77" i="7"/>
  <c r="CX77" i="7"/>
  <c r="BR75" i="7"/>
  <c r="CX75" i="7"/>
  <c r="BR111" i="7"/>
  <c r="CY111" i="7"/>
  <c r="S81" i="7"/>
  <c r="AJ73" i="7"/>
  <c r="BP73" i="7"/>
  <c r="CR73" i="7"/>
  <c r="AM71" i="7"/>
  <c r="CR71" i="7"/>
  <c r="BG77" i="7"/>
  <c r="CM77" i="7"/>
  <c r="AI75" i="7"/>
  <c r="AI111" i="7"/>
  <c r="S95" i="7"/>
  <c r="AW73" i="7"/>
  <c r="AW71" i="7"/>
  <c r="AF111" i="7"/>
  <c r="AF71" i="7"/>
  <c r="AF89" i="7"/>
  <c r="AF81" i="7"/>
  <c r="AV111" i="7"/>
  <c r="AV89" i="7"/>
  <c r="AV81" i="7"/>
  <c r="AV97" i="7"/>
  <c r="AV95" i="7"/>
  <c r="BL111" i="7"/>
  <c r="BL71" i="7"/>
  <c r="BL73" i="7"/>
  <c r="BL89" i="7"/>
  <c r="BL81" i="7"/>
  <c r="BL97" i="7"/>
  <c r="BL95" i="7"/>
  <c r="CB111" i="7"/>
  <c r="CB75" i="7"/>
  <c r="CB77" i="7"/>
  <c r="CB89" i="7"/>
  <c r="CB81" i="7"/>
  <c r="CB97" i="7"/>
  <c r="CB95" i="7"/>
  <c r="AC77" i="7"/>
  <c r="AC83" i="7"/>
  <c r="AC71" i="7"/>
  <c r="AC85" i="7"/>
  <c r="AC79" i="7"/>
  <c r="AC101" i="7"/>
  <c r="CG71" i="7"/>
  <c r="CG111" i="7"/>
  <c r="CG89" i="7"/>
  <c r="CG93" i="7"/>
  <c r="CH89" i="7"/>
  <c r="CH79" i="7"/>
  <c r="CH93" i="7"/>
  <c r="CH99" i="7"/>
  <c r="CH107" i="7"/>
  <c r="CH97" i="7"/>
  <c r="AW103" i="7"/>
  <c r="CX105" i="7"/>
  <c r="AH109" i="7"/>
  <c r="CU109" i="7"/>
  <c r="CY107" i="7"/>
  <c r="CY105" i="7"/>
  <c r="CE103" i="7"/>
  <c r="CE101" i="7"/>
  <c r="AW95" i="7"/>
  <c r="BL93" i="7"/>
  <c r="AY89" i="7"/>
  <c r="AY87" i="7"/>
  <c r="AY85" i="7"/>
  <c r="CB79" i="7"/>
  <c r="CB87" i="7"/>
  <c r="CB85" i="7"/>
  <c r="CB83" i="7"/>
  <c r="BM79" i="7"/>
  <c r="AX93" i="7"/>
  <c r="CR91" i="7"/>
  <c r="AW83" i="7"/>
  <c r="AX79" i="7"/>
  <c r="AH93" i="7"/>
  <c r="CR93" i="7"/>
  <c r="BM91" i="7"/>
  <c r="CY83" i="7"/>
  <c r="BM75" i="7"/>
  <c r="CE71" i="7"/>
  <c r="BN111" i="7"/>
  <c r="AF73" i="7"/>
  <c r="CE111" i="7"/>
  <c r="T71" i="7"/>
  <c r="T75" i="7"/>
  <c r="T73" i="7"/>
  <c r="T111" i="7"/>
  <c r="T83" i="7"/>
  <c r="AZ71" i="7"/>
  <c r="AZ75" i="7"/>
  <c r="AZ83" i="7"/>
  <c r="AZ93" i="7"/>
  <c r="CF71" i="7"/>
  <c r="CF75" i="7"/>
  <c r="CF73" i="7"/>
  <c r="CF111" i="7"/>
  <c r="CF83" i="7"/>
  <c r="AG73" i="7"/>
  <c r="AG83" i="7"/>
  <c r="AG87" i="7"/>
  <c r="AG81" i="7"/>
  <c r="AG91" i="7"/>
  <c r="BQ71" i="7"/>
  <c r="BQ111" i="7"/>
  <c r="BQ91" i="7"/>
  <c r="BQ89" i="7"/>
  <c r="BQ93" i="7"/>
  <c r="V89" i="7"/>
  <c r="V79" i="7"/>
  <c r="V71" i="7"/>
  <c r="V109" i="7"/>
  <c r="V99" i="7"/>
  <c r="V107" i="7"/>
  <c r="BB89" i="7"/>
  <c r="BB79" i="7"/>
  <c r="BB111" i="7"/>
  <c r="BB75" i="7"/>
  <c r="BB77" i="7"/>
  <c r="BB83" i="7"/>
  <c r="BB85" i="7"/>
  <c r="BB87" i="7"/>
  <c r="BB81" i="7"/>
  <c r="BB109" i="7"/>
  <c r="BB99" i="7"/>
  <c r="BB107" i="7"/>
  <c r="BB97" i="7"/>
  <c r="CL111" i="7"/>
  <c r="CL71" i="7"/>
  <c r="CL83" i="7"/>
  <c r="CL81" i="7"/>
  <c r="CL73" i="7"/>
  <c r="CL101" i="7"/>
  <c r="CL109" i="7"/>
  <c r="W81" i="7"/>
  <c r="W111" i="7"/>
  <c r="W75" i="7"/>
  <c r="W71" i="7"/>
  <c r="W73" i="7"/>
  <c r="W91" i="7"/>
  <c r="W85" i="7"/>
  <c r="W101" i="7"/>
  <c r="BC81" i="7"/>
  <c r="BC85" i="7"/>
  <c r="BC101" i="7"/>
  <c r="BS81" i="7"/>
  <c r="BS85" i="7"/>
  <c r="BS101" i="7"/>
  <c r="CI81" i="7"/>
  <c r="CI111" i="7"/>
  <c r="CI75" i="7"/>
  <c r="CI77" i="7"/>
  <c r="CI71" i="7"/>
  <c r="CI73" i="7"/>
  <c r="CI85" i="7"/>
  <c r="CI101" i="7"/>
  <c r="CI109" i="7"/>
  <c r="AI109" i="7"/>
  <c r="BO109" i="7"/>
  <c r="AV107" i="7"/>
  <c r="CB107" i="7"/>
  <c r="T101" i="7"/>
  <c r="AZ101" i="7"/>
  <c r="X73" i="7"/>
  <c r="X77" i="7"/>
  <c r="X91" i="7"/>
  <c r="X85" i="7"/>
  <c r="AN73" i="7"/>
  <c r="AN77" i="7"/>
  <c r="AN91" i="7"/>
  <c r="AN111" i="7"/>
  <c r="AN75" i="7"/>
  <c r="AN85" i="7"/>
  <c r="BD73" i="7"/>
  <c r="BD77" i="7"/>
  <c r="BD91" i="7"/>
  <c r="BD85" i="7"/>
  <c r="BT73" i="7"/>
  <c r="BT77" i="7"/>
  <c r="BT91" i="7"/>
  <c r="BT85" i="7"/>
  <c r="CJ73" i="7"/>
  <c r="CJ77" i="7"/>
  <c r="CJ71" i="7"/>
  <c r="CJ93" i="7"/>
  <c r="CJ91" i="7"/>
  <c r="CJ85" i="7"/>
  <c r="U111" i="7"/>
  <c r="U89" i="7"/>
  <c r="U97" i="7"/>
  <c r="AK111" i="7"/>
  <c r="AK75" i="7"/>
  <c r="AK77" i="7"/>
  <c r="AK89" i="7"/>
  <c r="AK97" i="7"/>
  <c r="BE73" i="7"/>
  <c r="BE75" i="7"/>
  <c r="BE91" i="7"/>
  <c r="BE71" i="7"/>
  <c r="BE77" i="7"/>
  <c r="BE109" i="7"/>
  <c r="BE99" i="7"/>
  <c r="BU73" i="7"/>
  <c r="BU75" i="7"/>
  <c r="BU91" i="7"/>
  <c r="BU83" i="7"/>
  <c r="BU109" i="7"/>
  <c r="BU99" i="7"/>
  <c r="CO77" i="7"/>
  <c r="CO83" i="7"/>
  <c r="CO91" i="7"/>
  <c r="CO85" i="7"/>
  <c r="CO79" i="7"/>
  <c r="CO95" i="7"/>
  <c r="CO101" i="7"/>
  <c r="Z111" i="7"/>
  <c r="Z83" i="7"/>
  <c r="Z81" i="7"/>
  <c r="Z73" i="7"/>
  <c r="Z93" i="7"/>
  <c r="Z101" i="7"/>
  <c r="AP111" i="7"/>
  <c r="AP71" i="7"/>
  <c r="AP83" i="7"/>
  <c r="AP81" i="7"/>
  <c r="AP93" i="7"/>
  <c r="AP101" i="7"/>
  <c r="BF111" i="7"/>
  <c r="BF71" i="7"/>
  <c r="BF83" i="7"/>
  <c r="BF81" i="7"/>
  <c r="BF79" i="7"/>
  <c r="BF93" i="7"/>
  <c r="BF101" i="7"/>
  <c r="BV111" i="7"/>
  <c r="BV71" i="7"/>
  <c r="BV83" i="7"/>
  <c r="BV81" i="7"/>
  <c r="BV75" i="7"/>
  <c r="BV77" i="7"/>
  <c r="BV85" i="7"/>
  <c r="BV87" i="7"/>
  <c r="BV89" i="7"/>
  <c r="BV93" i="7"/>
  <c r="BV101" i="7"/>
  <c r="CP75" i="7"/>
  <c r="CP73" i="7"/>
  <c r="CP85" i="7"/>
  <c r="CP77" i="7"/>
  <c r="CP71" i="7"/>
  <c r="CP87" i="7"/>
  <c r="CP89" i="7"/>
  <c r="CP103" i="7"/>
  <c r="AA111" i="7"/>
  <c r="AA87" i="7"/>
  <c r="AA103" i="7"/>
  <c r="AQ111" i="7"/>
  <c r="AQ93" i="7"/>
  <c r="AQ75" i="7"/>
  <c r="AQ77" i="7"/>
  <c r="AQ71" i="7"/>
  <c r="AQ73" i="7"/>
  <c r="AQ87" i="7"/>
  <c r="AQ103" i="7"/>
  <c r="BG111" i="7"/>
  <c r="BG93" i="7"/>
  <c r="BG79" i="7"/>
  <c r="BG81" i="7"/>
  <c r="BG87" i="7"/>
  <c r="BG103" i="7"/>
  <c r="BW111" i="7"/>
  <c r="BW93" i="7"/>
  <c r="BW87" i="7"/>
  <c r="BW103" i="7"/>
  <c r="CM111" i="7"/>
  <c r="CM93" i="7"/>
  <c r="CM87" i="7"/>
  <c r="CM103" i="7"/>
  <c r="W109" i="7"/>
  <c r="AM109" i="7"/>
  <c r="BC109" i="7"/>
  <c r="BS109" i="7"/>
  <c r="CJ109" i="7"/>
  <c r="T107" i="7"/>
  <c r="AJ107" i="7"/>
  <c r="AZ107" i="7"/>
  <c r="BP107" i="7"/>
  <c r="CF107" i="7"/>
  <c r="AF105" i="7"/>
  <c r="AV105" i="7"/>
  <c r="BL105" i="7"/>
  <c r="CB105" i="7"/>
  <c r="CR105" i="7"/>
  <c r="X101" i="7"/>
  <c r="AN101" i="7"/>
  <c r="BD101" i="7"/>
  <c r="BT101" i="7"/>
  <c r="CJ101" i="7"/>
  <c r="T99" i="7"/>
  <c r="AJ99" i="7"/>
  <c r="AZ99" i="7"/>
  <c r="BP99" i="7"/>
  <c r="CF99" i="7"/>
  <c r="AF97" i="7"/>
  <c r="AW97" i="7"/>
  <c r="BM97" i="7"/>
  <c r="AC95" i="7"/>
  <c r="CP95" i="7"/>
  <c r="T109" i="7"/>
  <c r="AJ109" i="7"/>
  <c r="AZ109" i="7"/>
  <c r="BP109" i="7"/>
  <c r="CG109" i="7"/>
  <c r="CW109" i="7"/>
  <c r="AG107" i="7"/>
  <c r="AW107" i="7"/>
  <c r="BM107" i="7"/>
  <c r="AC105" i="7"/>
  <c r="CO105" i="7"/>
  <c r="BE103" i="7"/>
  <c r="BU103" i="7"/>
  <c r="CK103" i="7"/>
  <c r="U101" i="7"/>
  <c r="BM101" i="7"/>
  <c r="CG101" i="7"/>
  <c r="U99" i="7"/>
  <c r="BM99" i="7"/>
  <c r="CG99" i="7"/>
  <c r="BN97" i="7"/>
  <c r="CL97" i="7"/>
  <c r="Z95" i="7"/>
  <c r="BS95" i="7"/>
  <c r="CM95" i="7"/>
  <c r="U109" i="7"/>
  <c r="BM109" i="7"/>
  <c r="CH109" i="7"/>
  <c r="Z107" i="7"/>
  <c r="BN107" i="7"/>
  <c r="CL107" i="7"/>
  <c r="Z105" i="7"/>
  <c r="BR105" i="7"/>
  <c r="CL105" i="7"/>
  <c r="Z103" i="7"/>
  <c r="AX103" i="7"/>
  <c r="BR103" i="7"/>
  <c r="CL103" i="7"/>
  <c r="AX101" i="7"/>
  <c r="BR101" i="7"/>
  <c r="CP101" i="7"/>
  <c r="AX99" i="7"/>
  <c r="BV99" i="7"/>
  <c r="CP99" i="7"/>
  <c r="BC97" i="7"/>
  <c r="BW97" i="7"/>
  <c r="AI95" i="7"/>
  <c r="BD95" i="7"/>
  <c r="Z109" i="7"/>
  <c r="BN109" i="7"/>
  <c r="CM109" i="7"/>
  <c r="AA107" i="7"/>
  <c r="BS107" i="7"/>
  <c r="CM107" i="7"/>
  <c r="AA105" i="7"/>
  <c r="AY105" i="7"/>
  <c r="BS105" i="7"/>
  <c r="CM105" i="7"/>
  <c r="AY103" i="7"/>
  <c r="BS103" i="7"/>
  <c r="AY101" i="7"/>
  <c r="BW101" i="7"/>
  <c r="BC99" i="7"/>
  <c r="BW99" i="7"/>
  <c r="AI97" i="7"/>
  <c r="BD97" i="7"/>
  <c r="AJ95" i="7"/>
  <c r="BE95" i="7"/>
  <c r="CX95" i="7"/>
  <c r="BD93" i="7"/>
  <c r="AK91" i="7"/>
  <c r="BF91" i="7"/>
  <c r="CY91" i="7"/>
  <c r="AM89" i="7"/>
  <c r="BG89" i="7"/>
  <c r="CE89" i="7"/>
  <c r="CY89" i="7"/>
  <c r="AM87" i="7"/>
  <c r="CE87" i="7"/>
  <c r="CY87" i="7"/>
  <c r="AQ85" i="7"/>
  <c r="CE85" i="7"/>
  <c r="W83" i="7"/>
  <c r="AQ83" i="7"/>
  <c r="CI83" i="7"/>
  <c r="X81" i="7"/>
  <c r="BP81" i="7"/>
  <c r="CJ81" i="7"/>
  <c r="X79" i="7"/>
  <c r="AV79" i="7"/>
  <c r="BP79" i="7"/>
  <c r="CJ79" i="7"/>
  <c r="AN93" i="7"/>
  <c r="V91" i="7"/>
  <c r="AQ91" i="7"/>
  <c r="CI91" i="7"/>
  <c r="X89" i="7"/>
  <c r="BP89" i="7"/>
  <c r="CJ89" i="7"/>
  <c r="X87" i="7"/>
  <c r="AV87" i="7"/>
  <c r="BP87" i="7"/>
  <c r="CJ87" i="7"/>
  <c r="AV85" i="7"/>
  <c r="BP85" i="7"/>
  <c r="AV83" i="7"/>
  <c r="BT83" i="7"/>
  <c r="AC81" i="7"/>
  <c r="BA81" i="7"/>
  <c r="BU81" i="7"/>
  <c r="CO81" i="7"/>
  <c r="AG79" i="7"/>
  <c r="BA79" i="7"/>
  <c r="BU79" i="7"/>
  <c r="CW95" i="7"/>
  <c r="AK93" i="7"/>
  <c r="CE93" i="7"/>
  <c r="CY93" i="7"/>
  <c r="BL91" i="7"/>
  <c r="CF91" i="7"/>
  <c r="BM89" i="7"/>
  <c r="CK89" i="7"/>
  <c r="BQ87" i="7"/>
  <c r="CK87" i="7"/>
  <c r="AW85" i="7"/>
  <c r="BQ85" i="7"/>
  <c r="CK85" i="7"/>
  <c r="AK83" i="7"/>
  <c r="BM83" i="7"/>
  <c r="CK83" i="7"/>
  <c r="AL81" i="7"/>
  <c r="BN81" i="7"/>
  <c r="CP81" i="7"/>
  <c r="AP79" i="7"/>
  <c r="BN79" i="7"/>
  <c r="CP79" i="7"/>
  <c r="AY93" i="7"/>
  <c r="CB93" i="7"/>
  <c r="T91" i="7"/>
  <c r="BA91" i="7"/>
  <c r="Z89" i="7"/>
  <c r="BF89" i="7"/>
  <c r="Z87" i="7"/>
  <c r="BF87" i="7"/>
  <c r="CH87" i="7"/>
  <c r="Z85" i="7"/>
  <c r="BF85" i="7"/>
  <c r="CH85" i="7"/>
  <c r="CH83" i="7"/>
  <c r="CM81" i="7"/>
  <c r="CM79" i="7"/>
  <c r="AI77" i="7"/>
  <c r="BP77" i="7"/>
  <c r="CR77" i="7"/>
  <c r="BT75" i="7"/>
  <c r="CR75" i="7"/>
  <c r="BT111" i="7"/>
  <c r="CW111" i="7"/>
  <c r="AL73" i="7"/>
  <c r="BN73" i="7"/>
  <c r="AK71" i="7"/>
  <c r="BN71" i="7"/>
  <c r="AW77" i="7"/>
  <c r="BU77" i="7"/>
  <c r="U75" i="7"/>
  <c r="AW75" i="7"/>
  <c r="AW111" i="7"/>
  <c r="S75" i="7"/>
  <c r="AM73" i="7"/>
  <c r="BS73" i="7"/>
  <c r="AL71" i="7"/>
  <c r="BS71" i="7"/>
  <c r="CU71" i="7"/>
  <c r="V75" i="7"/>
  <c r="AX75" i="7"/>
  <c r="V111" i="7"/>
  <c r="AX111" i="7"/>
  <c r="AV73" i="7"/>
  <c r="CW73" i="7"/>
  <c r="AV71" i="7"/>
  <c r="AM77" i="7"/>
  <c r="BS77" i="7"/>
  <c r="AM75" i="7"/>
  <c r="BS75" i="7"/>
  <c r="CU75" i="7"/>
  <c r="AM111" i="7"/>
  <c r="BS111" i="7"/>
  <c r="CU111" i="7"/>
  <c r="S87" i="7"/>
  <c r="AC73" i="7"/>
  <c r="CG73" i="7"/>
  <c r="CK71" i="7"/>
  <c r="AB91" i="7"/>
  <c r="AB87" i="7"/>
  <c r="AB79" i="7"/>
  <c r="AB95" i="7"/>
  <c r="AR71" i="7"/>
  <c r="AR73" i="7"/>
  <c r="AR87" i="7"/>
  <c r="AR79" i="7"/>
  <c r="BH111" i="7"/>
  <c r="BH75" i="7"/>
  <c r="BH77" i="7"/>
  <c r="BH87" i="7"/>
  <c r="BH79" i="7"/>
  <c r="BX87" i="7"/>
  <c r="BX79" i="7"/>
  <c r="CN93" i="7"/>
  <c r="CN87" i="7"/>
  <c r="CN79" i="7"/>
  <c r="Y73" i="7"/>
  <c r="Y75" i="7"/>
  <c r="Y71" i="7"/>
  <c r="Y93" i="7"/>
  <c r="Y77" i="7"/>
  <c r="Y109" i="7"/>
  <c r="Y99" i="7"/>
  <c r="AS77" i="7"/>
  <c r="AS83" i="7"/>
  <c r="AS85" i="7"/>
  <c r="AS79" i="7"/>
  <c r="AS95" i="7"/>
  <c r="AS101" i="7"/>
  <c r="BI77" i="7"/>
  <c r="BI83" i="7"/>
  <c r="BI111" i="7"/>
  <c r="BI75" i="7"/>
  <c r="BI85" i="7"/>
  <c r="BI79" i="7"/>
  <c r="BI95" i="7"/>
  <c r="BI101" i="7"/>
  <c r="CC111" i="7"/>
  <c r="CC75" i="7"/>
  <c r="CC77" i="7"/>
  <c r="CC87" i="7"/>
  <c r="CC81" i="7"/>
  <c r="CS85" i="7"/>
  <c r="CS71" i="7"/>
  <c r="CS73" i="7"/>
  <c r="CS83" i="7"/>
  <c r="CS87" i="7"/>
  <c r="CS81" i="7"/>
  <c r="AD75" i="7"/>
  <c r="AD71" i="7"/>
  <c r="AD73" i="7"/>
  <c r="AD85" i="7"/>
  <c r="AD77" i="7"/>
  <c r="AD87" i="7"/>
  <c r="AD89" i="7"/>
  <c r="AD103" i="7"/>
  <c r="AT75" i="7"/>
  <c r="AT73" i="7"/>
  <c r="AT85" i="7"/>
  <c r="AT103" i="7"/>
  <c r="BJ75" i="7"/>
  <c r="BJ73" i="7"/>
  <c r="BJ85" i="7"/>
  <c r="BJ103" i="7"/>
  <c r="CD77" i="7"/>
  <c r="CD87" i="7"/>
  <c r="CD91" i="7"/>
  <c r="CD105" i="7"/>
  <c r="CT77" i="7"/>
  <c r="CT87" i="7"/>
  <c r="CT111" i="7"/>
  <c r="CT75" i="7"/>
  <c r="CT83" i="7"/>
  <c r="CT85" i="7"/>
  <c r="CT79" i="7"/>
  <c r="CT81" i="7"/>
  <c r="CT91" i="7"/>
  <c r="CT105" i="7"/>
  <c r="AE75" i="7"/>
  <c r="AE77" i="7"/>
  <c r="AE89" i="7"/>
  <c r="AE97" i="7"/>
  <c r="AE105" i="7"/>
  <c r="AE95" i="7"/>
  <c r="AU75" i="7"/>
  <c r="AU71" i="7"/>
  <c r="AU111" i="7"/>
  <c r="AU93" i="7"/>
  <c r="AU89" i="7"/>
  <c r="AU105" i="7"/>
  <c r="BK75" i="7"/>
  <c r="BK71" i="7"/>
  <c r="BK77" i="7"/>
  <c r="BK73" i="7"/>
  <c r="BK89" i="7"/>
  <c r="BK105" i="7"/>
  <c r="CA75" i="7"/>
  <c r="CA71" i="7"/>
  <c r="CA79" i="7"/>
  <c r="CA81" i="7"/>
  <c r="CA89" i="7"/>
  <c r="CA105" i="7"/>
  <c r="CQ75" i="7"/>
  <c r="CQ71" i="7"/>
  <c r="CQ89" i="7"/>
  <c r="CQ105" i="7"/>
  <c r="AA109" i="7"/>
  <c r="AQ109" i="7"/>
  <c r="BG109" i="7"/>
  <c r="BW109" i="7"/>
  <c r="CN109" i="7"/>
  <c r="X107" i="7"/>
  <c r="AN107" i="7"/>
  <c r="BD107" i="7"/>
  <c r="BT107" i="7"/>
  <c r="CJ107" i="7"/>
  <c r="T105" i="7"/>
  <c r="AJ105" i="7"/>
  <c r="AZ105" i="7"/>
  <c r="BP105" i="7"/>
  <c r="CF105" i="7"/>
  <c r="AF103" i="7"/>
  <c r="AV103" i="7"/>
  <c r="BL103" i="7"/>
  <c r="CB103" i="7"/>
  <c r="CR103" i="7"/>
  <c r="AB101" i="7"/>
  <c r="AR101" i="7"/>
  <c r="BH101" i="7"/>
  <c r="BX101" i="7"/>
  <c r="CN101" i="7"/>
  <c r="X99" i="7"/>
  <c r="AN99" i="7"/>
  <c r="BD99" i="7"/>
  <c r="BT99" i="7"/>
  <c r="CJ99" i="7"/>
  <c r="T97" i="7"/>
  <c r="AJ97" i="7"/>
  <c r="BA97" i="7"/>
  <c r="BQ97" i="7"/>
  <c r="CG97" i="7"/>
  <c r="CW97" i="7"/>
  <c r="AG95" i="7"/>
  <c r="AX95" i="7"/>
  <c r="BN95" i="7"/>
  <c r="CD95" i="7"/>
  <c r="CT95" i="7"/>
  <c r="X109" i="7"/>
  <c r="AN109" i="7"/>
  <c r="BD109" i="7"/>
  <c r="BT109" i="7"/>
  <c r="CK109" i="7"/>
  <c r="U107" i="7"/>
  <c r="AK107" i="7"/>
  <c r="BA107" i="7"/>
  <c r="BQ107" i="7"/>
  <c r="CG107" i="7"/>
  <c r="CW107" i="7"/>
  <c r="AG105" i="7"/>
  <c r="AW105" i="7"/>
  <c r="BM105" i="7"/>
  <c r="CC105" i="7"/>
  <c r="CS105" i="7"/>
  <c r="AC103" i="7"/>
  <c r="AS103" i="7"/>
  <c r="BI103" i="7"/>
  <c r="CO103" i="7"/>
  <c r="Y101" i="7"/>
  <c r="AW101" i="7"/>
  <c r="BQ101" i="7"/>
  <c r="CK101" i="7"/>
  <c r="AC99" i="7"/>
  <c r="AW99" i="7"/>
  <c r="BQ99" i="7"/>
  <c r="CO99" i="7"/>
  <c r="AC97" i="7"/>
  <c r="AX97" i="7"/>
  <c r="BV97" i="7"/>
  <c r="CP97" i="7"/>
  <c r="AD95" i="7"/>
  <c r="BC95" i="7"/>
  <c r="BW95" i="7"/>
  <c r="CQ95" i="7"/>
  <c r="AC109" i="7"/>
  <c r="AW109" i="7"/>
  <c r="BQ109" i="7"/>
  <c r="CP109" i="7"/>
  <c r="AD107" i="7"/>
  <c r="AX107" i="7"/>
  <c r="BV107" i="7"/>
  <c r="CP107" i="7"/>
  <c r="AD105" i="7"/>
  <c r="BB105" i="7"/>
  <c r="BV105" i="7"/>
  <c r="CP105" i="7"/>
  <c r="AH103" i="7"/>
  <c r="BB103" i="7"/>
  <c r="BV103" i="7"/>
  <c r="CT103" i="7"/>
  <c r="AH101" i="7"/>
  <c r="BB101" i="7"/>
  <c r="CT101" i="7"/>
  <c r="AH99" i="7"/>
  <c r="BF99" i="7"/>
  <c r="CT99" i="7"/>
  <c r="AL97" i="7"/>
  <c r="BG97" i="7"/>
  <c r="CA97" i="7"/>
  <c r="CY97" i="7"/>
  <c r="AM95" i="7"/>
  <c r="BH95" i="7"/>
  <c r="CF95" i="7"/>
  <c r="AD109" i="7"/>
  <c r="AX109" i="7"/>
  <c r="BV109" i="7"/>
  <c r="CQ109" i="7"/>
  <c r="AE107" i="7"/>
  <c r="BC107" i="7"/>
  <c r="BW107" i="7"/>
  <c r="CQ107" i="7"/>
  <c r="AI105" i="7"/>
  <c r="BC105" i="7"/>
  <c r="BW105" i="7"/>
  <c r="CU105" i="7"/>
  <c r="AI103" i="7"/>
  <c r="BC103" i="7"/>
  <c r="CA103" i="7"/>
  <c r="CU103" i="7"/>
  <c r="AI101" i="7"/>
  <c r="BG101" i="7"/>
  <c r="CA101" i="7"/>
  <c r="CU101" i="7"/>
  <c r="AM99" i="7"/>
  <c r="BG99" i="7"/>
  <c r="CA99" i="7"/>
  <c r="CY99" i="7"/>
  <c r="AM97" i="7"/>
  <c r="BH97" i="7"/>
  <c r="CF97" i="7"/>
  <c r="T95" i="7"/>
  <c r="AN95" i="7"/>
  <c r="BM95" i="7"/>
  <c r="CG95" i="7"/>
  <c r="V93" i="7"/>
  <c r="AM93" i="7"/>
  <c r="BH93" i="7"/>
  <c r="CC93" i="7"/>
  <c r="U91" i="7"/>
  <c r="AP91" i="7"/>
  <c r="BJ91" i="7"/>
  <c r="CH91" i="7"/>
  <c r="W89" i="7"/>
  <c r="AQ89" i="7"/>
  <c r="BO89" i="7"/>
  <c r="CI89" i="7"/>
  <c r="W87" i="7"/>
  <c r="AU87" i="7"/>
  <c r="BO87" i="7"/>
  <c r="CI87" i="7"/>
  <c r="AA85" i="7"/>
  <c r="AU85" i="7"/>
  <c r="BO85" i="7"/>
  <c r="CM85" i="7"/>
  <c r="AA83" i="7"/>
  <c r="AU83" i="7"/>
  <c r="BS83" i="7"/>
  <c r="CM83" i="7"/>
  <c r="AB81" i="7"/>
  <c r="AZ81" i="7"/>
  <c r="BT81" i="7"/>
  <c r="CN81" i="7"/>
  <c r="AF79" i="7"/>
  <c r="AZ79" i="7"/>
  <c r="BT79" i="7"/>
  <c r="CR79" i="7"/>
  <c r="AS93" i="7"/>
  <c r="BM93" i="7"/>
  <c r="CL93" i="7"/>
  <c r="Z91" i="7"/>
  <c r="AU91" i="7"/>
  <c r="BS91" i="7"/>
  <c r="CM91" i="7"/>
  <c r="AB89" i="7"/>
  <c r="AZ89" i="7"/>
  <c r="BT89" i="7"/>
  <c r="CN89" i="7"/>
  <c r="AF87" i="7"/>
  <c r="AZ87" i="7"/>
  <c r="BT87" i="7"/>
  <c r="CR87" i="7"/>
  <c r="AF85" i="7"/>
  <c r="AZ85" i="7"/>
  <c r="BX85" i="7"/>
  <c r="CR85" i="7"/>
  <c r="AF83" i="7"/>
  <c r="BD83" i="7"/>
  <c r="BX83" i="7"/>
  <c r="CR83" i="7"/>
  <c r="AK81" i="7"/>
  <c r="BE81" i="7"/>
  <c r="CW81" i="7"/>
  <c r="AK79" i="7"/>
  <c r="BE79" i="7"/>
  <c r="CC79" i="7"/>
  <c r="CW79" i="7"/>
  <c r="U93" i="7"/>
  <c r="AT93" i="7"/>
  <c r="BN93" i="7"/>
  <c r="CI93" i="7"/>
  <c r="AA91" i="7"/>
  <c r="AV91" i="7"/>
  <c r="BP91" i="7"/>
  <c r="CN91" i="7"/>
  <c r="AC89" i="7"/>
  <c r="AW89" i="7"/>
  <c r="BU89" i="7"/>
  <c r="CO89" i="7"/>
  <c r="AC87" i="7"/>
  <c r="BA87" i="7"/>
  <c r="BU87" i="7"/>
  <c r="CO87" i="7"/>
  <c r="AG85" i="7"/>
  <c r="BA85" i="7"/>
  <c r="BU85" i="7"/>
  <c r="CW85" i="7"/>
  <c r="BQ83" i="7"/>
  <c r="CX83" i="7"/>
  <c r="AT81" i="7"/>
  <c r="BR81" i="7"/>
  <c r="CX81" i="7"/>
  <c r="AT79" i="7"/>
  <c r="BV79" i="7"/>
  <c r="V77" i="7"/>
  <c r="BC93" i="7"/>
  <c r="CF93" i="7"/>
  <c r="AF91" i="7"/>
  <c r="BI91" i="7"/>
  <c r="CG91" i="7"/>
  <c r="AH89" i="7"/>
  <c r="BJ89" i="7"/>
  <c r="CL89" i="7"/>
  <c r="AL87" i="7"/>
  <c r="BJ87" i="7"/>
  <c r="CL87" i="7"/>
  <c r="AL85" i="7"/>
  <c r="BN85" i="7"/>
  <c r="CL85" i="7"/>
  <c r="AL83" i="7"/>
  <c r="BN83" i="7"/>
  <c r="CP83" i="7"/>
  <c r="AQ81" i="7"/>
  <c r="BO81" i="7"/>
  <c r="CQ81" i="7"/>
  <c r="AQ79" i="7"/>
  <c r="BS79" i="7"/>
  <c r="CQ79" i="7"/>
  <c r="T77" i="7"/>
  <c r="AV77" i="7"/>
  <c r="BX77" i="7"/>
  <c r="X75" i="7"/>
  <c r="AV75" i="7"/>
  <c r="BX75" i="7"/>
  <c r="X111" i="7"/>
  <c r="AZ111" i="7"/>
  <c r="BX111" i="7"/>
  <c r="S101" i="7"/>
  <c r="AP73" i="7"/>
  <c r="BV73" i="7"/>
  <c r="CY73" i="7"/>
  <c r="AT71" i="7"/>
  <c r="CY71" i="7"/>
  <c r="BA77" i="7"/>
  <c r="CG77" i="7"/>
  <c r="AC75" i="7"/>
  <c r="BA75" i="7"/>
  <c r="CG75" i="7"/>
  <c r="AC111" i="7"/>
  <c r="BE111" i="7"/>
  <c r="CK111" i="7"/>
  <c r="S99" i="7"/>
  <c r="AU73" i="7"/>
  <c r="BW73" i="7"/>
  <c r="S73" i="7"/>
  <c r="AY71" i="7"/>
  <c r="BW71" i="7"/>
  <c r="Z77" i="7"/>
  <c r="BF77" i="7"/>
  <c r="CH77" i="7"/>
  <c r="Z75" i="7"/>
  <c r="BF75" i="7"/>
  <c r="CH75" i="7"/>
  <c r="AD111" i="7"/>
  <c r="BJ111" i="7"/>
  <c r="CH111" i="7"/>
  <c r="S97" i="7"/>
  <c r="AB73" i="7"/>
  <c r="AZ73" i="7"/>
  <c r="CB73" i="7"/>
  <c r="AA71" i="7"/>
  <c r="BD71" i="7"/>
  <c r="CB71" i="7"/>
  <c r="AU77" i="7"/>
  <c r="BW77" i="7"/>
  <c r="CY77" i="7"/>
  <c r="AY75" i="7"/>
  <c r="BW75" i="7"/>
  <c r="CY75" i="7"/>
  <c r="AY111" i="7"/>
  <c r="CA111" i="7"/>
  <c r="S111" i="7"/>
  <c r="AK73" i="7"/>
  <c r="BM73" i="7"/>
  <c r="CO73" i="7"/>
  <c r="AN71" i="7"/>
  <c r="BM71" i="7"/>
  <c r="CO71" i="7"/>
  <c r="CY63" i="7" l="1"/>
  <c r="CX63" i="7"/>
  <c r="CW63" i="7"/>
  <c r="CU63" i="7"/>
  <c r="CT63" i="7"/>
  <c r="CS63" i="7"/>
  <c r="CQ63" i="7"/>
  <c r="CO63" i="7"/>
  <c r="CM63" i="7"/>
  <c r="CL63" i="7"/>
  <c r="CK63" i="7"/>
  <c r="CI63" i="7"/>
  <c r="CF63" i="7"/>
  <c r="CD63" i="7"/>
  <c r="CB63" i="7"/>
  <c r="CA63" i="7"/>
  <c r="BZ63" i="7"/>
  <c r="BW63" i="7"/>
  <c r="BV63" i="7"/>
  <c r="BT63" i="7"/>
  <c r="BR63" i="7"/>
  <c r="BO63" i="7"/>
  <c r="BN63" i="7"/>
  <c r="BM63" i="7"/>
  <c r="BL63" i="7"/>
  <c r="BK63" i="7"/>
  <c r="BI63" i="7"/>
  <c r="BG63" i="7"/>
  <c r="BE63" i="7"/>
  <c r="BC63" i="7"/>
  <c r="BB63" i="7"/>
  <c r="BA63" i="7"/>
  <c r="AZ63" i="7"/>
  <c r="AX63" i="7"/>
  <c r="AV63" i="7"/>
  <c r="AU63" i="7"/>
  <c r="AT63" i="7"/>
  <c r="AS63" i="7"/>
  <c r="AP63" i="7"/>
  <c r="AN63" i="7"/>
  <c r="AL63" i="7"/>
  <c r="AJ63" i="7"/>
  <c r="AC63" i="7"/>
  <c r="AB63" i="7"/>
  <c r="AA63" i="7"/>
  <c r="Z63" i="7"/>
  <c r="X63" i="7"/>
  <c r="V63" i="7"/>
  <c r="U63" i="7"/>
  <c r="S63" i="7"/>
  <c r="T46" i="7"/>
  <c r="U46" i="7"/>
  <c r="V46" i="7"/>
  <c r="W46" i="7"/>
  <c r="X46" i="7"/>
  <c r="Z46" i="7"/>
  <c r="AA46" i="7"/>
  <c r="AB46" i="7"/>
  <c r="AC46" i="7"/>
  <c r="AD46" i="7"/>
  <c r="AE46" i="7"/>
  <c r="AF46" i="7"/>
  <c r="AG46" i="7"/>
  <c r="AH46" i="7"/>
  <c r="AI46" i="7"/>
  <c r="AJ46" i="7"/>
  <c r="AK46" i="7"/>
  <c r="AL46" i="7"/>
  <c r="AM46" i="7"/>
  <c r="AN46" i="7"/>
  <c r="AO46" i="7"/>
  <c r="AP46" i="7"/>
  <c r="AQ46" i="7"/>
  <c r="AR46" i="7"/>
  <c r="AS46" i="7"/>
  <c r="AT46" i="7"/>
  <c r="AU46" i="7"/>
  <c r="AW46" i="7"/>
  <c r="AX46" i="7"/>
  <c r="AY46" i="7"/>
  <c r="AZ46" i="7"/>
  <c r="BA46" i="7"/>
  <c r="BC46" i="7"/>
  <c r="BD46" i="7"/>
  <c r="BE46" i="7"/>
  <c r="BF46" i="7"/>
  <c r="BG46" i="7"/>
  <c r="BH46" i="7"/>
  <c r="BI46" i="7"/>
  <c r="BJ46" i="7"/>
  <c r="BK46" i="7"/>
  <c r="BL46" i="7"/>
  <c r="BM46" i="7"/>
  <c r="BN46" i="7"/>
  <c r="BO46" i="7"/>
  <c r="BP46" i="7"/>
  <c r="BQ46" i="7"/>
  <c r="BR46" i="7"/>
  <c r="BS46" i="7"/>
  <c r="BT46" i="7"/>
  <c r="BU46" i="7"/>
  <c r="BV46" i="7"/>
  <c r="BW46" i="7"/>
  <c r="BX46" i="7"/>
  <c r="BY46" i="7"/>
  <c r="BZ46" i="7"/>
  <c r="CA46" i="7"/>
  <c r="CB46" i="7"/>
  <c r="CC46" i="7"/>
  <c r="CD46" i="7"/>
  <c r="CE46" i="7"/>
  <c r="CF46" i="7"/>
  <c r="CG46" i="7"/>
  <c r="CH46" i="7"/>
  <c r="CI46" i="7"/>
  <c r="CJ46" i="7"/>
  <c r="CK46" i="7"/>
  <c r="CL46" i="7"/>
  <c r="CM46" i="7"/>
  <c r="CN46" i="7"/>
  <c r="CO46" i="7"/>
  <c r="CQ46" i="7"/>
  <c r="CR46" i="7"/>
  <c r="CS46" i="7"/>
  <c r="CT46" i="7"/>
  <c r="CU46" i="7"/>
  <c r="CW46" i="7"/>
  <c r="CY46" i="7"/>
  <c r="S46" i="7"/>
  <c r="S45" i="7"/>
  <c r="AB45" i="7"/>
  <c r="AG45" i="7"/>
  <c r="AH45" i="7"/>
  <c r="AK45" i="7"/>
  <c r="AM45" i="7"/>
  <c r="AQ45" i="7"/>
  <c r="AR45" i="7"/>
  <c r="AS45" i="7"/>
  <c r="AV45" i="7"/>
  <c r="AX45" i="7"/>
  <c r="AZ45" i="7"/>
  <c r="BD45" i="7"/>
  <c r="BE45" i="7"/>
  <c r="BG45" i="7"/>
  <c r="BH45" i="7"/>
  <c r="BJ45" i="7"/>
  <c r="BR45" i="7"/>
  <c r="BV45" i="7"/>
  <c r="CA45" i="7"/>
  <c r="CD45" i="7"/>
  <c r="CE45" i="7"/>
  <c r="CF45" i="7"/>
  <c r="CR45" i="7"/>
  <c r="CW45" i="7"/>
  <c r="CX45" i="7"/>
  <c r="V45" i="7"/>
  <c r="X45" i="7"/>
  <c r="S64" i="7"/>
  <c r="CC177" i="5" l="1"/>
  <c r="CD209" i="5"/>
  <c r="CE209" i="5" s="1"/>
  <c r="CD224" i="5"/>
  <c r="CC254" i="5"/>
  <c r="CD7" i="5"/>
  <c r="CD8" i="5"/>
  <c r="CD9" i="5"/>
  <c r="CD10" i="5"/>
  <c r="CD11" i="5"/>
  <c r="CD12" i="5"/>
  <c r="CD13" i="5"/>
  <c r="CD14" i="5"/>
  <c r="CE14" i="5" s="1"/>
  <c r="CD15" i="5"/>
  <c r="CE15" i="5" s="1"/>
  <c r="CD16" i="5"/>
  <c r="CE16" i="5" s="1"/>
  <c r="CD17" i="5"/>
  <c r="CD18" i="5"/>
  <c r="CD19" i="5"/>
  <c r="CD20" i="5"/>
  <c r="CD21" i="5"/>
  <c r="CD22" i="5"/>
  <c r="CD23" i="5"/>
  <c r="CD24" i="5"/>
  <c r="CD25" i="5"/>
  <c r="CD26" i="5"/>
  <c r="CD27" i="5"/>
  <c r="CD28" i="5"/>
  <c r="CE28" i="5" s="1"/>
  <c r="CD29" i="5"/>
  <c r="CE29" i="5" s="1"/>
  <c r="CD30" i="5"/>
  <c r="CE30" i="5" s="1"/>
  <c r="CD31" i="5"/>
  <c r="CE31" i="5" s="1"/>
  <c r="CD32" i="5"/>
  <c r="CE32" i="5" s="1"/>
  <c r="CD33" i="5"/>
  <c r="CE33" i="5" s="1"/>
  <c r="CD34" i="5"/>
  <c r="CE34" i="5" s="1"/>
  <c r="CD35" i="5"/>
  <c r="CE35" i="5" s="1"/>
  <c r="CD36" i="5"/>
  <c r="CE36" i="5" s="1"/>
  <c r="CD37" i="5"/>
  <c r="CE37" i="5" s="1"/>
  <c r="CD38" i="5"/>
  <c r="CD39" i="5"/>
  <c r="CD40" i="5"/>
  <c r="CD41" i="5"/>
  <c r="CD42" i="5"/>
  <c r="CD43" i="5"/>
  <c r="CE43" i="5" s="1"/>
  <c r="CD44" i="5"/>
  <c r="CE44" i="5" s="1"/>
  <c r="CD45" i="5"/>
  <c r="CD46" i="5"/>
  <c r="CD48" i="5"/>
  <c r="CD49" i="5"/>
  <c r="CD50" i="5"/>
  <c r="CD51" i="5"/>
  <c r="CE51" i="5" s="1"/>
  <c r="CD52" i="5"/>
  <c r="CE52" i="5" s="1"/>
  <c r="CD53" i="5"/>
  <c r="CD54" i="5"/>
  <c r="CD55" i="5"/>
  <c r="CD56" i="5"/>
  <c r="CD57" i="5"/>
  <c r="CD58" i="5"/>
  <c r="CE58" i="5" s="1"/>
  <c r="CD59" i="5"/>
  <c r="CE59" i="5" s="1"/>
  <c r="CD60" i="5"/>
  <c r="CE60" i="5" s="1"/>
  <c r="CD61" i="5"/>
  <c r="CE61" i="5" s="1"/>
  <c r="CD62" i="5"/>
  <c r="CE62" i="5" s="1"/>
  <c r="CD63" i="5"/>
  <c r="CE63" i="5" s="1"/>
  <c r="CD64" i="5"/>
  <c r="CD65" i="5"/>
  <c r="CE65" i="5" s="1"/>
  <c r="CD66" i="5"/>
  <c r="CE66" i="5" s="1"/>
  <c r="CD67" i="5"/>
  <c r="CD68" i="5"/>
  <c r="CD69" i="5"/>
  <c r="CD70" i="5"/>
  <c r="CE70" i="5" s="1"/>
  <c r="CD71" i="5"/>
  <c r="CE71" i="5" s="1"/>
  <c r="CD72" i="5"/>
  <c r="CD74" i="5"/>
  <c r="CD75" i="5"/>
  <c r="CE75" i="5" s="1"/>
  <c r="CD76" i="5"/>
  <c r="CE76" i="5" s="1"/>
  <c r="CD77" i="5"/>
  <c r="CE77" i="5" s="1"/>
  <c r="CD78" i="5"/>
  <c r="CE78" i="5" s="1"/>
  <c r="CD79" i="5"/>
  <c r="CE79" i="5" s="1"/>
  <c r="CD80" i="5"/>
  <c r="CE80" i="5" s="1"/>
  <c r="CD81" i="5"/>
  <c r="CE81" i="5" s="1"/>
  <c r="CD82" i="5"/>
  <c r="CD83" i="5"/>
  <c r="CD84" i="5"/>
  <c r="CD85" i="5"/>
  <c r="CD86" i="5"/>
  <c r="CD87" i="5"/>
  <c r="CD88" i="5"/>
  <c r="CE88" i="5" s="1"/>
  <c r="CD89" i="5"/>
  <c r="CE89" i="5" s="1"/>
  <c r="CD90" i="5"/>
  <c r="CE90" i="5" s="1"/>
  <c r="CD91" i="5"/>
  <c r="CD92" i="5"/>
  <c r="CD93" i="5"/>
  <c r="CD94" i="5"/>
  <c r="CD95" i="5"/>
  <c r="CD96" i="5"/>
  <c r="CD97" i="5"/>
  <c r="CD98" i="5"/>
  <c r="CD99" i="5"/>
  <c r="CD100" i="5"/>
  <c r="CD101" i="5"/>
  <c r="CD102" i="5"/>
  <c r="CD103" i="5"/>
  <c r="CD104" i="5"/>
  <c r="CD105" i="5"/>
  <c r="CD106" i="5"/>
  <c r="CD107" i="5"/>
  <c r="CD108" i="5"/>
  <c r="CD109" i="5"/>
  <c r="CD110" i="5"/>
  <c r="CD111" i="5"/>
  <c r="CE111" i="5" s="1"/>
  <c r="CD112" i="5"/>
  <c r="CE112" i="5" s="1"/>
  <c r="CD113" i="5"/>
  <c r="CE113" i="5" s="1"/>
  <c r="CD114" i="5"/>
  <c r="CE114" i="5" s="1"/>
  <c r="CD115" i="5"/>
  <c r="CE115" i="5" s="1"/>
  <c r="CD116" i="5"/>
  <c r="CE116" i="5" s="1"/>
  <c r="CD117" i="5"/>
  <c r="CE117" i="5" s="1"/>
  <c r="CD118" i="5"/>
  <c r="CE118" i="5" s="1"/>
  <c r="CD119" i="5"/>
  <c r="CE119" i="5" s="1"/>
  <c r="CD120" i="5"/>
  <c r="CE120" i="5" s="1"/>
  <c r="CD121" i="5"/>
  <c r="CE121" i="5" s="1"/>
  <c r="CD122" i="5"/>
  <c r="CE122" i="5" s="1"/>
  <c r="CD123" i="5"/>
  <c r="CE123" i="5" s="1"/>
  <c r="CD124" i="5"/>
  <c r="CE124" i="5" s="1"/>
  <c r="CD125" i="5"/>
  <c r="CE125" i="5" s="1"/>
  <c r="CD126" i="5"/>
  <c r="CE126" i="5" s="1"/>
  <c r="CD127" i="5"/>
  <c r="CE127" i="5" s="1"/>
  <c r="CD128" i="5"/>
  <c r="CE128" i="5" s="1"/>
  <c r="CD129" i="5"/>
  <c r="CE129" i="5" s="1"/>
  <c r="CD130" i="5"/>
  <c r="CE130" i="5" s="1"/>
  <c r="CD131" i="5"/>
  <c r="CE131" i="5" s="1"/>
  <c r="CD132" i="5"/>
  <c r="CE132" i="5" s="1"/>
  <c r="CD133" i="5"/>
  <c r="CE133" i="5" s="1"/>
  <c r="CD134" i="5"/>
  <c r="CE134" i="5" s="1"/>
  <c r="CD135" i="5"/>
  <c r="CE135" i="5" s="1"/>
  <c r="CD136" i="5"/>
  <c r="CE136" i="5" s="1"/>
  <c r="CD137" i="5"/>
  <c r="CE137" i="5" s="1"/>
  <c r="CD138" i="5"/>
  <c r="CE138" i="5" s="1"/>
  <c r="CD139" i="5"/>
  <c r="CE139" i="5" s="1"/>
  <c r="CD140" i="5"/>
  <c r="CE140" i="5" s="1"/>
  <c r="CD141" i="5"/>
  <c r="CE141" i="5" s="1"/>
  <c r="CD142" i="5"/>
  <c r="CE142" i="5" s="1"/>
  <c r="CD143" i="5"/>
  <c r="CE143" i="5" s="1"/>
  <c r="CD144" i="5"/>
  <c r="CE144" i="5" s="1"/>
  <c r="CD145" i="5"/>
  <c r="CE145" i="5" s="1"/>
  <c r="CD146" i="5"/>
  <c r="CE146" i="5" s="1"/>
  <c r="CD147" i="5"/>
  <c r="CE147" i="5" s="1"/>
  <c r="CD148" i="5"/>
  <c r="CE148" i="5" s="1"/>
  <c r="CD149" i="5"/>
  <c r="CE149" i="5" s="1"/>
  <c r="CD150" i="5"/>
  <c r="CE150" i="5" s="1"/>
  <c r="CD151" i="5"/>
  <c r="CE151" i="5" s="1"/>
  <c r="CD152" i="5"/>
  <c r="CE152" i="5" s="1"/>
  <c r="CD153" i="5"/>
  <c r="CE153" i="5" s="1"/>
  <c r="CD154" i="5"/>
  <c r="CE154" i="5" s="1"/>
  <c r="CD155" i="5"/>
  <c r="CE155" i="5" s="1"/>
  <c r="CD156" i="5"/>
  <c r="CE156" i="5" s="1"/>
  <c r="CD157" i="5"/>
  <c r="CE157" i="5" s="1"/>
  <c r="CD158" i="5"/>
  <c r="CD159" i="5"/>
  <c r="CE159" i="5" s="1"/>
  <c r="CD160" i="5"/>
  <c r="CE160" i="5" s="1"/>
  <c r="CD161" i="5"/>
  <c r="CE161" i="5" s="1"/>
  <c r="CD162" i="5"/>
  <c r="CE162" i="5" s="1"/>
  <c r="CD163" i="5"/>
  <c r="CD164" i="5"/>
  <c r="CD165" i="5"/>
  <c r="CD166" i="5"/>
  <c r="CD167" i="5"/>
  <c r="CD168" i="5"/>
  <c r="CD169" i="5"/>
  <c r="CE169" i="5" s="1"/>
  <c r="CD170" i="5"/>
  <c r="CD171" i="5"/>
  <c r="CE171" i="5" s="1"/>
  <c r="CD172" i="5"/>
  <c r="CE172" i="5" s="1"/>
  <c r="CD173" i="5"/>
  <c r="CE173" i="5" s="1"/>
  <c r="CD174" i="5"/>
  <c r="CE174" i="5" s="1"/>
  <c r="CD175" i="5"/>
  <c r="CD176" i="5"/>
  <c r="CD177" i="5"/>
  <c r="CE177" i="5" s="1"/>
  <c r="CD178" i="5"/>
  <c r="CE178" i="5" s="1"/>
  <c r="CD179" i="5"/>
  <c r="CD180" i="5"/>
  <c r="CE180" i="5" s="1"/>
  <c r="CD181" i="5"/>
  <c r="CD182" i="5"/>
  <c r="CD183" i="5"/>
  <c r="CE183" i="5" s="1"/>
  <c r="CD184" i="5"/>
  <c r="CE184" i="5" s="1"/>
  <c r="CD185" i="5"/>
  <c r="CE185" i="5" s="1"/>
  <c r="CD186" i="5"/>
  <c r="CD187" i="5"/>
  <c r="CD188" i="5"/>
  <c r="CD189" i="5"/>
  <c r="CD190" i="5"/>
  <c r="CD191" i="5"/>
  <c r="CD192" i="5"/>
  <c r="CE192" i="5" s="1"/>
  <c r="CD193" i="5"/>
  <c r="CE193" i="5" s="1"/>
  <c r="CD194" i="5"/>
  <c r="CE194" i="5" s="1"/>
  <c r="CD195" i="5"/>
  <c r="CE195" i="5" s="1"/>
  <c r="CD196" i="5"/>
  <c r="CE196" i="5" s="1"/>
  <c r="CD197" i="5"/>
  <c r="CE197" i="5" s="1"/>
  <c r="CD198" i="5"/>
  <c r="CD199" i="5"/>
  <c r="CD200" i="5"/>
  <c r="CD201" i="5"/>
  <c r="CE201" i="5" s="1"/>
  <c r="CD202" i="5"/>
  <c r="CE202" i="5" s="1"/>
  <c r="CD203" i="5"/>
  <c r="CD204" i="5"/>
  <c r="CE204" i="5" s="1"/>
  <c r="CD205" i="5"/>
  <c r="CE205" i="5" s="1"/>
  <c r="CD206" i="5"/>
  <c r="CE206" i="5" s="1"/>
  <c r="CD207" i="5"/>
  <c r="CE207" i="5" s="1"/>
  <c r="CD208" i="5"/>
  <c r="CE208" i="5" s="1"/>
  <c r="CD210" i="5"/>
  <c r="CE210" i="5" s="1"/>
  <c r="CD211" i="5"/>
  <c r="CE211" i="5" s="1"/>
  <c r="CD212" i="5"/>
  <c r="CE212" i="5" s="1"/>
  <c r="CD213" i="5"/>
  <c r="CE213" i="5" s="1"/>
  <c r="CD214" i="5"/>
  <c r="CE214" i="5" s="1"/>
  <c r="CD215" i="5"/>
  <c r="CE215" i="5" s="1"/>
  <c r="CD216" i="5"/>
  <c r="CE216" i="5" s="1"/>
  <c r="CD217" i="5"/>
  <c r="CE217" i="5" s="1"/>
  <c r="CD218" i="5"/>
  <c r="CE218" i="5" s="1"/>
  <c r="CD219" i="5"/>
  <c r="CE219" i="5" s="1"/>
  <c r="CD220" i="5"/>
  <c r="CE220" i="5" s="1"/>
  <c r="CD221" i="5"/>
  <c r="CE221" i="5" s="1"/>
  <c r="CD222" i="5"/>
  <c r="CE222" i="5" s="1"/>
  <c r="CD223" i="5"/>
  <c r="CE223" i="5" s="1"/>
  <c r="CE224" i="5"/>
  <c r="CD225" i="5"/>
  <c r="CE225" i="5" s="1"/>
  <c r="CD226" i="5"/>
  <c r="CE226" i="5" s="1"/>
  <c r="CD227" i="5"/>
  <c r="CE227" i="5" s="1"/>
  <c r="CD228" i="5"/>
  <c r="CE228" i="5" s="1"/>
  <c r="CD229" i="5"/>
  <c r="CE229" i="5" s="1"/>
  <c r="CD230" i="5"/>
  <c r="CE230" i="5" s="1"/>
  <c r="CD231" i="5"/>
  <c r="CD232" i="5"/>
  <c r="CD233" i="5"/>
  <c r="CD234" i="5"/>
  <c r="CE234" i="5" s="1"/>
  <c r="CD235" i="5"/>
  <c r="CE235" i="5" s="1"/>
  <c r="CD236" i="5"/>
  <c r="CD237" i="5"/>
  <c r="CD238" i="5"/>
  <c r="CD239" i="5"/>
  <c r="CE239" i="5" s="1"/>
  <c r="CD240" i="5"/>
  <c r="CE240" i="5" s="1"/>
  <c r="CD241" i="5"/>
  <c r="CE241" i="5" s="1"/>
  <c r="CD242" i="5"/>
  <c r="CE242" i="5" s="1"/>
  <c r="CD243" i="5"/>
  <c r="CE243" i="5" s="1"/>
  <c r="CD244" i="5"/>
  <c r="CE244" i="5" s="1"/>
  <c r="CD245" i="5"/>
  <c r="CD246" i="5"/>
  <c r="CE246" i="5" s="1"/>
  <c r="CD247" i="5"/>
  <c r="CE247" i="5" s="1"/>
  <c r="CD248" i="5"/>
  <c r="CD249" i="5"/>
  <c r="CE249" i="5" s="1"/>
  <c r="CD250" i="5"/>
  <c r="CE250" i="5" s="1"/>
  <c r="CD251" i="5"/>
  <c r="CE251" i="5" s="1"/>
  <c r="CD252" i="5"/>
  <c r="CD253" i="5"/>
  <c r="CD254" i="5"/>
  <c r="CD255" i="5"/>
  <c r="CE255" i="5" s="1"/>
  <c r="CD256" i="5"/>
  <c r="CE256" i="5" s="1"/>
  <c r="CD257" i="5"/>
  <c r="CE257" i="5" s="1"/>
  <c r="CD258" i="5"/>
  <c r="CE258" i="5" s="1"/>
  <c r="CD259" i="5"/>
  <c r="CE259" i="5" s="1"/>
  <c r="CD260" i="5"/>
  <c r="CE260" i="5" s="1"/>
  <c r="CD261" i="5"/>
  <c r="CE261" i="5" s="1"/>
  <c r="CD262" i="5"/>
  <c r="CE262" i="5" s="1"/>
  <c r="CD263" i="5"/>
  <c r="CE263" i="5" s="1"/>
  <c r="CD264" i="5"/>
  <c r="CE264" i="5" s="1"/>
  <c r="CD265" i="5"/>
  <c r="CE265" i="5" s="1"/>
  <c r="CD266" i="5"/>
  <c r="CE266" i="5" s="1"/>
  <c r="CD267" i="5"/>
  <c r="CE267" i="5" s="1"/>
  <c r="CD268" i="5"/>
  <c r="CE268" i="5" s="1"/>
  <c r="CD269" i="5"/>
  <c r="CE269" i="5" s="1"/>
  <c r="CD270" i="5"/>
  <c r="CE270" i="5" s="1"/>
  <c r="CD271" i="5"/>
  <c r="CE271" i="5" s="1"/>
  <c r="CD272" i="5"/>
  <c r="CE272" i="5" s="1"/>
  <c r="CD273" i="5"/>
  <c r="CE273" i="5" s="1"/>
  <c r="CD274" i="5"/>
  <c r="CE274" i="5" s="1"/>
  <c r="CD275" i="5"/>
  <c r="CE275" i="5" s="1"/>
  <c r="CD276" i="5"/>
  <c r="CD277" i="5"/>
  <c r="CD278" i="5"/>
  <c r="CD281" i="5"/>
  <c r="CE281" i="5" s="1"/>
  <c r="CD282" i="5"/>
  <c r="CE282" i="5" s="1"/>
  <c r="CD283" i="5"/>
  <c r="CD284" i="5"/>
  <c r="CD285" i="5"/>
  <c r="CD286" i="5"/>
  <c r="CD287" i="5"/>
  <c r="CD288" i="5"/>
  <c r="CD289" i="5"/>
  <c r="CE289" i="5" s="1"/>
  <c r="CD290" i="5"/>
  <c r="CE290" i="5" s="1"/>
  <c r="CD291" i="5"/>
  <c r="CE291" i="5" s="1"/>
  <c r="CD292" i="5"/>
  <c r="CE292" i="5" s="1"/>
  <c r="CD293" i="5"/>
  <c r="CE293" i="5" s="1"/>
  <c r="CD294" i="5"/>
  <c r="CD295" i="5"/>
  <c r="CE295" i="5" s="1"/>
  <c r="CD296" i="5"/>
  <c r="CD297" i="5"/>
  <c r="CD298" i="5"/>
  <c r="CE298" i="5" s="1"/>
  <c r="CD299" i="5"/>
  <c r="CE299" i="5" s="1"/>
  <c r="CD300" i="5"/>
  <c r="CE300" i="5" s="1"/>
  <c r="CD301" i="5"/>
  <c r="CE301" i="5" s="1"/>
  <c r="CD302" i="5"/>
  <c r="CE302" i="5" s="1"/>
  <c r="CD303" i="5"/>
  <c r="CE303" i="5" s="1"/>
  <c r="CD304" i="5"/>
  <c r="CE304" i="5" s="1"/>
  <c r="CD305" i="5"/>
  <c r="CE305" i="5" s="1"/>
  <c r="CD306" i="5"/>
  <c r="CE306" i="5" s="1"/>
  <c r="CD307" i="5"/>
  <c r="CE307" i="5" s="1"/>
  <c r="CD308" i="5"/>
  <c r="CE308" i="5" s="1"/>
  <c r="CD309" i="5"/>
  <c r="CE309" i="5" s="1"/>
  <c r="CD310" i="5"/>
  <c r="CE310" i="5" s="1"/>
  <c r="CD311" i="5"/>
  <c r="CE311" i="5" s="1"/>
  <c r="CD312" i="5"/>
  <c r="CD313" i="5"/>
  <c r="CE313" i="5" s="1"/>
  <c r="CD314" i="5"/>
  <c r="CE314" i="5" s="1"/>
  <c r="CD315" i="5"/>
  <c r="CD316" i="5"/>
  <c r="CD317" i="5"/>
  <c r="CD318" i="5"/>
  <c r="CD319" i="5"/>
  <c r="CD320" i="5"/>
  <c r="CD321" i="5"/>
  <c r="CD322" i="5"/>
  <c r="CD323" i="5"/>
  <c r="CD324" i="5"/>
  <c r="CD325" i="5"/>
  <c r="CD326" i="5"/>
  <c r="CD327" i="5"/>
  <c r="CE327" i="5" s="1"/>
  <c r="CD328" i="5"/>
  <c r="CE328" i="5" s="1"/>
  <c r="CD329" i="5"/>
  <c r="CD330" i="5"/>
  <c r="CD331" i="5"/>
  <c r="CE331" i="5" s="1"/>
  <c r="CD332" i="5"/>
  <c r="CE332" i="5" s="1"/>
  <c r="CD333" i="5"/>
  <c r="CE333" i="5" s="1"/>
  <c r="CD334" i="5"/>
  <c r="CE334" i="5" s="1"/>
  <c r="CD335" i="5"/>
  <c r="CE335" i="5" s="1"/>
  <c r="CD336" i="5"/>
  <c r="CE336" i="5" s="1"/>
  <c r="CD337" i="5"/>
  <c r="CE337" i="5" s="1"/>
  <c r="CD338" i="5"/>
  <c r="CE338" i="5" s="1"/>
  <c r="CD339" i="5"/>
  <c r="CD340" i="5"/>
  <c r="CD341" i="5"/>
  <c r="CD342" i="5"/>
  <c r="CD343" i="5"/>
  <c r="CE343" i="5" s="1"/>
  <c r="CD344" i="5"/>
  <c r="CE344" i="5" s="1"/>
  <c r="CD345" i="5"/>
  <c r="CE345" i="5" s="1"/>
  <c r="CD346" i="5"/>
  <c r="CE346" i="5" s="1"/>
  <c r="CD347" i="5"/>
  <c r="CE347" i="5" s="1"/>
  <c r="CD348" i="5"/>
  <c r="CE348" i="5" s="1"/>
  <c r="CD349" i="5"/>
  <c r="CE349" i="5" s="1"/>
  <c r="CD350" i="5"/>
  <c r="CE350" i="5" s="1"/>
  <c r="CD351" i="5"/>
  <c r="CE351" i="5" s="1"/>
  <c r="CD352" i="5"/>
  <c r="CE352" i="5" s="1"/>
  <c r="CD353" i="5"/>
  <c r="CE353" i="5" s="1"/>
  <c r="CD354" i="5"/>
  <c r="CE354" i="5" s="1"/>
  <c r="CD355" i="5"/>
  <c r="CE355" i="5" s="1"/>
  <c r="CD356" i="5"/>
  <c r="CE356" i="5" s="1"/>
  <c r="CD357" i="5"/>
  <c r="CE357" i="5" s="1"/>
  <c r="CD358" i="5"/>
  <c r="CE358" i="5" s="1"/>
  <c r="CD359" i="5"/>
  <c r="CE359" i="5" s="1"/>
  <c r="CD360" i="5"/>
  <c r="CE360" i="5" s="1"/>
  <c r="CD361" i="5"/>
  <c r="CE361" i="5" s="1"/>
  <c r="CD362" i="5"/>
  <c r="CE362" i="5" s="1"/>
  <c r="CD363" i="5"/>
  <c r="CE363" i="5" s="1"/>
  <c r="CD364" i="5"/>
  <c r="CD365" i="5"/>
  <c r="CD366" i="5"/>
  <c r="CD367" i="5"/>
  <c r="CE367" i="5" s="1"/>
  <c r="CD368" i="5"/>
  <c r="CE368" i="5" s="1"/>
  <c r="CD369" i="5"/>
  <c r="CE369" i="5" s="1"/>
  <c r="CD370" i="5"/>
  <c r="CE370" i="5" s="1"/>
  <c r="CD371" i="5"/>
  <c r="CE371" i="5" s="1"/>
  <c r="CD372" i="5"/>
  <c r="CE372" i="5" s="1"/>
  <c r="CD373" i="5"/>
  <c r="CE373" i="5" s="1"/>
  <c r="CD374" i="5"/>
  <c r="CE374" i="5" s="1"/>
  <c r="CD375" i="5"/>
  <c r="CE375" i="5" s="1"/>
  <c r="CD376" i="5"/>
  <c r="CD377" i="5"/>
  <c r="CD379" i="5"/>
  <c r="CE379" i="5" s="1"/>
  <c r="CD380" i="5"/>
  <c r="CE380" i="5" s="1"/>
  <c r="CD381" i="5"/>
  <c r="CE381" i="5" s="1"/>
  <c r="CD382" i="5"/>
  <c r="CE382" i="5" s="1"/>
  <c r="CD383" i="5"/>
  <c r="CE383" i="5" s="1"/>
  <c r="CD384" i="5"/>
  <c r="CE384" i="5" s="1"/>
  <c r="CD385" i="5"/>
  <c r="CE385" i="5" s="1"/>
  <c r="CD386" i="5"/>
  <c r="CE386" i="5" s="1"/>
  <c r="CD387" i="5"/>
  <c r="CE387" i="5" s="1"/>
  <c r="CD388" i="5"/>
  <c r="CE388" i="5" s="1"/>
  <c r="CD389" i="5"/>
  <c r="CE389" i="5" s="1"/>
  <c r="CD390" i="5"/>
  <c r="CE390" i="5" s="1"/>
  <c r="CD391" i="5"/>
  <c r="CE391" i="5" s="1"/>
  <c r="CD392" i="5"/>
  <c r="CE392" i="5" s="1"/>
  <c r="CD393" i="5"/>
  <c r="CD394" i="5"/>
  <c r="CE394" i="5" s="1"/>
  <c r="CD395" i="5"/>
  <c r="CD397" i="5"/>
  <c r="CD398" i="5"/>
  <c r="CE398" i="5" s="1"/>
  <c r="CD399" i="5"/>
  <c r="CE399" i="5" s="1"/>
  <c r="CD400" i="5"/>
  <c r="CD401" i="5"/>
  <c r="CD402" i="5"/>
  <c r="CD403" i="5"/>
  <c r="CD404" i="5"/>
  <c r="CD405" i="5"/>
  <c r="CD406" i="5"/>
  <c r="CD407" i="5"/>
  <c r="CD408" i="5"/>
  <c r="CD409" i="5"/>
  <c r="CD410" i="5"/>
  <c r="CD411" i="5"/>
  <c r="CD412" i="5"/>
  <c r="CD413" i="5"/>
  <c r="CD414" i="5"/>
  <c r="CE414" i="5" s="1"/>
  <c r="CD415" i="5"/>
  <c r="CD416" i="5"/>
  <c r="CD417" i="5"/>
  <c r="CD418" i="5"/>
  <c r="CD419" i="5"/>
  <c r="CD420" i="5"/>
  <c r="CD421" i="5"/>
  <c r="CD422" i="5"/>
  <c r="CD423" i="5"/>
  <c r="CD424" i="5"/>
  <c r="CD6" i="5"/>
  <c r="H23" i="8" l="1"/>
  <c r="H22" i="8"/>
  <c r="H21" i="8"/>
  <c r="H20" i="8"/>
  <c r="H18" i="8"/>
  <c r="BC280" i="5"/>
  <c r="AF282" i="5"/>
  <c r="AG282" i="5" s="1"/>
  <c r="AF281" i="5"/>
  <c r="AG281" i="5" s="1"/>
  <c r="AU281" i="5"/>
  <c r="AU282" i="5"/>
  <c r="AT280" i="5"/>
  <c r="AQ280" i="5"/>
  <c r="AI281" i="5"/>
  <c r="AI282" i="5"/>
  <c r="AK280" i="5"/>
  <c r="AH280" i="5"/>
  <c r="AF174" i="5"/>
  <c r="AG174" i="5" s="1"/>
  <c r="AF420" i="5"/>
  <c r="AG420" i="5" s="1"/>
  <c r="AF379" i="5"/>
  <c r="AG379" i="5" s="1"/>
  <c r="AF368" i="5"/>
  <c r="AG368" i="5" s="1"/>
  <c r="AF367" i="5"/>
  <c r="AG367" i="5" s="1"/>
  <c r="AF333" i="5"/>
  <c r="AG333" i="5" s="1"/>
  <c r="AF330" i="5"/>
  <c r="AG330" i="5" s="1"/>
  <c r="AF324" i="5"/>
  <c r="AG324" i="5" s="1"/>
  <c r="AF311" i="5"/>
  <c r="AG311" i="5" s="1"/>
  <c r="AF283" i="5"/>
  <c r="AG283" i="5" s="1"/>
  <c r="AF275" i="5"/>
  <c r="AG275" i="5" s="1"/>
  <c r="AF270" i="5"/>
  <c r="AG270" i="5" s="1"/>
  <c r="AF250" i="5"/>
  <c r="AG250" i="5" s="1"/>
  <c r="AF221" i="5"/>
  <c r="AG221" i="5" s="1"/>
  <c r="AF220" i="5"/>
  <c r="AG220" i="5" s="1"/>
  <c r="AF219" i="5"/>
  <c r="AG219" i="5" s="1"/>
  <c r="AF218" i="5"/>
  <c r="AG218" i="5" s="1"/>
  <c r="AF216" i="5"/>
  <c r="AG216" i="5" s="1"/>
  <c r="AF215" i="5"/>
  <c r="AG215" i="5" s="1"/>
  <c r="AF213" i="5"/>
  <c r="AG213" i="5" s="1"/>
  <c r="AF202" i="5"/>
  <c r="AG202" i="5" s="1"/>
  <c r="AF173" i="5"/>
  <c r="AG173" i="5" s="1"/>
  <c r="AF137" i="5"/>
  <c r="AG137" i="5" s="1"/>
  <c r="AF124" i="5"/>
  <c r="AG124" i="5" s="1"/>
  <c r="AF79" i="5"/>
  <c r="AG79" i="5" s="1"/>
  <c r="AF77" i="5"/>
  <c r="AG77" i="5" s="1"/>
  <c r="AF72" i="5"/>
  <c r="AG72" i="5" s="1"/>
  <c r="AF6" i="5"/>
  <c r="AG6" i="5" s="1"/>
  <c r="AF12" i="5"/>
  <c r="AG12" i="5" s="1"/>
  <c r="AF294" i="5"/>
  <c r="AG294" i="5" s="1"/>
  <c r="AF259" i="5"/>
  <c r="AG259" i="5" s="1"/>
  <c r="AF217" i="5"/>
  <c r="AG217" i="5" s="1"/>
  <c r="AF188" i="5"/>
  <c r="AF131" i="5"/>
  <c r="AG131" i="5" s="1"/>
  <c r="AF121" i="5"/>
  <c r="AG121" i="5" s="1"/>
  <c r="AF117" i="5"/>
  <c r="AG117" i="5" s="1"/>
  <c r="AF105" i="5"/>
  <c r="AF104" i="5"/>
  <c r="AF102" i="5"/>
  <c r="AF23" i="5"/>
  <c r="AF7" i="5"/>
  <c r="AF8" i="5"/>
  <c r="AF9" i="5"/>
  <c r="AF10" i="5"/>
  <c r="AF11" i="5"/>
  <c r="AF13" i="5"/>
  <c r="AF14" i="5"/>
  <c r="AG14" i="5" s="1"/>
  <c r="AF15" i="5"/>
  <c r="AG15" i="5" s="1"/>
  <c r="AF16" i="5"/>
  <c r="AG16" i="5" s="1"/>
  <c r="AF17" i="5"/>
  <c r="AF18" i="5"/>
  <c r="AF19" i="5"/>
  <c r="AF20" i="5"/>
  <c r="AF21" i="5"/>
  <c r="AF22" i="5"/>
  <c r="AG23" i="5"/>
  <c r="AF24" i="5"/>
  <c r="AG24" i="5" s="1"/>
  <c r="AF25" i="5"/>
  <c r="AF26" i="5"/>
  <c r="AF27" i="5"/>
  <c r="AF28" i="5"/>
  <c r="AG28" i="5" s="1"/>
  <c r="AF29" i="5"/>
  <c r="AG29" i="5" s="1"/>
  <c r="AF30" i="5"/>
  <c r="AG30" i="5" s="1"/>
  <c r="AF31" i="5"/>
  <c r="AG31" i="5" s="1"/>
  <c r="AF32" i="5"/>
  <c r="AG32" i="5" s="1"/>
  <c r="AF33" i="5"/>
  <c r="AG33" i="5" s="1"/>
  <c r="AF34" i="5"/>
  <c r="AG34" i="5" s="1"/>
  <c r="AF35" i="5"/>
  <c r="AG35" i="5" s="1"/>
  <c r="AF36" i="5"/>
  <c r="AG36" i="5" s="1"/>
  <c r="AF37" i="5"/>
  <c r="AG37" i="5" s="1"/>
  <c r="AF38" i="5"/>
  <c r="AF39" i="5"/>
  <c r="AG39" i="5" s="1"/>
  <c r="AF40" i="5"/>
  <c r="AF41" i="5"/>
  <c r="AF42" i="5"/>
  <c r="AF43" i="5"/>
  <c r="AG43" i="5" s="1"/>
  <c r="AF44" i="5"/>
  <c r="AG44" i="5" s="1"/>
  <c r="AF45" i="5"/>
  <c r="AF46" i="5"/>
  <c r="AF48" i="5"/>
  <c r="AF49" i="5"/>
  <c r="AG49" i="5" s="1"/>
  <c r="AF50" i="5"/>
  <c r="AG50" i="5" s="1"/>
  <c r="AF51" i="5"/>
  <c r="AG51" i="5" s="1"/>
  <c r="AF52" i="5"/>
  <c r="AG52" i="5" s="1"/>
  <c r="AF53" i="5"/>
  <c r="AF54" i="5"/>
  <c r="AF55" i="5"/>
  <c r="AF56" i="5"/>
  <c r="AF57" i="5"/>
  <c r="AF58" i="5"/>
  <c r="AG58" i="5" s="1"/>
  <c r="AF59" i="5"/>
  <c r="AG59" i="5" s="1"/>
  <c r="AF60" i="5"/>
  <c r="AG60" i="5" s="1"/>
  <c r="AF61" i="5"/>
  <c r="AG61" i="5" s="1"/>
  <c r="AF62" i="5"/>
  <c r="AG62" i="5" s="1"/>
  <c r="AF63" i="5"/>
  <c r="AG63" i="5" s="1"/>
  <c r="AF64" i="5"/>
  <c r="AF65" i="5"/>
  <c r="AG65" i="5" s="1"/>
  <c r="AF66" i="5"/>
  <c r="AG66" i="5" s="1"/>
  <c r="AF67" i="5"/>
  <c r="AF68" i="5"/>
  <c r="AG68" i="5" s="1"/>
  <c r="AF69" i="5"/>
  <c r="AF70" i="5"/>
  <c r="AG70" i="5" s="1"/>
  <c r="AF71" i="5"/>
  <c r="AG71" i="5" s="1"/>
  <c r="AF73" i="5"/>
  <c r="AF74" i="5"/>
  <c r="AF75" i="5"/>
  <c r="AG75" i="5" s="1"/>
  <c r="AF76" i="5"/>
  <c r="AG76" i="5" s="1"/>
  <c r="AF78" i="5"/>
  <c r="AG78" i="5" s="1"/>
  <c r="AF80" i="5"/>
  <c r="AG80" i="5" s="1"/>
  <c r="AF81" i="5"/>
  <c r="AG81" i="5" s="1"/>
  <c r="AF82" i="5"/>
  <c r="AG82" i="5" s="1"/>
  <c r="AF83" i="5"/>
  <c r="AG83" i="5" s="1"/>
  <c r="AF84" i="5"/>
  <c r="AG84" i="5" s="1"/>
  <c r="AF85" i="5"/>
  <c r="AF86" i="5"/>
  <c r="AF87" i="5"/>
  <c r="AG87" i="5" s="1"/>
  <c r="AF88" i="5"/>
  <c r="AG88" i="5" s="1"/>
  <c r="AF89" i="5"/>
  <c r="AG89" i="5" s="1"/>
  <c r="AF90" i="5"/>
  <c r="AG90" i="5" s="1"/>
  <c r="AF91" i="5"/>
  <c r="AG91" i="5" s="1"/>
  <c r="AF92" i="5"/>
  <c r="AF93" i="5"/>
  <c r="AF94" i="5"/>
  <c r="AF95" i="5"/>
  <c r="AF96" i="5"/>
  <c r="AF97" i="5"/>
  <c r="AF98" i="5"/>
  <c r="AF99" i="5"/>
  <c r="AF100" i="5"/>
  <c r="AF101" i="5"/>
  <c r="AF103" i="5"/>
  <c r="AF106" i="5"/>
  <c r="AG106" i="5" s="1"/>
  <c r="AF107" i="5"/>
  <c r="AG107" i="5" s="1"/>
  <c r="AF108" i="5"/>
  <c r="AG108" i="5" s="1"/>
  <c r="AF109" i="5"/>
  <c r="AG109" i="5" s="1"/>
  <c r="AF110" i="5"/>
  <c r="AG110" i="5" s="1"/>
  <c r="AF111" i="5"/>
  <c r="AG111" i="5" s="1"/>
  <c r="AF112" i="5"/>
  <c r="AG112" i="5" s="1"/>
  <c r="AF113" i="5"/>
  <c r="AG113" i="5" s="1"/>
  <c r="AF114" i="5"/>
  <c r="AG114" i="5" s="1"/>
  <c r="AF115" i="5"/>
  <c r="AG115" i="5" s="1"/>
  <c r="AF116" i="5"/>
  <c r="AG116" i="5" s="1"/>
  <c r="AF118" i="5"/>
  <c r="AG118" i="5" s="1"/>
  <c r="AF119" i="5"/>
  <c r="AG119" i="5" s="1"/>
  <c r="AF120" i="5"/>
  <c r="AG120" i="5" s="1"/>
  <c r="AF122" i="5"/>
  <c r="AG122" i="5" s="1"/>
  <c r="AF123" i="5"/>
  <c r="AG123" i="5" s="1"/>
  <c r="AF125" i="5"/>
  <c r="AG125" i="5" s="1"/>
  <c r="AF126" i="5"/>
  <c r="AG126" i="5" s="1"/>
  <c r="AF127" i="5"/>
  <c r="AG127" i="5" s="1"/>
  <c r="AF128" i="5"/>
  <c r="AG128" i="5" s="1"/>
  <c r="AF129" i="5"/>
  <c r="AG129" i="5" s="1"/>
  <c r="AF130" i="5"/>
  <c r="AG130" i="5" s="1"/>
  <c r="AF132" i="5"/>
  <c r="AG132" i="5" s="1"/>
  <c r="AF133" i="5"/>
  <c r="AG133" i="5" s="1"/>
  <c r="AF134" i="5"/>
  <c r="AG134" i="5" s="1"/>
  <c r="AF135" i="5"/>
  <c r="AG135" i="5" s="1"/>
  <c r="AF136" i="5"/>
  <c r="AG136" i="5" s="1"/>
  <c r="AF138" i="5"/>
  <c r="AG138" i="5" s="1"/>
  <c r="AF139" i="5"/>
  <c r="AG139" i="5" s="1"/>
  <c r="AF140" i="5"/>
  <c r="AG140" i="5" s="1"/>
  <c r="AF141" i="5"/>
  <c r="AG141" i="5" s="1"/>
  <c r="AF142" i="5"/>
  <c r="AG142" i="5" s="1"/>
  <c r="AF143" i="5"/>
  <c r="AG143" i="5" s="1"/>
  <c r="AF144" i="5"/>
  <c r="AG144" i="5" s="1"/>
  <c r="AF145" i="5"/>
  <c r="AG145" i="5" s="1"/>
  <c r="AF146" i="5"/>
  <c r="AG146" i="5" s="1"/>
  <c r="AF147" i="5"/>
  <c r="AG147" i="5" s="1"/>
  <c r="AF148" i="5"/>
  <c r="AG148" i="5" s="1"/>
  <c r="AF149" i="5"/>
  <c r="AG149" i="5" s="1"/>
  <c r="AF150" i="5"/>
  <c r="AG150" i="5" s="1"/>
  <c r="AF151" i="5"/>
  <c r="AG151" i="5" s="1"/>
  <c r="AF152" i="5"/>
  <c r="AG152" i="5" s="1"/>
  <c r="AF153" i="5"/>
  <c r="AG153" i="5" s="1"/>
  <c r="AF154" i="5"/>
  <c r="AG154" i="5" s="1"/>
  <c r="AF155" i="5"/>
  <c r="AG155" i="5" s="1"/>
  <c r="AF156" i="5"/>
  <c r="AG156" i="5" s="1"/>
  <c r="AF157" i="5"/>
  <c r="AG157" i="5" s="1"/>
  <c r="AF158" i="5"/>
  <c r="AF159" i="5"/>
  <c r="AG159" i="5" s="1"/>
  <c r="AF160" i="5"/>
  <c r="AG160" i="5" s="1"/>
  <c r="AF161" i="5"/>
  <c r="AG161" i="5" s="1"/>
  <c r="AF162" i="5"/>
  <c r="AG162" i="5" s="1"/>
  <c r="AF163" i="5"/>
  <c r="AF164" i="5"/>
  <c r="AF165" i="5"/>
  <c r="AF166" i="5"/>
  <c r="AF167" i="5"/>
  <c r="AF168" i="5"/>
  <c r="AF169" i="5"/>
  <c r="AG169" i="5" s="1"/>
  <c r="AF170" i="5"/>
  <c r="AG170" i="5" s="1"/>
  <c r="AF171" i="5"/>
  <c r="AG171" i="5" s="1"/>
  <c r="AF172" i="5"/>
  <c r="AG172" i="5" s="1"/>
  <c r="AF175" i="5"/>
  <c r="AF176" i="5"/>
  <c r="AF177" i="5"/>
  <c r="AG177" i="5" s="1"/>
  <c r="AF178" i="5"/>
  <c r="AG178" i="5" s="1"/>
  <c r="AF179" i="5"/>
  <c r="AF180" i="5"/>
  <c r="AG180" i="5" s="1"/>
  <c r="AF182" i="5"/>
  <c r="AF183" i="5"/>
  <c r="AG183" i="5" s="1"/>
  <c r="AF184" i="5"/>
  <c r="AG184" i="5" s="1"/>
  <c r="AF185" i="5"/>
  <c r="AG185" i="5" s="1"/>
  <c r="AF186" i="5"/>
  <c r="AF187" i="5"/>
  <c r="AF189" i="5"/>
  <c r="AF190" i="5"/>
  <c r="AF191" i="5"/>
  <c r="AF192" i="5"/>
  <c r="AG192" i="5" s="1"/>
  <c r="AF193" i="5"/>
  <c r="AG193" i="5" s="1"/>
  <c r="AF194" i="5"/>
  <c r="AG194" i="5" s="1"/>
  <c r="AF195" i="5"/>
  <c r="AG195" i="5" s="1"/>
  <c r="AF196" i="5"/>
  <c r="AG196" i="5" s="1"/>
  <c r="AF197" i="5"/>
  <c r="AF201" i="5"/>
  <c r="AG201" i="5" s="1"/>
  <c r="AF203" i="5"/>
  <c r="AF204" i="5"/>
  <c r="AG204" i="5" s="1"/>
  <c r="AF205" i="5"/>
  <c r="AG205" i="5" s="1"/>
  <c r="AF206" i="5"/>
  <c r="AG206" i="5" s="1"/>
  <c r="AF207" i="5"/>
  <c r="AG207" i="5" s="1"/>
  <c r="AF208" i="5"/>
  <c r="AG208" i="5" s="1"/>
  <c r="AF211" i="5"/>
  <c r="AG211" i="5" s="1"/>
  <c r="AF212" i="5"/>
  <c r="AG212" i="5" s="1"/>
  <c r="AF214" i="5"/>
  <c r="AG214" i="5" s="1"/>
  <c r="AF222" i="5"/>
  <c r="AG222" i="5" s="1"/>
  <c r="AF223" i="5"/>
  <c r="AG223" i="5" s="1"/>
  <c r="AF224" i="5"/>
  <c r="AG224" i="5" s="1"/>
  <c r="AF225" i="5"/>
  <c r="AG225" i="5" s="1"/>
  <c r="AF226" i="5"/>
  <c r="AG226" i="5" s="1"/>
  <c r="AF227" i="5"/>
  <c r="AG227" i="5" s="1"/>
  <c r="AF228" i="5"/>
  <c r="AG228" i="5" s="1"/>
  <c r="AF229" i="5"/>
  <c r="AG229" i="5" s="1"/>
  <c r="AF230" i="5"/>
  <c r="AG230" i="5" s="1"/>
  <c r="AF231" i="5"/>
  <c r="AG231" i="5" s="1"/>
  <c r="AF232" i="5"/>
  <c r="AF233" i="5"/>
  <c r="AF234" i="5"/>
  <c r="AG234" i="5" s="1"/>
  <c r="AF235" i="5"/>
  <c r="AG235" i="5" s="1"/>
  <c r="AF236" i="5"/>
  <c r="AF237" i="5"/>
  <c r="AF238" i="5"/>
  <c r="AF239" i="5"/>
  <c r="AG239" i="5" s="1"/>
  <c r="AF240" i="5"/>
  <c r="AG240" i="5" s="1"/>
  <c r="AF241" i="5"/>
  <c r="AG241" i="5" s="1"/>
  <c r="AF242" i="5"/>
  <c r="AG242" i="5" s="1"/>
  <c r="AF243" i="5"/>
  <c r="AG243" i="5" s="1"/>
  <c r="AF244" i="5"/>
  <c r="AG244" i="5" s="1"/>
  <c r="AF246" i="5"/>
  <c r="AG246" i="5" s="1"/>
  <c r="AF247" i="5"/>
  <c r="AG247" i="5" s="1"/>
  <c r="AF248" i="5"/>
  <c r="AF249" i="5"/>
  <c r="AG249" i="5" s="1"/>
  <c r="AF251" i="5"/>
  <c r="AG251" i="5" s="1"/>
  <c r="AF252" i="5"/>
  <c r="AF253" i="5"/>
  <c r="AF255" i="5"/>
  <c r="AG255" i="5" s="1"/>
  <c r="AF256" i="5"/>
  <c r="AG256" i="5" s="1"/>
  <c r="AF257" i="5"/>
  <c r="AG257" i="5" s="1"/>
  <c r="AF258" i="5"/>
  <c r="AG258" i="5" s="1"/>
  <c r="AF260" i="5"/>
  <c r="AG260" i="5" s="1"/>
  <c r="AF261" i="5"/>
  <c r="AG261" i="5" s="1"/>
  <c r="AF262" i="5"/>
  <c r="AG262" i="5" s="1"/>
  <c r="AF263" i="5"/>
  <c r="AG263" i="5" s="1"/>
  <c r="AF264" i="5"/>
  <c r="AG264" i="5" s="1"/>
  <c r="AF265" i="5"/>
  <c r="AG265" i="5" s="1"/>
  <c r="AF266" i="5"/>
  <c r="AG266" i="5" s="1"/>
  <c r="AF267" i="5"/>
  <c r="AG267" i="5" s="1"/>
  <c r="AF268" i="5"/>
  <c r="AG268" i="5" s="1"/>
  <c r="AF269" i="5"/>
  <c r="AG269" i="5" s="1"/>
  <c r="AF271" i="5"/>
  <c r="AG271" i="5" s="1"/>
  <c r="AF272" i="5"/>
  <c r="AG272" i="5" s="1"/>
  <c r="AF273" i="5"/>
  <c r="AG273" i="5" s="1"/>
  <c r="AF274" i="5"/>
  <c r="AG274" i="5" s="1"/>
  <c r="AF279" i="5"/>
  <c r="AF284" i="5"/>
  <c r="AF285" i="5"/>
  <c r="AF286" i="5"/>
  <c r="AF287" i="5"/>
  <c r="AF288" i="5"/>
  <c r="AG288" i="5" s="1"/>
  <c r="AF289" i="5"/>
  <c r="AG289" i="5" s="1"/>
  <c r="AF290" i="5"/>
  <c r="AG290" i="5" s="1"/>
  <c r="AF291" i="5"/>
  <c r="AG291" i="5" s="1"/>
  <c r="AF292" i="5"/>
  <c r="AG292" i="5" s="1"/>
  <c r="AF293" i="5"/>
  <c r="AG293" i="5" s="1"/>
  <c r="AF295" i="5"/>
  <c r="AG295" i="5" s="1"/>
  <c r="AF296" i="5"/>
  <c r="AG296" i="5" s="1"/>
  <c r="AF297" i="5"/>
  <c r="AF298" i="5"/>
  <c r="AG298" i="5" s="1"/>
  <c r="AF299" i="5"/>
  <c r="AG299" i="5" s="1"/>
  <c r="AF300" i="5"/>
  <c r="AG300" i="5" s="1"/>
  <c r="AF301" i="5"/>
  <c r="AG301" i="5" s="1"/>
  <c r="AF302" i="5"/>
  <c r="AG302" i="5" s="1"/>
  <c r="AF303" i="5"/>
  <c r="AG303" i="5" s="1"/>
  <c r="AF304" i="5"/>
  <c r="AG304" i="5" s="1"/>
  <c r="AF305" i="5"/>
  <c r="AG305" i="5" s="1"/>
  <c r="AF306" i="5"/>
  <c r="AG306" i="5" s="1"/>
  <c r="AF307" i="5"/>
  <c r="AG307" i="5" s="1"/>
  <c r="AF308" i="5"/>
  <c r="AG308" i="5" s="1"/>
  <c r="AF309" i="5"/>
  <c r="AG309" i="5" s="1"/>
  <c r="AF310" i="5"/>
  <c r="AG310" i="5" s="1"/>
  <c r="AF312" i="5"/>
  <c r="AF313" i="5"/>
  <c r="AG313" i="5" s="1"/>
  <c r="AF314" i="5"/>
  <c r="AG314" i="5" s="1"/>
  <c r="AF315" i="5"/>
  <c r="AF316" i="5"/>
  <c r="AF317" i="5"/>
  <c r="AG317" i="5" s="1"/>
  <c r="AF318" i="5"/>
  <c r="AF319" i="5"/>
  <c r="AG319" i="5" s="1"/>
  <c r="AF320" i="5"/>
  <c r="AF321" i="5"/>
  <c r="AF322" i="5"/>
  <c r="AF323" i="5"/>
  <c r="AF325" i="5"/>
  <c r="AF326" i="5"/>
  <c r="AF327" i="5"/>
  <c r="AG327" i="5" s="1"/>
  <c r="AF328" i="5"/>
  <c r="AG328" i="5" s="1"/>
  <c r="AF329" i="5"/>
  <c r="AF331" i="5"/>
  <c r="AG331" i="5" s="1"/>
  <c r="AF332" i="5"/>
  <c r="AG332" i="5" s="1"/>
  <c r="AF334" i="5"/>
  <c r="AG334" i="5" s="1"/>
  <c r="AF335" i="5"/>
  <c r="AG335" i="5" s="1"/>
  <c r="AF336" i="5"/>
  <c r="AG336" i="5" s="1"/>
  <c r="AF337" i="5"/>
  <c r="AG337" i="5" s="1"/>
  <c r="AF338" i="5"/>
  <c r="AG338" i="5" s="1"/>
  <c r="AF339" i="5"/>
  <c r="AF340" i="5"/>
  <c r="AG340" i="5" s="1"/>
  <c r="AF341" i="5"/>
  <c r="AF342" i="5"/>
  <c r="AF343" i="5"/>
  <c r="AG343" i="5" s="1"/>
  <c r="AF344" i="5"/>
  <c r="AG344" i="5" s="1"/>
  <c r="AF345" i="5"/>
  <c r="AG345" i="5" s="1"/>
  <c r="AF346" i="5"/>
  <c r="AG346" i="5" s="1"/>
  <c r="AF347" i="5"/>
  <c r="AG347" i="5" s="1"/>
  <c r="AF348" i="5"/>
  <c r="AG348" i="5" s="1"/>
  <c r="AF349" i="5"/>
  <c r="AG349" i="5" s="1"/>
  <c r="AF350" i="5"/>
  <c r="AG350" i="5" s="1"/>
  <c r="AF351" i="5"/>
  <c r="AG351" i="5" s="1"/>
  <c r="AF352" i="5"/>
  <c r="AG352" i="5" s="1"/>
  <c r="AF353" i="5"/>
  <c r="AG353" i="5" s="1"/>
  <c r="AF354" i="5"/>
  <c r="AG354" i="5" s="1"/>
  <c r="AF355" i="5"/>
  <c r="AG355" i="5" s="1"/>
  <c r="AF356" i="5"/>
  <c r="AG356" i="5" s="1"/>
  <c r="AF357" i="5"/>
  <c r="AG357" i="5" s="1"/>
  <c r="AF358" i="5"/>
  <c r="AG358" i="5" s="1"/>
  <c r="AF359" i="5"/>
  <c r="AG359" i="5" s="1"/>
  <c r="AF360" i="5"/>
  <c r="AG360" i="5" s="1"/>
  <c r="AF361" i="5"/>
  <c r="AG361" i="5" s="1"/>
  <c r="AF362" i="5"/>
  <c r="AG362" i="5" s="1"/>
  <c r="AF363" i="5"/>
  <c r="AG363" i="5" s="1"/>
  <c r="AF364" i="5"/>
  <c r="AG364" i="5" s="1"/>
  <c r="AF365" i="5"/>
  <c r="AF366" i="5"/>
  <c r="AF369" i="5"/>
  <c r="AG369" i="5" s="1"/>
  <c r="AF370" i="5"/>
  <c r="AG370" i="5" s="1"/>
  <c r="AF371" i="5"/>
  <c r="AG371" i="5" s="1"/>
  <c r="AF372" i="5"/>
  <c r="AG372" i="5" s="1"/>
  <c r="AF373" i="5"/>
  <c r="AG373" i="5" s="1"/>
  <c r="AF374" i="5"/>
  <c r="AG374" i="5" s="1"/>
  <c r="AF375" i="5"/>
  <c r="AG375" i="5" s="1"/>
  <c r="AF376" i="5"/>
  <c r="AF377" i="5"/>
  <c r="AF380" i="5"/>
  <c r="AG380" i="5" s="1"/>
  <c r="AF381" i="5"/>
  <c r="AG381" i="5" s="1"/>
  <c r="AF382" i="5"/>
  <c r="AG382" i="5" s="1"/>
  <c r="AF383" i="5"/>
  <c r="AG383" i="5" s="1"/>
  <c r="AF384" i="5"/>
  <c r="AG384" i="5" s="1"/>
  <c r="AF385" i="5"/>
  <c r="AG385" i="5" s="1"/>
  <c r="AF386" i="5"/>
  <c r="AG386" i="5" s="1"/>
  <c r="AF387" i="5"/>
  <c r="AG387" i="5" s="1"/>
  <c r="AF388" i="5"/>
  <c r="AG388" i="5" s="1"/>
  <c r="AF389" i="5"/>
  <c r="AG389" i="5" s="1"/>
  <c r="AF390" i="5"/>
  <c r="AG390" i="5" s="1"/>
  <c r="AF391" i="5"/>
  <c r="AG391" i="5" s="1"/>
  <c r="AF392" i="5"/>
  <c r="AG392" i="5" s="1"/>
  <c r="AF393" i="5"/>
  <c r="AF394" i="5"/>
  <c r="AG394" i="5" s="1"/>
  <c r="AF395" i="5"/>
  <c r="AF397" i="5"/>
  <c r="AF398" i="5"/>
  <c r="AG398" i="5" s="1"/>
  <c r="AF399" i="5"/>
  <c r="AG399" i="5" s="1"/>
  <c r="AF400" i="5"/>
  <c r="AF401" i="5"/>
  <c r="AF402" i="5"/>
  <c r="AF403" i="5"/>
  <c r="AF404" i="5"/>
  <c r="AF405" i="5"/>
  <c r="AF406" i="5"/>
  <c r="AF407" i="5"/>
  <c r="AF408" i="5"/>
  <c r="AF409" i="5"/>
  <c r="AF410" i="5"/>
  <c r="AF411" i="5"/>
  <c r="AF412" i="5"/>
  <c r="AF413" i="5"/>
  <c r="AF414" i="5"/>
  <c r="AG414" i="5" s="1"/>
  <c r="AF415" i="5"/>
  <c r="AF416" i="5"/>
  <c r="AF417" i="5"/>
  <c r="AF418" i="5"/>
  <c r="AF419" i="5"/>
  <c r="AF421" i="5"/>
  <c r="AF422" i="5"/>
  <c r="AF423" i="5"/>
  <c r="AF424" i="5"/>
  <c r="T61" i="7"/>
  <c r="U61" i="7"/>
  <c r="V61" i="7"/>
  <c r="W61" i="7"/>
  <c r="X61" i="7"/>
  <c r="Y61" i="7"/>
  <c r="Z61" i="7"/>
  <c r="AA61" i="7"/>
  <c r="AB61" i="7"/>
  <c r="AC61" i="7"/>
  <c r="AD61" i="7"/>
  <c r="AE61" i="7"/>
  <c r="AF61" i="7"/>
  <c r="AG61" i="7"/>
  <c r="AH61" i="7"/>
  <c r="AI61" i="7"/>
  <c r="AJ61" i="7"/>
  <c r="AK61" i="7"/>
  <c r="AL61" i="7"/>
  <c r="AM61" i="7"/>
  <c r="AN61" i="7"/>
  <c r="AO61" i="7"/>
  <c r="AP61" i="7"/>
  <c r="AQ61" i="7"/>
  <c r="AR61" i="7"/>
  <c r="AS61" i="7"/>
  <c r="AT61" i="7"/>
  <c r="AU61" i="7"/>
  <c r="AV61" i="7"/>
  <c r="AW61" i="7"/>
  <c r="AX61" i="7"/>
  <c r="AY61" i="7"/>
  <c r="AZ61" i="7"/>
  <c r="BA61" i="7"/>
  <c r="BB61" i="7"/>
  <c r="BC61" i="7"/>
  <c r="BD61" i="7"/>
  <c r="BE61" i="7"/>
  <c r="BF61" i="7"/>
  <c r="BG61" i="7"/>
  <c r="BH61" i="7"/>
  <c r="BI61" i="7"/>
  <c r="BJ61" i="7"/>
  <c r="BK61" i="7"/>
  <c r="BL61" i="7"/>
  <c r="BM61" i="7"/>
  <c r="BN61" i="7"/>
  <c r="BP61" i="7"/>
  <c r="BQ61" i="7"/>
  <c r="BR61" i="7"/>
  <c r="BS61" i="7"/>
  <c r="BT61" i="7"/>
  <c r="BU61" i="7"/>
  <c r="BV61" i="7"/>
  <c r="BW61" i="7"/>
  <c r="BX61" i="7"/>
  <c r="BY61" i="7"/>
  <c r="CA61" i="7"/>
  <c r="CB61" i="7"/>
  <c r="CC61" i="7"/>
  <c r="CD61" i="7"/>
  <c r="CE61" i="7"/>
  <c r="CF61" i="7"/>
  <c r="CG61" i="7"/>
  <c r="CH61" i="7"/>
  <c r="CI61" i="7"/>
  <c r="CJ61" i="7"/>
  <c r="CK61" i="7"/>
  <c r="CL61" i="7"/>
  <c r="CM61" i="7"/>
  <c r="CN61" i="7"/>
  <c r="CO61" i="7"/>
  <c r="CP61" i="7"/>
  <c r="CQ61" i="7"/>
  <c r="CR61" i="7"/>
  <c r="CS61" i="7"/>
  <c r="CT61" i="7"/>
  <c r="CU61" i="7"/>
  <c r="CV61" i="7"/>
  <c r="CW61" i="7"/>
  <c r="CX61" i="7"/>
  <c r="CY61" i="7"/>
  <c r="S61" i="7"/>
  <c r="S62" i="7" s="1"/>
  <c r="T57" i="7"/>
  <c r="U57" i="7"/>
  <c r="V57" i="7"/>
  <c r="W57" i="7"/>
  <c r="X57" i="7"/>
  <c r="Y57" i="7"/>
  <c r="Z57" i="7"/>
  <c r="AA57" i="7"/>
  <c r="AB57" i="7"/>
  <c r="AC57" i="7"/>
  <c r="AD57" i="7"/>
  <c r="AE57" i="7"/>
  <c r="AF57" i="7"/>
  <c r="AG57" i="7"/>
  <c r="AH57" i="7"/>
  <c r="AI57" i="7"/>
  <c r="AJ57" i="7"/>
  <c r="AK57" i="7"/>
  <c r="AL57" i="7"/>
  <c r="AM57" i="7"/>
  <c r="AN57" i="7"/>
  <c r="AO57" i="7"/>
  <c r="AP57" i="7"/>
  <c r="AQ57" i="7"/>
  <c r="AR57" i="7"/>
  <c r="AS57" i="7"/>
  <c r="AT57" i="7"/>
  <c r="AU57" i="7"/>
  <c r="AV57" i="7"/>
  <c r="AW57" i="7"/>
  <c r="AX57" i="7"/>
  <c r="AY57" i="7"/>
  <c r="AZ57" i="7"/>
  <c r="BA57" i="7"/>
  <c r="BB57" i="7"/>
  <c r="BC57" i="7"/>
  <c r="BD57" i="7"/>
  <c r="BE57" i="7"/>
  <c r="BF57" i="7"/>
  <c r="BG57" i="7"/>
  <c r="BH57" i="7"/>
  <c r="BI57" i="7"/>
  <c r="BJ57" i="7"/>
  <c r="BK57" i="7"/>
  <c r="BL57" i="7"/>
  <c r="BM57" i="7"/>
  <c r="BN57" i="7"/>
  <c r="BO57" i="7"/>
  <c r="BP57" i="7"/>
  <c r="BQ57" i="7"/>
  <c r="BR57" i="7"/>
  <c r="BS57" i="7"/>
  <c r="BT57" i="7"/>
  <c r="BU57" i="7"/>
  <c r="BV57" i="7"/>
  <c r="BW57" i="7"/>
  <c r="BX57" i="7"/>
  <c r="BY57" i="7"/>
  <c r="BZ57" i="7"/>
  <c r="CA57" i="7"/>
  <c r="CB57" i="7"/>
  <c r="CC57" i="7"/>
  <c r="CD57" i="7"/>
  <c r="CE57" i="7"/>
  <c r="CF57" i="7"/>
  <c r="CG57" i="7"/>
  <c r="CH57" i="7"/>
  <c r="CI57" i="7"/>
  <c r="CJ57" i="7"/>
  <c r="CK57" i="7"/>
  <c r="CL57" i="7"/>
  <c r="CM57" i="7"/>
  <c r="CN57" i="7"/>
  <c r="CO57" i="7"/>
  <c r="CP57" i="7"/>
  <c r="CQ57" i="7"/>
  <c r="CR57" i="7"/>
  <c r="CS57" i="7"/>
  <c r="CT57" i="7"/>
  <c r="CU57" i="7"/>
  <c r="CV57" i="7"/>
  <c r="CW57" i="7"/>
  <c r="CX57" i="7"/>
  <c r="CY57" i="7"/>
  <c r="T55" i="7"/>
  <c r="U55" i="7"/>
  <c r="V55" i="7"/>
  <c r="W55" i="7"/>
  <c r="X55" i="7"/>
  <c r="Y55" i="7"/>
  <c r="Z55" i="7"/>
  <c r="AA55" i="7"/>
  <c r="AB55" i="7"/>
  <c r="AC55" i="7"/>
  <c r="AD55" i="7"/>
  <c r="AE55" i="7"/>
  <c r="AF55" i="7"/>
  <c r="AG55" i="7"/>
  <c r="AH55" i="7"/>
  <c r="AI55" i="7"/>
  <c r="AJ55" i="7"/>
  <c r="AK55" i="7"/>
  <c r="AL55" i="7"/>
  <c r="AM55" i="7"/>
  <c r="AN55" i="7"/>
  <c r="AO55" i="7"/>
  <c r="AP55" i="7"/>
  <c r="AQ55" i="7"/>
  <c r="AR55" i="7"/>
  <c r="AS55" i="7"/>
  <c r="AT55" i="7"/>
  <c r="AU55" i="7"/>
  <c r="AV55" i="7"/>
  <c r="AW55" i="7"/>
  <c r="AX55" i="7"/>
  <c r="AY55" i="7"/>
  <c r="AZ55" i="7"/>
  <c r="BA55" i="7"/>
  <c r="BB55" i="7"/>
  <c r="BC55" i="7"/>
  <c r="BD55" i="7"/>
  <c r="BE55" i="7"/>
  <c r="BF55" i="7"/>
  <c r="BG55" i="7"/>
  <c r="BH55" i="7"/>
  <c r="BI55" i="7"/>
  <c r="BJ55" i="7"/>
  <c r="BK55" i="7"/>
  <c r="BL55" i="7"/>
  <c r="BM55" i="7"/>
  <c r="BN55" i="7"/>
  <c r="BO55" i="7"/>
  <c r="BP55" i="7"/>
  <c r="BQ55" i="7"/>
  <c r="BR55" i="7"/>
  <c r="BS55" i="7"/>
  <c r="BT55" i="7"/>
  <c r="BU55" i="7"/>
  <c r="BV55" i="7"/>
  <c r="BW55" i="7"/>
  <c r="BX55" i="7"/>
  <c r="BY55" i="7"/>
  <c r="BZ55" i="7"/>
  <c r="CA55" i="7"/>
  <c r="CB55" i="7"/>
  <c r="CC55" i="7"/>
  <c r="CD55" i="7"/>
  <c r="CE55" i="7"/>
  <c r="CF55" i="7"/>
  <c r="CG55" i="7"/>
  <c r="CH55" i="7"/>
  <c r="CI55" i="7"/>
  <c r="CJ55" i="7"/>
  <c r="CK55" i="7"/>
  <c r="CL55" i="7"/>
  <c r="CM55" i="7"/>
  <c r="CN55" i="7"/>
  <c r="CO55" i="7"/>
  <c r="CP55" i="7"/>
  <c r="CQ55" i="7"/>
  <c r="CR55" i="7"/>
  <c r="CS55" i="7"/>
  <c r="CT55" i="7"/>
  <c r="CU55" i="7"/>
  <c r="CV55" i="7"/>
  <c r="CW55" i="7"/>
  <c r="CX55" i="7"/>
  <c r="CY55" i="7"/>
  <c r="S57" i="7"/>
  <c r="S55" i="7"/>
  <c r="S56" i="7" s="1"/>
  <c r="T53" i="7"/>
  <c r="U53" i="7"/>
  <c r="V53" i="7"/>
  <c r="W53" i="7"/>
  <c r="X53" i="7"/>
  <c r="Y53" i="7"/>
  <c r="Z53" i="7"/>
  <c r="AA53" i="7"/>
  <c r="AB53" i="7"/>
  <c r="AC53" i="7"/>
  <c r="AD53" i="7"/>
  <c r="AE53" i="7"/>
  <c r="AF53" i="7"/>
  <c r="AG53" i="7"/>
  <c r="AH53" i="7"/>
  <c r="AI53" i="7"/>
  <c r="AJ53" i="7"/>
  <c r="AK53" i="7"/>
  <c r="AL53" i="7"/>
  <c r="AM53" i="7"/>
  <c r="AN53" i="7"/>
  <c r="AO53" i="7"/>
  <c r="AP53" i="7"/>
  <c r="AQ53" i="7"/>
  <c r="AR53" i="7"/>
  <c r="AS53" i="7"/>
  <c r="AT53" i="7"/>
  <c r="AU53" i="7"/>
  <c r="AV53" i="7"/>
  <c r="AW53" i="7"/>
  <c r="AX53" i="7"/>
  <c r="AY53" i="7"/>
  <c r="AZ53" i="7"/>
  <c r="BA53" i="7"/>
  <c r="BB53" i="7"/>
  <c r="BC53" i="7"/>
  <c r="BD53" i="7"/>
  <c r="BE53" i="7"/>
  <c r="BF53" i="7"/>
  <c r="BG53" i="7"/>
  <c r="BH53" i="7"/>
  <c r="BI53" i="7"/>
  <c r="BJ53" i="7"/>
  <c r="BK53" i="7"/>
  <c r="BL53" i="7"/>
  <c r="BM53" i="7"/>
  <c r="BN53" i="7"/>
  <c r="BO53" i="7"/>
  <c r="BP53" i="7"/>
  <c r="BQ53" i="7"/>
  <c r="BR53" i="7"/>
  <c r="BS53" i="7"/>
  <c r="BT53" i="7"/>
  <c r="BU53" i="7"/>
  <c r="BV53" i="7"/>
  <c r="BW53" i="7"/>
  <c r="BX53" i="7"/>
  <c r="BY53" i="7"/>
  <c r="CA53" i="7"/>
  <c r="CB53" i="7"/>
  <c r="CC53" i="7"/>
  <c r="CD53" i="7"/>
  <c r="CE53" i="7"/>
  <c r="CF53" i="7"/>
  <c r="CG53" i="7"/>
  <c r="CH53" i="7"/>
  <c r="CI53" i="7"/>
  <c r="CJ53" i="7"/>
  <c r="CK53" i="7"/>
  <c r="CL53" i="7"/>
  <c r="CM53" i="7"/>
  <c r="CN53" i="7"/>
  <c r="CO53" i="7"/>
  <c r="CP53" i="7"/>
  <c r="CQ53" i="7"/>
  <c r="CR53" i="7"/>
  <c r="CS53" i="7"/>
  <c r="CT53" i="7"/>
  <c r="CU53" i="7"/>
  <c r="CW53" i="7"/>
  <c r="CX53" i="7"/>
  <c r="CY53" i="7"/>
  <c r="S53" i="7"/>
  <c r="S54" i="7" s="1"/>
  <c r="T51" i="7"/>
  <c r="U51" i="7"/>
  <c r="V51" i="7"/>
  <c r="W51" i="7"/>
  <c r="X51" i="7"/>
  <c r="Y51" i="7"/>
  <c r="Z51" i="7"/>
  <c r="AA51" i="7"/>
  <c r="AB51" i="7"/>
  <c r="AC51" i="7"/>
  <c r="AD51" i="7"/>
  <c r="AE51" i="7"/>
  <c r="AF51" i="7"/>
  <c r="AG51" i="7"/>
  <c r="AH51" i="7"/>
  <c r="AI51" i="7"/>
  <c r="AJ51" i="7"/>
  <c r="AK51" i="7"/>
  <c r="AL51" i="7"/>
  <c r="AM51" i="7"/>
  <c r="AN51" i="7"/>
  <c r="AO51" i="7"/>
  <c r="AP51" i="7"/>
  <c r="AQ51" i="7"/>
  <c r="AR51" i="7"/>
  <c r="AS51" i="7"/>
  <c r="AT51" i="7"/>
  <c r="AU51" i="7"/>
  <c r="AV51" i="7"/>
  <c r="AW51" i="7"/>
  <c r="AX51" i="7"/>
  <c r="AY51" i="7"/>
  <c r="AZ51" i="7"/>
  <c r="BA51" i="7"/>
  <c r="BB51" i="7"/>
  <c r="BC51" i="7"/>
  <c r="BD51" i="7"/>
  <c r="BE51" i="7"/>
  <c r="BF51" i="7"/>
  <c r="BG51" i="7"/>
  <c r="BH51" i="7"/>
  <c r="BI51" i="7"/>
  <c r="BJ51" i="7"/>
  <c r="BK51" i="7"/>
  <c r="BL51" i="7"/>
  <c r="BM51" i="7"/>
  <c r="BN51" i="7"/>
  <c r="BO51" i="7"/>
  <c r="BP51" i="7"/>
  <c r="BQ51" i="7"/>
  <c r="BR51" i="7"/>
  <c r="BS51" i="7"/>
  <c r="BT51" i="7"/>
  <c r="BU51" i="7"/>
  <c r="BV51" i="7"/>
  <c r="BW51" i="7"/>
  <c r="BY51" i="7"/>
  <c r="CA51" i="7"/>
  <c r="CB51" i="7"/>
  <c r="CC51" i="7"/>
  <c r="CD51" i="7"/>
  <c r="CE51" i="7"/>
  <c r="CF51" i="7"/>
  <c r="CG51" i="7"/>
  <c r="CH51" i="7"/>
  <c r="CI51" i="7"/>
  <c r="CJ51" i="7"/>
  <c r="CK51" i="7"/>
  <c r="CL51" i="7"/>
  <c r="CM51" i="7"/>
  <c r="CN51" i="7"/>
  <c r="CO51" i="7"/>
  <c r="CP51" i="7"/>
  <c r="CQ51" i="7"/>
  <c r="CR51" i="7"/>
  <c r="CS51" i="7"/>
  <c r="CT51" i="7"/>
  <c r="CU51" i="7"/>
  <c r="CW51" i="7"/>
  <c r="CX51" i="7"/>
  <c r="CY51" i="7"/>
  <c r="S51" i="7"/>
  <c r="S52" i="7" s="1"/>
  <c r="T49" i="7"/>
  <c r="U49" i="7"/>
  <c r="V49" i="7"/>
  <c r="W49" i="7"/>
  <c r="X49" i="7"/>
  <c r="Y49" i="7"/>
  <c r="Z49" i="7"/>
  <c r="AA49" i="7"/>
  <c r="AB49" i="7"/>
  <c r="AC49" i="7"/>
  <c r="AD49" i="7"/>
  <c r="AE49" i="7"/>
  <c r="AF49" i="7"/>
  <c r="AG49" i="7"/>
  <c r="AH49" i="7"/>
  <c r="AI49" i="7"/>
  <c r="AJ49" i="7"/>
  <c r="AK49" i="7"/>
  <c r="AL49" i="7"/>
  <c r="AM49" i="7"/>
  <c r="AN49" i="7"/>
  <c r="AO49" i="7"/>
  <c r="AP49" i="7"/>
  <c r="AQ49" i="7"/>
  <c r="AR49" i="7"/>
  <c r="AS49" i="7"/>
  <c r="AT49" i="7"/>
  <c r="AU49" i="7"/>
  <c r="AV49" i="7"/>
  <c r="AW49" i="7"/>
  <c r="AX49" i="7"/>
  <c r="AY49" i="7"/>
  <c r="AZ49" i="7"/>
  <c r="BA49" i="7"/>
  <c r="BB49" i="7"/>
  <c r="BC49" i="7"/>
  <c r="BD49" i="7"/>
  <c r="BE49" i="7"/>
  <c r="BF49" i="7"/>
  <c r="BG49" i="7"/>
  <c r="BH49" i="7"/>
  <c r="BI49" i="7"/>
  <c r="BJ49" i="7"/>
  <c r="BL49" i="7"/>
  <c r="BM49" i="7"/>
  <c r="BN49" i="7"/>
  <c r="BP49" i="7"/>
  <c r="BQ49" i="7"/>
  <c r="BR49" i="7"/>
  <c r="BS49" i="7"/>
  <c r="BU49" i="7"/>
  <c r="BV49" i="7"/>
  <c r="BW49" i="7"/>
  <c r="BX49" i="7"/>
  <c r="BY49" i="7"/>
  <c r="CA49" i="7"/>
  <c r="CB49" i="7"/>
  <c r="CC49" i="7"/>
  <c r="CD49" i="7"/>
  <c r="CE49" i="7"/>
  <c r="CF49" i="7"/>
  <c r="CG49" i="7"/>
  <c r="CH49" i="7"/>
  <c r="CI49" i="7"/>
  <c r="CJ49" i="7"/>
  <c r="CK49" i="7"/>
  <c r="CL49" i="7"/>
  <c r="CM49" i="7"/>
  <c r="CN49" i="7"/>
  <c r="CO49" i="7"/>
  <c r="CP49" i="7"/>
  <c r="CQ49" i="7"/>
  <c r="CR49" i="7"/>
  <c r="CS49" i="7"/>
  <c r="CT49" i="7"/>
  <c r="CU49" i="7"/>
  <c r="CW49" i="7"/>
  <c r="CX49" i="7"/>
  <c r="CY49" i="7"/>
  <c r="S49" i="7"/>
  <c r="S50" i="7" s="1"/>
  <c r="T47" i="7"/>
  <c r="U47" i="7"/>
  <c r="U65" i="7" s="1"/>
  <c r="V47" i="7"/>
  <c r="V65" i="7" s="1"/>
  <c r="W47" i="7"/>
  <c r="W65" i="7" s="1"/>
  <c r="X47" i="7"/>
  <c r="X65" i="7" s="1"/>
  <c r="Y47" i="7"/>
  <c r="Y65" i="7" s="1"/>
  <c r="Z47" i="7"/>
  <c r="Z65" i="7" s="1"/>
  <c r="AA47" i="7"/>
  <c r="AA65" i="7" s="1"/>
  <c r="AB47" i="7"/>
  <c r="AB65" i="7" s="1"/>
  <c r="AC47" i="7"/>
  <c r="AC65" i="7" s="1"/>
  <c r="AD47" i="7"/>
  <c r="AD65" i="7" s="1"/>
  <c r="AE47" i="7"/>
  <c r="AE65" i="7" s="1"/>
  <c r="AF47" i="7"/>
  <c r="AF65" i="7" s="1"/>
  <c r="AG47" i="7"/>
  <c r="AG65" i="7" s="1"/>
  <c r="AH47" i="7"/>
  <c r="AH65" i="7" s="1"/>
  <c r="AI47" i="7"/>
  <c r="AI65" i="7" s="1"/>
  <c r="AJ47" i="7"/>
  <c r="AJ65" i="7" s="1"/>
  <c r="AK47" i="7"/>
  <c r="AK65" i="7" s="1"/>
  <c r="AL47" i="7"/>
  <c r="AL65" i="7" s="1"/>
  <c r="AM47" i="7"/>
  <c r="AM65" i="7" s="1"/>
  <c r="AN47" i="7"/>
  <c r="AN65" i="7" s="1"/>
  <c r="AO47" i="7"/>
  <c r="AO65" i="7" s="1"/>
  <c r="AP47" i="7"/>
  <c r="AP65" i="7" s="1"/>
  <c r="AQ47" i="7"/>
  <c r="AQ65" i="7" s="1"/>
  <c r="AR47" i="7"/>
  <c r="AR65" i="7" s="1"/>
  <c r="AS47" i="7"/>
  <c r="AS65" i="7" s="1"/>
  <c r="AT47" i="7"/>
  <c r="AT65" i="7" s="1"/>
  <c r="AU47" i="7"/>
  <c r="AU65" i="7" s="1"/>
  <c r="AV47" i="7"/>
  <c r="AV65" i="7" s="1"/>
  <c r="AW47" i="7"/>
  <c r="AW65" i="7" s="1"/>
  <c r="AX47" i="7"/>
  <c r="AX65" i="7" s="1"/>
  <c r="AY47" i="7"/>
  <c r="AY65" i="7" s="1"/>
  <c r="AZ47" i="7"/>
  <c r="AZ65" i="7" s="1"/>
  <c r="BA47" i="7"/>
  <c r="BA65" i="7" s="1"/>
  <c r="BB47" i="7"/>
  <c r="BB65" i="7" s="1"/>
  <c r="BC47" i="7"/>
  <c r="BC65" i="7" s="1"/>
  <c r="BD47" i="7"/>
  <c r="BD65" i="7" s="1"/>
  <c r="BE47" i="7"/>
  <c r="BE65" i="7" s="1"/>
  <c r="BF47" i="7"/>
  <c r="BF65" i="7" s="1"/>
  <c r="BG47" i="7"/>
  <c r="BG65" i="7" s="1"/>
  <c r="BH47" i="7"/>
  <c r="BH65" i="7" s="1"/>
  <c r="BI47" i="7"/>
  <c r="BI65" i="7" s="1"/>
  <c r="BJ47" i="7"/>
  <c r="BJ65" i="7" s="1"/>
  <c r="BL47" i="7"/>
  <c r="BL65" i="7" s="1"/>
  <c r="BM47" i="7"/>
  <c r="BM65" i="7" s="1"/>
  <c r="BN47" i="7"/>
  <c r="BN65" i="7" s="1"/>
  <c r="BP47" i="7"/>
  <c r="BP65" i="7" s="1"/>
  <c r="BQ47" i="7"/>
  <c r="BQ65" i="7" s="1"/>
  <c r="BR47" i="7"/>
  <c r="BR65" i="7" s="1"/>
  <c r="BS47" i="7"/>
  <c r="BS65" i="7" s="1"/>
  <c r="BU47" i="7"/>
  <c r="BU65" i="7" s="1"/>
  <c r="BV47" i="7"/>
  <c r="BV65" i="7" s="1"/>
  <c r="BW47" i="7"/>
  <c r="BW65" i="7" s="1"/>
  <c r="BX47" i="7"/>
  <c r="BX65" i="7" s="1"/>
  <c r="CA47" i="7"/>
  <c r="CA65" i="7" s="1"/>
  <c r="CB47" i="7"/>
  <c r="CB65" i="7" s="1"/>
  <c r="CC47" i="7"/>
  <c r="CC65" i="7" s="1"/>
  <c r="CD47" i="7"/>
  <c r="CD65" i="7" s="1"/>
  <c r="CE47" i="7"/>
  <c r="CE65" i="7" s="1"/>
  <c r="CF47" i="7"/>
  <c r="CF65" i="7" s="1"/>
  <c r="CG47" i="7"/>
  <c r="CG65" i="7" s="1"/>
  <c r="CH47" i="7"/>
  <c r="CH65" i="7" s="1"/>
  <c r="CI47" i="7"/>
  <c r="CI65" i="7" s="1"/>
  <c r="CJ47" i="7"/>
  <c r="CJ65" i="7" s="1"/>
  <c r="CK47" i="7"/>
  <c r="CK65" i="7" s="1"/>
  <c r="CL47" i="7"/>
  <c r="CL65" i="7" s="1"/>
  <c r="CM47" i="7"/>
  <c r="CM65" i="7" s="1"/>
  <c r="CN47" i="7"/>
  <c r="CN65" i="7" s="1"/>
  <c r="CO47" i="7"/>
  <c r="CO65" i="7" s="1"/>
  <c r="CP47" i="7"/>
  <c r="CP65" i="7" s="1"/>
  <c r="CQ47" i="7"/>
  <c r="CQ65" i="7" s="1"/>
  <c r="CR47" i="7"/>
  <c r="CR65" i="7" s="1"/>
  <c r="CS47" i="7"/>
  <c r="CS65" i="7" s="1"/>
  <c r="CT47" i="7"/>
  <c r="CT65" i="7" s="1"/>
  <c r="CU47" i="7"/>
  <c r="CU65" i="7" s="1"/>
  <c r="CW47" i="7"/>
  <c r="CW65" i="7" s="1"/>
  <c r="CX47" i="7"/>
  <c r="CX65" i="7" s="1"/>
  <c r="CY47" i="7"/>
  <c r="CY65" i="7" s="1"/>
  <c r="T65" i="7" l="1"/>
  <c r="CW58" i="7"/>
  <c r="CW60" i="7" s="1"/>
  <c r="CS58" i="7"/>
  <c r="CS60" i="7" s="1"/>
  <c r="CO58" i="7"/>
  <c r="CO60" i="7" s="1"/>
  <c r="CK58" i="7"/>
  <c r="CK60" i="7" s="1"/>
  <c r="CG58" i="7"/>
  <c r="CG60" i="7" s="1"/>
  <c r="CC58" i="7"/>
  <c r="CC60" i="7" s="1"/>
  <c r="BY58" i="7"/>
  <c r="BU58" i="7"/>
  <c r="BU60" i="7" s="1"/>
  <c r="BQ58" i="7"/>
  <c r="BQ60" i="7" s="1"/>
  <c r="BM58" i="7"/>
  <c r="BM60" i="7" s="1"/>
  <c r="BI58" i="7"/>
  <c r="BI60" i="7" s="1"/>
  <c r="BE58" i="7"/>
  <c r="BE60" i="7" s="1"/>
  <c r="BA58" i="7"/>
  <c r="BA60" i="7" s="1"/>
  <c r="AW58" i="7"/>
  <c r="AW60" i="7" s="1"/>
  <c r="AS58" i="7"/>
  <c r="AS60" i="7" s="1"/>
  <c r="AO58" i="7"/>
  <c r="AO60" i="7" s="1"/>
  <c r="AK58" i="7"/>
  <c r="AK60" i="7" s="1"/>
  <c r="AG58" i="7"/>
  <c r="AG60" i="7" s="1"/>
  <c r="AC58" i="7"/>
  <c r="AC60" i="7" s="1"/>
  <c r="Y58" i="7"/>
  <c r="Y60" i="7" s="1"/>
  <c r="U58" i="7"/>
  <c r="U60" i="7" s="1"/>
  <c r="S58" i="7"/>
  <c r="S59" i="7" s="1"/>
  <c r="CR58" i="7"/>
  <c r="CR60" i="7" s="1"/>
  <c r="CN58" i="7"/>
  <c r="CN60" i="7" s="1"/>
  <c r="CJ58" i="7"/>
  <c r="CJ60" i="7" s="1"/>
  <c r="CF58" i="7"/>
  <c r="CF60" i="7" s="1"/>
  <c r="CB58" i="7"/>
  <c r="CB60" i="7" s="1"/>
  <c r="BT58" i="7"/>
  <c r="BP58" i="7"/>
  <c r="BP60" i="7" s="1"/>
  <c r="BL58" i="7"/>
  <c r="BL60" i="7" s="1"/>
  <c r="BH58" i="7"/>
  <c r="BH60" i="7" s="1"/>
  <c r="BD58" i="7"/>
  <c r="BD60" i="7" s="1"/>
  <c r="AZ58" i="7"/>
  <c r="AZ60" i="7" s="1"/>
  <c r="AV58" i="7"/>
  <c r="AV60" i="7" s="1"/>
  <c r="AR58" i="7"/>
  <c r="AR60" i="7" s="1"/>
  <c r="AN58" i="7"/>
  <c r="AN60" i="7" s="1"/>
  <c r="AJ58" i="7"/>
  <c r="AJ60" i="7" s="1"/>
  <c r="AF58" i="7"/>
  <c r="AF60" i="7" s="1"/>
  <c r="AB58" i="7"/>
  <c r="AB60" i="7" s="1"/>
  <c r="X58" i="7"/>
  <c r="X60" i="7" s="1"/>
  <c r="T58" i="7"/>
  <c r="T60" i="7" s="1"/>
  <c r="CY58" i="7"/>
  <c r="CY60" i="7" s="1"/>
  <c r="CU58" i="7"/>
  <c r="CU60" i="7" s="1"/>
  <c r="CQ58" i="7"/>
  <c r="CQ60" i="7" s="1"/>
  <c r="CM58" i="7"/>
  <c r="CM60" i="7" s="1"/>
  <c r="CI58" i="7"/>
  <c r="CI60" i="7" s="1"/>
  <c r="CE58" i="7"/>
  <c r="CE60" i="7" s="1"/>
  <c r="CA58" i="7"/>
  <c r="CA60" i="7" s="1"/>
  <c r="BW58" i="7"/>
  <c r="BW60" i="7" s="1"/>
  <c r="BS58" i="7"/>
  <c r="BS60" i="7" s="1"/>
  <c r="BO58" i="7"/>
  <c r="BK58" i="7"/>
  <c r="BG58" i="7"/>
  <c r="BG60" i="7" s="1"/>
  <c r="BC58" i="7"/>
  <c r="BC60" i="7" s="1"/>
  <c r="AY58" i="7"/>
  <c r="AY60" i="7" s="1"/>
  <c r="AU58" i="7"/>
  <c r="AU60" i="7" s="1"/>
  <c r="AQ58" i="7"/>
  <c r="AQ60" i="7" s="1"/>
  <c r="AM58" i="7"/>
  <c r="AM60" i="7" s="1"/>
  <c r="AI58" i="7"/>
  <c r="AI60" i="7" s="1"/>
  <c r="AE58" i="7"/>
  <c r="AE60" i="7" s="1"/>
  <c r="AA58" i="7"/>
  <c r="AA60" i="7" s="1"/>
  <c r="W58" i="7"/>
  <c r="W60" i="7" s="1"/>
  <c r="CX58" i="7"/>
  <c r="CX60" i="7" s="1"/>
  <c r="CT58" i="7"/>
  <c r="CT60" i="7" s="1"/>
  <c r="CP58" i="7"/>
  <c r="CP60" i="7" s="1"/>
  <c r="CL58" i="7"/>
  <c r="CL60" i="7" s="1"/>
  <c r="CH58" i="7"/>
  <c r="CH60" i="7" s="1"/>
  <c r="CD58" i="7"/>
  <c r="CD60" i="7" s="1"/>
  <c r="BV58" i="7"/>
  <c r="BV60" i="7" s="1"/>
  <c r="BR58" i="7"/>
  <c r="BR60" i="7" s="1"/>
  <c r="BN58" i="7"/>
  <c r="BN60" i="7" s="1"/>
  <c r="BJ58" i="7"/>
  <c r="BJ60" i="7" s="1"/>
  <c r="BF58" i="7"/>
  <c r="BF60" i="7" s="1"/>
  <c r="BB58" i="7"/>
  <c r="BB60" i="7" s="1"/>
  <c r="AX58" i="7"/>
  <c r="AX60" i="7" s="1"/>
  <c r="AT58" i="7"/>
  <c r="AT60" i="7" s="1"/>
  <c r="AP58" i="7"/>
  <c r="AP60" i="7" s="1"/>
  <c r="AL58" i="7"/>
  <c r="AL60" i="7" s="1"/>
  <c r="AH58" i="7"/>
  <c r="AH60" i="7" s="1"/>
  <c r="AD58" i="7"/>
  <c r="AD60" i="7" s="1"/>
  <c r="Z58" i="7"/>
  <c r="Z60" i="7" s="1"/>
  <c r="V58" i="7"/>
  <c r="V60" i="7" s="1"/>
  <c r="S48" i="7"/>
  <c r="H19" i="8"/>
  <c r="R57" i="7"/>
  <c r="R55" i="7"/>
  <c r="S60" i="7" l="1"/>
  <c r="I11" i="8"/>
  <c r="I39" i="8" s="1"/>
  <c r="AE401" i="5"/>
  <c r="AG401" i="5" s="1"/>
  <c r="V44" i="7"/>
  <c r="V64" i="7" s="1"/>
  <c r="X44" i="7"/>
  <c r="X64" i="7" s="1"/>
  <c r="AB44" i="7"/>
  <c r="AB64" i="7" s="1"/>
  <c r="AG44" i="7"/>
  <c r="AG64" i="7" s="1"/>
  <c r="AH44" i="7"/>
  <c r="AH64" i="7" s="1"/>
  <c r="AK44" i="7"/>
  <c r="AK64" i="7" s="1"/>
  <c r="AM44" i="7"/>
  <c r="AM64" i="7" s="1"/>
  <c r="AQ44" i="7"/>
  <c r="AQ64" i="7" s="1"/>
  <c r="AR44" i="7"/>
  <c r="AR64" i="7" s="1"/>
  <c r="AS44" i="7"/>
  <c r="AS64" i="7" s="1"/>
  <c r="AX44" i="7"/>
  <c r="AX64" i="7" s="1"/>
  <c r="AZ44" i="7"/>
  <c r="AZ64" i="7" s="1"/>
  <c r="BD44" i="7"/>
  <c r="BD64" i="7" s="1"/>
  <c r="BE44" i="7"/>
  <c r="BE64" i="7" s="1"/>
  <c r="BG44" i="7"/>
  <c r="BG64" i="7" s="1"/>
  <c r="BH44" i="7"/>
  <c r="BH64" i="7" s="1"/>
  <c r="BJ44" i="7"/>
  <c r="BJ64" i="7" s="1"/>
  <c r="BR44" i="7"/>
  <c r="BR64" i="7" s="1"/>
  <c r="BV44" i="7"/>
  <c r="BV64" i="7" s="1"/>
  <c r="CA44" i="7"/>
  <c r="CA64" i="7" s="1"/>
  <c r="CD44" i="7"/>
  <c r="CD64" i="7" s="1"/>
  <c r="CE44" i="7"/>
  <c r="CE64" i="7" s="1"/>
  <c r="CF44" i="7"/>
  <c r="CF64" i="7" s="1"/>
  <c r="CR44" i="7"/>
  <c r="CR64" i="7" s="1"/>
  <c r="CW44" i="7"/>
  <c r="CW64" i="7" s="1"/>
  <c r="T8" i="7"/>
  <c r="U8" i="7"/>
  <c r="V8" i="7"/>
  <c r="W8" i="7"/>
  <c r="X8" i="7"/>
  <c r="Y8" i="7"/>
  <c r="Z8" i="7"/>
  <c r="AA8" i="7"/>
  <c r="AB8" i="7"/>
  <c r="AC8" i="7"/>
  <c r="AD8" i="7"/>
  <c r="AE8" i="7"/>
  <c r="AF8" i="7"/>
  <c r="AG8" i="7"/>
  <c r="AH8" i="7"/>
  <c r="AI8" i="7"/>
  <c r="AJ8" i="7"/>
  <c r="AK8" i="7"/>
  <c r="AL8" i="7"/>
  <c r="AM8" i="7"/>
  <c r="AN8" i="7"/>
  <c r="AO8" i="7"/>
  <c r="AP8" i="7"/>
  <c r="AQ8" i="7"/>
  <c r="AR8" i="7"/>
  <c r="AS8" i="7"/>
  <c r="AT8" i="7"/>
  <c r="AU8" i="7"/>
  <c r="AV8" i="7"/>
  <c r="AW8" i="7"/>
  <c r="AX8" i="7"/>
  <c r="AY8" i="7"/>
  <c r="AZ8" i="7"/>
  <c r="BA8" i="7"/>
  <c r="BB8" i="7"/>
  <c r="BC8" i="7"/>
  <c r="BD8" i="7"/>
  <c r="BE8" i="7"/>
  <c r="BF8" i="7"/>
  <c r="BG8" i="7"/>
  <c r="BH8" i="7"/>
  <c r="BI8" i="7"/>
  <c r="BJ8" i="7"/>
  <c r="BK8" i="7"/>
  <c r="BL8" i="7"/>
  <c r="BM8" i="7"/>
  <c r="BN8" i="7"/>
  <c r="BO8" i="7"/>
  <c r="BP8" i="7"/>
  <c r="BQ8" i="7"/>
  <c r="BR8" i="7"/>
  <c r="BS8" i="7"/>
  <c r="BT8" i="7"/>
  <c r="BU8" i="7"/>
  <c r="BV8" i="7"/>
  <c r="BW8" i="7"/>
  <c r="BX8" i="7"/>
  <c r="BY8" i="7"/>
  <c r="BZ8" i="7"/>
  <c r="CA8" i="7"/>
  <c r="CB8" i="7"/>
  <c r="CC8" i="7"/>
  <c r="CD8" i="7"/>
  <c r="CE8" i="7"/>
  <c r="CF8" i="7"/>
  <c r="CG8" i="7"/>
  <c r="CH8" i="7"/>
  <c r="CI8" i="7"/>
  <c r="CJ8" i="7"/>
  <c r="CK8" i="7"/>
  <c r="CL8" i="7"/>
  <c r="CM8" i="7"/>
  <c r="CN8" i="7"/>
  <c r="CO8" i="7"/>
  <c r="CP8" i="7"/>
  <c r="CQ8" i="7"/>
  <c r="CR8" i="7"/>
  <c r="CS8" i="7"/>
  <c r="CT8" i="7"/>
  <c r="CU8" i="7"/>
  <c r="CV8" i="7"/>
  <c r="CW8" i="7"/>
  <c r="CX8" i="7"/>
  <c r="CY8" i="7"/>
  <c r="S8" i="7"/>
  <c r="T7" i="7"/>
  <c r="U7" i="7"/>
  <c r="U6" i="7" s="1"/>
  <c r="V7" i="7"/>
  <c r="W7" i="7"/>
  <c r="X7" i="7"/>
  <c r="Y7" i="7"/>
  <c r="Y6" i="7" s="1"/>
  <c r="Z7" i="7"/>
  <c r="AA7" i="7"/>
  <c r="AB7" i="7"/>
  <c r="AC7" i="7"/>
  <c r="AC6" i="7" s="1"/>
  <c r="AD7" i="7"/>
  <c r="AE7" i="7"/>
  <c r="AF7" i="7"/>
  <c r="AG7" i="7"/>
  <c r="AG6" i="7" s="1"/>
  <c r="AH7" i="7"/>
  <c r="AI7" i="7"/>
  <c r="AJ7" i="7"/>
  <c r="AK7" i="7"/>
  <c r="AK6" i="7" s="1"/>
  <c r="AL7" i="7"/>
  <c r="AM7" i="7"/>
  <c r="AN7" i="7"/>
  <c r="AO7" i="7"/>
  <c r="AO6" i="7" s="1"/>
  <c r="AP7" i="7"/>
  <c r="AQ7" i="7"/>
  <c r="AR7" i="7"/>
  <c r="AS7" i="7"/>
  <c r="AS6" i="7" s="1"/>
  <c r="AT7" i="7"/>
  <c r="AU7" i="7"/>
  <c r="AV7" i="7"/>
  <c r="AW7" i="7"/>
  <c r="AW6" i="7" s="1"/>
  <c r="AX7" i="7"/>
  <c r="AY7" i="7"/>
  <c r="AZ7" i="7"/>
  <c r="BA7" i="7"/>
  <c r="BA6" i="7" s="1"/>
  <c r="BB7" i="7"/>
  <c r="BC7" i="7"/>
  <c r="BD7" i="7"/>
  <c r="BE7" i="7"/>
  <c r="BE6" i="7" s="1"/>
  <c r="BF7" i="7"/>
  <c r="BG7" i="7"/>
  <c r="BH7" i="7"/>
  <c r="BI7" i="7"/>
  <c r="BI6" i="7" s="1"/>
  <c r="BJ7" i="7"/>
  <c r="BK7" i="7"/>
  <c r="BL7" i="7"/>
  <c r="BM7" i="7"/>
  <c r="BM6" i="7" s="1"/>
  <c r="BN7" i="7"/>
  <c r="BO7" i="7"/>
  <c r="BP7" i="7"/>
  <c r="BQ7" i="7"/>
  <c r="BQ6" i="7" s="1"/>
  <c r="BR7" i="7"/>
  <c r="BS7" i="7"/>
  <c r="BT7" i="7"/>
  <c r="BU7" i="7"/>
  <c r="BU6" i="7" s="1"/>
  <c r="BV7" i="7"/>
  <c r="BW7" i="7"/>
  <c r="BX7" i="7"/>
  <c r="BY7" i="7"/>
  <c r="BY6" i="7" s="1"/>
  <c r="BZ7" i="7"/>
  <c r="CA7" i="7"/>
  <c r="CB7" i="7"/>
  <c r="CC7" i="7"/>
  <c r="CD7" i="7"/>
  <c r="CE7" i="7"/>
  <c r="CF7" i="7"/>
  <c r="CG7" i="7"/>
  <c r="CH7" i="7"/>
  <c r="CI7" i="7"/>
  <c r="CJ7" i="7"/>
  <c r="CK7" i="7"/>
  <c r="CL7" i="7"/>
  <c r="CM7" i="7"/>
  <c r="CN7" i="7"/>
  <c r="CO7" i="7"/>
  <c r="CP7" i="7"/>
  <c r="CQ7" i="7"/>
  <c r="CR7" i="7"/>
  <c r="CS7" i="7"/>
  <c r="CT7" i="7"/>
  <c r="CU7" i="7"/>
  <c r="CV7" i="7"/>
  <c r="CW7" i="7"/>
  <c r="CX7" i="7"/>
  <c r="CY7" i="7"/>
  <c r="S7" i="7"/>
  <c r="CX6" i="7" l="1"/>
  <c r="CT6" i="7"/>
  <c r="CP6" i="7"/>
  <c r="CL6" i="7"/>
  <c r="CH6" i="7"/>
  <c r="CD6" i="7"/>
  <c r="BZ6" i="7"/>
  <c r="BV6" i="7"/>
  <c r="BR6" i="7"/>
  <c r="BN6" i="7"/>
  <c r="BJ6" i="7"/>
  <c r="BF6" i="7"/>
  <c r="BB6" i="7"/>
  <c r="AX6" i="7"/>
  <c r="AT6" i="7"/>
  <c r="AP6" i="7"/>
  <c r="AL6" i="7"/>
  <c r="AH6" i="7"/>
  <c r="AD6" i="7"/>
  <c r="Z6" i="7"/>
  <c r="V6" i="7"/>
  <c r="CW6" i="7"/>
  <c r="CS6" i="7"/>
  <c r="CO6" i="7"/>
  <c r="CK6" i="7"/>
  <c r="CG6" i="7"/>
  <c r="CC6" i="7"/>
  <c r="R7" i="7"/>
  <c r="CF62" i="7"/>
  <c r="CF59" i="7"/>
  <c r="CF54" i="7"/>
  <c r="CF56" i="7"/>
  <c r="CF52" i="7"/>
  <c r="CF50" i="7"/>
  <c r="CF48" i="7"/>
  <c r="AX56" i="7"/>
  <c r="AX52" i="7"/>
  <c r="AX59" i="7"/>
  <c r="AX54" i="7"/>
  <c r="AX62" i="7"/>
  <c r="AX50" i="7"/>
  <c r="AX48" i="7"/>
  <c r="AB62" i="7"/>
  <c r="AB59" i="7"/>
  <c r="AB54" i="7"/>
  <c r="AB50" i="7"/>
  <c r="AB56" i="7"/>
  <c r="AB52" i="7"/>
  <c r="AB48" i="7"/>
  <c r="CE62" i="7"/>
  <c r="CE59" i="7"/>
  <c r="CE56" i="7"/>
  <c r="CE54" i="7"/>
  <c r="CE52" i="7"/>
  <c r="CE50" i="7"/>
  <c r="CE48" i="7"/>
  <c r="BR62" i="7"/>
  <c r="BR52" i="7"/>
  <c r="BR59" i="7"/>
  <c r="BR54" i="7"/>
  <c r="BR50" i="7"/>
  <c r="BR56" i="7"/>
  <c r="BR48" i="7"/>
  <c r="BE62" i="7"/>
  <c r="BE59" i="7"/>
  <c r="BE56" i="7"/>
  <c r="BE52" i="7"/>
  <c r="BE54" i="7"/>
  <c r="BE50" i="7"/>
  <c r="BE48" i="7"/>
  <c r="AS62" i="7"/>
  <c r="AS59" i="7"/>
  <c r="AS56" i="7"/>
  <c r="AS52" i="7"/>
  <c r="AS54" i="7"/>
  <c r="AS50" i="7"/>
  <c r="AS48" i="7"/>
  <c r="AK62" i="7"/>
  <c r="AK59" i="7"/>
  <c r="AK56" i="7"/>
  <c r="AK52" i="7"/>
  <c r="AK54" i="7"/>
  <c r="AK50" i="7"/>
  <c r="AK48" i="7"/>
  <c r="X62" i="7"/>
  <c r="X59" i="7"/>
  <c r="X56" i="7"/>
  <c r="X54" i="7"/>
  <c r="X50" i="7"/>
  <c r="X52" i="7"/>
  <c r="X48" i="7"/>
  <c r="BV59" i="7"/>
  <c r="BV62" i="7"/>
  <c r="BV56" i="7"/>
  <c r="BV52" i="7"/>
  <c r="BV50" i="7"/>
  <c r="BV54" i="7"/>
  <c r="BV48" i="7"/>
  <c r="AM62" i="7"/>
  <c r="AM59" i="7"/>
  <c r="AM56" i="7"/>
  <c r="AM54" i="7"/>
  <c r="AM50" i="7"/>
  <c r="AM52" i="7"/>
  <c r="AM48" i="7"/>
  <c r="CD59" i="7"/>
  <c r="CD56" i="7"/>
  <c r="CD52" i="7"/>
  <c r="CD54" i="7"/>
  <c r="CD50" i="7"/>
  <c r="CD62" i="7"/>
  <c r="CD48" i="7"/>
  <c r="BJ52" i="7"/>
  <c r="BJ62" i="7"/>
  <c r="BJ59" i="7"/>
  <c r="BJ56" i="7"/>
  <c r="BJ54" i="7"/>
  <c r="BJ50" i="7"/>
  <c r="BJ48" i="7"/>
  <c r="BD62" i="7"/>
  <c r="BD59" i="7"/>
  <c r="BD56" i="7"/>
  <c r="BD54" i="7"/>
  <c r="BD50" i="7"/>
  <c r="BD52" i="7"/>
  <c r="BD48" i="7"/>
  <c r="AR62" i="7"/>
  <c r="AR59" i="7"/>
  <c r="AR54" i="7"/>
  <c r="AR50" i="7"/>
  <c r="AR56" i="7"/>
  <c r="AR52" i="7"/>
  <c r="AR48" i="7"/>
  <c r="AH56" i="7"/>
  <c r="AH52" i="7"/>
  <c r="AH59" i="7"/>
  <c r="AH62" i="7"/>
  <c r="AH54" i="7"/>
  <c r="AH50" i="7"/>
  <c r="AH48" i="7"/>
  <c r="V62" i="7"/>
  <c r="V52" i="7"/>
  <c r="V50" i="7"/>
  <c r="V56" i="7"/>
  <c r="V54" i="7"/>
  <c r="V59" i="7"/>
  <c r="V48" i="7"/>
  <c r="BG62" i="7"/>
  <c r="BG59" i="7"/>
  <c r="BG56" i="7"/>
  <c r="BG54" i="7"/>
  <c r="BG50" i="7"/>
  <c r="BG52" i="7"/>
  <c r="BG48" i="7"/>
  <c r="CW62" i="7"/>
  <c r="CW59" i="7"/>
  <c r="CW56" i="7"/>
  <c r="CW52" i="7"/>
  <c r="CW54" i="7"/>
  <c r="CW50" i="7"/>
  <c r="CW48" i="7"/>
  <c r="CR62" i="7"/>
  <c r="CR56" i="7"/>
  <c r="CR54" i="7"/>
  <c r="CR59" i="7"/>
  <c r="CR52" i="7"/>
  <c r="CR50" i="7"/>
  <c r="CR48" i="7"/>
  <c r="CA62" i="7"/>
  <c r="CA59" i="7"/>
  <c r="CA56" i="7"/>
  <c r="CA54" i="7"/>
  <c r="CA52" i="7"/>
  <c r="CA50" i="7"/>
  <c r="CA48" i="7"/>
  <c r="BH62" i="7"/>
  <c r="BH59" i="7"/>
  <c r="BH54" i="7"/>
  <c r="BH50" i="7"/>
  <c r="BH56" i="7"/>
  <c r="BH52" i="7"/>
  <c r="BH48" i="7"/>
  <c r="AZ62" i="7"/>
  <c r="AZ59" i="7"/>
  <c r="AZ54" i="7"/>
  <c r="AZ50" i="7"/>
  <c r="AZ56" i="7"/>
  <c r="AZ52" i="7"/>
  <c r="AZ48" i="7"/>
  <c r="AQ62" i="7"/>
  <c r="AQ59" i="7"/>
  <c r="AQ56" i="7"/>
  <c r="AQ54" i="7"/>
  <c r="AQ50" i="7"/>
  <c r="AQ52" i="7"/>
  <c r="AQ48" i="7"/>
  <c r="AG62" i="7"/>
  <c r="AG59" i="7"/>
  <c r="AG56" i="7"/>
  <c r="AG52" i="7"/>
  <c r="AG54" i="7"/>
  <c r="AG50" i="7"/>
  <c r="AG48" i="7"/>
  <c r="CY6" i="7"/>
  <c r="CU6" i="7"/>
  <c r="CQ6" i="7"/>
  <c r="CM6" i="7"/>
  <c r="CI6" i="7"/>
  <c r="CE6" i="7"/>
  <c r="CA6" i="7"/>
  <c r="BW6" i="7"/>
  <c r="BS6" i="7"/>
  <c r="BO6" i="7"/>
  <c r="BK6" i="7"/>
  <c r="BG6" i="7"/>
  <c r="BC6" i="7"/>
  <c r="AY6" i="7"/>
  <c r="AU6" i="7"/>
  <c r="AQ6" i="7"/>
  <c r="AM6" i="7"/>
  <c r="AI6" i="7"/>
  <c r="AE6" i="7"/>
  <c r="AA6" i="7"/>
  <c r="W6" i="7"/>
  <c r="CV6" i="7"/>
  <c r="CR6" i="7"/>
  <c r="CN6" i="7"/>
  <c r="CJ6" i="7"/>
  <c r="CF6" i="7"/>
  <c r="CB6" i="7"/>
  <c r="BX6" i="7"/>
  <c r="BT6" i="7"/>
  <c r="BP6" i="7"/>
  <c r="BL6" i="7"/>
  <c r="BH6" i="7"/>
  <c r="BD6" i="7"/>
  <c r="AZ6" i="7"/>
  <c r="AV6" i="7"/>
  <c r="AR6" i="7"/>
  <c r="AN6" i="7"/>
  <c r="AJ6" i="7"/>
  <c r="AF6" i="7"/>
  <c r="AB6" i="7"/>
  <c r="X6" i="7"/>
  <c r="T6" i="7"/>
  <c r="R8" i="7"/>
  <c r="S6" i="7"/>
  <c r="CI423" i="5"/>
  <c r="CC423" i="5"/>
  <c r="CE423" i="5" s="1"/>
  <c r="AE423" i="5"/>
  <c r="CI422" i="5"/>
  <c r="CC422" i="5"/>
  <c r="CE422" i="5" s="1"/>
  <c r="AE422" i="5"/>
  <c r="CI421" i="5"/>
  <c r="CC421" i="5"/>
  <c r="CE421" i="5" s="1"/>
  <c r="AE421" i="5"/>
  <c r="CI420" i="5"/>
  <c r="CC420" i="5"/>
  <c r="CE420" i="5" s="1"/>
  <c r="CI419" i="5"/>
  <c r="CC419" i="5"/>
  <c r="CE419" i="5" s="1"/>
  <c r="AE419" i="5"/>
  <c r="CI418" i="5"/>
  <c r="CC418" i="5"/>
  <c r="CE418" i="5" s="1"/>
  <c r="AE418" i="5"/>
  <c r="CI417" i="5"/>
  <c r="CC417" i="5"/>
  <c r="CE417" i="5" s="1"/>
  <c r="AE417" i="5"/>
  <c r="CI416" i="5"/>
  <c r="CC416" i="5"/>
  <c r="CE416" i="5" s="1"/>
  <c r="AE416" i="5"/>
  <c r="CI415" i="5"/>
  <c r="CC415" i="5"/>
  <c r="CE415" i="5" s="1"/>
  <c r="AE415" i="5"/>
  <c r="CI413" i="5"/>
  <c r="CC413" i="5"/>
  <c r="CE413" i="5" s="1"/>
  <c r="AE413" i="5"/>
  <c r="CI412" i="5"/>
  <c r="CC412" i="5"/>
  <c r="CE412" i="5" s="1"/>
  <c r="AE412" i="5"/>
  <c r="CI411" i="5"/>
  <c r="CC411" i="5"/>
  <c r="CE411" i="5" s="1"/>
  <c r="AE411" i="5"/>
  <c r="CI410" i="5"/>
  <c r="CC410" i="5"/>
  <c r="CE410" i="5" s="1"/>
  <c r="AE410" i="5"/>
  <c r="CI409" i="5"/>
  <c r="CC409" i="5"/>
  <c r="CE409" i="5" s="1"/>
  <c r="AE409" i="5"/>
  <c r="CI408" i="5"/>
  <c r="CC408" i="5"/>
  <c r="CE408" i="5" s="1"/>
  <c r="AE408" i="5"/>
  <c r="CC407" i="5"/>
  <c r="CE407" i="5" s="1"/>
  <c r="AE407" i="5"/>
  <c r="CI406" i="5"/>
  <c r="CC406" i="5"/>
  <c r="CE406" i="5" s="1"/>
  <c r="AE406" i="5"/>
  <c r="CI405" i="5"/>
  <c r="CC405" i="5"/>
  <c r="CE405" i="5" s="1"/>
  <c r="AE405" i="5"/>
  <c r="CI404" i="5"/>
  <c r="CC404" i="5"/>
  <c r="CE404" i="5" s="1"/>
  <c r="AE404" i="5"/>
  <c r="CI403" i="5"/>
  <c r="CC403" i="5"/>
  <c r="CE403" i="5" s="1"/>
  <c r="AE403" i="5"/>
  <c r="CI402" i="5"/>
  <c r="CC402" i="5"/>
  <c r="CE402" i="5" s="1"/>
  <c r="AE402" i="5"/>
  <c r="CI401" i="5"/>
  <c r="CC401" i="5"/>
  <c r="CE401" i="5" s="1"/>
  <c r="AP401" i="5"/>
  <c r="CI400" i="5"/>
  <c r="CC400" i="5"/>
  <c r="CE400" i="5" s="1"/>
  <c r="AE400" i="5"/>
  <c r="CI397" i="5"/>
  <c r="CC397" i="5"/>
  <c r="CE397" i="5" s="1"/>
  <c r="AE397" i="5"/>
  <c r="CV46" i="7" s="1"/>
  <c r="CI350" i="5"/>
  <c r="CI348" i="5"/>
  <c r="CI347" i="5"/>
  <c r="CI346" i="5"/>
  <c r="CI345" i="5"/>
  <c r="CI344" i="5"/>
  <c r="CC342" i="5"/>
  <c r="CE342" i="5" s="1"/>
  <c r="AE342" i="5"/>
  <c r="CC324" i="5"/>
  <c r="CE324" i="5" s="1"/>
  <c r="AP275" i="5"/>
  <c r="CI166" i="5"/>
  <c r="CC166" i="5"/>
  <c r="CE166" i="5" s="1"/>
  <c r="AE166" i="5"/>
  <c r="AG166" i="5" s="1"/>
  <c r="CI165" i="5"/>
  <c r="CC165" i="5"/>
  <c r="CE165" i="5" s="1"/>
  <c r="AE165" i="5"/>
  <c r="AP121" i="5"/>
  <c r="CI104" i="5"/>
  <c r="CC104" i="5"/>
  <c r="CE104" i="5" s="1"/>
  <c r="AE104" i="5"/>
  <c r="AG104" i="5" s="1"/>
  <c r="CI103" i="5"/>
  <c r="CC103" i="5"/>
  <c r="CE103" i="5" s="1"/>
  <c r="AE103" i="5"/>
  <c r="AG103" i="5" s="1"/>
  <c r="CC102" i="5"/>
  <c r="CE102" i="5" s="1"/>
  <c r="AE102" i="5"/>
  <c r="AG102" i="5" s="1"/>
  <c r="CI101" i="5"/>
  <c r="CC101" i="5"/>
  <c r="CE101" i="5" s="1"/>
  <c r="AE101" i="5"/>
  <c r="AG101" i="5" s="1"/>
  <c r="CI100" i="5"/>
  <c r="CC100" i="5"/>
  <c r="CE100" i="5" s="1"/>
  <c r="AE100" i="5"/>
  <c r="AG100" i="5" s="1"/>
  <c r="CI99" i="5"/>
  <c r="CC99" i="5"/>
  <c r="CE99" i="5" s="1"/>
  <c r="AE99" i="5"/>
  <c r="AG99" i="5" s="1"/>
  <c r="CI98" i="5"/>
  <c r="CC98" i="5"/>
  <c r="CE98" i="5" s="1"/>
  <c r="AE98" i="5"/>
  <c r="AG98" i="5" s="1"/>
  <c r="CI97" i="5"/>
  <c r="CC97" i="5"/>
  <c r="CE97" i="5" s="1"/>
  <c r="AE97" i="5"/>
  <c r="AG97" i="5" s="1"/>
  <c r="CC96" i="5"/>
  <c r="CE96" i="5" s="1"/>
  <c r="AE96" i="5"/>
  <c r="AG96" i="5" s="1"/>
  <c r="CI95" i="5"/>
  <c r="CC95" i="5"/>
  <c r="CE95" i="5" s="1"/>
  <c r="AE95" i="5"/>
  <c r="AG95" i="5" s="1"/>
  <c r="CI94" i="5"/>
  <c r="CC94" i="5"/>
  <c r="CE94" i="5" s="1"/>
  <c r="AE94" i="5"/>
  <c r="AG94" i="5" s="1"/>
  <c r="CI93" i="5"/>
  <c r="CC93" i="5"/>
  <c r="CE93" i="5" s="1"/>
  <c r="AE93" i="5"/>
  <c r="AG93" i="5" s="1"/>
  <c r="CI92" i="5"/>
  <c r="CC92" i="5"/>
  <c r="CE92" i="5" s="1"/>
  <c r="AE92" i="5"/>
  <c r="CI24" i="5"/>
  <c r="CC24" i="5"/>
  <c r="CE24" i="5" s="1"/>
  <c r="AS24" i="5"/>
  <c r="AL24" i="5"/>
  <c r="CI23" i="5"/>
  <c r="CC23" i="5"/>
  <c r="CE23" i="5" s="1"/>
  <c r="AS23" i="5"/>
  <c r="AL23" i="5"/>
  <c r="CI22" i="5"/>
  <c r="CC22" i="5"/>
  <c r="CE22" i="5" s="1"/>
  <c r="AM22" i="5"/>
  <c r="AE22" i="5"/>
  <c r="CI21" i="5"/>
  <c r="CC21" i="5"/>
  <c r="CE21" i="5" s="1"/>
  <c r="BD21" i="5"/>
  <c r="AM21" i="5"/>
  <c r="AE21" i="5"/>
  <c r="CI20" i="5"/>
  <c r="CC20" i="5"/>
  <c r="CE20" i="5" s="1"/>
  <c r="BD20" i="5"/>
  <c r="AM20" i="5"/>
  <c r="AE20" i="5"/>
  <c r="LQ78" i="6"/>
  <c r="LP78" i="6"/>
  <c r="LO78" i="6"/>
  <c r="LN78" i="6"/>
  <c r="LM78" i="6"/>
  <c r="LL78" i="6"/>
  <c r="LK78" i="6"/>
  <c r="LJ78" i="6"/>
  <c r="LI78" i="6"/>
  <c r="LG78" i="6"/>
  <c r="LF78" i="6"/>
  <c r="LE78" i="6"/>
  <c r="LD78" i="6"/>
  <c r="LC78" i="6"/>
  <c r="LB78" i="6"/>
  <c r="KZ78" i="6"/>
  <c r="KY78" i="6"/>
  <c r="KX78" i="6"/>
  <c r="KW78" i="6"/>
  <c r="KV78" i="6"/>
  <c r="KU78" i="6"/>
  <c r="KT78" i="6"/>
  <c r="KR78" i="6"/>
  <c r="JE78" i="6"/>
  <c r="JC78" i="6"/>
  <c r="JB78" i="6"/>
  <c r="JA78" i="6"/>
  <c r="IZ78" i="6"/>
  <c r="IY78" i="6"/>
  <c r="DW78" i="6"/>
  <c r="DV78" i="6"/>
  <c r="BS78" i="6"/>
  <c r="BR78" i="6"/>
  <c r="BP78" i="6"/>
  <c r="BO78" i="6"/>
  <c r="BN78" i="6"/>
  <c r="BM78" i="6"/>
  <c r="BL78" i="6"/>
  <c r="BJ78" i="6"/>
  <c r="BI78" i="6"/>
  <c r="BH78" i="6"/>
  <c r="BG78" i="6"/>
  <c r="P78" i="6"/>
  <c r="O78" i="6"/>
  <c r="N78" i="6"/>
  <c r="M78" i="6"/>
  <c r="L78" i="6"/>
  <c r="LQ74" i="6"/>
  <c r="LP74" i="6"/>
  <c r="LO74" i="6"/>
  <c r="LN74" i="6"/>
  <c r="LM74" i="6"/>
  <c r="LL74" i="6"/>
  <c r="LK74" i="6"/>
  <c r="LJ74" i="6"/>
  <c r="LI74" i="6"/>
  <c r="LG74" i="6"/>
  <c r="LF74" i="6"/>
  <c r="LE74" i="6"/>
  <c r="LD74" i="6"/>
  <c r="LC74" i="6"/>
  <c r="LB74" i="6"/>
  <c r="LA74" i="6"/>
  <c r="KZ74" i="6"/>
  <c r="KY74" i="6"/>
  <c r="KX74" i="6"/>
  <c r="KW74" i="6"/>
  <c r="KV74" i="6"/>
  <c r="KU74" i="6"/>
  <c r="KT74" i="6"/>
  <c r="KR74" i="6"/>
  <c r="IW74" i="6"/>
  <c r="IL74" i="6"/>
  <c r="IK74" i="6"/>
  <c r="IJ74" i="6"/>
  <c r="IH74" i="6"/>
  <c r="IG74" i="6"/>
  <c r="HR74" i="6"/>
  <c r="HQ74" i="6"/>
  <c r="HP74" i="6"/>
  <c r="HO74" i="6"/>
  <c r="HN74" i="6"/>
  <c r="HH74" i="6"/>
  <c r="HG74" i="6"/>
  <c r="HF74" i="6"/>
  <c r="HE74" i="6"/>
  <c r="GH74" i="6"/>
  <c r="GE74" i="6"/>
  <c r="FU74" i="6"/>
  <c r="EQ74" i="6"/>
  <c r="EH74" i="6"/>
  <c r="EG74" i="6"/>
  <c r="EF74" i="6"/>
  <c r="EE74" i="6"/>
  <c r="EC74" i="6"/>
  <c r="DY74" i="6"/>
  <c r="DW74" i="6"/>
  <c r="DV74" i="6"/>
  <c r="DU74" i="6"/>
  <c r="DT74" i="6"/>
  <c r="DS74" i="6"/>
  <c r="BT74" i="6"/>
  <c r="BS74" i="6"/>
  <c r="BR74" i="6"/>
  <c r="BQ74" i="6"/>
  <c r="BP74" i="6"/>
  <c r="BO74" i="6"/>
  <c r="BN74" i="6"/>
  <c r="BM74" i="6"/>
  <c r="BL74" i="6"/>
  <c r="BK74" i="6"/>
  <c r="BJ74" i="6"/>
  <c r="BI74" i="6"/>
  <c r="BH74" i="6"/>
  <c r="BG74" i="6"/>
  <c r="P74" i="6"/>
  <c r="O74" i="6"/>
  <c r="N74" i="6"/>
  <c r="M74" i="6"/>
  <c r="L74" i="6"/>
  <c r="M49" i="6"/>
  <c r="L49" i="6"/>
  <c r="P38" i="6"/>
  <c r="O38" i="6"/>
  <c r="HD35" i="6"/>
  <c r="CE35" i="6"/>
  <c r="N32" i="6"/>
  <c r="M32" i="6"/>
  <c r="L32" i="6"/>
  <c r="P31" i="6"/>
  <c r="O31" i="6"/>
  <c r="LN30" i="6"/>
  <c r="LN26" i="6" s="1"/>
  <c r="LN35" i="6" s="1"/>
  <c r="LQ26" i="6"/>
  <c r="LQ35" i="6" s="1"/>
  <c r="LP26" i="6"/>
  <c r="LP35" i="6" s="1"/>
  <c r="LO26" i="6"/>
  <c r="LO35" i="6" s="1"/>
  <c r="LM26" i="6"/>
  <c r="LM35" i="6" s="1"/>
  <c r="LL26" i="6"/>
  <c r="LL35" i="6" s="1"/>
  <c r="LK26" i="6"/>
  <c r="LK35" i="6" s="1"/>
  <c r="LJ26" i="6"/>
  <c r="LJ31" i="6" s="1"/>
  <c r="LI26" i="6"/>
  <c r="LI35" i="6" s="1"/>
  <c r="LG26" i="6"/>
  <c r="LG31" i="6" s="1"/>
  <c r="LF26" i="6"/>
  <c r="LF35" i="6" s="1"/>
  <c r="LE26" i="6"/>
  <c r="LE31" i="6" s="1"/>
  <c r="LD26" i="6"/>
  <c r="LD35" i="6" s="1"/>
  <c r="LC26" i="6"/>
  <c r="LC31" i="6" s="1"/>
  <c r="LB26" i="6"/>
  <c r="LB35" i="6" s="1"/>
  <c r="LA26" i="6"/>
  <c r="LA31" i="6" s="1"/>
  <c r="KZ26" i="6"/>
  <c r="KZ35" i="6" s="1"/>
  <c r="KY26" i="6"/>
  <c r="KY31" i="6" s="1"/>
  <c r="KX26" i="6"/>
  <c r="KX38" i="6" s="1"/>
  <c r="KW26" i="6"/>
  <c r="KW38" i="6" s="1"/>
  <c r="KV26" i="6"/>
  <c r="KV35" i="6" s="1"/>
  <c r="KU26" i="6"/>
  <c r="KU35" i="6" s="1"/>
  <c r="KT26" i="6"/>
  <c r="KR26" i="6"/>
  <c r="KR35" i="6" s="1"/>
  <c r="IW26" i="6"/>
  <c r="DW26" i="6"/>
  <c r="DV26" i="6"/>
  <c r="BS26" i="6"/>
  <c r="BR26" i="6"/>
  <c r="BQ26" i="6"/>
  <c r="BP26" i="6"/>
  <c r="BO26" i="6"/>
  <c r="BN26" i="6"/>
  <c r="BM26" i="6"/>
  <c r="BL26" i="6"/>
  <c r="BK26" i="6"/>
  <c r="BJ26" i="6"/>
  <c r="BI26" i="6"/>
  <c r="BH26" i="6"/>
  <c r="BG26" i="6"/>
  <c r="N26" i="6"/>
  <c r="N38" i="6" s="1"/>
  <c r="M26" i="6"/>
  <c r="M38" i="6" s="1"/>
  <c r="L26" i="6"/>
  <c r="L31" i="6" s="1"/>
  <c r="CX46" i="7" l="1"/>
  <c r="AV46" i="7"/>
  <c r="Y46" i="7"/>
  <c r="AG165" i="5"/>
  <c r="BB46" i="7"/>
  <c r="AG342" i="5"/>
  <c r="CP46" i="7"/>
  <c r="R6" i="7"/>
  <c r="AS402" i="5"/>
  <c r="AG402" i="5"/>
  <c r="AL406" i="5"/>
  <c r="AG406" i="5"/>
  <c r="AP409" i="5"/>
  <c r="AG409" i="5"/>
  <c r="AL413" i="5"/>
  <c r="AG413" i="5"/>
  <c r="AP418" i="5"/>
  <c r="AG418" i="5"/>
  <c r="AP421" i="5"/>
  <c r="AG421" i="5"/>
  <c r="AS21" i="5"/>
  <c r="AG21" i="5"/>
  <c r="AS22" i="5"/>
  <c r="AG22" i="5"/>
  <c r="AV44" i="7"/>
  <c r="AV64" i="7" s="1"/>
  <c r="AG92" i="5"/>
  <c r="AL405" i="5"/>
  <c r="AG405" i="5"/>
  <c r="AP408" i="5"/>
  <c r="AG408" i="5"/>
  <c r="AP412" i="5"/>
  <c r="AG412" i="5"/>
  <c r="AL417" i="5"/>
  <c r="AG417" i="5"/>
  <c r="CX44" i="7"/>
  <c r="CX64" i="7" s="1"/>
  <c r="AG400" i="5"/>
  <c r="AS404" i="5"/>
  <c r="AG404" i="5"/>
  <c r="AP411" i="5"/>
  <c r="AG411" i="5"/>
  <c r="AP416" i="5"/>
  <c r="AG416" i="5"/>
  <c r="AP423" i="5"/>
  <c r="AG423" i="5"/>
  <c r="AS20" i="5"/>
  <c r="AG20" i="5"/>
  <c r="AP397" i="5"/>
  <c r="AG397" i="5"/>
  <c r="AS403" i="5"/>
  <c r="AG403" i="5"/>
  <c r="AS407" i="5"/>
  <c r="AG407" i="5"/>
  <c r="AL410" i="5"/>
  <c r="AG410" i="5"/>
  <c r="AP415" i="5"/>
  <c r="AG415" i="5"/>
  <c r="AP419" i="5"/>
  <c r="AG419" i="5"/>
  <c r="AP422" i="5"/>
  <c r="AG422" i="5"/>
  <c r="AL403" i="5"/>
  <c r="AP403" i="5"/>
  <c r="AL401" i="5"/>
  <c r="AL416" i="5"/>
  <c r="AL21" i="5"/>
  <c r="AL397" i="5"/>
  <c r="AP410" i="5"/>
  <c r="AL411" i="5"/>
  <c r="AP417" i="5"/>
  <c r="AL418" i="5"/>
  <c r="AP406" i="5"/>
  <c r="AL407" i="5"/>
  <c r="AL408" i="5"/>
  <c r="AL412" i="5"/>
  <c r="AL20" i="5"/>
  <c r="AL22" i="5"/>
  <c r="AP407" i="5"/>
  <c r="AL421" i="5"/>
  <c r="AL402" i="5"/>
  <c r="AL404" i="5"/>
  <c r="AL409" i="5"/>
  <c r="AL415" i="5"/>
  <c r="AL419" i="5"/>
  <c r="AP420" i="5"/>
  <c r="AP20" i="5"/>
  <c r="AP21" i="5"/>
  <c r="AP22" i="5"/>
  <c r="AP402" i="5"/>
  <c r="LI31" i="6"/>
  <c r="KV31" i="6"/>
  <c r="LM31" i="6"/>
  <c r="LN31" i="6"/>
  <c r="KZ31" i="6"/>
  <c r="LO31" i="6"/>
  <c r="LD31" i="6"/>
  <c r="M31" i="6"/>
  <c r="KR31" i="6"/>
  <c r="KX31" i="6"/>
  <c r="LB31" i="6"/>
  <c r="LF31" i="6"/>
  <c r="LK31" i="6"/>
  <c r="L35" i="6"/>
  <c r="KW35" i="6"/>
  <c r="LC35" i="6"/>
  <c r="N31" i="6"/>
  <c r="KU31" i="6"/>
  <c r="LL31" i="6"/>
  <c r="M35" i="6"/>
  <c r="LJ35" i="6"/>
  <c r="L38" i="6"/>
  <c r="LA38" i="6"/>
  <c r="N35" i="6"/>
  <c r="LA35" i="6"/>
  <c r="LE35" i="6"/>
  <c r="KV38" i="6"/>
  <c r="KW31" i="6"/>
  <c r="R46" i="7" l="1"/>
  <c r="D131" i="8" s="1"/>
  <c r="CX62" i="7"/>
  <c r="CX56" i="7"/>
  <c r="CX52" i="7"/>
  <c r="CX59" i="7"/>
  <c r="CX54" i="7"/>
  <c r="CX50" i="7"/>
  <c r="CX48" i="7"/>
  <c r="AV62" i="7"/>
  <c r="AV59" i="7"/>
  <c r="AV56" i="7"/>
  <c r="AV54" i="7"/>
  <c r="AV50" i="7"/>
  <c r="AV52" i="7"/>
  <c r="AV48" i="7"/>
  <c r="AL420" i="5"/>
  <c r="E131" i="8" l="1"/>
  <c r="E137" i="8"/>
  <c r="E139" i="8"/>
  <c r="F140" i="8"/>
  <c r="E138" i="8"/>
  <c r="E136" i="8"/>
  <c r="E132" i="8"/>
  <c r="D146" i="8"/>
  <c r="CI424" i="5"/>
  <c r="CC424" i="5"/>
  <c r="CE424" i="5" s="1"/>
  <c r="AE424" i="5"/>
  <c r="ED396" i="5"/>
  <c r="EA396" i="5"/>
  <c r="DL396" i="5"/>
  <c r="CW396" i="5"/>
  <c r="CF396" i="5"/>
  <c r="CB396" i="5"/>
  <c r="CV110" i="7" s="1"/>
  <c r="BT396" i="5"/>
  <c r="CV94" i="7" s="1"/>
  <c r="BR396" i="5"/>
  <c r="CV90" i="7" s="1"/>
  <c r="BN396" i="5"/>
  <c r="CV82" i="7" s="1"/>
  <c r="BI396" i="5"/>
  <c r="CV72" i="7" s="1"/>
  <c r="BH396" i="5"/>
  <c r="CV70" i="7" s="1"/>
  <c r="BG396" i="5"/>
  <c r="CV118" i="7" s="1"/>
  <c r="BF396" i="5"/>
  <c r="CV117" i="7" s="1"/>
  <c r="BE396" i="5"/>
  <c r="CV116" i="7" s="1"/>
  <c r="BD396" i="5"/>
  <c r="AQ396" i="5"/>
  <c r="CV53" i="7" s="1"/>
  <c r="AN396" i="5"/>
  <c r="CV51" i="7" s="1"/>
  <c r="AK396" i="5"/>
  <c r="CV49" i="7" s="1"/>
  <c r="AH396" i="5"/>
  <c r="CC395" i="5"/>
  <c r="CE395" i="5" s="1"/>
  <c r="AE395" i="5"/>
  <c r="CU45" i="7" s="1"/>
  <c r="CI393" i="5"/>
  <c r="CC393" i="5"/>
  <c r="CE393" i="5" s="1"/>
  <c r="AE393" i="5"/>
  <c r="CI377" i="5"/>
  <c r="CC377" i="5"/>
  <c r="CE377" i="5" s="1"/>
  <c r="BD377" i="5"/>
  <c r="AE377" i="5"/>
  <c r="CC376" i="5"/>
  <c r="CE376" i="5" s="1"/>
  <c r="AE376" i="5"/>
  <c r="CI366" i="5"/>
  <c r="CC366" i="5"/>
  <c r="CE366" i="5" s="1"/>
  <c r="BB366" i="5"/>
  <c r="AE366" i="5"/>
  <c r="CC365" i="5"/>
  <c r="CE365" i="5" s="1"/>
  <c r="AE365" i="5"/>
  <c r="CC364" i="5"/>
  <c r="CE364" i="5" s="1"/>
  <c r="CC341" i="5"/>
  <c r="CE341" i="5" s="1"/>
  <c r="AE341" i="5"/>
  <c r="AG341" i="5" s="1"/>
  <c r="CC340" i="5"/>
  <c r="CE340" i="5" s="1"/>
  <c r="CC339" i="5"/>
  <c r="CE339" i="5" s="1"/>
  <c r="AE339" i="5"/>
  <c r="CI330" i="5"/>
  <c r="CC330" i="5"/>
  <c r="CE330" i="5" s="1"/>
  <c r="AS330" i="5"/>
  <c r="AL330" i="5"/>
  <c r="AI330" i="5"/>
  <c r="CI329" i="5"/>
  <c r="CC329" i="5"/>
  <c r="CE329" i="5" s="1"/>
  <c r="AE329" i="5"/>
  <c r="CO45" i="7" s="1"/>
  <c r="CC326" i="5"/>
  <c r="CE326" i="5" s="1"/>
  <c r="BD326" i="5"/>
  <c r="AJ326" i="5"/>
  <c r="AE326" i="5"/>
  <c r="AG326" i="5" s="1"/>
  <c r="CI325" i="5"/>
  <c r="CC325" i="5"/>
  <c r="CE325" i="5" s="1"/>
  <c r="BD325" i="5"/>
  <c r="AJ325" i="5"/>
  <c r="AE325" i="5"/>
  <c r="CC323" i="5"/>
  <c r="CE323" i="5" s="1"/>
  <c r="AE323" i="5"/>
  <c r="CC322" i="5"/>
  <c r="CE322" i="5" s="1"/>
  <c r="AE322" i="5"/>
  <c r="CL45" i="7" s="1"/>
  <c r="CI321" i="5"/>
  <c r="CC321" i="5"/>
  <c r="CE321" i="5" s="1"/>
  <c r="AE321" i="5"/>
  <c r="CI320" i="5"/>
  <c r="CC320" i="5"/>
  <c r="CE320" i="5" s="1"/>
  <c r="BD320" i="5"/>
  <c r="AS320" i="5"/>
  <c r="AP320" i="5"/>
  <c r="AL320" i="5"/>
  <c r="AJ320" i="5"/>
  <c r="CJ63" i="7" s="1"/>
  <c r="AI320" i="5"/>
  <c r="AE320" i="5"/>
  <c r="CJ45" i="7" s="1"/>
  <c r="CI319" i="5"/>
  <c r="CC319" i="5"/>
  <c r="CE319" i="5" s="1"/>
  <c r="BD319" i="5"/>
  <c r="AS319" i="5"/>
  <c r="AP319" i="5"/>
  <c r="AL319" i="5"/>
  <c r="AI319" i="5"/>
  <c r="CC318" i="5"/>
  <c r="CE318" i="5" s="1"/>
  <c r="AE318" i="5"/>
  <c r="AG318" i="5" s="1"/>
  <c r="CC317" i="5"/>
  <c r="CE317" i="5" s="1"/>
  <c r="CC316" i="5"/>
  <c r="CE316" i="5" s="1"/>
  <c r="AE316" i="5"/>
  <c r="CI315" i="5"/>
  <c r="CC315" i="5"/>
  <c r="CE315" i="5" s="1"/>
  <c r="BD315" i="5"/>
  <c r="AJ315" i="5"/>
  <c r="CH63" i="7" s="1"/>
  <c r="AE315" i="5"/>
  <c r="CC312" i="5"/>
  <c r="CE312" i="5" s="1"/>
  <c r="AE312" i="5"/>
  <c r="CI297" i="5"/>
  <c r="CC297" i="5"/>
  <c r="CE297" i="5" s="1"/>
  <c r="BD297" i="5"/>
  <c r="AJ297" i="5"/>
  <c r="CG63" i="7" s="1"/>
  <c r="AE297" i="5"/>
  <c r="CC296" i="5"/>
  <c r="CE296" i="5" s="1"/>
  <c r="CC294" i="5"/>
  <c r="CE294" i="5" s="1"/>
  <c r="CI288" i="5"/>
  <c r="CC288" i="5"/>
  <c r="CE288" i="5" s="1"/>
  <c r="AU288" i="5"/>
  <c r="AP288" i="5"/>
  <c r="AL288" i="5"/>
  <c r="AJ288" i="5"/>
  <c r="AI288" i="5"/>
  <c r="CI287" i="5"/>
  <c r="CC287" i="5"/>
  <c r="CE287" i="5" s="1"/>
  <c r="BD287" i="5"/>
  <c r="AJ287" i="5"/>
  <c r="AE287" i="5"/>
  <c r="CC286" i="5"/>
  <c r="CE286" i="5" s="1"/>
  <c r="AE286" i="5"/>
  <c r="CC285" i="5"/>
  <c r="CE285" i="5" s="1"/>
  <c r="AE285" i="5"/>
  <c r="AG285" i="5" s="1"/>
  <c r="CC284" i="5"/>
  <c r="CE284" i="5" s="1"/>
  <c r="AE284" i="5"/>
  <c r="CC283" i="5"/>
  <c r="CE283" i="5" s="1"/>
  <c r="CF280" i="5"/>
  <c r="BS280" i="5"/>
  <c r="BZ92" i="7" s="1"/>
  <c r="BG280" i="5"/>
  <c r="BZ118" i="7" s="1"/>
  <c r="BF280" i="5"/>
  <c r="BZ117" i="7" s="1"/>
  <c r="BE280" i="5"/>
  <c r="BZ116" i="7" s="1"/>
  <c r="BZ61" i="7"/>
  <c r="BZ53" i="7"/>
  <c r="AN280" i="5"/>
  <c r="BZ51" i="7" s="1"/>
  <c r="BZ49" i="7"/>
  <c r="EZ279" i="5"/>
  <c r="EY279" i="5"/>
  <c r="EM279" i="5"/>
  <c r="CW279" i="5"/>
  <c r="CO279" i="5"/>
  <c r="CJ279" i="5"/>
  <c r="CI279" i="5"/>
  <c r="CF279" i="5"/>
  <c r="CA279" i="5"/>
  <c r="BY108" i="7" s="1"/>
  <c r="BG279" i="5"/>
  <c r="BF279" i="5"/>
  <c r="BE279" i="5"/>
  <c r="BD279" i="5"/>
  <c r="BC279" i="5"/>
  <c r="AJ279" i="5"/>
  <c r="AE279" i="5"/>
  <c r="AG279" i="5" s="1"/>
  <c r="EZ278" i="5"/>
  <c r="EY278" i="5"/>
  <c r="DU278" i="5"/>
  <c r="CO278" i="5"/>
  <c r="CJ278" i="5"/>
  <c r="BY125" i="7" s="1"/>
  <c r="R125" i="7" s="1"/>
  <c r="CI278" i="5"/>
  <c r="CF278" i="5"/>
  <c r="CC278" i="5"/>
  <c r="CE278" i="5" s="1"/>
  <c r="BG278" i="5"/>
  <c r="BF278" i="5"/>
  <c r="BE278" i="5"/>
  <c r="BD278" i="5"/>
  <c r="BC278" i="5"/>
  <c r="AJ278" i="5"/>
  <c r="AH278" i="5"/>
  <c r="EZ277" i="5"/>
  <c r="EY277" i="5"/>
  <c r="CO277" i="5"/>
  <c r="CC277" i="5"/>
  <c r="CE277" i="5" s="1"/>
  <c r="BG277" i="5"/>
  <c r="BF277" i="5"/>
  <c r="BE277" i="5"/>
  <c r="BY116" i="7" s="1"/>
  <c r="BD277" i="5"/>
  <c r="BC277" i="5"/>
  <c r="AJ277" i="5"/>
  <c r="AH277" i="5"/>
  <c r="ED276" i="5"/>
  <c r="CF276" i="5"/>
  <c r="CC276" i="5"/>
  <c r="CE276" i="5" s="1"/>
  <c r="BG276" i="5"/>
  <c r="BF276" i="5"/>
  <c r="BC276" i="5"/>
  <c r="BD276" i="5" s="1"/>
  <c r="AJ276" i="5"/>
  <c r="AH276" i="5"/>
  <c r="CI254" i="5"/>
  <c r="CE254" i="5"/>
  <c r="BD254" i="5"/>
  <c r="AN254" i="5"/>
  <c r="AJ254" i="5"/>
  <c r="BX63" i="7" s="1"/>
  <c r="CC253" i="5"/>
  <c r="CE253" i="5" s="1"/>
  <c r="AE253" i="5"/>
  <c r="AG253" i="5" s="1"/>
  <c r="CC252" i="5"/>
  <c r="CE252" i="5" s="1"/>
  <c r="AE252" i="5"/>
  <c r="CC248" i="5"/>
  <c r="CE248" i="5" s="1"/>
  <c r="BD248" i="5"/>
  <c r="AJ248" i="5"/>
  <c r="BU63" i="7" s="1"/>
  <c r="AE248" i="5"/>
  <c r="BU45" i="7" s="1"/>
  <c r="CC245" i="5"/>
  <c r="CE245" i="5" s="1"/>
  <c r="BC245" i="5"/>
  <c r="AK245" i="5"/>
  <c r="BT49" i="7" s="1"/>
  <c r="AH245" i="5"/>
  <c r="CC238" i="5"/>
  <c r="CE238" i="5" s="1"/>
  <c r="BD238" i="5"/>
  <c r="AJ238" i="5"/>
  <c r="AE238" i="5"/>
  <c r="CC237" i="5"/>
  <c r="CE237" i="5" s="1"/>
  <c r="BD237" i="5"/>
  <c r="AJ237" i="5"/>
  <c r="AE237" i="5"/>
  <c r="CC236" i="5"/>
  <c r="CE236" i="5" s="1"/>
  <c r="BD236" i="5"/>
  <c r="AJ236" i="5"/>
  <c r="BS63" i="7" s="1"/>
  <c r="AE236" i="5"/>
  <c r="CI233" i="5"/>
  <c r="CC233" i="5"/>
  <c r="CE233" i="5" s="1"/>
  <c r="BD233" i="5"/>
  <c r="AJ233" i="5"/>
  <c r="AE233" i="5"/>
  <c r="CI232" i="5"/>
  <c r="CC232" i="5"/>
  <c r="CE232" i="5" s="1"/>
  <c r="BD232" i="5"/>
  <c r="AJ232" i="5"/>
  <c r="AE232" i="5"/>
  <c r="CI231" i="5"/>
  <c r="CC231" i="5"/>
  <c r="CE231" i="5" s="1"/>
  <c r="BD231" i="5"/>
  <c r="AU231" i="5"/>
  <c r="AS231" i="5"/>
  <c r="AP231" i="5"/>
  <c r="AL231" i="5"/>
  <c r="AJ231" i="5"/>
  <c r="AI231" i="5"/>
  <c r="CI203" i="5"/>
  <c r="CC203" i="5"/>
  <c r="CE203" i="5" s="1"/>
  <c r="BD203" i="5"/>
  <c r="AJ203" i="5"/>
  <c r="BP63" i="7" s="1"/>
  <c r="AE203" i="5"/>
  <c r="CI200" i="5"/>
  <c r="CC200" i="5"/>
  <c r="CE200" i="5" s="1"/>
  <c r="BG200" i="5"/>
  <c r="BF200" i="5"/>
  <c r="BO117" i="7" s="1"/>
  <c r="AU200" i="5"/>
  <c r="AT200" i="5"/>
  <c r="AS200" i="5"/>
  <c r="AP200" i="5"/>
  <c r="AL200" i="5"/>
  <c r="AK200" i="5"/>
  <c r="AI200" i="5"/>
  <c r="AH200" i="5"/>
  <c r="CI199" i="5"/>
  <c r="CC199" i="5"/>
  <c r="CE199" i="5" s="1"/>
  <c r="AS199" i="5"/>
  <c r="AP199" i="5"/>
  <c r="AL199" i="5"/>
  <c r="AH199" i="5"/>
  <c r="DR198" i="5"/>
  <c r="CC198" i="5"/>
  <c r="CE198" i="5" s="1"/>
  <c r="BG198" i="5"/>
  <c r="BC198" i="5"/>
  <c r="AT198" i="5"/>
  <c r="AK198" i="5"/>
  <c r="AH198" i="5"/>
  <c r="BB197" i="5"/>
  <c r="AE197" i="5"/>
  <c r="BN45" i="7" s="1"/>
  <c r="CC191" i="5"/>
  <c r="CE191" i="5" s="1"/>
  <c r="AE191" i="5"/>
  <c r="AG191" i="5" s="1"/>
  <c r="CC190" i="5"/>
  <c r="CE190" i="5" s="1"/>
  <c r="AE190" i="5"/>
  <c r="AG190" i="5" s="1"/>
  <c r="CC189" i="5"/>
  <c r="CE189" i="5" s="1"/>
  <c r="AE189" i="5"/>
  <c r="AG189" i="5" s="1"/>
  <c r="CC188" i="5"/>
  <c r="CE188" i="5" s="1"/>
  <c r="AE188" i="5"/>
  <c r="AG188" i="5" s="1"/>
  <c r="CC187" i="5"/>
  <c r="CE187" i="5" s="1"/>
  <c r="AE187" i="5"/>
  <c r="AG187" i="5" s="1"/>
  <c r="CC186" i="5"/>
  <c r="CE186" i="5" s="1"/>
  <c r="AE186" i="5"/>
  <c r="CC182" i="5"/>
  <c r="CE182" i="5" s="1"/>
  <c r="AE182" i="5"/>
  <c r="BL45" i="7" s="1"/>
  <c r="CC181" i="5"/>
  <c r="CE181" i="5" s="1"/>
  <c r="BC181" i="5"/>
  <c r="AK181" i="5"/>
  <c r="BK49" i="7" s="1"/>
  <c r="AH181" i="5"/>
  <c r="CC179" i="5"/>
  <c r="CE179" i="5" s="1"/>
  <c r="AE179" i="5"/>
  <c r="BI45" i="7" s="1"/>
  <c r="CI176" i="5"/>
  <c r="CC176" i="5"/>
  <c r="CE176" i="5" s="1"/>
  <c r="BC176" i="5"/>
  <c r="BD176" i="5" s="1"/>
  <c r="BB176" i="5"/>
  <c r="BA176" i="5"/>
  <c r="AU176" i="5"/>
  <c r="AP176" i="5"/>
  <c r="AL176" i="5"/>
  <c r="AJ176" i="5"/>
  <c r="BF63" i="7" s="1"/>
  <c r="AI176" i="5"/>
  <c r="AE176" i="5"/>
  <c r="AG176" i="5" s="1"/>
  <c r="CC175" i="5"/>
  <c r="CE175" i="5" s="1"/>
  <c r="AE175" i="5"/>
  <c r="CI170" i="5"/>
  <c r="CC170" i="5"/>
  <c r="CE170" i="5" s="1"/>
  <c r="BD170" i="5"/>
  <c r="AP170" i="5"/>
  <c r="AL170" i="5"/>
  <c r="AJ170" i="5"/>
  <c r="BD63" i="7" s="1"/>
  <c r="AI170" i="5"/>
  <c r="CC168" i="5"/>
  <c r="CE168" i="5" s="1"/>
  <c r="AE168" i="5"/>
  <c r="AG168" i="5" s="1"/>
  <c r="CC167" i="5"/>
  <c r="CE167" i="5" s="1"/>
  <c r="BD167" i="5"/>
  <c r="AE167" i="5"/>
  <c r="CC164" i="5"/>
  <c r="CE164" i="5" s="1"/>
  <c r="AE164" i="5"/>
  <c r="BB45" i="7" s="1"/>
  <c r="CC163" i="5"/>
  <c r="CE163" i="5" s="1"/>
  <c r="AE163" i="5"/>
  <c r="BA45" i="7" s="1"/>
  <c r="CI158" i="5"/>
  <c r="CC158" i="5"/>
  <c r="CE158" i="5" s="1"/>
  <c r="BD158" i="5"/>
  <c r="AJ158" i="5"/>
  <c r="AY63" i="7" s="1"/>
  <c r="AE158" i="5"/>
  <c r="AY45" i="7" s="1"/>
  <c r="CC110" i="5"/>
  <c r="CE110" i="5" s="1"/>
  <c r="CI109" i="5"/>
  <c r="CC109" i="5"/>
  <c r="CE109" i="5" s="1"/>
  <c r="BD109" i="5"/>
  <c r="AU109" i="5"/>
  <c r="AS109" i="5"/>
  <c r="AP109" i="5"/>
  <c r="AL109" i="5"/>
  <c r="AJ109" i="5"/>
  <c r="AI109" i="5"/>
  <c r="CI108" i="5"/>
  <c r="CC108" i="5"/>
  <c r="CE108" i="5" s="1"/>
  <c r="BD108" i="5"/>
  <c r="AU108" i="5"/>
  <c r="AS108" i="5"/>
  <c r="AP108" i="5"/>
  <c r="AL108" i="5"/>
  <c r="AJ108" i="5"/>
  <c r="AI108" i="5"/>
  <c r="CI107" i="5"/>
  <c r="CC107" i="5"/>
  <c r="CE107" i="5" s="1"/>
  <c r="BD107" i="5"/>
  <c r="AU107" i="5"/>
  <c r="AS107" i="5"/>
  <c r="AP107" i="5"/>
  <c r="AL107" i="5"/>
  <c r="AJ107" i="5"/>
  <c r="AI107" i="5"/>
  <c r="CC106" i="5"/>
  <c r="CE106" i="5" s="1"/>
  <c r="BD106" i="5"/>
  <c r="AP106" i="5"/>
  <c r="AL106" i="5"/>
  <c r="AJ106" i="5"/>
  <c r="AI106" i="5"/>
  <c r="CI105" i="5"/>
  <c r="CC105" i="5"/>
  <c r="CE105" i="5" s="1"/>
  <c r="BD105" i="5"/>
  <c r="BA105" i="5"/>
  <c r="AJ105" i="5"/>
  <c r="AE105" i="5"/>
  <c r="CC91" i="5"/>
  <c r="CE91" i="5" s="1"/>
  <c r="CC87" i="5"/>
  <c r="CE87" i="5" s="1"/>
  <c r="CC86" i="5"/>
  <c r="CE86" i="5" s="1"/>
  <c r="AE86" i="5"/>
  <c r="AU45" i="7" s="1"/>
  <c r="CC85" i="5"/>
  <c r="CE85" i="5" s="1"/>
  <c r="AE85" i="5"/>
  <c r="CI84" i="5"/>
  <c r="CC84" i="5"/>
  <c r="CE84" i="5" s="1"/>
  <c r="AS84" i="5"/>
  <c r="AP84" i="5"/>
  <c r="AL84" i="5"/>
  <c r="AI84" i="5"/>
  <c r="CI83" i="5"/>
  <c r="CC83" i="5"/>
  <c r="CE83" i="5" s="1"/>
  <c r="AS83" i="5"/>
  <c r="AP83" i="5"/>
  <c r="AL83" i="5"/>
  <c r="AI83" i="5"/>
  <c r="CI82" i="5"/>
  <c r="CC82" i="5"/>
  <c r="CE82" i="5" s="1"/>
  <c r="AP82" i="5"/>
  <c r="AL82" i="5"/>
  <c r="AI82" i="5"/>
  <c r="CC74" i="5"/>
  <c r="CE74" i="5" s="1"/>
  <c r="AE74" i="5"/>
  <c r="CI73" i="5"/>
  <c r="BU73" i="5"/>
  <c r="AO96" i="7" s="1"/>
  <c r="BT73" i="5"/>
  <c r="AO94" i="7" s="1"/>
  <c r="BS73" i="5"/>
  <c r="AO92" i="7" s="1"/>
  <c r="BR73" i="5"/>
  <c r="AO90" i="7" s="1"/>
  <c r="BH73" i="5"/>
  <c r="AO70" i="7" s="1"/>
  <c r="BD73" i="5"/>
  <c r="AJ73" i="5"/>
  <c r="AE73" i="5"/>
  <c r="CI72" i="5"/>
  <c r="CC72" i="5"/>
  <c r="CE72" i="5" s="1"/>
  <c r="BD72" i="5"/>
  <c r="BB72" i="5"/>
  <c r="AU72" i="5"/>
  <c r="AS72" i="5"/>
  <c r="AP72" i="5"/>
  <c r="AL72" i="5"/>
  <c r="AJ72" i="5"/>
  <c r="AI72" i="5"/>
  <c r="CI69" i="5"/>
  <c r="CC69" i="5"/>
  <c r="CE69" i="5" s="1"/>
  <c r="AE69" i="5"/>
  <c r="DO68" i="5"/>
  <c r="CI68" i="5"/>
  <c r="CC68" i="5"/>
  <c r="CE68" i="5" s="1"/>
  <c r="AU68" i="5"/>
  <c r="AP68" i="5"/>
  <c r="AL68" i="5"/>
  <c r="AI68" i="5"/>
  <c r="CI67" i="5"/>
  <c r="CC67" i="5"/>
  <c r="CE67" i="5" s="1"/>
  <c r="AE67" i="5"/>
  <c r="CC64" i="5"/>
  <c r="CE64" i="5" s="1"/>
  <c r="AE64" i="5"/>
  <c r="CC57" i="5"/>
  <c r="CE57" i="5" s="1"/>
  <c r="AE57" i="5"/>
  <c r="AG57" i="5" s="1"/>
  <c r="CC56" i="5"/>
  <c r="CE56" i="5" s="1"/>
  <c r="AE56" i="5"/>
  <c r="CC55" i="5"/>
  <c r="CE55" i="5" s="1"/>
  <c r="AJ55" i="5"/>
  <c r="AE55" i="5"/>
  <c r="AG55" i="5" s="1"/>
  <c r="CC54" i="5"/>
  <c r="CE54" i="5" s="1"/>
  <c r="BD54" i="5"/>
  <c r="AJ54" i="5"/>
  <c r="AE54" i="5"/>
  <c r="AG54" i="5" s="1"/>
  <c r="CC53" i="5"/>
  <c r="CE53" i="5" s="1"/>
  <c r="BD53" i="5"/>
  <c r="AJ53" i="5"/>
  <c r="AI63" i="7" s="1"/>
  <c r="AE53" i="5"/>
  <c r="CI50" i="5"/>
  <c r="CC50" i="5"/>
  <c r="CE50" i="5" s="1"/>
  <c r="BD50" i="5"/>
  <c r="AL50" i="5"/>
  <c r="AJ50" i="5"/>
  <c r="CI49" i="5"/>
  <c r="CC49" i="5"/>
  <c r="CE49" i="5" s="1"/>
  <c r="BD49" i="5"/>
  <c r="AS49" i="5"/>
  <c r="AP49" i="5"/>
  <c r="AL49" i="5"/>
  <c r="AJ49" i="5"/>
  <c r="AI49" i="5"/>
  <c r="CI48" i="5"/>
  <c r="CC48" i="5"/>
  <c r="CE48" i="5" s="1"/>
  <c r="BD48" i="5"/>
  <c r="AJ48" i="5"/>
  <c r="AE48" i="5"/>
  <c r="CI46" i="5"/>
  <c r="CC46" i="5"/>
  <c r="CE46" i="5" s="1"/>
  <c r="BD46" i="5"/>
  <c r="AJ46" i="5"/>
  <c r="AE63" i="7" s="1"/>
  <c r="AE46" i="5"/>
  <c r="DR45" i="5"/>
  <c r="CC45" i="5"/>
  <c r="CE45" i="5" s="1"/>
  <c r="AJ45" i="5"/>
  <c r="AD63" i="7" s="1"/>
  <c r="AE45" i="5"/>
  <c r="CC42" i="5"/>
  <c r="CE42" i="5" s="1"/>
  <c r="AE42" i="5"/>
  <c r="AG42" i="5" s="1"/>
  <c r="CI41" i="5"/>
  <c r="CC41" i="5"/>
  <c r="CE41" i="5" s="1"/>
  <c r="AE41" i="5"/>
  <c r="CC40" i="5"/>
  <c r="CE40" i="5" s="1"/>
  <c r="AE40" i="5"/>
  <c r="CC39" i="5"/>
  <c r="CE39" i="5" s="1"/>
  <c r="CC38" i="5"/>
  <c r="CE38" i="5" s="1"/>
  <c r="AE38" i="5"/>
  <c r="AA45" i="7" s="1"/>
  <c r="CC27" i="5"/>
  <c r="CE27" i="5" s="1"/>
  <c r="AE27" i="5"/>
  <c r="AG27" i="5" s="1"/>
  <c r="CC26" i="5"/>
  <c r="CE26" i="5" s="1"/>
  <c r="AE26" i="5"/>
  <c r="AG26" i="5" s="1"/>
  <c r="CC25" i="5"/>
  <c r="CE25" i="5" s="1"/>
  <c r="AE25" i="5"/>
  <c r="CI19" i="5"/>
  <c r="CC19" i="5"/>
  <c r="CE19" i="5" s="1"/>
  <c r="BD19" i="5"/>
  <c r="AJ19" i="5"/>
  <c r="AE19" i="5"/>
  <c r="CC18" i="5"/>
  <c r="CE18" i="5" s="1"/>
  <c r="BD18" i="5"/>
  <c r="AJ18" i="5"/>
  <c r="AE18" i="5"/>
  <c r="CI17" i="5"/>
  <c r="CC17" i="5"/>
  <c r="CE17" i="5" s="1"/>
  <c r="BD17" i="5"/>
  <c r="AJ17" i="5"/>
  <c r="AE17" i="5"/>
  <c r="CC13" i="5"/>
  <c r="CE13" i="5" s="1"/>
  <c r="AJ13" i="5"/>
  <c r="W63" i="7" s="1"/>
  <c r="AE13" i="5"/>
  <c r="CC12" i="5"/>
  <c r="CE12" i="5" s="1"/>
  <c r="CC11" i="5"/>
  <c r="CE11" i="5" s="1"/>
  <c r="AE11" i="5"/>
  <c r="CC10" i="5"/>
  <c r="CE10" i="5" s="1"/>
  <c r="AE10" i="5"/>
  <c r="CI9" i="5"/>
  <c r="CC9" i="5"/>
  <c r="CE9" i="5" s="1"/>
  <c r="BD9" i="5"/>
  <c r="AJ9" i="5"/>
  <c r="T63" i="7" s="1"/>
  <c r="AE9" i="5"/>
  <c r="CI8" i="5"/>
  <c r="CC8" i="5"/>
  <c r="CE8" i="5" s="1"/>
  <c r="AE8" i="5"/>
  <c r="CC7" i="5"/>
  <c r="CE7" i="5" s="1"/>
  <c r="BC7" i="5"/>
  <c r="AE7" i="5"/>
  <c r="CC6" i="5"/>
  <c r="CE6" i="5" s="1"/>
  <c r="G26" i="2"/>
  <c r="DW78" i="2"/>
  <c r="DW74" i="2"/>
  <c r="DW49" i="2"/>
  <c r="DW38" i="2"/>
  <c r="DW35" i="2"/>
  <c r="DW31" i="2"/>
  <c r="DW29" i="2"/>
  <c r="DW28" i="2"/>
  <c r="DW26" i="2"/>
  <c r="DV78" i="2"/>
  <c r="DV74" i="2"/>
  <c r="DV49" i="2"/>
  <c r="DV38" i="2"/>
  <c r="DV35" i="2"/>
  <c r="DV31" i="2"/>
  <c r="DV28" i="2"/>
  <c r="BV26" i="2"/>
  <c r="CM78" i="2"/>
  <c r="CM74" i="2"/>
  <c r="CM49" i="2"/>
  <c r="CM29" i="2"/>
  <c r="CM26" i="2"/>
  <c r="CM31" i="2" s="1"/>
  <c r="CL78" i="2"/>
  <c r="CL74" i="2"/>
  <c r="CL49" i="2"/>
  <c r="CL29" i="2"/>
  <c r="CL26" i="2"/>
  <c r="CL38" i="2" s="1"/>
  <c r="CK78" i="2"/>
  <c r="CK74" i="2"/>
  <c r="CK49" i="2"/>
  <c r="CK40" i="2"/>
  <c r="CK38" i="2"/>
  <c r="CK35" i="2"/>
  <c r="CK31" i="2"/>
  <c r="CK29" i="2"/>
  <c r="CK28" i="2"/>
  <c r="CV74" i="2"/>
  <c r="CV26" i="2"/>
  <c r="AF276" i="5" l="1"/>
  <c r="BY129" i="7"/>
  <c r="R129" i="7" s="1"/>
  <c r="C134" i="8" s="1"/>
  <c r="C147" i="8" s="1"/>
  <c r="BY63" i="7"/>
  <c r="R116" i="7"/>
  <c r="I88" i="8" s="1"/>
  <c r="BQ63" i="7"/>
  <c r="CH45" i="7"/>
  <c r="Y63" i="7"/>
  <c r="CB45" i="7"/>
  <c r="CI45" i="7"/>
  <c r="CN63" i="7"/>
  <c r="CP45" i="7"/>
  <c r="CS45" i="7"/>
  <c r="BO118" i="7"/>
  <c r="BY117" i="7"/>
  <c r="R117" i="7" s="1"/>
  <c r="I89" i="8" s="1"/>
  <c r="BY118" i="7"/>
  <c r="R94" i="7"/>
  <c r="R82" i="7"/>
  <c r="R90" i="7"/>
  <c r="R92" i="7"/>
  <c r="BZ112" i="7"/>
  <c r="BZ93" i="7" s="1"/>
  <c r="R72" i="7"/>
  <c r="R70" i="7"/>
  <c r="BZ58" i="7"/>
  <c r="R67" i="7"/>
  <c r="R108" i="7"/>
  <c r="BY112" i="7"/>
  <c r="CI276" i="5"/>
  <c r="BY122" i="7"/>
  <c r="CI280" i="5"/>
  <c r="BZ122" i="7"/>
  <c r="CI396" i="5"/>
  <c r="CV122" i="7"/>
  <c r="AO112" i="7"/>
  <c r="R96" i="7"/>
  <c r="CV112" i="7"/>
  <c r="CV73" i="7" s="1"/>
  <c r="R110" i="7"/>
  <c r="CV58" i="7"/>
  <c r="U45" i="7"/>
  <c r="AO63" i="7"/>
  <c r="AG186" i="5"/>
  <c r="BM45" i="7"/>
  <c r="AG25" i="5"/>
  <c r="Z45" i="7"/>
  <c r="AG45" i="5"/>
  <c r="AD45" i="7"/>
  <c r="AG46" i="5"/>
  <c r="AE45" i="7"/>
  <c r="AG67" i="5"/>
  <c r="AN45" i="7"/>
  <c r="AG74" i="5"/>
  <c r="AP45" i="7"/>
  <c r="AG40" i="5"/>
  <c r="AC45" i="7"/>
  <c r="AG48" i="5"/>
  <c r="AF45" i="7"/>
  <c r="AG105" i="5"/>
  <c r="AW45" i="7"/>
  <c r="AG323" i="5"/>
  <c r="CM45" i="7"/>
  <c r="AF63" i="7"/>
  <c r="AG56" i="5"/>
  <c r="AJ45" i="7"/>
  <c r="AG64" i="5"/>
  <c r="AL45" i="7"/>
  <c r="CD73" i="5"/>
  <c r="AW63" i="7"/>
  <c r="AG167" i="5"/>
  <c r="BC45" i="7"/>
  <c r="BF45" i="7"/>
  <c r="BO49" i="7"/>
  <c r="R49" i="7" s="1"/>
  <c r="I8" i="8" s="1"/>
  <c r="AG203" i="5"/>
  <c r="BP45" i="7"/>
  <c r="AG236" i="5"/>
  <c r="BS45" i="7"/>
  <c r="BW45" i="7"/>
  <c r="CC63" i="7"/>
  <c r="AG365" i="5"/>
  <c r="CQ45" i="7"/>
  <c r="AG393" i="5"/>
  <c r="CT45" i="7"/>
  <c r="AG424" i="5"/>
  <c r="CY45" i="7"/>
  <c r="AG7" i="5"/>
  <c r="T45" i="7"/>
  <c r="AG73" i="5"/>
  <c r="AO45" i="7"/>
  <c r="AG85" i="5"/>
  <c r="AT45" i="7"/>
  <c r="AG286" i="5"/>
  <c r="CC45" i="7"/>
  <c r="AG297" i="5"/>
  <c r="CG45" i="7"/>
  <c r="AG325" i="5"/>
  <c r="CN45" i="7"/>
  <c r="AG17" i="5"/>
  <c r="Y45" i="7"/>
  <c r="AG13" i="5"/>
  <c r="W45" i="7"/>
  <c r="AG53" i="5"/>
  <c r="AI45" i="7"/>
  <c r="AG232" i="5"/>
  <c r="BQ45" i="7"/>
  <c r="AG321" i="5"/>
  <c r="CK45" i="7"/>
  <c r="CD396" i="5"/>
  <c r="CC279" i="5"/>
  <c r="CD279" i="5"/>
  <c r="CC280" i="5"/>
  <c r="CD280" i="5"/>
  <c r="R53" i="7"/>
  <c r="AF200" i="5"/>
  <c r="BO61" i="7"/>
  <c r="R61" i="7" s="1"/>
  <c r="BX51" i="7"/>
  <c r="AF254" i="5"/>
  <c r="AE277" i="5"/>
  <c r="AF277" i="5"/>
  <c r="AI199" i="5"/>
  <c r="AF199" i="5"/>
  <c r="AG199" i="5" s="1"/>
  <c r="BK47" i="7"/>
  <c r="AF181" i="5"/>
  <c r="BO47" i="7"/>
  <c r="BO65" i="7" s="1"/>
  <c r="AF198" i="5"/>
  <c r="AE198" i="5"/>
  <c r="BZ47" i="7"/>
  <c r="BZ65" i="7" s="1"/>
  <c r="AF280" i="5"/>
  <c r="AF396" i="5"/>
  <c r="BT47" i="7"/>
  <c r="BT65" i="7" s="1"/>
  <c r="AF245" i="5"/>
  <c r="AE278" i="5"/>
  <c r="AF278" i="5"/>
  <c r="U44" i="7"/>
  <c r="U64" i="7" s="1"/>
  <c r="AG10" i="5"/>
  <c r="AU19" i="5"/>
  <c r="AG19" i="5"/>
  <c r="BA44" i="7"/>
  <c r="BA64" i="7" s="1"/>
  <c r="AG163" i="5"/>
  <c r="AP287" i="5"/>
  <c r="AG287" i="5"/>
  <c r="CU44" i="7"/>
  <c r="CU64" i="7" s="1"/>
  <c r="AG395" i="5"/>
  <c r="AS11" i="5"/>
  <c r="AG11" i="5"/>
  <c r="BI44" i="7"/>
  <c r="BI64" i="7" s="1"/>
  <c r="AG179" i="5"/>
  <c r="BN44" i="7"/>
  <c r="BN64" i="7" s="1"/>
  <c r="AG197" i="5"/>
  <c r="AL9" i="5"/>
  <c r="AG9" i="5"/>
  <c r="BB44" i="7"/>
  <c r="BB64" i="7" s="1"/>
  <c r="AG164" i="5"/>
  <c r="AL315" i="5"/>
  <c r="AG315" i="5"/>
  <c r="AP377" i="5"/>
  <c r="AG377" i="5"/>
  <c r="AL8" i="5"/>
  <c r="AG8" i="5"/>
  <c r="AA44" i="7"/>
  <c r="AA64" i="7" s="1"/>
  <c r="AG38" i="5"/>
  <c r="AU44" i="7"/>
  <c r="AU64" i="7" s="1"/>
  <c r="AG86" i="5"/>
  <c r="AY44" i="7"/>
  <c r="AY64" i="7" s="1"/>
  <c r="AG158" i="5"/>
  <c r="BL44" i="7"/>
  <c r="BL64" i="7" s="1"/>
  <c r="AG182" i="5"/>
  <c r="AU233" i="5"/>
  <c r="AG233" i="5"/>
  <c r="CB44" i="7"/>
  <c r="CB64" i="7" s="1"/>
  <c r="AG284" i="5"/>
  <c r="CI44" i="7"/>
  <c r="CI64" i="7" s="1"/>
  <c r="AG316" i="5"/>
  <c r="CJ44" i="7"/>
  <c r="CJ64" i="7" s="1"/>
  <c r="AG320" i="5"/>
  <c r="CL44" i="7"/>
  <c r="CL64" i="7" s="1"/>
  <c r="AG322" i="5"/>
  <c r="AP18" i="5"/>
  <c r="AG18" i="5"/>
  <c r="AS41" i="5"/>
  <c r="AG41" i="5"/>
  <c r="AU69" i="5"/>
  <c r="AG69" i="5"/>
  <c r="BF44" i="7"/>
  <c r="BF64" i="7" s="1"/>
  <c r="AG175" i="5"/>
  <c r="AP237" i="5"/>
  <c r="AG237" i="5"/>
  <c r="AU238" i="5"/>
  <c r="AG238" i="5"/>
  <c r="BU44" i="7"/>
  <c r="BU64" i="7" s="1"/>
  <c r="AG248" i="5"/>
  <c r="BW44" i="7"/>
  <c r="BW64" i="7" s="1"/>
  <c r="AG252" i="5"/>
  <c r="CH44" i="7"/>
  <c r="CH64" i="7" s="1"/>
  <c r="AG312" i="5"/>
  <c r="CO44" i="7"/>
  <c r="CO64" i="7" s="1"/>
  <c r="AG329" i="5"/>
  <c r="CP44" i="7"/>
  <c r="CP64" i="7" s="1"/>
  <c r="AG339" i="5"/>
  <c r="AP366" i="5"/>
  <c r="AG366" i="5"/>
  <c r="CS44" i="7"/>
  <c r="CS64" i="7" s="1"/>
  <c r="AG376" i="5"/>
  <c r="AE276" i="5"/>
  <c r="BY47" i="7"/>
  <c r="BY65" i="7" s="1"/>
  <c r="AJ396" i="5"/>
  <c r="CV63" i="7" s="1"/>
  <c r="CV47" i="7"/>
  <c r="CV65" i="7" s="1"/>
  <c r="AI105" i="5"/>
  <c r="AW44" i="7"/>
  <c r="AW64" i="7" s="1"/>
  <c r="AP203" i="5"/>
  <c r="BP44" i="7"/>
  <c r="BP64" i="7" s="1"/>
  <c r="AP236" i="5"/>
  <c r="BS44" i="7"/>
  <c r="BS64" i="7" s="1"/>
  <c r="AS321" i="5"/>
  <c r="CK44" i="7"/>
  <c r="CK64" i="7" s="1"/>
  <c r="Z44" i="7"/>
  <c r="Z64" i="7" s="1"/>
  <c r="AP45" i="5"/>
  <c r="AD44" i="7"/>
  <c r="AD64" i="7" s="1"/>
  <c r="AI53" i="5"/>
  <c r="AI44" i="7"/>
  <c r="AI64" i="7" s="1"/>
  <c r="AP73" i="5"/>
  <c r="AO44" i="7"/>
  <c r="AO64" i="7" s="1"/>
  <c r="AS85" i="5"/>
  <c r="AT44" i="7"/>
  <c r="AT64" i="7" s="1"/>
  <c r="AP323" i="5"/>
  <c r="CM44" i="7"/>
  <c r="CM64" i="7" s="1"/>
  <c r="AL7" i="5"/>
  <c r="T44" i="7"/>
  <c r="T64" i="7" s="1"/>
  <c r="AP13" i="5"/>
  <c r="W44" i="7"/>
  <c r="W64" i="7" s="1"/>
  <c r="AL56" i="5"/>
  <c r="AJ44" i="7"/>
  <c r="AJ64" i="7" s="1"/>
  <c r="AL64" i="5"/>
  <c r="AL44" i="7"/>
  <c r="AL64" i="7" s="1"/>
  <c r="BM44" i="7"/>
  <c r="BM64" i="7" s="1"/>
  <c r="AU40" i="5"/>
  <c r="AC44" i="7"/>
  <c r="AC64" i="7" s="1"/>
  <c r="AP46" i="5"/>
  <c r="AE44" i="7"/>
  <c r="AE64" i="7" s="1"/>
  <c r="AN44" i="7"/>
  <c r="AN64" i="7" s="1"/>
  <c r="AS74" i="5"/>
  <c r="AP44" i="7"/>
  <c r="AP64" i="7" s="1"/>
  <c r="AU232" i="5"/>
  <c r="BQ44" i="7"/>
  <c r="BQ64" i="7" s="1"/>
  <c r="CQ44" i="7"/>
  <c r="CQ64" i="7" s="1"/>
  <c r="AP393" i="5"/>
  <c r="CT44" i="7"/>
  <c r="CT64" i="7" s="1"/>
  <c r="AP424" i="5"/>
  <c r="CY44" i="7"/>
  <c r="CY64" i="7" s="1"/>
  <c r="AP48" i="5"/>
  <c r="AF44" i="7"/>
  <c r="AF64" i="7" s="1"/>
  <c r="AP286" i="5"/>
  <c r="CC44" i="7"/>
  <c r="CC64" i="7" s="1"/>
  <c r="AS297" i="5"/>
  <c r="CG44" i="7"/>
  <c r="CG64" i="7" s="1"/>
  <c r="AL325" i="5"/>
  <c r="CN44" i="7"/>
  <c r="CN64" i="7" s="1"/>
  <c r="AS17" i="5"/>
  <c r="Y44" i="7"/>
  <c r="Y64" i="7" s="1"/>
  <c r="BC44" i="7"/>
  <c r="BC64" i="7" s="1"/>
  <c r="AE280" i="5"/>
  <c r="BZ45" i="7" s="1"/>
  <c r="AE200" i="5"/>
  <c r="AG200" i="5" s="1"/>
  <c r="AE245" i="5"/>
  <c r="BT45" i="7" s="1"/>
  <c r="AE181" i="5"/>
  <c r="BK45" i="7" s="1"/>
  <c r="AE396" i="5"/>
  <c r="AP41" i="5"/>
  <c r="AL41" i="5"/>
  <c r="AL323" i="5"/>
  <c r="AI366" i="5"/>
  <c r="AU315" i="5"/>
  <c r="AL17" i="5"/>
  <c r="AL74" i="5"/>
  <c r="AS237" i="5"/>
  <c r="AP321" i="5"/>
  <c r="AL19" i="5"/>
  <c r="AI41" i="5"/>
  <c r="AL69" i="5"/>
  <c r="AI11" i="5"/>
  <c r="AI18" i="5"/>
  <c r="AL46" i="5"/>
  <c r="AS48" i="5"/>
  <c r="CC73" i="5"/>
  <c r="AP74" i="5"/>
  <c r="AI203" i="5"/>
  <c r="AI236" i="5"/>
  <c r="AI238" i="5"/>
  <c r="AE254" i="5"/>
  <c r="BX45" i="7" s="1"/>
  <c r="AI287" i="5"/>
  <c r="AU366" i="5"/>
  <c r="AI393" i="5"/>
  <c r="AI424" i="5"/>
  <c r="AP7" i="5"/>
  <c r="AP8" i="5"/>
  <c r="AL11" i="5"/>
  <c r="AS46" i="5"/>
  <c r="AP56" i="5"/>
  <c r="AL232" i="5"/>
  <c r="AI315" i="5"/>
  <c r="AI321" i="5"/>
  <c r="AI323" i="5"/>
  <c r="AI325" i="5"/>
  <c r="CC396" i="5"/>
  <c r="AU424" i="5"/>
  <c r="AU11" i="5"/>
  <c r="AI13" i="5"/>
  <c r="AL18" i="5"/>
  <c r="AU41" i="5"/>
  <c r="AI46" i="5"/>
  <c r="AI48" i="5"/>
  <c r="AI69" i="5"/>
  <c r="AI74" i="5"/>
  <c r="AS203" i="5"/>
  <c r="AI233" i="5"/>
  <c r="AS236" i="5"/>
  <c r="AI237" i="5"/>
  <c r="AL287" i="5"/>
  <c r="AL297" i="5"/>
  <c r="AL321" i="5"/>
  <c r="AS287" i="5"/>
  <c r="AP315" i="5"/>
  <c r="AU325" i="5"/>
  <c r="AS366" i="5"/>
  <c r="AI377" i="5"/>
  <c r="AU377" i="5"/>
  <c r="AS393" i="5"/>
  <c r="AS424" i="5"/>
  <c r="AP9" i="5"/>
  <c r="AU8" i="5"/>
  <c r="AI9" i="5"/>
  <c r="AS9" i="5"/>
  <c r="AP17" i="5"/>
  <c r="AP19" i="5"/>
  <c r="AI40" i="5"/>
  <c r="AI45" i="5"/>
  <c r="AS73" i="5"/>
  <c r="AS286" i="5"/>
  <c r="AI7" i="5"/>
  <c r="AU7" i="5"/>
  <c r="AI8" i="5"/>
  <c r="AP11" i="5"/>
  <c r="AL13" i="5"/>
  <c r="AI17" i="5"/>
  <c r="AI19" i="5"/>
  <c r="AS19" i="5"/>
  <c r="AL40" i="5"/>
  <c r="AL48" i="5"/>
  <c r="AI56" i="5"/>
  <c r="AI64" i="5"/>
  <c r="AS69" i="5"/>
  <c r="AL203" i="5"/>
  <c r="AI232" i="5"/>
  <c r="AS232" i="5"/>
  <c r="AL233" i="5"/>
  <c r="AL236" i="5"/>
  <c r="AL237" i="5"/>
  <c r="AL238" i="5"/>
  <c r="AI286" i="5"/>
  <c r="AU286" i="5"/>
  <c r="AP297" i="5"/>
  <c r="AS7" i="5"/>
  <c r="AS45" i="5"/>
  <c r="AS56" i="5"/>
  <c r="AI73" i="5"/>
  <c r="AP232" i="5"/>
  <c r="AP40" i="5"/>
  <c r="AL45" i="5"/>
  <c r="AL73" i="5"/>
  <c r="AL286" i="5"/>
  <c r="AI297" i="5"/>
  <c r="AL366" i="5"/>
  <c r="AL377" i="5"/>
  <c r="AL393" i="5"/>
  <c r="AL424" i="5"/>
  <c r="CL31" i="2"/>
  <c r="CL40" i="2"/>
  <c r="CM40" i="2"/>
  <c r="CM28" i="2"/>
  <c r="CL35" i="2"/>
  <c r="CL28" i="2"/>
  <c r="DR78" i="2"/>
  <c r="DR74" i="2"/>
  <c r="DR49" i="2"/>
  <c r="DR29" i="2"/>
  <c r="DR26" i="2"/>
  <c r="DR31" i="2" s="1"/>
  <c r="I7" i="8" l="1"/>
  <c r="I33" i="8" s="1"/>
  <c r="C133" i="8"/>
  <c r="C132" i="8" s="1"/>
  <c r="CE396" i="5"/>
  <c r="CE73" i="5"/>
  <c r="CE280" i="5"/>
  <c r="BK65" i="7"/>
  <c r="R47" i="7"/>
  <c r="AG198" i="5"/>
  <c r="R118" i="7"/>
  <c r="I90" i="8" s="1"/>
  <c r="I35" i="8"/>
  <c r="BY77" i="7"/>
  <c r="BY83" i="7"/>
  <c r="BY71" i="7"/>
  <c r="BY73" i="7"/>
  <c r="BY85" i="7"/>
  <c r="BY79" i="7"/>
  <c r="BY95" i="7"/>
  <c r="BY101" i="7"/>
  <c r="BY81" i="7"/>
  <c r="BY103" i="7"/>
  <c r="BY111" i="7"/>
  <c r="BY75" i="7"/>
  <c r="BY105" i="7"/>
  <c r="BY91" i="7"/>
  <c r="BY93" i="7"/>
  <c r="BY107" i="7"/>
  <c r="BY97" i="7"/>
  <c r="BY87" i="7"/>
  <c r="BY89" i="7"/>
  <c r="BY99" i="7"/>
  <c r="CV95" i="7"/>
  <c r="CV91" i="7"/>
  <c r="AO73" i="7"/>
  <c r="AO75" i="7"/>
  <c r="AO111" i="7"/>
  <c r="AO109" i="7"/>
  <c r="AO99" i="7"/>
  <c r="AO83" i="7"/>
  <c r="AO101" i="7"/>
  <c r="AO103" i="7"/>
  <c r="AO81" i="7"/>
  <c r="AO77" i="7"/>
  <c r="AO85" i="7"/>
  <c r="AO87" i="7"/>
  <c r="AO89" i="7"/>
  <c r="AO105" i="7"/>
  <c r="AO79" i="7"/>
  <c r="AO107" i="7"/>
  <c r="CV111" i="7"/>
  <c r="BZ75" i="7"/>
  <c r="BZ73" i="7"/>
  <c r="BZ85" i="7"/>
  <c r="BZ111" i="7"/>
  <c r="BZ83" i="7"/>
  <c r="BZ79" i="7"/>
  <c r="BZ81" i="7"/>
  <c r="BZ103" i="7"/>
  <c r="BZ71" i="7"/>
  <c r="BZ99" i="7"/>
  <c r="BZ101" i="7"/>
  <c r="BZ77" i="7"/>
  <c r="BZ91" i="7"/>
  <c r="BZ95" i="7"/>
  <c r="BZ87" i="7"/>
  <c r="BZ89" i="7"/>
  <c r="BZ105" i="7"/>
  <c r="BZ107" i="7"/>
  <c r="BZ109" i="7"/>
  <c r="BZ97" i="7"/>
  <c r="CV71" i="7"/>
  <c r="AO97" i="7"/>
  <c r="AO95" i="7"/>
  <c r="AO93" i="7"/>
  <c r="AO91" i="7"/>
  <c r="AO71" i="7"/>
  <c r="CV75" i="7"/>
  <c r="CV77" i="7"/>
  <c r="CV79" i="7"/>
  <c r="CV105" i="7"/>
  <c r="CV97" i="7"/>
  <c r="CV99" i="7"/>
  <c r="CV107" i="7"/>
  <c r="CV101" i="7"/>
  <c r="CV109" i="7"/>
  <c r="CV89" i="7"/>
  <c r="CV93" i="7"/>
  <c r="CV85" i="7"/>
  <c r="CV87" i="7"/>
  <c r="CV81" i="7"/>
  <c r="CV103" i="7"/>
  <c r="CV83" i="7"/>
  <c r="BY109" i="7"/>
  <c r="R112" i="7"/>
  <c r="R122" i="7"/>
  <c r="R124" i="7" s="1"/>
  <c r="AG396" i="5"/>
  <c r="CV45" i="7"/>
  <c r="BO45" i="7"/>
  <c r="I10" i="8"/>
  <c r="I38" i="8" s="1"/>
  <c r="R51" i="7"/>
  <c r="I9" i="8" s="1"/>
  <c r="BX58" i="7"/>
  <c r="BX60" i="7" s="1"/>
  <c r="AL62" i="7"/>
  <c r="AL52" i="7"/>
  <c r="AL54" i="7"/>
  <c r="AL59" i="7"/>
  <c r="AL56" i="7"/>
  <c r="AL50" i="7"/>
  <c r="AL48" i="7"/>
  <c r="AD59" i="7"/>
  <c r="AD52" i="7"/>
  <c r="AD62" i="7"/>
  <c r="AD56" i="7"/>
  <c r="AD54" i="7"/>
  <c r="AD50" i="7"/>
  <c r="AD48" i="7"/>
  <c r="CH62" i="7"/>
  <c r="CH52" i="7"/>
  <c r="CH59" i="7"/>
  <c r="CH56" i="7"/>
  <c r="CH54" i="7"/>
  <c r="CH50" i="7"/>
  <c r="CH48" i="7"/>
  <c r="CJ62" i="7"/>
  <c r="CJ56" i="7"/>
  <c r="CJ54" i="7"/>
  <c r="CJ59" i="7"/>
  <c r="CJ52" i="7"/>
  <c r="CJ50" i="7"/>
  <c r="CJ48" i="7"/>
  <c r="BL62" i="7"/>
  <c r="BL56" i="7"/>
  <c r="BL54" i="7"/>
  <c r="BL50" i="7"/>
  <c r="BL59" i="7"/>
  <c r="BL52" i="7"/>
  <c r="BL48" i="7"/>
  <c r="BI62" i="7"/>
  <c r="BI59" i="7"/>
  <c r="BI56" i="7"/>
  <c r="BI52" i="7"/>
  <c r="BI54" i="7"/>
  <c r="BI50" i="7"/>
  <c r="BI48" i="7"/>
  <c r="CU62" i="7"/>
  <c r="CU59" i="7"/>
  <c r="CU54" i="7"/>
  <c r="CU56" i="7"/>
  <c r="CU52" i="7"/>
  <c r="CU50" i="7"/>
  <c r="CU48" i="7"/>
  <c r="BA62" i="7"/>
  <c r="BA59" i="7"/>
  <c r="BA56" i="7"/>
  <c r="BA52" i="7"/>
  <c r="BA54" i="7"/>
  <c r="BA50" i="7"/>
  <c r="BA48" i="7"/>
  <c r="U62" i="7"/>
  <c r="U59" i="7"/>
  <c r="U56" i="7"/>
  <c r="U52" i="7"/>
  <c r="U54" i="7"/>
  <c r="U50" i="7"/>
  <c r="U48" i="7"/>
  <c r="BZ60" i="7"/>
  <c r="W62" i="7"/>
  <c r="W59" i="7"/>
  <c r="W56" i="7"/>
  <c r="W54" i="7"/>
  <c r="W50" i="7"/>
  <c r="W52" i="7"/>
  <c r="W48" i="7"/>
  <c r="CS62" i="7"/>
  <c r="CS59" i="7"/>
  <c r="CS56" i="7"/>
  <c r="CS52" i="7"/>
  <c r="CS54" i="7"/>
  <c r="CS50" i="7"/>
  <c r="CS48" i="7"/>
  <c r="BU62" i="7"/>
  <c r="BU59" i="7"/>
  <c r="BU56" i="7"/>
  <c r="BU52" i="7"/>
  <c r="BU54" i="7"/>
  <c r="BU50" i="7"/>
  <c r="BU48" i="7"/>
  <c r="CB62" i="7"/>
  <c r="CB56" i="7"/>
  <c r="CB54" i="7"/>
  <c r="CB52" i="7"/>
  <c r="CB59" i="7"/>
  <c r="CB50" i="7"/>
  <c r="CB48" i="7"/>
  <c r="AU62" i="7"/>
  <c r="AU59" i="7"/>
  <c r="AU56" i="7"/>
  <c r="AU54" i="7"/>
  <c r="AU50" i="7"/>
  <c r="AU52" i="7"/>
  <c r="AU48" i="7"/>
  <c r="CN62" i="7"/>
  <c r="CN59" i="7"/>
  <c r="CN54" i="7"/>
  <c r="CN56" i="7"/>
  <c r="CN52" i="7"/>
  <c r="CN50" i="7"/>
  <c r="CN48" i="7"/>
  <c r="CC62" i="7"/>
  <c r="CC59" i="7"/>
  <c r="CC56" i="7"/>
  <c r="CC52" i="7"/>
  <c r="CC54" i="7"/>
  <c r="CC50" i="7"/>
  <c r="CC48" i="7"/>
  <c r="CY62" i="7"/>
  <c r="CY59" i="7"/>
  <c r="CY54" i="7"/>
  <c r="CY56" i="7"/>
  <c r="CY52" i="7"/>
  <c r="CY50" i="7"/>
  <c r="CY48" i="7"/>
  <c r="CQ62" i="7"/>
  <c r="CQ59" i="7"/>
  <c r="CQ56" i="7"/>
  <c r="CQ54" i="7"/>
  <c r="CQ52" i="7"/>
  <c r="CQ50" i="7"/>
  <c r="CQ48" i="7"/>
  <c r="AC62" i="7"/>
  <c r="AC59" i="7"/>
  <c r="AC56" i="7"/>
  <c r="AC52" i="7"/>
  <c r="AC54" i="7"/>
  <c r="AC50" i="7"/>
  <c r="AC48" i="7"/>
  <c r="BS62" i="7"/>
  <c r="BS59" i="7"/>
  <c r="BS56" i="7"/>
  <c r="BS54" i="7"/>
  <c r="BS52" i="7"/>
  <c r="BS50" i="7"/>
  <c r="BS48" i="7"/>
  <c r="AW62" i="7"/>
  <c r="AW59" i="7"/>
  <c r="AW56" i="7"/>
  <c r="AW52" i="7"/>
  <c r="AW54" i="7"/>
  <c r="AW50" i="7"/>
  <c r="AW48" i="7"/>
  <c r="BY60" i="7"/>
  <c r="BT60" i="7"/>
  <c r="BK60" i="7"/>
  <c r="CM62" i="7"/>
  <c r="CM59" i="7"/>
  <c r="CM56" i="7"/>
  <c r="CM54" i="7"/>
  <c r="CM52" i="7"/>
  <c r="CM50" i="7"/>
  <c r="CM48" i="7"/>
  <c r="CP52" i="7"/>
  <c r="CP62" i="7"/>
  <c r="CP59" i="7"/>
  <c r="CP50" i="7"/>
  <c r="CP56" i="7"/>
  <c r="CP54" i="7"/>
  <c r="CP48" i="7"/>
  <c r="BQ62" i="7"/>
  <c r="BQ59" i="7"/>
  <c r="BQ56" i="7"/>
  <c r="BQ52" i="7"/>
  <c r="BQ54" i="7"/>
  <c r="BQ50" i="7"/>
  <c r="BQ48" i="7"/>
  <c r="AJ62" i="7"/>
  <c r="AJ59" i="7"/>
  <c r="AJ54" i="7"/>
  <c r="AJ50" i="7"/>
  <c r="AJ56" i="7"/>
  <c r="AJ52" i="7"/>
  <c r="AJ48" i="7"/>
  <c r="AT59" i="7"/>
  <c r="AT52" i="7"/>
  <c r="AT62" i="7"/>
  <c r="AT56" i="7"/>
  <c r="AT54" i="7"/>
  <c r="AT50" i="7"/>
  <c r="AT48" i="7"/>
  <c r="Z59" i="7"/>
  <c r="Z62" i="7"/>
  <c r="Z56" i="7"/>
  <c r="Z52" i="7"/>
  <c r="Z50" i="7"/>
  <c r="Z54" i="7"/>
  <c r="Z48" i="7"/>
  <c r="AG276" i="5"/>
  <c r="BY45" i="7"/>
  <c r="CO62" i="7"/>
  <c r="CO59" i="7"/>
  <c r="CO56" i="7"/>
  <c r="CO52" i="7"/>
  <c r="CO54" i="7"/>
  <c r="CO50" i="7"/>
  <c r="CO48" i="7"/>
  <c r="BW62" i="7"/>
  <c r="BW59" i="7"/>
  <c r="BW56" i="7"/>
  <c r="BW54" i="7"/>
  <c r="BW52" i="7"/>
  <c r="BW50" i="7"/>
  <c r="BW48" i="7"/>
  <c r="BF59" i="7"/>
  <c r="BF62" i="7"/>
  <c r="BF56" i="7"/>
  <c r="BF52" i="7"/>
  <c r="BF50" i="7"/>
  <c r="BF54" i="7"/>
  <c r="BF48" i="7"/>
  <c r="CL59" i="7"/>
  <c r="CL62" i="7"/>
  <c r="CL56" i="7"/>
  <c r="CL52" i="7"/>
  <c r="CL50" i="7"/>
  <c r="CL54" i="7"/>
  <c r="CL48" i="7"/>
  <c r="CI62" i="7"/>
  <c r="CI59" i="7"/>
  <c r="CI56" i="7"/>
  <c r="CI54" i="7"/>
  <c r="CI52" i="7"/>
  <c r="CI50" i="7"/>
  <c r="CI48" i="7"/>
  <c r="AY62" i="7"/>
  <c r="AY59" i="7"/>
  <c r="AY56" i="7"/>
  <c r="AY54" i="7"/>
  <c r="AY50" i="7"/>
  <c r="AY52" i="7"/>
  <c r="AY48" i="7"/>
  <c r="AA62" i="7"/>
  <c r="AA59" i="7"/>
  <c r="AA56" i="7"/>
  <c r="AA54" i="7"/>
  <c r="AA50" i="7"/>
  <c r="AA52" i="7"/>
  <c r="AA48" i="7"/>
  <c r="BB62" i="7"/>
  <c r="BB52" i="7"/>
  <c r="BB59" i="7"/>
  <c r="BB56" i="7"/>
  <c r="BB54" i="7"/>
  <c r="BB50" i="7"/>
  <c r="BB48" i="7"/>
  <c r="BN59" i="7"/>
  <c r="BN56" i="7"/>
  <c r="BN52" i="7"/>
  <c r="BN54" i="7"/>
  <c r="BN50" i="7"/>
  <c r="BN62" i="7"/>
  <c r="BN48" i="7"/>
  <c r="AP59" i="7"/>
  <c r="AP62" i="7"/>
  <c r="AP56" i="7"/>
  <c r="AP52" i="7"/>
  <c r="AP50" i="7"/>
  <c r="AP54" i="7"/>
  <c r="AP48" i="7"/>
  <c r="AO62" i="7"/>
  <c r="AO59" i="7"/>
  <c r="AO56" i="7"/>
  <c r="AO52" i="7"/>
  <c r="AO54" i="7"/>
  <c r="AO50" i="7"/>
  <c r="AO48" i="7"/>
  <c r="BC62" i="7"/>
  <c r="BC59" i="7"/>
  <c r="BC56" i="7"/>
  <c r="BC54" i="7"/>
  <c r="BC50" i="7"/>
  <c r="BC52" i="7"/>
  <c r="BC48" i="7"/>
  <c r="AN62" i="7"/>
  <c r="AN59" i="7"/>
  <c r="AN56" i="7"/>
  <c r="AN54" i="7"/>
  <c r="AN50" i="7"/>
  <c r="AN52" i="7"/>
  <c r="AN48" i="7"/>
  <c r="T62" i="7"/>
  <c r="T59" i="7"/>
  <c r="T54" i="7"/>
  <c r="T50" i="7"/>
  <c r="T56" i="7"/>
  <c r="T52" i="7"/>
  <c r="T48" i="7"/>
  <c r="AI62" i="7"/>
  <c r="AI59" i="7"/>
  <c r="AI56" i="7"/>
  <c r="AI54" i="7"/>
  <c r="AI50" i="7"/>
  <c r="AI52" i="7"/>
  <c r="AI48" i="7"/>
  <c r="Y62" i="7"/>
  <c r="Y59" i="7"/>
  <c r="Y56" i="7"/>
  <c r="Y52" i="7"/>
  <c r="Y54" i="7"/>
  <c r="Y50" i="7"/>
  <c r="Y48" i="7"/>
  <c r="CG62" i="7"/>
  <c r="CG59" i="7"/>
  <c r="CG56" i="7"/>
  <c r="CG52" i="7"/>
  <c r="CG54" i="7"/>
  <c r="CG50" i="7"/>
  <c r="CG48" i="7"/>
  <c r="AF62" i="7"/>
  <c r="AF59" i="7"/>
  <c r="AF56" i="7"/>
  <c r="AF54" i="7"/>
  <c r="AF50" i="7"/>
  <c r="AF52" i="7"/>
  <c r="AF48" i="7"/>
  <c r="CT59" i="7"/>
  <c r="CT56" i="7"/>
  <c r="CT52" i="7"/>
  <c r="CT62" i="7"/>
  <c r="CT54" i="7"/>
  <c r="CT50" i="7"/>
  <c r="CT48" i="7"/>
  <c r="AE62" i="7"/>
  <c r="AE59" i="7"/>
  <c r="AE56" i="7"/>
  <c r="AE54" i="7"/>
  <c r="AE50" i="7"/>
  <c r="AE52" i="7"/>
  <c r="AE48" i="7"/>
  <c r="BM62" i="7"/>
  <c r="BM59" i="7"/>
  <c r="BM56" i="7"/>
  <c r="BM52" i="7"/>
  <c r="BM54" i="7"/>
  <c r="BM50" i="7"/>
  <c r="BM48" i="7"/>
  <c r="CK62" i="7"/>
  <c r="CK59" i="7"/>
  <c r="CK56" i="7"/>
  <c r="CK52" i="7"/>
  <c r="CK54" i="7"/>
  <c r="CK50" i="7"/>
  <c r="CK48" i="7"/>
  <c r="BP62" i="7"/>
  <c r="BP59" i="7"/>
  <c r="BP54" i="7"/>
  <c r="BP56" i="7"/>
  <c r="BP52" i="7"/>
  <c r="BP50" i="7"/>
  <c r="BP48" i="7"/>
  <c r="CV60" i="7"/>
  <c r="BO60" i="7"/>
  <c r="AG278" i="5"/>
  <c r="CE279" i="5"/>
  <c r="AG280" i="5"/>
  <c r="AG277" i="5"/>
  <c r="R65" i="7"/>
  <c r="BX44" i="7"/>
  <c r="BX64" i="7" s="1"/>
  <c r="AG254" i="5"/>
  <c r="BK44" i="7"/>
  <c r="AG181" i="5"/>
  <c r="BY44" i="7"/>
  <c r="BT44" i="7"/>
  <c r="BT64" i="7" s="1"/>
  <c r="AG245" i="5"/>
  <c r="AI396" i="5"/>
  <c r="CV44" i="7"/>
  <c r="CV64" i="7" s="1"/>
  <c r="AP198" i="5"/>
  <c r="BO44" i="7"/>
  <c r="AP280" i="5"/>
  <c r="BZ44" i="7"/>
  <c r="BZ64" i="7" s="1"/>
  <c r="AI280" i="5"/>
  <c r="AS280" i="5"/>
  <c r="AU280" i="5"/>
  <c r="AL280" i="5"/>
  <c r="AS396" i="5"/>
  <c r="AI198" i="5"/>
  <c r="AL198" i="5"/>
  <c r="AL396" i="5"/>
  <c r="AP396" i="5"/>
  <c r="AU198" i="5"/>
  <c r="AL254" i="5"/>
  <c r="AS254" i="5"/>
  <c r="AI254" i="5"/>
  <c r="AP254" i="5"/>
  <c r="DR35" i="2"/>
  <c r="DR28" i="2"/>
  <c r="DR40" i="2"/>
  <c r="CS74" i="2"/>
  <c r="CS49" i="2"/>
  <c r="CS29" i="2"/>
  <c r="CS26" i="2"/>
  <c r="I37" i="8" l="1"/>
  <c r="I36" i="8" s="1"/>
  <c r="R91" i="7"/>
  <c r="I72" i="8" s="1"/>
  <c r="I91" i="8"/>
  <c r="I97" i="8"/>
  <c r="I101" i="8" s="1"/>
  <c r="R109" i="7"/>
  <c r="I81" i="8" s="1"/>
  <c r="R101" i="7"/>
  <c r="I77" i="8" s="1"/>
  <c r="R87" i="7"/>
  <c r="I70" i="8" s="1"/>
  <c r="R85" i="7"/>
  <c r="I69" i="8" s="1"/>
  <c r="R81" i="7"/>
  <c r="I67" i="8" s="1"/>
  <c r="R75" i="7"/>
  <c r="I64" i="8" s="1"/>
  <c r="R77" i="7"/>
  <c r="I65" i="8" s="1"/>
  <c r="R99" i="7"/>
  <c r="I76" i="8" s="1"/>
  <c r="R79" i="7"/>
  <c r="I66" i="8" s="1"/>
  <c r="R89" i="7"/>
  <c r="I71" i="8" s="1"/>
  <c r="R93" i="7"/>
  <c r="I73" i="8" s="1"/>
  <c r="R71" i="7"/>
  <c r="I62" i="8" s="1"/>
  <c r="R73" i="7"/>
  <c r="I63" i="8" s="1"/>
  <c r="R95" i="7"/>
  <c r="I74" i="8" s="1"/>
  <c r="R83" i="7"/>
  <c r="I68" i="8" s="1"/>
  <c r="R97" i="7"/>
  <c r="I75" i="8" s="1"/>
  <c r="R45" i="7"/>
  <c r="C131" i="8" s="1"/>
  <c r="C146" i="8" s="1"/>
  <c r="R123" i="7"/>
  <c r="R107" i="7"/>
  <c r="I80" i="8" s="1"/>
  <c r="R103" i="7"/>
  <c r="I78" i="8" s="1"/>
  <c r="R105" i="7"/>
  <c r="I79" i="8" s="1"/>
  <c r="I6" i="8"/>
  <c r="R111" i="7"/>
  <c r="I82" i="8" s="1"/>
  <c r="BO48" i="7"/>
  <c r="BO64" i="7"/>
  <c r="BK48" i="7"/>
  <c r="BK64" i="7"/>
  <c r="BY48" i="7"/>
  <c r="BY64" i="7"/>
  <c r="R58" i="7"/>
  <c r="R60" i="7" s="1"/>
  <c r="CV62" i="7"/>
  <c r="CV59" i="7"/>
  <c r="CV54" i="7"/>
  <c r="CV52" i="7"/>
  <c r="CV56" i="7"/>
  <c r="CV50" i="7"/>
  <c r="BZ52" i="7"/>
  <c r="BZ62" i="7"/>
  <c r="BZ59" i="7"/>
  <c r="BZ56" i="7"/>
  <c r="BZ50" i="7"/>
  <c r="BZ54" i="7"/>
  <c r="BY62" i="7"/>
  <c r="BY59" i="7"/>
  <c r="BY56" i="7"/>
  <c r="BY52" i="7"/>
  <c r="BY54" i="7"/>
  <c r="BY50" i="7"/>
  <c r="BX62" i="7"/>
  <c r="BX59" i="7"/>
  <c r="BX54" i="7"/>
  <c r="BX56" i="7"/>
  <c r="BX52" i="7"/>
  <c r="BX50" i="7"/>
  <c r="BX48" i="7"/>
  <c r="I5" i="8"/>
  <c r="CV48" i="7"/>
  <c r="BT62" i="7"/>
  <c r="BT56" i="7"/>
  <c r="BT54" i="7"/>
  <c r="BT59" i="7"/>
  <c r="BT52" i="7"/>
  <c r="BT50" i="7"/>
  <c r="BO62" i="7"/>
  <c r="BO59" i="7"/>
  <c r="BO56" i="7"/>
  <c r="BO54" i="7"/>
  <c r="BO52" i="7"/>
  <c r="BO50" i="7"/>
  <c r="BK62" i="7"/>
  <c r="BK59" i="7"/>
  <c r="BK56" i="7"/>
  <c r="BK54" i="7"/>
  <c r="BK50" i="7"/>
  <c r="BK52" i="7"/>
  <c r="BT48" i="7"/>
  <c r="BZ48" i="7"/>
  <c r="R44" i="7"/>
  <c r="M74" i="2"/>
  <c r="M29" i="2"/>
  <c r="M26" i="2"/>
  <c r="M35" i="2" s="1"/>
  <c r="EJ78" i="2"/>
  <c r="EJ74" i="2"/>
  <c r="EJ47" i="2"/>
  <c r="EJ26" i="2"/>
  <c r="EJ38" i="2" s="1"/>
  <c r="I102" i="8" l="1"/>
  <c r="I83" i="8"/>
  <c r="I34" i="8"/>
  <c r="I32" i="8" s="1"/>
  <c r="I99" i="8" s="1"/>
  <c r="I100" i="8"/>
  <c r="R48" i="7"/>
  <c r="R66" i="7"/>
  <c r="R64" i="7"/>
  <c r="I4" i="8"/>
  <c r="R62" i="7"/>
  <c r="R54" i="7"/>
  <c r="R56" i="7"/>
  <c r="R59" i="7"/>
  <c r="R52" i="7"/>
  <c r="R50" i="7"/>
  <c r="EJ40" i="2"/>
  <c r="EJ28" i="2"/>
  <c r="M28" i="2"/>
  <c r="M31" i="2"/>
  <c r="EJ31" i="2"/>
  <c r="EJ35" i="2"/>
  <c r="I98" i="8" l="1"/>
  <c r="I22" i="8"/>
  <c r="I31" i="8"/>
  <c r="I54" i="8" s="1"/>
  <c r="I19" i="8"/>
  <c r="I23" i="8"/>
  <c r="I21" i="8"/>
  <c r="I20" i="8"/>
  <c r="I24" i="8"/>
  <c r="I18" i="8"/>
  <c r="EI74" i="2"/>
  <c r="EI26" i="2"/>
  <c r="I50" i="8" l="1"/>
  <c r="I48" i="8"/>
  <c r="I53" i="8"/>
  <c r="I52" i="8"/>
  <c r="I49" i="8"/>
  <c r="I17" i="8"/>
  <c r="DU74" i="2"/>
  <c r="DU26" i="2"/>
  <c r="BP78" i="2"/>
  <c r="BP74" i="2"/>
  <c r="BP49" i="2"/>
  <c r="BP35" i="2"/>
  <c r="BP31" i="2"/>
  <c r="BP29" i="2"/>
  <c r="BP28" i="2"/>
  <c r="DE74" i="2"/>
  <c r="DA147" i="2"/>
  <c r="DA146" i="2"/>
  <c r="DA134" i="2"/>
  <c r="DA92" i="2"/>
  <c r="DA84" i="2"/>
  <c r="DA79" i="2"/>
  <c r="DA78" i="2"/>
  <c r="DA75" i="2"/>
  <c r="DA72" i="2"/>
  <c r="DA74" i="2" s="1"/>
  <c r="DA52" i="2"/>
  <c r="DA51" i="2"/>
  <c r="DA50" i="2"/>
  <c r="DA49" i="2"/>
  <c r="DA48" i="2"/>
  <c r="DA29" i="2"/>
  <c r="DA26" i="2"/>
  <c r="I51" i="8" l="1"/>
  <c r="I47" i="8"/>
  <c r="CZ147" i="2"/>
  <c r="CZ146" i="2"/>
  <c r="CZ116" i="2"/>
  <c r="CZ84" i="2"/>
  <c r="CZ79" i="2"/>
  <c r="CZ78" i="2"/>
  <c r="CZ75" i="2"/>
  <c r="CZ74" i="2"/>
  <c r="CZ52" i="2"/>
  <c r="CZ51" i="2"/>
  <c r="CZ50" i="2"/>
  <c r="CZ49" i="2"/>
  <c r="CZ48" i="2"/>
  <c r="CZ29" i="2"/>
  <c r="CZ27" i="2"/>
  <c r="CZ26" i="2" s="1"/>
  <c r="CY147" i="2" l="1"/>
  <c r="CY146" i="2"/>
  <c r="CY84" i="2"/>
  <c r="CY74" i="2"/>
  <c r="CY52" i="2"/>
  <c r="CY51" i="2"/>
  <c r="CY50" i="2"/>
  <c r="CY49" i="2"/>
  <c r="CY48" i="2"/>
  <c r="CY29" i="2"/>
  <c r="CY27" i="2"/>
  <c r="CY26" i="2" s="1"/>
  <c r="CX125" i="2" l="1"/>
  <c r="CX75" i="2"/>
  <c r="CX78" i="2" s="1"/>
  <c r="CX74" i="2"/>
  <c r="CX52" i="2"/>
  <c r="CX51" i="2"/>
  <c r="CX48" i="2"/>
  <c r="CX49" i="2" s="1"/>
  <c r="CX29" i="2"/>
  <c r="CX27" i="2"/>
  <c r="CX26" i="2" s="1"/>
  <c r="AA78" i="2" l="1"/>
  <c r="AA74" i="2"/>
  <c r="AA49" i="2"/>
  <c r="AA29" i="2"/>
  <c r="AA26" i="2"/>
  <c r="AA35" i="2" s="1"/>
  <c r="AA28" i="2" l="1"/>
  <c r="AA38" i="2"/>
  <c r="AA31" i="2"/>
  <c r="ED78" i="2" l="1"/>
  <c r="ED74" i="2"/>
  <c r="ED38" i="2"/>
  <c r="ED31" i="2"/>
  <c r="ED28" i="2"/>
  <c r="EC78" i="2"/>
  <c r="EC74" i="2"/>
  <c r="EC26" i="2"/>
  <c r="CW78" i="2" l="1"/>
  <c r="CW74" i="2"/>
  <c r="CW49" i="2"/>
  <c r="CW33" i="2"/>
  <c r="CW26" i="2" s="1"/>
  <c r="CW28" i="2" s="1"/>
  <c r="CW29" i="2"/>
  <c r="CW35" i="2" l="1"/>
  <c r="CW38" i="2"/>
  <c r="CW31" i="2"/>
  <c r="CF47" i="2" l="1"/>
  <c r="CF26" i="2"/>
  <c r="BX74" i="2" l="1"/>
  <c r="BX48" i="2"/>
  <c r="BX30" i="2"/>
  <c r="BX27" i="2"/>
  <c r="BX26" i="2" l="1"/>
  <c r="EM78" i="2"/>
  <c r="EM74" i="2"/>
  <c r="EM49" i="2"/>
  <c r="EM26" i="2"/>
  <c r="EM35" i="2" s="1"/>
  <c r="EM40" i="2" l="1"/>
  <c r="EM28" i="2"/>
  <c r="EM31" i="2"/>
  <c r="EL74" i="2" l="1"/>
  <c r="EL26" i="2"/>
  <c r="DY74" i="2"/>
  <c r="DY26" i="2"/>
  <c r="EG74" i="2"/>
  <c r="EG26" i="2"/>
  <c r="EF74" i="2" l="1"/>
  <c r="EE74" i="2"/>
  <c r="EE26" i="2"/>
  <c r="EH74" i="2" l="1"/>
  <c r="EB74" i="2"/>
  <c r="EB49" i="2"/>
  <c r="EB29" i="2"/>
  <c r="EB26" i="2"/>
  <c r="EA78" i="2"/>
  <c r="EA74" i="2"/>
  <c r="EA49" i="2"/>
  <c r="EA29" i="2"/>
  <c r="EA26" i="2"/>
  <c r="EA31" i="2" s="1"/>
  <c r="DX78" i="2"/>
  <c r="DX74" i="2"/>
  <c r="DX26" i="2"/>
  <c r="DX31" i="2" s="1"/>
  <c r="DO74" i="2"/>
  <c r="DO26" i="2"/>
  <c r="DM74" i="2"/>
  <c r="EA28" i="2" l="1"/>
  <c r="EA40" i="2"/>
  <c r="DX38" i="2"/>
  <c r="DX28" i="2"/>
  <c r="DX35" i="2"/>
  <c r="AS78" i="2"/>
  <c r="AS66" i="2"/>
  <c r="AS65" i="2"/>
  <c r="AS64" i="2"/>
  <c r="AS63" i="2"/>
  <c r="AS53" i="2"/>
  <c r="AS49" i="2"/>
  <c r="AS29" i="2"/>
  <c r="AS26" i="2"/>
  <c r="AS38" i="2" s="1"/>
  <c r="AS74" i="2" l="1"/>
  <c r="AS31" i="2"/>
  <c r="AS35" i="2"/>
  <c r="AS28" i="2"/>
  <c r="EO78" i="2" l="1"/>
  <c r="EO74" i="2"/>
  <c r="EO26" i="2"/>
  <c r="EO31" i="2" s="1"/>
  <c r="DK74" i="2"/>
  <c r="BV74" i="2"/>
  <c r="EO38" i="2" l="1"/>
  <c r="EO28" i="2"/>
  <c r="EM29" i="2" s="1"/>
  <c r="EO35" i="2"/>
  <c r="DJ78" i="2"/>
  <c r="DJ74" i="2"/>
  <c r="DJ40" i="2"/>
  <c r="DJ35" i="2"/>
  <c r="DJ31" i="2"/>
  <c r="DJ29" i="2"/>
  <c r="DJ28" i="2"/>
  <c r="DI78" i="2"/>
  <c r="DI74" i="2"/>
  <c r="DI49" i="2"/>
  <c r="DI29" i="2"/>
  <c r="DI26" i="2"/>
  <c r="DI35" i="2" s="1"/>
  <c r="DI28" i="2" l="1"/>
  <c r="DI38" i="2"/>
  <c r="DI31" i="2"/>
  <c r="DH74" i="2" l="1"/>
  <c r="DH26" i="2"/>
  <c r="DH31" i="2" s="1"/>
  <c r="DG74" i="2"/>
  <c r="DG26" i="2"/>
  <c r="DH28" i="2" l="1"/>
  <c r="DH35" i="2"/>
  <c r="DH38" i="2"/>
  <c r="DH40" i="2"/>
  <c r="DF74" i="2"/>
  <c r="DF26" i="2"/>
  <c r="CU74" i="2"/>
  <c r="CU26" i="2"/>
  <c r="DN78" i="2" l="1"/>
  <c r="DN74" i="2"/>
  <c r="DN49" i="2"/>
  <c r="DN29" i="2"/>
  <c r="DN26" i="2"/>
  <c r="DN31" i="2" s="1"/>
  <c r="DN28" i="2" l="1"/>
  <c r="DN38" i="2"/>
  <c r="DN35" i="2"/>
  <c r="CI78" i="2" l="1"/>
  <c r="CI74" i="2"/>
  <c r="CI52" i="2"/>
  <c r="CI51" i="2"/>
  <c r="CI40" i="2"/>
  <c r="CI39" i="2"/>
  <c r="CI38" i="2"/>
  <c r="CI35" i="2"/>
  <c r="CI31" i="2"/>
  <c r="CI30" i="2"/>
  <c r="CI28" i="2"/>
  <c r="CI27" i="2"/>
  <c r="CH78" i="2"/>
  <c r="CH74" i="2"/>
  <c r="CH38" i="2"/>
  <c r="CH35" i="2"/>
  <c r="CH31" i="2"/>
  <c r="CH27" i="2"/>
  <c r="CH28" i="2" s="1"/>
  <c r="CG113" i="2"/>
  <c r="CG74" i="2"/>
  <c r="CG52" i="2"/>
  <c r="CG48" i="2"/>
  <c r="CG39" i="2"/>
  <c r="CG30" i="2"/>
  <c r="CG27" i="2"/>
  <c r="CI26" i="2" l="1"/>
  <c r="CG26" i="2"/>
  <c r="CG40" i="2" s="1"/>
  <c r="CG35" i="2" l="1"/>
  <c r="CG31" i="2"/>
  <c r="CG28" i="2"/>
  <c r="CJ78" i="2"/>
  <c r="CJ74" i="2"/>
  <c r="CJ49" i="2"/>
  <c r="CJ29" i="2"/>
  <c r="CJ26" i="2"/>
  <c r="CJ35" i="2" s="1"/>
  <c r="CJ28" i="2" l="1"/>
  <c r="CJ38" i="2"/>
  <c r="CJ31" i="2"/>
  <c r="CQ74" i="2" l="1"/>
  <c r="CQ49" i="2"/>
  <c r="CQ29" i="2"/>
  <c r="CQ26" i="2"/>
  <c r="CQ31" i="2" s="1"/>
  <c r="CP74" i="2"/>
  <c r="CP49" i="2"/>
  <c r="CP29" i="2"/>
  <c r="CP26" i="2"/>
  <c r="CP31" i="2" s="1"/>
  <c r="CO74" i="2"/>
  <c r="CO49" i="2"/>
  <c r="CO29" i="2"/>
  <c r="CO26" i="2"/>
  <c r="CO38" i="2" s="1"/>
  <c r="CQ40" i="2" l="1"/>
  <c r="CQ28" i="2"/>
  <c r="CP35" i="2"/>
  <c r="CP28" i="2"/>
  <c r="CP38" i="2"/>
  <c r="CO35" i="2"/>
  <c r="CO31" i="2"/>
  <c r="CO28" i="2"/>
  <c r="DZ74" i="2" l="1"/>
  <c r="DZ26" i="2"/>
  <c r="DZ35" i="2" s="1"/>
  <c r="DZ28" i="2" l="1"/>
  <c r="DZ31" i="2"/>
  <c r="ET78" i="2" l="1"/>
  <c r="ET74" i="2"/>
  <c r="ET26" i="2"/>
  <c r="ET35" i="2" s="1"/>
  <c r="ET38" i="2" l="1"/>
  <c r="ET28" i="2"/>
  <c r="ET40" i="2"/>
  <c r="ET31" i="2"/>
  <c r="DT74" i="2" l="1"/>
  <c r="CR74" i="2" l="1"/>
  <c r="CR48" i="2"/>
  <c r="CR30" i="2"/>
  <c r="CR27" i="2"/>
  <c r="CR26" i="2" l="1"/>
  <c r="AQ78" i="2"/>
  <c r="AQ74" i="2"/>
  <c r="AQ26" i="2"/>
  <c r="AQ31" i="2" s="1"/>
  <c r="AP110" i="2"/>
  <c r="AP78" i="2"/>
  <c r="AP74" i="2"/>
  <c r="AP40" i="2"/>
  <c r="AP35" i="2"/>
  <c r="AP31" i="2"/>
  <c r="AP28" i="2"/>
  <c r="AO78" i="2"/>
  <c r="AO74" i="2"/>
  <c r="AO26" i="2"/>
  <c r="AQ40" i="2" l="1"/>
  <c r="AQ38" i="2"/>
  <c r="AQ28" i="2"/>
  <c r="EQ125" i="2" l="1"/>
  <c r="EQ122" i="2"/>
  <c r="EQ107" i="2"/>
  <c r="EQ92" i="2"/>
  <c r="EQ75" i="2"/>
  <c r="EQ78" i="2" s="1"/>
  <c r="EQ73" i="2"/>
  <c r="EQ65" i="2"/>
  <c r="EQ63" i="2"/>
  <c r="EQ59" i="2"/>
  <c r="EQ54" i="2"/>
  <c r="EQ53" i="2"/>
  <c r="EQ52" i="2"/>
  <c r="EQ51" i="2"/>
  <c r="EQ50" i="2"/>
  <c r="EQ49" i="2"/>
  <c r="EQ36" i="2"/>
  <c r="EQ33" i="2"/>
  <c r="EQ30" i="2"/>
  <c r="EQ27" i="2"/>
  <c r="EQ74" i="2" l="1"/>
  <c r="EQ26" i="2"/>
  <c r="EQ35" i="2" s="1"/>
  <c r="EQ29" i="2"/>
  <c r="EP74" i="2"/>
  <c r="EP26" i="2"/>
  <c r="EQ28" i="2" l="1"/>
  <c r="EQ38" i="2"/>
  <c r="EQ31" i="2"/>
  <c r="DS74" i="2"/>
  <c r="DS26" i="2"/>
  <c r="CE74" i="2" l="1"/>
  <c r="CE26" i="2"/>
  <c r="CD74" i="2"/>
  <c r="CD26" i="2"/>
  <c r="CC74" i="2"/>
  <c r="CC26" i="2"/>
  <c r="CB74" i="2"/>
  <c r="CB26" i="2"/>
  <c r="CA74" i="2"/>
  <c r="CA26" i="2"/>
  <c r="BZ74" i="2"/>
  <c r="BZ26" i="2"/>
  <c r="BY74" i="2"/>
  <c r="BY26" i="2"/>
  <c r="BO74" i="2" l="1"/>
  <c r="BO26" i="2"/>
  <c r="BN74" i="2" l="1"/>
  <c r="BN49" i="2"/>
  <c r="BN26" i="2"/>
  <c r="BM74" i="2" l="1"/>
  <c r="BM26" i="2"/>
  <c r="BL74" i="2"/>
  <c r="BL26" i="2"/>
  <c r="BJ78" i="2" l="1"/>
  <c r="BJ74" i="2"/>
  <c r="BJ49" i="2"/>
  <c r="BJ29" i="2"/>
  <c r="BJ26" i="2"/>
  <c r="BD78" i="2" l="1"/>
  <c r="BD74" i="2"/>
  <c r="BD49" i="2"/>
  <c r="BD46" i="2"/>
  <c r="BD29" i="2"/>
  <c r="BD26" i="2"/>
  <c r="BD28" i="2" s="1"/>
  <c r="BI74" i="2" l="1"/>
  <c r="BH78" i="2"/>
  <c r="BH74" i="2"/>
  <c r="BH49" i="2"/>
  <c r="BH40" i="2"/>
  <c r="BH38" i="2"/>
  <c r="BH35" i="2"/>
  <c r="BH31" i="2"/>
  <c r="BH29" i="2"/>
  <c r="BH28" i="2"/>
  <c r="BG78" i="2" l="1"/>
  <c r="BG74" i="2"/>
  <c r="BG49" i="2"/>
  <c r="BG40" i="2"/>
  <c r="BG38" i="2"/>
  <c r="BG35" i="2"/>
  <c r="BG31" i="2"/>
  <c r="BG29" i="2"/>
  <c r="BG28" i="2"/>
  <c r="BF78" i="2" l="1"/>
  <c r="BF74" i="2"/>
  <c r="BF49" i="2"/>
  <c r="BF40" i="2"/>
  <c r="BF38" i="2"/>
  <c r="BF35" i="2"/>
  <c r="BF31" i="2"/>
  <c r="BF29" i="2"/>
  <c r="BF28" i="2"/>
  <c r="BE74" i="2" l="1"/>
  <c r="BE49" i="2"/>
  <c r="BE35" i="2"/>
  <c r="BE31" i="2"/>
  <c r="BE29" i="2"/>
  <c r="BE28" i="2"/>
  <c r="BC74" i="2" l="1"/>
  <c r="BB74" i="2"/>
  <c r="BA74" i="2"/>
  <c r="BA26" i="2"/>
  <c r="AZ74" i="2" l="1"/>
  <c r="AZ26" i="2"/>
  <c r="AZ38" i="2" s="1"/>
  <c r="AY78" i="2" l="1"/>
  <c r="AY74" i="2"/>
  <c r="AY38" i="2"/>
  <c r="AY35" i="2"/>
  <c r="AY31" i="2"/>
  <c r="AY28" i="2"/>
  <c r="AX28" i="2"/>
  <c r="AX31" i="2"/>
  <c r="AX35" i="2"/>
  <c r="AX38" i="2"/>
  <c r="AX74" i="2"/>
  <c r="AX78" i="2"/>
  <c r="AW78" i="2"/>
  <c r="AW74" i="2"/>
  <c r="AW35" i="2"/>
  <c r="AW31" i="2"/>
  <c r="AW28" i="2"/>
  <c r="AT74" i="2" l="1"/>
  <c r="AT26" i="2"/>
  <c r="AT35" i="2" s="1"/>
  <c r="AT31" i="2" l="1"/>
  <c r="AT38" i="2"/>
  <c r="AT28" i="2"/>
  <c r="AR78" i="2" l="1"/>
  <c r="AR74" i="2"/>
  <c r="AR49" i="2"/>
  <c r="AR47" i="2"/>
  <c r="AR40" i="2"/>
  <c r="AR38" i="2"/>
  <c r="AR35" i="2"/>
  <c r="AR31" i="2"/>
  <c r="AR29" i="2"/>
  <c r="AR28" i="2"/>
  <c r="AK74" i="2" l="1"/>
  <c r="AK26" i="2"/>
  <c r="AJ74" i="2" l="1"/>
  <c r="AJ26" i="2"/>
  <c r="AJ35" i="2" s="1"/>
  <c r="AJ31" i="2" l="1"/>
  <c r="AJ38" i="2"/>
  <c r="AJ28" i="2"/>
  <c r="AD78" i="2"/>
  <c r="AD74" i="2"/>
  <c r="AD49" i="2"/>
  <c r="AD31" i="2"/>
  <c r="AD29" i="2"/>
  <c r="AM74" i="2" l="1"/>
  <c r="AM26" i="2"/>
  <c r="AM28" i="2" s="1"/>
  <c r="AH74" i="2"/>
  <c r="AH49" i="2"/>
  <c r="AH29" i="2"/>
  <c r="AH26" i="2"/>
  <c r="AG74" i="2"/>
  <c r="AG49" i="2"/>
  <c r="AG29" i="2"/>
  <c r="AG26" i="2"/>
  <c r="AG28" i="2" s="1"/>
  <c r="AC78" i="2"/>
  <c r="AC74" i="2"/>
  <c r="AC49" i="2"/>
  <c r="AC38" i="2"/>
  <c r="AC35" i="2"/>
  <c r="AC31" i="2"/>
  <c r="AC29" i="2"/>
  <c r="AC28" i="2"/>
  <c r="AB78" i="2"/>
  <c r="AB74" i="2"/>
  <c r="AB49" i="2"/>
  <c r="AB26" i="2"/>
  <c r="AB38" i="2" s="1"/>
  <c r="AB29" i="2"/>
  <c r="Z113" i="2"/>
  <c r="Z75" i="2"/>
  <c r="Z78" i="2" s="1"/>
  <c r="Z74" i="2"/>
  <c r="Z26" i="2"/>
  <c r="Z38" i="2" s="1"/>
  <c r="Z29" i="2"/>
  <c r="Y74" i="2"/>
  <c r="Y26" i="2"/>
  <c r="X78" i="2"/>
  <c r="X74" i="2"/>
  <c r="X26" i="2"/>
  <c r="X40" i="2" s="1"/>
  <c r="W74" i="2"/>
  <c r="W26" i="2"/>
  <c r="W40" i="2" s="1"/>
  <c r="L74" i="2"/>
  <c r="V74" i="2"/>
  <c r="I78" i="2"/>
  <c r="I74" i="2"/>
  <c r="I49" i="2"/>
  <c r="I26" i="2"/>
  <c r="I38" i="2" s="1"/>
  <c r="I29" i="2"/>
  <c r="H78" i="2"/>
  <c r="H74" i="2"/>
  <c r="H26" i="2"/>
  <c r="H40" i="2" s="1"/>
  <c r="G74" i="2"/>
  <c r="G48" i="2"/>
  <c r="G40" i="2"/>
  <c r="Q78" i="2"/>
  <c r="Q74" i="2"/>
  <c r="Q49" i="2"/>
  <c r="Q26" i="2"/>
  <c r="Q40" i="2" s="1"/>
  <c r="Q29" i="2"/>
  <c r="P74" i="2"/>
  <c r="P49" i="2"/>
  <c r="P26" i="2"/>
  <c r="P35" i="2" s="1"/>
  <c r="P29" i="2"/>
  <c r="O78" i="2"/>
  <c r="O74" i="2"/>
  <c r="O49" i="2"/>
  <c r="O26" i="2"/>
  <c r="O38" i="2" s="1"/>
  <c r="O29" i="2"/>
  <c r="U74" i="2"/>
  <c r="U26" i="2"/>
  <c r="T74" i="2"/>
  <c r="T26" i="2"/>
  <c r="S74" i="2"/>
  <c r="S26" i="2"/>
  <c r="R74" i="2"/>
  <c r="R26" i="2"/>
  <c r="K74" i="2"/>
  <c r="K26" i="2"/>
  <c r="K40" i="2" s="1"/>
  <c r="J74" i="2"/>
  <c r="J26" i="2"/>
  <c r="BS78" i="2"/>
  <c r="BS74" i="2"/>
  <c r="BS48" i="2"/>
  <c r="BS49" i="2" s="1"/>
  <c r="BS47" i="2"/>
  <c r="BS46" i="2"/>
  <c r="BS40" i="2"/>
  <c r="BS35" i="2"/>
  <c r="BS31" i="2"/>
  <c r="BS29" i="2"/>
  <c r="BS28" i="2"/>
  <c r="BS26" i="2"/>
  <c r="BR74" i="2"/>
  <c r="BR26" i="2"/>
  <c r="DB75" i="2"/>
  <c r="DB78" i="2" s="1"/>
  <c r="DB64" i="2"/>
  <c r="DB74" i="2" s="1"/>
  <c r="DB52" i="2"/>
  <c r="DB51" i="2"/>
  <c r="DB50" i="2"/>
  <c r="DB48" i="2"/>
  <c r="DB39" i="2"/>
  <c r="DB36" i="2"/>
  <c r="DB33" i="2"/>
  <c r="DB30" i="2"/>
  <c r="DB27" i="2"/>
  <c r="AI74" i="2"/>
  <c r="AI29" i="2"/>
  <c r="AI26" i="2"/>
  <c r="F74" i="2"/>
  <c r="G31" i="2" l="1"/>
  <c r="Z35" i="2"/>
  <c r="K31" i="2"/>
  <c r="DB26" i="2"/>
  <c r="DB40" i="2" s="1"/>
  <c r="K38" i="2"/>
  <c r="Q28" i="2"/>
  <c r="Q31" i="2"/>
  <c r="Q38" i="2"/>
  <c r="K28" i="2"/>
  <c r="K35" i="2"/>
  <c r="O35" i="2"/>
  <c r="Q35" i="2"/>
  <c r="G38" i="2"/>
  <c r="H28" i="2"/>
  <c r="W28" i="2"/>
  <c r="I35" i="2"/>
  <c r="W35" i="2"/>
  <c r="H35" i="2"/>
  <c r="X31" i="2"/>
  <c r="P28" i="2"/>
  <c r="P31" i="2"/>
  <c r="H31" i="2"/>
  <c r="I28" i="2"/>
  <c r="I31" i="2"/>
  <c r="W31" i="2"/>
  <c r="X38" i="2"/>
  <c r="AB35" i="2"/>
  <c r="O28" i="2"/>
  <c r="O31" i="2"/>
  <c r="G28" i="2"/>
  <c r="G35" i="2"/>
  <c r="X28" i="2"/>
  <c r="X35" i="2"/>
  <c r="Z28" i="2"/>
  <c r="Z31" i="2"/>
  <c r="AB28" i="2"/>
  <c r="AB31" i="2"/>
  <c r="AM31" i="2"/>
  <c r="DB31" i="2" l="1"/>
  <c r="DB38" i="2"/>
  <c r="DB28" i="2"/>
  <c r="DB3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NG</author>
  </authors>
  <commentList>
    <comment ref="C1" authorId="0" shapeId="0" xr:uid="{00000000-0006-0000-0300-000001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К субъектовым относятся практики, в реализации которых задействованы средства регионального и в отдельных случаях федерального бюджетов, реализуемые на территории двух и более муниципальных образований.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NG</author>
    <author>Лукьянова Наталия Германовна</author>
    <author>Эльза</author>
  </authors>
  <commentList>
    <comment ref="F1" authorId="0" shapeId="0" xr:uid="{00000000-0006-0000-0000-000001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G1" authorId="0" shapeId="0" xr:uid="{00000000-0006-0000-0000-000002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H1" authorId="0" shapeId="0" xr:uid="{00000000-0006-0000-0000-000003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I1" authorId="0" shapeId="0" xr:uid="{00000000-0006-0000-0000-000004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J1" authorId="0" shapeId="0" xr:uid="{00000000-0006-0000-0000-000005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K1" authorId="0" shapeId="0" xr:uid="{00000000-0006-0000-0000-000006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L1" authorId="0" shapeId="0" xr:uid="{00000000-0006-0000-0000-000007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M1" authorId="0" shapeId="0" xr:uid="{00000000-0006-0000-0000-000008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N1" authorId="0" shapeId="0" xr:uid="{00000000-0006-0000-0000-000009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O1" authorId="0" shapeId="0" xr:uid="{00000000-0006-0000-0000-00000A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P1" authorId="0" shapeId="0" xr:uid="{00000000-0006-0000-0000-00000B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Q1" authorId="0" shapeId="0" xr:uid="{00000000-0006-0000-0000-00000C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R1" authorId="0" shapeId="0" xr:uid="{00000000-0006-0000-0000-00000D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S1" authorId="0" shapeId="0" xr:uid="{00000000-0006-0000-0000-00000E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T1" authorId="0" shapeId="0" xr:uid="{00000000-0006-0000-0000-00000F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U1" authorId="0" shapeId="0" xr:uid="{00000000-0006-0000-0000-000010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V1" authorId="0" shapeId="0" xr:uid="{00000000-0006-0000-0000-000011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W1" authorId="0" shapeId="0" xr:uid="{00000000-0006-0000-0000-000012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X1" authorId="0" shapeId="0" xr:uid="{00000000-0006-0000-0000-000013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Y1" authorId="0" shapeId="0" xr:uid="{00000000-0006-0000-0000-000014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Z1" authorId="0" shapeId="0" xr:uid="{00000000-0006-0000-0000-000015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A1" authorId="0" shapeId="0" xr:uid="{00000000-0006-0000-0000-000016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B1" authorId="0" shapeId="0" xr:uid="{00000000-0006-0000-0000-000017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C1" authorId="0" shapeId="0" xr:uid="{00000000-0006-0000-0000-000018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D1" authorId="0" shapeId="0" xr:uid="{00000000-0006-0000-0000-000019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E1" authorId="0" shapeId="0" xr:uid="{00000000-0006-0000-0000-00001A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F1" authorId="0" shapeId="0" xr:uid="{00000000-0006-0000-0000-00001B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G1" authorId="0" shapeId="0" xr:uid="{00000000-0006-0000-0000-00001C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H1" authorId="0" shapeId="0" xr:uid="{00000000-0006-0000-0000-00001D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I1" authorId="0" shapeId="0" xr:uid="{00000000-0006-0000-0000-00001E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J1" authorId="0" shapeId="0" xr:uid="{00000000-0006-0000-0000-00001F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K1" authorId="0" shapeId="0" xr:uid="{00000000-0006-0000-0000-000020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L1" authorId="0" shapeId="0" xr:uid="{00000000-0006-0000-0000-000021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M1" authorId="0" shapeId="0" xr:uid="{00000000-0006-0000-0000-000022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N1" authorId="0" shapeId="0" xr:uid="{00000000-0006-0000-0000-000023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O1" authorId="0" shapeId="0" xr:uid="{00000000-0006-0000-0000-000024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R1" authorId="0" shapeId="0" xr:uid="{00000000-0006-0000-0000-000025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T1" authorId="0" shapeId="0" xr:uid="{00000000-0006-0000-0000-000026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U1" authorId="0" shapeId="0" xr:uid="{00000000-0006-0000-0000-000027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V1" authorId="0" shapeId="0" xr:uid="{00000000-0006-0000-0000-000028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W1" authorId="0" shapeId="0" xr:uid="{00000000-0006-0000-0000-000029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X1" authorId="0" shapeId="0" xr:uid="{00000000-0006-0000-0000-00002A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Y1" authorId="0" shapeId="0" xr:uid="{00000000-0006-0000-0000-00002B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Z1" authorId="0" shapeId="0" xr:uid="{00000000-0006-0000-0000-00002C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BA1" authorId="0" shapeId="0" xr:uid="{00000000-0006-0000-0000-00002D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B1" authorId="0" shapeId="0" xr:uid="{00000000-0006-0000-0000-00002E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C1" authorId="0" shapeId="0" xr:uid="{00000000-0006-0000-0000-00002F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D1" authorId="0" shapeId="0" xr:uid="{00000000-0006-0000-0000-000030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E1" authorId="0" shapeId="0" xr:uid="{00000000-0006-0000-0000-000031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F1" authorId="0" shapeId="0" xr:uid="{00000000-0006-0000-0000-000032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BG1" authorId="0" shapeId="0" xr:uid="{00000000-0006-0000-0000-000033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BH1" authorId="0" shapeId="0" xr:uid="{00000000-0006-0000-0000-000034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BI1" authorId="0" shapeId="0" xr:uid="{00000000-0006-0000-0000-000035000000}">
      <text>
        <r>
          <rPr>
            <b/>
            <sz val="9"/>
            <color rgb="FF000000"/>
            <rFont val="Tahoma"/>
            <family val="2"/>
            <charset val="204"/>
          </rPr>
          <t>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BJ1" authorId="0" shapeId="0" xr:uid="{00000000-0006-0000-0000-000036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K1" authorId="0" shapeId="0" xr:uid="{00000000-0006-0000-0000-000037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L1" authorId="0" shapeId="0" xr:uid="{00000000-0006-0000-0000-000038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M1" authorId="0" shapeId="0" xr:uid="{00000000-0006-0000-0000-000039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N1" authorId="0" shapeId="0" xr:uid="{00000000-0006-0000-0000-00003A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P1" authorId="0" shapeId="0" xr:uid="{00000000-0006-0000-0000-00003B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BQ1" authorId="0" shapeId="0" xr:uid="{00000000-0006-0000-0000-00003C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BR1" authorId="0" shapeId="0" xr:uid="{00000000-0006-0000-0000-00003D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BS1" authorId="0" shapeId="0" xr:uid="{00000000-0006-0000-0000-00003E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BT1" authorId="0" shapeId="0" xr:uid="{00000000-0006-0000-0000-00003F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BU1" authorId="0" shapeId="0" xr:uid="{00000000-0006-0000-0000-000040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V1" authorId="0" shapeId="0" xr:uid="{00000000-0006-0000-0000-000041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BW1" authorId="0" shapeId="0" xr:uid="{00000000-0006-0000-0000-000042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BX1" authorId="0" shapeId="0" xr:uid="{00000000-0006-0000-0000-000043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BY1" authorId="0" shapeId="0" xr:uid="{00000000-0006-0000-0000-000044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BZ1" authorId="0" shapeId="0" xr:uid="{00000000-0006-0000-0000-000045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A1" authorId="0" shapeId="0" xr:uid="{00000000-0006-0000-0000-000046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B1" authorId="0" shapeId="0" xr:uid="{00000000-0006-0000-0000-000047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C1" authorId="0" shapeId="0" xr:uid="{00000000-0006-0000-0000-000048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D1" authorId="0" shapeId="0" xr:uid="{00000000-0006-0000-0000-000049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E1" authorId="0" shapeId="0" xr:uid="{00000000-0006-0000-0000-00004A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F1" authorId="0" shapeId="0" xr:uid="{00000000-0006-0000-0000-00004B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G1" authorId="0" shapeId="0" xr:uid="{00000000-0006-0000-0000-00004C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H1" authorId="0" shapeId="0" xr:uid="{00000000-0006-0000-0000-00004D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I1" authorId="0" shapeId="0" xr:uid="{00000000-0006-0000-0000-00004E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J1" authorId="0" shapeId="0" xr:uid="{00000000-0006-0000-0000-00004F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K1" authorId="0" shapeId="0" xr:uid="{00000000-0006-0000-0000-000050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L1" authorId="0" shapeId="0" xr:uid="{00000000-0006-0000-0000-000051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M1" authorId="0" shapeId="0" xr:uid="{00000000-0006-0000-0000-000052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N1" authorId="0" shapeId="0" xr:uid="{00000000-0006-0000-0000-000053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O1" authorId="0" shapeId="0" xr:uid="{00000000-0006-0000-0000-000054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P1" authorId="0" shapeId="0" xr:uid="{00000000-0006-0000-0000-000055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Q1" authorId="0" shapeId="0" xr:uid="{00000000-0006-0000-0000-000056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R1" authorId="0" shapeId="0" xr:uid="{00000000-0006-0000-0000-000057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S1" authorId="0" shapeId="0" xr:uid="{00000000-0006-0000-0000-000058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T1" authorId="0" shapeId="0" xr:uid="{00000000-0006-0000-0000-000059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U1" authorId="0" shapeId="0" xr:uid="{00000000-0006-0000-0000-00005A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V1" authorId="0" shapeId="0" xr:uid="{00000000-0006-0000-0000-00005B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W1" authorId="0" shapeId="0" xr:uid="{00000000-0006-0000-0000-00005C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X1" authorId="0" shapeId="0" xr:uid="{00000000-0006-0000-0000-00005D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Y1" authorId="0" shapeId="0" xr:uid="{00000000-0006-0000-0000-00005E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Z1" authorId="0" shapeId="0" xr:uid="{00000000-0006-0000-0000-00005F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A1" authorId="0" shapeId="0" xr:uid="{00000000-0006-0000-0000-000060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B1" authorId="0" shapeId="0" xr:uid="{00000000-0006-0000-0000-000061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C1" authorId="0" shapeId="0" xr:uid="{00000000-0006-0000-0000-000062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D1" authorId="0" shapeId="0" xr:uid="{00000000-0006-0000-0000-000063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E1" authorId="0" shapeId="0" xr:uid="{00000000-0006-0000-0000-000064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F1" authorId="0" shapeId="0" xr:uid="{00000000-0006-0000-0000-000065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G1" authorId="0" shapeId="0" xr:uid="{00000000-0006-0000-0000-000066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H1" authorId="0" shapeId="0" xr:uid="{00000000-0006-0000-0000-000067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I1" authorId="0" shapeId="0" xr:uid="{00000000-0006-0000-0000-000068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J1" authorId="0" shapeId="0" xr:uid="{00000000-0006-0000-0000-000069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K1" authorId="0" shapeId="0" xr:uid="{00000000-0006-0000-0000-00006A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L1" authorId="0" shapeId="0" xr:uid="{00000000-0006-0000-0000-00006B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M1" authorId="0" shapeId="0" xr:uid="{00000000-0006-0000-0000-00006C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N1" authorId="0" shapeId="0" xr:uid="{00000000-0006-0000-0000-00006D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O1" authorId="0" shapeId="0" xr:uid="{00000000-0006-0000-0000-00006E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P1" authorId="0" shapeId="0" xr:uid="{00000000-0006-0000-0000-00006F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Q1" authorId="0" shapeId="0" xr:uid="{00000000-0006-0000-0000-000070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R1" authorId="0" shapeId="0" xr:uid="{00000000-0006-0000-0000-000071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S1" authorId="0" shapeId="0" xr:uid="{00000000-0006-0000-0000-000072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T1" authorId="0" shapeId="0" xr:uid="{00000000-0006-0000-0000-000073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V1" authorId="0" shapeId="0" xr:uid="{00000000-0006-0000-0000-000074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W1" authorId="0" shapeId="0" xr:uid="{00000000-0006-0000-0000-000075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X1" authorId="0" shapeId="0" xr:uid="{00000000-0006-0000-0000-000076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Y1" authorId="0" shapeId="0" xr:uid="{00000000-0006-0000-0000-000077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Z1" authorId="0" shapeId="0" xr:uid="{00000000-0006-0000-0000-000078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A1" authorId="0" shapeId="0" xr:uid="{00000000-0006-0000-0000-000079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B1" authorId="0" shapeId="0" xr:uid="{00000000-0006-0000-0000-00007A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C1" authorId="0" shapeId="0" xr:uid="{00000000-0006-0000-0000-00007B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D1" authorId="0" shapeId="0" xr:uid="{00000000-0006-0000-0000-00007C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E1" authorId="0" shapeId="0" xr:uid="{00000000-0006-0000-0000-00007D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F1" authorId="0" shapeId="0" xr:uid="{00000000-0006-0000-0000-00007E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G1" authorId="0" shapeId="0" xr:uid="{00000000-0006-0000-0000-00007F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I1" authorId="0" shapeId="0" xr:uid="{00000000-0006-0000-0000-000080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J1" authorId="0" shapeId="0" xr:uid="{00000000-0006-0000-0000-000081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K1" authorId="0" shapeId="0" xr:uid="{00000000-0006-0000-0000-000082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L1" authorId="0" shapeId="0" xr:uid="{00000000-0006-0000-0000-000083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O1" authorId="0" shapeId="0" xr:uid="{00000000-0006-0000-0000-000084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P1" authorId="0" shapeId="0" xr:uid="{00000000-0006-0000-0000-000085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Q1" authorId="0" shapeId="0" xr:uid="{00000000-0006-0000-0000-000086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R1" authorId="0" shapeId="0" xr:uid="{00000000-0006-0000-0000-000087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S1" authorId="0" shapeId="0" xr:uid="{00000000-0006-0000-0000-000088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T1" authorId="0" shapeId="0" xr:uid="{00000000-0006-0000-0000-000089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X16" authorId="1" shapeId="0" xr:uid="{00000000-0006-0000-0000-00008A000000}">
      <text>
        <r>
          <rPr>
            <b/>
            <sz val="9"/>
            <color indexed="81"/>
            <rFont val="Tahoma"/>
            <family val="2"/>
            <charset val="204"/>
          </rPr>
          <t>Лукьянова Наталия Германовна:</t>
        </r>
        <r>
          <rPr>
            <sz val="9"/>
            <color indexed="81"/>
            <rFont val="Tahoma"/>
            <family val="2"/>
            <charset val="204"/>
          </rPr>
          <t xml:space="preserve">
Проходит рассмотрение в Законодательном Собрании СПб (подготовка к 3 чт.)</t>
        </r>
      </text>
    </comment>
    <comment ref="EG26" authorId="2" shapeId="0" xr:uid="{00000000-0006-0000-0000-00008B000000}">
      <text>
        <r>
          <rPr>
            <b/>
            <sz val="9"/>
            <color indexed="81"/>
            <rFont val="Tahoma"/>
            <family val="2"/>
            <charset val="204"/>
          </rPr>
          <t xml:space="preserve">В том числе:
1. В рамках национального проекта:
1.1. формирование комфортной городской среды - 445,1
1.2. Иной межбюджетный трансфер (Всероссийский конкурс) - 183,0 
(ОБЛАСТНЫЕ ПРОЕКТЫ:)
2. Благоустройство населен пунктов - 130,7
3. Благоустройство ТОС - 21,05
4.Умный город - 1,052
5.Информ освещение - 0,5
6.предтавление субсидий ОГКП - 8,0
</t>
        </r>
      </text>
    </comment>
    <comment ref="EG27" authorId="2" shapeId="0" xr:uid="{00000000-0006-0000-0000-00008C000000}">
      <text>
        <r>
          <rPr>
            <b/>
            <sz val="9"/>
            <color indexed="81"/>
            <rFont val="Tahoma"/>
            <family val="2"/>
            <charset val="204"/>
          </rPr>
          <t>В том числе:
1. В рамках национального проекта:
1.1. формирование комфортной городской среды - 80,8
1.2. Иной межбюджетный трансфер (Всероссийский конкурс) - 30,0
(ОБЛАСТНЫЕ ПРОЕКТЫ:)
2. Благоустройство населен пунктов - 124,2
3. Благоустройство ТОС -20,0
4.Умный город - 1,0
5.Информ освещение - 0,5
6.предтавление субсидий ОГКП - 8,0</t>
        </r>
        <r>
          <rPr>
            <sz val="9"/>
            <color indexed="81"/>
            <rFont val="Tahoma"/>
            <family val="2"/>
            <charset val="204"/>
          </rPr>
          <t xml:space="preserve">
</t>
        </r>
      </text>
    </comment>
    <comment ref="EG28" authorId="2" shapeId="0" xr:uid="{00000000-0006-0000-0000-00008D000000}">
      <text>
        <r>
          <rPr>
            <b/>
            <sz val="9"/>
            <color indexed="81"/>
            <rFont val="Tahoma"/>
            <family val="2"/>
            <charset val="204"/>
          </rPr>
          <t>соотношение ко всей сумме, предусмотренной в Соглашениях с МО</t>
        </r>
        <r>
          <rPr>
            <sz val="9"/>
            <color indexed="81"/>
            <rFont val="Tahoma"/>
            <family val="2"/>
            <charset val="204"/>
          </rPr>
          <t xml:space="preserve">
</t>
        </r>
      </text>
    </comment>
    <comment ref="EG30" authorId="2" shapeId="0" xr:uid="{00000000-0006-0000-0000-00008E000000}">
      <text>
        <r>
          <rPr>
            <b/>
            <sz val="9"/>
            <color indexed="81"/>
            <rFont val="Tahoma"/>
            <family val="2"/>
            <charset val="204"/>
          </rPr>
          <t xml:space="preserve">В том числе:
1. В рамках национального проекта:
1.1. формирование комфортной городской среды - 35,82
1.2. Иной межбюджетный трансфер (Всероссийский конкурс) - 3,0
(ОБЛАСТНЫЕ ПРОЕКТЫ:)
2. Благоустройство населен пунктов - 6,54
3. Благоустройство ТОС -1,05
4.Умный город - 0,05
5.Информ освещение - 0,0
6.предтавление субсидий ОГКП - 0,0
</t>
        </r>
        <r>
          <rPr>
            <sz val="9"/>
            <color indexed="81"/>
            <rFont val="Tahoma"/>
            <family val="2"/>
            <charset val="204"/>
          </rPr>
          <t xml:space="preserve">
</t>
        </r>
      </text>
    </comment>
    <comment ref="EG31" authorId="2" shapeId="0" xr:uid="{00000000-0006-0000-0000-00008F000000}">
      <text>
        <r>
          <rPr>
            <b/>
            <sz val="9"/>
            <color indexed="81"/>
            <rFont val="Tahoma"/>
            <family val="2"/>
            <charset val="204"/>
          </rPr>
          <t>соотношение ко всей сумме, предусмотренной в Соглашениях с МО</t>
        </r>
        <r>
          <rPr>
            <sz val="9"/>
            <color indexed="81"/>
            <rFont val="Tahoma"/>
            <family val="2"/>
            <charset val="204"/>
          </rPr>
          <t xml:space="preserve">
</t>
        </r>
      </text>
    </comment>
    <comment ref="EG39" authorId="2" shapeId="0" xr:uid="{00000000-0006-0000-0000-000090000000}">
      <text>
        <r>
          <rPr>
            <b/>
            <sz val="9"/>
            <color indexed="81"/>
            <rFont val="Tahoma"/>
            <family val="2"/>
            <charset val="204"/>
          </rPr>
          <t xml:space="preserve">В том числе:
1. В рамках национального проекта:
1.1. формирование комфортной городской среды - 328,6 (80,27% средств федерального бюджета предусмотрено в Доп Соглашении от 19.02.2021 № 069-09-2021-078/2, заключенного с Минтроем)
1.2. Иной межбюджетный трансфер (Всероссийский конкурс) - 150,0 (80,3% средств федерального бюджета предусмотрено    в Соглашении от 17.12.2022  № 069-17-2021-061, заключенного с Минтроем)
</t>
        </r>
        <r>
          <rPr>
            <sz val="9"/>
            <color indexed="81"/>
            <rFont val="Tahoma"/>
            <family val="2"/>
            <charset val="204"/>
          </rPr>
          <t xml:space="preserve">
</t>
        </r>
      </text>
    </comment>
    <comment ref="EG40" authorId="2" shapeId="0" xr:uid="{00000000-0006-0000-0000-000091000000}">
      <text>
        <r>
          <rPr>
            <sz val="9"/>
            <color indexed="81"/>
            <rFont val="Tahoma"/>
            <family val="2"/>
          </rPr>
          <t xml:space="preserve">Процентное соотношение ко всей сумме, предусмотренной в Соглашениях с МО
</t>
        </r>
      </text>
    </comment>
    <comment ref="EG48" authorId="2" shapeId="0" xr:uid="{00000000-0006-0000-0000-000092000000}">
      <text>
        <r>
          <rPr>
            <b/>
            <sz val="9"/>
            <color indexed="81"/>
            <rFont val="Tahoma"/>
            <family val="2"/>
            <charset val="204"/>
          </rPr>
          <t>Только областной бюджет</t>
        </r>
        <r>
          <rPr>
            <sz val="9"/>
            <color indexed="81"/>
            <rFont val="Tahoma"/>
            <family val="2"/>
            <charset val="204"/>
          </rPr>
          <t xml:space="preserve">
</t>
        </r>
      </text>
    </comment>
    <comment ref="EG49" authorId="2" shapeId="0" xr:uid="{00000000-0006-0000-0000-000093000000}">
      <text>
        <r>
          <rPr>
            <b/>
            <sz val="9"/>
            <color indexed="81"/>
            <rFont val="Tahoma"/>
            <family val="2"/>
            <charset val="204"/>
          </rPr>
          <t xml:space="preserve">В 2022 году
1. В рамках национального проекта областной бюджет:
1.1. формирование комфортной городской среды - 3%  (97% средств федерального бюджета предусмотрено в Доп Соглашении от 24.12.2021 № 069-09-2022-607, заключенного с Минтроем)
1.2. Иной межбюджетный трансфер (Всероссийский конкурс) - 0% (100% средств федерального бюджета предусмотрено    в Соглашении от 28.12.2021  № 069-17-2022-056, заключенного с Минтроем)
</t>
        </r>
      </text>
    </comment>
    <comment ref="EG62" authorId="2" shapeId="0" xr:uid="{00000000-0006-0000-0000-000094000000}">
      <text>
        <r>
          <rPr>
            <b/>
            <sz val="9"/>
            <color rgb="FF000000"/>
            <rFont val="Tahoma"/>
            <family val="2"/>
            <charset val="204"/>
          </rPr>
          <t xml:space="preserve">В том числе:
</t>
        </r>
        <r>
          <rPr>
            <b/>
            <sz val="9"/>
            <color rgb="FF000000"/>
            <rFont val="Tahoma"/>
            <family val="2"/>
            <charset val="204"/>
          </rPr>
          <t xml:space="preserve">1. В рамках национального проекта:
</t>
        </r>
        <r>
          <rPr>
            <b/>
            <sz val="9"/>
            <color rgb="FF000000"/>
            <rFont val="Tahoma"/>
            <family val="2"/>
            <charset val="204"/>
          </rPr>
          <t xml:space="preserve">1.1. формирование комфортной городской среды - 116 дворовых территорий
</t>
        </r>
        <r>
          <rPr>
            <b/>
            <sz val="9"/>
            <color rgb="FF000000"/>
            <rFont val="Tahoma"/>
            <family val="2"/>
            <charset val="204"/>
          </rPr>
          <t xml:space="preserve">2. За счет областных средств 
</t>
        </r>
        <r>
          <rPr>
            <b/>
            <sz val="9"/>
            <color rgb="FF000000"/>
            <rFont val="Tahoma"/>
            <family val="2"/>
            <charset val="204"/>
          </rPr>
          <t>2.1 Благоустройство населенных пунктов - 11</t>
        </r>
        <r>
          <rPr>
            <sz val="9"/>
            <color rgb="FF000000"/>
            <rFont val="Tahoma"/>
            <family val="2"/>
            <charset val="204"/>
          </rPr>
          <t xml:space="preserve">
</t>
        </r>
      </text>
    </comment>
    <comment ref="EG64" authorId="2" shapeId="0" xr:uid="{00000000-0006-0000-0000-000095000000}">
      <text>
        <r>
          <rPr>
            <b/>
            <sz val="9"/>
            <color rgb="FF000000"/>
            <rFont val="Tahoma"/>
            <family val="2"/>
            <charset val="204"/>
          </rPr>
          <t xml:space="preserve">В том числе:
</t>
        </r>
        <r>
          <rPr>
            <b/>
            <sz val="9"/>
            <color rgb="FF000000"/>
            <rFont val="Tahoma"/>
            <family val="2"/>
            <charset val="204"/>
          </rPr>
          <t xml:space="preserve">1. В рамках национального проекта:
</t>
        </r>
        <r>
          <rPr>
            <b/>
            <sz val="9"/>
            <color rgb="FF000000"/>
            <rFont val="Tahoma"/>
            <family val="2"/>
            <charset val="204"/>
          </rPr>
          <t xml:space="preserve">1.1. формирование комфортной городской среды - 21
</t>
        </r>
        <r>
          <rPr>
            <b/>
            <sz val="9"/>
            <color rgb="FF000000"/>
            <rFont val="Tahoma"/>
            <family val="2"/>
            <charset val="204"/>
          </rPr>
          <t>1.2. Иной межбюджетный трансфер (Всероссийский конкурс) - 3</t>
        </r>
        <r>
          <rPr>
            <sz val="9"/>
            <color rgb="FF000000"/>
            <rFont val="Tahoma"/>
            <family val="2"/>
            <charset val="204"/>
          </rPr>
          <t xml:space="preserve">
</t>
        </r>
      </text>
    </comment>
    <comment ref="EG137" authorId="2" shapeId="0" xr:uid="{00000000-0006-0000-0000-000096000000}">
      <text>
        <r>
          <rPr>
            <b/>
            <sz val="9"/>
            <color indexed="81"/>
            <rFont val="Tahoma"/>
            <family val="2"/>
            <charset val="204"/>
          </rPr>
          <t>В том числе:
1. В рамках национального проекта 9 МО:
1.1. формирование комфортной городской среды - 7 (Барыш, Инза, Сенгилей, Силикатный, Новоульяновск,Димитровград, Ульяновск)
1.2. Иной межбюджетный трансфер (Всероссийский конкурс) - 3 (Барыш, Карсун, Сурский)</t>
        </r>
        <r>
          <rPr>
            <sz val="9"/>
            <color indexed="81"/>
            <rFont val="Tahoma"/>
            <family val="2"/>
            <charset val="204"/>
          </rPr>
          <t xml:space="preserve">
</t>
        </r>
      </text>
    </comment>
    <comment ref="CX147" authorId="1" shapeId="0" xr:uid="{00000000-0006-0000-0000-000097000000}">
      <text>
        <r>
          <rPr>
            <sz val="9"/>
            <color indexed="81"/>
            <rFont val="Tahoma"/>
            <family val="2"/>
            <charset val="204"/>
          </rPr>
          <t>1) лекция по ИБ и урбанистике 130 членов БК (по спискам), просмотров - 2778;
2) лекция по полномочиям ИОГВ 126 членов БК (по спискам), просмотров - 1975;
3) лекция по бюджету 108 членов БК (по спискам), просмотров -  323;
4) лекция по закупкам  103 члена БК (по спискам), просмотров - 1515;
5) лекция по РГИС 107 членов БК; число просмотров - 2640;
6) лекция по проведению опросов ОМ 107 членов БК; число просмотров -1454)
Итого : 681 член БК (по спискам)</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NG</author>
  </authors>
  <commentList>
    <comment ref="B1" authorId="0" shapeId="0" xr:uid="{00000000-0006-0000-0100-000001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К субъектовым относятся практики, в реализации которых задействованы средства регионального и в отдельных случаях федерального бюджетов, реализуемые на территории двух и более муниципальных образований. </t>
        </r>
      </text>
    </comment>
    <comment ref="F1" authorId="0" shapeId="0" xr:uid="{00000000-0006-0000-0100-000002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G1" authorId="0" shapeId="0" xr:uid="{00000000-0006-0000-0100-000003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1" authorId="0" shapeId="0" xr:uid="{00000000-0006-0000-0100-000004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1" authorId="0" shapeId="0" xr:uid="{00000000-0006-0000-0100-000005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J1" authorId="0" shapeId="0" xr:uid="{00000000-0006-0000-0100-000006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K1" authorId="0" shapeId="0" xr:uid="{00000000-0006-0000-0100-000007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L1" authorId="0" shapeId="0" xr:uid="{00000000-0006-0000-0100-000008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M1" authorId="0" shapeId="0" xr:uid="{00000000-0006-0000-0100-000009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N1" authorId="0" shapeId="0" xr:uid="{00000000-0006-0000-0100-00000A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O1" authorId="0" shapeId="0" xr:uid="{00000000-0006-0000-0100-00000B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P1" authorId="0" shapeId="0" xr:uid="{00000000-0006-0000-0100-00000C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Q1" authorId="0" shapeId="0" xr:uid="{00000000-0006-0000-0100-00000D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R1" authorId="0" shapeId="0" xr:uid="{00000000-0006-0000-0100-00000E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S1" authorId="0" shapeId="0" xr:uid="{00000000-0006-0000-0100-00000F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T1" authorId="0" shapeId="0" xr:uid="{00000000-0006-0000-0100-000010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U1" authorId="0" shapeId="0" xr:uid="{00000000-0006-0000-0100-000011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V1" authorId="0" shapeId="0" xr:uid="{00000000-0006-0000-0100-000012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W1" authorId="0" shapeId="0" xr:uid="{00000000-0006-0000-0100-000013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X1" authorId="0" shapeId="0" xr:uid="{00000000-0006-0000-0100-000014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Y1" authorId="0" shapeId="0" xr:uid="{00000000-0006-0000-0100-000015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Z1" authorId="0" shapeId="0" xr:uid="{00000000-0006-0000-0100-000016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A1" authorId="0" shapeId="0" xr:uid="{00000000-0006-0000-0100-000017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B1" authorId="0" shapeId="0" xr:uid="{00000000-0006-0000-0100-000018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C1" authorId="0" shapeId="0" xr:uid="{00000000-0006-0000-0100-000019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D1" authorId="0" shapeId="0" xr:uid="{00000000-0006-0000-0100-00001A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E1" authorId="0" shapeId="0" xr:uid="{00000000-0006-0000-0100-00001B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F1" authorId="0" shapeId="0" xr:uid="{00000000-0006-0000-0100-00001C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G1" authorId="0" shapeId="0" xr:uid="{00000000-0006-0000-0100-00001D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H1" authorId="0" shapeId="0" xr:uid="{00000000-0006-0000-0100-00001E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I1" authorId="0" shapeId="0" xr:uid="{00000000-0006-0000-0100-00001F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J1" authorId="0" shapeId="0" xr:uid="{00000000-0006-0000-0100-000020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K1" authorId="0" shapeId="0" xr:uid="{00000000-0006-0000-0100-000021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L1" authorId="0" shapeId="0" xr:uid="{00000000-0006-0000-0100-000022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M1" authorId="0" shapeId="0" xr:uid="{00000000-0006-0000-0100-000023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N1" authorId="0" shapeId="0" xr:uid="{00000000-0006-0000-0100-000024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O1" authorId="0" shapeId="0" xr:uid="{00000000-0006-0000-0100-000025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P1" authorId="0" shapeId="0" xr:uid="{00000000-0006-0000-0100-000026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Q1" authorId="0" shapeId="0" xr:uid="{00000000-0006-0000-0100-000027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R1" authorId="0" shapeId="0" xr:uid="{00000000-0006-0000-0100-000028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S1" authorId="0" shapeId="0" xr:uid="{00000000-0006-0000-0100-000029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T1" authorId="0" shapeId="0" xr:uid="{00000000-0006-0000-0100-00002A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U1" authorId="0" shapeId="0" xr:uid="{00000000-0006-0000-0100-00002B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V1" authorId="0" shapeId="0" xr:uid="{00000000-0006-0000-0100-00002C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W1" authorId="0" shapeId="0" xr:uid="{00000000-0006-0000-0100-00002D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X1" authorId="0" shapeId="0" xr:uid="{00000000-0006-0000-0100-00002E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Y1" authorId="0" shapeId="0" xr:uid="{00000000-0006-0000-0100-00002F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Z1" authorId="0" shapeId="0" xr:uid="{00000000-0006-0000-0100-000030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A1" authorId="0" shapeId="0" xr:uid="{00000000-0006-0000-0100-000031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B1" authorId="0" shapeId="0" xr:uid="{00000000-0006-0000-0100-000032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C1" authorId="0" shapeId="0" xr:uid="{00000000-0006-0000-0100-000033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D1" authorId="0" shapeId="0" xr:uid="{00000000-0006-0000-0100-000034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E1" authorId="0" shapeId="0" xr:uid="{00000000-0006-0000-0100-000035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F1" authorId="0" shapeId="0" xr:uid="{00000000-0006-0000-0100-000036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G1" authorId="0" shapeId="0" xr:uid="{00000000-0006-0000-0100-000037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H1" authorId="0" shapeId="0" xr:uid="{00000000-0006-0000-0100-000038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I1" authorId="0" shapeId="0" xr:uid="{00000000-0006-0000-0100-000039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BJ1" authorId="0" shapeId="0" xr:uid="{00000000-0006-0000-0100-00003A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K1" authorId="0" shapeId="0" xr:uid="{00000000-0006-0000-0100-00003B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L1" authorId="0" shapeId="0" xr:uid="{00000000-0006-0000-0100-00003C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M1" authorId="0" shapeId="0" xr:uid="{00000000-0006-0000-0100-00003D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N1" authorId="0" shapeId="0" xr:uid="{00000000-0006-0000-0100-00003E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O1" authorId="0" shapeId="0" xr:uid="{00000000-0006-0000-0100-00003F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P1" authorId="0" shapeId="0" xr:uid="{00000000-0006-0000-0100-000040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Q1" authorId="0" shapeId="0" xr:uid="{00000000-0006-0000-0100-000041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R1" authorId="0" shapeId="0" xr:uid="{00000000-0006-0000-0100-000042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S1" authorId="0" shapeId="0" xr:uid="{00000000-0006-0000-0100-000043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T1" authorId="0" shapeId="0" xr:uid="{00000000-0006-0000-0100-000044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U1" authorId="0" shapeId="0" xr:uid="{00000000-0006-0000-0100-000045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V1" authorId="0" shapeId="0" xr:uid="{00000000-0006-0000-0100-000046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W1" authorId="0" shapeId="0" xr:uid="{00000000-0006-0000-0100-000047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X1" authorId="0" shapeId="0" xr:uid="{00000000-0006-0000-0100-000048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Y1" authorId="0" shapeId="0" xr:uid="{00000000-0006-0000-0100-000049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Z1" authorId="0" shapeId="0" xr:uid="{00000000-0006-0000-0100-00004A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A1" authorId="0" shapeId="0" xr:uid="{00000000-0006-0000-0100-00004B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B1" authorId="0" shapeId="0" xr:uid="{00000000-0006-0000-0100-00004C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C1" authorId="0" shapeId="0" xr:uid="{00000000-0006-0000-0100-00004D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D1" authorId="0" shapeId="0" xr:uid="{00000000-0006-0000-0100-00004E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E1" authorId="0" shapeId="0" xr:uid="{00000000-0006-0000-0100-00004F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F1" authorId="0" shapeId="0" xr:uid="{00000000-0006-0000-0100-000050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G1" authorId="0" shapeId="0" xr:uid="{00000000-0006-0000-0100-000051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H1" authorId="0" shapeId="0" xr:uid="{00000000-0006-0000-0100-000052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I1" authorId="0" shapeId="0" xr:uid="{00000000-0006-0000-0100-000053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J1" authorId="0" shapeId="0" xr:uid="{00000000-0006-0000-0100-000054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K1" authorId="0" shapeId="0" xr:uid="{00000000-0006-0000-0100-000055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L1" authorId="0" shapeId="0" xr:uid="{00000000-0006-0000-0100-000056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M1" authorId="0" shapeId="0" xr:uid="{00000000-0006-0000-0100-000057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N1" authorId="0" shapeId="0" xr:uid="{00000000-0006-0000-0100-000058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O1" authorId="0" shapeId="0" xr:uid="{00000000-0006-0000-0100-000059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P1" authorId="0" shapeId="0" xr:uid="{00000000-0006-0000-0100-00005A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Q1" authorId="0" shapeId="0" xr:uid="{00000000-0006-0000-0100-00005B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R1" authorId="0" shapeId="0" xr:uid="{00000000-0006-0000-0100-00005C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S1" authorId="0" shapeId="0" xr:uid="{00000000-0006-0000-0100-00005D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T1" authorId="0" shapeId="0" xr:uid="{00000000-0006-0000-0100-00005E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U1" authorId="0" shapeId="0" xr:uid="{00000000-0006-0000-0100-00005F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V1" authorId="0" shapeId="0" xr:uid="{00000000-0006-0000-0100-000060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W1" authorId="0" shapeId="0" xr:uid="{00000000-0006-0000-0100-000061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X1" authorId="0" shapeId="0" xr:uid="{00000000-0006-0000-0100-000062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Y1" authorId="0" shapeId="0" xr:uid="{00000000-0006-0000-0100-000063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Z1" authorId="0" shapeId="0" xr:uid="{00000000-0006-0000-0100-000064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A1" authorId="0" shapeId="0" xr:uid="{00000000-0006-0000-0100-000065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B1" authorId="0" shapeId="0" xr:uid="{00000000-0006-0000-0100-000066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C1" authorId="0" shapeId="0" xr:uid="{00000000-0006-0000-0100-000067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D1" authorId="0" shapeId="0" xr:uid="{00000000-0006-0000-0100-000068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E1" authorId="0" shapeId="0" xr:uid="{00000000-0006-0000-0100-000069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F1" authorId="0" shapeId="0" xr:uid="{00000000-0006-0000-0100-00006A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G1" authorId="0" shapeId="0" xr:uid="{00000000-0006-0000-0100-00006B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H1" authorId="0" shapeId="0" xr:uid="{00000000-0006-0000-0100-00006C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I1" authorId="0" shapeId="0" xr:uid="{00000000-0006-0000-0100-00006D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J1" authorId="0" shapeId="0" xr:uid="{00000000-0006-0000-0100-00006E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K1" authorId="0" shapeId="0" xr:uid="{00000000-0006-0000-0100-00006F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L1" authorId="0" shapeId="0" xr:uid="{00000000-0006-0000-0100-000070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M1" authorId="0" shapeId="0" xr:uid="{00000000-0006-0000-0100-000071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N1" authorId="0" shapeId="0" xr:uid="{00000000-0006-0000-0100-000072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O1" authorId="0" shapeId="0" xr:uid="{00000000-0006-0000-0100-000073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P1" authorId="0" shapeId="0" xr:uid="{00000000-0006-0000-0100-000074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Q1" authorId="0" shapeId="0" xr:uid="{00000000-0006-0000-0100-000075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R1" authorId="0" shapeId="0" xr:uid="{00000000-0006-0000-0100-000076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S1" authorId="0" shapeId="0" xr:uid="{00000000-0006-0000-0100-000077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T1" authorId="0" shapeId="0" xr:uid="{00000000-0006-0000-0100-000078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U1" authorId="0" shapeId="0" xr:uid="{00000000-0006-0000-0100-000079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V1" authorId="0" shapeId="0" xr:uid="{00000000-0006-0000-0100-00007A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W1" authorId="0" shapeId="0" xr:uid="{00000000-0006-0000-0100-00007B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X1" authorId="0" shapeId="0" xr:uid="{00000000-0006-0000-0100-00007C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Y1" authorId="0" shapeId="0" xr:uid="{00000000-0006-0000-0100-00007D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Z1" authorId="0" shapeId="0" xr:uid="{00000000-0006-0000-0100-00007E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A1" authorId="0" shapeId="0" xr:uid="{00000000-0006-0000-0100-00007F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B1" authorId="0" shapeId="0" xr:uid="{00000000-0006-0000-0100-000080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C1" authorId="0" shapeId="0" xr:uid="{00000000-0006-0000-0100-000081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D1" authorId="0" shapeId="0" xr:uid="{00000000-0006-0000-0100-000082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E1" authorId="0" shapeId="0" xr:uid="{00000000-0006-0000-0100-000083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F1" authorId="0" shapeId="0" xr:uid="{00000000-0006-0000-0100-000084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G1" authorId="0" shapeId="0" xr:uid="{00000000-0006-0000-0100-000085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H1" authorId="0" shapeId="0" xr:uid="{00000000-0006-0000-0100-000086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I1" authorId="0" shapeId="0" xr:uid="{00000000-0006-0000-0100-000087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J1" authorId="0" shapeId="0" xr:uid="{00000000-0006-0000-0100-000088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K1" authorId="0" shapeId="0" xr:uid="{00000000-0006-0000-0100-000089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L1" authorId="0" shapeId="0" xr:uid="{00000000-0006-0000-0100-00008A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M1" authorId="0" shapeId="0" xr:uid="{00000000-0006-0000-0100-00008B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N1" authorId="0" shapeId="0" xr:uid="{00000000-0006-0000-0100-00008C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O1" authorId="0" shapeId="0" xr:uid="{00000000-0006-0000-0100-00008D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P1" authorId="0" shapeId="0" xr:uid="{00000000-0006-0000-0100-00008E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Q1" authorId="0" shapeId="0" xr:uid="{00000000-0006-0000-0100-00008F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R1" authorId="0" shapeId="0" xr:uid="{00000000-0006-0000-0100-000090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S1" authorId="0" shapeId="0" xr:uid="{00000000-0006-0000-0100-000091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T1" authorId="0" shapeId="0" xr:uid="{00000000-0006-0000-0100-000092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U1" authorId="0" shapeId="0" xr:uid="{00000000-0006-0000-0100-000093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V1" authorId="0" shapeId="0" xr:uid="{00000000-0006-0000-0100-000094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W1" authorId="0" shapeId="0" xr:uid="{00000000-0006-0000-0100-000095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X1" authorId="0" shapeId="0" xr:uid="{00000000-0006-0000-0100-000096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Y1" authorId="0" shapeId="0" xr:uid="{00000000-0006-0000-0100-000097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Z1" authorId="0" shapeId="0" xr:uid="{00000000-0006-0000-0100-000098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A1" authorId="0" shapeId="0" xr:uid="{00000000-0006-0000-0100-000099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B1" authorId="0" shapeId="0" xr:uid="{00000000-0006-0000-0100-00009A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C1" authorId="0" shapeId="0" xr:uid="{00000000-0006-0000-0100-00009B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D1" authorId="0" shapeId="0" xr:uid="{00000000-0006-0000-0100-00009C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E1" authorId="0" shapeId="0" xr:uid="{00000000-0006-0000-0100-00009D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F1" authorId="0" shapeId="0" xr:uid="{00000000-0006-0000-0100-00009E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G1" authorId="0" shapeId="0" xr:uid="{00000000-0006-0000-0100-00009F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H1" authorId="0" shapeId="0" xr:uid="{00000000-0006-0000-0100-0000A0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FI1" authorId="0" shapeId="0" xr:uid="{00000000-0006-0000-0100-0000A1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J1" authorId="0" shapeId="0" xr:uid="{00000000-0006-0000-0100-0000A2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K1" authorId="0" shapeId="0" xr:uid="{00000000-0006-0000-0100-0000A3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FL1" authorId="0" shapeId="0" xr:uid="{00000000-0006-0000-0100-0000A4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M1" authorId="0" shapeId="0" xr:uid="{00000000-0006-0000-0100-0000A5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N1" authorId="0" shapeId="0" xr:uid="{00000000-0006-0000-0100-0000A6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FO1" authorId="0" shapeId="0" xr:uid="{00000000-0006-0000-0100-0000A7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P1" authorId="0" shapeId="0" xr:uid="{00000000-0006-0000-0100-0000A8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Q1" authorId="0" shapeId="0" xr:uid="{00000000-0006-0000-0100-0000A9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FR1" authorId="0" shapeId="0" xr:uid="{00000000-0006-0000-0100-0000AA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S1" authorId="0" shapeId="0" xr:uid="{00000000-0006-0000-0100-0000AB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T1" authorId="0" shapeId="0" xr:uid="{00000000-0006-0000-0100-0000AC00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FU1" authorId="0" shapeId="0" xr:uid="{00000000-0006-0000-0100-0000AD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V1" authorId="0" shapeId="0" xr:uid="{00000000-0006-0000-0100-0000AE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W1" authorId="0" shapeId="0" xr:uid="{00000000-0006-0000-0100-0000AF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X1" authorId="0" shapeId="0" xr:uid="{00000000-0006-0000-0100-0000B0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Y1" authorId="0" shapeId="0" xr:uid="{00000000-0006-0000-0100-0000B1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Z1" authorId="0" shapeId="0" xr:uid="{00000000-0006-0000-0100-0000B2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A1" authorId="0" shapeId="0" xr:uid="{00000000-0006-0000-0100-0000B3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B1" authorId="0" shapeId="0" xr:uid="{00000000-0006-0000-0100-0000B4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C1" authorId="0" shapeId="0" xr:uid="{00000000-0006-0000-0100-0000B5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D1" authorId="0" shapeId="0" xr:uid="{00000000-0006-0000-0100-0000B6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E1" authorId="0" shapeId="0" xr:uid="{00000000-0006-0000-0100-0000B7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F1" authorId="0" shapeId="0" xr:uid="{00000000-0006-0000-0100-0000B8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G1" authorId="0" shapeId="0" xr:uid="{00000000-0006-0000-0100-0000B9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H1" authorId="0" shapeId="0" xr:uid="{00000000-0006-0000-0100-0000BA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I1" authorId="0" shapeId="0" xr:uid="{00000000-0006-0000-0100-0000BB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J1" authorId="0" shapeId="0" xr:uid="{00000000-0006-0000-0100-0000BC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K1" authorId="0" shapeId="0" xr:uid="{00000000-0006-0000-0100-0000BD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L1" authorId="0" shapeId="0" xr:uid="{00000000-0006-0000-0100-0000BE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M1" authorId="0" shapeId="0" xr:uid="{00000000-0006-0000-0100-0000BF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N1" authorId="0" shapeId="0" xr:uid="{00000000-0006-0000-0100-0000C0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O1" authorId="0" shapeId="0" xr:uid="{00000000-0006-0000-0100-0000C1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P1" authorId="0" shapeId="0" xr:uid="{00000000-0006-0000-0100-0000C2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Q1" authorId="0" shapeId="0" xr:uid="{00000000-0006-0000-0100-0000C3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R1" authorId="0" shapeId="0" xr:uid="{00000000-0006-0000-0100-0000C4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S1" authorId="0" shapeId="0" xr:uid="{00000000-0006-0000-0100-0000C5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T1" authorId="0" shapeId="0" xr:uid="{00000000-0006-0000-0100-0000C6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U1" authorId="0" shapeId="0" xr:uid="{00000000-0006-0000-0100-0000C7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V1" authorId="0" shapeId="0" xr:uid="{00000000-0006-0000-0100-0000C8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W1" authorId="0" shapeId="0" xr:uid="{00000000-0006-0000-0100-0000C9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X1" authorId="0" shapeId="0" xr:uid="{00000000-0006-0000-0100-0000CA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Y1" authorId="0" shapeId="0" xr:uid="{00000000-0006-0000-0100-0000CB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Z1" authorId="0" shapeId="0" xr:uid="{00000000-0006-0000-0100-0000CC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A1" authorId="0" shapeId="0" xr:uid="{00000000-0006-0000-0100-0000CD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B1" authorId="0" shapeId="0" xr:uid="{00000000-0006-0000-0100-0000CE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C1" authorId="0" shapeId="0" xr:uid="{00000000-0006-0000-0100-0000CF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D1" authorId="0" shapeId="0" xr:uid="{00000000-0006-0000-0100-0000D0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E1" authorId="0" shapeId="0" xr:uid="{00000000-0006-0000-0100-0000D1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F1" authorId="0" shapeId="0" xr:uid="{00000000-0006-0000-0100-0000D2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G1" authorId="0" shapeId="0" xr:uid="{00000000-0006-0000-0100-0000D3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H1" authorId="0" shapeId="0" xr:uid="{00000000-0006-0000-0100-0000D4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I1" authorId="0" shapeId="0" xr:uid="{00000000-0006-0000-0100-0000D5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J1" authorId="0" shapeId="0" xr:uid="{00000000-0006-0000-0100-0000D6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K1" authorId="0" shapeId="0" xr:uid="{00000000-0006-0000-0100-0000D7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L1" authorId="0" shapeId="0" xr:uid="{00000000-0006-0000-0100-0000D8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M1" authorId="0" shapeId="0" xr:uid="{00000000-0006-0000-0100-0000D9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N1" authorId="0" shapeId="0" xr:uid="{00000000-0006-0000-0100-0000DA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O1" authorId="0" shapeId="0" xr:uid="{00000000-0006-0000-0100-0000DB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P1" authorId="0" shapeId="0" xr:uid="{00000000-0006-0000-0100-0000DC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Q1" authorId="0" shapeId="0" xr:uid="{00000000-0006-0000-0100-0000DD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R1" authorId="0" shapeId="0" xr:uid="{00000000-0006-0000-0100-0000DE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S1" authorId="0" shapeId="0" xr:uid="{00000000-0006-0000-0100-0000DF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T1" authorId="0" shapeId="0" xr:uid="{00000000-0006-0000-0100-0000E0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U1" authorId="0" shapeId="0" xr:uid="{00000000-0006-0000-0100-0000E1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V1" authorId="0" shapeId="0" xr:uid="{00000000-0006-0000-0100-0000E2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W1" authorId="0" shapeId="0" xr:uid="{00000000-0006-0000-0100-0000E3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X1" authorId="0" shapeId="0" xr:uid="{00000000-0006-0000-0100-0000E4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Y1" authorId="0" shapeId="0" xr:uid="{00000000-0006-0000-0100-0000E5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Z1" authorId="0" shapeId="0" xr:uid="{00000000-0006-0000-0100-0000E6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A1" authorId="0" shapeId="0" xr:uid="{00000000-0006-0000-0100-0000E7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B1" authorId="0" shapeId="0" xr:uid="{00000000-0006-0000-0100-0000E8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C1" authorId="0" shapeId="0" xr:uid="{00000000-0006-0000-0100-0000E9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D1" authorId="0" shapeId="0" xr:uid="{00000000-0006-0000-0100-0000EA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E1" authorId="0" shapeId="0" xr:uid="{00000000-0006-0000-0100-0000EB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F1" authorId="0" shapeId="0" xr:uid="{00000000-0006-0000-0100-0000EC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G1" authorId="0" shapeId="0" xr:uid="{00000000-0006-0000-0100-0000ED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H1" authorId="0" shapeId="0" xr:uid="{00000000-0006-0000-0100-0000EE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I1" authorId="0" shapeId="0" xr:uid="{00000000-0006-0000-0100-0000EF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J1" authorId="0" shapeId="0" xr:uid="{00000000-0006-0000-0100-0000F0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K1" authorId="0" shapeId="0" xr:uid="{00000000-0006-0000-0100-0000F1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L1" authorId="0" shapeId="0" xr:uid="{00000000-0006-0000-0100-0000F2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M1" authorId="0" shapeId="0" xr:uid="{00000000-0006-0000-0100-0000F3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N1" authorId="0" shapeId="0" xr:uid="{00000000-0006-0000-0100-0000F4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O1" authorId="0" shapeId="0" xr:uid="{00000000-0006-0000-0100-0000F5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P1" authorId="0" shapeId="0" xr:uid="{00000000-0006-0000-0100-0000F6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Q1" authorId="0" shapeId="0" xr:uid="{00000000-0006-0000-0100-0000F7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R1" authorId="0" shapeId="0" xr:uid="{00000000-0006-0000-0100-0000F8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S1" authorId="0" shapeId="0" xr:uid="{00000000-0006-0000-0100-0000F9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T1" authorId="0" shapeId="0" xr:uid="{00000000-0006-0000-0100-0000FA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U1" authorId="0" shapeId="0" xr:uid="{00000000-0006-0000-0100-0000FB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V1" authorId="0" shapeId="0" xr:uid="{00000000-0006-0000-0100-0000FC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W1" authorId="0" shapeId="0" xr:uid="{00000000-0006-0000-0100-0000FD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X1" authorId="0" shapeId="0" xr:uid="{00000000-0006-0000-0100-0000FE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Y1" authorId="0" shapeId="0" xr:uid="{00000000-0006-0000-0100-0000FF00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Z1" authorId="0" shapeId="0" xr:uid="{00000000-0006-0000-0100-00000001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JA1" authorId="0" shapeId="0" xr:uid="{00000000-0006-0000-0100-00000101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JB1" authorId="0" shapeId="0" xr:uid="{00000000-0006-0000-0100-00000201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JC1" authorId="0" shapeId="0" xr:uid="{00000000-0006-0000-0100-00000301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JD1" authorId="0" shapeId="0" xr:uid="{00000000-0006-0000-0100-00000401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JE1" authorId="0" shapeId="0" xr:uid="{00000000-0006-0000-0100-00000501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JF1" authorId="0" shapeId="0" xr:uid="{00000000-0006-0000-0100-00000601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JG1" authorId="0" shapeId="0" xr:uid="{00000000-0006-0000-0100-00000701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JH1" authorId="0" shapeId="0" xr:uid="{00000000-0006-0000-0100-00000801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JI1" authorId="0" shapeId="0" xr:uid="{00000000-0006-0000-0100-00000901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JJ1" authorId="0" shapeId="0" xr:uid="{00000000-0006-0000-0100-00000A01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JK1" authorId="0" shapeId="0" xr:uid="{00000000-0006-0000-0100-00000B01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JL1" authorId="0" shapeId="0" xr:uid="{00000000-0006-0000-0100-00000C01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JM1" authorId="0" shapeId="0" xr:uid="{00000000-0006-0000-0100-00000D01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JN1" authorId="0" shapeId="0" xr:uid="{00000000-0006-0000-0100-00000E0100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JO1" authorId="0" shapeId="0" xr:uid="{00000000-0006-0000-0100-00000F01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JP1" authorId="0" shapeId="0" xr:uid="{00000000-0006-0000-0100-00001001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JQ1" authorId="0" shapeId="0" xr:uid="{00000000-0006-0000-0100-00001101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JR1" authorId="0" shapeId="0" xr:uid="{00000000-0006-0000-0100-00001201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JS1" authorId="0" shapeId="0" xr:uid="{00000000-0006-0000-0100-00001301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JT1" authorId="0" shapeId="0" xr:uid="{00000000-0006-0000-0100-00001401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JU1" authorId="0" shapeId="0" xr:uid="{00000000-0006-0000-0100-00001501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JV1" authorId="0" shapeId="0" xr:uid="{00000000-0006-0000-0100-00001601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JW1" authorId="0" shapeId="0" xr:uid="{00000000-0006-0000-0100-00001701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JX1" authorId="0" shapeId="0" xr:uid="{00000000-0006-0000-0100-00001801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JY1" authorId="0" shapeId="0" xr:uid="{00000000-0006-0000-0100-00001901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JZ1" authorId="0" shapeId="0" xr:uid="{00000000-0006-0000-0100-00001A01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KA1" authorId="0" shapeId="0" xr:uid="{00000000-0006-0000-0100-00001B01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KB1" authorId="0" shapeId="0" xr:uid="{00000000-0006-0000-0100-00001C01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KC1" authorId="0" shapeId="0" xr:uid="{00000000-0006-0000-0100-00001D01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KD1" authorId="0" shapeId="0" xr:uid="{00000000-0006-0000-0100-00001E01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KE1" authorId="0" shapeId="0" xr:uid="{00000000-0006-0000-0100-00001F01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KF1" authorId="0" shapeId="0" xr:uid="{00000000-0006-0000-0100-00002001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KG1" authorId="0" shapeId="0" xr:uid="{00000000-0006-0000-0100-00002101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KH1" authorId="0" shapeId="0" xr:uid="{00000000-0006-0000-0100-00002201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KP1" authorId="0" shapeId="0" xr:uid="{00000000-0006-0000-0100-00002301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KQ1" authorId="0" shapeId="0" xr:uid="{00000000-0006-0000-0100-00002401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KR1" authorId="0" shapeId="0" xr:uid="{00000000-0006-0000-0100-00002501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KS1" authorId="0" shapeId="0" xr:uid="{00000000-0006-0000-0100-00002601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KT1" authorId="0" shapeId="0" xr:uid="{00000000-0006-0000-0100-00002701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KU1" authorId="0" shapeId="0" xr:uid="{00000000-0006-0000-0100-00002801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KV1" authorId="0" shapeId="0" xr:uid="{00000000-0006-0000-0100-00002901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KW1" authorId="0" shapeId="0" xr:uid="{00000000-0006-0000-0100-00002A01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KX1" authorId="0" shapeId="0" xr:uid="{00000000-0006-0000-0100-00002B01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KY1" authorId="0" shapeId="0" xr:uid="{00000000-0006-0000-0100-00002C01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KZ1" authorId="0" shapeId="0" xr:uid="{00000000-0006-0000-0100-00002D01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LA1" authorId="0" shapeId="0" xr:uid="{00000000-0006-0000-0100-00002E01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LB1" authorId="0" shapeId="0" xr:uid="{00000000-0006-0000-0100-00002F01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LC1" authorId="0" shapeId="0" xr:uid="{00000000-0006-0000-0100-00003001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LD1" authorId="0" shapeId="0" xr:uid="{00000000-0006-0000-0100-00003101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LE1" authorId="0" shapeId="0" xr:uid="{00000000-0006-0000-0100-00003201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LF1" authorId="0" shapeId="0" xr:uid="{00000000-0006-0000-0100-00003301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LG1" authorId="0" shapeId="0" xr:uid="{00000000-0006-0000-0100-00003401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LH1" authorId="0" shapeId="0" xr:uid="{00000000-0006-0000-0100-00003501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LI1" authorId="0" shapeId="0" xr:uid="{00000000-0006-0000-0100-00003601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LJ1" authorId="0" shapeId="0" xr:uid="{00000000-0006-0000-0100-00003701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LK1" authorId="0" shapeId="0" xr:uid="{00000000-0006-0000-0100-00003801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LL1" authorId="0" shapeId="0" xr:uid="{00000000-0006-0000-0100-00003901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LM1" authorId="0" shapeId="0" xr:uid="{00000000-0006-0000-0100-00003A01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LN1" authorId="0" shapeId="0" xr:uid="{00000000-0006-0000-0100-00003B01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LO1" authorId="0" shapeId="0" xr:uid="{00000000-0006-0000-0100-00003C01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LP1" authorId="0" shapeId="0" xr:uid="{00000000-0006-0000-0100-00003D01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LQ1" authorId="0" shapeId="0" xr:uid="{00000000-0006-0000-0100-00003E01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LR1" authorId="0" shapeId="0" xr:uid="{00000000-0006-0000-0100-00003F01000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Лукьянова Наталия Германовна</author>
    <author>Эльза</author>
    <author>Natalya</author>
  </authors>
  <commentList>
    <comment ref="U276" authorId="0" shapeId="0" xr:uid="{00000000-0006-0000-0400-000001000000}">
      <text>
        <r>
          <rPr>
            <b/>
            <sz val="9"/>
            <color indexed="81"/>
            <rFont val="Tahoma"/>
            <family val="2"/>
            <charset val="204"/>
          </rPr>
          <t>Лукьянова Наталия Германовна:</t>
        </r>
        <r>
          <rPr>
            <sz val="9"/>
            <color indexed="81"/>
            <rFont val="Tahoma"/>
            <family val="2"/>
            <charset val="204"/>
          </rPr>
          <t xml:space="preserve">
Проходит рассмотрение в Законодательном Собрании СПб (подготовка к 3 чт.)</t>
        </r>
      </text>
    </comment>
    <comment ref="EZ276" authorId="0" shapeId="0" xr:uid="{00000000-0006-0000-0400-000002000000}">
      <text>
        <r>
          <rPr>
            <sz val="9"/>
            <color indexed="81"/>
            <rFont val="Tahoma"/>
            <family val="2"/>
            <charset val="204"/>
          </rPr>
          <t>1) лекция по ИБ и урбанистике 130 членов БК (по спискам), просмотров - 2778;
2) лекция по полномочиям ИОГВ 126 членов БК (по спискам), просмотров - 1975;
3) лекция по бюджету 108 членов БК (по спискам), просмотров -  323;
4) лекция по закупкам  103 члена БК (по спискам), просмотров - 1515;
5) лекция по РГИС 107 членов БК; число просмотров - 2640;
6) лекция по проведению опросов ОМ 107 членов БК; число просмотров -1454)
Итого : 681 член БК (по спискам)</t>
        </r>
      </text>
    </comment>
    <comment ref="AE341" authorId="1" shapeId="0" xr:uid="{00000000-0006-0000-0400-000003000000}">
      <text>
        <r>
          <rPr>
            <b/>
            <sz val="9"/>
            <color rgb="FF000000"/>
            <rFont val="Tahoma"/>
            <family val="2"/>
            <charset val="204"/>
          </rPr>
          <t xml:space="preserve">В том числе:
</t>
        </r>
        <r>
          <rPr>
            <b/>
            <sz val="9"/>
            <color rgb="FF000000"/>
            <rFont val="Tahoma"/>
            <family val="2"/>
            <charset val="204"/>
          </rPr>
          <t xml:space="preserve">1. В рамках национального проекта:
</t>
        </r>
        <r>
          <rPr>
            <b/>
            <sz val="9"/>
            <color rgb="FF000000"/>
            <rFont val="Tahoma"/>
            <family val="2"/>
            <charset val="204"/>
          </rPr>
          <t xml:space="preserve">1.1. формирование комфортной городской среды - 445,1
</t>
        </r>
        <r>
          <rPr>
            <b/>
            <sz val="9"/>
            <color rgb="FF000000"/>
            <rFont val="Tahoma"/>
            <family val="2"/>
            <charset val="204"/>
          </rPr>
          <t xml:space="preserve">1.2. Иной межбюджетный трансфер (Всероссийский конкурс) - 183,0 
</t>
        </r>
        <r>
          <rPr>
            <b/>
            <sz val="9"/>
            <color rgb="FF000000"/>
            <rFont val="Tahoma"/>
            <family val="2"/>
            <charset val="204"/>
          </rPr>
          <t xml:space="preserve">(ОБЛАСТНЫЕ ПРОЕКТЫ:)
</t>
        </r>
        <r>
          <rPr>
            <b/>
            <sz val="9"/>
            <color rgb="FF000000"/>
            <rFont val="Tahoma"/>
            <family val="2"/>
            <charset val="204"/>
          </rPr>
          <t xml:space="preserve">2. Благоустройство населен пунктов - 130,7
</t>
        </r>
        <r>
          <rPr>
            <b/>
            <sz val="9"/>
            <color rgb="FF000000"/>
            <rFont val="Tahoma"/>
            <family val="2"/>
            <charset val="204"/>
          </rPr>
          <t xml:space="preserve">3. Благоустройство ТОС - 21,05
</t>
        </r>
        <r>
          <rPr>
            <b/>
            <sz val="9"/>
            <color rgb="FF000000"/>
            <rFont val="Tahoma"/>
            <family val="2"/>
            <charset val="204"/>
          </rPr>
          <t xml:space="preserve">4.Умный город - 1,052
</t>
        </r>
        <r>
          <rPr>
            <b/>
            <sz val="9"/>
            <color rgb="FF000000"/>
            <rFont val="Tahoma"/>
            <family val="2"/>
            <charset val="204"/>
          </rPr>
          <t xml:space="preserve">5.Информ освещение - 0,5
</t>
        </r>
        <r>
          <rPr>
            <b/>
            <sz val="9"/>
            <color rgb="FF000000"/>
            <rFont val="Tahoma"/>
            <family val="2"/>
            <charset val="204"/>
          </rPr>
          <t xml:space="preserve">6.предтавление субсидий ОГКП - 8,0
</t>
        </r>
      </text>
    </comment>
    <comment ref="AH341" authorId="1" shapeId="0" xr:uid="{00000000-0006-0000-0400-000004000000}">
      <text>
        <r>
          <rPr>
            <b/>
            <sz val="9"/>
            <color rgb="FF000000"/>
            <rFont val="Tahoma"/>
            <family val="2"/>
            <charset val="204"/>
          </rPr>
          <t xml:space="preserve">В том числе:
</t>
        </r>
        <r>
          <rPr>
            <b/>
            <sz val="9"/>
            <color rgb="FF000000"/>
            <rFont val="Tahoma"/>
            <family val="2"/>
            <charset val="204"/>
          </rPr>
          <t xml:space="preserve">1. В рамках национального проекта:
</t>
        </r>
        <r>
          <rPr>
            <b/>
            <sz val="9"/>
            <color rgb="FF000000"/>
            <rFont val="Tahoma"/>
            <family val="2"/>
            <charset val="204"/>
          </rPr>
          <t xml:space="preserve">1.1. формирование комфортной городской среды - 80,8
</t>
        </r>
        <r>
          <rPr>
            <b/>
            <sz val="9"/>
            <color rgb="FF000000"/>
            <rFont val="Tahoma"/>
            <family val="2"/>
            <charset val="204"/>
          </rPr>
          <t xml:space="preserve">1.2. Иной межбюджетный трансфер (Всероссийский конкурс) - 30,0
</t>
        </r>
        <r>
          <rPr>
            <b/>
            <sz val="9"/>
            <color rgb="FF000000"/>
            <rFont val="Tahoma"/>
            <family val="2"/>
            <charset val="204"/>
          </rPr>
          <t xml:space="preserve">(ОБЛАСТНЫЕ ПРОЕКТЫ:)
</t>
        </r>
        <r>
          <rPr>
            <b/>
            <sz val="9"/>
            <color rgb="FF000000"/>
            <rFont val="Tahoma"/>
            <family val="2"/>
            <charset val="204"/>
          </rPr>
          <t xml:space="preserve">2. Благоустройство населен пунктов - 124,2
</t>
        </r>
        <r>
          <rPr>
            <b/>
            <sz val="9"/>
            <color rgb="FF000000"/>
            <rFont val="Tahoma"/>
            <family val="2"/>
            <charset val="204"/>
          </rPr>
          <t xml:space="preserve">3. Благоустройство ТОС -20,0
</t>
        </r>
        <r>
          <rPr>
            <b/>
            <sz val="9"/>
            <color rgb="FF000000"/>
            <rFont val="Tahoma"/>
            <family val="2"/>
            <charset val="204"/>
          </rPr>
          <t xml:space="preserve">4.Умный город - 1,0
</t>
        </r>
        <r>
          <rPr>
            <b/>
            <sz val="9"/>
            <color rgb="FF000000"/>
            <rFont val="Tahoma"/>
            <family val="2"/>
            <charset val="204"/>
          </rPr>
          <t xml:space="preserve">5.Информ освещение - 0,5
</t>
        </r>
        <r>
          <rPr>
            <b/>
            <sz val="9"/>
            <color rgb="FF000000"/>
            <rFont val="Tahoma"/>
            <family val="2"/>
            <charset val="204"/>
          </rPr>
          <t>6.предтавление субсидий ОГКП - 8,0</t>
        </r>
        <r>
          <rPr>
            <sz val="9"/>
            <color rgb="FF000000"/>
            <rFont val="Tahoma"/>
            <family val="2"/>
            <charset val="204"/>
          </rPr>
          <t xml:space="preserve">
</t>
        </r>
      </text>
    </comment>
    <comment ref="AI341" authorId="1" shapeId="0" xr:uid="{00000000-0006-0000-0400-000005000000}">
      <text>
        <r>
          <rPr>
            <b/>
            <sz val="9"/>
            <color rgb="FF000000"/>
            <rFont val="Tahoma"/>
            <family val="2"/>
            <charset val="204"/>
          </rPr>
          <t>соотношение ко всей сумме, предусмотренной в Соглашениях с МО</t>
        </r>
        <r>
          <rPr>
            <sz val="9"/>
            <color rgb="FF000000"/>
            <rFont val="Tahoma"/>
            <family val="2"/>
            <charset val="204"/>
          </rPr>
          <t xml:space="preserve">
</t>
        </r>
      </text>
    </comment>
    <comment ref="AK341" authorId="1" shapeId="0" xr:uid="{00000000-0006-0000-0400-000006000000}">
      <text>
        <r>
          <rPr>
            <b/>
            <sz val="9"/>
            <color indexed="81"/>
            <rFont val="Tahoma"/>
            <family val="2"/>
            <charset val="204"/>
          </rPr>
          <t xml:space="preserve">В том числе:
1. В рамках национального проекта:
1.1. формирование комфортной городской среды - 35,82
1.2. Иной межбюджетный трансфер (Всероссийский конкурс) - 3,0
(ОБЛАСТНЫЕ ПРОЕКТЫ:)
2. Благоустройство населен пунктов - 6,54
3. Благоустройство ТОС -1,05
4.Умный город - 0,05
5.Информ освещение - 0,0
6.предтавление субсидий ОГКП - 0,0
</t>
        </r>
        <r>
          <rPr>
            <sz val="9"/>
            <color indexed="81"/>
            <rFont val="Tahoma"/>
            <family val="2"/>
            <charset val="204"/>
          </rPr>
          <t xml:space="preserve">
</t>
        </r>
      </text>
    </comment>
    <comment ref="AL341" authorId="1" shapeId="0" xr:uid="{00000000-0006-0000-0400-000007000000}">
      <text>
        <r>
          <rPr>
            <b/>
            <sz val="9"/>
            <color indexed="81"/>
            <rFont val="Tahoma"/>
            <family val="2"/>
            <charset val="204"/>
          </rPr>
          <t>соотношение ко всей сумме, предусмотренной в Соглашениях с МО</t>
        </r>
        <r>
          <rPr>
            <sz val="9"/>
            <color indexed="81"/>
            <rFont val="Tahoma"/>
            <family val="2"/>
            <charset val="204"/>
          </rPr>
          <t xml:space="preserve">
</t>
        </r>
      </text>
    </comment>
    <comment ref="AT341" authorId="1" shapeId="0" xr:uid="{00000000-0006-0000-0400-000008000000}">
      <text>
        <r>
          <rPr>
            <b/>
            <sz val="9"/>
            <color indexed="81"/>
            <rFont val="Tahoma"/>
            <family val="2"/>
            <charset val="204"/>
          </rPr>
          <t xml:space="preserve">В том числе:
1. В рамках национального проекта:
1.1. формирование комфортной городской среды - 328,6 (80,27% средств федерального бюджета предусмотрено в Доп Соглашении от 19.02.2021 № 069-09-2021-078/2, заключенного с Минтроем)
1.2. Иной межбюджетный трансфер (Всероссийский конкурс) - 150,0 (80,3% средств федерального бюджета предусмотрено    в Соглашении от 17.12.2022  № 069-17-2021-061, заключенного с Минтроем)
</t>
        </r>
        <r>
          <rPr>
            <sz val="9"/>
            <color indexed="81"/>
            <rFont val="Tahoma"/>
            <family val="2"/>
            <charset val="204"/>
          </rPr>
          <t xml:space="preserve">
</t>
        </r>
      </text>
    </comment>
    <comment ref="AU341" authorId="1" shapeId="0" xr:uid="{00000000-0006-0000-0400-000009000000}">
      <text>
        <r>
          <rPr>
            <sz val="9"/>
            <color indexed="81"/>
            <rFont val="Tahoma"/>
            <family val="2"/>
          </rPr>
          <t xml:space="preserve">Процентное соотношение ко всей сумме, предусмотренной в Соглашениях с МО
</t>
        </r>
      </text>
    </comment>
    <comment ref="BC341" authorId="1" shapeId="0" xr:uid="{00000000-0006-0000-0400-00000A000000}">
      <text>
        <r>
          <rPr>
            <b/>
            <sz val="9"/>
            <color rgb="FF000000"/>
            <rFont val="Tahoma"/>
            <family val="2"/>
            <charset val="204"/>
          </rPr>
          <t>Только областной бюджет</t>
        </r>
        <r>
          <rPr>
            <sz val="9"/>
            <color rgb="FF000000"/>
            <rFont val="Tahoma"/>
            <family val="2"/>
            <charset val="204"/>
          </rPr>
          <t xml:space="preserve">
</t>
        </r>
      </text>
    </comment>
    <comment ref="BD341" authorId="1" shapeId="0" xr:uid="{00000000-0006-0000-0400-00000B000000}">
      <text>
        <r>
          <rPr>
            <b/>
            <sz val="9"/>
            <color rgb="FF000000"/>
            <rFont val="Tahoma"/>
            <family val="2"/>
            <charset val="204"/>
          </rPr>
          <t xml:space="preserve">В 2022 году
</t>
        </r>
        <r>
          <rPr>
            <b/>
            <sz val="9"/>
            <color rgb="FF000000"/>
            <rFont val="Tahoma"/>
            <family val="2"/>
            <charset val="204"/>
          </rPr>
          <t xml:space="preserve">1. В рамках национального проекта областной бюджет:
</t>
        </r>
        <r>
          <rPr>
            <b/>
            <sz val="9"/>
            <color rgb="FF000000"/>
            <rFont val="Tahoma"/>
            <family val="2"/>
            <charset val="204"/>
          </rPr>
          <t xml:space="preserve">1.1. формирование комфортной городской среды - 3%  (97% средств федерального бюджета предусмотрено в Доп Соглашении от 24.12.2021 № 069-09-2022-607, заключенного с Минтроем)
</t>
        </r>
        <r>
          <rPr>
            <b/>
            <sz val="9"/>
            <color rgb="FF000000"/>
            <rFont val="Tahoma"/>
            <family val="2"/>
            <charset val="204"/>
          </rPr>
          <t xml:space="preserve">1.2. Иной межбюджетный трансфер (Всероссийский конкурс) - 0% (100% средств федерального бюджета предусмотрено    в Соглашении от 28.12.2021  № 069-17-2022-056, заключенного с Минтроем)
</t>
        </r>
      </text>
    </comment>
    <comment ref="BQ341" authorId="1" shapeId="0" xr:uid="{00000000-0006-0000-0400-00000C000000}">
      <text>
        <r>
          <rPr>
            <b/>
            <sz val="9"/>
            <color rgb="FF000000"/>
            <rFont val="Tahoma"/>
            <family val="2"/>
            <charset val="204"/>
          </rPr>
          <t xml:space="preserve">В том числе:
</t>
        </r>
        <r>
          <rPr>
            <b/>
            <sz val="9"/>
            <color rgb="FF000000"/>
            <rFont val="Tahoma"/>
            <family val="2"/>
            <charset val="204"/>
          </rPr>
          <t xml:space="preserve">1. В рамках национального проекта:
</t>
        </r>
        <r>
          <rPr>
            <b/>
            <sz val="9"/>
            <color rgb="FF000000"/>
            <rFont val="Tahoma"/>
            <family val="2"/>
            <charset val="204"/>
          </rPr>
          <t xml:space="preserve">1.1. формирование комфортной городской среды - 116 дворовых территорий
</t>
        </r>
        <r>
          <rPr>
            <b/>
            <sz val="9"/>
            <color rgb="FF000000"/>
            <rFont val="Tahoma"/>
            <family val="2"/>
            <charset val="204"/>
          </rPr>
          <t xml:space="preserve">2. За счет областных средств 
</t>
        </r>
        <r>
          <rPr>
            <b/>
            <sz val="9"/>
            <color rgb="FF000000"/>
            <rFont val="Tahoma"/>
            <family val="2"/>
            <charset val="204"/>
          </rPr>
          <t>2.1 Благоустройство населенных пунктов - 11</t>
        </r>
        <r>
          <rPr>
            <sz val="9"/>
            <color rgb="FF000000"/>
            <rFont val="Tahoma"/>
            <family val="2"/>
            <charset val="204"/>
          </rPr>
          <t xml:space="preserve">
</t>
        </r>
      </text>
    </comment>
    <comment ref="BS341" authorId="1" shapeId="0" xr:uid="{00000000-0006-0000-0400-00000D000000}">
      <text>
        <r>
          <rPr>
            <b/>
            <sz val="9"/>
            <color rgb="FF000000"/>
            <rFont val="Tahoma"/>
            <family val="2"/>
            <charset val="204"/>
          </rPr>
          <t xml:space="preserve">В том числе:
</t>
        </r>
        <r>
          <rPr>
            <b/>
            <sz val="9"/>
            <color rgb="FF000000"/>
            <rFont val="Tahoma"/>
            <family val="2"/>
            <charset val="204"/>
          </rPr>
          <t xml:space="preserve">1. В рамках национального проекта:
</t>
        </r>
        <r>
          <rPr>
            <b/>
            <sz val="9"/>
            <color rgb="FF000000"/>
            <rFont val="Tahoma"/>
            <family val="2"/>
            <charset val="204"/>
          </rPr>
          <t xml:space="preserve">1.1. формирование комфортной городской среды - 21
</t>
        </r>
        <r>
          <rPr>
            <b/>
            <sz val="9"/>
            <color rgb="FF000000"/>
            <rFont val="Tahoma"/>
            <family val="2"/>
            <charset val="204"/>
          </rPr>
          <t>1.2. Иной межбюджетный трансфер (Всероссийский конкурс) - 3</t>
        </r>
        <r>
          <rPr>
            <sz val="9"/>
            <color rgb="FF000000"/>
            <rFont val="Tahoma"/>
            <family val="2"/>
            <charset val="204"/>
          </rPr>
          <t xml:space="preserve">
</t>
        </r>
      </text>
    </comment>
    <comment ref="EP341" authorId="1" shapeId="0" xr:uid="{00000000-0006-0000-0400-00000E000000}">
      <text>
        <r>
          <rPr>
            <b/>
            <sz val="9"/>
            <color indexed="81"/>
            <rFont val="Tahoma"/>
            <family val="2"/>
            <charset val="204"/>
          </rPr>
          <t>В том числе:
1. В рамках национального проекта 9 МО:
1.1. формирование комфортной городской среды - 7 (Барыш, Инза, Сенгилей, Силикатный, Новоульяновск,Димитровград, Ульяновск)
1.2. Иной межбюджетный трансфер (Всероссийский конкурс) - 3 (Барыш, Карсун, Сурский)</t>
        </r>
        <r>
          <rPr>
            <sz val="9"/>
            <color indexed="81"/>
            <rFont val="Tahoma"/>
            <family val="2"/>
            <charset val="204"/>
          </rPr>
          <t xml:space="preserve">
</t>
        </r>
      </text>
    </comment>
    <comment ref="CA414" authorId="2" shapeId="0" xr:uid="{B6919801-C65E-4918-8D8A-656587B7CE43}">
      <text>
        <r>
          <rPr>
            <b/>
            <sz val="9"/>
            <color rgb="FF000000"/>
            <rFont val="Tahoma"/>
            <family val="2"/>
          </rPr>
          <t>Natalya:</t>
        </r>
        <r>
          <rPr>
            <sz val="9"/>
            <color rgb="FF000000"/>
            <rFont val="Tahoma"/>
            <family val="2"/>
          </rPr>
          <t xml:space="preserve">
</t>
        </r>
        <r>
          <rPr>
            <sz val="9"/>
            <color rgb="FF000000"/>
            <rFont val="Tahoma"/>
            <family val="2"/>
          </rPr>
          <t>Я ДОБАВИЛА В ЯЧЕЙКУ 11 ПРОЕКТОВ ИЗ СВОДНОГО ЯНАО ПО ШКИБ</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Паксиваткина Валерия Александровна</author>
  </authors>
  <commentList>
    <comment ref="C124" authorId="0" shapeId="0" xr:uid="{5DD78EEB-9069-9949-9278-26B83565A1CC}">
      <text>
        <r>
          <rPr>
            <b/>
            <sz val="10"/>
            <color rgb="FF000000"/>
            <rFont val="Tahoma"/>
            <family val="2"/>
            <charset val="204"/>
          </rPr>
          <t>Паксиваткина Валерия Александровна:</t>
        </r>
        <r>
          <rPr>
            <sz val="10"/>
            <color rgb="FF000000"/>
            <rFont val="Tahoma"/>
            <family val="2"/>
            <charset val="204"/>
          </rPr>
          <t xml:space="preserve">
</t>
        </r>
        <r>
          <rPr>
            <sz val="10"/>
            <color rgb="FF000000"/>
            <rFont val="Tahoma"/>
            <family val="2"/>
            <charset val="204"/>
          </rPr>
          <t xml:space="preserve">чистых практик ШКИБ - 19 
</t>
        </r>
      </text>
    </comment>
  </commentList>
</comments>
</file>

<file path=xl/sharedStrings.xml><?xml version="1.0" encoding="utf-8"?>
<sst xmlns="http://schemas.openxmlformats.org/spreadsheetml/2006/main" count="57496" uniqueCount="9031">
  <si>
    <t>№</t>
  </si>
  <si>
    <t>Параметр</t>
  </si>
  <si>
    <t>№№</t>
  </si>
  <si>
    <t xml:space="preserve">Детализация </t>
  </si>
  <si>
    <t>Формат / Единица измерения</t>
  </si>
  <si>
    <t xml:space="preserve">АНКЕТА </t>
  </si>
  <si>
    <t xml:space="preserve">КОММ </t>
  </si>
  <si>
    <t>1.</t>
  </si>
  <si>
    <t>2.</t>
  </si>
  <si>
    <t>3.</t>
  </si>
  <si>
    <t>4.</t>
  </si>
  <si>
    <t>5.</t>
  </si>
  <si>
    <t>регион 1</t>
  </si>
  <si>
    <t>регион 4</t>
  </si>
  <si>
    <t>регион 22</t>
  </si>
  <si>
    <t>регион 28</t>
  </si>
  <si>
    <t>регион 29</t>
  </si>
  <si>
    <t>регион 2</t>
  </si>
  <si>
    <t>регион 31</t>
  </si>
  <si>
    <t>регион 32</t>
  </si>
  <si>
    <t>регион 3</t>
  </si>
  <si>
    <t>регион 33</t>
  </si>
  <si>
    <t>регион 34</t>
  </si>
  <si>
    <t>регион 35</t>
  </si>
  <si>
    <t>регион 36</t>
  </si>
  <si>
    <t>регион 5</t>
  </si>
  <si>
    <t>регион 75</t>
  </si>
  <si>
    <t>регион 37</t>
  </si>
  <si>
    <t>регион 38</t>
  </si>
  <si>
    <t>регион 39</t>
  </si>
  <si>
    <t>регион 8</t>
  </si>
  <si>
    <t>регион 40</t>
  </si>
  <si>
    <t>регион 41</t>
  </si>
  <si>
    <t>регион 10</t>
  </si>
  <si>
    <t>регион 42</t>
  </si>
  <si>
    <t>регион 43</t>
  </si>
  <si>
    <t>регион 11</t>
  </si>
  <si>
    <t>регион 44</t>
  </si>
  <si>
    <t>регион 23</t>
  </si>
  <si>
    <t>регион 24</t>
  </si>
  <si>
    <t>регион 46</t>
  </si>
  <si>
    <t>регион 91</t>
  </si>
  <si>
    <t>регион 47</t>
  </si>
  <si>
    <t>регион 48</t>
  </si>
  <si>
    <t>регион 49</t>
  </si>
  <si>
    <t>регион 12</t>
  </si>
  <si>
    <t>регион 50</t>
  </si>
  <si>
    <t>регион 83</t>
  </si>
  <si>
    <t>регион 52</t>
  </si>
  <si>
    <t>регион 53</t>
  </si>
  <si>
    <t>регион 54</t>
  </si>
  <si>
    <t>регион 55</t>
  </si>
  <si>
    <t>регион 56</t>
  </si>
  <si>
    <t>регион 57</t>
  </si>
  <si>
    <t>регион 58</t>
  </si>
  <si>
    <t>регион 59</t>
  </si>
  <si>
    <t>регион 25</t>
  </si>
  <si>
    <t>регион 60</t>
  </si>
  <si>
    <t>регион 61</t>
  </si>
  <si>
    <t>регион 62</t>
  </si>
  <si>
    <t>регион 63</t>
  </si>
  <si>
    <t>регион 78</t>
  </si>
  <si>
    <t>регион 64</t>
  </si>
  <si>
    <t>регион 14</t>
  </si>
  <si>
    <t>регион 65</t>
  </si>
  <si>
    <t>регион 66</t>
  </si>
  <si>
    <t>регион 92</t>
  </si>
  <si>
    <t>регион 15</t>
  </si>
  <si>
    <t>регион 67</t>
  </si>
  <si>
    <t>регион 26</t>
  </si>
  <si>
    <t>регион 68</t>
  </si>
  <si>
    <t>регион 16</t>
  </si>
  <si>
    <t>регион 69</t>
  </si>
  <si>
    <t>регион 70</t>
  </si>
  <si>
    <t>регион 71</t>
  </si>
  <si>
    <t>регион 17</t>
  </si>
  <si>
    <t>регион 72</t>
  </si>
  <si>
    <t>регион 18</t>
  </si>
  <si>
    <t>регион 73</t>
  </si>
  <si>
    <t>регион 27</t>
  </si>
  <si>
    <t>регион 19</t>
  </si>
  <si>
    <t>регион 86</t>
  </si>
  <si>
    <t>регион 74</t>
  </si>
  <si>
    <t>регион 20</t>
  </si>
  <si>
    <t>регион 21</t>
  </si>
  <si>
    <t>регион 87</t>
  </si>
  <si>
    <t>регион 89</t>
  </si>
  <si>
    <t>регион 76</t>
  </si>
  <si>
    <t>0.</t>
  </si>
  <si>
    <t>Субъект РФ</t>
  </si>
  <si>
    <t>0.1.</t>
  </si>
  <si>
    <t>Субъект РФ (наименование)</t>
  </si>
  <si>
    <t>текст</t>
  </si>
  <si>
    <t>Адыгея, республика</t>
  </si>
  <si>
    <t>Алтай, республика (1)</t>
  </si>
  <si>
    <t>Алтайский край</t>
  </si>
  <si>
    <t>Амурская область</t>
  </si>
  <si>
    <t>Архангельская область</t>
  </si>
  <si>
    <t>Астраханская область</t>
  </si>
  <si>
    <t>Башкортостан, республика</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</si>
  <si>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</si>
  <si>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</si>
  <si>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</si>
  <si>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</si>
  <si>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</si>
  <si>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</si>
  <si>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Дагестан, республика (1)</t>
  </si>
  <si>
    <t>Забайкальский край</t>
  </si>
  <si>
    <t>Ивановская область</t>
  </si>
  <si>
    <t>Ингушетия, респ.</t>
  </si>
  <si>
    <t>Иркутская область</t>
  </si>
  <si>
    <t>Кабардино-Балкарская респ.</t>
  </si>
  <si>
    <t>Калининградская область</t>
  </si>
  <si>
    <t>Калмыкия, республика</t>
  </si>
  <si>
    <t>Калужская область</t>
  </si>
  <si>
    <t>Камчатский край</t>
  </si>
  <si>
    <t>Карчаево-Черкесская респ.</t>
  </si>
  <si>
    <t>Карелия, республика</t>
  </si>
  <si>
    <t>Кемеровская область</t>
  </si>
  <si>
    <t>Кировская область</t>
  </si>
  <si>
    <t>Коми, республика</t>
  </si>
  <si>
    <t>Костромская область</t>
  </si>
  <si>
    <t>Краснодарский край</t>
  </si>
  <si>
    <t>Красноярский край</t>
  </si>
  <si>
    <t>Курганская область</t>
  </si>
  <si>
    <t>Курская область</t>
  </si>
  <si>
    <t>Крым, респ.</t>
  </si>
  <si>
    <t>Ленинградская область</t>
  </si>
  <si>
    <t>Липецкая область</t>
  </si>
  <si>
    <t>Магаданская область</t>
  </si>
  <si>
    <t>Мари-Эл республика</t>
  </si>
  <si>
    <t>Мордовия, республика</t>
  </si>
  <si>
    <t>Москва, г.</t>
  </si>
  <si>
    <t>Московская область</t>
  </si>
  <si>
    <t>Мурманская область</t>
  </si>
  <si>
    <t>Ненецкий АО</t>
  </si>
  <si>
    <t>Нижегородская область</t>
  </si>
  <si>
    <t>Новгородская область</t>
  </si>
  <si>
    <t>Новосибирская область</t>
  </si>
  <si>
    <t>Омская область</t>
  </si>
  <si>
    <t>Оренбургская область</t>
  </si>
  <si>
    <t>Орловская область</t>
  </si>
  <si>
    <t>Пензенская область</t>
  </si>
  <si>
    <t>Пермский край</t>
  </si>
  <si>
    <t>Приморский край</t>
  </si>
  <si>
    <t>Псковская область</t>
  </si>
  <si>
    <t>Ростовская область</t>
  </si>
  <si>
    <t>Рязанская область</t>
  </si>
  <si>
    <t>Самарская область</t>
  </si>
  <si>
    <t>Санкт-Петербург</t>
  </si>
  <si>
    <t>Саратовская область</t>
  </si>
  <si>
    <t>Саха (Якутия) республика</t>
  </si>
  <si>
    <t>Сахалинская область</t>
  </si>
  <si>
    <t>Свердловская область</t>
  </si>
  <si>
    <t>Севастополь</t>
  </si>
  <si>
    <t>Северная Осетия-Алания, республика</t>
  </si>
  <si>
    <t>Смоленская область</t>
  </si>
  <si>
    <t>Ставропольский край</t>
  </si>
  <si>
    <t>Тамбовская область</t>
  </si>
  <si>
    <t>Татарстан, респ.</t>
  </si>
  <si>
    <t>Тверская область</t>
  </si>
  <si>
    <t>Томская область</t>
  </si>
  <si>
    <t>Тульская область</t>
  </si>
  <si>
    <t>Тыва, респ.</t>
  </si>
  <si>
    <t>Тюменская область</t>
  </si>
  <si>
    <t>Удмуртия республика</t>
  </si>
  <si>
    <t>Ульяновская область</t>
  </si>
  <si>
    <t>Хабаровский край</t>
  </si>
  <si>
    <t>Хакассия, респ.</t>
  </si>
  <si>
    <t>ХМАО-Югра</t>
  </si>
  <si>
    <t>Челябинская область</t>
  </si>
  <si>
    <t>Чеченская республика</t>
  </si>
  <si>
    <t>Чувашская республика</t>
  </si>
  <si>
    <t>Чукотский АО</t>
  </si>
  <si>
    <t>Ямало-Ненецкий АО</t>
  </si>
  <si>
    <t>Ярославская область</t>
  </si>
  <si>
    <t>1.1.</t>
  </si>
  <si>
    <t>В официальных документах (законах, распоряжениях и постановлениях правительства, и иных нормативных правовых актах)</t>
  </si>
  <si>
    <t>1.2.</t>
  </si>
  <si>
    <t>Публичное название (бренд, применяемый в рекламных или информационных целях, если отличается)</t>
  </si>
  <si>
    <t>Год начала реализации практики</t>
  </si>
  <si>
    <t>2.1.</t>
  </si>
  <si>
    <t>Год, с которого было начато финансовое обеспечение практики ИБ в субъекте РФ</t>
  </si>
  <si>
    <t>год</t>
  </si>
  <si>
    <t>Период реализации практики</t>
  </si>
  <si>
    <t>3.1.</t>
  </si>
  <si>
    <t>Начало: дд.мм.гг</t>
  </si>
  <si>
    <t>Завершение: дд.мм.гг</t>
  </si>
  <si>
    <t>Нормативно-правовое регулирование практики</t>
  </si>
  <si>
    <t>4.1.</t>
  </si>
  <si>
    <t>4.2.</t>
  </si>
  <si>
    <t>ссылка</t>
  </si>
  <si>
    <t>4.3.</t>
  </si>
  <si>
    <t>4.4.</t>
  </si>
  <si>
    <t>Закон субъекта РФ об инициативном бюджетировании</t>
  </si>
  <si>
    <t>4.5.</t>
  </si>
  <si>
    <t>4.6.</t>
  </si>
  <si>
    <t>Администрирование практики</t>
  </si>
  <si>
    <t>5.1.</t>
  </si>
  <si>
    <t>Региональный орган исполнительной власти, ответственный за реализацию практики в субъекте РФ</t>
  </si>
  <si>
    <t>6.</t>
  </si>
  <si>
    <t>ГРБС, форма предоставления бюджетных ассигнований на реализацию проектов, получатели бюджетных средств</t>
  </si>
  <si>
    <t>6.1.</t>
  </si>
  <si>
    <t>Главный распорядитель / распорядители бюджетных средств на проекты ИБ, инициативные проекты</t>
  </si>
  <si>
    <t>6.2.</t>
  </si>
  <si>
    <t>6.3.</t>
  </si>
  <si>
    <t xml:space="preserve">Непосредственный получатель / получатели бюджетных средств </t>
  </si>
  <si>
    <t>7.</t>
  </si>
  <si>
    <t>7.1.</t>
  </si>
  <si>
    <t>млн руб.</t>
  </si>
  <si>
    <t>7.A.</t>
  </si>
  <si>
    <t>бюджетные ассигнования на реализацию проектов из бюджета субъекта РФ</t>
  </si>
  <si>
    <t>7.A.1.</t>
  </si>
  <si>
    <t>7.A.2.</t>
  </si>
  <si>
    <t>Доля этих средств в общей стоимости проектов</t>
  </si>
  <si>
    <t>%</t>
  </si>
  <si>
    <t>7.A.3.</t>
  </si>
  <si>
    <t>7.B.</t>
  </si>
  <si>
    <t>бюджетные ассигнования на реализацию проектов из бюджетов муниципальных образований</t>
  </si>
  <si>
    <t>7.B.1.</t>
  </si>
  <si>
    <t>7.B.2.</t>
  </si>
  <si>
    <t>7.C.</t>
  </si>
  <si>
    <t xml:space="preserve">средства софинансирования со стороны граждан, включая инициативные платежи </t>
  </si>
  <si>
    <t>7.C.1.</t>
  </si>
  <si>
    <t>7.C.2.</t>
  </si>
  <si>
    <t>7.D.</t>
  </si>
  <si>
    <t xml:space="preserve">средства софинансирования со стороны юридических лиц и индивидуальных предпринимателей, включая инициативные платежи </t>
  </si>
  <si>
    <t>7.D.1.</t>
  </si>
  <si>
    <t>7.D.2.</t>
  </si>
  <si>
    <t>7.E.</t>
  </si>
  <si>
    <t>объемы финансирования с использованием субсидии из федерального бюджета</t>
  </si>
  <si>
    <t>7.E.1.</t>
  </si>
  <si>
    <t>7.E.2.</t>
  </si>
  <si>
    <t xml:space="preserve">Доля этих средств в общей стоимости проектов </t>
  </si>
  <si>
    <t>7.E.3.</t>
  </si>
  <si>
    <t>7.E.4.</t>
  </si>
  <si>
    <t>Федеральный орган исполнительной власти – распорядитель указанных бюджетных средств</t>
  </si>
  <si>
    <t>7.E.5.</t>
  </si>
  <si>
    <t>Орган исполнительной власти субъекта РФ – получатель указанных бюджетных средств</t>
  </si>
  <si>
    <t>7.F.</t>
  </si>
  <si>
    <t>Нефинансовый вклад со стороны граждан, индивидуальных предпринимателей и юридических лиц</t>
  </si>
  <si>
    <t>7.F.1.</t>
  </si>
  <si>
    <t>да / нет</t>
  </si>
  <si>
    <t>7.F.2.</t>
  </si>
  <si>
    <t>7.F.3.</t>
  </si>
  <si>
    <t>8.</t>
  </si>
  <si>
    <t>8.1.</t>
  </si>
  <si>
    <t>8.2.</t>
  </si>
  <si>
    <t>9.</t>
  </si>
  <si>
    <t>Динамика отбора: выдвинутые проектные идеи, поддержанные и отобранные проектные заявки</t>
  </si>
  <si>
    <t>9.1.</t>
  </si>
  <si>
    <t>число</t>
  </si>
  <si>
    <t>9.2.</t>
  </si>
  <si>
    <t xml:space="preserve">Количество поддержанных гражданами проектных заявок, прошедших технический анализ и зарегистрированных для участия в конкурсных процедурах </t>
  </si>
  <si>
    <t>9.3.</t>
  </si>
  <si>
    <t>Количество проектных заявок, отобранных в ходе конкурсных процедур для финансирования</t>
  </si>
  <si>
    <t>10.</t>
  </si>
  <si>
    <t>10.1.</t>
  </si>
  <si>
    <t>Водоснабжение, водоотведение</t>
  </si>
  <si>
    <t>10.2.</t>
  </si>
  <si>
    <t>Автомобильные дороги, тротуары, пешеходные переходы, остановки</t>
  </si>
  <si>
    <t>10.3.</t>
  </si>
  <si>
    <t>Уличное освещение</t>
  </si>
  <si>
    <t>10.4.</t>
  </si>
  <si>
    <t>Пожарная безопасность</t>
  </si>
  <si>
    <t>10.5.</t>
  </si>
  <si>
    <t>Проекты в сфере бытового обслуживания населения</t>
  </si>
  <si>
    <t>10.6.</t>
  </si>
  <si>
    <t>Культурное наследие (памятники, музеи)</t>
  </si>
  <si>
    <t>10.7.</t>
  </si>
  <si>
    <t>10.8.</t>
  </si>
  <si>
    <t>Проекты в сфере культуры, библиотечного дела, ремонт домов культуры</t>
  </si>
  <si>
    <t>10.9.</t>
  </si>
  <si>
    <t>Физическая культура и массовый спорт</t>
  </si>
  <si>
    <t>10.10.</t>
  </si>
  <si>
    <t>10.11.</t>
  </si>
  <si>
    <t>Детские игровые площадки</t>
  </si>
  <si>
    <t>10.12.</t>
  </si>
  <si>
    <t>Места массового отдыха и объекты организации благоустройства</t>
  </si>
  <si>
    <t>10.13.</t>
  </si>
  <si>
    <t>10.14.</t>
  </si>
  <si>
    <t>Организация сбора твердых коммунальных отходов и мусора</t>
  </si>
  <si>
    <t>10.15.</t>
  </si>
  <si>
    <t>Событийные проекты (праздники, фестивали)</t>
  </si>
  <si>
    <t>10.16.</t>
  </si>
  <si>
    <t xml:space="preserve">Проекты ЖКХ, ремонт многоквартирных домов </t>
  </si>
  <si>
    <t>10.17.</t>
  </si>
  <si>
    <t>Крупные инфраструктурные проекты (мосты, плотины, водоёмы)</t>
  </si>
  <si>
    <t>10.18.</t>
  </si>
  <si>
    <t>10.19.</t>
  </si>
  <si>
    <t>Проекты, направленные на уязвимые социальные группы и граждан с ограниченными возможностями</t>
  </si>
  <si>
    <t>10.20.</t>
  </si>
  <si>
    <t>Проекты школьного и молодежного инициативного бюджетирования</t>
  </si>
  <si>
    <t>10.21.</t>
  </si>
  <si>
    <t>Другое (опишите  _________________ )</t>
  </si>
  <si>
    <t>10.22.</t>
  </si>
  <si>
    <t>число; сумма ячеек Е44:Е64</t>
  </si>
  <si>
    <t>11.</t>
  </si>
  <si>
    <t>11.1.</t>
  </si>
  <si>
    <t>Количество благополучателей от релизации проектов</t>
  </si>
  <si>
    <t>тыс. человек</t>
  </si>
  <si>
    <t>11.2.</t>
  </si>
  <si>
    <t>11.3.</t>
  </si>
  <si>
    <t xml:space="preserve">Доля благополучателей от общего количества жителей субъекта РФ </t>
  </si>
  <si>
    <t>11.4.</t>
  </si>
  <si>
    <t>12.</t>
  </si>
  <si>
    <t xml:space="preserve">Организация сопровождения практики ИБ </t>
  </si>
  <si>
    <t>12.0.</t>
  </si>
  <si>
    <t>12.1.</t>
  </si>
  <si>
    <t>12.2.</t>
  </si>
  <si>
    <t>Источник финансирования деятельности проектного центра</t>
  </si>
  <si>
    <t>12.3.</t>
  </si>
  <si>
    <t>Количество вовлеченных в реализацию практики консультантов проектного центра</t>
  </si>
  <si>
    <t>12.4.</t>
  </si>
  <si>
    <t>Количество привлекаемых волонтеров</t>
  </si>
  <si>
    <t>12.5.</t>
  </si>
  <si>
    <t>Если проектного центра нет, указать количество администрирующих реализацию практики сотрудников органов власти</t>
  </si>
  <si>
    <t>13.</t>
  </si>
  <si>
    <t>13.1.</t>
  </si>
  <si>
    <t>Анкетирование, опросы граждан, сбор подписей</t>
  </si>
  <si>
    <t>Использовалась ли процедура: да / нет</t>
  </si>
  <si>
    <t>Способ фиксации участия: текст и(или) ссылка</t>
  </si>
  <si>
    <t>Количество участвовавших: число</t>
  </si>
  <si>
    <t>13.2.</t>
  </si>
  <si>
    <t xml:space="preserve">Очные встречи и обсуждения граждан, в том числе выдвижение проектных идей инициативной группой граждан </t>
  </si>
  <si>
    <t xml:space="preserve">Количество участвовавших: число </t>
  </si>
  <si>
    <t>13.3.</t>
  </si>
  <si>
    <t>Выдвижение через органы территориального общественного самоуправления, в том числе собрания ТОС</t>
  </si>
  <si>
    <t>13.4.</t>
  </si>
  <si>
    <t>Выдвижение проектных идей сельскими старостами</t>
  </si>
  <si>
    <t>13.5.</t>
  </si>
  <si>
    <t>Ящики для сбора проектных идей</t>
  </si>
  <si>
    <t>13.6.</t>
  </si>
  <si>
    <t>Подача проектных идей через интернет</t>
  </si>
  <si>
    <t>13.7.</t>
  </si>
  <si>
    <t>Подача проектных идей через общественные приемные и депутатов</t>
  </si>
  <si>
    <t>13.8.</t>
  </si>
  <si>
    <t>14.</t>
  </si>
  <si>
    <t>Процедуры конкурсного отбора проектных заявок и количество граждан, принявших в них участие</t>
  </si>
  <si>
    <t>14.1.</t>
  </si>
  <si>
    <t xml:space="preserve">Интернет-голосование </t>
  </si>
  <si>
    <t>14.2.</t>
  </si>
  <si>
    <t>Очное голосование на сходах, собраниях и конференциях</t>
  </si>
  <si>
    <t>14.3.</t>
  </si>
  <si>
    <t>Собрание или конференция граждан по вопросам осуществления территориального общественного самоуправления</t>
  </si>
  <si>
    <t>14.4.</t>
  </si>
  <si>
    <t xml:space="preserve">Референдум </t>
  </si>
  <si>
    <t>14.5.</t>
  </si>
  <si>
    <t>Бюджетные комиссии граждан</t>
  </si>
  <si>
    <t>14.6.</t>
  </si>
  <si>
    <t>Комиссии представителей власти</t>
  </si>
  <si>
    <t>14.7.</t>
  </si>
  <si>
    <t>Коллегиальный орган (комиссия)</t>
  </si>
  <si>
    <t>14.8.</t>
  </si>
  <si>
    <t>15.</t>
  </si>
  <si>
    <t>Административный охват практикой ИБ согласно НПА</t>
  </si>
  <si>
    <t>15.1.</t>
  </si>
  <si>
    <t>Предусматривает ли практика возможность участия всех муниципальных образований (административно-территориальных единиц) или только части из них</t>
  </si>
  <si>
    <t>текст (или 100%)</t>
  </si>
  <si>
    <t>15.2.</t>
  </si>
  <si>
    <t>Если возможность участия предусмотрена не для всех муниципальных образований (административно-территориальных единиц), следует указать, по каким критериям осуществлялся выбор участников</t>
  </si>
  <si>
    <t>16.</t>
  </si>
  <si>
    <t>16.1.</t>
  </si>
  <si>
    <t xml:space="preserve">Количество муниципальных образований (административно-территориальных единиц), от которых поступили проектные заявки  </t>
  </si>
  <si>
    <t>17.</t>
  </si>
  <si>
    <t>Наличие интернет-решения, используемоего для управления практикой</t>
  </si>
  <si>
    <t>17.1.</t>
  </si>
  <si>
    <t>В случае, если для управления практикой не предусмотрено интернет-решение, ответ «нет»</t>
  </si>
  <si>
    <t>17.2.</t>
  </si>
  <si>
    <t>В случае если была предусмотрена реализация отдельных процедур практики через Интернет, описание этих процедур</t>
  </si>
  <si>
    <t>18.</t>
  </si>
  <si>
    <t>Информационное сопровождение практики</t>
  </si>
  <si>
    <t>18.1.</t>
  </si>
  <si>
    <t>Ссылка на официальный интернет-ресурс практики</t>
  </si>
  <si>
    <t>18.2.</t>
  </si>
  <si>
    <t>Ссылки на иные официальные и неофициальные информационные ресурсы практики, в том числе в социальных сетях</t>
  </si>
  <si>
    <t>18.3.</t>
  </si>
  <si>
    <t xml:space="preserve">Ссылка на логотип или графическое изображение названия практики </t>
  </si>
  <si>
    <t xml:space="preserve">ссылка </t>
  </si>
  <si>
    <t>18.4.</t>
  </si>
  <si>
    <t>18.5.</t>
  </si>
  <si>
    <t>Описание использованных видов информационных раздаточных материалов, инфографики. Ссылки на макеты</t>
  </si>
  <si>
    <t>19.</t>
  </si>
  <si>
    <t>Обучающие мероприятия по инициативному бюджетированию</t>
  </si>
  <si>
    <t>19.1.</t>
  </si>
  <si>
    <t>Формат, периодичность и состав участников</t>
  </si>
  <si>
    <t>19.2.</t>
  </si>
  <si>
    <t>Количество мероприятий</t>
  </si>
  <si>
    <t>19.3.</t>
  </si>
  <si>
    <t>Общее количество участников</t>
  </si>
  <si>
    <t>20.</t>
  </si>
  <si>
    <t>20.1.</t>
  </si>
  <si>
    <t>Фамилия, имя отчество полностью, должность, РОИВ</t>
  </si>
  <si>
    <t>20.2.</t>
  </si>
  <si>
    <t>Контактный телефон с кодом</t>
  </si>
  <si>
    <t>тел.</t>
  </si>
  <si>
    <t>20.3.</t>
  </si>
  <si>
    <t>Адрес электронной почты</t>
  </si>
  <si>
    <t>e-mail</t>
  </si>
  <si>
    <t>21.</t>
  </si>
  <si>
    <t>Контактное лицо от финансового органа субъекта РФ (если форма заполнялась специалистами иных РОИВ)</t>
  </si>
  <si>
    <t>21.1.</t>
  </si>
  <si>
    <t>Фамилия, имя отчество полностью, должность</t>
  </si>
  <si>
    <t>21.2.</t>
  </si>
  <si>
    <t>21.3.</t>
  </si>
  <si>
    <t>Даты начала и завершения мероприятий по выбору и реализации проектов ИБ, финансовое обеспечение которых осуществлялось в 2021 году</t>
  </si>
  <si>
    <t>Полное название госпрограммы субъекта РФ и соответствующий раздел (подпрограмма, направление, мероприятие)
(при наличии)</t>
  </si>
  <si>
    <t>Дата и реквизиты постановления / распоряжения, на основании которого мероприятия практики впервые были закреплены в составе указанной госпрограммы</t>
  </si>
  <si>
    <t>Непрограммный источник, в котором указаны бюджетные ассигнования, направляемые на реализацию проектов ИБ (при наличии)</t>
  </si>
  <si>
    <t>Реквизиты и срок действия Программы развития инициативного бюджетирования в субъекте РФ или иного стратегического документа развития ИБ в субъекте РФ (при наличии)</t>
  </si>
  <si>
    <t>Другие НПА, регулирующие практику в субъекте РФ (при наличии)</t>
  </si>
  <si>
    <t>Форма предоставления бюджетных ассигнований (гранты, субсидии или иные формы)</t>
  </si>
  <si>
    <t>Общая стоимость проектов ИБ, инициативных проектов в 2021 году</t>
  </si>
  <si>
    <t>Общий объем средств, направленных из различных источников на финансовое обеспечение проектов (показатель рассчитывается автоматически)</t>
  </si>
  <si>
    <t>Объем ассигнований из бюджета субъекта РФ на финансовое обеспечение проектов в 2021 году</t>
  </si>
  <si>
    <t>Доля указанных бюджетных ассигнований в бюджете субъекта РФ на 2021 год</t>
  </si>
  <si>
    <t xml:space="preserve">Объем ассигнований из бюджетов муниципальных образований на финансовое обеспечение проектов в 2021 году </t>
  </si>
  <si>
    <t>Объем средств софинансирования со стороны граждан на финансовое обеспечение проектов в 2021 году</t>
  </si>
  <si>
    <t>Объем средств софинансирования со стороны юридических лиц и индивидуальных предпринимателей на финансовое обеспечение проектов в 2021 году</t>
  </si>
  <si>
    <t>Объем субсидий из федерального бюджета, направленный на финансовое обеспечение проектов  в 2021 году</t>
  </si>
  <si>
    <t>Наименование госпрограмм / национальных (федеральных) проектов, в рамках которых были получены субсидии из федерального бюджета</t>
  </si>
  <si>
    <t>В случае, если такой вклад не предусмотрен НПА, ответ «нет»</t>
  </si>
  <si>
    <t>В случае если такой вклад предусмотрен, описание его формы и используемой методики финансовой оценки</t>
  </si>
  <si>
    <t>Финансовая оценка вклада граждан, индивидуальных предпринимателей и юридических лиц, если такая оценка проводилась</t>
  </si>
  <si>
    <t>Планы финансирования практики из бюджета субъекта РФ на 2022 год</t>
  </si>
  <si>
    <t>Объем бюджетных ассигнований из бюджета субъекта РФ, которые запланированы на реализацию проектов в рамках практики в 2022 году</t>
  </si>
  <si>
    <t>Доля указанных бюджетных средств в общем объеме расходов бюджета субъекта РФ на 2022 год</t>
  </si>
  <si>
    <t>Количество проектных идей, выдвинутых гражданами в ходе первичных встреч, анкетирования, через интернет или другим способом, если такая статистика велась</t>
  </si>
  <si>
    <t>Типология проектов ИБ, инициативных проектов, финансовое обеспечение которых осуществлялось в 2021 году</t>
  </si>
  <si>
    <t>Проекты в сфере образования (отобранные без прямого участия школьников)</t>
  </si>
  <si>
    <t>Комплексное благоустройство дворов, включающее несколько видов работ</t>
  </si>
  <si>
    <t>Обустройство мест захоронений</t>
  </si>
  <si>
    <t>Приобретение оборудования, крупногабаритного транспорта (микроавтобусы, трактора) и специализированной техники (для уборки снега и пр.)</t>
  </si>
  <si>
    <t>Количество благополучателей от реализации проектов, финансовое обеспечение которых осуществлялось в 2021 году</t>
  </si>
  <si>
    <t>Описание методики подсчета благополучателей или ссылка на неё (при наличии)</t>
  </si>
  <si>
    <t>Общее количество граждан, проживавших в субъекте РФ на 1 января 2021 года, или средняя численность за 2021 год. Указать источник статистики о количестве жителей</t>
  </si>
  <si>
    <t>Если проектный центр имеется, указать:</t>
  </si>
  <si>
    <t>Наименование и юридический статус проектного центра</t>
  </si>
  <si>
    <t xml:space="preserve">Процедуры сбора и выдвижения проектных идей от граждан и количество граждан, принявших в них участие </t>
  </si>
  <si>
    <t xml:space="preserve">Иной механизм </t>
  </si>
  <si>
    <t>Описание механизма: текст</t>
  </si>
  <si>
    <t>Иной механизм</t>
  </si>
  <si>
    <t>Количество муниципальных образований (административно-территориальных единиц), принявших участие в практике в 2021 году</t>
  </si>
  <si>
    <t>да (ссылка) / нет</t>
  </si>
  <si>
    <t>Описание того, каким образом и в каких масштабах проводилась рекламная кампания ИБ в субъекте РФ (ТВ, радио, наружная реклама, социальные сети и др.) Ссылки на примеры, обеспечившие самый большой охват населения или целевой аудитории практики</t>
  </si>
  <si>
    <t>Ответственный за заполнение формы</t>
  </si>
  <si>
    <r>
      <t xml:space="preserve">Наименование практики </t>
    </r>
    <r>
      <rPr>
        <b/>
        <sz val="12"/>
        <color rgb="FFC00000"/>
        <rFont val="Times New Roman"/>
        <family val="1"/>
      </rPr>
      <t>СУБЪЕКТА РФ</t>
    </r>
  </si>
  <si>
    <r>
      <t xml:space="preserve">Итого: </t>
    </r>
    <r>
      <rPr>
        <i/>
        <sz val="12"/>
        <rFont val="Times New Roman"/>
        <family val="1"/>
      </rPr>
      <t>(считается автоматически)</t>
    </r>
  </si>
  <si>
    <t xml:space="preserve">Инициативное бюджетирование или реализация проектов развития общественной инфраструктуры, основанных на местных инициативах </t>
  </si>
  <si>
    <t xml:space="preserve">22 марта 2021 </t>
  </si>
  <si>
    <t>22 апреля 2021</t>
  </si>
  <si>
    <t>нет</t>
  </si>
  <si>
    <t>Закон Республики Адыгея от 10.12.2021 № 22  "О республиканском бюджете Республики Адыгея на 2022 год и на плановый период 2023-2024 годов"; распоряжение Кабинета Министров Республики Адыгея от  от 22.06.2021 N 182-р "О распределении субсидий из республиканского бюджета Республики Адыгея бюджетам городских, сельских поселений на софинансирование проектов развития общественной инфраструктуры, основанных на местных инициативах, реализуемых на территории городских, сельских поселений в 2021 году"</t>
  </si>
  <si>
    <t>Постановление Кабинета Министров Республики Адыгея от 10.10.2018 № 212 "О некоторых вопросах реализации проектов развития общественной инфраструктуры, основанных на местных инициативах"</t>
  </si>
  <si>
    <t>Министерство финансов Республики Адыгея</t>
  </si>
  <si>
    <t>Субсидии</t>
  </si>
  <si>
    <t>МО "Кошехабльское сельское поселение"; МО "Егерухайское сельское поселение"; МО "Шенджийское сельское поселение"; МО "Сергиевское сельское поселение"; МО  "Гиагинское сельское поселение"; МО "Каменномостское сельское поселение"; МО "Игнатьевское сельское поселение";  МО "Келермесское сельское поселение"; МО "Айрюмовское сельское поселение"; МО "Дондуковское сельское поселение"; МО "Блечепсинское сельское поселение"; МО "Тлюстенхабльское городское поселение"</t>
  </si>
  <si>
    <t>да</t>
  </si>
  <si>
    <t>неоплачиваемые работы; вклад материалами и оборудованием; вклад в форме техники и транспортных средств</t>
  </si>
  <si>
    <t>п. 1.1 постановления Кабинета Министров Республики Адыгея от 10.10.2018 № 212 "О некоторых вопросах реализации проектов развития общественной инфраструктуры, основанных на местных инициативах"</t>
  </si>
  <si>
    <t>п.1.2 постановления Кабинета Министров Республики Адыгея от 10.10.2018 № 212 "О некоторых вопросах реализации проектов развития общественной инфраструктуры, основанных на местных инициативах". Данные о прямых благополучателях указываются поселениями в заявках на участие в конкурсном отборе с описанием групп населения, которые регулярно будут пользоваться результатами выполненного проекта (например, в случае ремонта улицы прямые благополучатели  - это жители этой и прилегающих улиц, которые регулярно ходят или ездят по отремонтированной улице). При этом комиссией по конкурсному отбору данные могут уточняться, что отражается в протоколе заседания конкурсной комиссии. Доля благополучателей рассчитывается следующим образом: количество прямых благополучателей / численность населения поселения * 100%</t>
  </si>
  <si>
    <t>krsdstat.gks.ru/population_ra</t>
  </si>
  <si>
    <t>заполнение опросных листов, анкет гражданами</t>
  </si>
  <si>
    <t>протокол собрания граждан</t>
  </si>
  <si>
    <t>осуществляется комиссией конкурсного отбора в соответствии с условиями и критериями конкурсного отбора, установленными постановлением Кабинета Министров Республики Адыгея от 10.10.2018 № 212 "О некоторых вопросах реализации проектов развития общественной инфраструктуры, основанных на местных инициативах";  оформляется решением комиссии, протоколом, расчетами</t>
  </si>
  <si>
    <t>городские и сельские поселения</t>
  </si>
  <si>
    <t>по типу мо (городские, сельские поселения)</t>
  </si>
  <si>
    <t>https://minfin01-maykop.ru/Show/Category/60?ItemId=237</t>
  </si>
  <si>
    <t>https://t.me/minfin01</t>
  </si>
  <si>
    <t xml:space="preserve">информация об ИБ освящается  на телевидении, радио, в газетах, официальных сайтах, социальных сетях </t>
  </si>
  <si>
    <t>заседание коллегии  Минфина РА  с участием финансовых органов МО, онлайн мероприятия по ИБ</t>
  </si>
  <si>
    <t xml:space="preserve">1 (коллегия Минфина РА), около 7 мероприятий онлайн </t>
  </si>
  <si>
    <t>Цыганкова Алена Юрьевна - начальник отдела методологии и мониторинга государственных финансов Республики Адыгея Министерства финансов Республики Адыгея</t>
  </si>
  <si>
    <t>8(8772) 52-86-99</t>
  </si>
  <si>
    <t>atsygankova@minfin-maykop.ru</t>
  </si>
  <si>
    <t>Государственная программа Забайкальского края
«Комплексное развитие сельских территорий»</t>
  </si>
  <si>
    <t>«Комплексное развитие сельских территорий»</t>
  </si>
  <si>
    <t>Государственная программа Забайкальского края «Комплексное развитие сельских территорий», утвержденная постановлением Правительства Забайкальского края от 17 декабря 2019 г. № 490 (подпрограмма «Создание и развитие инфраструктуры на сельских территориях», основное мероприятие 2 «Благоустройство сельских территорий»)</t>
  </si>
  <si>
    <t>Постановление Правительства Забайкальского края от 17 декабря 2019 г. № 490 «Об утверждении государственной программы Забайкальского края «Комплексное развитие сельских территорий»</t>
  </si>
  <si>
    <t>https://mcx.75.ru/gospodderzhka/gosprogrammy-zabaykal-skogo-kraya/kompleksnoe-razvitie-sel-skih-territoriy</t>
  </si>
  <si>
    <t>Отсутствует</t>
  </si>
  <si>
    <t>-</t>
  </si>
  <si>
    <t>Приказ Министерства сельского хозяйства Забайкальского края от 26 декабря 2020 г. № 139 «О проведении конкурсного отбора на предоставление субсидий бюджетам муниципальных районов, муниципальных и городских округов Забайкальского края из бюджета Забайкальского края на реализацию мероприятий по благоустройству сельских территорий»</t>
  </si>
  <si>
    <t>https://mcx.75.ru/gospodderzhka/finansovaya-podderzhka/kompleksnoe-razvitie-sel-skih-territoriy/blagoustroystvo-sel-skih-territoriy</t>
  </si>
  <si>
    <t>Министерство сельского хозяйства Забайкальского края</t>
  </si>
  <si>
    <t>Субсидия</t>
  </si>
  <si>
    <t>Бюджеты муниципальных районов, муниципальных и городских округов</t>
  </si>
  <si>
    <t>Государственная программа Российской Федерации «Комплексное развитие сельских территорий», Приложение № 7 «Правила предоставления и распределения субсидий из федерального бюджета бюджетам субъектов Российской Федерации на реализацию мероприятий по благоустройству сельских территорий»</t>
  </si>
  <si>
    <t>Министерство сельского хозяйства Российской Федерации</t>
  </si>
  <si>
    <t>Да</t>
  </si>
  <si>
    <t>Трудовое участие граждан, индивидуальных предпринимателей и юридических лиц</t>
  </si>
  <si>
    <t>https://chita.gks.ru/storage/mediabank/A39zIO4L/%D0%9F%D1%80%D0%B5%D1%81%D1%81-%D1%80%D0%B5%D0%BB%D0%B8%D0%B7%D0%A7%D0%B8%D1%81%D0%BB%D0%BD%D0%B0%D1%812021.pdf</t>
  </si>
  <si>
    <t>Нет</t>
  </si>
  <si>
    <t>Протокол общественных обсуждений, схода граждан</t>
  </si>
  <si>
    <t>4,517 тыс. чел.</t>
  </si>
  <si>
    <t>https://mcx.75.ru/gospodderzhka/finansovaya-podderzhka/kompleksnoe-razvitie-sel-skih-territoriy/blagoustroystvo-sel-skih-territoriy/233867-konkurs-2021-g</t>
  </si>
  <si>
    <t>Реализация мероприятий возможна на сельских территориях, под которыми понимаются: 
1) сельские поселения или сельские поселения и межселенные территории, объединенные общей территорией в границах муниципального района;
2) сельские населенные пункты, входящие в состав городских поселений, муниципальных округов, городских округов (за исключением городских округов, на территориях которых находятся административные центры субъектов Российской Федерации);
3) рабочие поселки, наделенные статусом городских поселений;
4) рабочие поселки, входящие в состав городских поселений, муниципальных округов, городских округов (за исключением городских округов, на территориях которых находятся административные центры субъектов Российской Федерации).</t>
  </si>
  <si>
    <t>1) заявитель реализует мероприятия по благоустройству на сельских территориях, определенных в пункте 1 приложения № 3 к государственной программе;
2) заявитель имеет средства местного бюджета на исполнение в соответствующем финансовом году расходных обязательств, на реализацию мероприятий по благоустройству на сельских территориях и привлекает на их реализацию вклады граждан и (или) юридических лиц (индивидуальных предпринимателей), общественных, включая волонтерские, организаций в различных формах, в том числе в форме денежных средств, трудового участия, волонтерской деятельности, предоставления помещений и технических средств в общем размере не менее 30 % от общей стоимости проекта, при этом доля местного бюджета от общего объема привлекаемых средств составляет не менее 3 %;
3) заявитель ранее не получал субсидии в соответствии с приложением № 3 к государственной программе и иными нормативными правовыми актами на реализацию аналогичного проекта в одном и том же населенном пункте.</t>
  </si>
  <si>
    <t>Совещания в режиме видеоконференцсвязи, направление информационных писем</t>
  </si>
  <si>
    <t>По мере необходимости</t>
  </si>
  <si>
    <t>Ответственные специалисты муниципальных образований и Министерства сельского хозяйства Забайкальского края</t>
  </si>
  <si>
    <t>Ивкина Екатерина Викторовна</t>
  </si>
  <si>
    <t>8-3022-36-49-05</t>
  </si>
  <si>
    <t xml:space="preserve">ivkina@mcx.e-zab.ru </t>
  </si>
  <si>
    <t>Пляскин Семен Геннадьевич</t>
  </si>
  <si>
    <t>8-3022-35-29-50</t>
  </si>
  <si>
    <t>ref@fin.e-zab.ru</t>
  </si>
  <si>
    <t>Реализация инициативных проектов с использованием средств областного бюджета/Обеспечение комплексного развития сельских территорий (благоустройство сельских территорий)/Формирование комфортной городской среды</t>
  </si>
  <si>
    <t>Проект по поддержке местных инициатив (ППМИ), #ИнициативеБыть//Обеспечение комплексного развития сельских территорий (благоустройство сельских территорий)/Формирование комфортной городской среды</t>
  </si>
  <si>
    <t>1 февраля 2021</t>
  </si>
  <si>
    <t>17 декабря 2021</t>
  </si>
  <si>
    <t xml:space="preserve">Государственная программа Саратовской области «Развитие государственного и муниципального управления»  утверждена постановлением Правительства Саратовской области от 20 ноября 2013 года № 647-П «О государственной программе Саратовской области «Развитие государственного и муниципального управления» (подпрограмма 5 «Управление региональными финансами Саратовской области», основное мероприятие 5.5. «Развитие инициативного бюджетирования в Саратовской области»)/ Государственная программа Саратовской области «Комплексное развитие сельских территорий» утверждена постановление Правительства Саратовской области от 23 декабря 2019 года № 908-П «О государственной программе Саратовской области «Комплексное развитие сельских территорий» (подпрограмма 3 «Создание и развитие инфраструктуры на сельских территориях» ведомственный проект 3.2 «Благоустройство сельских территорий»)  /Государственная программа Саратовской области «Формирование комфортной городской среды» утверждена постановление Правительства Саратовской области от 30 августа 2017 года № 449-П  «О государственной программе Саратовской области «Формирование комфортной городской среды» (подпрограмма 1 «Создание комфортных условий проживания» Региональный проект 1.1 «Формирование комфортной городской среды» (в целях выполнения задач федерального проекта «Формирование комфортной городской среды») </t>
  </si>
  <si>
    <t>Постановление Правительства Саратовской области от 17 июля 2017 года № 361-П "О внесении изменений в государственную программу Саратовской области "Развитие государственного и муниципального управления до 2020 года"/Постановление Правительства Саратовской области от 23 декабря 2019 № 908-П «О государственной программе Саратовской области "Комплексное развитие сельских территорий»/Постановление Правительства Саратовской области от 29 декабря 2018 годы N 766-П "О внесении изменений в государственную программу Саратовской области "Формирование комфортной городской среды на 2018 - 2022 годы"</t>
  </si>
  <si>
    <t>https://disk.yandex.ru/d/3gFLCkegWZmTiw</t>
  </si>
  <si>
    <t xml:space="preserve">Постановление Правительства Саратовской области от 17 июля 2017 года № 362-П "О реализации на территории Саратовской области инициативных проектов с использованием средств областного бюджета" </t>
  </si>
  <si>
    <t>https://minfin.saratov.gov.ru/index.php?option=com_acrfilestorage&amp;task=download&amp;on=2060</t>
  </si>
  <si>
    <t>Министерство финансов Саратовской области, министерство по делам территориальных образований Саратовской области/ министерство сельского хозяйства Саратовской области/ министерство строительства и жилилищно-коммунального хозяйства Саратовской области</t>
  </si>
  <si>
    <t>Министерство финансов Саратовской области/ министерство сельского хозяйства Саратовской области/ министерство строительства и жилилищно-коммунального хозяйства Саратовской области</t>
  </si>
  <si>
    <t>субсидия</t>
  </si>
  <si>
    <t>городские округа, городские и сельские поселения области</t>
  </si>
  <si>
    <t>- / государственная программа Российской Федерации "Комплексное развитие сельских территорий"/ приоритетный проект "Формирование комфортной городской среды"</t>
  </si>
  <si>
    <t>- / Министерство сельского хозяйства Российской Федерации/ Министерство строительства и жилищно-коммунального хозяйства Российской Федерации</t>
  </si>
  <si>
    <t>- / министерство сельского хозяйства Саратовской области/ министерство строительства и жилилищно-коммунального хозяйства Саратовской области</t>
  </si>
  <si>
    <t xml:space="preserve">Имущественное и (или) трудовое участие заинтересованных лиц в реализации проекта включает в себя неоплачиваемые работы, материалы, предоставление техники и оборудования, подтверждается на этапе подачи заявок представлением локальных сметных расчетов, комерческих предложений, прайслистов и т.п., после завершения реализации проекта представляются акты выполненных работ, акты премки материалов подписанные главой муниципального образования и инициативной группой жителей. Кроме того, данный показатель используется как критерий при проведении балльной оценки заявок, поданных для участия в конкурсе. </t>
  </si>
  <si>
    <t>подпункт "г" пункта 7 и приложение 1 к положению о порядке предоставления и распределения субсидии из областного бюджета бюджетам городских округов, городских и сельских поселений области на реализацию инициативных проектов утвержденного постановление Правительства Саратовской области от 17.07.2017 N 362-П  
https://minfin.saratov.gov.ru/index.php?option=com_acrfilestorage&amp;task=download&amp;on=2060</t>
  </si>
  <si>
    <t xml:space="preserve">оценка органов местного самоуправления муниципальных образований, на территории которых реализовывались проекты </t>
  </si>
  <si>
    <t>https://showdata.gks.ru/report/278930/</t>
  </si>
  <si>
    <t>в 23 муниципальных образованиях проходило анкетирование для предварительного отбора проектных идей, в качестве фиксации участия представлены протоколы работы счетных комиссий, фотографии и скан копии анкет</t>
  </si>
  <si>
    <t>протоколы собраний граждан (с приложением списка граждан, присутствовавших на собрании, подписи граждан), фотографии собраний</t>
  </si>
  <si>
    <t>в 11 муниципальных образованиях первоначальное обсуждение и формирование проектных идей проходило на собраниях ТОС, в качестве фиксации участия представлены копии протоколов заседаний с подписями присутсвовавших и фотографии</t>
  </si>
  <si>
    <t xml:space="preserve">рейтинговое голосование по отбору общественных территорий,  подлежащих благоустройству в рамках реализаци муниципальных программ формирования современной городской среды         </t>
  </si>
  <si>
    <t>протоколы собрания граждан (с приложением списка граждан, присутствовавших на собрании, с личными подписями), фотографии собрания</t>
  </si>
  <si>
    <t>протокол заседания конкурсной комиссии по проведению конкурсного отбора муниципальных образований области для предоставления субсидии бюджетам городских округов, городских и сельских поселений области на реализацию проектов развития муниципальных образований области, основанных на местных инициативах</t>
  </si>
  <si>
    <t>https://minfin.saratov.gov.ru/budget/proekty/proekt-po-podderzhke-mestnykh-initsiativ-v-saratovskoj-oblasti/o-proekte</t>
  </si>
  <si>
    <t>https://minfin.saratov.gov.ru/images/article_images/20210201/20210201-informatsionnoe-soobshchenie-o-provedenii-konkursnogo-otbora-munitsipalnykh-obrazovanij-saratovskoj-oblasti.jpg</t>
  </si>
  <si>
    <t>Информационное освещение программы поддержки местных инициатив на территории области осуществлялось с помощью размещения информационных и новостных материалов: на официальном сайте Правительства Саратовской области, портале открытый бюджет Саратовской обл</t>
  </si>
  <si>
    <t>обучающие семинары по вопросам инициативного бюджетирования; однократно; представители администраций городских и сельских поселений, городских округов, участвующих в разработке и реализации проектов; представители инициативных групп</t>
  </si>
  <si>
    <t>Зайцев Дмитрий Сергеевич, референт отдела методологии и организации бюджетного процесса аналитического управления министерства финансов Саратовской области</t>
  </si>
  <si>
    <t>+7 (8452) 274044</t>
  </si>
  <si>
    <t>zaytsevds@saratov.gov.ru</t>
  </si>
  <si>
    <t>Поддержка местных инициатив на территории Республики Марий Эл</t>
  </si>
  <si>
    <t>Проект по поддержке местных инициатив</t>
  </si>
  <si>
    <t>30 сентября 2020 г.</t>
  </si>
  <si>
    <t>20 ноября 2021 г.</t>
  </si>
  <si>
    <t>Государственная программа «Экономическое развитие и инвестиционная деятельность (2013-2025 годы)», утвержденная постановлением Правительства Республики Марий Эл от 31 августа 2012 г. № 326, подпрограмма «Развитие инвестиционной деятельности», мероприятие «Субсидии бюджетам городских округов, городских и сельских поселений в Республике Марий Эл на софинансирование проектов и программ развития территорий муниципальных образований в Республике Марий Эл, основанных на местных инициативах»</t>
  </si>
  <si>
    <t>Постановление Правительства Республики Марий Эл от 7 июля 2014 г. № 346 «О внесении изменений в постановление Правительства Республики Марий Эл от 31 августа 2012 г. № 326»</t>
  </si>
  <si>
    <t>http://mari-el.gov.ru/pravo/Pages/2014/gov_decrees_2014.aspx</t>
  </si>
  <si>
    <t>Закон Республики Марий Эл от 10 декабря 2020 г. №49-З «О республиканском бюджете Республики Марий Эл на 2021 год и на плановый период 2022 и 2023 годов»</t>
  </si>
  <si>
    <t>http://old.mari-el.gov.ru/pravo/Pages/2020/laws-2020.aspx</t>
  </si>
  <si>
    <t xml:space="preserve">Постановление Правительства Республики Марий Эл от 9 августа 2019 г. № 248 «О поддержке местных инициатив на территории Республики Марий Эл». Срок действия - бессрочный (на постоянной основе) </t>
  </si>
  <si>
    <t>http://old.mari-el.gov.ru/mecon/Pages/competitions.aspx</t>
  </si>
  <si>
    <t>Министерство внутренней политики, развития местного самоуправления и юстиции Республики Марий Эл, Министерство промышленности, экономического развития и торговли Республики Марий Эл</t>
  </si>
  <si>
    <t>Министерство промышленности, экономического развития и торговли Республики Марий Эл</t>
  </si>
  <si>
    <t>субсидии</t>
  </si>
  <si>
    <t xml:space="preserve">Администрации городских округов, городских и сельских поселений Республики Марий Эл </t>
  </si>
  <si>
    <t>учитывается в 7.С.1.</t>
  </si>
  <si>
    <t>учитывается в 7.С.2.</t>
  </si>
  <si>
    <t>Неоплачиваемый вклад населения (размер неоплачиваемого вклада рассчитывается в денежном выражении из расчета минимального размера оплаты труда)</t>
  </si>
  <si>
    <t>нет данных</t>
  </si>
  <si>
    <t>39, по 2 проектам отказ от реализации, реализовано 37 проектов</t>
  </si>
  <si>
    <t>данные администраций муниципальных образований, реализовавших проекты (сумма благополучателей по 37 проектам). Общее количество благополучателей складывается из общего количества прямых благополучателей и из общего количества косвенных благополучателей. Прямые благополучатели - группы населения, которые регулярно пользуются результатами выполненного проекта, косвенные - периодически. Постановление Правительства Республики Марий Эл от 9 августа 2019 г. № 248</t>
  </si>
  <si>
    <t>673,394 в среднем за 2021 год</t>
  </si>
  <si>
    <t>https://maristat.gks.ru/folder/27269#</t>
  </si>
  <si>
    <t>3 специалиста Министерства внутренней политики, развития местного самоуправления и юстиции Республики Марий Эл, 3 специалиста Министерства промышленности, экономического развития и торговли Республики Марий Эл</t>
  </si>
  <si>
    <t>Координационный совет по поддержке местных инициатив на территории Республики Марий Эл, состав утвержден Постановлением Правительства Республики Марий Эл от 9 августа 2019 г. № 248. Координационный совет является совещательным и консультативным органом, обеспечивающим координацию и взаимодействие органов исполнительной власти Республики Марий Эл и органов местного самоуправления в Республике Марий Эл по вопросам поддержки местных инициатив, осуществляемой посредством реализации проектов и программ развития территорий муниципальных образований в Республике Марий Эл, основанных на местных инициативах</t>
  </si>
  <si>
    <t>Протоколы собраний граждан, подписи (по всем 87 заявкам, представленным на конкурсный отбор в 2021 году)</t>
  </si>
  <si>
    <t>конкурсная комиссия по проведению конкурсного отбора проектов и программ развития территорий муниципальных образований в Республике Марий Эл, основанных на местных инициативах. Состав конкурсной комиссии утвержден постановлением Правительства Республики Марий Эл от 9 августа 2019 г. № 248</t>
  </si>
  <si>
    <t>9 - представители органов власти Республики Марий Эл, 4 - общественные представители</t>
  </si>
  <si>
    <t>протокол заседания конкурсной комиссии</t>
  </si>
  <si>
    <t>13 (9 - представители органов власти Республики Марий Эл, 4 - общественные представители)</t>
  </si>
  <si>
    <t>Возможность участия предусмотрена для всех муниципальных образований</t>
  </si>
  <si>
    <t>В 2018 году стартовал проект «Гражданский контроль: местные инициативы в Республике Марий Эл». В рамках реализации данного проекта на сайте газеты «Марийская правда» в активном режиме запущена интерактивная карта, на которой отображены все проекты, основанные на местных инициативах и прошедшие конкурсный отбор. По ссылке www.marpravda.ru/news/zh-k-h/proekt-narodnyy-kontrol-programma-podderzhki-obshchestvennykh-initsiativ-v-mariy-el с карты можно перейти на страницу конкретного проекта, увидеть ход его реализации, поделиться информацией (и группа в социальной сети «Вконтакте» https://vk.com/terin12)</t>
  </si>
  <si>
    <t>https://vk.com/terin12</t>
  </si>
  <si>
    <t xml:space="preserve">Видео ролики на ТВ о проектах, реализованных по программе местных инициатив в Республики Марий Эл и планируемых к реализации, публикации в республиканской прессе (телеканалы ВГТРК «Марий Эл»,  «МЭТР» и др., размещение информации на официальных интернет-порталах Республики Марий Эл и официальных интернет-порталах администраций муниципальных образований Республики Марий Эл, а также официальных республиканских СМИ (газета «Марийская правда», официальные издания  администраций муниципальных образований Республики Марий Эл) и др. </t>
  </si>
  <si>
    <t xml:space="preserve">Консультирование сотрудников администраций муниципальных образований по вопросам подготовки проектов по поддержке местных инициатив, реализации проектов и подготовке отчетов о реализации проектов сотрудниками Министерства промышленности, экономического развития и торговли Республики Марий Эл и Министерства внутренней политики, развития местного самоуправления и юстиции Республики Марий Эл </t>
  </si>
  <si>
    <t>на постоянной основе</t>
  </si>
  <si>
    <t>Попадюк Светлана Ивановна, начальник отдела мониторинга инвестиционных проектов Министерства промышленности, экономического развития и торговли Республики Марий Эл</t>
  </si>
  <si>
    <t>8(8362) 22-21-46</t>
  </si>
  <si>
    <t>invest@gov.mari.ru</t>
  </si>
  <si>
    <t>Старикова Татьяна Сергеевна, заместитель начальника отдела государственной поддержки отраслей экономики Министерства финансов Республики Марий Эл</t>
  </si>
  <si>
    <t>8(8362) 63-01-32</t>
  </si>
  <si>
    <t>mf-pts@minfin.mari.ru</t>
  </si>
  <si>
    <t xml:space="preserve">Реализация мероприятий по благоустройству сельских территорий 
</t>
  </si>
  <si>
    <t>20 мая 2020 г.</t>
  </si>
  <si>
    <t>Государственная программа Республики Марий Эл "Комплексное развитие сельских территорий" на 2020 - 2030 годы (подпрограмма «Создание и развитие инфраструктуры на сельских территориях», основное мероприятие "Благоустройство сельских территорий")</t>
  </si>
  <si>
    <t>Постановление Правительства Республики Марий Эл от 19 декабря 2019 г. № 398</t>
  </si>
  <si>
    <t>http://mari-el.gov.ru/pravo/DocLib65/191219_398.pdf</t>
  </si>
  <si>
    <t>Закон Республики Марий Эл от 10 декабря 2020 г. № 49-З «О республиканском бюджете Республики Марий Эл на 2021 год и на плановый период 2022 и 2023 годов»</t>
  </si>
  <si>
    <t xml:space="preserve">Постановление Правительства Республики Марий Эл от 11 октября 2019 г. № 306 «О предоставлении государственной поддержки, направленной на комплексное развитие сельских территорий в Республике Марий Эл» </t>
  </si>
  <si>
    <t>http://mari-el.gov.ru/pravo/DocLib65/191011_306.pdf</t>
  </si>
  <si>
    <t>Министерство сельского хозяйства и продовольствия Республики Марий Эл</t>
  </si>
  <si>
    <t xml:space="preserve">Администрации городских и сельских поселений Республики Марий Эл </t>
  </si>
  <si>
    <t xml:space="preserve">Государственная программа Российской Федерации "Комплексное развитие сельских территорий", утвержденная постановлением Правительства Российской Федерации от 31 мая 2019 г. № 696
 </t>
  </si>
  <si>
    <t>вклад граждан и (или) юридических лиц (индивидуальных предпринимателей), общественных, включая волонтерские, организаций в различных формах, в том числе в форме денежных средств, трудового участия, волонтерской деятельности, предоставления помещений и технических средств</t>
  </si>
  <si>
    <t>https://rosstat.gov.ru/compendium/document/13282#</t>
  </si>
  <si>
    <t>протоколы собраний, сходов граждан</t>
  </si>
  <si>
    <t xml:space="preserve">Перечень сельских населенных пунктов на территории Республики Марий Эл определен Правительством Республики Марий Эл (постановление Правительства Республики Марий Эл от 11.02.2020 № 137 "Об утверждении перечня сельских населенных пунктов 
на территории Республики Марий Эл и перечня 
сельских агломераций на территории Республики Марий Эл")
</t>
  </si>
  <si>
    <t>уведомление о приеме документов, направляемое в органы местного самоуправление, объявление на официальном сайте Министерста сельского хозяйства и продовольствия Республики Марий Эл 
http://old.mari-el.gov.ru/minselhoz/Pages/gosudar20200507_1120.aspx
http://old.mari-el.gov.ru/minselhoz/Pages/gosudar20200303_1446.aspx
http://old.mari-el.gov.ru/minselhoz/Pages/20220217_1426.aspx
http://old.mari-el.gov.ru/minselhoz/Pages/20210723_1632.aspx</t>
  </si>
  <si>
    <t>1. на базе Российского государственного аграрного заочного университета (РГАЗУ) 
образовательная программа Минсельхоза России «Актуальные возможности и инструменты комплексного развития сельских территорий» (участники - органы местного самоуправления, сотрудники органов исполнительной власти);
2. программа профессиональной переподготовки «Менеджер по развитию сельских территорий» , (ФГБОУ ДПО «Марийский институт переподготовки кадров агробизнеса», участники- органы местного самоуправления)
3. программа повышения  "Совершенствование управления развитием сельских территорий" (ФГБОУ ДПО «Марийский институт переподготовки кадров агробизнеса», участники - органы местного самоуправления.)</t>
  </si>
  <si>
    <t>дистанционно</t>
  </si>
  <si>
    <t>учет не осуществлялся в виду дистанционного формата обучения</t>
  </si>
  <si>
    <t>Пенькова Ирина Александровна,начальник отдела, Министерство сельского хозяйства и продовольствия Республики Марий Эл</t>
  </si>
  <si>
    <t>(8362) 41 69 11</t>
  </si>
  <si>
    <t>stroitelstvo2@aris.mari.ru</t>
  </si>
  <si>
    <t>Нургалиева Алла Анатольевна, советник отдела государственной поддержки отраслей экономики Министерства финансов Республики Марий Эл</t>
  </si>
  <si>
    <t>mf-naa2@minfin.mari.ru</t>
  </si>
  <si>
    <t>Предоставление субсидий муниципальным образованиям на софинансирование реализации инициативных проектов развития (создания) общественной инфраструктуры муниципальных образований</t>
  </si>
  <si>
    <t>Государственная программа Алтайского края "Создание условий для эффективного и ответственного управления региональными и муниципальными финансами", утвержденная постановлением Правительства Алтайского края от 29.10.2019 № 423, подпрограмма 2 "Поддержание и стимулирование устойчивого исполнения бюджетов муниципальных образований Алтайского края", задача 2.3. Развитие инициативного бюджетирования,
мероприятие 2.3.1. Предоставление субсидий муниципальным образованиям на софинансирование реализации инициативных проектов развития (создания) общественной инфраструктуры муниципальных образований</t>
  </si>
  <si>
    <t>Постановление Администрации Алтайского края от 19.11.2016 № 389 "Об утверждении Порядка предоставления из краевого бюджета средств на реализацию проектов развития (создания) общественной инфраструктуры, основанных на местных инициативах"</t>
  </si>
  <si>
    <t>https://docs.cntd.ru/document/444790925</t>
  </si>
  <si>
    <t xml:space="preserve">Закон Алтайского края от 07.12.2020 № 100-ЗС "О краевом бюджете на 2021 год и на плановый период 2022 и 2023 годов" </t>
  </si>
  <si>
    <t>https://minfin.alregn.ru/bud/z2021/</t>
  </si>
  <si>
    <t>Приказ Министерства финансов Алтайского края от 28.01.2020 № 2-н "Об утверждении требований к конкурсному отбору проектов развития (создания) общественной инфраструктуры, основанных на местных инициативах";
Приказ Министерства финансов Алтайского края от 30.08.2018 № 18-н "Об утверждении Положения о конкурсной комиссии по проведению конкурсного отбора по предоставлению из краевого бюджета бюджетам муниципальных образований Алтайского края субсидий на реализацию инициативных проектов развития (создания) общественной инфраструктуры муниципальных образований"</t>
  </si>
  <si>
    <t>https://minfin.alregn.ru/files/prikaz2n-2020.pdf ;
http://publication.pravo.gov.ru/Document/View/2201202001290001 ;
http://алтайпредлагай.рф/documents/normativnye-pravovye-akty/</t>
  </si>
  <si>
    <t>Министерство финансов Алтайского края</t>
  </si>
  <si>
    <t>Администрация муниципального района / городского округа / городского поселение / сельского поселения</t>
  </si>
  <si>
    <t>Возможен трудовой вклад населения, индивидуальных предпринимателей и юридических лиц в реализацию проектов (участие в уборке территории, помощь в установке оборудования, предоставление техники, оборудования, специалистов)</t>
  </si>
  <si>
    <t>Количество благополучателей носит заявительный характер и определяется участниками самостоятельно в зависимости от типологии и потенциально возможных пользователей данным объектом</t>
  </si>
  <si>
    <t>https://akstat.gks.ru/folder/33247</t>
  </si>
  <si>
    <t>Краевое автономное учреждение "Алтайский центр финансовых исследований" (центр инициативного бюджетирования)</t>
  </si>
  <si>
    <t>Субсидия из краевого бюджета на выполнение государственного задания</t>
  </si>
  <si>
    <t>Опросные листы, регистрационные листы участников предварительных обсуждений</t>
  </si>
  <si>
    <t>Протокол итогового собрания</t>
  </si>
  <si>
    <t>Протокол заседания конкурсной комиссии</t>
  </si>
  <si>
    <t>Все сельские населенные пункты, а также входящие в состав муниципальных районов поселки городского типа (рабочие поселки), города с численностью населения до 50 тыс. человек, муниципальные районы и муниципальные округа с проектами общерайонного (общеокружного) значения, результатами которых будут пользоваться жители двух и более населенных пунктов</t>
  </si>
  <si>
    <t>Малые города с численностью населения до 50 тыс. человек</t>
  </si>
  <si>
    <t>478 населенных пунктов</t>
  </si>
  <si>
    <t>Подача заявок, работа с заявками (их проверка, оценка в соответствии с утвержденными критериями), сбор и проверка документов, необходимых для заключения соглашений, промежуточный контроль за проведением конкурентных процедур и реализацией объектов, сбор и проверка отчетов о реализации проектов, вывод информации о всех реализованных и реализуемых проектах, сервис по отправке SMS-сообщений, форма Обратной связи, система предварительного голосования, система голосования за лучшие реализованные проекты, мобильная версия портала, мобильное приложение алтайпредлагай</t>
  </si>
  <si>
    <t>http://алтайпредлагай.рф/</t>
  </si>
  <si>
    <t>https://cloud.mail.ru/public/4LdD/Pk1m2qRpw/</t>
  </si>
  <si>
    <t>Регулярно проводится информационная кампания, транслируются новостные сюжеты в средствах массовой информации, публикуются информационные статьи, проводятся выездные семинары в муниципальных образованиях Алтайского края, информационные вебинары, раздаются методические, презентационные и агитационные материалы с использованием символики.
https://cloud.mail.ru/public/bRic/XPPVkKvoV
Примеры новостных сюжетов:
https://vesti22.tv/news/kak-zhiteli-munitsipalitetov-mogut-uluchshit-zhizn-na-svoey-rodine/?sphrase_id=33555
https://vesti22.tv/news/v-ust-volchikhe-zamenili-vodonapornuyu-bashnyu-po-proektu-podderzhki-mestnykh-initsiativ/?sphrase_id=33555
https://vesti22.tv/news/v-sele-anuyskoe-smolenskogo-rayona-kapitalno-otremontirovali-dk/?sphrase_id=33555
https://vesti22.tv/news/zhiteli-talmenki-sobrali-100-tysyach-rubley-na-stroitelstvo-mosta/?sphrase_id=33555
https://vesti22.tv/news/kak-zhiteli-munitsipalitetov-mogut-uluchshit-zhizn-na-svoey-rodine/?sphrase_id=33555
https://vesti22.tv/news/v-rodinskom-rayone-khotyat-blagoustroit-17-obektov/?sphrase_id=33555
https://vesti22.tv/news/v-altayskom-krae-prodolzhaetsya-otbor-zayavok-dlya-uchastiya-v-programme-podderzhki-mestnykh-initsia/?sphrase_id=33555
https://vesti22.tv/news/v-altayskom-krae-obyavlen-konkursnyy-otbor-po-proektu-podderzhki-mestnykh-initsiativ-na-2022-god/?sphrase_id=33555
https://vesti22.tv/news/v-zarinske-obustraivayut-sovremennuyu-ploshchadku-dlya-vorkauta/?sphrase_id=33555
https://vesti22.tv/news/v-raytsentre-soloneshnoe-ustanovyat-svetodiodnye-derevya-i-fontan/?sphrase_id=33555
https://vesti22.tv/news/v-starobelokurikhe-priveli-v-poryadok-mestnye-dorogi/?sphrase_id=33555
https://vesti22.tv/news/kak-zhiteli-munitsipalitetov-mogut-uluchshit-zhizn-na-svoey-rodine/?sphrase_id=33555
https://vesti22.tv/news/zhiteli-talmenki-sobrali-100-tysyach-rubley-na-stroitelstvo-mosta/?sphrase_id=33555
https://katun24.ru/news/651697
Примеры информационных статей:
https://www.altairegion22.ru/info/mass-media/line02/magazine/self-government/msu-1-2-2021.pdf
https://cloud.mail.ru/public/bRic/XPPVkKvoV/</t>
  </si>
  <si>
    <t>Разработан логотип "Предлагай-поддержим" и разные информационные материалы (брошюры, плакаты, листовки, баннеры), позволяющие легко узнавать Проект. 
https://cloud.mail.ru/public/bRic/XPPVkKvoV
(http://алтайпредлагай.рф/documents/vspomogatelnie-material/)</t>
  </si>
  <si>
    <t>Семинары, вебинары, онлайн встречи</t>
  </si>
  <si>
    <t>Бирюков Олег Николаевич, руководитель центра инициативного бюджетирования краевого автономного учреждения "Алтайский центр финансовых исследований"</t>
  </si>
  <si>
    <t>8-3852-29-83-50</t>
  </si>
  <si>
    <t>init@fin22.ru</t>
  </si>
  <si>
    <t>Курносов Сергей Владимирович, заместитель министра финансов Алтайского края</t>
  </si>
  <si>
    <t>8-3852-29-14-50</t>
  </si>
  <si>
    <t>kurnosov-sv@mail.ru</t>
  </si>
  <si>
    <t>Проект поддержки местных инициатив в Алтайском крае
Лозунги: предлагай - поддержим; не нужно ждать - давайте делать</t>
  </si>
  <si>
    <t>Конкурс школьных инициатив "Я считаю"</t>
  </si>
  <si>
    <t>"Я считаю"</t>
  </si>
  <si>
    <t>Государственная программа Алтайского края "Развитие образования в Алтайском крае", подпрограмма "Развитие общего образования в Алтайском крае", мероприятие 2.1.2.1. Предоставление грантов на поддержку школьных инициатив</t>
  </si>
  <si>
    <t>Постановление Правительства Алтайского края от 22.03.2019 № 95 "Об утверждении порядка предоставления грантов на поддержку школьных инициатив"</t>
  </si>
  <si>
    <t xml:space="preserve">Закон Алтайского края от 07.12.2020 N 100-ЗС "О краевом бюджете на 2021 год и на плановый период 2022 и 2023 годов"
</t>
  </si>
  <si>
    <t>Приказ Министерства образования и науки Алтайского края от 08.08.2019 № 29-П "Об утверждении положения о проведении конкурса "Я считаю" и форм документов для проведения конкурсного отбора для предоставления грантов на поддержку школьных инициатив"</t>
  </si>
  <si>
    <t>Министерство образования и науки Алтайского края</t>
  </si>
  <si>
    <t>Гранты</t>
  </si>
  <si>
    <t>Государственные (муниципальные) бюджетные и автономные учреждения, осуществляющие образовательную деятельность по образовательным программам начального общего, основного общего и (или) среднего общего образования</t>
  </si>
  <si>
    <t>Использование строительных материалов, оборудования, инструментов, уборка мусора, благоустройство и пр.</t>
  </si>
  <si>
    <t>Выдвижение старшеклассниками проектных идей на классных собраниях</t>
  </si>
  <si>
    <t>Фотографии или видеозапси</t>
  </si>
  <si>
    <t>Школьное голосование</t>
  </si>
  <si>
    <t>Лист регистрации старшеклассников, принявших участие в школьном голосовании</t>
  </si>
  <si>
    <t>https://iro22.ru/index.php/2017-09-05-03-16-33/konkurs-shkolnykh-initsiativ-ya-schitayu.html</t>
  </si>
  <si>
    <t>https://vesti22.tv/news/shkolniki-kraya-sami-budut-reshat-gde-i-kakoy-remont-v-uchebnom-zavedenii-nado-sdelat/
http://www.educaltai.ru/news/news_obs/58153/
https://алтайпредлагай.рф/New/opyt-konkursa-shkolnykh-initsiativ-ya-schitayu-predstavlen-na-mezhregionalnom-seminare-shkolnoe-i-mo/
https://www.altairegion22.ru/region_news/na-sredstva-granta-konkursa-ya-schitayu-v-zarinske-altaiskogo-kraya-organizovali-shkolnuyu-sportivnuyu-ploschadku_961483.html?sphrase_id=1399834
https://www.altairegion22.ru/region_news/na-sredstva-granta-v-talmenskom-raione-altaiskogo-kraya-otkryli-shkolnyi-kulturnodosugovyi-tsentr_960825.html
https://www.altairegion22.ru/region_news/na-sredstva-granta-v-pervomaiskoi-shkole-altaiskogo-kraya-obnovili-sportivnyi-inventar_960242.html
https://www.altairegion22.ru/region_news/na-sredstva-granta-konkursa-ya-schitayu-v-zavyalovskom-raione-altaiskogo-kraya-obnovili-shkolnyi-aktovyi-zal_959750.html
https://www.altairegion22.ru/region_news/na-territorii-shkoly-pervomaiskogo-raiona-altaiskogo-kraya-na-sredstva-granta-organizovali-sad-pamyati_959219.html
https://www.altairegion22.ru/region_news/blagodarya-sredstvam-granta-obnovili-garderobnuyu-v-shkole-v-stolitse-altaiskogo-kraya_958456.html
https://www.altairegion22.ru/region_news/v-shkole-pavlovskogo-raiona-na-sredstva-granta-obustroili-sovremennyi-mediatsentr_958191.html
https://www.altairegion22.ru/region_news/blagodarya-pobede-na-konkurse-ya-schitayu-v-zonalnom-raione-altaiskogo-kraya-ustanovili-sportivnyi-kompleks-dlya-shkolnikov_957472.html
https://www.altairegion22.ru/region_news/na-sredstva-kraevogo-konkursa-ya-schitayu-v-tselinnom-raione-altaiskogo-kraya-organizovali-shkolnyi-pozharnospasatelnyi-otryad_956844.html
https://www.altairegion22.ru/region_news/v-pavlovskoi-shkole-altaiskogo-kraya-organizovali-zonu-kovorkinga_956283.html
https://www.altairegion22.ru/region_news/pamyatnik-zemlyaku-geroyu-sovetskogo-soyuza-vasiliyu-klochkovu-ustanovili-v-shkole-loktevskogo-raiona-altaiskogo-kraya_954277.html
https://www.altairegion22.ru/region_news/dve-zony-otdyha-organizovali-v-kytmanovskoi-shkole-altaiskogo-kraya-na-sredstva-grantovogo-konkursa-ya-schitayu_953757.html
https://www.altairegion22.ru/region_news/interaktivnyi-proekt-s-tehnologiei-dopolnennoi-realnosti-realizovali-v-srostinskoi-shkole-altaiskogo-kraya-na-sredstva-granta-konkursa-ya-schitayu_952280.html
https://www.altairegion22.ru/region_news/na-sredstva-granta-konkursa-ya-schitayu-v-shkole-tselinnogo-raiona-altaiskogo-kraya-blagoustroili-besedku_951228.html
https://www.altairegion22.ru/region_news/na-sredstva-granta-konkursa-ya-schitayu-v-kytmanovskoi-shkole-2-altaiskogo-kraya-postroili-sportivnuyu-ploschadku-territoriya-zdorovya_950299.html
https://www.altairegion22.ru/region_news/na-sredstva-granta-konkursa-ya-schitayu-v-stolitse-altaiskogo-kraya-obnovili-shkolnyi-garderob_949570.html
https://www.altairegion22.ru/region_news/v-shkole-ustkalmanskogo-raiona-altaiskogo-kraya-na-sredstva-granta-konkursa-ya-schitayu-organizovali-sportivnuyu-ploschadku_948943.html
https://www.altairegion22.ru/region_news/v-stolitse-altaiskogo-kraya-na-sredstva-granta-konkursa-ya-schitayu-otremontirovali-shkolnyi-kabinet-matematike_948044.html</t>
  </si>
  <si>
    <t>I Региональный профессиональный конкурс педагогов финансовой грамотности «Грани мастерства», в котором приняло участие 47 педагогов Алтайского края – октябрь-ноябрь, 2020 г.;
Всероссийская молодежная конференция по инициативному бюджетированию «Песочница», приняло участие более 700 человек из разных регионов РФ, 20 спикеров, более 10 экспертов из 6 регионов России и Португалии - 5-6 ноября, 2020 г.:
- Секция "Лидеры изменений" https://youtu.be/pQnx1KSHdM0 (выступление П. Цветкова, МБОУ Калманская СОШ);
- Круглый стол "Вовлечение молодежи в проекты инициативного бюджетирования" https://youtu.be/yh_jL55oZus (выступление Т. Райских, Алтайский институт развития образования им. А.М. Топорова);
- Секция «Личный опыт» https://youtu.be/tEOoYsPt3D8 (выступление Ю.Бескаева, МБОУ СОШ №31, г. Барнаул; И. Савкин, М. Дмитриев МБОУ Родинская СОШ);
X Фестиваль добровольческих объединений "Вместе мы - добровольцы Алтая" - апрель 2021 г.;
Межрегиональная онлайн конференция "Школа. Инициатива. Бюджет.":
- https://www.youtube.com/watch?v=jJOc-LaTzUg (выступление Н.В. Боева, Министерство финансов Алтайского края);
- https://www.youtube.com/watch?v=mV028-rdJe8 (выступление старшеклассников МБОУ «Змеиногорская СОШ №3»);
Семинар «Школьное и молодежное инициативное / партисипаторное бюджетирование в России и в мире» - май 2021 г.;
Молодежный образовательный форум «Алтай. Территория развития» - май - июнь 2021 г.;
Обучающие семинары с участниками конкурса (руководство образовательных организаций), 1 раз в полгода</t>
  </si>
  <si>
    <t>Боев Никита Вадимович, главный специалист отдела внутреннего долга Министерства финансов Алтайского края</t>
  </si>
  <si>
    <t>8 (3852) 29 14 87</t>
  </si>
  <si>
    <t>boev@fin22.ru</t>
  </si>
  <si>
    <t>Количество благополучателей участники определяют самостоятельно</t>
  </si>
  <si>
    <t>Поддержка проектов развития территорий Амурской области, основанных на местных инициативах</t>
  </si>
  <si>
    <t>"Инициативное бюджетирование" (сайт министерства финансов Амурской области)</t>
  </si>
  <si>
    <t>01 февраля 2021 г.</t>
  </si>
  <si>
    <t>Постановление Правительства Амурской области от 25.09.2013 N 442   "Об утверждении государственной программы Амурской области "Повышение эффективности деятельности органов государственной власти и управления Амурской области"</t>
  </si>
  <si>
    <t>Постановление Правительства Амурской области от 25.09.2017 N 460
"О внесении изменений в постановление Правительства Амурской области от 25 сентября 2013 г. N 442"</t>
  </si>
  <si>
    <t>Справочно-правовая система Консультатнт Плюс</t>
  </si>
  <si>
    <t>Закон Амурской области от 20.12.2020 N 651-ОЗ
"Об областном бюджете на 2021 год и плановый период 2022 и 2023 годов"</t>
  </si>
  <si>
    <t xml:space="preserve">
Постановление Правительства Амурской области от 05.04.2018 N 143;
О конкурсной комиссии по проведению конкурсного отбора сельских поселений Амурской области для предоставления субсидий бюджетам сельских поселений Амурской области на поддержку проектов развития территорий сельских поселений Амурской области, основанных на местных инициативах</t>
  </si>
  <si>
    <t>"Справочно-правовая система Консультатнт Плюс"</t>
  </si>
  <si>
    <t xml:space="preserve">минестерство финансов Амурской области </t>
  </si>
  <si>
    <t xml:space="preserve">субсидии </t>
  </si>
  <si>
    <t>Администрации городских и сельских поселений</t>
  </si>
  <si>
    <t>Неквалифицированный труд по благоустройтсву объекта, вклад строительными материалами, безвозмездная аренда специализированной техники</t>
  </si>
  <si>
    <t>Данные представлены участниками конкурсного отбора. Количество прямых благополучателей не может превышать 100% жителей населенного пункта.</t>
  </si>
  <si>
    <t>https://amurstat.gks.ru/</t>
  </si>
  <si>
    <t>Автономная некоммерческая организация "Центр развития территорий"</t>
  </si>
  <si>
    <t>Бюджет Амурской области</t>
  </si>
  <si>
    <t xml:space="preserve">Опросные анкеты, протокол счетной комиссии </t>
  </si>
  <si>
    <t xml:space="preserve">да </t>
  </si>
  <si>
    <t>Фотофиксация, листы регистрации, протоколы сходов</t>
  </si>
  <si>
    <t>Портал ведет учет голосов, после окончания голосование формируется итоговый протокол об онлайн-голосовании</t>
  </si>
  <si>
    <t xml:space="preserve">Городские и сельские поселения, а так же муниципальные округа, в соответствии с Постановление Правительства Амурской области от 25.09.2013 N 442 </t>
  </si>
  <si>
    <t>https://www.fin.amurobl.ru/pages/deyatelnost/initsiativnoe-byudzhetirovanie/</t>
  </si>
  <si>
    <t>https://golos-amur.ru/</t>
  </si>
  <si>
    <t>2 раза в год ВКС Методические рекомендации к подготовке документов на конкурс ППМИ 2021 (50 участников), ВКС Методиечские рекомендации по реализации ППМИ в 2021 году (50 участников), семинар-практикум для глав муниципальных образований (участников 170)</t>
  </si>
  <si>
    <t>Горбунов Александр Олегович</t>
  </si>
  <si>
    <t>8 416 2  775- 474</t>
  </si>
  <si>
    <t>gorbunov@fin.amurobl.ru</t>
  </si>
  <si>
    <t>Инициативные проекты</t>
  </si>
  <si>
    <t>Непрограммная часть расходов бюджета</t>
  </si>
  <si>
    <t>Закон Белгородской области от 26 декабря 2020 года № 19 "Об областном бюджете на 2021 год и на плановый период 2022 и 2023 годов"</t>
  </si>
  <si>
    <t>Информационно - правовая система "Консультант Плюс"; http://beldepfin.ru/byudzhet/byudzhet-2021-2023/</t>
  </si>
  <si>
    <t>Закон Белгородской области от 26 декабря 2020 года № 20  «Об инициативных проектах»;</t>
  </si>
  <si>
    <t>Информационно - правовая система "Консультант Плюс";http://zakon.belregion.ru/</t>
  </si>
  <si>
    <t>Постановление Правительства Белгородской области  от 28 декабря 2020 года № 598-пп «О реализации инициативных проектов на территории Белгородской области»;Постановление Правительства Белгородской области от 7 декабря 2020 года № 509-пп «Об утверждении Порядка предоставления и распределения субсидий из областного бюджета бюджетам муниципальных районов (городских округов) на реализацию инициативных проектов»;Распоряжение Правительства Белгородской области от 18 января 2021 года № 16-рп «О порядке выдвижения, внесения, обсуждения, рассмотрения инициативных проектов, а также проведения их конкурсного отбора на территории муниципальных образований Белгородской области»;приказ департамента внутренней и кадровой политики Белгородской области от 26.01.2021 г. № 51 "О форме конкурсной заявки,перечне документов, форме журнала учета заявок для участия в конкурсном отборе инициативных проектов, выдвигаемых для получения финансовой поддержки за счет межбюджетных трансфертов из областного бюджета на территории муниципальных образований области", Постановление Правительства Белгородской области от 19 апреля 2021 года № 144-пп «О распределении субсидий бюджетам муниципальных районов и городских округов Белгородской области на реализацию инициативных проектов в 2021 году</t>
  </si>
  <si>
    <t>Информационно - правовая система "Консультант Плюс"</t>
  </si>
  <si>
    <t>Министерство жилищно-коммунального хозяйства Белгородской области</t>
  </si>
  <si>
    <t xml:space="preserve">Субсидии </t>
  </si>
  <si>
    <t>Администрации муниципальных образований Белгородской области</t>
  </si>
  <si>
    <t xml:space="preserve">Отсутствует </t>
  </si>
  <si>
    <t>Количество прямых благополучателей - 595900
Косвенных благополучателей - 733947</t>
  </si>
  <si>
    <t>Методика подсчета благополучателей указана в сопроводительном письме</t>
  </si>
  <si>
    <t>http://www.zakon.belregion.ru</t>
  </si>
  <si>
    <t>https://belg.gks.ru/population</t>
  </si>
  <si>
    <t>В соответствие с требованиями п. 3.2 пп. 3 распоряжения Правительства Белгородской области от 18.01.2021 г. № 16-рп внесение инициативного проекта осуществляется инициатором проекта путем направления в администрацию муниципального района (городского округа) путем предоставления пакета документов, включающего в себя результаты опроса граждан и подписные листы, подтверждающие поддержку инициативного проекта жителями</t>
  </si>
  <si>
    <t>В соответствие с требованиями п. 3.2 пп. 3 распоряжения Правительства Белгородской области от 18.01.2021 г. № 16-рп внесение инициативного проекта осуществляется инициатором проекта путем направления в администрацию муниципального района (городского округа) путем предоставления пакета документов, включающего в себя протокол схода граждан, собрания или конференции  результаты опроса граждан и подписные листы, подтверждающие поддержку инициативного проекта жителями</t>
  </si>
  <si>
    <t>В соответствие с требованиями п. 3.2 пап. 3 распоряжения правительства Белгородской области от 18.01.2021 г. № 16-рп внесение инициативного проекта осуществляется инициатором проекта путем направления в администрацию муниципального района (городского округа) путем предоставления пакета документов, включающего в себя протокол схода граждан, собрания или конференции  результаты опроса граждан и подписные листы, подтверждающие поддержку инициативного проекта жителями</t>
  </si>
  <si>
    <t>--</t>
  </si>
  <si>
    <t>На уровне муниципальных образований созданы комиссии по отбору инициативных проектов</t>
  </si>
  <si>
    <t>Протокол заседания межведомственной комиссии по проведению конкурсного отбора инициативных проектов</t>
  </si>
  <si>
    <t>https://решаемвместе31.рф/</t>
  </si>
  <si>
    <t>Рекламная кампания об инициативном бюджетировании проводилась несколькими способами: на официальном интернет-ресурсе https://решаемвместе31.рф/ , на сайтах администраций муниципальных образований, размещена информация об инициативном бюджетировании, в социальных сетях, ТВ и наружная реклама</t>
  </si>
  <si>
    <t>Обучающие мероприятия для представителей органов местного самоуправления проводились сотрудниками органов исполнительной власти путем проведения совещаний, общих собраний жителей, конференций</t>
  </si>
  <si>
    <t xml:space="preserve">Видищева Елена Геннадьевна - начальник отдела по реализации проектов инициативного бюджетирования департамента по развитию городской среды и организационно - финансовой деятельности министерства жилищно-коммунального хозяйства Белгородской области </t>
  </si>
  <si>
    <t xml:space="preserve">8 910 745 55 25 </t>
  </si>
  <si>
    <t>ib_dgkh@mail.ru</t>
  </si>
  <si>
    <t>Сидоренко Марина Александровна - начальник  отдела мониторинга и взаимодействия с бюджетами муниципальных образований департамента бюджетной политики министерства финансов и бюджетной политики Белгородской области</t>
  </si>
  <si>
    <t>(4722)33-63-77</t>
  </si>
  <si>
    <t>svod2@beldepfin.ru</t>
  </si>
  <si>
    <t xml:space="preserve">Подпрограмма 5 «Развитие общественного самоуправления в Белгородской области» Государственной программы Белгородской области «Обеспечение населения Белгородской области информацией о приоритетных направлениях региональной политики» утвержденной постановлением Правительства Белгородской области от 16 декабря 2013 года № 511-пп </t>
  </si>
  <si>
    <t xml:space="preserve">Областной ежегодный конкурс проектов, реализуемых территориальным общественным самоуправлением в муниципальных образованиях Белгородской области;                     </t>
  </si>
  <si>
    <t>20 декабря 2021 г.</t>
  </si>
  <si>
    <t xml:space="preserve">Государственная программа Белгородской области «Обеспечение населения Белгородской области информацией о приоритетных направлениях региональной политики» утвержденной постановлением Правительства Белгородской области от 16 декабря 2013 года № 511-пп,   подпрограмма 5 «Развитие общественного самоуправления в Белгородской области» </t>
  </si>
  <si>
    <t xml:space="preserve">Постановление Правительства Белгородской области от 2 июля 2018 ггода №253-пп ""О внесении изменений в постановление Правительства Белгородской области от 16 декабря 2013 года № 511-пп"                     </t>
  </si>
  <si>
    <t>https://belregion.ru/upload/iblock/600/253-пп.pdf</t>
  </si>
  <si>
    <t>отсутствуют</t>
  </si>
  <si>
    <t>Закон Белгородской области от 26 декабря 2020 года № 20 "Об инициативных проектах"</t>
  </si>
  <si>
    <t>Справочная правовая система "Консультант Плюс"</t>
  </si>
  <si>
    <t>Подпрограмма 5 «Развитие общественного самоуправления в Белгородской области» Государственной программы Белгородской области «Обеспечение населения Белгородской области информацией о приоритетных направлениях региональной политики» утвержденной постановлением Правительства Белгородской области от 16 декабря 2013 года № 511-пп  до 2025 года Постановление Правительства Белгородской области от 14 марта 2022 года № 139-пп "О внесении изменений в постановление Правительства Белгородской области от 16 декабря 2013 года № 511-пп"</t>
  </si>
  <si>
    <t>https://belregion.ru/upload/iblock/7e6/139-пп.pdf</t>
  </si>
  <si>
    <t>Министерство общественных коммуникаций</t>
  </si>
  <si>
    <t>Администрации муниципальных образований</t>
  </si>
  <si>
    <t>Участие населения в реализации проекта путем посильной помощи (вырубка сухостоя, высадка деревьев, кустарников, цветов, покраска, контроль за реализацией проекта  и.т.д)</t>
  </si>
  <si>
    <t>отсутвуют</t>
  </si>
  <si>
    <t>Сведения по данным конкурсных заявок, предусматривающих численность населения на территории реализуемого проекта, с учетом прямых благополучателей и косвенных (жителей соседних улиц, общественных территорий)</t>
  </si>
  <si>
    <t>отсутствует</t>
  </si>
  <si>
    <t>Журнал регистрации, оценочные ведомости членов конкурсной комиссии, протокол заседания конкурсной комиссии</t>
  </si>
  <si>
    <t>http://dkp31.ru/</t>
  </si>
  <si>
    <t>https://vk.com/omsu31?w=wall-191891194_353</t>
  </si>
  <si>
    <t>В 2021 году проведено 5 обучающих семинаров для руководителей ТОС, в которых приняли участие около 300 человек</t>
  </si>
  <si>
    <t>Скопенко Олег Романович, консультант отдела взаимодействия с органами власти и муниципальными образованиями департамента внутренней политики Министерства общественных коммуникаций</t>
  </si>
  <si>
    <t>(4722) 32-71-63</t>
  </si>
  <si>
    <t>skopenko_or@belregion.ru</t>
  </si>
  <si>
    <t xml:space="preserve">Областной ежегодный конкурс проектов, реализуемых старостами сельских населенных пунктов в муниципальных образованиях Белгородской области;                     </t>
  </si>
  <si>
    <t>30 апреля 2021</t>
  </si>
  <si>
    <t>20 декабря 2021</t>
  </si>
  <si>
    <t xml:space="preserve">Государственная программа Белгородской области «Обеспечение населения Белгородской области информацией о приоритетных направлениях региональной политики»,  утвержденная постановлением Правительства Белгородской области от 16 декабря 2013 года № 511-пп,   подпрограмма 5 «Развитие общественного самоуправления в Белгородской области» </t>
  </si>
  <si>
    <t xml:space="preserve"> Постановление Правительства Белгородской области от 18 марта 2019 года № 111-пп "О внесении изменений в постановление Правительства Белгородской области от 16 декабря 2013 года № 511-пп"                  </t>
  </si>
  <si>
    <t>https://belregion.ru/upload/iblock/31c/111-пп.pdf</t>
  </si>
  <si>
    <t>0.003%</t>
  </si>
  <si>
    <t>https://vk.com/omsu31</t>
  </si>
  <si>
    <t>Реализация программ (проектов) инициативного бюджетирования</t>
  </si>
  <si>
    <t>1 января 2021 года</t>
  </si>
  <si>
    <t>30 декабря 2021 года</t>
  </si>
  <si>
    <t>Государственная программа "Региональная политика Брянской области" , мероприятие "Реализация программ (проектов) инициативного бюджетирования"</t>
  </si>
  <si>
    <t xml:space="preserve">Постановление Правительства Брянской области от 25.12.2017 №706-п "О внесении изменений в государственную программу "Региональная политика Брянской области" </t>
  </si>
  <si>
    <t xml:space="preserve">Постановление Правительства Брянской областиот 15.04.2019 N 163-п (с изм.) "Об утверждении Порядка проведения конкурсного отбора программ (проектов) инициативного бюджетирования муниципальных образований Брянской области, методики проведения оценки программ (проектов) инициативного бюджетирования муниципальных образований Брянской области и состава конкурсной комиссии по определению победителей"
</t>
  </si>
  <si>
    <t>департамент внутренней политики Брянской области</t>
  </si>
  <si>
    <t>муниципальное образование Брянской области</t>
  </si>
  <si>
    <t xml:space="preserve">число граждан, проживающих в населенном пункте </t>
  </si>
  <si>
    <t>число граждан определяется по данным Федеральной государственной службы статистики</t>
  </si>
  <si>
    <t>https://bryansk.gks.ru</t>
  </si>
  <si>
    <t xml:space="preserve">протокол собрания </t>
  </si>
  <si>
    <t>протокол собрания</t>
  </si>
  <si>
    <t>Публикации на официальных сайтах администраций муниципальных образований Брянской области, сайтах районных газет, а также печатные статьи в них, сюжеты на телеканале "Брянская губерния", новостные заметки на портале РИА "Стрела" и ВГТРК "Брянск"</t>
  </si>
  <si>
    <t>советник отдела экономики, финансов и бухгалтерского учета департамента внутренней политики Брянской области С.Е. Тюлюкина</t>
  </si>
  <si>
    <t>8(4832) 32-56-34</t>
  </si>
  <si>
    <t>fin@dvp32.ru</t>
  </si>
  <si>
    <t>Реализация проектов развития общественной инфраструктуры, основанных на местных инициативах, на территории Республики Башкортостан</t>
  </si>
  <si>
    <t>Программа поддержки местных инициатив (ППМИ)</t>
  </si>
  <si>
    <t>13 октября 2020 года</t>
  </si>
  <si>
    <t>21 декабря 2021 года</t>
  </si>
  <si>
    <t>Государственная программа «Управление государственными финансами и государственным долгом Республики Башкортостан», утвержденная постановлением Правительства Республики Башкортостан от 12 сентября 2012 года № 315 (подпрограмма «Организация межбюджетных отношений», основное мероприятие «Осуществление мер финансовой поддержки бюджетов муниципальных образований Республики Башкортостан, направленных на обеспечение их сбалансированности и повышение уровня бюджетной обеспеченности», мероприятие «Поддержка проектов развития общественной инфраструктуры, основанных на местных инициативах»).</t>
  </si>
  <si>
    <t>1. Постановление Правительства Республики Башкортостан от 8 июня 2016 года № 230 «О реализации на территории Республики Башкортостан проектов развития общественной инфраструктуры, основанных на местных инициативах» 
(документ утратил силу с 19 апреля 2017 года). 
2. Постановление Правительства Республики Башкортостан от 21 февраля 2017 года № 57 «О внесении изменений в государственную программу «Управление государственными финансами и государственным долгом Республики Башкортостан»
3. Постановление Правительства Республики Башкортостан от 19 апреля 2017 года № 168 «О реализации на территории Республики Башкортостан проектов развития общественной инфраструктуры, основанных на местных инициативах»).</t>
  </si>
  <si>
    <t>https://npa.bashkortostan.ru/13899/
https://npa.bashkortostan.ru/16184/
https://npa.bashkortostan.ru/16583/</t>
  </si>
  <si>
    <t>Распоряжение Правительства Республики Башкортостан 
от 25 сентября 2018 года № 911-р об утверждении Приоритетной региональной программы «Развитие инициативного бюджетирования в Республике Башкортостан». 
Срок реализации 2018-2022 годы.</t>
  </si>
  <si>
    <t>http://docs.cntd.ru/document/553216517</t>
  </si>
  <si>
    <t>Министерство финансов Республики Башкортостан, 
ГБНУ «Академия наук Республики Башкортостан»</t>
  </si>
  <si>
    <t>Министерство финансов Республики Башкортостан</t>
  </si>
  <si>
    <t>Местные бюджеты</t>
  </si>
  <si>
    <t>Неоплачиваемые работы, вклад материалами или оборудованием, вклад в форме техники и транспортных средств</t>
  </si>
  <si>
    <t>Согласно информации в заявках по проектам, прошедшим конкурсный отбор</t>
  </si>
  <si>
    <t>https://bashstat.gks.ru/storage/mediabank/PWZr22R8/Chislennost_naseleniya_po_munitsipalnym_rayonam_i_gorodskim_okrugam_Respubliki_Bashkortostan_na_1_yanvarya_2021.pdf</t>
  </si>
  <si>
    <t>Центр изучения гражданских инициатив ГАНУ "Институт стратегических исследований Республики Башкортостан" (на данный момент курирует реализацию ППМИ - АНО "Управляющая компания научно-образовательного центра Республики Башкортостан")</t>
  </si>
  <si>
    <t>Государственное задание</t>
  </si>
  <si>
    <t>Анкеты, опросные листы</t>
  </si>
  <si>
    <t>Протоколы собраний, листы регистрации</t>
  </si>
  <si>
    <t xml:space="preserve">Нет </t>
  </si>
  <si>
    <t>Протоколы собраний</t>
  </si>
  <si>
    <t xml:space="preserve">Протокол заседания конкурсной комиссии, https://ppmi.bashkortostan.ru/document#gallery-8  </t>
  </si>
  <si>
    <t>Да (https://ppmi.bashkortostan.ru/)</t>
  </si>
  <si>
    <t>Заполнение электронных заявок для предварительного просмотра консультантами проектного центра</t>
  </si>
  <si>
    <t xml:space="preserve">https://ppmi.bashkortostan.ru/ </t>
  </si>
  <si>
    <t xml:space="preserve">https://vk.com/cigi_noc_rb </t>
  </si>
  <si>
    <t xml:space="preserve">https://ppmi.bashkortostan.ru/document#gallery-11 </t>
  </si>
  <si>
    <t>Информация о реализации ППМИ была размещена на официальном сайте ППМИ, в социальных сетях, телевидении. Муниципальные образования Республики Башкортостан принимали участие в радиоэфирах, телевидении, размещали информацию в газетах, в социальных сетях: https://vk.com/cigi_noc_rb?w=wall-135547201_3544; https://ppmi.bashkortostan.ru/news/view?id=9, https://vk.com/cigi_noc_rb?w=wall-135547201_3392, https://vk.com/cigi_noc_rb?w=wall-135547201_3560%2Fall</t>
  </si>
  <si>
    <t>Онлайн посредством Zoom, перед запуском раунда ППМИ-2021, обучающие мероприятия были проведены для представителей муниципальных образований (кураторов ППМИ в муниципальных образованиях, глав и специалистов поселений)</t>
  </si>
  <si>
    <t>Насретдинова Лия Фаритовна, руководитель Центра изучения гражданских инициатив АНО "Управляющая компания научно-образовательного центра Республики Башкортостан"</t>
  </si>
  <si>
    <t>7 (927)34-66-506</t>
  </si>
  <si>
    <t>nasretdinova.lf@nocrb.ru</t>
  </si>
  <si>
    <t>Кочеткова Екатерина Сергеевна, главный специалист-эксперт отдела реформирования бюджетного процесса Управления бюджетной политики Министерства финансов Республики Башкортостан</t>
  </si>
  <si>
    <t>8(347)280-95-30</t>
  </si>
  <si>
    <t xml:space="preserve">kochetkova.e@bashkortostan.ru </t>
  </si>
  <si>
    <t>Реализация наказов избирателей, адресованных сенаторам Российской Федерации от Республики Башкортостан, депутатам Государственной Думы Федерального Собрания Российской Федерации, избранным в Республике Башкортостан, Государственного Собрания – Курултая Республики Башкортостан в ходе осуществления ими депутатской деятельности</t>
  </si>
  <si>
    <t>Реальные дела</t>
  </si>
  <si>
    <t>Государственная программа «Управление государственными финансами и государственным долгом Республики Башкортостан», утвержденная постановлением Правительства Республики Башкортостан от 12 сентября 2012 года № 315 (подпрограмма «Организация межбюджетных отношений», Основное мероприятие «Осуществление мер финансовой поддержки бюджетов муниципальных образований Республики Башкортостан, направленных на обеспечение их сбалансированности и повышение уровня бюджетной обеспеченности», мероприятие «Поддержка мер по обеспечению исполнения расходных обязательств местных бюджетов по решению вопросов местного значения»).</t>
  </si>
  <si>
    <t>1. Постановление Правительства Республики Башкортостан от 4 мая 2010 года № 160 «Об утверждении Порядка предоставления субсидий бюджетам муниципальных районов и городских округов Республики Башкортостан из бюджета Республики Башкортостан на софинансирование расходных обязательств, возникающих при выполнении полномочий органов местного самоуправления по вопросам местного значения» (документ утратил силу с 17 апреля 2019 года).
2. Постановление Правительства Республики Башкортостан от 1 июня 2016 года № 212 «О внесении изменений в государственную программу "Управление государственными финансами и государственным долгом Республики Башкортостан"».
3. Постановление Правительства Республики Башкортостан от 17 апреля 2019 года № 214 «Об утверждении Порядка предоставления и расходования субсидий бюджетам муниципальных районов и городских округов Республики Башкортостан из бюджета Республики Башкортостан на софинансирование расходных обязательств, возникающих при выполнении полномочий органов местного самоуправления по отдельным вопросам местного значения».</t>
  </si>
  <si>
    <t xml:space="preserve"> http://docs.cntd.ru/document/935120175
https://npa.bashkortostan.ru/13838/
https://npa.bashkortostan.ru/23770/</t>
  </si>
  <si>
    <t xml:space="preserve"> -</t>
  </si>
  <si>
    <t>Распоряжение Правительства Республики Башкортостан от 25 сентября 2018 года № 911-р об утверждении Приоритетной региональной программы «Развитие инициативного бюджетирования в Республике Башкортостан»". 
Срок реализации 2018-2022 годы.</t>
  </si>
  <si>
    <t>http://gsrb.ru/ru/nakazy-izbirateley/</t>
  </si>
  <si>
    <t>1. Положение о порядке формирования реестра наказов избирателей для предоставления субсидий бюджетам муниципальных районов, городских округов Республики Башкортостан из бюджета Республики Башкортостан на софинансирование мероприятий по реализации наказов избирателей, адресованных депутатам Государственного Собрания – Курултая Республики Башкортостан, утвержденное распоряжением Председателя Государственного Собрания – Курултая Республики Башкортостан от 28 мая 2015 года № 49-р.
2. Положение о порядке формирования реестра наказов избирателей для предоставления субсидий бюджетам муниципальных районов, городских округов Республики Башкортостан из бюджета Республики Башкортостан на софинансирование мероприятий по реализации наказов избирателей, адресованных сенаторам Российской Федерации от Республики Башкортостан, депутатам Государственной Думы Федерального Собрания Российской Федерации, избранным в Республике Башкортостан, утвержденное распоряжением Председателя Государственного Собрания – Курултая Республики Башкортостан от 25 мая 2017 года № 69-р</t>
  </si>
  <si>
    <t>Секретариат Государственного Собрания - Курултая Республики Башкортостан / Администрации муниципальных районов и городских округов РБ.
Реализуется по предложению Регионального отделения Партии «Единая Россия»</t>
  </si>
  <si>
    <t>Местный бюджет</t>
  </si>
  <si>
    <t>Безвозмездное предоставление материалов, транспортных средств и других механизмов, безвозмездный труд населения</t>
  </si>
  <si>
    <t>Нет данных (ввиду большого количества заявок с незначительной стоимостью, адресованных депутатам, общее количество поданных заявок не оценивалось)</t>
  </si>
  <si>
    <t>Подсчет не производился.</t>
  </si>
  <si>
    <t>Протоколы проведения собраний, сходов</t>
  </si>
  <si>
    <t>Протоколы проведения собраний, сходов граждан</t>
  </si>
  <si>
    <t>Нет данных</t>
  </si>
  <si>
    <t>http://xn----7sbbpcbc8bep3a0ll.xn--p1ai/</t>
  </si>
  <si>
    <t>https://gsrb.ru/ru/nakazy-izbirateley/
https://www.instagram.com/khismatullina_ruzaliya/
https://vk.com/id500278494
https://www.facebook.com/profile.php?id=100024377946451
https://vk.com/wall-1663109_17477</t>
  </si>
  <si>
    <t>https://cloud.mail.ru/public/4d5m/2pz11yaGj</t>
  </si>
  <si>
    <t>Регулярное освещение новостных событий по проекту на сайте Башкортостанского регионального отделения Партии "ЕДИНАЯ РОССИЯ", в социальных сетях местных отделений Партии "ЕДИНАЯ РОССИЯ". Примеры новостей:
https://bashkortostan.er.ru/activity/news/v-tatyshlinskom-rajone-poyavilsya-memorialnyj-kompleks-soldatam-vojn
https://bashkortostan.er.ru/activity/news/v-kaltasinskom-rajone-poyavilas-novaya-detskaya-ploshadkaps://bashkortostan.er.ru/activity/news/v-gorode-oktyabrskom-rekonstruirovan-uchastok-trotuara-po-proektu-realnye-dela</t>
  </si>
  <si>
    <t>Заседание общественного совета проекта "Реальные дела", 1 раз в год, состав участников: члены общественного совета;
Выступление на заседаниях фракций политических партий, 2 раза в год, состав участников: депутаты Государственного Собрания - Курултая Республики Башкортостан</t>
  </si>
  <si>
    <t xml:space="preserve">Попова Ольга Ильдаровна, ведущий специалист 1 разряда сектора нормативных правовых актов и архива отдела документационного обеспечения и по работе с обращениями граждан, Секретариат Государственного Собрания - Курултая Республики Башкортостан </t>
  </si>
  <si>
    <t>8 (347) 218-31-54</t>
  </si>
  <si>
    <t>popova.o@bashkortostan.ru</t>
  </si>
  <si>
    <t xml:space="preserve">Реализация проектов по комплекному благоустройству дворовых территорий муниципальных образований Республики Башкортостан «Башкирские дворики» </t>
  </si>
  <si>
    <t>Башкирские дворики</t>
  </si>
  <si>
    <t>Государственная программа «Формирование современной городской среды в Республике Башкортостан», утвержденная постановлением Правительства Республики Башкортостан
от 30 августа 2017 года № 401 (подпрограмма «Благоустройство территорий муниципальных образований Республики Башкортостан» / основное мероприятие «Осуществление мероприятий по благоустройству общественных и дворовых территорий многоквартирных домов» /мероприятие «Реализация проектов по комплексному благоустройству дворовых территорий муниципальных образований Республики Башкортостан "Башкирские дворики"»).</t>
  </si>
  <si>
    <t>1. Постановление Правительства Республики Башкортостан от 12 февраля 2018 года № 61 «О реализации на территории Республики Башкортостан проектов по благоустройству дворовых территорий, основанных на местных инициативах» (документ утратил силу с 13 февраля 2019 года).
2. Постановление Правительства Республики Башкортостан от 4 мая 2018 года № 194 «О внесении изменений в государственную программу "Формирование современной городской среды в Республике Башкортостан"».
3. Постановление Правительства Республики Башкортостан от 13 февраля 2019 года № 69 «О реализации проектов по комплексному благоустройству дворовых территорий муниципальных образований Республики Башкортостан "Башкирские дворики"».</t>
  </si>
  <si>
    <t>https://npa.bashkortostan.ru/19429/
https://npa.bashkortostan.ru/19984/
https://npa.bashkortostan.ru/23134/</t>
  </si>
  <si>
    <t>Распоряжение Правительства Республики Башкортостан
от 25 сентября 2018 года № 911-р об утверждении Приоритетной региональной программы «Развитие инициативного бюджетирования в Республике Башкортостан»". Срок реализации 2018-2022 годы.</t>
  </si>
  <si>
    <t>Министерство жилищно-коммунально хозяйства 
Республики Башкортостан</t>
  </si>
  <si>
    <t>Экспертная оценка</t>
  </si>
  <si>
    <t xml:space="preserve"> - </t>
  </si>
  <si>
    <t>Анкетирование</t>
  </si>
  <si>
    <t>Протоколы общих собраний собственников помещений многоквартирных домов</t>
  </si>
  <si>
    <t>Обсуждение</t>
  </si>
  <si>
    <t>Не предусмотрено</t>
  </si>
  <si>
    <t xml:space="preserve">Рекламная кампания проводилась с использованием средств массовой информации: телевидения (БСТ, местные городские каналы), социальные сети (вконтакте), официальный сайт МинЖКХ РБ, официальные сайты городских округов и муниципальных районов РБ:
https://glavarb.ru/rus/press_serv/novosti/146046.html
https://www.bashinform.ru/news/economy/2020-12-17/stali-izvestny-parametry-programmy-bashkirskie-dvoriki-na-2021-god-2028141
https://vk.com/wall-144352066_184557
https://bash.news/bst/respublika-live/112904-radiy-khabirov-respublika-live-doma-g-ufa-park-neftekhimikov-bashkirskie-dvoriki
https://youtu.be/7xiUWGHG9ao
https://rutube.ru/video/e550ecaf5507782df4054820cfcf9801/
https://www.bashinform.ru/news/economy/2021-06-16/v-kumertau-i-tuymazah-vedetsya-blagoustroystvo-dvorov-po-programme-bashkirskie-dvoriki-2458057
https://www.bashinform.ru/news/economy/2021-01-30/v-neftekamske-v-2021-godu-obustroyat-vosem-bashkirskih-dvorikov-2016530
https://ufacity.info/bashdvoriki/
https://bash.news/news/91967-bashkirskie-dvoriki-8-voprosov-o-programme-blagoustroystva-dvorov-v-bashkirii
https://mkset.ru/cards/07-03-2019/bashkirskie-dvoriki-chto-nado-sdelat-chtoby-vash-dvor-blagoustroili-po-etoy-programme
https://ufacity.info/dvori
https://duv-vest.rbsmi.ru/articles/obshchestvo/bashkirskie-dvoriki-glavnye-voprosy-o-programme-blagoustroystva-dvorov-v-respublike/
http://sterlitamakadm.ru/city/zhkh/bashkirskie-dvoriki/2019-god/?clear_cache=Y
https://mgazeta.com/category/vazhno/v-respublike-startovala-programma-bashkirskie-dvoriki/
https://house.bashkortostan.ru/presscenter/news/280417/
https://house.bashkortostan.ru/presscenter/news/280963/
https://house.bashkortostan.ru/presscenter/news/282303/
https://house.bashkortostan.ru/presscenter/news/282667/
https://house.bashkortostan.ru/presscenter/news/283695/
https://house.bashkortostan.ru/presscenter/news/285395/
https://house.bashkortostan.ru/presscenter/news/291194/
https://house.bashkortostan.ru/presscenter/news/292998/
https://house.bashkortostan.ru/presscenter/news/294003/
https://house.bashkortostan.ru/presscenter/news/294155/
https://house.bashkortostan.ru/presscenter/news/300232/
https://house.bashkortostan.ru/presscenter/news/300422/
https://house.bashkortostan.ru/presscenter/news/303507/
https://house.bashkortostan.ru/presscenter/news/308325/
https://house.bashkortostan.ru/presscenter/news/310550/
https://house.bashkortostan.ru/presscenter/news/315188/
https://house.bashkortostan.ru/presscenter/news/316856/
https://house.bashkortostan.ru/presscenter/news/318596/
https://house.bashkortostan.ru/presscenter/news/331346/
https://house.bashkortostan.ru/presscenter/news/335306/
https://house.bashkortostan.ru/presscenter/news/358918/
https://ufacity.info/bashdvoriki/perechen-dvorov-na-2021-god.php
https://glavarb.ru/rus/press_serv/novosti/146046.html
https://www.bashinform.ru/news/economy/2020-12-17/stali-izvestny-parametry-programmy-bashkirskie-dvoriki-na-2021-god-2028141
</t>
  </si>
  <si>
    <t>Методические рекомендации по проведению мероприятий "Башкирские дворики"
https://drive.google.com/open?id=1EmUKUAkFpKnbEeybKuzcc-yyzGGm9BFk</t>
  </si>
  <si>
    <t>мастер-класс</t>
  </si>
  <si>
    <t>Салахутдинова Алина Римовна, советник отдела по благоустройству дворовых территорий Министерства ЖКХ РБ</t>
  </si>
  <si>
    <t>8(347)218-00-27</t>
  </si>
  <si>
    <t xml:space="preserve">salakhutdinova.ar@bashkortostan.ru </t>
  </si>
  <si>
    <t>АНКЕТА</t>
  </si>
  <si>
    <t>Субсидии на реализацию мероприятий по благоустройству сельских территорий</t>
  </si>
  <si>
    <t>Благоустройство сельских территорий</t>
  </si>
  <si>
    <t>27 апреля 2021 г.</t>
  </si>
  <si>
    <t>31 декабря 2021 г.</t>
  </si>
  <si>
    <t xml:space="preserve">Государственная программа Республики Алтай "Комплексное развитие сельских территорий", подпрограмма "Создание и развитие инфраструктуры на сельских территориях", мероприятие "Благоустройство сельских территорий" </t>
  </si>
  <si>
    <t>Постановление Правительства Республики Алтай от 26 декабря 2019 года № 379 "Об утверждении государственной программы Республики Алтай "Комплексное развитие сельских территорий"</t>
  </si>
  <si>
    <t>http://mcx-altai.ru/attachments/article/1946/1_20210311-postanovlenie-pravitelstva-respubliki-altaj-ot-26-dekabrja-2019-g.-№-379.docx</t>
  </si>
  <si>
    <t>Министерство сельского хозяйства Республики Алтай</t>
  </si>
  <si>
    <t>сельское поселение</t>
  </si>
  <si>
    <t>Государственная программа Российской Федерации "Комплексное развитие сельских территорий"</t>
  </si>
  <si>
    <t>В соотвествии с Порядоком предоставления и распределения субсидий из республиканского бюджета Республики Алтай на софинансирование расходов бюджетов муниципальных образований в Республике Алтай на реализацию мероприятий по благоустройству сельских территорий (Приложение №4 к Государственной программе Республики Алтай "Комплексное развитие сельских территорий") предусмотрен нефинансовый вклад граждан в форме трудового участия, волонтерской деятельности, предоставления помещений и технических средств</t>
  </si>
  <si>
    <t>Суммарная численность благополучателей, указанная в паспортах проектов, представленных на конкурсный отбор</t>
  </si>
  <si>
    <t>https://akstat.gks.ru/folder/33349</t>
  </si>
  <si>
    <t>протокол</t>
  </si>
  <si>
    <t>путем подсчета голосов</t>
  </si>
  <si>
    <t>В реализации практики могут принимать участие только сельские поселения</t>
  </si>
  <si>
    <t>https://mcx-altai.ru/novosti/29-publikatsii/1839-blagoustrojstvo-selskikh-territorij-po-programme-krst-prodolzhaetsya-v-respublike-altaj</t>
  </si>
  <si>
    <t>На официальном сайте Министерства сельского хозяйства Республики Алтай
https://mcx-altai.ru/novosti/29-publikatsii/1839-blagoustrojstvo-selskikh-territorij-po-programme-krst-prodolzhaetsya-v-respublike-altaj</t>
  </si>
  <si>
    <t>Битешева Татьяна Николаевна, главный специалист отдела регулирования рынков АПК, устойчивого развития сельских территорий и малых форм хозяйствования Министерства сельского хозяйства Республики Алтай</t>
  </si>
  <si>
    <t>8(38822)2-76-39</t>
  </si>
  <si>
    <t>biteshevamsxga@yandex.ru</t>
  </si>
  <si>
    <t>Клепикова Ольга Игоревна, главный специалист 1 разряда отдела методологии и мониторинга Министерства финансов Республики Алтай</t>
  </si>
  <si>
    <t>8(38822)2-14-63</t>
  </si>
  <si>
    <t>metod@mfmail.ru</t>
  </si>
  <si>
    <t>Региональный проект "Формирование комфортной городской среды"</t>
  </si>
  <si>
    <t>31 декабря 2021 года</t>
  </si>
  <si>
    <t>Государственная программа Республики Алтай "Формирование современной городской среды" (Подпрограмма "Благоустройство территорий муниципальных образований в Республике Алтай", региональный проект "Формирование комфортной городской среды" )</t>
  </si>
  <si>
    <t>Постановление Правительства Республики Алтай от 29.08.20217 г. № 217 "Об утверждении государственной программы Республики Алтай "Формирование современной городской среды"</t>
  </si>
  <si>
    <t>https://minregion-ra.ru/wp-content/uploads/2018/03/%D0%9F%D0%BE%D1%81%D1%82%D0%B0%D0%BD%D0%BE%D0%B2%D0%BB%D0%B5%D0%BD%D0%B8%D0%B5-%E2%84%96-25-%D0%BE%D1%82-31.01.2018.pdf</t>
  </si>
  <si>
    <t>Министерство регионального развития Республики Алтай</t>
  </si>
  <si>
    <t>муниципальные образования в Республике Алтай</t>
  </si>
  <si>
    <t>Обеспечение доступным и комфортным жильем и коммунальными услугами граждан Российской Федерации</t>
  </si>
  <si>
    <t>Министерство строительства и жилищно-коммунального хозяйства Российской Федерации</t>
  </si>
  <si>
    <t>В соотвествии с Порядком предоставления, распределения и расходования субсидий из республиканского бюджета Республики Алтай бюджетам муниципальных образований в Республике Алтай в целях софинансирования муниципальных программ формирования современной городской среды в Республике Алтай по благоустройству дворовых территорий (Приложение N 5 к государственной программе
Республики Алтай "Формирование современной
городской среды" ) предусмотрен следующий нефинансовый вклад граждан: Трудовое участие в реализации мероприятий по благоустройству дворовых территорий может осуществляться путем выполнения следующих видов работ (одного или нескольких): подготовка объекта (дворовой территории) к началу работ (земляные работы, демонтаж старого оборудования, уборка мусора); покраска оборудования; озеленение территории; посадка деревьев; охрана объекта (дворовой территории)</t>
  </si>
  <si>
    <t>Сумарная численность населения муниципальных образований в Республике Алтай, в которых в 2021 году реализованы проекты (Статистические данные  Управления Федеральной службы государственной статистики по Алтайскому краю и Республике Алтай)</t>
  </si>
  <si>
    <t>Сведения Управления Федеральной службы государственной статистики по Алтайскому краю и Республике Алтай (прямая ссылка на Оценку численности постоянного населения Республики Алтай - https://akstat.gks.ru/storage/mediabank/Оценка%20численности%20постоянного%20населения%20Республики%20Алтай%20на%201%20января%202022%20года(1).xlsx</t>
  </si>
  <si>
    <t>Протокол общего собрания собственников помещений многоквартирных домов, Протокол собрания по выбору территорий</t>
  </si>
  <si>
    <t xml:space="preserve">протокол зседания межведомственной комиссии </t>
  </si>
  <si>
    <t>https://minregion-ra.ru/deyatelnost/strategicheskoe-napravlenie-zhkkh-i-gorodskaya-sreda.php</t>
  </si>
  <si>
    <t>Размещение информационных сообщений на официальном сатй е Министерства регионального разивития РА
https://minregion-ra.ru/deyatelnost/strategicheskoe-napravlenie-zhkkh-i-gorodskaya-sreda.php</t>
  </si>
  <si>
    <t>Эдокова Толунай Ильинична, главный специалист отдела жилищной политики Министерства регионального развития Республики Алтай;Гулькина Наталья Владимировна, заместитель начальника отдела экономического анализа и прогнозирования Министерства регионального развития Республики Алтай</t>
  </si>
  <si>
    <t>38822-4-70-27, 38822-2-28-18</t>
  </si>
  <si>
    <t>gilpolitika.minregion@mail.ru, economy@minregion-ra.ru</t>
  </si>
  <si>
    <t>Проект «Инициативы граждан»</t>
  </si>
  <si>
    <t>30 сентября 2020 года</t>
  </si>
  <si>
    <t>Государственная программа Республики Алтай "Формирование современной городской среды", подпрограмма "Благоустройство территорий муниципальных образований в Республике Алтай", основное мероприятие "Благоустройство территорий в рамках реализации проектов, основанных на местных инициативах", мероприятие "Субсидии на выполнение работ по благоустройству территорий в рамках реализации проекта "Инициативы граждан"</t>
  </si>
  <si>
    <t>постановление Правительства Республики Алтай от 31.01.2018 г. № 25 "Об утверждении изменений, которые вносятся в государственную программу Республики Алтай "Формирование современной городской среды"</t>
  </si>
  <si>
    <t>Указ Главы Республики Алтай, Председателя Правительства Республики Алтай от 15.02.2018 N 51-у "О реализации на территории Республики Алтай проекта "Инициативы граждан";
Постановление Правительства Республики Алтай от 08.04.2020 N 127 "Об утверждении Правил проведения конкурсного отбора проектов развития общественной инфраструктуры, основанных на местных инициативах, на территории Республики Алтай в рамках реализации проекта "Инициативы граждан" и признании утратившими силу некоторых постановлений Правительства Республики Алтай"</t>
  </si>
  <si>
    <t>https://minfin-altai.ru/documents/files/2019/03/1_Ukaz_51-u.docx
https://minfin-altai.ru/files/2021/03/PPRA_ot_08.04.2020_g._127.docx</t>
  </si>
  <si>
    <t>муниципальные образования в Республике Алтай (органы местного самоуправления)</t>
  </si>
  <si>
    <t>Неденежный вклад включает неоплачиваемые работы, строительные  материалы или оборудование,  вклад в  форме техники и транспортных средств.
Сведения о неденежном вкладе граждан и спонсоров подаются вместе с заявкой для участия в конкурсном отборе (приложенияем к заявке) и включают в себя:
расчет неденежного вклада неоплачиваемых работ (стоимость работ с учетом продолжительности работ (человеко-дней));
расчет неденежного вклада материалами или оборудованием (Количество материала или оборудования * цену за единицу (рублей));
расчет неденежного вклада в форме техники и транспортных средств (Количество техники и транспортных средств*цену за единицу (рублей))</t>
  </si>
  <si>
    <t>https://minfin-altai.ru/files/2021/03/PPRA_ot_08.04.2020_g._127.docx</t>
  </si>
  <si>
    <t>Суммарная численность благополучателей, указанная в заявках, направленных муниципальными образованиями для участия в конкурсном отборе</t>
  </si>
  <si>
    <t>протоколы собраний</t>
  </si>
  <si>
    <t xml:space="preserve">Протокол заседания комиссии по рассмотрению заявок, поданных муниципальными образованиями в Республике Алтай на предоставление субсидий муниципальным образованиям в Республике Алтай из республиканского бюджета Республики Алтай на реализацию проектов по благоустройству территорий в рамках проекта "Инициативы граждан" </t>
  </si>
  <si>
    <t>https://minregion-ra.ru/deyatelnost/realizatsiya-proekta-initsiativy-grazhdan.php</t>
  </si>
  <si>
    <t>https://minfin-altai.ru/deyatelnost/proactive-budgeting/</t>
  </si>
  <si>
    <t>Официальный сайт Министерства регионального развития Республики Алтай - организатора конкурсного отбора (https://minregion-ra.ru/deyatelnost/realizatsiya-proekta-initsiativy-grazhdan.php)</t>
  </si>
  <si>
    <t>8(38822)4-70-27; 8(38822)2-28-18</t>
  </si>
  <si>
    <t>gilpolitika.minregion@mail.ru; economy@minregion-ra.ru</t>
  </si>
  <si>
    <t>Республика Бурятия</t>
  </si>
  <si>
    <t>Республиканский конкурс «Лучшее территориальное общественное самоуправление»</t>
  </si>
  <si>
    <t>Конкурс «Лучший ТОС»</t>
  </si>
  <si>
    <t>Постановление Правительства РБ от 10.03.2022 N 102 "Об утверждении Государственной программы Республики Бурятия "Совершенствование государственного управления" (Подпрограмма 3 "Содействие в развитии форм непосредственного
осуществления населением местного самоуправления")</t>
  </si>
  <si>
    <t>Постановление Правительства РБ от 29.05.2014 N 244 "О республиканском конкурсе "Лучшее территориальное общественное самоуправление"</t>
  </si>
  <si>
    <t>https://docs.cntd.ru/document/412308423</t>
  </si>
  <si>
    <t>Закон  Республики Бурятия от 09.05.2018 № 2940-V «О государственной поддержке территориального общественного самоуправления в Республике Бурят</t>
  </si>
  <si>
    <t>https://docs.cntd.ru/document/550102882</t>
  </si>
  <si>
    <t>Администрация Главы Республики Бурятия и Правительства Республики Бурятия (Комитет территориального развития)</t>
  </si>
  <si>
    <t>Администрация Главы Республики Бурятия и Правительства Республики Бурятия</t>
  </si>
  <si>
    <t>Иные межбюджетные трансферты</t>
  </si>
  <si>
    <t>Территориальные общественные самоуправления</t>
  </si>
  <si>
    <t>количество жителей, проживающих в границах ТОС – победителей и призеров конкурса</t>
  </si>
  <si>
    <t>https://burstat.gks.ru/demo</t>
  </si>
  <si>
    <t>Ресурсный центр поддержки ТОС в Республике Бурятия</t>
  </si>
  <si>
    <t>республиканский бюджет</t>
  </si>
  <si>
    <t xml:space="preserve">Организации территориального общественного самоуправления до 1 ноября представляют в Комитет территориального развития Администрации Главы Республики Бурятия и Правительства Республики Бурятия на бумажном и электронном носителях конкурсные материалы.
</t>
  </si>
  <si>
    <t>Конкурсная комиссия в 20-дневный срок после окончания приема заявок на своем заседании утверждает список участников республиканского конкурса "Лучшее территориальное общественное самоуправление".</t>
  </si>
  <si>
    <t>1219 ТОС</t>
  </si>
  <si>
    <t>12 членов комиссии</t>
  </si>
  <si>
    <t>тосбурятия.рф</t>
  </si>
  <si>
    <t>Бадлуев Булат Родионович, консултант, Министерство финансов Республики Бурятия</t>
  </si>
  <si>
    <t>8 (3012) 21-65-61</t>
  </si>
  <si>
    <t>Badluev.B@minfin.govrb.ru</t>
  </si>
  <si>
    <t>Инициативное бюджетирование в Республике Адыгея</t>
  </si>
  <si>
    <t>Формирование современной городской среды</t>
  </si>
  <si>
    <t>Подпрограмма "Формирование современной городской среды на территории муниципальных образований Владимирской области в 2018-2024 годах" государственной программы Владимирской области "Благоустройство территорий муниципальных образований Владимирской области", утвержденной постановлением администрации области от 30.08.2017 № 758</t>
  </si>
  <si>
    <t>Постановление администрации области от 30.08.2017 № 758 "Об утверждении государственной программы Владимирской области "Благоустройство территорий муниципальных образований Владимирской области"</t>
  </si>
  <si>
    <t>https://clck.ru/Ueacz</t>
  </si>
  <si>
    <t>Департамент жилищно-коммунального хозяйства Владимирской области</t>
  </si>
  <si>
    <t>Органы местного самоуправления</t>
  </si>
  <si>
    <t>Государственная программа Российской Федерации "Обеспечение доступным и комфортным жильем и коммунальными услугами граждан Российской Федерации"/Федеральный проект "Формирование комфортной городской среды" национального проекта "Жилье и городская среда"</t>
  </si>
  <si>
    <t>Численность граждан, проживающих в муниципальных образованиях области, в которых проводилось благоустройство</t>
  </si>
  <si>
    <t xml:space="preserve">https://vladimirstat.gks.ru/storage/mediabank/Численность%20населения%20по%20полу%20и%20возрасту%20.pdf
</t>
  </si>
  <si>
    <t>Подсчитано количества граждан, принявших участие в опросах, интервьюировании, анкетировании в муниципальных образованиях</t>
  </si>
  <si>
    <t>Подсчитано количества граждан, принявших участие в общественных обсуждениях и иных очных мероприятиях</t>
  </si>
  <si>
    <t xml:space="preserve">Подсчет голосов, принявших участие в голосовании на онлан-платформе для голосования за выбор общественных территорий, подлежащих благоустройтву, разработанной Минстроем России </t>
  </si>
  <si>
    <t>Подсчитано количество граждан, оставивших предложения на он-лайн сервисах (сайты, соцсети), в муниципальных образованиях,где было проведено рейтинговое голосование</t>
  </si>
  <si>
    <t>В практике ИБ участвует 31 муниципальное образование</t>
  </si>
  <si>
    <t>В программе принимают участие города и городские поселения области</t>
  </si>
  <si>
    <t>https://jkx.avo.ru/formirovanie-komfortnoj-gorodskoj-sredy</t>
  </si>
  <si>
    <t>Майорова Виктория Андреевна, консультант отдела жилищного фонда и развития объектов благоустройства, Департамент жилищно-коммунального хозяйства Владимирской области</t>
  </si>
  <si>
    <t>8 (4922) 77-79-72</t>
  </si>
  <si>
    <t>komfortnaysreda@mail.ru</t>
  </si>
  <si>
    <t>Жаворонкова Татьяна Геннадьевна, заместитель начальника отдела отдела бюджетной политики и финансирования в отраслях производственной сферы и ЖКХ, Департамент финансов Владимирской области</t>
  </si>
  <si>
    <t>8 (4922) 32-60-23</t>
  </si>
  <si>
    <t>fps@vladfin.ru</t>
  </si>
  <si>
    <t>Поддержка проектов местных инициатив по благоустройству и комплексному развитию сельских территорий</t>
  </si>
  <si>
    <t>01 января 2021 г.</t>
  </si>
  <si>
    <t>Государственная программа Владимирской области «Комплексное развитие сельских территорий Владимирской области»; подпрограмма «Создание и развитие инфраструктуры на сельских территориях»; основное мероприятие «Благоустройство сельских территорий»</t>
  </si>
  <si>
    <t>Постановление администрации Владимирской области от 20 декабря 2019 г. № 904 "Об утверждении государственной программы Владимирской области "Комплексное развитие сельских территорий Владимирской области"</t>
  </si>
  <si>
    <t>https://docs.cntd.ru/document/561665049</t>
  </si>
  <si>
    <t>Постановление Департамента сельского хозяйства Владимирской области от 17 апреля 2020 г. № 6 "О реализации мероприятий государственной программы "Комплексное развитие сельских территорий"</t>
  </si>
  <si>
    <t>http://publication.pravo.gov.ru/Document/View/3301202004200001</t>
  </si>
  <si>
    <t>Департамент сельского хозяйства Владимирской области</t>
  </si>
  <si>
    <t>Органы местного самоуправления сельских поселений</t>
  </si>
  <si>
    <t>Государственная программа Российской Федерации "Комплексное развитие сельских территорий", утвержденная постановлением Правительства Российской Федерации от 31 мая 2019 г. № 696</t>
  </si>
  <si>
    <t>Вклад граждан и (или) юридических лиц (индивидуальных предпринимателей), общественных, включая волонтерские, организаций в различных формах, в том числе в форме трудового участия, волонтерской деятельности, предоставления помещений и технических средств</t>
  </si>
  <si>
    <t>не учитывалось</t>
  </si>
  <si>
    <t>Подсчет благополучателей осуществляется на основании информации, представленной органами местного самоуправления</t>
  </si>
  <si>
    <t>https://www.gks.ru/bgd/free/b00_24/IssWWW.exe/Stg/d000/i000070r.htm</t>
  </si>
  <si>
    <t>проведение органами местного самоуправления собраний (сходов) граждан</t>
  </si>
  <si>
    <t>протоколы собрания (сходов) граждан</t>
  </si>
  <si>
    <t xml:space="preserve">Да </t>
  </si>
  <si>
    <t>Муниципальные образования сельских поселений (100%)</t>
  </si>
  <si>
    <t>Муниципальные образования сельских поселений</t>
  </si>
  <si>
    <t xml:space="preserve">Официальный сайт Департамента сельского хозяйства Владимирской области </t>
  </si>
  <si>
    <t>Назарова Марина Александровна - заместитель начальника отдела развития сельских территорий и малых форм хозяйствования на селе Департамента сельского хозяйства Владимирской области</t>
  </si>
  <si>
    <t>8 (4922) 600-182</t>
  </si>
  <si>
    <t>reformirdsh@mail.ru</t>
  </si>
  <si>
    <t>Опарина Марина Юрьевна - начальник отдела бюджетной политики и финансирования агропромышленного комплекса , охраны окружающей среды и земельных отношений Департамента финансов Владимирской области</t>
  </si>
  <si>
    <t>8 (4922) 32-63-52</t>
  </si>
  <si>
    <t>apk@vladfin.ru</t>
  </si>
  <si>
    <t>О порядках предоставления и распределения дотаций на поддержку мер по обеспечению  сбалансированности местных бюджетов бюджетам муниципальных образований в целях стимулирования органов местного самоуправления, способствующих развитию гражданского общества путем введения самообложения граждан и через добровольные пожертвования</t>
  </si>
  <si>
    <t>50/50</t>
  </si>
  <si>
    <t>01 января 2021</t>
  </si>
  <si>
    <t>23 декабря 2021</t>
  </si>
  <si>
    <t>Государственная программа Владимирской области "Управление государственными финансами и государственным долгом Владимирской области". Подпрограмма "Создание условий для развития инициативного бюджетирования во Владимирской области". Основное мероприятие "Стимулирование муниципальных образований, реализующих инициативы граждан"</t>
  </si>
  <si>
    <t>Постановление Губернатора области от 22.03.2013 №319</t>
  </si>
  <si>
    <t xml:space="preserve">https://dtf.avo.ru/podderzka-iniciativ-naselenia </t>
  </si>
  <si>
    <t>Департамент финансов Владимирской области</t>
  </si>
  <si>
    <t>Дотации на поддержку мер по обеспечению сбалансированности местных бюджетов бюджетам муниципальных образований в целях стимулирования органов местного самоуправления, способствующих развитию гражданского общества путем введения самообложения граждан и через добровольные пожертвования (Межбюджетные трансферты)</t>
  </si>
  <si>
    <t>Муниципальные образования Владимирской области</t>
  </si>
  <si>
    <t>Отбор заявок не производится. Удовлетворяются все правильно оформленные заявки. За счет средств областного бюджета стимулируются доходы в размере 100% от собранных средств. Средства предоставляются в форме дотации</t>
  </si>
  <si>
    <t>Количество жителей населенных пунктов, в которых реализованы проекты</t>
  </si>
  <si>
    <t>Протокол собрания граждан, проживающих в населенном пункте, входящем в состав поселения, по вопросу принятия решения об использовании средств добровольных пожертвований</t>
  </si>
  <si>
    <t xml:space="preserve">нет </t>
  </si>
  <si>
    <t>Собрание граждан населенного пункта, входящего в состав муниципального образования,  по вопросу принятия решения о сборе и использовании средств добровольных пожертвований</t>
  </si>
  <si>
    <t>Выписка из протокола собрания граждан  по вопросу принятия решения об использовании средств добровольных пожертвований</t>
  </si>
  <si>
    <t>Данилова Марина Владимировна, консультант отдела межбюджетных отношений и анализа консолидированного бюджета</t>
  </si>
  <si>
    <t>8 (4922 )32-50-71</t>
  </si>
  <si>
    <t>bud@vladfin.ru</t>
  </si>
  <si>
    <t>Подпрограмма "Поддержка местных инициатив населения Волгоградской области"</t>
  </si>
  <si>
    <t xml:space="preserve">Волгоградский областной конкурс проектов местных инициатив
"Детское" инициативное бюджетирование
</t>
  </si>
  <si>
    <t xml:space="preserve">Подпрограмма "Поддержка местных инициатив населения Волгоградской области" государственной программы Волгоградской области "Управление государственными финансами Волгоградской области"
</t>
  </si>
  <si>
    <t xml:space="preserve">Постановление Администрации Волгоградской области от 29.12.2020 N 870-п
</t>
  </si>
  <si>
    <t>http://publication.pravo.gov.ru/Document/View/3400202012310019</t>
  </si>
  <si>
    <t>Приказ комитета финансов Волгоградской обл. от 01.04.2021 N 153 "О проведении Волгоградского областного конкурса проектов местных инициатив в 2021 году"</t>
  </si>
  <si>
    <t>http://publication.pravo.gov.ru/Document/View/3401202104050006</t>
  </si>
  <si>
    <t>Комитет финансов Волгоградской области</t>
  </si>
  <si>
    <t xml:space="preserve">Субсидии бюджетам муниципальных образований на реализацию проектов местных инициатив
</t>
  </si>
  <si>
    <t>бюджеты муниципальных районов (городских округов)Волгоградской области</t>
  </si>
  <si>
    <t>количество благополучателей рассчитывается на основе паспортов проектов местных инициатив, представляемых на конкурс</t>
  </si>
  <si>
    <t>https://volgastat.gks.ru/storage/mediabank/Lh19WHKi/population_2021.pdf</t>
  </si>
  <si>
    <t xml:space="preserve">да. </t>
  </si>
  <si>
    <t>При подаче документов на конкурс обязательным условием является наличие протокола собрания граждан старше 16 лет в количестве не менее 10 человек</t>
  </si>
  <si>
    <t>https://budget4me-34.ru , авторизация участников голосования производится чрез номер телефона голосующего</t>
  </si>
  <si>
    <t>да, https://budget4me-34.ru</t>
  </si>
  <si>
    <t>https://budget4me-34.ru</t>
  </si>
  <si>
    <t>https://mfc.volganet.ru/konkurs_iniciativ.php</t>
  </si>
  <si>
    <t>Видео-конференц-связь
обучающие мероприятия проводились 09.04.2021  и 15.12.2021.
09.04.2021 - проводилось обучение размещению заявок об участи в конкурсе на портале
15.12.2021 - подводились итоги реализации ИБ в Волгоградской области в  2021 году с разбором замечаний и ошибок, а также выявления лучших практик реализации проектов</t>
  </si>
  <si>
    <t>Рассохань Ангелина Владимировна
начальник отдела межбюджетных отношений комитета финансов Волгоградской области</t>
  </si>
  <si>
    <t>8(8442)30-91-29,89275007174</t>
  </si>
  <si>
    <t>avb@volgafin.ru</t>
  </si>
  <si>
    <t xml:space="preserve">Реализация проектов по поддержке местных инициатив на территории муниципальных образований Воронежской области
</t>
  </si>
  <si>
    <t>Проекты по поддержке местных инициатив (ППМИ)</t>
  </si>
  <si>
    <t>Государственная программа Воронежской области"Содействие развитию муниципальных образований и местного самоуправления, подпрограмма 1 "Реализация государственной политики в сфере социально-экономического развития муниципальных образований", основное мероприятие 1.3 , мероприятие 1.3.3 "Проведение ежегодного конкурсного отбора проектов по поддержке местных инициатив и их реализация"</t>
  </si>
  <si>
    <t>Постановление правительства Воронежской области от 29.05.2019 № 531 ("Об утверждении государственной программы Воронежской области "Содействие развитию муниципальных образований и местного самоуправления")</t>
  </si>
  <si>
    <t>http://publication.pravo.gov.ru/Document/View/3600201905300001?rangeSize=20</t>
  </si>
  <si>
    <t>1. Постановление правительства Воронежской области от 29.05.2019 № 531 "Об утверждении государственной программы Воронежской области «Содействие развитию муниципальных образований и местного самоуправления», срок действия до 2026 года;                   
 2.Закон Воронежской области от 20.12.2018 N 168-ОЗ
"О Стратегии социально-экономического развития Воронежской области на период до 2035 года";                                    
3. Постановление Правительства Воронежской обл. от 29.12.2018 N 1242 "О плане мероприятий по реализации Стратегии социально-экономического развития Воронежской области на период до 2035 года"</t>
  </si>
  <si>
    <t>https://pravo.govvrn.ru/?q=node/16285;  https://pravo.govvrn.ru/?q=node/15088; https://pravo.govvrn.ru/?q=node/21716</t>
  </si>
  <si>
    <t>Распоряжение правительства Воронежской области от 19.04.2017 № 282-р, постановление правительства Воронежской области от 31.08.2017 № 678 "О реализации проектов по поддержке местных инициатив на территории муниципальных образований Воронежской области в рамках развития инициативного бюджетирования"</t>
  </si>
  <si>
    <t>http://aleksandrovskoe-pavlovskregion.ru/wp-content/uploads/2018/08/Rasporyazhenie-pravitelstva-Voronezhskoy-oblasti-ot-19.04.2017-----282-r---O-razvitii-initsiativnogo-byudzhetirovaniya-na-territorii-Voronezhskoy-oblasti--.doc</t>
  </si>
  <si>
    <t>Департамент по развитию муниципальных образований Воронежской области</t>
  </si>
  <si>
    <t>Бюджеты муниципальных образований Вороонежской области</t>
  </si>
  <si>
    <t>Часть работ (либо закупка материалов, предоставление техники) при реализации проекта выполняются благотворителями и населением. Работы не оплачиваются из бюджетов различных уровней (неденежный вклад), однако на эти работы составлялась сметная документация и они включаются в конечную стоимость реализации проекта(например: демонтажные работы, работы по озеленению, подготовительные работы на территории под благоустройство)</t>
  </si>
  <si>
    <t>статистика отсутствует</t>
  </si>
  <si>
    <t>Механизм определения следующий: если проект предполагает заинтересованность и последующеую эксплуатацию  большого круга жителей (например благоустройство места массового отдыха или ремонт и благоустройство мемориального комплекса) то количество благополучателей определяется как 100 %, 
если проект имеет определенную территориальную локализацию (например устройство тротуарной дорожки по конкретной улице), то благополучателями будут жители домов вдоль ремонтируемой улицы, в то же время улица может иметь транзитное значение для других жителей и тогда определяется дополнительный процент благополучателей в зависимости от значимости проекта.
Иформация о количестве благополучателей декларируется заявителем в заявке  органов местного самоуправления на участие в конкурсном отборе. Кроме того заявка содержитмотивированое описание групп благополучателей от реализации проекта.</t>
  </si>
  <si>
    <t>Реестр (справочник) "Административно-территориальное устройство Воронежской области",  ежегодно выпускаемый правительством Воронежской области в соответствии с Законом Воронежской области от 27.10.2006 № 87-ОЗ "Об Административно-территориальном устройстве Воронежской области и порядке его изменения"(в редакции от 14.12.2021) и данных о численности населения, предоставленные Территориальным органом Федеральной службы статистики по Воронежской области по состоянию на 01.01.2021)</t>
  </si>
  <si>
    <t>фото видеофиксация</t>
  </si>
  <si>
    <t>конференция делегатов</t>
  </si>
  <si>
    <t>https://www.govvrn.ru/iniciativnoe-budzetirovanie</t>
  </si>
  <si>
    <t>Ресурс "Инициативное бюджетирование) на официальном сайте правительства Воронежской области в сети Интернет (govvrn.ru),  СМИ (публикации во все районные газеты)</t>
  </si>
  <si>
    <t>обучающие вебинары в режиме видеоконференций для всех муниципальных образований области по мере внесения изменений в НПА, регламентирующий участие муниципальных образований в конкурсном отборе проектов по поддержке местных инициатив, 2 специалиста по 30-40 минут, регулярное обновление методических рекомендаций, индивидуальные очные и заочные консультации</t>
  </si>
  <si>
    <t>4 вебинара</t>
  </si>
  <si>
    <t xml:space="preserve">478 муниципальных образований </t>
  </si>
  <si>
    <t>Анисимова Маргарита Нухимовна - заместитель начальника отдела проектного управления и развития инициативного бюджетирования департамента по развитию муниципальных образований Воронежской области</t>
  </si>
  <si>
    <t>8 (473) 212 76 53</t>
  </si>
  <si>
    <t>mn_anisimova@govvrn.ru</t>
  </si>
  <si>
    <t>Толстова Юлия Анатольевна - ведущий советник отдела мониторинга областного бюджета и финансирования муниципальных образований департамента финансов Воронежской области</t>
  </si>
  <si>
    <t>8(473) 212-68-23</t>
  </si>
  <si>
    <t>jtolstova@govvrn.ru</t>
  </si>
  <si>
    <t>«Поощрение проектов, реализуемых в рамках территориального общественного самоуправления в муниципальных образованиях Воронежской области»</t>
  </si>
  <si>
    <t>ТОСы Воронежской области</t>
  </si>
  <si>
    <t>Постановление правительства Воронежской области от 09.12.2013 № 1072 (ред. от 23.07.2015 № 614) «Об утверждении государственной программы Воронежской области «Содействие развитию муниципальных образований и местного самоуправления»</t>
  </si>
  <si>
    <t>https://pravo.govvrn.ru/?q=node/4592</t>
  </si>
  <si>
    <t>Распоряжение правительства Воронежской области "О выделении денежных средств" от 25.03.2021 № 290-р</t>
  </si>
  <si>
    <t>1. Постановление правительства Воронежской области от 29.05.2019 № 531 "Об утверждении государственной программы Воронежской области "Содействие развитию муниципальных образований и местного самоуправления" "Об утверждении государственной программы Воронежской области «Содействие развитию муниципальных образований и местного самоуправления» срок действия 2026 год                                                                                                 2.Закон Воронежской области от 20.12.2018 N 168-ОЗ
(ред. от 23.12.2019) "О Стратегии социально-экономического развития Воронежской области на период до 2035 года".                                                                  3.Постановление Правительства Воронежской обл. от 29.12.2018 N 1242 (ред. от 15.02.2021) "О плане мероприятий по реализации Стратегии социально-экономического развития Воронежской области на период до 2035 года"</t>
  </si>
  <si>
    <t xml:space="preserve">https://pravo.govvrn.ru/?q=node/16285;
https://pravo.govvrn.ru/?q=node/15088; https://pravo.govvrn.ru/?q=node/21716 </t>
  </si>
  <si>
    <t>Постановление правительства Воронежской области от 02.07.2015 № 545 «Об утверждении Порядка предоставления субсидии из областного бюджета некоммерческой организации - Ассоциация «Совет муниципальных образований Воронежской области» на поощрение проектов, реализуемых в рамках территориального общественного самоуправления в муниципальных образованиях Воронежской области, в рамках подпрограммы «Реализация государственной политики в сфере социально-экономического развития муниципальных образований» государственной программы Воронежской области «Содействие развитию муниципальных образований и местного самоуправления»</t>
  </si>
  <si>
    <t>https://pravo.govvrn.ru/?q=node/4481</t>
  </si>
  <si>
    <t xml:space="preserve"> субсидия  из областного бюджета некоммерческой организации </t>
  </si>
  <si>
    <t>Ассоциация «Совет муниципальных образований Воронежской области»</t>
  </si>
  <si>
    <t>В каждой заявке,поданной ТОС на участие в конкурсе, содержится информация по количеству участников ТОС и количеству благополучатей-жителей в границах ТОС</t>
  </si>
  <si>
    <t xml:space="preserve">https://voronezhstat.gks.ru/storage/mediabank/Предварительная%20оценка%20численности%20постоянного%20населения(1).pdf </t>
  </si>
  <si>
    <t>некоммерческая организация - Ассоциация «Совет муниципальных образований Воронежской области»</t>
  </si>
  <si>
    <t>бюджет Воронежской области</t>
  </si>
  <si>
    <t xml:space="preserve">http://www.tosvrn.ru/files/docs/2021/polozhenie_o_konkurse_obwestvenno_poleznyh_proektov_tos_2021_1.docx </t>
  </si>
  <si>
    <t xml:space="preserve">   http://www.tosvrn.ru/</t>
  </si>
  <si>
    <t xml:space="preserve">https://smovrn.ru/;      https://vk.com/;    https://www.govvrn.ru/ </t>
  </si>
  <si>
    <t>http://www.tosvrn.ru/</t>
  </si>
  <si>
    <t>ТВ, официальный сайт, портал правительства Воронежской области, социальные сети, наружная реклама. http://www.tosvrn.ru/</t>
  </si>
  <si>
    <t xml:space="preserve">Методические материалы: пошаговая инструкция, презентации разного уровня, каталог лучших проектов ТОС, бланки и анкеты для ТОС и т.д. http://www.tosvrn.ru/docs/metodicheskie-materialy/ </t>
  </si>
  <si>
    <t>Видео-семинары, он-лайн конференции, конкурсы между активистами ТОС, с периодичностью - ежегодно. Состав участников - 7 человек</t>
  </si>
  <si>
    <t>43757 человек</t>
  </si>
  <si>
    <t>Волков Сергей Александрович, исполнительный директор Ассоциации «Совет муниципальных образований Воронежской области»
Преснякова Людмила Александровна, советник отдела проектного управления и инициативного бюджетирования департамента по развитию муниципальных образований Воронежской области</t>
  </si>
  <si>
    <t>8 (473) 251-23-11
8 (473) 212-77-95</t>
  </si>
  <si>
    <t>sovet36@yandex.ru
l_presnaykova@govvrn.ru</t>
  </si>
  <si>
    <t xml:space="preserve">Еврейская АО </t>
  </si>
  <si>
    <t>регион 79 (нет практик)</t>
  </si>
  <si>
    <t>Краевой конкурс проектов развития территориального общественного самоуправления «Решаем сами»</t>
  </si>
  <si>
    <t>Государственная программа Забайкальского края «Совершенствование государственного управления Забайкальского края», утвержденная постановлением Правительства Забайкальского края от 30 июня 2014 г. № 383 (подпрограмма «Содействие развитию местного самоуправления в Забайкальском крае», основное мероприятие «Повышение престижа муниципальной службы в муниципальных образованиях Забайкальского края, поддержка лучших практик местного самоуправления», мероприятие «Краевой конкурс среди субъектов территориального общественного самоуправления»)</t>
  </si>
  <si>
    <t>Постановление Правительства Забайкальского края от 28 августа 2018 г. № 338 «О внесении изменений в государственную программу Забайкальского края «Совершенствование государственного управления Забайкальского края», утвержденную постановлением Правительства Забайкальского края от 30 июня 2014 года № 383»</t>
  </si>
  <si>
    <t>http://publication.pravo.gov.ru/Document/View/7500201809040003</t>
  </si>
  <si>
    <t>Постановление Правительства Забайкальского края от 05 февраля 2020 года № 21 «О краевом конкурсе проектов развития территориального общественного самоуправления «Решаем сами»</t>
  </si>
  <si>
    <t>http://publication.pravo.gov.ru/Document/View/7500202002050004</t>
  </si>
  <si>
    <t>Администрация Губернатора Забайкальского края</t>
  </si>
  <si>
    <t>Денежные премии</t>
  </si>
  <si>
    <t>Граждане (физические лица), руководители проектов развития территориального общественного самоуправления</t>
  </si>
  <si>
    <t>https://xn--80aaacwhrik4o.xn--h1ahgajha2if.xn--p1ai/</t>
  </si>
  <si>
    <t>Приказ Администрации Губернатора Забайкальского края от 03 декабря 2020 г. № 323 «О комиссии по проведению краевого конкурса проектов территориального общественного самоуправления «Решаем сами» в 2021 году»</t>
  </si>
  <si>
    <t>да (https://xn--80aaacwhrik4o.xn--h1ahgajha2if.xn--p1ai/)</t>
  </si>
  <si>
    <t>Подача конкурсных заявок, допуск к конкурсу и регистрация конкурсных заявок, оценка конкурсных заявок (экспертиза)</t>
  </si>
  <si>
    <t>https://75.ru/tos</t>
  </si>
  <si>
    <t>Информационные сообщения размещаются на официальном портале забайкальского края</t>
  </si>
  <si>
    <t xml:space="preserve">Формат - практикум, семинар-совещание; периодичность - не установлена; состав участников - члены ТОС, сотрудники Администрации Губернатора Забайкальского края, Департамента по развитию местного самоуправления Забайкальского края и Центра по работе с НКО ГКУ «Ресурсный центр развития НКО Забайкальского края» </t>
  </si>
  <si>
    <t>Скокова Татьяна Васильевна, заместитель начальника отдела мониторинга, анализа и организационной работы с органами местного самоуправления управления по развитию местного самоуправления Губернатора Забайкальского края</t>
  </si>
  <si>
    <t>8 (3022) 23-36-89</t>
  </si>
  <si>
    <t>adm30@list.ru</t>
  </si>
  <si>
    <t>Государственная программа Забайкальского края «Формирование современной городской среды»</t>
  </si>
  <si>
    <t>Проект 
«Формирование комфортной городской среды»</t>
  </si>
  <si>
    <t>Государственная программа Забайкальского края
«Формирование современной городской среды», утвержденная постановлением Правительства Забайкальского края от 31 августа 2017 г. № 372 (подпрограмма «Формирование городской среды»)</t>
  </si>
  <si>
    <t>Постановление правительства Забайкальского края от 31 августа 2017 года № 372 «Об утверждении государственной программы Забайкальского края «Формирование современной городской среды»</t>
  </si>
  <si>
    <t>https://minenergo.75.ru/site/search?term=372&amp;yt0=</t>
  </si>
  <si>
    <t>Министерство жилищно-коммунального хозяйства, энергетики, цифровизации и связи Забайкальского края</t>
  </si>
  <si>
    <t>Субсидии, иные межбюджетные трансферты</t>
  </si>
  <si>
    <t>Муниципальные образования Забайкальского края</t>
  </si>
  <si>
    <t>Федеральный проект «Формирование комфортной городской среды» в составе Государственной программы Российской Федерации «Обеспечение доступным и комфортным жильем и коммунальными услугами граждан Российской Федерации»</t>
  </si>
  <si>
    <t>Минстрой России</t>
  </si>
  <si>
    <t>Численность населения населенного пункта в котором реализовался проект благоустройства</t>
  </si>
  <si>
    <t>Протокол № 1 от 22 декабря 2020 года заседания конкурсной комиссии по проведению конкурсного отбора на предоставление субсидий из бюджета Забайкальского края бюджетам муниципальных образований Забайкальского края на поддержку муниципальных программ формирования современной городской среды</t>
  </si>
  <si>
    <t>Муниципальные образования с численностью населения более 1000 человек</t>
  </si>
  <si>
    <t>https://75.gorodsreda.ru/</t>
  </si>
  <si>
    <t xml:space="preserve">Голосование граждан по выбору общественных территорий, подлежащих благоустройству в первоочередном порядке на единой федеральной платформе для онлайн голосования za.gorodsreda.ru </t>
  </si>
  <si>
    <t>Сухановская Ксения Сергеевна</t>
  </si>
  <si>
    <t>8-3022-23-32-73</t>
  </si>
  <si>
    <t>suhanovskaya@minenergo.e-zab.ru</t>
  </si>
  <si>
    <t>"Решайте сами"</t>
  </si>
  <si>
    <t xml:space="preserve">регион 6 </t>
  </si>
  <si>
    <t>Субсидии на реализацию мероприятий перечня проектов народных инициатив</t>
  </si>
  <si>
    <t>проект "Народные инициативы"</t>
  </si>
  <si>
    <t>15 февраля 2021 года</t>
  </si>
  <si>
    <t xml:space="preserve">   государственная программа «Экономическое развитие и инновационная экономика» на 2019-2024 годы
   подпрограмма «Государственная политика в сфере экономического развития Иркутской области» на 
2019-2024 годы
    мероприятие «Субсидии на реализацию мероприятий перечня проектов народных инициатив»</t>
  </si>
  <si>
    <t>постановление Правительства Ирктуской области 
от 12.11.2018 г. № 828-пп</t>
  </si>
  <si>
    <t>1. Закон Иркутской области от 16.12.2020 № 114-ОЗ «Об областном бюджете на 2021 и на плановый период 2022 и 2023 годов»;
2. Положение о предоставлении субсидий из областного бюджета местным бюджетам в целях софинансирования расходных обязательств муниципальных образований Иркутской области на реализацию мероприятий перечня проектов народных инициатив (постановление Правительства Ирктуской области от 14.02.2019 г.  108-пп);
3. Положение о Комиссии по реализации проектов народных инициатив (постановление Правительства Иркутской области от 16.05.2014 г. № 247-пп);
4.  Комиссия по реализации проектов народных инициатив (распоряжение Правительства Иркутской области от 14.05.2012 г. № 248-рп);
5. Форма соглашения о предоставлении и расходовании  субсидий из областного бюджета местным бюджетам в целях софинансирования расходных обязательств муниципальных образований Иркутской области на реализацию мероприятий перечня проектов народных инициатив (постановление Правительства Иркутской области от 24.09.2018 года № 675-пп, приказ министерства финансов Иркутской области от 19.12.2017 № 95н-мпр).</t>
  </si>
  <si>
    <t>министерство экономического развития и промышленности Иркутской области</t>
  </si>
  <si>
    <t>бюджет муниципального образования/финансовый орган муниципального образования</t>
  </si>
  <si>
    <t>1044 (Статистика количества выдвинутых мероприятий (идей) не ведется. У нас муниципальные образования предоставляют одну заявку, в которой может быть от нескольких мероприятий до нескольких десятков мероприятий (1044 это количество мероприятий в 453 заявках)</t>
  </si>
  <si>
    <t xml:space="preserve">В настоящее время в Иркутской области функции Проектного центра выполняет Комиссия по реализации проектов народных инициатив 
(далее – Комиссия). 
В состав Комиссии (утвержден  распоряжением Правительства Иркутской области от 14 мая 2012 года № 248-рп) входят представители исполнительных органов государственной власти Иркутской области,  Законодательного Собрания Иркутской области, Контрольно-счетной палаты Иркутской области, Ассоциации муниципальных образований Иркутской области, Главного управления Министерства Российской Федерации по делам гражданской обороны, чрезвычайным ситуациям и ликвидации последствий стихийных бедствий по Иркутской области. 
В соответствии с Положением о Комиссии основными функциями Комиссии являются определение категорий получателей субсидий, рассмотрение и одобрение перечней мероприятий, решение спорных вопросов, возникающих в ходе реализации проектов, формирование предложений по совершенствованию нормативно-правовой базы и другие.
</t>
  </si>
  <si>
    <t>1. Документы об одобрении Перечня представительным 
органом МО.
2. Сходы граждан.</t>
  </si>
  <si>
    <t>Сайт министерства экономического развития Иркутской области: http://irkobl.ru/sites/economy/razvitie-municipalnyh-obrazovaniy/initiatives/ 
ИАС "Живой регион": http://expert.irkobl.ru</t>
  </si>
  <si>
    <t>Информация о реализации проекта "Народные инициативы" на системной основе размещалась в областных и муниципальных СМИ, на официальных сайтах Правительства Иркутской области, министерства экономического развития Иркутской области, Законодательного Собрания Иркутской области, муниципальных образований региона, ИАС "Живой регион".</t>
  </si>
  <si>
    <t xml:space="preserve">В декабре 2021 года проводился обучающий семинар для впервые избранных глав муниципальных образований Иркутской области на котором представитель министерства экономического развития и промышленности Иркутской области выступил с докладом  «О подготовке документов и механизмах участия муниципальных образований в проекте «Народные инициативы». </t>
  </si>
  <si>
    <t>Дырдо А.Г.</t>
  </si>
  <si>
    <t>8 3952 28 66 31</t>
  </si>
  <si>
    <t>a.dyrdo@govirk.ru</t>
  </si>
  <si>
    <t>«О реализации практик гражданских инициатив рамках развития инициативного бюджетирования на территории Воронежской области»</t>
  </si>
  <si>
    <t>Отбор практик гражданских инициатив</t>
  </si>
  <si>
    <t>Постановление правительства Воронежской области от 29.05.2019 № 531 «Об утверждении государственной программы Воронежской области «Содействие развитию муниципальных образований и местного самоуправления»)</t>
  </si>
  <si>
    <t>https://pravo.govvrn.ru/?q=node/16285</t>
  </si>
  <si>
    <t>1. Постановление правительства Воронежской области от 29.05.2019 № 531 (ред. от 18.03.2021) «Об утверждении государственной программы Воронежской области «Содействие развитию муниципальных образований и местного самоуправления» срок действия до 2026 года                   
2. Закон Воронежской области от 20.12.2018 № 168-ОЗ (ред. от 23.12.2019) «О Стратегии социально-экономического развития Воронежской области на период до 2035 года» 
3. Постановление Правительства Воронежской области от 29.12.2018 № 1242 (ред. от 15.02.2021) «О плане мероприятий по реализации Стратегии социально-экономического развития Воронежской области на период до 2035 года»</t>
  </si>
  <si>
    <t>Распоряжение правительства Воронежской области от 19.04.2017 № 282-р «О развитии инициативного бюджетирования на территории Воронежской области», 
Постановление Правительства Воронежской области от 21.01.2019 № 30 «О реализации практик гражданских инициатив в рамках развития инициативного бюджетирования на территории Воронежской области»</t>
  </si>
  <si>
    <t>https://pravo.govvrn.ru/?q=node/15372</t>
  </si>
  <si>
    <t>Бюджеты муниципальных образований Воронежской области</t>
  </si>
  <si>
    <t>В каждой поданной от органов местного самоуправления в рамках отбора практик гражданских инициатив заявке содержится информация по количеству благополучатей (жителей в границах населенного пункта)</t>
  </si>
  <si>
    <t>https://voronezhstat.gks.ru/</t>
  </si>
  <si>
    <t>фотовидеофиксация</t>
  </si>
  <si>
    <t>протокол заседания межведомственной комиссии по отбору практик гражданских инициатив</t>
  </si>
  <si>
    <t>Предусмотрено участие городских и сельских поселений, городских округов (участие муниципальных  районов не предусмотрено)</t>
  </si>
  <si>
    <t>Согласно Положению по отбору практик гражданских инициатив</t>
  </si>
  <si>
    <t>страница департамента по развитию муниципальных образований Воронежской области, ресурс «Инициативное бюджетиррование» на официальном сайте органов государственной власти Воронежской области в сети «Интернет»: https://www.govvrn.ru/</t>
  </si>
  <si>
    <t>публикация информациии о сроках проведения и итогах конкурсного отбора в региональных и местных СМИ и на портале органов государственной власти Воронежской области в сети «Интернет»: https://www.govvrn.ru/</t>
  </si>
  <si>
    <t>обучающие вебинары в режиме ВКС для муниципальных образований области при внесении изменений в Порядок, регламентирующий участие муниципальных образований в отборе практик гражданских инициатив, актуализация методических рекомендаций, индивидуальные очные и заочные консультации</t>
  </si>
  <si>
    <t>478 муниципальных образований</t>
  </si>
  <si>
    <t xml:space="preserve">Борщевская Наталья Викторовна,заместитель руководителя департамента - начальник отдела программного развия и организации обустройства территорий департамента по развитию муниципальных образований Воронежской области </t>
  </si>
  <si>
    <t>8(473)212-76-52</t>
  </si>
  <si>
    <t>nborschevskaja@govvrn.ru</t>
  </si>
  <si>
    <t>Субсидии бюджетам муниципальных образований Ивановской области на реализацию проектов развития территорий муниципальных образований Ивановской области, основанных на местных инициативах (инициативных проектов)</t>
  </si>
  <si>
    <t>Поддержка местных инициатив</t>
  </si>
  <si>
    <t xml:space="preserve">Государственная программа Ивановской области "Формирование современной городской среды", Подпрограмма "Благоустройство дворовых и общественных территорий", Основное мероприятие "Региональный проект "Формирование комфортной городской среды",  Мероприятие "Субсидии бюджетам муниципальных образований Ивановской области на реализацию проектов развития территорий муниципальных образований Ивановской области, основанных на местных инициативах (инициативных проектов)"
</t>
  </si>
  <si>
    <t xml:space="preserve">Постановление Правительства Ивановской области от 05.08.2019 N 304-п
</t>
  </si>
  <si>
    <t>http://publication.pravo.gov.ru/Document/View/3700201908060002</t>
  </si>
  <si>
    <t>Департамент внутренней политики Ивановской области</t>
  </si>
  <si>
    <t>Органы местного самоуправления Ивановской области</t>
  </si>
  <si>
    <t xml:space="preserve">добровольное трудовое участие, которое может выражаться в выполнении неоплачиваемых работ, не требующих специальной квалификации (уборка мелкого летучего мусора после производства работ, покраска бордюрного камня, озеленение территории (посадка саженцев деревьев, кустарников) и иные виды работ по усмотрению заинтересованных лиц), и (или) добровольное имущественное участие (например, предоставление материалов, оборудования, инвентаря, техники). </t>
  </si>
  <si>
    <t>не велась</t>
  </si>
  <si>
    <t>по данным, представленным в заявке от ОМСУ</t>
  </si>
  <si>
    <t>https://ivanovo.gks.ru/storage/mediabank/NAS21.pdf</t>
  </si>
  <si>
    <t>протокол собрания ТОС</t>
  </si>
  <si>
    <t xml:space="preserve">https://i3vestno.ru/-506851 </t>
  </si>
  <si>
    <t xml:space="preserve">
https://ivanovoobl.ru/press?type=news&amp;id=34609 
http://dvp.ivanovoobl.ru/search/?type=news&amp;id=/?type=news&amp;id=60006
http://dvp.ivanovoobl.ru/search/?type=news&amp;id=/?type=news&amp;id=59567
http://dvp.ivanovoobl.ru/search/?type=news&amp;id=/?type=news&amp;id=48861
http://dvp.ivanovoobl.ru/search/?type=news&amp;id=/?type=news&amp;id=55093 
http://dvp.ivanovoobl.ru/search/?type=news&amp;id=/?type=news&amp;id=59451 
https://ivanovoobl.ru/press?type=news&amp;id=39858
http://dvp.ivanovoobl.ru/search/?type=news&amp;id=/?type=news&amp;id=57738 
http://dvp.ivanovoobl.ru/search/?type=news&amp;id=/?type=news&amp;id=59529 
https://ivanovoobl.ru/?type=news&amp;id=39900 
https://vk.com/club109158365?w=wall-109158365_17127%2Fall
https://vk.com/club109158365?w=wall-109158365_16996%2Fall
https://vk.com/club109158365?w=wall-109158365_16785%2Fall
https://vk.com/club109158365?w=wall-109158365_14807%2Fall
https://vk.com/club109158365?w=wall-109158365_14195%2Fall
https://vk.com/club109158365?w=wall-109158365_14170%2Fall
https://vk.com/vichugskie?w=wall-142475890_6509
https://vk.com/vichugskie?w=wall-142475890_6496
https://vk.com/vichugskie?w=wall-142475890_6292
https://vk.com/vichugskie?w=wall-142475890_5446
https://vk.com/vichugskie?w=wall-142475890_5154
https://vk.com/vichugskie?w=wall-142475890_5151
https://vk.com/vichugskie?w=wall-142475890_5119
https://vk.com/vichugskie?w=wall-142475890_5118
https://vk.com/vichugskie?w=wall-142475890_5096
https://vk.com/vichugskie?w=wall-142475890_4843
https://vk.com/volga37?w=wall-24367939_15594
https://vk.com/volga37?w=wall-24367939_15330
https://vk.com/volga37?w=wall-24367939_15128
https://vk.com/volga37?w=wall-24367939_14519
https://vk.com/id442834400?w=wall442834400_5988
https://vk.com/id442834400?w=wall442834400_5813
https://vk.com/id442834400?w=wall442834400_5735
https://vk.com/id442834400?w=wall442834400_5602
https://vk.com/redaktsiya_znamya?w=wall-160828708_6934%2Fall
https://vk.com/redaktsiya_znamya?w=wall-160828708_6752%2Fall
https://vk.com/redaktsiya_znamya?w=wall-160828708_6256%2Fall
https://vk.com/gazetatejkovo?w=wall-133337266_14735
https://vk.com/gazetatejkovo?w=wall-133337266_14703
https://vk.com/gazetatejkovo?w=wall-133337266_14643
https://vk.com/nasheslovo37?w=wall-85404924_9351
https://vk.com/nasheslovo37?w=wall-85404924_9345
https://vk.com/nasheslovo37?w=wall-85404924_8100
https://vk.com/id425975799?w=wall425975799_17916%2Fall
https://vk.com/id425975799?w=wall425975799_17769%2Fall
https://vk.com/novput?w=wall-201767393_1385
https://vk.com/novput?w=wall-201767393_1366 
https://vk.com/privpravda?w=wall-87090208_15340
https://vk.com/privpravda?w=wall-87090208_15167
https://vk.com/prizivpalekh?w=wall-43486647_9712
https://vk.com/prizivpalekh?w=wall-43486647_9743
https://vk.com/rodnikovskij_r?w=wall-122980151_23783
https://vk.com/rodnikovskij_r?w=wall-122980151_19719
https://vk.com/sp_gazeta_news?w=wall-160874915_5662
https://vk.com/sp_gazeta_news?w=wall-160874915_5484
https://vk.com/public202307178?w=wall-202307178_728
https://vk.com/public202307178?w=wall-202307178_725
https://vk.com/sizvestiya?w=wall-26609140_6262
</t>
  </si>
  <si>
    <t xml:space="preserve">Информационная кампания по поддержке инициативного бюджетирования в рамках реализации проектов местных инициатив проводилась посредством размещения в средствах массовой информации о всех этапах реализации проекта.
https://www.privpravda.ru/category/mestnye-inicziativy/
https://www.ivanovonews.ru/news/1122361/ 
https://i3vestno.ru/-506851 
https://168.ru/news/obshchestvo/shtab-obschestvennoy-podderjki-rabota-budet-p-34795/ 
http://puch-vesti.ru/news/media/2021/9/14/dva-proekta-mestnyih-initsiativ-realizovano-v-puchezhe/ 
http://nov-put.ru/articles/media/2021/9/23/sport-dostupnyij-vsem/ 
https://www.ivanovonews.ru/news/1107757/
https://www.ivanovonews.ru/reports/1105237/
https://www.ivanovonews.ru/news/1105233/
https://www.ivanovonews.ru/reports/1098985/
https://www.ivanovonews.ru/news/1094223/
https://www.ivanovonews.ru/reports/1094222/
https://www.ivanovonews.ru/news/1079450/
https://www.ivanovonews.ru/news/1078186/
https://www.ivanovonews.ru/news/1067322/
https://www.ivanovonews.ru/news/1113527/
https://www.ivanovonews.ru/news/1112614/
https://www.ivanovonews.ru/reports/1111026/
https://www.ivanovonews.ru/news/1110255/
https://www.ivanovonews.ru/reports/1071430/
https://ivteleradio.ru/news/2021/12/11/vstrecha_stanislava_voskresenskogo_s_zhitelyami_regiona_posvyashchennaya_podvedeniyu_itogov_goda_video_ 
https://ivteleradio.ru/video/2021/11/24/18_proektov_iniciativnyh_zhiteley_realizovali_v_ivanove
https://ivteleradio.ru/podcasts/intervyu/2021/11/16/intervyu_ot_16_noyabrya_2021_goda_proekt_mestnye_iniciativy_2021_2022_
</t>
  </si>
  <si>
    <t>Майзлиш Ольга Владимировна, ведущий советник управления по взаимодействию с органами местного самоуправления Департамента внутренней политики Ивановской области</t>
  </si>
  <si>
    <t>8(4932)901526</t>
  </si>
  <si>
    <t>maizlish@ivdvp.ru</t>
  </si>
  <si>
    <t>Морозова Елена Маратовна, ведущий советник отдела бюджетной политики в сфере ЖКХ, транспорта, дорожного хозяйства, АПК и природопользования Департамента финансов Ивановской области</t>
  </si>
  <si>
    <t>8(4932)325431</t>
  </si>
  <si>
    <t>ops@df.ivanovoobl.ru</t>
  </si>
  <si>
    <t xml:space="preserve">
Субсидии бюджетам муниципальных образований Ивановской области на реализацию мероприятий по благоустройству сельских территорий</t>
  </si>
  <si>
    <t xml:space="preserve"> Государственная программа Ивановской области "Развитие сельского хозяйства и регулирование рынков сельскохозяйственной продукции, сырья и продовольствия Ивановской области", утвержденная постановлением Правительства Ивановской области от 13.11.2013 № 451-п, подпрограмма "Комплексное развитие сельских территорий", порядок предоставления и распределения субсидий бюджетам муниципальных образований Ивановской области на реализацию мероприятий по благоустройству сельских территорий (приложение 
№ 5)</t>
  </si>
  <si>
    <t>Постановление Правительства Ивановской области от 31.12.2019 № 562-п "О внесении изменений в постановление Правительства Ивановской области от 13.11.2013 № 451-п "Об утверждении государственной программы Ивановской области "Развитие сельского хозяйства и регулирование рынков сельскохозяйственной продукции, сырья и продовольствия Ивановской области" (вместе с "Подпрограммой "Развитие малых форм хозяйствования и сельскохозяйственной потребительской кооперации", "Подпрограммой "Комплексное развитие сельских территорий")</t>
  </si>
  <si>
    <t>http://gov.ivcons.ru/documents/746745?items=1&amp;page=210</t>
  </si>
  <si>
    <t>Департамент сельского хозяйства и продовольствия Ивановской области</t>
  </si>
  <si>
    <t>Субсидии бюджетам муниципальных образований Ивановской области на реализацию мероприятий по благоустройству сельских территорий</t>
  </si>
  <si>
    <t>Бюджеты муниципальных образований Ивановской области</t>
  </si>
  <si>
    <t xml:space="preserve">Государственная программа Российской Федерации "Комплексное развитие сельских территорий", утвержденная постановлением Правительства Российской Федерации от 31.05.2019 № 696 "Об утверждении государственной программы Российской Федерации "Комплексное развитие сельских территорий" и о внесении изменений в некоторые акты Правительства Российской Федерации" </t>
  </si>
  <si>
    <t xml:space="preserve">
Нефинансовый вклад со стороны граждан, индивидуальных предпринимателей и юридических лиц осуществляется в форме трудового участия: уборка территории, которую планируется благоустроить (выкашивание сорной травы и кустарников, уборка мусора); планировка территории с использованием технических средств и строительных материалов (щебень, песок), принадлежащих гражданам, индивидуальным предпринимателям и юридическим лицам.
Выполненные работы принимает комиссия муниципального образования.
Стоимость потраченных трудовых и материальных ресурсов определяется сметой, которую оформляет администрация муниципального образования, а факт выполнения работ протоколом или актом комиссии.
</t>
  </si>
  <si>
    <t>https://apk.ivanovoobl.ru/deyatelnost/gosudarstvennaya-podderzhka-/</t>
  </si>
  <si>
    <t xml:space="preserve">Проведение конкурсного отбора муниципальных образований Ивановской области на участие в мероприятии по предоставлению субсидий бюджетам муниципальных образований Ивановской области на реализацию мероприятий по благоустройству сельских территорий в рамках подпрограммы «Комплексное развитие сельских территорий» государственной программы Ивановской области «Развитие сельского хозяйства регулирование рынков сельскохозяйственной продукции, сырья и продовольствия Ивановской области», утвержденной постановлением Правительства Ивановской области от 13.11.2013 № 451-п
https://apk.ivanovoobl.ru/deyatelnost/otbor-poluchateley-subsidiy/obyavleniya-o-provedenii-otbora-poluchateley-subsidiy/
</t>
  </si>
  <si>
    <t>Научный центр изучения проблем сельских территорий ежегодно с 2021 года проводит образовательную программу «Актуальные возможности и инструменты комплексного развития сельских территорий».
В рамках обучающего курса подробно рассмотриваются вопросы в области
стратегического планирования и прогнозирования, проектного управления, ключевые направления государственной программы Российской Федерации
«Комплексное развитие сельских территорий», а также общие принципы благоустройства и формирования комфортной среды
для проживания на сельских территориях.</t>
  </si>
  <si>
    <t>Пашанова Надежда Николаевна, ведущий консультатнт отдела по развитию сельских территорий Департамента сельского хозяйства и продовольствия Ивановской области</t>
  </si>
  <si>
    <t>8(4932) 304236</t>
  </si>
  <si>
    <t>pashanova_nn@ivreg.ru</t>
  </si>
  <si>
    <t>Александрийцева Светлана Модестовна, главный консультант отдела бюджетной политики в сфере ЖКХ, транспорта, дорожного хозяйства, природопользования и АПК Департамента финансов Ивановской области</t>
  </si>
  <si>
    <t>регион 7 (нет практик)</t>
  </si>
  <si>
    <t>Предоставление субсидий из областного бюджета местным бюджетам на софинансирование расходных обязательств муниципальных образований Калининградской области, направленных на решение вопросов местного значения в сфере жилищно-коммунального хозяйства</t>
  </si>
  <si>
    <t>Государственная программа Калининградской области  «Комплексное развитие сельских территорий»</t>
  </si>
  <si>
    <t>Постановление Правительства Калининградской области от 19 декабря 2019 года N 844 "Об утверждении государственной программы Калининградской области «Комплексное развитие сельских территорий»</t>
  </si>
  <si>
    <t>http://publication.pravo.gov.ru/Document/View/3900201912270018?rangeSize=50</t>
  </si>
  <si>
    <t xml:space="preserve">Закон Калининградской области от 30.06.2021 № 580 "О правовом регулировании отдельных вопросов, связанных с реализацией инициативных проектов на территории Калининградской области"
</t>
  </si>
  <si>
    <t>http://publication.pravo.gov.ru/Document/View/3900202107010021</t>
  </si>
  <si>
    <t>Министерство сельского хозяйства Калининградской области</t>
  </si>
  <si>
    <t>Постановление Правительства Российской Федерации от 31 мая 2019 года N 696 "Об утверждении государственной программы Российской Федерации "Комплексное развитие сельских территорий"</t>
  </si>
  <si>
    <t>Министерство сельского хозяйства РФ</t>
  </si>
  <si>
    <t>не велась статистика</t>
  </si>
  <si>
    <t>Расчет произведен Администрациями муниципальных образований</t>
  </si>
  <si>
    <t>https://kaliningrad.gks.ru/</t>
  </si>
  <si>
    <t>протоколы</t>
  </si>
  <si>
    <t>19 Муниципальных образований из 22 (3 городских округа не имеют сельских поселений)</t>
  </si>
  <si>
    <t>Только сельские поселения могут участвовать в конкурсном отборе.</t>
  </si>
  <si>
    <t>Из 5 Муниципальных образований 11 поселков</t>
  </si>
  <si>
    <t>не проводились в 2021 году</t>
  </si>
  <si>
    <t xml:space="preserve">Миновская Наталья Викторовна, начальник отдела комплексного развития сельских территорий Министерства сельского хозяйства Калининградской области 
</t>
  </si>
  <si>
    <t>8(4012)599288</t>
  </si>
  <si>
    <t>n.minovskaya@gov39.ru</t>
  </si>
  <si>
    <t>Зыкина Елена Викторовна, ведущий консультант отдела государственного долга Министерства финансов Калининградской области</t>
  </si>
  <si>
    <t>8(4012)576922</t>
  </si>
  <si>
    <t>e.zykina@gov39.ru</t>
  </si>
  <si>
    <t>Субсидии бюджетам муниципальных образований на реализацию мероприятий по 
благоустройству сельских территорий</t>
  </si>
  <si>
    <t xml:space="preserve">Государственная программа Республики Калмыкия 
«Комплексное развитие сельских территорий» Подпрограмма «Создание и развитие 
инфраструктуры на сельских территориях»
Основное мероприятие 1 «Благоустройство сельских территорий» </t>
  </si>
  <si>
    <t>Утверждена постановлением Правительства Республики Калмыкия от 17 декабря 2019 г. N 367 "О Государственной программе Республики Калмыкия "Комплексное развитие сельских территорий"</t>
  </si>
  <si>
    <t>http://mcx.rk08.ru/kompleksnoe-razvitie-selskikh-territoriy/</t>
  </si>
  <si>
    <t>Министерство сельского хозяйства Республики Калмыкия</t>
  </si>
  <si>
    <t>Бюджеты сельских муниципальных образований Республики Калмыкия</t>
  </si>
  <si>
    <t>Постановление Правительства Российской Федерации от 31 мая 2019 года N 696 Об утверждении государственной программы Российской Федерации "Комплексное развитие сельских территорий"</t>
  </si>
  <si>
    <t>Безвозмездное оказание услуг (трудовое участие граждан, траспортировка материалов, безвозмездное приобретение материалов, предоставление техники и прочее)</t>
  </si>
  <si>
    <t>статистика не велась</t>
  </si>
  <si>
    <t>Общее количество жителей муниципального образования, получивших выгоду от реализации проекта по благоустройству</t>
  </si>
  <si>
    <t>https://astrastat.gks.ru/folder/35673</t>
  </si>
  <si>
    <t>сбор подписей</t>
  </si>
  <si>
    <t>инициативная группа граждан</t>
  </si>
  <si>
    <t>согласно доведенным лимитам и поступившим заякам</t>
  </si>
  <si>
    <t>http://mcx.rk08.ru</t>
  </si>
  <si>
    <t>http://halmgynn.ru/12510-o-razvitii-selskih-territoriy.html; http://halmgynn.ru/12655-v-oktyabrskom-peremeny-k-luchshemu.html;http://halmgynn.ru/12895-borba-s-saranchoy-prodolzhaetsya.html; http://halmgynn.ru/13065-razvivat-selskie-territorii-v-komplekse.html; http://halmgynn.ru/13200-voda-prishla-v-voznesenovku.html; http://halmgynn.ru/13284-eto-mesto-gde-zhivut-uchatsya-i-rabotayut.html;https://vesti-kalmykia.ru/news/v-respublike-prodolzhaetsya-gosudarstvennaya-programma-kompleksnoe-razvitie-selskih-territorij; https://vesti-kalmykia.ru/news/blaga-civilizacii-v-kazhdyj-dom;https://vesti-kalmykia.ru/news/dolgozhdannyj-gaz-pridet-v-doma-chetyreh-pereulkov-sela-troickoe-celinnogo-rajona;vesti-kalmykia.ru/news/sovremennyj-oblik-selskih-territorij;https://vesti-kalmykia.ru/news/voprosy-vodosnabzheniya-sela-troickoe-reshayutsya-poetapno</t>
  </si>
  <si>
    <t xml:space="preserve">Освещение ведоственного проекта "Благоустройство сельских территорий" проводилось в региональных СМИ </t>
  </si>
  <si>
    <t xml:space="preserve">В целях обеспечения санитарно-эпидемиологического благополучия населения на территории Республики Калмыкия в связи с распространением новой коронавирусной инфекции (COVID-19), обучающие мероприятия проводились в формате ВКС </t>
  </si>
  <si>
    <t>Утнасунова Гиляна Алексеевна, ведущий специалист отдела развития сельских территорий, Министерство сельского хозяйства Республики Калмыкия</t>
  </si>
  <si>
    <t>8 (84722) 3-57-05</t>
  </si>
  <si>
    <t>mchkapstroy@mail.ru</t>
  </si>
  <si>
    <t>Кухнинов Антон Владимирович, начальник управления, Министерство финансов Республики Калмыкия</t>
  </si>
  <si>
    <t>8 (84722) 3-53-15</t>
  </si>
  <si>
    <t>mbo@minfinrk.ru</t>
  </si>
  <si>
    <t>Субсидии на реализацию социально значимых проектов развития территорий муниципальных образований, основанных на местных инициативах</t>
  </si>
  <si>
    <t>Практика инициативного бюджетирования</t>
  </si>
  <si>
    <t>Государственная программа Республики Калмыкия "Управление государственными финансами Республики Калмыкия"
Подпрограмма "Развитие механизмов регулирования межбюджетных отношений"
Основное мероприятие: Предоставление межбюджетных трансфертов муниципальным образованиям</t>
  </si>
  <si>
    <t>Постановление Правительства Республики Калмыкия от 1 апреля 2019 г. N 95 "О внесении изменений в государственную программу Республики Калмыкия "Управление государственными финансами Республики Калмыкия", утвержденную постановлением Правительства Республики Калмыкия от 15 октября 2018 г. N 316, и признании утратившим силу постановления Правительства Республики Калмыкия от 31 августа 2018 г. N 261"</t>
  </si>
  <si>
    <t>http://minfin.kalmregion.ru/deyatelnost/initsiativnoe-byudzhetirovanie/</t>
  </si>
  <si>
    <t>приказ Министерства финансов Республики Калмыкия от 11.09.2018 г. № 15/121м «О реализации постановления Правительства Республики Калмыкия от 31.08.2018 г. № 261 «Об утверждении Порядка предоставления субсидий из республиканского бюджета бюджетам муниципальных образований Республики Калмыкия на реализацию социально-значимых проектов развития территорий муниципальных образований, основанных на местных инициативах»</t>
  </si>
  <si>
    <t>Министерство финансов Республики Калмыкия</t>
  </si>
  <si>
    <t>Безвозмездное оказание услуг (траспортировка материалов, безвозмездное приобретение материалов, предоставление техники и прочее)</t>
  </si>
  <si>
    <t>Степень восприятия жителями муниципального образования значимости реализации проектов посредством участия жителей муниципального образования в процессе рассмотрения (исходя из количества жителей муниципального образования, присутствовавших на общем собрании, согласно протоколу общего собрания к общему числу жителей муниципального образования)</t>
  </si>
  <si>
    <t>https://astrastat.gks.ru/storage/mediabank/rSIGbfsW/1.8.1%20Оценка%20численности%20населения%20на%201%20января%202021г..xls</t>
  </si>
  <si>
    <t>Протоколы собрания граждан</t>
  </si>
  <si>
    <t>http://vk.com/minfinrk_08</t>
  </si>
  <si>
    <t>Размещение информации о проведенной (планируемой) работе на официальном сайте Министерства финансов Республики Калмыкия</t>
  </si>
  <si>
    <t>Совещания по вопросу реализации инициативного бюджетирования в РК
Руководство Министерства финансов РК, руководители финансовых органов районных муниципальных образований РК, Главы сельских муниципальных образований РК, инициативные группы</t>
  </si>
  <si>
    <t>Реализация инициативных проектов</t>
  </si>
  <si>
    <t>Программа поддержки местных инициатив Калужской области</t>
  </si>
  <si>
    <t xml:space="preserve">Ведомственная целевая программа  "Совершенствование
системы управления общественными финансами Калужской
области" - Предоставление субсидий на мероприятие
"Реализация инициативных проектов" (Раздел II, задача 1, пункт ф)                                                                 
</t>
  </si>
  <si>
    <t xml:space="preserve">
Постановление Правительства Калужской области от 21.01.2020 № 30 (ред. от 23.12.2020 № 988, от 30.12.2021 № 960)
"Об утверждении Положения о порядке предоставления и распределения бюджетам муниципальных образований Калужской области субсидий на реализацию инициативных проектов"
</t>
  </si>
  <si>
    <t>Постановление Правительства Калужской области от 21.01.2020 N 30 (ред. от 23.12.2020) "Об утверждении Положения о порядке предоставления и распределения бюджетам муниципальных образований Калужской области субсидий на реализацию инициативных проектов" {КонсультантПлюс}</t>
  </si>
  <si>
    <t xml:space="preserve">Закон Калужской области от 30.12.2020 № 55-ОЗ
"О мерах поддержки реализации на территории Калужской области инициативных проектов"
</t>
  </si>
  <si>
    <t>Закон Калужской области от 30.12.2020 N 55-ОЗ "О мерах поддержки реализации на территории Калужской области инициативных проектов" (принят постановлением Законодательного Собрания Калужской области от 24.12.2020 N 118) {КонсультантПлюс}</t>
  </si>
  <si>
    <t xml:space="preserve">Приказ Министерства финансов Калужской обл. от 05.02.2021 № 32 (ред. от 26.01.2022 № 20)
"О реализации постановления Правительства Калужской области от 21.01.2020 № 30 "Об утверждении Положения о порядке предоставления и распределения бюджетам муниципальных образований Калужской области субсидий на реализацию инициативных проектов" (ред. от 23.12.2020 № 988, от 30.12.2021 № 960)
(вместе с "Положением о порядке проведения конкурсного отбора инициативных проектов") 
</t>
  </si>
  <si>
    <t>Приказ Министерства финансов Калужской обл. от 05.02.2021 N 32 "О реализации постановления Правительства Калужской области от 21.01.2020 N 30 "Об утверждении Положения о порядке предоставления и распределения бюджетам муниципальных образований Калужской области субсидий на реализацию инициативных проектов" (в ред. постановления Правительства Калужской области от 23.12.2020 N 988)" (вместе с "Положением о порядке проведения конкурсного отбора инициативных проектов" (Зарегистрировано в Администрации Губернатора Калужской обл. 16.02.2021 N 10491) {КонсультантПлюс}</t>
  </si>
  <si>
    <t>Министерство финансов Калужской области</t>
  </si>
  <si>
    <t>Городские и сельские поселения,  реализующие инициативные  проекты и прошедшие конкурсный отбор проектов в соответствии с порядком, утвержденным министерством финансов Калужской области</t>
  </si>
  <si>
    <t xml:space="preserve">1. В форме безвозмездного выполнения работ (оказания услуг);
2. В форме продукции, товаров, материалов и т.д.;
3. В форме предоставления техники и оборудования.
</t>
  </si>
  <si>
    <t>Подсчет благополучателей осуществляется непосредственно местными администрациями поселений, получателями субсидии. В зависимости от направления проекта в число благополучателей могут быть включены как отдельные группы населения одного населенного пункта, входящего в состав поселения, так и жители всего поселения или даже муниципального района.</t>
  </si>
  <si>
    <t>https://kalugastat.gks.ru/storage/mediabank/eFvkZPs7/Оценка%20численности%20населения%20на%201%20января%202021%20года%20по%20городским%20округам%20и%20муниципальным%20районам.pdf</t>
  </si>
  <si>
    <t>Сопровождением мероприятий практики инициативного бюджетирования занимаются сотрудники отдела мониторинга и взаимоотношений с бюджетами муниципальных образований министерства финансов Калужкой области</t>
  </si>
  <si>
    <t>Разработка анкет, распространение анкет, подведение итогов</t>
  </si>
  <si>
    <t>фотофиксация, в отдельных случаях</t>
  </si>
  <si>
    <t>не подсчитано</t>
  </si>
  <si>
    <t>фиксация не осуществлялась</t>
  </si>
  <si>
    <t>Лист регистрации</t>
  </si>
  <si>
    <t>В программе поддержки местных инициатив на территории Калужской области  участвуют  городские и сельские поселения</t>
  </si>
  <si>
    <t xml:space="preserve">Основные критерии выбора участников:  более низкий уровень социально-экономического развития поселений в сравнении с городскими округами (налоговые и неналоговые доходы округов позволяют выполнять принятые бюджетные обязательства), большая часть населения области проживает в поселениях. </t>
  </si>
  <si>
    <t xml:space="preserve">https://admoblkaluga.ru/sub/finan/inciativ.php </t>
  </si>
  <si>
    <t>Социальные сети, проведение обучающих семинаров с органами местного самоуправления, консультативная помощь</t>
  </si>
  <si>
    <t xml:space="preserve">1. Консультативный совет глав муниципальных образований Калужской области (июнь 2021), в том числе по вопросу "Об условиях поддержки реализации на территории Калужской области инициативных проектов" - от 300 до 350 человек, продолжительность 2 часа.                                                 2.  Семинар-совещание  с главами администраций сельских поселений Ферзиковского района по вопросам реализации Программы "Комплексное развитие сельских территорий и участии сельских поселений в Программе местных инициатив (инициативное бюджетирование) 2021 году» (август 2021) 25 человек (депутаты Законодательного Собрания Калужской области, главы администраций сельских поселений, финорган Калужской области, представитель министества сельского хозяйства Калужской области) продолжительность 2 часа.                                                                                                                                                                      </t>
  </si>
  <si>
    <t>Н.А. Коровина - начальник отдела мониторинга и взаимоотношений с бюджетами муниципальных образований управления по бюджетной политике министерства финансов Калужской области</t>
  </si>
  <si>
    <t>(4842)56-38-52</t>
  </si>
  <si>
    <t xml:space="preserve"> mbo_mfko@adm.kaluga.ru</t>
  </si>
  <si>
    <t>регион 9 (нет практик)</t>
  </si>
  <si>
    <t>Конкурсный отбор проектов для предоставления субсидий по поддержку местных инициатив граждан, проживающих в муниципальных образованиях в Республике Карелия</t>
  </si>
  <si>
    <t>Государственная программа Республики Карелия «Развитие институтов гражданского общества и развитие местного самоуправления, защита прав и свобод человека и гражданина»; подпрограмма 4 «Содействие развитию муниципальной службы, территориального общественного самоуправления и иных форм осуществления местного самоуправления в Республике Карелия», мероприятие "Поддержка местных инициатив граждан, проживающих в муниципальных образованиях в Республике Карелия" (Программа утверждена постановлением Правительства Республики Карелия от 19 декабря 2013 г. № 365-П).</t>
  </si>
  <si>
    <t>постановление Правительства Республики Карелия от 2 апреля 2015 г. № 101-П "О внесении изменений в постановление Правительства Республики Карелия от 19 декабря 2013 года № 365-П".</t>
  </si>
  <si>
    <t>Официальный интернет-портал правовой информации (pravo.gov.ru): номер опубликования: 1000201504020009, дата опубликования: 02.04.2015</t>
  </si>
  <si>
    <t xml:space="preserve">Статья 2.2-1 Закона Республики Карелия от 01.11.2005 N 915-ЗРК
«О межбюджетных отношениях в Республике Карелия»
</t>
  </si>
  <si>
    <t>http://karelia-zs.ru/zakonodatelstvo_rk/prav_akty/915-zrk/</t>
  </si>
  <si>
    <t xml:space="preserve">Содействие органам местного самоуправления муниципальных образований в Республике Карелия в развитии  территориального общественного самоуправления и иных форм осуществления местного самоуправления осуществляется в рамках Государственная программа Республики Карелия «Развитие институтов гражданского общества и развитие местного самоуправления, защита прав и свобод человека и гражданина»; подпрограмма 4 «Содействие развитию муниципальной службы, территориального общественного самоуправления и иных форм осуществления местного самоуправления в Республике Карелия», мероприятие "Поддержка местных инициатив граждан, проживающих в муниципальных образованиях в Республике Карелия" (Программа утверждена постановлением Правительства Республики Карелия от 19 декабря 2013 г. № 365-П). </t>
  </si>
  <si>
    <t>http://publication.pravo.gov.ru/Document/View/1000202202250006</t>
  </si>
  <si>
    <t xml:space="preserve">1) Постановление Правительства Республики Карелия от 04.04.2014 № 86-П «Об утверждении Порядка проведения конкурсного отбора проектов для предоставления субсидий на поддержку местных инициатив граждан, проживающих в муниципальных образованиях в Республике Карелия».
2) Приказ Администрации Главы РК от 31.10.2017 N 196  "О реализации постановления Правительства Республики Карелия от 4 апреля 2014 года N 86-П "Об утверждении Порядка проведения конкурсного отбора проектов для предоставления субсидий на поддержку местных инициатив граждан, проживающих в муниципальных образованиях в Республике Карелия"
</t>
  </si>
  <si>
    <t>1) КонсультантПлюс                                                                                                                                                            2) http://publication.pravo.gov.ru/Document/View/1001201711030003</t>
  </si>
  <si>
    <t>Министерство национальной и региональной политики Республики Карелия</t>
  </si>
  <si>
    <t>муниципальные образования в Республике Карелия</t>
  </si>
  <si>
    <t>Суммарное значение на основании данных, представленных в конкурсных заявках</t>
  </si>
  <si>
    <t>https://krl.gks.ru/storage/mediabank/3TqLuKGC/</t>
  </si>
  <si>
    <t>нет; активное содействие в развитии  территориального общественного самоуправления и иных форм осуществления местного самоуправления осуществляется Ассоциацией "Совет муниципальных образований Республики Карелия"</t>
  </si>
  <si>
    <t>Количество заполненных анкет</t>
  </si>
  <si>
    <t>Регистрация участников собраний в листах регистрации</t>
  </si>
  <si>
    <t>в ряде муниципальных образований в социальных сетях проводились голосования и обсуждения проектов</t>
  </si>
  <si>
    <t>листы регистрации участников собрания</t>
  </si>
  <si>
    <t>1) http://old.gov.karelia.ru/Projects/Initiatives/
2) http://budget.karelia.ru/prioritety/programma-podderzhki-mestnykh-initsiativ/stranitsa-s-obshchej-informatsiej-po-ppmi</t>
  </si>
  <si>
    <t>1) инициативы-карелия.рф  
2) группа в социальной сети "Вконтакте" "ППМИ Карелия" https://vk.com/ppmi_rk</t>
  </si>
  <si>
    <t>1) Информационная кампания по ППМИ проводилась на портале информационного агентства«Республика Карелия» (http://rk.karelia.ru/tag/programma-podderzhki-mestnyh-initsiativ/)
2) ТВ: ГТРК Карелия: 
- репортажи о реализованных проектах (http://tv-karelia.ru/v-ryiboretskom-vepsskom-selskom-poselenii-prodolzhaetsya-programma-podderzhki-mestnyih-initsiativ/).</t>
  </si>
  <si>
    <t>не использовалось</t>
  </si>
  <si>
    <t>не проводились</t>
  </si>
  <si>
    <t>Тулупова Оксана Александровна, ведущий специалист отдела по взаимодействию с муниципальными образованиями и организации ведения регистра муниципальных нормативных правовых актов Министерства национальной и региональной политики Республики Карелия</t>
  </si>
  <si>
    <t>8(8142) 76-70-44</t>
  </si>
  <si>
    <t>tulupova.msu@mail.ru</t>
  </si>
  <si>
    <t>Порядок предоставления иных межбюджетных трансфертов из бюджета Республики Карелия бюджетам муниципальных образований в Республике Карелия на поддержку развития территориального общественного самоуправления</t>
  </si>
  <si>
    <t>Поддержка территориального общественного самоупарвления (ТОС), 
конкурс социально значимых проектов ТОС</t>
  </si>
  <si>
    <t>12 марта 2021</t>
  </si>
  <si>
    <t>постановление Правительства Республики Карелия от 15 июля 2019 г. № 294-П "О внесении изменений в постановление Правительства Республики Карелия от 19 декабря 2013 года № 365-П".</t>
  </si>
  <si>
    <t>Официальный интернет-портал правовой информации (pravo.gov.ru): номер опубликования: 1000201907190001, дата опубликования: 19.07.2019</t>
  </si>
  <si>
    <t>1) Постановление Правительства Республики Карелия от 6 мая 2020 года № 190-П «Об утверждении методики распределения иных межбюджетных трансфертов из бюджета Республики Карелия местным бюджетам на поддержку развития территориального общественного самоуправления и правил их предоставления».
2) Приказ Министерства национальной и региональной политики Республики Карелия от 05.08.2019 года № 30 «О реализации постановления Правительства Республики Карелия от 6 мая 2020 года № 190-П «Об утверждении методики распределения иных межбюджетных трансфертов из бюджета Республики Карелия местным бюджетам на поддержку развития территориального общественного самоуправления и правил их предоставления»</t>
  </si>
  <si>
    <t>https://nac.gov.karelia.ru/about/3833/</t>
  </si>
  <si>
    <t>иные межбюджетные трансферты</t>
  </si>
  <si>
    <t>проекты на конкурс направляют территориальные общественные самоуправления, зарегистрированные на территории городских округов, городских и сельских поселений</t>
  </si>
  <si>
    <t>В связи с тем, что ТОС может быть зарегистрирован только на территории городского округа, городского и сельского поселения, то в конкурсе могут участвовать только эти 108 муниципальных образования. 16 муниципальных районов в конкурсе не участвуют.</t>
  </si>
  <si>
    <t>1) http://nac.gov.karelia.ru/about/3832/</t>
  </si>
  <si>
    <t>1) инициативы-карелия.рф
2) асмо-карелия.рф/tos/
3) группа в социальной сети "Вконтакте" "Ассоциация ТОС в Республике Карелия" https://vk.com/tosrk
4) аккаунт в Инстаграмм (@tosrk)</t>
  </si>
  <si>
    <t>https://m.vk.com/album-169034427_0?rev=1&amp;from=profile&amp;z=photo-169034427_457239153%2Falbum-169034427_0%2Frev</t>
  </si>
  <si>
    <t>1) Для поддержки движения ТОС в социальной сети «ВКонтакте» продолжает развиваться группа «Ассоциация ТОС в Республике Карелия» (https://vk.com/tosrk), где размещается информации о проектах, деятельности ТОС Республики Карелия и опыте ТОС других регионов. Создан аккаунт в Instagram (https://www.instagram.com/tosrk/?hl=ru)? где размещается информации о проектах, деятельности ТОС Республики Карелия.
2) ТВ: ГТРК Карелия: 
- http://tv-karelia.ru/tos-megregskie-karelyi-stal-odnim-iz-luchshih-v-karelii/
- http://tv-karelia.ru/v-kroshnozerskom-selskom-poselenii-podderzhku-poluchili-srazu-tri-proekta-tos/
3) ТВ: Сампо ТВ 360 https://sampotv360.ru/2020/11/02/kakie-mechty-sbylis-u-zhitelej-olonetskogo-rajona-blagodarya-podderzhke-tosov/
4) - Сайт Законодательного Собрания Республики Карелия http://karelia-zs.ru/presssluzhba/novosti/syuzhet_gtrk_kareliya_naselennyh_punkty_respubliki_blagoustraivayut_po_programme_podderzhki_mestnyh_iniciativ_i_tos/
5) Сайт Общенациональной Ассоциации ТОС https://www.oatos.ru/post/%D0%B7%D0%B0-%D1%82%D1%80%D0%B8-%D0%B3%D0%BE%D0%B4%D0%B0-%D0%B2-%D0%BA%D0%B0%D1%80%D0%B5%D0%BB%D0%B8%D0%B8-%D0%B7%D0%BD%D0%B0%D1%87%D0%B8%D1%82%D0%B5%D0%BB%D1%8C%D0%BD%D0%BE-%D1%83%D0%B2%D0%B5%D0%BB%D0%B8%D1%87%D0%B8%D0%BB%D0%BE%D1%81%D1%8C-%D0%BA%D0%BE%D0%BB%D0%B8%D1%87%D0%B5%D1%81%D1%82%D0%B2%D0%BE-%D0%BE%D1%80%D0%B3%D0%B0%D0%BD%D0%B8%D0%B7%D0%B0%D1%86%D0%B8%D0%B9-%D0%BE%D0%B1%D1%89%D0%B5%D1%81%D1%82%D0%B2%D0%B5%D0%BD%D0%BD%D0%BE%D0%B3%D0%BE-%D1%81%D0%B0%D0%BC%D0%BE%D1%83%D0%BF%D1%80%D0%B0%D0%B2%D0%BB%D0%B5%D0%BD%D0%B8%D1%8F
6) портал информационного агентства«Республика Карелия» (http://rk.karelia.ru/social/luchshee-territorialnoe-obshhestvennoe-samoupravlenie-vybrali-v-karelii/) и (http://rk.karelia.ru/social/artur-parfenchikov-za-tri-goda-v-karelii-znachitelno-uvelichilos-kolichestvo-organizatsij-obshhestvennogo-samoupravleniya/)</t>
  </si>
  <si>
    <t xml:space="preserve">В 2021году совместно с Ассоциацией «Развитие ТОС в Республике Карелия» подготовлена брошюра о деятельности ТОС (https://www.oatos.ru/post/%D0%B7%D0%B0-%D1%82%D1%80%D0%B8-%D0%B3%D0%BE%D0%B4%D0%B0-%D0%B2-%D0%BA%D0%B0%D1%80%D0%B5%D0%BB%D0%B8%D0%B8-%D0%B7%D0%BD%D0%B0%D1%87%D0%B8%D1%82%D0%B5%D0%BB%D1%8C%D0%BD%D0%BE-%D1%83%D0%B2%D0%B5%D0%BB%D0%B8%D1%87%D0%B8%D0%BB%D0%BE%D1%81%D1%8C-%D0%BA%D0%BE%D0%BB%D0%B8%D1%87%D0%B5%D1%81%D1%82%D0%B2%D0%BE-%D0%BE%D1%80%D0%B3%D0%B0%D0%BD%D0%B8%D0%B7%D0%B0%D1%86%D0%B8%D0%B9-%D0%BE%D0%B1%D1%89%D0%B5%D1%81%D1%82%D0%B2%D0%B5%D0%BD%D0%BD%D0%BE%D0%B3%D0%BE-%D1%81%D0%B0%D0%BC%D0%BE%D1%83%D0%BF%D1%80%D0%B0%D0%B2%D0%BB%D0%B5%D0%BD%D0%B8%D1%8F. </t>
  </si>
  <si>
    <t xml:space="preserve">Для развития территориального общественного самоуправления в Республике Карелия организовываются и проводятся семинары, круглые столы, конференции, собрания. 
В 2021 году проводились встречи и собрания с гражданами и представителями муниципальной власти  для разъяснения вопросов создания территориального общественного самоуправления и участия в конкурсах программы поддержки ТОС в Республике Карелия.
в 2021 году продолжила свою деятельность  Ассоциация «Развитие территориального общественного самоуправления в Республике Карелия» (АР ТОС в Республике Карелия). 
3 декабря 2021 года в очно-заочном формате состоялся Третий республиканский Форум ТОС. Организаторами мероприятия выступили Министерство национальной и региональной политики Республики Карелия, Ассоциация «Развитие ТОС в Республике Карелия», Ассоциация «Совет муниципальных образований Республики Карелия», Карельский филиал Российской академии народного хозяйства и государственной службы, КРОО «Продвижение». Участниками Форума ТОС стали ТОС Республики Карелия, инициативные группы граждан, общественные организации, представители органов исполнительной и законодательной власти и органов местного самоуправления Республики Карелия, Общенациональная ассоциация ТОС и все граждане, кому интересна тема развития инициативного бюджетирования. Форум ТОС существенно расширил географию участников. 
На Форуме были показаны яркие практики территориальных общественных самоуправлений Республики Карелия, Архангельской области и Республики Коми.
</t>
  </si>
  <si>
    <t>Поддержка развития практик инициативного бюджетирования в муниципальных образованиях</t>
  </si>
  <si>
    <t>Проект "Народный бюджет"</t>
  </si>
  <si>
    <t>Постановление Правительства РК от 29.04.2020 N 180-П "О внесении изменения в постановление Правительства Республики Карелия от 19 декабря 2013 года N 365-П"</t>
  </si>
  <si>
    <t>Официальный интернет-портал правовой информации (pravo.gov.ru): номер опубликования: 1000202005060010, дата опубликования: 06.05.2020</t>
  </si>
  <si>
    <t>Бюджетные ассигнования на реализацию практики выделены в 2021 году:
1) Закон Республики Карелия от 21 декабря 2020 года № 2528-ЗРК "О бюджете Республики Карелия на 2021 год и на плановый период 2022 и 2023 годов"
2) Постановление Правительства Республики Карелия от 15.01.2021 № 3-П "О распределении на 2021 год иных межбюджетных трансфертов на поддержку развития практик инициативного бюджетирования в муниципальных образованиях"</t>
  </si>
  <si>
    <t>1) http://minfin.karelia.ru/zakon-o-bjudzhete-5/
2) Официальный интернет-портал правовой информации (pravo.gov.ru): номер опубликования 1000202101190002, дата опубликования: 19.01.2021</t>
  </si>
  <si>
    <t>1) Постановление Правительства Республики Карелия от 5 марта 2020 года № 81-П "Об утверждении методики распределения иных межбюджетных трансфертов из бюджета Республики Карелия местным бюджетам на поддержку развития практик инициативного бюджетирования в муниципальных образованиях и правил их предоставления".
2) Приказ Министерства национальной и региональной политики Республики Карелия от 16.03.2020 года № 65 "О реализации проекта "Народный бюджет"</t>
  </si>
  <si>
    <t>https://nac.gov.karelia.ru/about/5542/</t>
  </si>
  <si>
    <t xml:space="preserve">Инициативные группы в составе не менее 9 человек выдвигали свои инициативные предложения по установленной в муниципальном образовании форме с приложением списка участников инициативных групп </t>
  </si>
  <si>
    <t>Интернет голосование за отбор инициативных предложений проходило в 23 муниципальных образованиях на платформе электронного голосования "Инициативы Карелии" (https://init-rk.ru/). Статистика голосования подводилась по итогу каждого дня. Данные о количестве проголосовавших расчитывались системой автоматически на основании данных о зарегистрированых и принявших участие в отборе пользователях платформы.</t>
  </si>
  <si>
    <t>В 32 муниципальных образованиях проходило очное голосование за отбор инициативных предложений. В муниицпальных образованиях были определены участки для голосования. Жителям, желающим принять участие в отборе, выдавали под роспись в журнале регистрации голосующих бюллетень для голосования. После проставления отметки за проект, бюллетень опускался в специальную урну для голосвания. Общее количество проголосовавших учитывалось по журналам регистрации голосующих. Данные об итогах голосования за инициативные предложения  подсчитывались на основании заполненных бюллетеней</t>
  </si>
  <si>
    <t>В практике участвуют муниципальные образования с численностью жителей от 900 человек до 50 тысяч человек</t>
  </si>
  <si>
    <t>На платформе электронного голосования "Инициативы Карелии" (https://init-rk.ru/) проводилось голосование за инициативные предложения в 23 муниципальных образованиях из 48.</t>
  </si>
  <si>
    <t>https://nac.gov.karelia.ru/about/3841/</t>
  </si>
  <si>
    <t>1) инициативы-карелия.рф</t>
  </si>
  <si>
    <t>https://drive.google.com/drive/folders/1LxbrbXxW3kNxOKHJ_ukT-5EbFhIor-OZ?usp=sharing
https://nac.gov.karelia.ru/about/3841/150390/</t>
  </si>
  <si>
    <t>1) ТВ: ГТРК Карелия: 
- http://tv-karelia.ru/zhiteli-karelii-vyiberut-kakie-proektyi-realizuyut-v-gorodah-i-poselkah-po-programme-narodnyiy-byudzhet-2/
- http://tv-karelia.ru/zhiteli-karelii-vyiberut-kakie-proektyi-realizuyut-v-gorodah-i-poselkah-po-programme-narodnyiy-byudzhet/
- http://tv-karelia.ru/s-segodnyashnego-dnya-v-karelii-mozhno-progolosovat-za-proekt-programmyi-narodnyiy-byudzhet/
- http://tv-karelia.ru/v-12-rayonah-respubliki-prohodit-golosovanie-po-vyiboru-proektov-v-ramkah-programmyi-narodnyiy-byudzhet/
- http://tv-karelia.ru/v-12-rayonah-respubliki-prohodit-golosovanie-po-vyiboru-proektov-programmyi-narodnyiy-byudzhet/
- http://tv-karelia.ru/v-12-rayonah-prohodit-golosovanie-po-vyiboru-proektov-programmyi-narodnyiy-byudzhet/
- http://tv-karelia.ru/v-12-rayonah-respubliki-proshlo-golosovanie-po-vyiboru-proektov-programmyi-narodnyiy-byudzhet/
2) ТВ: Сампо ТВ 360:
- https://sampotv360.ru/2020/06/04/narodnyj-byudzhet-poyavilsya-u-karelii/
3) портал информационного агентства«Республика Карелия»:
- http://rk.karelia.ru/social/narodnyj-byudzhet-zhiteli-predlagayut-gosudarstvo-finansiruet/
- http://rk.karelia.ru/social/narodnyj-byudzhet-aktivnyj-start-i-mnozhestvo-proektov/
- http://rk.karelia.ru/social/narodnyj-byudzhet-lyudi-reshayut-vlast-ispolnyaet/
- http://rk.karelia.ru/social/startoval-priem-zayavok-v-ramkah-proekta-narodnyj-byudzhet/
- http://rk.karelia.ru/social/v-2021-godu-na-blagoustrojstvo-obshhestvennyh-mest-v-karelii-potratyat-300-mln-rublej/
4) Информационное агентство «Столица на Онего»:
- https://stolicaonego.ru/news/zhiteli-karelii-vyberut-luchshie-proekty-po-programme-narodnyj-bjudzhet/
- https://stolicaonego.ru/news/v-severnyh-rajonah-karelii-idet-aktivnoe-golosovanie-zhitelej-po-proektam-programmy-narodnyj-bjudzhet/
- https://stolicaonego.ru/news/golosovanie-za-proekty-programmy-narodnyj-bjudzhet-v-kemi-budet-ochen-aktivnym/
- https://stolicaonego.ru/news/v-suojarvi-v-programmu-narodnyj-bjudzhet-popali-samye-nuzhnye-zhiteljam-proekty/
- https://stolicaonego.ru/news/interes-k-proektam-narodnogo-bjudzheta-v-lahdenpohskom-rajone-ogromnyj/
- https://stolicaonego.ru/news/zhiteli-kondopogi-obsuzhdajut-proekty-narodnogo-bjudzheta-i-na-rabote-i-doma/
5) Информационное агентство «КарелИнформ»:
- https://karelinform.ru/news/society/09-06-2020/zhiteli-vybirayut-vlasti-finansiruyut-narodnyy-byudzhet-poyavilsya-u-karelii
- https://karelinform.ru/news/society/30-06-2020/v-rayonah-karelii-vybirayut-proekty-dlya-realizatsii-narodnogo-byudzheta
- https://karelinform.ru/articles/2114331/customer_preview?id=2114331
- https://karelinform.ru/news/society/16-06-2020/doroga-k-moryu-park-i-naberezhnaya-kakie-proekty-boryutsya-za-narodnyy-byudzhet-belomorska?id=doroga-k-moryu-park-i-naberezhnaya-kakie-proekty-boryutsya-za-narodnyy-byudzhet-belomorska&amp;published_date=16-06-2020&amp;rubric=society&amp;type=NewsItem
- https://karelinform.ru/news/society/18-06-2020/zhiteli-kemi-predlagayut-sozdat-park-kemskaya-volost-i-kulturnyy-klaster?id=zhiteli-kemi-predlagayut-sozdat-park-kemskaya-volost-i-kulturnyy-klaster&amp;published_date=18-06-2020&amp;rubric=society&amp;type=NewsItem</t>
  </si>
  <si>
    <t>https://drive.google.com/drive/folders/1LxbrbXxW3kNxOKHJ_ukT-5EbFhIor-OZ?usp=sharing
https://nac.gov.karelia.ru/about/8204/</t>
  </si>
  <si>
    <t>совещания в режиме видеоконференцсвязи с руководителями органов местного самоуправления по вопрсу реализации проекта "Народный бюджет"</t>
  </si>
  <si>
    <t xml:space="preserve"> Проекты инициативного бюджетирования "Твой Кузбасс - твоя инициатива"</t>
  </si>
  <si>
    <t xml:space="preserve"> "Твой Кузбасс - твоя инициатива"</t>
  </si>
  <si>
    <t xml:space="preserve">"Об утверждении государственной программы Кемеровской области Кузбасса "Управление государственными финансами Кузбасса" на 2014-2022 годы, подпрограмма "Создание условий для повышения эффективности расходов бюджета Кемеровской области - Кузбасса, мероприятие "Реализация проектов инициативного бюджетирования "Твой Кузбасс - твоя инициатива" </t>
  </si>
  <si>
    <t>Постановление Коллегии Администрации Кемеровской области от 24.12.2018 № 606 "О внесении изменений в постановление Коллегии Администрации Кемеровской области  от 08.10.2013 № 421"</t>
  </si>
  <si>
    <t>http://publication.pravo.gov.ru/Document/View/4200201908130001</t>
  </si>
  <si>
    <t>Закон Кемеровской области - Кузбасса от 14.11.2018 № 90-ОЗ "О реализации проектов инициативного бюджетирования в Кемеровской области - Кузбассе"</t>
  </si>
  <si>
    <t xml:space="preserve">http://docs.cntd.ru/document/550244134  </t>
  </si>
  <si>
    <t>Закон Кемеровской области - Кузбасса от 14.11.2018 № 90-ОЗ "О реализации проектов инициативного бюджетирования в Кемеровской области -Кузбассе" (на постоянной основе)</t>
  </si>
  <si>
    <t>Постановление коллегии Администрации Кемеровской области от 11.12.2018 № 565 "Об областной конкурсной комиссии, порядке рассмотрения и проведении конкурсного отбора проектов инициативного бюджетирования "Твой Кузбасс - твоя инициатива" в Кемеровской области -Кузбассе, от 11.12.2018 № 566 " Об утверждении Порядка предоставления субсидии из областного бюджета бюджетам муниципальных образований Кемеровской области - Кузбасса на реализацию проектов   инициативного бюджетирования "Твой Кузбасс - твоя инициатива" в Кемеровской области - Кузбассе</t>
  </si>
  <si>
    <t>http://docs.cntd.ru/document/550287796   http://docs.cntd.ru/document/550287820</t>
  </si>
  <si>
    <t>Министерство финансов Кузбасса</t>
  </si>
  <si>
    <t>34 получателя бюджетных средств, в том числе: администрации, управления  культуры, спорта, молодежи и национальной политики, управления образования, управления ЖКХ</t>
  </si>
  <si>
    <t>Численность благополучателей учитывается исходя из указанных данных в заявках на участие в конкурсах. Если численность населения муниципального образования превышает данные Росстата, конкурсанты направляют подтверждение (например, пояснительная записка по проведению областных конкурсов, планы региональных мероприятий на данной территории и т.д.)</t>
  </si>
  <si>
    <t>Расчетная методика не предусмотрена</t>
  </si>
  <si>
    <t>https://rosstat.gov.ru/storage/mediabank/wJkrbrPg/Popul2021_Site.xls</t>
  </si>
  <si>
    <t>Опросный лист</t>
  </si>
  <si>
    <t>Опросные листы, протоколы собраний</t>
  </si>
  <si>
    <t>нет (на стадии разработки)</t>
  </si>
  <si>
    <t>Протокол заседания областной конкурсной комиссии по проведению конкурсного отбора  проектов инициативного бюджетирования "Твой Кузбасс - твоя инициатива" в Кемеровской области - Кузбассе на 2021 год от 22.01.2021 № 6</t>
  </si>
  <si>
    <t xml:space="preserve">Городские и муниципальные округа, городские и сельские поселения муниципального района </t>
  </si>
  <si>
    <t>Муниципальный район не является участником конкурса проектов инициативного бюджетирования  "Твой Кузбасс- твоя инициатива". Приоритетное право реализации своих полномочий в Кузбассе было направлено на участие городских и сельских поселений. Данная категория по определенным показателям зачастую не может участвовать в иных программах, конкурсах на получение субсидий, грантов.</t>
  </si>
  <si>
    <t>https://www.ofukem.ru/activity/initiative-budgeting/about-the-projects/     https://vk.com/id534063931?z=video534063931_456239018   https://www.instagram.com/svetlana_kazakova_kazakovskaya/   https://vk.com/id534063931</t>
  </si>
  <si>
    <t xml:space="preserve">http://www.прокопьевский
http://www.krasulinskoe.ru/dokumenty/inicziativnoe-byudzhetirovanie/obyavleniya.html
kuzed-t@yandex.ru
http://www.kuzedeevskoe.ru/
https://admsheregesh.ru/2020/11/9032/
https://admgur.ru/administrative-centers/selskoe-territorialnoe-upravlenie/obyavleniya/?PAGEN_1=2
https://krapivino.ru/node/14630
https://lnkrayon.ru/vlast/territorialnoe-upravlenie/informatsionnyy-stend.php
https://ож-ижморский.рф/2020/07/2675/
https://ож-ижморский.рф/2020/07/2673/
http://novotv.ru/cast/novosti/98744687
http://www.novotv.ru/cast/novosti/98744765
https://adm-yaya.ru/district-economika/initsiativnoe-byudzhetirovanie/o-proektakh/
https://www.admtmo.ru/about/info/news/?ELEMENT_ID=2207
https://ok.ru/profile/579071730229/statuses/152283177768245
http://www.tyazhin.ru/news/realizacija_proekta_iniciativnogo_bjudzhetirovanija/2021-07-30-11032
http://www.yurgregion.ru/index.php?id=8984
https://vk.com/wall-167866092_90?ysclid=l1etich8uq https://kemerovo.bezformata.com/listnews/tvoy-kuzbass-tvoya-initciativa/99467877/
</t>
  </si>
  <si>
    <t>https://www.ofukem.ru/images/logo_iniciative_budg.png</t>
  </si>
  <si>
    <t>Методические рекомендации по реализации проектов инициативного бюджетирования "Твой Кузбасс - твоя инициатива" в Кемеровской области https://www.ofukem.ru/upload/iblock/56e/Metodicheskie-rekomendatsii.pdf</t>
  </si>
  <si>
    <t>ВКС, ежеквартально</t>
  </si>
  <si>
    <t>Казакова - Казаковская Светлана Алексеевна, начальник контрольно - аналитического отдела, Министерство финансов Кузбасса</t>
  </si>
  <si>
    <t>8 (3842) 58-25-98</t>
  </si>
  <si>
    <t>kaz-kazakovskay@mail.ru, k-kazakovskaya@ofukem.ru</t>
  </si>
  <si>
    <t>ППМИ</t>
  </si>
  <si>
    <t>Государственная программа Кировской области "Содействие развитию гражданского общества и реализация государственной национальной политики", отдельное мероприятие "Обеспечение реализации проекта по поддержке местных инициатив"</t>
  </si>
  <si>
    <t>Постановление Правительства Кировской области от 28.12.2012 № 189/839 "Об утверждении государственной программы Кировской области "Содействие развитию гражданского общества, поддержка социально ориентированных некоммерческих организаций и укрепление единства российской нации" на 2013 - 2021 годы"</t>
  </si>
  <si>
    <t>http://www.kirovreg.ru/publ/AkOUP.nsf/de017b98ac867075c32571440061b25c/c5cfc3177e78934f43257dcf00397b26?OpenDocument</t>
  </si>
  <si>
    <t>Министерство социального развития Кировской области</t>
  </si>
  <si>
    <t>Субсидии местным бюджетам из областного бюджета на софинансирование инициативных проектов по развитию общественной инфраструктуры муниципальных образований в Кировской области</t>
  </si>
  <si>
    <t>администрация муниципального образования</t>
  </si>
  <si>
    <t>трудовое участие, не требующее высокой квалификации - уборка территории, посадка растений и т.д.</t>
  </si>
  <si>
    <t>На основании сведений муниципальных образований, указанных в конкурсных заявках и подтвержденных документально - справки о численности жителей населенных пунктов, ТОСов, общестенных организаций и другое. Подписные листы, подтверждающие желание жителей определенной территории участвовать в реализации конкретного проекта и поддержать его деньгами. Схемы движения благополучателей (с указанием групп благополучателей и их численности) относительно запланированного объекта</t>
  </si>
  <si>
    <t>https://kirovstat.gks.ru/storage/mediabank/%D0%9E%D1%86%D0%B5%D0%BD%D0%BA%D0%B0%20%D1%87%D0%B8%D1%81%D0%BB%D0%B5%D0%BD%D0%BD%D0%BE%D1%81%D1%82%D0%B8%20%D0%BD%D0%B0%20%D0%BD%D0%B0%D1%87%D0%B0%D0%BB%D0%BE%202021-2022.htm</t>
  </si>
  <si>
    <t>4 сотрудника министерства социального развития Кировской области</t>
  </si>
  <si>
    <t>Для фиксации использовались регистрационные списки участников собраний и конференций граждан, опросные листы, фото и видеоматериалы собраний</t>
  </si>
  <si>
    <t>Для фиксации использовались регистрационные списки участников собраний ТОС, опросные листы, фото и видеоматериалы собраний</t>
  </si>
  <si>
    <t>Конкурсная комиссия из представителей органов исполнительной власти Кировской области, а также по согласованию из представителей Законодательного Собрания Кировской области, общественных объединений в сфере местного самоуправления.</t>
  </si>
  <si>
    <t>да (https://www.socialkirov.ru/admin/access_denied.htm?cmd=logout&amp;back=yes&amp;referer=https://www.socialkirov.ru/admin/)</t>
  </si>
  <si>
    <t>Информационная система управления заявками ППМИ Кировской области позволяет: подавать заявки от муниципальных образований и загружать необходимые документы, формировать отчетную документацию (отчеты консультантов о проведенных собраниях граждан, отчетность в рамках заключенных соглашений), производить оценку конкурсных заявок в автоматическом режиме, заполнять соглашения и приложения к нему по упрощенной форме с дальнейшим выводом на печать, загружать фотографии реализованных проектов.</t>
  </si>
  <si>
    <t>http://www.socialkirov.ru/social/root/ppmi/Info.htm</t>
  </si>
  <si>
    <t>https://vk.com/ppmi43
https://www.facebook.com/groups/ppmi43/</t>
  </si>
  <si>
    <t>http://socialkirov.ru/images/PPMIImages/ППМИ_лого</t>
  </si>
  <si>
    <t>Вся информация о ППМИ доступна на официальных сайтах министерства социального развития (socialkirov.ru) и Правительства Кировской области (kirovreg.ru). Информация о практике ППМИ размещена на интернет-ресурсах муниципальных образований региона. Репортажи об открытии объектов, а также информация о ходе реализации Проекта вещается региональными телеканалами – «СТС – 9 канал», «ТНТ – 43 регион», «Рен ТВ. Киров», ГТРК «Вятка», «Первый городской». Интервью и репортажи транслируются на радиостанции «Эхо Москвы. Киров». Проект освещают районные и областные газеты. Статьи о реализации Проекта публикуются в журналах местных изданий («Товар-Деньги-Товар» и др.). В социальных сетях информирование о Проекте осуществлялось инициативными группами и администрациями муниципальных образований путем создания тематических сообществ на сайте «Вконтакте» (vk.com).</t>
  </si>
  <si>
    <t>В качестве раздаточных материалов использовались: операционное руководство Проекта по поддержке местных инициатив в Кировской области, инструкции по работе с информационной системой управления заявками, инструкции по заполнению отчетных форм в информационной системе управления заявками, памятки по проведению собраний, памятки по критериям конкурсного отбора, памятки по содержанию и порядку формирования конкурсных заявок. Презентации, инструкции и памятки размещаются в соответсвующем разделе портала социальных услуг -  / Проект по поддержке местных инициатив  / Реализация Проекта  / ППМИ в 2021 году. 
https://www.socialkirov.ru/social/root/ppmi/Realisation/2020.htm</t>
  </si>
  <si>
    <t xml:space="preserve">    24.06.2019 – видеотренинг с представителями органов местного самоуправления по вопросам реализации ППМИ-2020. 
    25.06-02.07.2019 – обучающие семинары по эффективному использованию инструментов вовлечения граждан в проекты развития территорий в рамках ППМИ-2020. Всего проведено 10 семинаров для 276 участников ППМИ и инициаторов муниципальных проектов.
    15.07.-23.08.2019 – в рамках выездных совещаний ассоциации “Совет муниципальных образований Кировской области” рассмотрены отдельные вопросы реализации ППМИ.
    10.09.2019 – видеоконференция с муниципалитетами Кировской области по вопросам заполнения и подачи заявок на конкурсный отбор ППМИ-2020. 
Точный подсчет участников не проводился, к видеосвязи были подключены все муниципальные районы и городские округа региона. </t>
  </si>
  <si>
    <t xml:space="preserve">1. Подсчет участников видеотренингов и видеоконференции не проводился.
2. Участников обучающих семинаров - 276 человек. </t>
  </si>
  <si>
    <t>Глухова Оксана Владимировна, ведущий консультант отдела управления проектами и программами министерства социального развития Кировской области</t>
  </si>
  <si>
    <t>(8332) 272726, доб. 2672</t>
  </si>
  <si>
    <t>gluhovaov@dsr.kirov.ru</t>
  </si>
  <si>
    <t>проект "Народный бюджет"</t>
  </si>
  <si>
    <t>Народный бюджет</t>
  </si>
  <si>
    <t xml:space="preserve">Государственная программа Кировской области "Управление государственными финансами и регулирование межбюджетных отношений"  Отдельное мероприятие "Повышение финансовой грамотности населения"
</t>
  </si>
  <si>
    <t>Постановление Правительства Кировской области от 25.12.2019 N 695-П "Об утверждении государственной программы Кировской области "Управление государственными финансами и регулирование межбюджетных отношений"</t>
  </si>
  <si>
    <t>https://kirovreg.ru/publ/AkOUP.nsf/de017b98ac867075c32571440061b25c/2bf5eb0d1b2998b1432584dc003b2a74?OpenDocument http://www.minfin.kirov.ru/upload/iblock/896/8962de802becf9df37a68f5719052ce7.pdf</t>
  </si>
  <si>
    <t>Постановление Правительства Кировской области от 15.03.2018 № 122-П "О реализации проекта "Народный бюджет"</t>
  </si>
  <si>
    <t>http://www.kirovreg.ru/publ/AkOUP.nsf/de017b98ac867075c32571440061b25c/a477b32730cd333b43258256004958f1?OpenDocument</t>
  </si>
  <si>
    <t>Министерство финансов Кировской области</t>
  </si>
  <si>
    <t>грант в форме иных межбюджетных трансфертов</t>
  </si>
  <si>
    <t xml:space="preserve">администрация муниципального образования-участника проекта </t>
  </si>
  <si>
    <t>граждане не принимают участие в софинансировании</t>
  </si>
  <si>
    <t xml:space="preserve"> </t>
  </si>
  <si>
    <t>юридические лица и индивидуальные предприниматели не принимают участие в софинансировании</t>
  </si>
  <si>
    <t>на реализацию проекта "Народный бюджет" не предоставляются средства из федерального бюджета</t>
  </si>
  <si>
    <t>не предусмотрен нефинансовый вклад со стороны граждан, индивидуальных предпринимателей и юридических лиц</t>
  </si>
  <si>
    <t>не ведется учет благополучателей</t>
  </si>
  <si>
    <t>1 сотрудник отдела методологии в сфере бюджетной политики министерства финансов Кировской области</t>
  </si>
  <si>
    <t>195 человек в 13 муниципальных образованиях</t>
  </si>
  <si>
    <t>Участие принимают все городские поселения и городские и муниципальные округа Кировской области</t>
  </si>
  <si>
    <t>До 2020 года в проекте принимали участия только городские поселения Кировской области. В 2019 году в качесте пилотной версии проект был реализован в муниципальном образовании "Город Киров". Реализация прошла успешно и вызвала интерес жителей, потому было принято решение с 2020 года осществлять реализацию в городских поселениях, муниципальных округах и городских округах Кировской области</t>
  </si>
  <si>
    <t>Для работы бюджетной комиссии, информирования населения, а также мониторинга реализации проекта используется социальная сеть ВКонтакте. Для каждого муниципального образования создается группа в социалной сети Вконтакте. Список групп всех муниципальных образований - участников в 2020-2021 годах по ссылке на сайте министерства финансов Кировской области: https://www.minfin.kirov.ru/otkrytyy-byudzhet/dlya-spetsialistov/narodniy-byudzhet/nb/2020/</t>
  </si>
  <si>
    <t>https://www.minfin.kirov.ru/otkrytyy-byudzhet/dlya-spetsialistov/narodniy-byudzhet/nb/2020/</t>
  </si>
  <si>
    <t>Официальная группа министерства финансов в социальной сети "Вконтакте" https://vk.com/minfinkirov?w=wall-196009996_202       Официальная группа Правительства Кировской области в социальной сети "Вконтакте" https://vk.com/kirovreg43?w=wall-163630299_99308    Официальный сайт Правительства Кировской области https://kirovreg.ru/news/detail.php?ID=106309&amp;sphrase_id=660539</t>
  </si>
  <si>
    <t>http://minfin.kirov.ru.opt-images.1c-bitrix-cdn.ru/upload/medialibrary/documents/2019_03/%D0%BD%D0%B1.png</t>
  </si>
  <si>
    <t>Рекламная кампания проекта "Народный бюджет" проводилась: на региональном уровне на официальм сайте министерства финансов (https://www.minfin.kirov.ru/novosti-i-anonsy/other/10636/?sphrase_id=71042), официальном сайте Правительства области (https://kirovreg.ru/news/detail.php?ID=99458&amp;sphrase_id=660539), на местном уровне в социальных сетях, в местных печатных СМИ (https://vk.com/club94435950?z=photo-94435950_457239734%2Fwall-94435950_419, https://vk.com/club166328501?z=photo-166328501_457240240%2Falbum-166328501_00%2Frev), на массовых мероприятиях (https://vk.com/club182304009?w=wall-182304009_176), объявления (https://vk.com/club94435950?z=photo-94435950_457239661%2Fwall-94435950_397)</t>
  </si>
  <si>
    <t>Для муниципальных образований готовится раздаточный материал с руководством по реализации проекта, включающий рекомендации и примеры проведения рекламной кампании, рекрутинга жителей в бюджетную комиссию и организацию непосредственной работы бюджетной комиссии. Ссылка на руководство https://www.minfin.kirov.ru/upload/iblock/8df/vrpfsujd63xm2ryjka5fyir1b5cqvt3b.pdf</t>
  </si>
  <si>
    <t xml:space="preserve">1. Организационное собрание проводится 1 раз в год.
2. Презентация проекта проводится от 1 раза. </t>
  </si>
  <si>
    <t>1. Организационное собрание - 41 человек                        2. Учет участников не ведется</t>
  </si>
  <si>
    <t>Романова Ольга Александровна</t>
  </si>
  <si>
    <t>7(8332)208439</t>
  </si>
  <si>
    <t>romanova_o@depfin.kirov.ru</t>
  </si>
  <si>
    <t>Народный бюджет, НБ</t>
  </si>
  <si>
    <t>30 января 2020 года (проведение собраний, мероприятия по отбору проектов)</t>
  </si>
  <si>
    <t>1 декабря 2021 года (финансирование и реализация проектов)</t>
  </si>
  <si>
    <t xml:space="preserve">Реализация проекта «Народный бюджет« осуществляется на основании Указа Главы Республики Коми от 13.05.2016г. № 66 «О проекте «Народный бюджет» в Республике Коми» и Постановления Правительства Республики Коми от 20.05.2016г. № 252 «О мерах по реализации Указа Главы Республики Коми от 13 мая 2016 г. N 66 «О проекте «Народный бюджет« в Республике Коми« (вместе с «Порядком организации работы по определению соответствия народных проектов критериям, предъявляемым к проекту «Народный бюджет«, «Положением о пилотном проекте «Бюджет и МЫ!»
Реализация проекта осуществляется путем субсидирования за счет средств республиканского бюджета Республики Коми бюджетов муниципальных образований на реализацию народных проектов в рамках реализации 10 государственных программ Республики Коми: 
1. Государственная программа Республики Коми «Развитие культуры и туризма в Республике Коми» - народные проекты в сфере культуры, в сфере этнокультурного развития народов (утверждена постановлением Правительства РК от 31.10.2019 № 524);
2. Государственная программа Республики Коми «Развитие образования» - народные проекты в сфере образования, школьные проекты (утверждена постановлением Правительства РК от 31.10.2019 № 522);
3 Государственная программа Республики Коми «Развитие сельского хозяйства и регулирование рынков сельскохозяйственной продукции, сырья и продовольствия, развитие рыбохозяйственного комплекса в Республике Коми» - народные проекты в сфере агропромышленного комплекса (утверждена постановлением Правительства РК от 31.10.2019 № 525);
4. Государственная программа Республики Коми «Развитие транспортной системы» - народные проекты в сфере дорожной деятельности (утверждена постановлением Правительства РК от 31.10.2019 № 523);
5. Государственная программа Республики Коми «Содействие занятости населения» - народные проекты в сфере занятости населения (утверждена постановлением Правительства РК от 30.10.2019 № 512);
6. Государственная программа Республики Коми «Развитие физической культуры и спорта» - народные проекты в сфере физической культуры и спорта (утверждена постановлением Правительства РК от 30.10.2019 № 513);
7. Государственная программа Республики Коми «Развитие экономики и промышленности» - народные проекты в сфере малого и среднего предпринимательства в Республике Коми (утверждена постановлением Правительства РК от 31.10.2019 № 521);
8. Государственная программа Республики Коми «Развитие строительства, обеспечение доступным и комфортным жильем и коммунальными услугами граждан» - народные проекты в сфере благоустройства, в сфере обустройства источников холодного водоснабжения (утверждена постановлением Правительства РК от 31.10.2019 № 520);
9. Государственная программа Республики Коми «Социальная защита населения» - народные проекты в сфере доступной среды (утверждена постановлением Правительства РК от 31.10.2019 № 517);
10. Государственная программа Республики Коми «Воспроизводство и использование природных ресурсов и охрана окружающей среды» - народные проекты в сфере охраны окружающей среды (утверждена постановлением Правительства РК от 29.10.2019 № 506)
</t>
  </si>
  <si>
    <t>Указ Главы Республики Коми от 13 мая 2016 г. № 66 «О проекте «Народный бюджет» в Республике Коми»; Постановление Правительства Республики Коми от 20.05.2016 № 252 «О мерах по реализации Указа Главы Республики Коми от 13 мая 2016 г. № 66 «О проекте «Народный бюджет» в Республике Коми»</t>
  </si>
  <si>
    <t>consultantplus://offline/ref=8681304F199BB5883F0479A173A3989C516F0CF7D46CBEAFFE16752BF433865F9BE76C4C851FC57EC9FD60B1AA8917A9FC0C140C726C01CB828C79F97F7CV7f2I; consultantplus://offline/ref=27E387820AD124DA76E23D19B21F16FC2C52A977852490E19BFD5714709B6625E8BE508484846D3A05A0D9C08942B809CACCE561DA66D885C5E67E9668D6s8fFI</t>
  </si>
  <si>
    <t>Постановление Правительства РК от 30.10.2019 № 511 "О Государственной программе Республики Коми "Управление государственными финансами и государственным долгом" (Основное мероприятие 1.2.6. Создание условий для реализации и развития практик инициативного бюджетирования на территории муниципальных образований, в том числе в рамках проекта "Народный бюджет")</t>
  </si>
  <si>
    <t>consultantplus://offline/ref=1F562BD84202EB0B9DAF8FFF37CB869BC0EE9EFCD8B9B378F9B3B27EF30D8E9DE261A4DF410EB28229FA2A402F78FA0204076C41262693EAF9CC064BZCV5K</t>
  </si>
  <si>
    <t>Администрация Главы Республики Коми</t>
  </si>
  <si>
    <t>Министерство сельского хозяйства и потребительского рынка Республики Коми;
Министерство строительства и жилищно-коммунального хозяйства Республики Коми;
Министерство труда, занятости и социальной защиты Республики Коми;
Министерство культуры, туризма и архивного дела Республики Коми;
Министерство образования, науки и молодежной политики Республики Коми;
Министерство экономического развития и промышленности Республики Коми;
Министерство физической культуры и спорта Республики Коми;
Министерство национальной политики Республики Коми;
Министерство природных ресурсов и охраны окружающей среды Республики Коми</t>
  </si>
  <si>
    <t>Органы местного самоуправления муниципальных районов и городских округов, а также органы местного самоуправления поселений в случае, если в соответствии с правилами предоставления из республиканского бюджета Республики Коми субсидий на реализацию народных проектов, прошедших отбор в рамках проекта "Народный бюджет", утвержденными соответствующими государственными программами Республики Коми, предусмотрено участие органов местного самоуправления поселений</t>
  </si>
  <si>
    <t xml:space="preserve">Материально-техническое участие (под материально-техническим участием юридических лиц, индивидуальных предпринимателей, граждан понимается их нефинансовый вклад в реализацию народного проекта в виде материалов, оборудования, техники, транспортных средств)
</t>
  </si>
  <si>
    <t>Количество  человек,  которые получат пользу от народного проекта: непосредственно (прямые благополучатели), косвенно (косвенные благополучатели) (например, в случае ремонта улицы прямые благополучатели - это  жители  этой  и прилегающих улиц, которые регулярно ходят или ездят по отремонтированной   улице, а косвенные – жители муниципального образования (населенного пункта) или части населенного пункта (микрорайон, квартал, улица), за исключением прямых благополучателей.</t>
  </si>
  <si>
    <t>https://komi.gks.ru/population</t>
  </si>
  <si>
    <t>Проектный центр инициативного бюджетирования Республики Коми при Государственном образовательном учреждении высшего образования «Коми республиканская академия государственной службы и управления» (ГОУ ВО КРАГСиУ)  (без образования отдельного юридического лица), созданный в соответствии с Приказом Министерства образования, науки и молодежной политики Республики Коми № 744 от 16 августа 2017 г.</t>
  </si>
  <si>
    <t>Постановление Правительства РК от 30.10.2019 N 511 "О Государственной программе Республики Коми "Управление государственными финансами и государственным долгом"  (Основное мероприятие 1.2.6. Создание условий для реализации и развития практик инициативного бюджетирования на территории муниципальных образований, в том числе в рамках проекта "Народный бюджет" )</t>
  </si>
  <si>
    <t>4 (в том числе 2 консультанта Проектного центра инициативного бюджетирования и 2 сотрудника Администрации Главы Республики Коми как уполномоченного органа исполнительной власти Республики Коми по координации деятельности органов исполнительной власти Республики Коми при реализации проекта "Народный бюджет")</t>
  </si>
  <si>
    <t>Сбор дополнительных реестров подписей в поддержку народного проекта (помимо реестра, заполненного на собрании граждан по обсуждению народных проектов)</t>
  </si>
  <si>
    <t>Органы местного самоуправления Республики Коми в течение 3-х дней после проведения собраний граждан направляют в Администрацию Главы Республики Коми протоколы собраний граждан, реестры подписей в поддрежку народных проектов с фотофиксацией собраний. Фотографии в рамках новостных сообщений размещаются на портале "Активный регион" https://signal.rkomi.ru/budzhet, в группе в социальной сети ВКонтакте https://vk.com/nb_rk .Также использовался способ фиксации участия граждан посредством физического присутствия консультанта по вопросам инициативного бюджетирования на собраниях.</t>
  </si>
  <si>
    <t>В Протоколе собрания граждан по обсуждению народных проектов фиксируется, кем предложен народный проект (в том числе, он может быть предложен ТОС)</t>
  </si>
  <si>
    <t>В Протоколе собрания граждан по обсуждению народных проектов фиксируется, кем предложен народный проект (в том числе, он может быть предложен сельским старостой)</t>
  </si>
  <si>
    <t xml:space="preserve">Физическое присутствие представителей Проектного центра, составление протоколов, фотофиксация собраний граждан по обсуждению народных проектов, размещение информации об итогах проведенных собраний на официальных сайтах администраций муниципальных образований, на страницах муниципальных образований в социальной сети ВКонтакте, на портале "Активный регион" https://signal.rkomi.ru/budzhet, в группе в социальной сети ВКонтакте https://vk.com/nb_rk </t>
  </si>
  <si>
    <t>Составление протоколов заседания Бюджетной комиссии из граждан</t>
  </si>
  <si>
    <t xml:space="preserve">Перечень заявок-победителей утверждается Межведомственной комиссией по отбору народных проектов. В состав Межведомстсвенной комиссии по отбору народных проектов входят руководители (заместители) отраслевых министерств, участвующих в реализации проекта "Народный бюджет", представители Ассоциации «Совет муниципальных образований Республики Коми» ; Председатель Комитета Государственного Совета Республики Коми по бюджету, налогам и экономической политики и руководитель Проектного центра инициативного бюджетирования </t>
  </si>
  <si>
    <t>Поступили проектные заявки от 133 МО (295 административно-территориальных единиц). Победители -  125 -МО (243-административно-территориальных единиц)</t>
  </si>
  <si>
    <t>Официальный сайт Администрации Главы Республики Коми, где ежегодно размещаются объявления о проведении отбора народных проектов в рамках проекта «Народный бюджет», приказы Администрации Главы республики Коми о внесении изменений в состав Межведомственной комиссии по отбору народных проектов, а также информация о народных проектах, прошедших отбор в рамках реализации проекта «Народный бюджет» в Республике Коми. https://adm.rkomi.ru/news</t>
  </si>
  <si>
    <t xml:space="preserve">В целях информирования населения о проекте «Народный бюджет» на портале «Активный регион» функционирует раздел «Народный бюджет» (http://www.signal.rkomi.ru/bydzhet). С марта 2017 года с целью привлечения граждан Республики Коми к обсуждению социально значимых народных проектов и информирования о ходе их реализации в социальной сети «Вконтакте» действует группа «Народный бюджет Республики Коми» (https://vk.com/nb_rk).  </t>
  </si>
  <si>
    <t>https://signal.rkomi.ru/budzhet/razrabotan-logotip-proekta-narodnyy-byudzhet</t>
  </si>
  <si>
    <t xml:space="preserve">Распространение информации о проекте «Народный бюджет» происходит через республиканские и муниципальные СМИ (электронная и печатная версии), официальные сайты и группы в социальных сетях органов местного самоуправления Республики Коми, сайт и социальные сети «Ассоциации органов территориального общественноо самоуправления РК», Ассоциации «Совет муниципальных образований РК». Содействие в публикации информации о ходе реализации проекта «Народный бюджет» также осуществляется органами исполнительной власти Республики Коми на постоянной основе на официальных сайтах органов исполнительной власти Республики Коми и в социальных сетях, на официальном портале Республики Коми. Самый большой охват населения обеспечивают посты в социальных сетях и видеоролики, снятые инициаторами и активистами народных проектов. 
</t>
  </si>
  <si>
    <t>https://disk.yandex.ru/d/CP1_-xCB86uIqA</t>
  </si>
  <si>
    <t>Консультации: личные, телефонные, онлайн. Мероприятия: семинары, круглые столы, участие в собраниях граждан. Во всех 20 муниципальных образованиях городских округов и муниципальных районах Республики Коми были проведено более 35 семинаров по теме «Проектный центр. Программы инициативного бюджетирования - актуальные инструменты реализации гражданских инициатив», в которых приняли участие более 100 человек. Проведено 40 выездных сессий в муниципальных образованиях Республики Коми и организованы расширенные встречи с населением, муниципальными служащими, социально ориентированными некоммерческими организациями, в том числе органами территориального общественного самоуправления в целях проведения образовательных и консультативных занятий по вопросам внедрения практик инициативного бюджетирования и реализации программ инициативного бюджетирования в муниципалитетах Республики Коми.  Проведены обучающие семинары для членов бюджетныйх комиссий районов.</t>
  </si>
  <si>
    <t>Консультаций: от 950. Мероприятий: от 40</t>
  </si>
  <si>
    <t>Более 2000 человек</t>
  </si>
  <si>
    <t>Морозова Анастасия Сергеевна, консультант отдела мониторинга и анализа ГКУ РК "Центр обеспечения деятельности Администрации Главы Республики Коми"</t>
  </si>
  <si>
    <t>8 (8212) 285-397</t>
  </si>
  <si>
    <t>a.s.morozova@opg.rkomi.ru</t>
  </si>
  <si>
    <t>Синицкая Наталья Валерьевна, начальник отдела методологии бюджетного процесса Министерства финансов Республики Коми</t>
  </si>
  <si>
    <t>8 (8212) 286-400 (доб. 2201)</t>
  </si>
  <si>
    <t>n.v.sinickaya@minfin.rkomi.ru</t>
  </si>
  <si>
    <t>"О конкурсном отборе муниципальных образований Костромской области в целях реализации проектов развития, основанных на общественных инициативах"</t>
  </si>
  <si>
    <t>Дорожная деятельность</t>
  </si>
  <si>
    <t>4 октября 2021 г.</t>
  </si>
  <si>
    <t>29 октября 2021 г.</t>
  </si>
  <si>
    <t>Постановление Администрации Костромской области от 25.02.2014 N 61-а "Об утверждении государственной программы Костромской области "Развитие транспортной системы Костромской области"</t>
  </si>
  <si>
    <t xml:space="preserve">Постановление Администрации Костромской области от 26.04.2017 N 176-а "О внесении изменения в постановление администрации Костромской области от 25.02.2014 N 61-а" </t>
  </si>
  <si>
    <t>Постановление Администрации Костромской области от 26.04.2017 N 176-а "О внесении изменения в постановление администрации Костромской области от 25.02.2014 N 61-а" (вместе с "Государственной программой Костромской области "Развитие транспортной системы Костромской области") {КонсультантПлюс}</t>
  </si>
  <si>
    <t>Постановление администрации Костромской области от 29.12.2017 г. №275 "О конкурсном отборе муниципальных образований Костромской области в целях реализации проектов развития, основанных на общественных инициативах"</t>
  </si>
  <si>
    <t>Постановление Губернатора Костромской области от 29.12.2017 N 275 (ред. от 02.12.2020) "О конкурсном отборе муниципальных образований Костромской области в целях реализации проектов развития, основанных на общественных инициативах" (вместе с "Положением о конкурсном отборе муниципальных образований Костромской области в целях реализации проектов развития, основанных на общественных инициативах") {КонсультантПлюс}</t>
  </si>
  <si>
    <t>Департамент транспорта и дорожного хозяйства Костромской области</t>
  </si>
  <si>
    <t>Администрации муниципальных образований Костромской области</t>
  </si>
  <si>
    <t>Количество благополучателей устанавливают заявители</t>
  </si>
  <si>
    <t>http://www.statdata.ru/naselenie/kostromskoi-oblasti</t>
  </si>
  <si>
    <t>Формируется протокол опроса граждан</t>
  </si>
  <si>
    <t>Формируется протокол очного голосования</t>
  </si>
  <si>
    <t>http://trans.adm44.ru/sfera/deytelnost/obshinic/</t>
  </si>
  <si>
    <t>Репортажи на региональном телевидение и местных газетах</t>
  </si>
  <si>
    <t>Королева Ирина Владимировна,начальник отдела
 финансирования департамента транспорта и дорожного хозяйства Костромской области</t>
  </si>
  <si>
    <t>(4942) 49-24-36</t>
  </si>
  <si>
    <t>dtdh@adm44.ru</t>
  </si>
  <si>
    <t>Гущин Иван Сергеевич, заместитель начальника отдела бюджетной политики и управления государственным долгом управления бюджетной политики департамента финансов Костромской области</t>
  </si>
  <si>
    <t>(4942) 77-80-86</t>
  </si>
  <si>
    <t>dolg@depfin.adm44.ru</t>
  </si>
  <si>
    <t>Общественные инициативы</t>
  </si>
  <si>
    <t>Постановление администрации Костромской области от 30.01.2014 № 13-а "Об утверждении Государственной программы Костромской области "Государственная поддержка социально ориентированных некоммерческих организаций и содействие развитию местного самоуправления на территории Костромской области"</t>
  </si>
  <si>
    <t>Постановление администрации Костромской области от 06.08.2015 № 281-а "О внесении изменений в постановление администрации Костромской области от 30.01.2014 № 13-а"</t>
  </si>
  <si>
    <t>Постановление Администрации Костромской области от 06.08.2015 N 281-а "О внесении изменений в постановление администрации Костромской области от 30.01.2014 N 13-а" (вместе с "Порядком предоставления субсидий бюджетам муниципальных образований Костромской области на реализацию муниципальных программ развития административных центров сельских поселений Костромской области", "Порядком предоставления субсидий из областного бюджета бюджетам муниципальных образований Костромской области на софинансирование расходных обязательств муниципальных образований Костромской области, возникших при реализации проектов развития территорий сельских и городских поселений, включая городские округа Костромской области, и сельских населенных пунктов Костромской области, основанных на местных инициативах") {КонсультантПлюс}</t>
  </si>
  <si>
    <t>Постановление губернатора Костромской области
от 29 декабря 2017 г. № 275
«О конкурсном отборе муниципальных образований
костромской области в целях реализации проектов развития, основанных на общественных инициативах»</t>
  </si>
  <si>
    <t>Администрация Костромской области</t>
  </si>
  <si>
    <t>Администрация муниципальных образований</t>
  </si>
  <si>
    <t>трудовое участие</t>
  </si>
  <si>
    <t>Формируется лист регистрации граждан</t>
  </si>
  <si>
    <t xml:space="preserve">Формируется протокол схода граждан </t>
  </si>
  <si>
    <t>Скриншот</t>
  </si>
  <si>
    <t>Протокол собрания/схода градан и листы регистрации</t>
  </si>
  <si>
    <t>https://ipr.kostroma.gov.ru/realizatsiya-proektov-razvitiya-osnovannykh-na-obshchestvennykh-initsiativakh/konkursnyy-otbor.php</t>
  </si>
  <si>
    <t>Социальные сети (группы органов местного самоуправления), портал государственных органов Костромской области, местные газеты. https://smi44.ru/news/society/mestnye-initsiativy-poluchat-podderzhku/
https://vk.com/wall-41312887_19720</t>
  </si>
  <si>
    <t>Разъяснительная работа муниципалитетов с жителями</t>
  </si>
  <si>
    <t>Макаров Сергей Александрович,
главный консультант отдела по взаимодействию с муниципальными образованиями управления по вопросам внутренней политики администрации Костромской области</t>
  </si>
  <si>
    <t>(4942) 31-54-94</t>
  </si>
  <si>
    <t>makarov.sa@adm44.ru</t>
  </si>
  <si>
    <t>8 (4942) 77-80-86</t>
  </si>
  <si>
    <t xml:space="preserve">Благоустройство </t>
  </si>
  <si>
    <t>Постановление Администрации Костромской области от 23.12.2019 N 513-а "Об утверждении государственной программы Костромской области "Комплексное развитие сельских территорий Костромской области"</t>
  </si>
  <si>
    <t>Постановление Администрации Костромской области от 23.12.2019 N 513-а (ред. от 01.04.2021) "Об утверждении государственной программы Костромской области "Комплексное развитие сельских территорий Костромской области" {КонсультантПлюс}</t>
  </si>
  <si>
    <t>Департамент АПК Костромской области</t>
  </si>
  <si>
    <t>трудовое участие, волонтерская деятельность, предоставление помещений и технических средств</t>
  </si>
  <si>
    <t>https://apkkostroma.ru/industry-info/krst/index.aspx</t>
  </si>
  <si>
    <t>Протокол схода граждан</t>
  </si>
  <si>
    <t>Все населенные пункты, численность которых не превышает 30 000 человек</t>
  </si>
  <si>
    <t>Не участвуют сельские агломерации Костромской области</t>
  </si>
  <si>
    <t>Рудченко Виктор Евгеньевич, главный специалист-эксперт департамента агропромышленного комплекса Костромской области</t>
  </si>
  <si>
    <t>(4942) 55-35-41</t>
  </si>
  <si>
    <t>orst3@apkkostroma.ru</t>
  </si>
  <si>
    <t>Современный облик сельских территорий</t>
  </si>
  <si>
    <t>Семинары с сотрудниками администраций муниципальных образований Костромской области</t>
  </si>
  <si>
    <t>Поддержка государственных программ (подпрограмм)  субъектов Российской Федерации и муниципальных  программ формирования современной городской среды</t>
  </si>
  <si>
    <t>Благоустройство дворовых и общественных территорий</t>
  </si>
  <si>
    <t>Постановление администрации Костромской области от 28.08.2017 г. № 316-а "Об утверждении государственной программы Костромской области "Формирование современной городской среды"</t>
  </si>
  <si>
    <t>Постановление Администрации Костромской области от 28.08.2017 N 316-а (ред. от 22.03.2021) "Об утверждении государственной программы Костромской области "Формирование современной городской среды" {КонсультантПлюс}</t>
  </si>
  <si>
    <t>Департамент строительства, ЖКХ и ТЭК Костромской области</t>
  </si>
  <si>
    <t>Государственная программа Российской Федерации "Обеспечение доступным и комфортным жильем и коммунальными услугами граждан Российской Федерации", национальный проект "Жильё и городская среда", федеральный проект "Формирование комфортной городской среды"</t>
  </si>
  <si>
    <t>информация муниципальных образований</t>
  </si>
  <si>
    <t>http://gkh.adm44.ru/sov_sreda/</t>
  </si>
  <si>
    <t>Соколова Наталья Александровна, заместитель директора департамента строительства, ЖКХ и ТЭК Костромской области</t>
  </si>
  <si>
    <t>(4942) 37-16-92</t>
  </si>
  <si>
    <t>story@adm44.ru</t>
  </si>
  <si>
    <t>Развитие инициативного бюджетирования в Краснодарском крае</t>
  </si>
  <si>
    <t>18 марта 2021 г.</t>
  </si>
  <si>
    <t>30 декабря 2021 г.</t>
  </si>
  <si>
    <t>Государственная программа Краснодарского края "Региональная политика и развитие гражданского общества  (подпрограмма "Развитие инициативного бюджетирования в Краснодарском крае")</t>
  </si>
  <si>
    <t>Постановление главы администрации (губернатора) Краснодарского края от 06.11.2019 № 738
"О внесении изменений в некоторые нормативные правовые акты главы администрации (губернатора) Краснодарского края и об утверждении Порядков предоставления дотаций на содействие достижению и (или) поощрению достижения наилучших значений показателей деятельности органов местного самоуправления городских округов и муниципальных районов Краснодарского края и предоставления и распределения субсидий из краевого бюджета местным бюджетам муниципальных образований Краснодарского края на софинансирование расходных обязательств муниципальных образований Краснодарского края по проведению мероприятий по восстановлению (ремонту, благоустройству) воинских захоронений, установке мемориальных знаков на воинских захоронениях, нанесению имен погибших при защите Отечества на мемориальные сооружения воинских захоронений по месту захоронения в пределах полномочий, установленных законодательством Российской Федерации"</t>
  </si>
  <si>
    <t>https://admkrai.krasnodar.ru/upload/iblock/929/929e735a1bd74bc746554e0956b85848.pdf</t>
  </si>
  <si>
    <t>Постановление главы администрации (губернатора) Краснодарского края от 19.10.2015 № 975
"Об утверждении государственной программы Краснодарского края "Региональная политика и развитие гражданского общества" (с 2020 года по 2024 год)</t>
  </si>
  <si>
    <t>https://economy.krasnodar.ru/activity/gosprogrammy-kk/perechen/god-2021-gp/176338</t>
  </si>
  <si>
    <t>Постановление главы администрации (губернатора) Краснодарского края от 06.02.2020 № 70
"О краевом конкурсе по отбору проектов местных инициатив"</t>
  </si>
  <si>
    <t xml:space="preserve">1)https://admkrai.krasnodar.ru/upload/iblock/251/251f2002b49b081bf499fd5a4bbab744.pdf;
2)http://admkrai.krasnodar.ru/content/1291/show/578088/
</t>
  </si>
  <si>
    <t>Департамент внутренней политики администрации Краснодарского края</t>
  </si>
  <si>
    <t>Администрация Краснодарского края</t>
  </si>
  <si>
    <t>Дотации</t>
  </si>
  <si>
    <t>Муниципальные районы Краснодарского края</t>
  </si>
  <si>
    <t>https://krsdstat.gks.ru/storage/mediabank/ReHuiuIL/Ocenka.htm</t>
  </si>
  <si>
    <t>Подписные листы</t>
  </si>
  <si>
    <t>Протокол собрания граждан</t>
  </si>
  <si>
    <t>Протокол собрания граждан, подписные листы, фото и видео- и (или) аудиозаписи собрания граждан</t>
  </si>
  <si>
    <t>Протокол собрания граждан, подписные листы, фото и (или) видео- и (или) аудиозаписи собрания граждан</t>
  </si>
  <si>
    <t>Протокол заседания комиссии</t>
  </si>
  <si>
    <t>Муниципальные образования Краснодарского края: городские, сельские поселения, входящие в состав муниципального района Краснодарского края, с численностью населения до 10 тысяч человек</t>
  </si>
  <si>
    <t>https://open.krasnodar.ru/initiative/?year=2021</t>
  </si>
  <si>
    <t>Вебинары 2 раза в год, участники: сотрудники администрации Краснодарского края, ГКУ КК «Аппарат Общественной палаты Краснодарского края» и сотрудники муниципальных образований Краснодарского края</t>
  </si>
  <si>
    <t>Пышнов Сергей Валерьевич, заместитель начальника управления по взаимодействию с органами местного самоуправления департамента внутренней политики администрации Краснодарского края</t>
  </si>
  <si>
    <t>8(861) 268-27-37</t>
  </si>
  <si>
    <t>s.v.pyshnov@adm.krasnodar.ru</t>
  </si>
  <si>
    <t>Хачегогу Бэлла Аслановна, ведущий консультант сводного аналитического отдела бюджетного управления министерства финансов Краснодарского края</t>
  </si>
  <si>
    <t>8(861) 214-48-41</t>
  </si>
  <si>
    <t>b.khachegogu@minfin.krasnodar.ru</t>
  </si>
  <si>
    <t>регион 45 (нет региональных практик)</t>
  </si>
  <si>
    <t>Государственная программа Красноярского края "Содействие развитию местного самоуправления" подпрограмма "Поддержка местных инициатив"</t>
  </si>
  <si>
    <t>Постановление Правительства Красноярского края от 30.09.2013 № 517-п "Об утверждении государственной программы Красноярского края "Содействие развитию местного самоуправления"</t>
  </si>
  <si>
    <t>http://zakon.krskstate.ru/0/doc/15433</t>
  </si>
  <si>
    <t>Закон Красноярского края от 07.07.2016 №10-4831 "О государственной поддержке развития местного самоуправления Красноярского края"</t>
  </si>
  <si>
    <t>http://zakon.krskstate.ru/0/doc/34007</t>
  </si>
  <si>
    <t>Постановление Правительства Красноярского края от 31.12.2019 № 793-п "Об утверждении Порядка предоставления и распределения субсидий бюджетам муниципальных образований Красноярского края на осуществление расходов, направленных на реализацию мероприятий по поддержке местных инициатив" (далее - Порядок)</t>
  </si>
  <si>
    <t xml:space="preserve">http://zakon.krskstate.ru/0/doc/83206 </t>
  </si>
  <si>
    <t>министерство финансов Красноярского края</t>
  </si>
  <si>
    <t>бюджеты муниципальных районов, муниципальных округов</t>
  </si>
  <si>
    <t>Неоплачиваемый вклад населения, юридических лиц и индивидуальных предпринимателей в реализацию проекта, включает использование строительных материалов, оборудования, инструмента, уборку мусора, благоустройство и пр. с указанием объемов и формы предоставления неоплачиваемого вклада, а также лиц и организаций, которые планируют внести такой вклад (описание и методика оценки установлены Порядком)</t>
  </si>
  <si>
    <t xml:space="preserve">http://zakon.krskstate.ru/0/doc/34007 </t>
  </si>
  <si>
    <t>Способ (-ы) расчета количества благополучателей: Оценивается охват проекта (все население населенного пункта, либо население разделяется на отдельные категории).
Отдельные категории граждан оцениваются исходя из статистических данных, либо показателей мощности учреждений. Заявка на участие в конкурсном отборе содержит пояснения по подсчету благополучателей, в зависимости от типологии проекта.</t>
  </si>
  <si>
    <t>https://krasstat.gks.ru</t>
  </si>
  <si>
    <t>Функции проектного офиса инициативного бюджетирования Красноярского края выполняют:
Министерство финансов Красноярского края и Красноярское краевое государственное бюджетное учреждение дополнительного профессионального образования "Институт государственного и муниципального управления при Правительстве Красноярского края" (ИГМУ)</t>
  </si>
  <si>
    <t>чаще всего фиксация участия не производится, в отдельных случаях осуществляется фотографирование, заполнение ведомостей, указание сведений об участнике анкетирования в самой анкете (опросном листе); при подомовом (поквартирном) обходе (сборе подписей) способ фиксации - ведомость  с указанием населенного пункта, где проводится обход, даты проведения обхода, ФИО, места проживания участника подомового, поквартирного обхода. Также ведомость содержит графы/строки, в которых участник обхода может отметить свое предложение.</t>
  </si>
  <si>
    <t>протокол собрания (встречи), лист регистрации участников собрания (встречи), фотографии собрания (встречи)</t>
  </si>
  <si>
    <t>подача предложений происходит через социальные сети, в комментариях к соответствующему посту, фиксация участия - скриншот страницы социальной сети</t>
  </si>
  <si>
    <t>дальнейший отбор проектов происходит на итоговых собраниях граждан:  на них выбираются проектные заявки, которые в дальнейшем будут представлены местной администрацией для конкурсного отбора. Результаты итогового собрания фиксируются в протоколе собрания граждан, участие граждан подтверждается фото и видеоматериалами, листами регистрации граждан</t>
  </si>
  <si>
    <t>прямое голосование участников очных собраний, результаты итогового собрания фиксируются в протоколе собрания граждан, участие граждан подтверждается фото и видеоматериалами, листами регистрации граждан</t>
  </si>
  <si>
    <t>Решение о победителях конкурса, на основании сформированного министерством финансов Красноярского края рейтинга, принимает Совет по развитию местного самоуправления в Красноярском крае с учетом рейтинга проектов, набравших наибольшее количество баллов.  Совет создан в соответствии со статьей 4 Закона Красноярского края от 07.07.2016 " 10-4831 "О государственной поддержке развития местного самоуправления Красноярского края"  в целях координации деятельности органов государственной власти Красноярского края по государственной поддержке, организации эффективного контроля за результативностью мер по оказанию государственной поддержки, а также осуществления взаимодействия органов государственной власти Красноярского края и органов местного самоуправления.  Совет формируется сроком на пять лет на паритетных началах Законодательным Собранием Красноярского края и Губернатором Красноярского края в составе 16 членов Совета. Председателем Совета является первый заместитель Губернатора края - председатель Правительства края.</t>
  </si>
  <si>
    <t>возможность участия предусмотрена для 2 муниципальных округов и 31 муниципального района, в состав которых входит 380 городских и сельских поселений (73 % от общего количества муниципальных образований Красноярского края)</t>
  </si>
  <si>
    <t>Проект реализуется в пилотном режиме, муниципальные образования – участники конкурсного отбора определяются членами комиссии по вопросам социально-экономического развития Красноярского края и по бюджетным проектировкам на очередной финансовый год и плановый период, с учетом предложений от муниципальных образований.</t>
  </si>
  <si>
    <t>www.ppmi24.ru  - системой предусмотрена загрузка информации о проектах-победителях, размещение фотографий результатов  реализации проекта; так же в системе размещена информация об условиях участия в программе, типовые документы, разъяснения по различным вопросам подготовки и реализации проектов, интересные факты, относящиеся к реализации ППМИ</t>
  </si>
  <si>
    <t>www.ppmi24.ru</t>
  </si>
  <si>
    <t>Группа ВК "Инициативное бюджетирование в Красноярском крае" https://vk.com/ppmi24  Группа в Одноклассниках  "Инициатвиное бюджетирование Красноясркого края" https://ok.ru/vkrasnoya  Группа в FB "Инициативное бюджетирование в Красноясрком крае" https://www.facebook.com/groups/ppmi24 Аккаунт Успеха Бюджетова (виртуальный консультант) в Инстаграме https://www.instagram.com/u.budgetov/  Сайт с вебинарами в рамках ППМИ imr-anons.ru/ppmi24</t>
  </si>
  <si>
    <t xml:space="preserve">Информация размещена по ссылке: https://disk.yandex.ru/d/KrsZ6xg-3dwuJw </t>
  </si>
  <si>
    <t>Полная информация по данному пункту в приложении по ссылке: региональный уровень https://disk.yandex.ru/d/W_pCbMOLXBXMPg  муниципальный уровень  https://disk.yandex.ru/d/MttObyRnt-NlmQ</t>
  </si>
  <si>
    <t>Примеры информационных материалов размещены по ссылке https://disk.yandex.ru/d/31V4-Z0crhKuFw</t>
  </si>
  <si>
    <t>Полная информация по данному пункту в приложении по ссылке: https://disk.yandex.ru/i/Y5jtQ_lLNgNfdw          
Отдельное описание о Практике развития профессиональных коммуникаицй по ссылке:https://disk.yandex.ru/d/0qyipcIFZFfsWw</t>
  </si>
  <si>
    <t>Фаррахова Светлана Владимировна</t>
  </si>
  <si>
    <t>8 (391) 222-13-95</t>
  </si>
  <si>
    <t>k312@krasfin.ru</t>
  </si>
  <si>
    <t>Проект "Народный бюджет " в Курской области</t>
  </si>
  <si>
    <t>"Народный  бюджет" в Курской области</t>
  </si>
  <si>
    <t>20 февраля 2020</t>
  </si>
  <si>
    <t>31 декабря 2021</t>
  </si>
  <si>
    <t>Бюджетные ассигнования на реализацию проекта "Народный бюджет" в Курской области" предусматриваются в законе об областном бюджете при его формировании на очередной финансовый год, в том числе с распределением по ГРБС и в разрезе муниципальных образований (таблица 23 приложения № 20 к Закону Курской области от 14.12.2020  № 113-ЗКО "Об областном бюджете на 2021 год и на плановый период 2022 и 2023 годов")</t>
  </si>
  <si>
    <t>https://курск.рф/region/economy/page-152804/</t>
  </si>
  <si>
    <t>Постановление Администрации Курской области от 27.09.2016 № 732-па "О вопросах реализации проекта "Народный бюджет" в Курской области"</t>
  </si>
  <si>
    <t xml:space="preserve">https://docs.cntd.ru/document/444712158 </t>
  </si>
  <si>
    <t xml:space="preserve">Департамент внутренней политики Администрации Курской области (организатор конкурсного отбора), комитет финансов Курской области, комитет жилищно-коммунального хозяйства и ТЭК Курской области, комитет транспорта и автомобильных дорог Курской области, комитет по физической культуре и спорту Курской области, комитет по культуре Курской области, комитет образования и науки Курской области,  комитет стоительства Курской области </t>
  </si>
  <si>
    <t xml:space="preserve">Комитет жилищно-коммунального хозяйства и ТЭК Курской области, комитет транспорта и автомобильных дорог Курской области, комитет по физической культуре и спорту Курской области, комитет по культуре Курской области, комитет образования и науки Курской области,  комитет стоительства Курской области </t>
  </si>
  <si>
    <t>муниципальные образования, прошедшие конкурсный отбор в 2020 году</t>
  </si>
  <si>
    <t>Количество благополучателей указывается главой муниципального образования в заявке для участия в конкурсном отборе в рамках «Народного бюджета» и рассчитывается методом прямого счета жителей населенных пунктов, на которых оказывает влияние изменения в общественной структуре муниципальных образований, последовавшие в результате реализации проектов, учитываются жители, проживающие в близлежащих  к объекту, реализованному в рамках проекта «Народный бюджет», районах,  и  непосредственно пользующиеся благами.</t>
  </si>
  <si>
    <t>https://kurskstat.gks.ru/storage/mediabank/PkEFEeQn/численность_2021.pdf</t>
  </si>
  <si>
    <t>количество граждан, принявших участие в обсуждении, фиксируется в Протоколе собрания инициативной группы (населения) муниципального образования</t>
  </si>
  <si>
    <t>граждане не участвуют в процедурах конкурсного отбора  проектов, представленных в конкурсную комиссию</t>
  </si>
  <si>
    <t>в состав конкурсной комиссии входят представители органов исполнительной власти Курской области, органов местного самоуправления, депутаты Курской областной Думы, представители общественности. Всего членов конкурсной комиссии - 16</t>
  </si>
  <si>
    <t>https://adm.rkursk.ru/index.php?id=10&amp;mat_id=104504&amp;page=21;                https://adm.rkursk.ru/index.php?id=10&amp;mat_id=108214&amp;page=16</t>
  </si>
  <si>
    <t>не использовались</t>
  </si>
  <si>
    <t>онлайн-семинар с главами муниципальных образований, онлайн-семинар с членами Общественного совета</t>
  </si>
  <si>
    <t>Хондзинская Елена Александровна - референт управления по взаимодействию с органами местного самоуправления департамента внутренней политики Администрации Курской области</t>
  </si>
  <si>
    <t>8 (4712) 400-200 доб. 1153</t>
  </si>
  <si>
    <t>hondzinskaya.kvp@rkursk.ru</t>
  </si>
  <si>
    <t>Руденко Ирина Борисовна - референт управления межбюджетных отношений комитета финансов Курской области</t>
  </si>
  <si>
    <t>8(4712)700-776</t>
  </si>
  <si>
    <t>rudenko.ib@rkursk.ru</t>
  </si>
  <si>
    <t>Инициативное бюджетирование в Республике Крым</t>
  </si>
  <si>
    <t>Крым как мы хотим</t>
  </si>
  <si>
    <t xml:space="preserve">Закон Республики Крым от 22 декабря 2020 года № 139-ЗРК/2020 «О бюджете Республики Крым на 2021 год и на плановый период 2022 и 2023 годов» </t>
  </si>
  <si>
    <t>https://minfin.rk.gov.ru</t>
  </si>
  <si>
    <t>Закон Республики Крым от 29.05.2020 N 77-ЗРК/2020 "Об инициативном бюджетировании в Республике Крым" (принят Государственным Советом Республики Крым 27.05.2020). Начало действия документа - 14.06.2020.</t>
  </si>
  <si>
    <t>https://budget.rk.ifinmon.ru/krym-kak-my-hotim/dokumenty</t>
  </si>
  <si>
    <t>Постановление Совета министров Республики Крым от 16.10.2020 № 658 «О некоторых вопросах реализации инициативного бюджетирования на территории Республики Крым». Начало действия документа - 16.10.2020.</t>
  </si>
  <si>
    <t>Постановление Совета министров Республики Крым от 19.11.2021 № 694 «Об установлении предельного уровня софинансирования расходного обязательства муниципального образования Республики Крым при предоставлении субсидий из бюджета Республики Крым в 2022 году и плановом периоде 2023 и 2024 годов и признании утратившим силу постановления Совета министров Республики Крым от 14 декабря 2020 года № 784»,  постановление Совета министров Республике Крым от 30.08.2021 № 501 " Об утверждении Порядка предоставления и распределения субсидий из бюджета Республики Крым бюджетам муниципальных образований Республики Крым на софинансирование проектов инициативного бюджетирования в Республике Крым", постановление Совета министров Республики Крым от 16.11.2020 N 703 "О создании Центра изучения гражданских инициатив", распоряжение Главы Республики Крым от 27 мая 2019 года №238-рг «О создании Рабочей группы по развитию инициативного бюджетирования в Республике Крым»</t>
  </si>
  <si>
    <t xml:space="preserve"> Министерство финансов Республики Крым </t>
  </si>
  <si>
    <t xml:space="preserve"> Министерство жилищно-коммунального хозяйства Республики Крым, Министерство спорта Республики Крым</t>
  </si>
  <si>
    <t xml:space="preserve">Cубсидия  предоставляется бюджетам городских и сельских поселений, муниципальным районам Республики Крым при условии софинансирования  со стороны бюджета городского (сельского) поселения, муниципального района Республики Крым не менее 5 процентов и со стороны жителей - не менее 3 процентов от суммы субсидии.Размер субсидии на поддержку одного проекта не может превышать 1,0 млн рублей. Распределение субсидий бюджетам муниципальных образований Республики Крым на реализацию проектов инициативного бюджетирования осуществляется в соответствии с нормативным правовым актом Совета министров Республики Крым, принятым на основании решения республиканской конкурсной комиссии инициативного бюджетирования по проектам победителям.
</t>
  </si>
  <si>
    <t xml:space="preserve">Неденежный вклад жителей населенного пункта  включает безвозмездный труд, строительные материалы или оборудование. Неденежный вклад спонсоров  включает неоплачиваемые работы, строительные материалы или оборудование.  
Оценка  осуществляется по  балльной шкале по следующим критериям (постановление Совета министров Республики Крым от 16.10.2020 № 658 «О некоторых вопросах реализации инициативного бюджетирования на территории Республики Крым»): 
1.Вклад жителей населенного пункта в реализацию проекта в неденежной форме (материалы и другие формы): а) наличие участия жителей населенного пункта в реализации проекта в неденежной форме - 100 баллов; б) отсутствие участия жителей населенного пункта в реализации проекта в неденежной форме - 0 баллов.
2. Вклад спонсоров в реализацию проекта в неденежной форме (материалы и другие формы): а) сведения о планируемом участии спонсоров в реализации проекта в неденежной форме, - 100 баллов; б) отсутствие сведений о планируемом участии спонсоров в реализации проекта в неденежной форме, - 0 баллов.
</t>
  </si>
  <si>
    <t xml:space="preserve">Уровень софинансирования проекта  в неденежной форме со стороны граждан, индивидуальных предпринимателей и юридических лиц не устанавливается.
</t>
  </si>
  <si>
    <t>53,08</t>
  </si>
  <si>
    <t>84 (количество поданных заявок, прошедших и непрошедших технический анализ).</t>
  </si>
  <si>
    <t xml:space="preserve">Методики подсчета благополучателей нет. Аналитический отчет формируется в автоматическом режиме на основании данных, имеющихся в системе.
</t>
  </si>
  <si>
    <t>https://budget.rk.ifinmon.ru/krym-kak-my-hotim/analitika/informatsiya-o-blagopoluchatelyah</t>
  </si>
  <si>
    <t>https://crimea.gks.ru/folder/27537</t>
  </si>
  <si>
    <t>Бюджет Республики Крым, госзадание</t>
  </si>
  <si>
    <t>6,5 тыс. человек</t>
  </si>
  <si>
    <t>Проведение предварительных и заключительных собраний  жителей населенного пунктв по выбору проекта ИБ. Количество присутствующих указывается в протоколе  и в явочном листе регистрации, кроме того во время собрания для подтверждения факта его проведения и количества присутствующих происходит фотофиксация собрания.(с учётом мер противодейст. распространения COVID-19)
 Аналитический отчет количество участников собраний формируется в автоматическом режиме на основании данных, имеющихся в системе. https://budget.rk.ifinmon.ru/krym-kak-my-hotim/analitika/stat</t>
  </si>
  <si>
    <t>4,6 тыс. человек</t>
  </si>
  <si>
    <t xml:space="preserve">Участие предусмотрено для всех мунипальных образований, кроме городских округов Республики Крым.
</t>
  </si>
  <si>
    <t>Министерство финансов Республики Крым во исполнение подпункта 2.1.2 пункта 2 протокола заседания Совета по вопросам местного самоуправления при полномочном представителе Президента Российской Федерации в Южном федеральном округе от 21.02.2019  № А52-723-29 о развитии инициативного бюджетирования в муниципальных образованиях субъектов Российской Федерации, расположенных в пределах Южного федерального округа, и с целью изучения передового опыта по реализации проектов инициативного бюджетирования в Республике Крым и разработки предложений для внедрения практики инициативного бюджетирования в регионе организовало Рабочую группу по развитию инициативного бюджетирования в Республике Крым (распоряжение Главы Республики Крым от 27.05.2019 № 238-рг).
Пунктом 1.1 протокола заседания Рабочей группы по развитию инициативного бюджетирования в Республике Крым от 13 августа 2020 года определено, что в пилотном режиме география муниципальных образований Республики Крым - участников конкурсного отбора проектов инициативного бюджетирования включит в 2021 году территорию городских и сельских поселений, муниципальных районов Республики Крым (в Крыму: 4 городских поселения, 250 сельских поселений и 14 муниципальных районов Республики Крым). Городские округа Республики Крым не охвачены республиканской практикой. 
Постановление Совета министров Республики Крым от 16.10.2020 № 658 «О некоторых вопросах реализации инициативного бюджетирования на территории Республики Крым» отразило географию муниципальных образований Республики Крым.</t>
  </si>
  <si>
    <t xml:space="preserve">Для освещения хода реализации проектов инициативного бюджетирования и подачи заявок и документов на конкурсный отбор на информационном портале Открытый бюджет Республики Крым создан раздел «Крым как мы хотим» и реализована техническая возможность. </t>
  </si>
  <si>
    <t>https://budget.rk.ifinmon.ru/krym-kak-my-hotim</t>
  </si>
  <si>
    <t>https://vk.com/centr_izuch_grazhdans_initsiativ,   https://ok.ru/group/59294494359577</t>
  </si>
  <si>
    <t>https://budget.rk.ifinmon.ru/krym-kak-my-hotim/o-proekte</t>
  </si>
  <si>
    <t xml:space="preserve">В 2021 году  в Республике Крым  развернута информационно-разъяснительная кампания по вопросу развития ИБ, в рамках которой  информация по ИБ   размещалась на сайте Министерства  финансов Республики Крым в разделе «Инициативное бюджетирование»  и на официальном портале «Открытый бюджет Республики Крым» в разделе «Крым - как мы хотим» (https://minfin.rk.gov.ru/ru/structure/783, https://budget.rk.ifinmon.ru/krym-kak-my-hotim/o-proekte).
Размещен обучающий видеоролик  «Об инициативном бюджетировании». Разработан  фирменный логотип и стиль ИБ Республики Крым, которые позволяют привлечь внимание, запомниться и выделиться среди других практик  ИБ (https://budget.rk.ifinmon.ru/krym-kak-my-hotim/novosti/414-reklamnyj-i-obuchayushchij-videoroliki-po-initsiativnomu-byudzhetirovaniyu).
 С целью привлечения муниципальных районов к участию в республиканском конкурсе проектов ИБ представители Минфина Крыма и Центра изучения гражданских инициатив приняли участия в программе «Вычислитель» на радио «Спутник в Крыму» КИПУ(https://minfin.rk.gov.ru/ru/video-report/show/205)
На уровне муниципальных образований применяются следующие способы информирования жителей о приктике инициативного бюджетирования: размещение на официальных сайтах муниципальных образований и в  социальных сетях, проводится опрос населения, вывешиваются объявления, используются информационные доски, информация публикуется  в газетах,  информация освещается по радио.
ТВ Программа на региональном ТВ "Экономика" ТРК Крым-24 https://videohost.crimea24.tv/player/video/61cc/79a2/be20ff8ea22308ca/hls/manifest.m3u8 О программе на 2022 г. на региональном ТВ ТРК Крым-24 https://crimea24.tv/content/programma-iniciativnogo-byudzhetirova  О реализованных проекта в Советском районе https://crimea24.tv/content/svoimi-rukami-v-sovetskom-rayone-sdal  О реализованных проектах в Джанкойском районе https://crimea24.tv/content/zavet-leninskiy-park-v-dzhankoyskom-ra-2  О реализованных проектах в Нижнегорском районе https://crimea24.tv/content/schaste-dlya-nizhnegorcev-v-rayone-otkr О реализованных проектах в Симферопольском районе https://www.youtube.com/watch?v=tuDcJljuA2M </t>
  </si>
  <si>
    <t>раздаточный материалов в 2021 г. не изготавливали. Инфографика использовалась в презентациях https://budget.rk.ifinmon.ru/krym-kak-my-hotim/dokumenty</t>
  </si>
  <si>
    <t xml:space="preserve">Балема Елена Валерьевна, ведущий специалист отдела финансового мониторинга и внутреннего контроля Министерства финансов Республики Крым
</t>
  </si>
  <si>
    <t>(3652)73-30-37</t>
  </si>
  <si>
    <t>unp@minfin.rk.gov.ru</t>
  </si>
  <si>
    <t>Кадкина Алина Юрьевна, заведующий отделом финансового мониторинга и внутреннего контроля Министерства финансов Республики Крым</t>
  </si>
  <si>
    <t>(3652)73-30-52</t>
  </si>
  <si>
    <t>Вебинары, семинары 4 (онлайн), конференции- 2, школы - 2 (Летняя (5 чел.) и Северная школа консультантов ИБ (1 чел.), повышение квалификации НИФИ - 2 чел, стажировка ЦИГИ Башкортостан -3 чел., 8 выездных совещаний сотрудников Центра в районах Крыма (Симферопольский, Бахчисарайский, Нижнегорский, Черноморский, Ленинский, Кировский, Красногвардейский, Советский, Джанкойский), выступление на радио - 1 , ТВ - 6, методические рекомендации-1.
В  информационно-обучающих мероприятиях, проведенных в онлайн- и офлайн- форматах, приняло участие более 946  представителей  муниципальных образований Республики Крым, сотрудников Министерства финансов Республики Крым и Центра изучения гражданских инициатив КИПУ имени Февзи Якубова.
Темами информационно-обучающих мероприятий 2021 годы стали: 
1. «Подготовка инициативных проектов для участия в конкурсном отборе»
2. «Инициативное бюджетирование: организация и проведение предварительного собрания».
3. «Инициативное бюджетирование как механизм поддержки местных инициатив и участия населения в решении вопросов местного значения»
4. "Изучение, применение и развитие опыта инициативного бюджетирования в субъектах РФ"
5. "Участие муниципальных районов в республиканском конкурсе проектов инициативного бюджетирования"
6. «Инициативное бюджетирование как общественное явление»
7. «Лучшие практики сопровождения инициативного бюджетирования в социальных медиа»
8. «Лучшие практики сопровождения инициативного бюджетирования в социальных сетях»
Центром изучения гражданских инициатив КИПУ имени Февзи Якубова разработаны Методические рекомендации «Инициативное бюджетирование. Просто о нужном».
Выездные семинары-совещания были организованы сотрудниками Центра изучения гражданских инициатив для представителей глав администраций МО РК, активных граждан. 
https://budget.rk.ifinmon.ru/krym-kak-my-hotim/novosti 
https://minfin.rk.gov.ru/ru/video-report/show/205</t>
  </si>
  <si>
    <t xml:space="preserve">Содействие участию населения в осуществлении местного самоуправления в иных формах на территориях административных центров и городских поселков муниципальных образований Ленинградской области, государственная поддержка проектов местных инициатив граждан </t>
  </si>
  <si>
    <t>Тысяча добрых дел</t>
  </si>
  <si>
    <t>9 января 2021 года</t>
  </si>
  <si>
    <t xml:space="preserve">Государственная программа "Устойчивое общественное развитие в Ленинградской области", подпрограмма "Создание условий для эффективного выполнения органами местного самоуправления своих полномочий и содействие развитию участия населения в осуществлении местного самоуправления", основное мероприятие "Государственная поддержка проектов местных инициатив граждан" </t>
  </si>
  <si>
    <t>Постановление Правительства Ленинградской области от 25 декабря 2015 года № 506 "О внесении изменений в постановление Правительства Ленинградской области от 14 ноября 2013 года № 399 "Об утверждении государственной программы Ленинградской области "Устойчивое общественное развитие в Ленинградской области"</t>
  </si>
  <si>
    <t>https://lenobl.ru/ru/dokumenty/opublikovanie-pravovyh-aktov/oficialno-opublikovanie-npa-s-10-iyunya-2013-goda/oficialnoe-opublikovanie-pravovyh-aktov-leningradskoj-oblasti-s-10-iyu/</t>
  </si>
  <si>
    <t>Областной закон от 15 января 2018 года № 3-оз "О содействии участию населения в осуществлении местного самоуправления в иных формах на территориях административных центров и городских поселков муниципальных образований Ленинградской области" (в ред. областных законов Ленинградской области от 18.06.2018 № 48-оз, от 18.03.2019 № 10-оз, от 22.04.2019 № 25-оз, от 27.12.2019 № 114-оз); государственная программа "Устойчивое общественное развитие в Ленинградской области", утвержденная постановлением Правительства Ленинградской области от 14 ноября 2013 года № 399
(Порядок предоставления и распределения субсидии бюджетам муниципальных образований Ленинградской области из областного бюджета Ленинградской области на реализацию областного закона от 15 января 2018 года № 3-оз «О содействии участию населения в осуществлении местного самоуправления в иных формах на территориях административных центров и городских поселков муниципальных образований Ленинградской области») (в ред. Постановления Правительства Ленинградской области от 30.12.2021 № 945)</t>
  </si>
  <si>
    <t>Комитет по местному самоуправлению, межнациональным и межконфессиональным отношениям Ленинградской области</t>
  </si>
  <si>
    <t>Муниципальные образования Ленинградской области (городские и сельские поселения, городской округ)</t>
  </si>
  <si>
    <t xml:space="preserve">В Ленинградской области в рамках инициативного бюджетирования нефинансовый вклад граждан, юридических лиц (индивидуальных предпринимателей) осуществляется в виде трудового участия (предоставление смет по трудовому участию с указанием видов, объемов работ, выраженных в стоимостном эквиваленте), материально-технического участия (предоставление техники, оборудования; закупка каких-либо материалов юридическими лицами (индивидуальными предпринимателями) и безвозмездная передача их на реализацию проекта)
</t>
  </si>
  <si>
    <t>Количество благополучателей указывается в паспортах проектов администрациями муниципальных образований, исходя из числа жителей административных центров и городских поселков муниципальных образований, численности туристов, транзитных пассажиров, т.п., которые будут пользоваться результатами реализации проектов (распоряжение комитета по местному самоуправлению, межнациональным и межконфессиональным отношениям Ленинградской области от 26 марта 2020 года № 26)</t>
  </si>
  <si>
    <t>https://msu.lenobl.ru/ru/programmy-i-plany/iniciativnye-komissii-v-administrativnyh-centrah/2020-god/</t>
  </si>
  <si>
    <t>https://petrostat.gks.ru/folder/29437</t>
  </si>
  <si>
    <t>Проектный центр инициативного бюджетирования Ленинградской области в составе государственного казенного учреждения Ленинградской области «Дом дружбы Ленинградской области» при Комитете по местному самоуправлению, межнациональным и межконфессиональным отношениям Ленинградской области</t>
  </si>
  <si>
    <t>областной бюджет Ленинградской области</t>
  </si>
  <si>
    <t>Основные функции администрирования реализации практики ИБ выполняют 4 сотрудника отдела государственной поддержки развития местного самоуправления департамента развития местного самоуправления комитета по местному самоуправлению, межнациональным и межконфессиональным отношениям Ленинградской области</t>
  </si>
  <si>
    <t>При выборе проектов на муниципальном уровне проходит сбор подписей в поддержку инициативных предложений</t>
  </si>
  <si>
    <t>Граждане выдвигают инициативные предложения на собраниях (конференциях) граждан, заседаниях инициативных комиссий или на заседаниях инициативных комиссий с участием населения. Решения оформляются протоколом. Также ведется фото или видеофиксация</t>
  </si>
  <si>
    <t>Граждане голосуют за инициативные предложения на собраниях (конференциях) граждан, заседаниях инициативных комиссий или на заседаниях инициативных комиссий с участием населения. Решения оформляются протоколом. Также ведется фото или видеофиксация</t>
  </si>
  <si>
    <t>да (на муниципальном уровне на этапе отбора проектов для включения в муниципальную программу проводятся заседания рабочих групп, на региональном уровне комиссия при комитете по местному самоуправлению, межнациональным и межконфессиональным отношениям Ленинградской области проводит окончательный отбор муниципальных образований для предоставления субсидий)</t>
  </si>
  <si>
    <t>100% (городские и сельские поселения, городской округ)</t>
  </si>
  <si>
    <t>В социальных сетях Контакт группа Совет старост Ленинградской области https://vk.com/starosta47, Инстаграм группа Старосты Ленобласти (@starosta47) https://www.instagram.com/starosta47/, в которых участвуют и представители инициативных комиссий, группа Инициативное бюджетирование ЛО https://www.instagram.com/inbud_lo,  информация на странице Комитета https://msu.lenobl.ru/ru/news/proektnyj-centr-iniciativnogo-byudzhetirovaniya/, https://msu.lenobl.ru/ru/programmy-i-plany/formy-uchastiya-zhitelej-leningradskoj-oblasti-v-osushestvlenii-mestno/</t>
  </si>
  <si>
    <t>В 2021 году издано 2 номера альманаха о местном самоуправлении в Ленинградской области "Муниципальный меридиан". Тираж одного номера - 999 экз. Данные издания распространялись  в администрациях муниципальных образований Ленинградской области, на конференциях и совещаниях старост, общественных советов, инициативных комиссий. Снято 4 видеоролика о реализованных проектах в рамках областного закона 3-оз, ролики транслировались на телеканале ЛЕН ТВ 24</t>
  </si>
  <si>
    <t>Комитетом в 2021 году проводилась серия образовательных онлайн - семинаров, посвященных развитию практик инициативного бюджетирования. Семинары являются развитием практики «Школа активного земляка»</t>
  </si>
  <si>
    <t>более 300</t>
  </si>
  <si>
    <t xml:space="preserve">Никифоров Владимир Владимирович - начальник отдела государственной поддержки развития местного самоуправления департамента развития местного самоуправления комитета по местному самоуправлению, межнациональным и межконфессиональным отношением Ленинградской области </t>
  </si>
  <si>
    <t>(812) 539-44-18</t>
  </si>
  <si>
    <t>vv_nikiforov@lenreg.ru</t>
  </si>
  <si>
    <t>Кравченко Ирина Викторовна - начальник департамента бюджетной политики в отраслях социальной сферы Комитета финансов Ленинградской области</t>
  </si>
  <si>
    <t>(812) 539-49-64</t>
  </si>
  <si>
    <t>iv_kravchenko@lenreg.ru</t>
  </si>
  <si>
    <t>https://msu.lenobl.ru/programmy-i-plany/celevye-programmy/, https://lenobl.ru/ru/dokumenty/opublikovanie-pravovyh-aktov/oficialno-opublikovanie-npa-s-10-iyunya-2013-goda/oficialnoe-opublikovanie-pravovyh-aktov-leningradskoj-oblasti-s-10-iyu/</t>
  </si>
  <si>
    <t>https://lentv24.ru/szt-msu-petrevska.htm, https://msu.lenobl.ru/ru/news/mediaproekty/</t>
  </si>
  <si>
    <t xml:space="preserve">Содействие участию населения в осуществлении местного самоуправления на частях территорий муниципальных образований Ленинградской области, где назначен  староста, избран общественный совет; государственная поддержка проектов местных инициатив граждан </t>
  </si>
  <si>
    <t>Областной закон от 28 декабря 2018 года № 147-оз «О старостах сельских населенных пунктов Ленинградской области и содействии участию населения в осуществлении местного самоуправления в иных формах на частях территорий муниципальных образований Ленинградской области» (в ред.от 18.11.2019 N 86-оз); государственная программа "Устойчивое общественное развитие в Ленинградской области", утвержденная постановлением Правительства Ленинградской области от 14 ноября 2013 года № 399 (Порядок предоставления и распределения субсидии бюджетам муниципальных образований Ленинградской области из областного бюджета Ленинградской области на реализацию областного закона от 28 декабря 2018 года № 147-оз «О старостах сельских населенных пунктов Ленинградской области и содействии участию населения в осуществлении местного самоуправления в иных формах на частях территорий муниципальных образований Ленинградской области» (в ред. Постановления Правительства Ленинградской области от 30.12.2021 № 945)</t>
  </si>
  <si>
    <t>Муниципальные образования Ленинградской области (городские и сельские поселения)</t>
  </si>
  <si>
    <t xml:space="preserve">Число благополучателей оценивается по численности населения в сельских населенных пунктах, где реализованы проекты </t>
  </si>
  <si>
    <t>Граждане выдвигают инициативные предложения на собраниях (конференциях) граждан сельского населенного пункта с участием старосты, собраниях (конференциях) граждан  и заседаниях общественных советов или  заседаниях общественных советов с участием населения. Решения оформляются протоколом. Также ведется фото или видеофиксация</t>
  </si>
  <si>
    <t>Граждане выдвигают инициативные предложения на собраниях (конференциях) граждан сельского населенного пункта с участием старосты. Решения оформляются протоколом. Также ведется фото или видеофиксация</t>
  </si>
  <si>
    <t>Граждане голосуют за инициативные предложения на собраниях (конференциях) граждан сельского населенного пункта с участием старосты, собраниях (конференциях) граждан  и заседаниях общественных советов или  заседаниях общественных советов с участием населения. Решения оформляются протоколом. Также ведется фото или видеофиксация</t>
  </si>
  <si>
    <t>В реализации практики ИБ могут участвовать муниципальные образования, на территории которых есть сельские населенные пункты, не являющиеся административными центрами, где постоянно или преимущественно проживают граждане</t>
  </si>
  <si>
    <t>В реализации практики ИБ могут участвовать муниципальные образования, на территории которых есть сельские населенные пункты, не являющиеся административными центрами, где постоянно или преимущественно проживают граждане. Отбор муниципальных образований для предоставления субсидии осуществляется в соответствии с критериями, установленными пунктом 3.6. Порядка предоставления и распределения субсидии бюджетам муниципальных образований Ленинградской области из областного бюджета Ленинградской области на реализацию областного закона от 28 декабря 2018 года № 147-оз «О старостах сельских населенных пунктов Ленинградской области и содействии участию населения 
в осуществлении местного самоуправления в иных формах на частях территорий муниципальных образований Ленинградской области» государственной программы "Устойчивое общественное развитие в Ленинградской области", утвержденной постановлением Правительства Ленинградской области от 14 ноября 2013 года № 399</t>
  </si>
  <si>
    <t>В социальных сетях Контакт группа Совет старост Ленинградской области https://vk.com/starosta47, Инстаграм группа Старосты Ленобласти (@starosta47) https://www.instagram.com/starosta47/, группа Инициативное бюджетирование ЛО https://www.instagram.com/inbud_lo,  информация на странице Комитета https://msu.lenobl.ru/ru/news/proektnyj-centr-iniciativnogo-byudzhetirovaniya/, https://msu.lenobl.ru/ru/programmy-i-plany/formy-uchastiya-zhitelej-leningradskoj-oblasti-v-osushestvlenii-mestno/</t>
  </si>
  <si>
    <t>http://msu.lenobl.ru/news/mediaproekty/</t>
  </si>
  <si>
    <t>Комитетом в 2021 году проводились образовательные онлайн - семинары, посвященные развитию практик инициативного бюджетирования. Семинары являются развитием практики «Школа активного земляка»</t>
  </si>
  <si>
    <t>регион 13 (нет информации)</t>
  </si>
  <si>
    <t>регион 77 (нет практик)</t>
  </si>
  <si>
    <t>Инициативное бюджетирование</t>
  </si>
  <si>
    <t>Государственная программа Московской области «Развитие институтов гражданского общества, повышение эффективности местного самоуправления и реализации молодежной политики в Московской области», подпрограмма 3 «Эффективное местное самоуправление в Московской области», 
Основное мероприятие 07. Реализация практик инициативного бюджетирования на территории муниципальных образований Московской области, Мероприятие 07.01. Предоставление субсидий муниципальным образованиям Московской области на реализацию проектов граждан, сформированных в рамках практик инициативного бюджетирования</t>
  </si>
  <si>
    <t>Постановление Правительства Московской области от 14.01.2020 № 1/1 "О внесении изменений в государственную программу Московской области "Развитие институтов гражданского общества, повышение эффективности местного самоуправления и реализации молодежной политики в Московской области"</t>
  </si>
  <si>
    <t>https://ovmf2.consultant.ru/cgi/online.cgi?rnd=66D8B55318E3190061A470AE6405CD26&amp;req=doc&amp;base=MOB&amp;n=307719&amp;dst=100011&amp;fld=134&amp;REFFIELD=134&amp;REFDST=1000000048&amp;REFDOC=331165&amp;REFBASE=MOB&amp;stat=refcode%3D19827%3Bdstident%3D100011%3Bindex%3D73#25og239zvnb</t>
  </si>
  <si>
    <t xml:space="preserve">Закон Московской области от 19.10.2018 № 170/2018-ОЗ "О развитии инициативного бюджетирования в Московской области"
</t>
  </si>
  <si>
    <t>https://ovmf2.consultant.ru/cgi/online.cgi?req=doc&amp;ts=155202624105309729631190472&amp;cacheid=BE3771CA87324EE9826D00E861E8CF15&amp;mode=splus&amp;base=MOB&amp;n=309201&amp;rnd=66D8B55318E3190061A470AE6405CD26#2i5rxv5zruk</t>
  </si>
  <si>
    <t>Постановление Правительства Московской области от 17.12.2019 № 992/44 "Об образовании Московской областной конкурсной комиссии по проведению конкурсного отбора проектов инициативного бюджетирования в Московской области и о Порядке проведения конкурсного отбора проектов инициативного бюджетирования в Московской области"</t>
  </si>
  <si>
    <t>https://ovmf2.consultant.ru/cgi/online.cgi?from=326046-0&amp;req=doc&amp;rnd=HAk9aA&amp;base=MOB&amp;n=354047#F9Qr72To3KMyZQJo</t>
  </si>
  <si>
    <t xml:space="preserve">Министерство территориалной политики Московской области </t>
  </si>
  <si>
    <t xml:space="preserve">Главное управление территориалной политики Московской области </t>
  </si>
  <si>
    <t xml:space="preserve">Администрации муниципальных образований Московской области </t>
  </si>
  <si>
    <t>Размещение проектов на интернет-портале</t>
  </si>
  <si>
    <t>https://vote.dobrodel.ru/narodniy_budjet</t>
  </si>
  <si>
    <t>протокол заседания</t>
  </si>
  <si>
    <t>Шанаева Алла Олеговна - Заместитель заведующего отделом ведения Регистра муниципальных правовых актов управления организации местного самоуправления Московской области Главного управления территориальной политики Московской области</t>
  </si>
  <si>
    <t>8 (498) 602-83-70 вн.40642</t>
  </si>
  <si>
    <t>ShanaevaAO@mosreg.ru</t>
  </si>
  <si>
    <t xml:space="preserve">Орлова Ольга Константиновна - начальник Управления экономики и бюджетной политики в сфере государственного, муниципального управления, безопасности и информирования населения Министерства экономики и финансов Московской области </t>
  </si>
  <si>
    <t>8 (498) 602-84-93 вн.48493</t>
  </si>
  <si>
    <t>OrlovaOK@mosreg.ru</t>
  </si>
  <si>
    <t>регион 51 (нет информации)</t>
  </si>
  <si>
    <t>11 января 2021 года</t>
  </si>
  <si>
    <t>25 декабря 2021 года</t>
  </si>
  <si>
    <t>Бюджетное законодательство Ненецкого автономного округа</t>
  </si>
  <si>
    <t>Закон не принимался</t>
  </si>
  <si>
    <t>2017-2022; постановление администрации НАО от 15.10.2014 N 390-п (ред. от 25.02.2022)
"Об утверждении государственной программы Ненецкого автономного округа "Реализация региональной политики Ненецкого автономного округа в сфере международных, межрегиональных и межнациональных отношений, развития гражданского общества и информации"</t>
  </si>
  <si>
    <t>http://www.consultant.ru/</t>
  </si>
  <si>
    <t>Отсутствуют</t>
  </si>
  <si>
    <t>Департамент внутренней политики Ненецкого автономного округа</t>
  </si>
  <si>
    <t>Муниципальные образования (победители конкурса), местные бюджеты</t>
  </si>
  <si>
    <t xml:space="preserve">участие граждан - трудовое участие (вклад) граждан в выполнении работ по созданию, ремонту и содержанию объектов общественной инфраструктуры;                                                      участие юридических лиц (индивидуальных предпринимателей) - участие (вклад) юридических лиц (индивидуальных предпринимателей) в реализации проекта в различных формах (трудовое участие, предоставление помещений, технических средств и др.)                     </t>
  </si>
  <si>
    <t>Статистика не велась</t>
  </si>
  <si>
    <t xml:space="preserve">https://arhangelskstat.gks.ru/population111 </t>
  </si>
  <si>
    <t>Опросные листы, анкеты</t>
  </si>
  <si>
    <t>Протокол собрания граждан, фотофиксация собрания</t>
  </si>
  <si>
    <t>Возможность участия всех муниципалитетов</t>
  </si>
  <si>
    <t>https://smi.adm-nao.ru/iniciativnoe-byudzhetirovanie/</t>
  </si>
  <si>
    <t xml:space="preserve">Рекламная кампания проводилась посредством официального сайта субъекта РФ, через СМИ региона и социальные сети:  https://adm-nao.ru/;   https://smi.adm-nao.ru/; https://nao24.ru/news/v-okruge/; http://nvinder.ru/; http://www.trksever.ru/; https://vk.com/dvpnao; @dvpnewnao </t>
  </si>
  <si>
    <t>https://smi.adm-nao.ru/iniciativnoe-byudzhetirovanie/informaciya-o-pobeditelyah-konkursov/</t>
  </si>
  <si>
    <t>учебно-консультационный семинар с участием глав муниципальных образований 
Ненецкого автономного округа</t>
  </si>
  <si>
    <t>Талеев Сергей Александрович, главный консультант сектора по работе с органами местного самоуправления управления по внутренней политике и развитию гражданского общества Департамента внутренней политики Ненецкого автономного округа</t>
  </si>
  <si>
    <t>8(81853) 2-38-28</t>
  </si>
  <si>
    <t>staleev@adm-nao.ru</t>
  </si>
  <si>
    <t>Егорова Ольга Владимировна, начальник отдела бюджетной политики управления финансов Депаратмента финансов и экономики Ненецкого автономного округа</t>
  </si>
  <si>
    <t>8(81853) 2-14-45</t>
  </si>
  <si>
    <t>oegorova@adm-nao.ru</t>
  </si>
  <si>
    <t>Проект инициативного бюджетирования «Вам решать!»</t>
  </si>
  <si>
    <t>Закон Нижегородской области от 21.12.2020 г. №155-З  «Об областном бюджете на 2021 год и на плановый период 2022 и 2023 годов»</t>
  </si>
  <si>
    <t>http://publication.pravo.gov.ru/Document/View/5200202012280004</t>
  </si>
  <si>
    <t>Закон Нижегородской области от 17.12.2020 г. № 173-З «Об инициативном бюджетировании в Нижегородской области»</t>
  </si>
  <si>
    <t>http://publication.pravo.gov.ru/Document/View/5200202012300004</t>
  </si>
  <si>
    <t>Постановление Правительства Нижегородской области от 22.12.2017 г. № 945 «О реализации на территории Нижегородской области проекта инициативного бюджетирования «Вам решать!»</t>
  </si>
  <si>
    <t>Министерство внутренней региональной и муниципальной политики Нижегородской области</t>
  </si>
  <si>
    <t>Муниципальные образования Нижегородской области</t>
  </si>
  <si>
    <t>Данные представлены в инициативных проектах участников конкурсного отбора</t>
  </si>
  <si>
    <t>https://nizhstat.gks.ru/</t>
  </si>
  <si>
    <t>В протоколе схода, собрания и конференции граждан, опросных и подписных листах</t>
  </si>
  <si>
    <t xml:space="preserve"> Участие в голосовании осуществлялось на сайте «вамрешать.рф». На данном сайте было предусмотрено два варианта авторизации: через Единую систему идентификации и аутентификации (ЕСИА) и по номеру телефона. В целях предоставления возможности проголосовать гражданам, не имеющим доступа к сети «Интернет», была организована работа многоканального колл-центра, который принимал звонки от граждан, желающих проголосовать в поддержку инициативных проектов  
https://вамрешать.рф/?area_id=24</t>
  </si>
  <si>
    <t>Состав конкурсной комиссии утвержден постановлением Правительства Нижегородской области от 22.12.2017 г. № 945. Участие членов конкурсной комиссии фиксируется в протоколе заседания конкурсной комиссии</t>
  </si>
  <si>
    <t>Участвуют все городские и сельские поселения, городские и муниципальные округа</t>
  </si>
  <si>
    <t xml:space="preserve">Муниципальные районы не участвуют, так как районы представляют интересы сельских и городских поселений, входящих в их состав  </t>
  </si>
  <si>
    <t>Голосование за проекты осуществлялось на сайте «вамрешать.рф»</t>
  </si>
  <si>
    <t>https://mvp.government-nnov.ru/?id=48287</t>
  </si>
  <si>
    <t>Освещение этапов реализации проектов инициативного бюджетирования «Вам решать!» проводилось на постоянной основе пресс-службой Губернатора и Правительства Нижегородской области на сайте Правительства Нижегородской области в ленте новостей. Кроме того информация о проектах инициативного бюджетирования активно освещалась в СМИ и обсуждалась на публичных страницах в социальных сетях.</t>
  </si>
  <si>
    <t>Денисова Ольга Игоревна, главный специалист отдела поддержки местных инициатив и проектной работы управления политического анализа министерства внутренней региональной и муниципальной политики Нижегородской области</t>
  </si>
  <si>
    <t>8 (831) 439-17-51</t>
  </si>
  <si>
    <t>denisova@mvp.kreml.nnov.ru</t>
  </si>
  <si>
    <t>Короткая Оксана Николаевна, заместитель начальника управления-начальник отдела межбюджетных отношений и методологии бюджетного процесса министерства финансов Нижегородской области</t>
  </si>
  <si>
    <t>8 (831) 437-32-32</t>
  </si>
  <si>
    <t>korotkayaon@fin.kreml.nnov.ru</t>
  </si>
  <si>
    <t>http://publication.pravo.gov.ru/Document/View/5200201712270003, http://publication.pravo.gov.ru/Document/View/5200201908300009, http://publication.pravo.gov.ru/Document/View/5200201905290004, http://publication.pravo.gov.ru/Document/View/5200201905290004, http://publication.pravo.gov.ru/Document/View/5200201903130012, http://publication.pravo.gov.ru/Document/View/5200201804260005</t>
  </si>
  <si>
    <t>Приоритетный региональный проект "Народный бюджет"</t>
  </si>
  <si>
    <t>"Народный бюджет"</t>
  </si>
  <si>
    <t>Государственная программа Новгородской области "Управление государственными финансами Новгородской области на 2019 - 2024 годы"                                                                        (Подпрограмма "Повышение эффективности бюджетных расходов Новгородской области" государственной программы Новгородской области "Управление государственными финансами Новгородской области на 2019 - 2024 годы".  Направление 1.4. Роль и влияние населения Новгородской области на состояние финансово-бюджетной сферы. Мероприятие 1.4.3. Участие населения в управлении государственными и муниципальными финансами в Новгородской области)</t>
  </si>
  <si>
    <t>постановление Правительства Новгородской области от 06.06.2019 №205</t>
  </si>
  <si>
    <t>http://docs.cntd.ru/document/553364140</t>
  </si>
  <si>
    <t>Закон Новгородской области от 04.04.2019 №394-ОЗ "О Стратегии социально-экономического развития Новгородской области до 2026 года"</t>
  </si>
  <si>
    <t>http://docs.cntd.ru/document/553230534</t>
  </si>
  <si>
    <t>Министерство финансов Новгородской области</t>
  </si>
  <si>
    <t>Муниципальные округа, городские и сельские поселения Новгородской области, отобранные для получения субсидии</t>
  </si>
  <si>
    <t>Приложение N 3. Порядок предоставления и методика распределения субсидий бюджетам муниципальных округов, городских и сельских поселений Новгородской области на реализацию приоритетного регионального проекта "Народный бюджет"</t>
  </si>
  <si>
    <t>https://novgorodstat.gks.ru/storage/mediabank/%D0%A7%D0%B8%D1%81%D0%BB%D0%B5%D0%BD%D0%BD%D0%BE%D1%81%D1%82%D1%8C%20%D0%BD%D0%B0%D1%81%D0%B5%D0%BB%D0%B5%D0%BD%D0%B8%D1%8F%20%D0%BD%D0%B0%201.01.2022%20%D0%B3%D0%BE%D0%B4%D0%B0.pdf</t>
  </si>
  <si>
    <t>государственное областное казенное учреждение "Центр муниципальной правовой информации" https://gokucmpi.ru/proekty/narodnyy-byudzhet/</t>
  </si>
  <si>
    <t>областной бюджет</t>
  </si>
  <si>
    <t>https://vk.com/ppmi53</t>
  </si>
  <si>
    <t>путем прямого подсчета</t>
  </si>
  <si>
    <t>на электронную почту муниципалитетов - участников проекта</t>
  </si>
  <si>
    <t>журнал регистрации</t>
  </si>
  <si>
    <t>листы регистрации к протоколам заседаний в тематических группах в социальной сети ВКонтакте</t>
  </si>
  <si>
    <t>Муниципальные округа, городские и сельские поселения Новгородской области. Исключение составляют муниципальные районы, городской округ</t>
  </si>
  <si>
    <t>Критериями отбора муниципальных округов и поселений для предоставления субсидий являлись: наличие муниципального правового акта об утверждении положения о реализации проекта «Народный бюджет», участие в различных проектах инициативного бюджетирования в предыдущие годы, наличие в бюджете муниципального округа или поселения бюджетных ассигнований на реализацию проекта «Народный бюджет», не менее 1 млн.рублей</t>
  </si>
  <si>
    <t>да                                                        https://nb.gokucmpi.ru/otchet/</t>
  </si>
  <si>
    <t>Мониторинг реализации инициативы и заполнения отчётности посредством электронного сервиса на официальном сайте ГОКУ "Центр муниципальной правовой информации" https://gokucmpi.ru/proekty/narodnyy-byudzhet/         (свод отобранных инициатив https://nb.gokucmpi.ru/zayavka/ ;                           мониторинг подрядчиков проекта "Народный бюджет" по отобранным в 2020 году инициативам для реализации их в 2021 году https://nb.gokucmpi.ru/otchet/?t=2020&amp;f=f1 ;     стоимость реализации инициатив на этапе отбора и фактическая по их завершению https://nb.gokucmpi.ru/otchet/?t=2020&amp;f=f2 ;      сводный отчет по итогам года https://nb.gokucmpi.ru/otchet/?t=2020&amp;f=f3 )</t>
  </si>
  <si>
    <t>https://gokucmpi.ru/</t>
  </si>
  <si>
    <t>Каталог практик инициативного бюджетирования Новгородской области "Проекты, реализованные в 2021 году" https://t.me/ppmi53/14</t>
  </si>
  <si>
    <t>совещания (тренинги) в соответствии с рабочим планом проекта;  состав участников - представители муниципальных округов, поселений, которые курируют проект и жители, которые модерируют заседания бюджетных комиссий в онлайн- формате</t>
  </si>
  <si>
    <t>Никифорова Ольга Владимировна, директор ГОКУ "Центр муниципальной правовой информации", администратор проекта</t>
  </si>
  <si>
    <t xml:space="preserve">89021474080
(88162)502-406 </t>
  </si>
  <si>
    <t>ppmi-53@mail,ru</t>
  </si>
  <si>
    <t xml:space="preserve">Тайбарей Светлана Егоровна, заместитель директора департамента по бюджетной политике министерства финансов Новгородской области </t>
  </si>
  <si>
    <t>8(8162) 774-772 (доб. 1541)</t>
  </si>
  <si>
    <t>bud_komfin@novreg.ru</t>
  </si>
  <si>
    <t>Приоритетный региональный проект "Проект поддержки местных инициатив (ППМИ) на территории Новгородской области"</t>
  </si>
  <si>
    <t>ППМИ Новгородской области</t>
  </si>
  <si>
    <t>Государственная программа Новгородской области "Государственная поддержка развития местного самоуправления в Новгородской области и социально ориентированных некоммерческих организаций Новгородской области на 2019-2026 годы", подпрограмма "Государственная поддержка развития местного самоуправления в Новгородской области", Направление: Повышение активности участия граждан в осуществлении местного самоуправления. Мероприятие: Реализация приоритетного регионального проекта "Проект поддержки местных инициатив (ППМИ) на территории Новгородской области"</t>
  </si>
  <si>
    <t>Постановление Правительства Новгородской области от 20.06.2019 №229, с изменениями от 27.04.2021 №111</t>
  </si>
  <si>
    <t xml:space="preserve">https://docs.cntd.ru/document/553386375 </t>
  </si>
  <si>
    <t xml:space="preserve">"О Стратегии социально-экономического развития Новгородской области до 2026 года". Принят Постановлением Новгородской областной Думы от 27.03.2019 N 724-ОД </t>
  </si>
  <si>
    <t>Постановление Правительства Новгородской области от 12.10.2017 № 347 «Об организации проектной деятельности в Правительстве Новгородской области и органах исполнительной власти Новгородской области»</t>
  </si>
  <si>
    <t>https://docs.cntd.ru/document/450360732</t>
  </si>
  <si>
    <t>Комитет по внутренней политике Новгородской области</t>
  </si>
  <si>
    <t>субсидия областного бюджета</t>
  </si>
  <si>
    <t>муниципальные округа, городские и сельские поселения Новгородской области</t>
  </si>
  <si>
    <t>Пунктами 1.1.6 и 1.1.7 Методики оценки приоритетных проектов поддержки местных инициатив для предоставления субсидий бюджетам муниципальных округов, городских и сельских поселений Новгородской области на реализацию приоритетных проектов поддержки местных инициатив предусмотрены критерии вклад населения в реализацию проекта в неденежной форме и вклад юридических лиц и (или) индивидуальных предпринимателей в реализацию проекта в неденежной форме на основании гарантийных писем граждан и спонсоров. Минимальный и максимальный уровень не установлен; количество начисляемых баллов вычисляется по формуле. К нефинансовому вкладу отнесены: участие в субботниках, предоставление техники и материалов, разработка смет проектов, организация ярмарок, сбор макулатуры, выручка от концертов</t>
  </si>
  <si>
    <t>Пунктом 1.2.1 Методики оценки приоритетных проектов поддержки местных инициатив для предоставления субсидий бюджетам муниципальных округов, городских и сельских поселений Новгородской области на реализацию приоритетных проектов поддержки местных инициатив предусмотрен расчет критерия по формуле</t>
  </si>
  <si>
    <t>технологический подсчёт, протоколы заседаний рабочих групп https://vk.com/wall-189162063_237</t>
  </si>
  <si>
    <t>технологический подсчёт участников в листах регистрации к протоколам https://vk.com/wall-160413159?day=31052021&amp;q=%D1%81%D0%BE%D0%B1%D1%80%D0%B0%D0%BD%D0%B8%D0%B5  https://vk.com/wall-172798391_184</t>
  </si>
  <si>
    <t xml:space="preserve">автоматический подсчёт участников с использованием Google Forms и инструментов социальных сетей  https://vk.com/wall-182794614_6995 
https://vk.com/wall-160413159_8276 
https://vk.com/wall-171494852_1061 
https://vk.com/wall-160413159?day=31122021&amp;q=%D0%BE%D0%BF%D1%80%D0%BE%D1%81&amp;w=wall-160413159_8247 </t>
  </si>
  <si>
    <t>технологический подсчёт участников в листах регистрации к протоколам https://vk.com/wall-160413159?day=31052021&amp;q=%D1%81%D0%BE%D0%B1%D1%80%D0%B0%D0%BD%D0%B8%D0%B5&amp;w=wall-189564584_110</t>
  </si>
  <si>
    <t xml:space="preserve">Протокол заседания конкурсной комиссии по проведению конкурсного
отбора приоритетных проектов местных инициатив в целях предоставления субсидии из областного бюджета и лист согласования к нему размещены на сайте Правительства Новгородской области https://www.novreg.ru/tenders/konkurs_poderzhki_project/.                                                                                        Членам конкурсной комиссии были направлены логины и пароли для входа в личный кабинет в Сервисе электронной подачи заявок для заполнения оценочных листов, каждый из них представил на конкурсную комиссию оценочный лист проектов, заверенный собственноручной подписью. Для заседания комиссии сформирован сводный оценочный лист, подготовлен доклад руководителя проекта, материалы к заседанию конкурной комиссии https://vk.com/video-16840961_456252980?list=af0066420bbe62fe53
https://novvedomosti.ru/news/society/71670/
https://novvedomosti.ru/news/society/71514/
https://vesti53.com/projects/vesti-velikij-novgorod/7089-v-pravitelstve-novgorodskoj-oblasti-ob-yavleny-itogi-4-go-ezhegodnogo-konkursa-proektov-programmy-podderzhki-mestnykh-initsiativ.html
https://vk.com/wall-144892807_2584
 </t>
  </si>
  <si>
    <t>Возможность участия в проекте согласно НПА имели только муниципальные округа, городские и сельские поселения (102 муниципальных образования). При этом муниципальные округа имели возможность подать заявки по количеству территорий бывших поселений, вошедших в состав муниципального округа</t>
  </si>
  <si>
    <t xml:space="preserve">Городской округ Великий Новгород не является участником проекта ППМИ, так как в субъекте отсутствует конкурентная среда (единственный участник); для муниципальных районов, муниципальных округов и городского округа Новгородской области внедрен приоритетный региональный проект "Наш выбор".                                   В рамках ППМИ критерием отбора муниципальных округов, поселений для предоставления субсидий является наличие в муниципальном округе, поселении проекта, отобранного населением населенного пункта муниципального образования Новгородской области на собрании (конференции) граждан.                                                                                 Кроме того, объект инфраструктуры, предлагаемый для реализации в рамках проекта ППМИ, должен находиться в собственности, оперативном управлении или безвозмездном пользовании муниципального округа, поселения </t>
  </si>
  <si>
    <t>Специалисты муниципальных образований в личном кабинете на Сервисе электронной подачи заявки на участие в конкурсном отборе ППМИ заполняли заявки с приложением необходимых документов  с визуализацией набранных баллов онлайн https://ppmi.gokucmpi.ru/zayavka/?t=2021                       Координаторы проекта  в онлайн режиме отслеживали заполнение заявок и осуществляли их проверку и консультирование специалистов муниципалитетов-участников.                                                     В Сервисе электронной подачи заявок на официальном сайте ГОКУ «ЦМПИ» разработан раздел «Отчеты» https://ppmi.gokucmpi.ru/otchet/, в котором муниципалитеты – участники, используя уникальный логин и пароль, ежемесячно заполняли отчетность на своей странице.                                                                          Сервис также позволил сформировать сводную отчетность по проектам ППМИ в разрезе поселений, муниципальных округов, муниципальных районов и Новгородской области в целом                       (мониторинг проектов ППМИ https://ppmi.gokucmpi.ru/otchet/?t=2022&amp;f=eval ; типология поданных заявок https://ppmi.gokucmpi.ru/otchet/?t=2022&amp;f=f1  ; типология отобранных конкурсной комиссией проектов https://ppmi.gokucmpi.ru/otchet/?t=2022&amp;f=f2 вовлеченность жителей в проекты ППМИ https://ppmi.gokucmpi.ru/otchet/?t=2022&amp;f=f3  ; стоимость отобранных проектов ППМИ https://ppmi.gokucmpi.ru/otchet/?t=2022&amp;f=f4  ; стоимость реализованных проектов ППМИ https://ppmi.gokucmpi.ru/otchet/?t=2021&amp;f=f5</t>
  </si>
  <si>
    <t>ТВ, социальные сети, интернет-издания                         https://vk.com/wall-131736210_53452 — 1161 https://vk.com/wall-160413159_6550 https://vk.com/wall-160413159_6621     https://vk.com/wall-160413159_6625 https://vk.com/video-16840961_456252980?list=af0066420bbe62fe53
https://novvedomosti.ru/news/society/71670/
https://novvedomosti.ru/news/society/71514/
https://vesti53.com/projects/vesti-velikij-novgorod/7089-v-pravitelstve-novgorodskoj-oblasti-ob-yavleny-itogi-4-go-ezhegodnogo-konkursa-proektov-programmy-podderzhki-mestnykh-initsiativ.html
https://vk.com/wall-144892807_2584</t>
  </si>
  <si>
    <t xml:space="preserve">Согласно календарному плану-графику мероприятий проекта ППМИ в целях оказания консультативной и методической помощи органам местного самоуправления области проведены обучающие мероприятия:
20 января 2021 года в онлайн-формате на платформе ZOOM вебинар на тему "О работе в Сервисе электронной подачи заявок ППМИ-2021. Подготовка документов. Подача заявок. Общие вопросы";                                                              10 марта 2021 года в офлайн-формате- заседания региональной и муниципальных рабочих групп на тему: "Определение возможностей для совершенствования инклюзивных механизмов существующих практик инициативного бюджетирования – ППМИ и Школьного партисипаторного бюджетирования". В мероприятии приняли участие представители администраций Великого Новгорода, Старорусского муниципального района, члены общественных организаций инвалидов, эксперты Всемирного банка (дистанционно);                                                                 14 июля 2021 года в онлайн-режиме на платформе ZOOM вебинар на тему "Заполнение отчетности ППМИ в электронном сервисе";
в августе 2021 года проведены 4 кустовых межрайонных вебинара на тему «Реализация проектов инициативного бюджетирования в Новгородской области. Повышение инклюзивности практик инициативного бюджетирования» для Глав муниципальных районов, Глав муниципальных округов, кураторов приоритетных региональных проектов инициативного бюджетирования, Глав поселений, специалистов администраций.
</t>
  </si>
  <si>
    <t>Никифорова Ольга Владимировна, директор ГОКУ "Центр муниципальной правовой информации", руководитель проекта</t>
  </si>
  <si>
    <t>8(8162)502406</t>
  </si>
  <si>
    <t>ppmi-53@mail.ru</t>
  </si>
  <si>
    <t>Тайбарей Светлана Егоровна, заместитель директора департамента бюджетной политики министерства финансов Новгородской области</t>
  </si>
  <si>
    <t>Приоритетный региональный проект "Территориальное общественное самоуправление (ТОС) на территории Новгородской области"</t>
  </si>
  <si>
    <t>ТОС Новгородской области</t>
  </si>
  <si>
    <t>27 декабря 2021 года</t>
  </si>
  <si>
    <t>Государственная программа Новгородской области "Государственная поддержка развития местного самоуправления в Новгородской области и социально ориентированных некоммерческих организаций Новгородской области на 2019-2026 годы", подпрограмма "Государственная поддержка развития местного самоуправления в Новгородской области", Направление: Развитие института территориального общественного самоуправления, действующего на территории области. Мероприятие: Реализация приоритетного регионального проекта "Территориальное общественное самоуправление (ТОС) на территории Новгородской области"</t>
  </si>
  <si>
    <t>Субсидия областного бюджета</t>
  </si>
  <si>
    <t>Бюджеты городского округа, муниципальных округов, городских и сельских поселений Новгородской области</t>
  </si>
  <si>
    <t>Сервис электронной подачи заявок на участие в приоритетном региональном проекте "Территориальное общественное самоуправление (ТОС) на территории Новгородской области"</t>
  </si>
  <si>
    <t>https://tos.gokucmpi.ru/otchet/?t=2021&amp;f=f2</t>
  </si>
  <si>
    <t>Государственное областное казенное учреждение "Центр муниципальной правовой информации"  https://gokucmpi.ru/</t>
  </si>
  <si>
    <t>протоколы собраний членов ТОС</t>
  </si>
  <si>
    <t>16 городских и 74 сельских поселений, 4 муниципальных округа, городской округ Великий Новгород (95 муниципальных образований)</t>
  </si>
  <si>
    <t>Критерием отбора городского округа, муниципальных округов, поселений для предоставления субсидий является наличие проекта территориального общественного самоуправления, включенного в муниципальную программу развития территорий соответствующего городского округа, муниципального округа, поселения, на соответствующий финансовый год. Условиями предоставления и расходования субсидии являются: наличие в бюджете (сводной бюджетной росписи бюджета) городского округа, муниципального округа, поселения бюджетных ассигнований на исполнение расходных обязательств, связанных с исполнением мероприятий, направленных на реализацию проекта ТОС, включенного в муниципальную программу развития территорий, в целях софинансирования которого предоставляется субсидия, включая размер субсидии, планируемой к предоставлению из областного бюджета; наличие в утвержденной муниципальной программе развития территорий мероприятий по реализации проекта ТОС на соответствующий финансовый год; наличие в границах одного городского округа, муниципального округа, поселения не менее 2 зарегистрированных в соответствии со статьей 27 Федерального закона от 6 октября 2003 года № 131-ФЗ "Об общих принципах организации местного самоуправления в Российской Федерации" ТОС; реализация в границах одного поселения не более одного проекта ТОС, включенного в муниципальную программу развития территорий; реализация в границах городского округа не более 20 проектов ТОС, включенных в муниципальную программу развития территорий; реализация в границах Волотовского муниципального округа не более 3 проектов ТОС, включенных в муниципальную программу развития территорий; реализация в границах Марёвского муниципального округа не более 4 проектов ТОС, включенных в муниципальную программу  развития территорий; реализация в границах Солецкого муниципального округа не более 4 проектов ТОС, включенных в муниципальную программу развития территорий; реализация в границах Хвойнинского муниципального округа не более 1 проектов ТОС, включенных в муниципальную программу развития территорий</t>
  </si>
  <si>
    <t>В Сервисе электронной подачи заявок на официальном сайте ГОКУ «ЦМПИ» разработан раздел ТОС https://gokucmpi.ru/proekty/tos/,в котором   в подразделе «Отчеты»  муниципалитеты – участники, используя уникальный логин и пароль, ежемесячно заполняли отчетность на своей странице https://tos.gokucmpi.ru/otchet/.                                                                         Сервис также позволил сформировать сводную отчетность по проектам ТОС в разрезе поселений, городского округа, муниципальных округов, муниципальных районов и Новгородской области в целом (типология проектов https://tos.gokucmpi.ru/otchet/?t=2021&amp;f=f1 мониторинг реализации проектов ТОС https://tos.gokucmpi.ru/otchet/?t=2021&amp;f=f2  исполнение бюджетных средств https://tos.gokucmpi.ru/otchet/?t=2021)</t>
  </si>
  <si>
    <t>ТВ, социальные сети, интернет-издания      https://vesti53.com/projects/vesti-velikij-novgorod/7291-takaya-forma-obshchestvennogo-samoupravleniya-kak-tosy-territorialnye-obshchestvennye-upravleniya-pomogaet-zhitelyam-privodit-svoi-derevni-i-sjola-v-poryadok.html         https://novvedomosti.ru/articles/culture/53968/                      https://pressa53.ru/priilmenskaya-pravda/18302-neravnodushny-k-maloj-rodine.html                        https://pressa53.ru/novaya-zhizn/18411-upravlyaem-sami.html                 https://novvedomosti.ru/news/society/76714/                  https://vk.com/wall-160413159_7167             https://vk.com/wall-160413159_7461          https://vk.com/wall-160413159_8095         https://vk.com/wall-160413159_8123          https://vk.com/wall-160413159_8127</t>
  </si>
  <si>
    <t>В 2021 году для Глав и специалистов поселений, городского округа, муниципальных округов ГОКУ "ЦМПИ" на платформе ZOOM проведены следующие мероприятия: 03 февраля  консультационный вебинар на тему «О заявочной кампании ТОС-2021», в котором приняло участие 93 человека;  межрайонные кустовые учебно-методические вебинары на тему "Реализация проектов инициативного бюджетирования в Новгородской области. Повышение инклюзивности практик инициативного бюджетирования": 12 августа  (представители Батецкого, Шимского, Поддорского, Холмского, Парфинского, Старорусского муниципальных районов, Волотовского и Солецкого муниципальных округов) - 40 человек, 13 августа (Глава Маловишерского района, представители Администраций Новгородского и Чудовского районов, Главы и специалисты Трубичинского, Савинского, Грузинского, Бургинского, Большевишерского поселений) - 18 человек, 17 августа (представители Боровичского, Любытинского, Мошенского, Пестовского муниципальных районов и Хвойнинского муниципального округа) - 49 человек, 19 августа (представители Марёвского округа, Окуловского, Крестецкого, Новгородского и Валдайского муниципальных районов, городского округа Великий Новгород) - 45 человек; 30 сентября  вебинар на тему «ТОС. Электронный сервис – подача заявки, заполнение отчетности» - 90 человек.  09 декабря в Любытинском районе прошел учебно-методический семинар с управляющими Делами, председателями комитетов муниципальной службы, заведующими организационных отделов Администраций муниципальных районов (округов), городского округа по актуальным вопросам развития местного самоуправления и реализации государственной национальной политики "О планируемых изменениях в Порядок предоставления субсидий ТОСам" - 40 человек</t>
  </si>
  <si>
    <t>Никифорова Ольга Владимировна - директор государственного областного казенного учреждения "Центр муниципальной правовой информации", руководитель проекта</t>
  </si>
  <si>
    <t>(816-2) 502-406</t>
  </si>
  <si>
    <t xml:space="preserve">ppmi-53@mail.ru </t>
  </si>
  <si>
    <t>"О государственной программе Новгородской области "Комплексное развитие сельских территорий Новгородской области до 2025 года"</t>
  </si>
  <si>
    <t>от 16.12.2019 N 490</t>
  </si>
  <si>
    <t>https://apk.novreg.ru/documents/501.html</t>
  </si>
  <si>
    <t>министерство сельского хозяйства Новгородской области</t>
  </si>
  <si>
    <t>орган исполнительной власти (муниципальные округа, городские и сельские поселения)</t>
  </si>
  <si>
    <t xml:space="preserve">Постановление Правительства РФ от 31.05.2019 N 696 "Об утверждении государственной программы Российской Федерации "Комплексное развитие сельских территорий" </t>
  </si>
  <si>
    <t>министерство сельского хозяйства Российской Федерации</t>
  </si>
  <si>
    <t>трудовое участие граждан</t>
  </si>
  <si>
    <t>по данным органов местного самоуправления</t>
  </si>
  <si>
    <t>собрания граждан</t>
  </si>
  <si>
    <t>муниципальный округ, городские и сельские поселения</t>
  </si>
  <si>
    <t>муниципальные районы не получают субсидию, так как не предусмотрено порядком в рамках программы "Комплексное развитие сельских территорий Новгородской области до 2025 года"</t>
  </si>
  <si>
    <t>https://vk.com/mcx53</t>
  </si>
  <si>
    <t>Сергеева Галина Витальевна</t>
  </si>
  <si>
    <t>8 816 2 77 74 86</t>
  </si>
  <si>
    <t>investapk@novreg.ru</t>
  </si>
  <si>
    <t>Тайбарей Светлана Егоровна, заместитель директора департамента по бюджетной политике</t>
  </si>
  <si>
    <t xml:space="preserve">Предоставление и распределение субсидий бюджетам муниципальных округов, городских и сельских поселений в целях софинансирования расходных обязательcтв на реализацию общественно значимых проектов по благоустройству сельских территорий Новгородской областии
</t>
  </si>
  <si>
    <t>Приоритетный региональный проект "Дорога к дому"</t>
  </si>
  <si>
    <t>"Дорога к дому"</t>
  </si>
  <si>
    <t>Государственная программа Новгородской области "Совершенствование и содержание дорожного хозяйства Новгородской области (за исключением автомобильных дорог федерального значения) на 2020-2024 годы"</t>
  </si>
  <si>
    <t>постановление Правительства Новгородской области от 09.07.2020 №312</t>
  </si>
  <si>
    <t>https://docs.cntd.ru/document/570845985?marker</t>
  </si>
  <si>
    <t>комитет по внутренней политики Новгородской области</t>
  </si>
  <si>
    <t>министерство транспорта, дорожного хозяйства и цифрового развития Новгородской области</t>
  </si>
  <si>
    <t>муниципальные округа, муниципальные райины, городской округ, городские и сельские поселения</t>
  </si>
  <si>
    <t>в соответствии с расчетами муниципальных образований</t>
  </si>
  <si>
    <t>технологический подсчёт, протоколы заседаний рабочих групп</t>
  </si>
  <si>
    <t>технологический подсчёт участников в листах регистрации к протоколам</t>
  </si>
  <si>
    <t>обращение граждан</t>
  </si>
  <si>
    <t>автоматический подсчёт участников с использованием Google Forms и инструментов социальных сетей</t>
  </si>
  <si>
    <t>технологический подсчёт участников в листах регистрации к протоколам                             https://vk.com/club200866880?w=wall-200866880_129</t>
  </si>
  <si>
    <t>да                                                    https://gokucmpi.ru/proekty/doroga-k-domu/</t>
  </si>
  <si>
    <t xml:space="preserve">Специалисты муниципальных образований в личном кабинете на Сервисе электронной подачи заявки заполняли инициативы, выбранные на Общественных Советах, собраниях,конференциях, с приложением необходимых документов https://dd.gokucmpi.ru/zayavka/?login=yes.                         Координаторы проекта  в онлайн режиме отслеживали заполнение заявок и осуществляли их проверку и консультирование специалистов муниципалитетов-участников.                                                                           В Сервисе электронной подачи заявок на официальном сайте ГОКУ «ЦМПИ» разработан раздел «Отчеты» https://dd.gokucmpi.ru/otchet/, в котором муниципалитеты – участники, используя уникальный логин и пароль, заполняли отчетность на своей странице (сводный перечень выбранных жителями для ремонта участков дорог https://dd.gokucmpi.ru/otchet/?t=2021&amp;f=list ; вовлеченность жителей в проект "Дорога к дому" https://dd.gokucmpi.ru/otchet/?t=2021&amp;f=total ; мониторинг подрядчиков по проекту https://dd.gokucmpi.ru/otchet/?t=2021&amp;f=zakup )                                                                      </t>
  </si>
  <si>
    <t xml:space="preserve">ТВ, социальные сети, интернет-издания     https://vk.com/okulovkaadm?w=wall-170206529_4526   https://vk.com/wall-160413159_7090      https://vk.com/wall-27528912_54313  https://vk.com/ppmi53?w=wall-172714905_388   https://vk.com/ppmi53?w=wall-172837323_204  https://vk.com/ppmi53?w=wall-160413159_7386   https://vk.com/novgorodtv?w=wall-16840961_77622   https://vk.com/vesti_53?w=wall-179191169_4819    https://novvedomosti.ru/news/society/75584/  https://news.novgorod.ru/news/v-velikom-novgorode-iz-23-dorog-k-domu-otremontirovali-17--181256.html   https://novvedomosti.ru/news/society/69253/         </t>
  </si>
  <si>
    <t>В целях оказания консультативной и методической помощи органам местного самоуправления области проведены обучающие мероприятия:                                                                 
в августе 2021 года проведены 4 кустовых межрайонных вебинара на тему «Реализация проектов инициативного бюджетирования в Новгородской области. Повышение инклюзивности практик инициативного бюджетирования» для Глав муниципальных районов, Глав муниципальных округов, кураторов приоритетных региональных проектов инициативного бюджетирования, Глав поселений, специалистов администраций;                    24 ноября 2021 года в онлайн-режиме на платформе ZOOM вебинар на тему "Проект Дорога к дому. Работа в электронном Сервисе (подача заявки, заполнение отчетности)".</t>
  </si>
  <si>
    <t>Предоставление субсидий бюджетам муниципальных районов, муниципальных округов, городских и сельских поселений Новгородской области в целях софинансирования расходных обязательств на реализацию проектов комплексного развития сельских территорий Новгородской области</t>
  </si>
  <si>
    <t>орган исполнительной власти (муниципальные районы и  округа, городские и сельские поселения)</t>
  </si>
  <si>
    <t>муниципальные районы и округа, городские и сельские поселения</t>
  </si>
  <si>
    <t>город Великий Новгород не получает субсидию, так как не является участником программы "Комплексное развитие сельских территорий Новгородской области до 2025 года"</t>
  </si>
  <si>
    <t>Предоставление грантов некоммерческим организациям, реализующим социально значимые проекты на территории Республики Татарстан</t>
  </si>
  <si>
    <t>Республиканский конкурс на получение грантов Кабинета Министров Республики Татарстан для некоммерческих организаций, участвующих в реализации социально значимых проектов</t>
  </si>
  <si>
    <t>9 августа 2021 г.</t>
  </si>
  <si>
    <t>1 октября  2022 г.</t>
  </si>
  <si>
    <t>Государственная программа "Экономическое развитие и инновационная экономика Республики Татарстан на 2014 - 2024 годы" (подпрограмма "Поддержка социально ориентированных некоммерческих организаций в Республике Татарстан на 2014 - 2024 годы")</t>
  </si>
  <si>
    <t>Постановление Кабинета Министров Республики Татарстан от 31.10.2013 № 823 "Об утверждении Государственной программы "Экономическое развитие и инновационная экономика Республики Татарстан на 2014 - 2024 годы" (подпрограмма "Поддержка социально ориентированных некоммерческих организаций в Республике Татарстан на 2014 - 2024 годы")</t>
  </si>
  <si>
    <t>Официальный портал правовой информации Республики Татарстан http://pravo.tatarstan.ru, 
"СБОРНИК постановлений и распоряжений Кабинета Министров Республики Татарстан и нормативных актов республиканских органов исполнительной власти", 12.11.2013, №83, ст. 2783,
КонсультантПлюс</t>
  </si>
  <si>
    <t>Распоряжение Кабинета Министров Республики Татарстан от 03.08.2021 N 1457-р
Постановление Кабинета Министров Республики Татарстан  от 08.06.2009 № 373 «О предоставлении государственной поддержки некоммерческим организациям в Республике Татарстан, реализующим социально значимые проекты»</t>
  </si>
  <si>
    <t xml:space="preserve">https://pravo.tatarstan.ru/npa_kabmin/rasp/?npa_id=815058                           
https://pravo.tatarstan.ru/npa_kabmin/post/?npa_id=782913   </t>
  </si>
  <si>
    <t>грантодатель - Кабинет Министров Республики Татарстан, осуществляющий через уполномоченный орган исполнительной власти Республики Татарстан предоставление грантов некоммерческим организациям;   
Уполномоченный орган - Министерство труда, занятости и социальной защиты Республики Татарстан, осуществляющий организационные функции по проведению Конкурса, до которого в соответствии с бюджетным законодательством Российской Федерации как до получателя бюджетных средств доведены в установленном порядке лимиты бюджетных обязательств на предоставление грантов на соответствующий финансовый год</t>
  </si>
  <si>
    <t>Министерство труда, занятости и социальной защиты Республики Татарстан</t>
  </si>
  <si>
    <t>гранты</t>
  </si>
  <si>
    <t>Региональные некоммерческие организации (НКО)</t>
  </si>
  <si>
    <t>Фонд-оператор президентских грантов по развитию гражданского общества</t>
  </si>
  <si>
    <t>Учтена численность жителей муниципальных образований Республики Татарстан, в которых осуществляется реализация социально значимых проектов.</t>
  </si>
  <si>
    <t>https://tatstat.gks.ru/naselenie?</t>
  </si>
  <si>
    <t>https://грантытатарстана.рф/applications?contest=2</t>
  </si>
  <si>
    <t>Экспертиза заявок осуществляется экспертами, включенными в состав экспертной комиссии</t>
  </si>
  <si>
    <t xml:space="preserve">грантытатарстана.рф   </t>
  </si>
  <si>
    <t>Некоммерческими организациями заявки представляются в электронной форме через автоматическую информационную систему «Грантовый конкурс»</t>
  </si>
  <si>
    <t>https://mtsz.tatarstan.ru/respublikanskiy-konkurs-na-poluchenie-grantov-km-r-2265557.htm</t>
  </si>
  <si>
    <t>https://гранты.рф/data/grants/view/grant_tatarstan_1_2021</t>
  </si>
  <si>
    <t>Региональные СМИ в пределах своей компетенции размещают информацию о конкурсе.</t>
  </si>
  <si>
    <t>16, 17, 18 августа 2021 года (с 14.00 до 18.00) серия семинаров «Грантрайтинг: социальный проект ближе, чем Вы думаете», участники - представители некоммерческих организаций</t>
  </si>
  <si>
    <t>Рубинская Тамара Александровна, начальник отдела по работе с общественными организациями Министерства труда, занятости и социальной защиты Республики Татарстан</t>
  </si>
  <si>
    <t>8(843) 557 21 21</t>
  </si>
  <si>
    <t>Tamara.Rubinskaya@tatar.ru</t>
  </si>
  <si>
    <t>Чистополова Марина Юрьевна, ведущий советник отдела бюджетной политики в отраслях бюджетной сферы Министерства финансов Республики Татарстан</t>
  </si>
  <si>
    <t>8(843) 264 78 89</t>
  </si>
  <si>
    <t>Marina.Chistopolova@tatar.ru</t>
  </si>
  <si>
    <t>Инициативных проекты, выдвигаемые для получения
финансовой поддержки за счет межбюджетных трансфертов из бюджета Чеченской Республики.</t>
  </si>
  <si>
    <t>Государственная программа: «Обеспечение 
финансовой устойчивости Чеченской Республики», Подпрограмма: «Обеспечение сбалансированности и 
устойчивости республиканского бюджета и 
бюджетов муниципальных образований Чеченской 
Республики», Направление: Формирование 
программ государственных заимствований и 
государственных гарантий Чеченской Республики, Мероприятие: Финансовая поддержка из 
республиканского бюджета инициативных проектов 
муниципальных образований Чеченской Республики</t>
  </si>
  <si>
    <t>Постановление Правительства Чеченской Республики от 16 марта 2021 г. № 29 "О внесении изменений в постановление Правительства Чеченской Республики от 19 декабря 2013 года № 351"</t>
  </si>
  <si>
    <t>http://ivo.garant.ru/proxy/share?data=q4Og0aLnpN5Pvp_qlYqx_aPg1fyY8tC-7LnXAuug8tS14L2Rp-KkwqXepvi920m9r6LH8pLwk7XGoN2i2KKp66Xyk-CM46PkmhfykfCXte-y9rztvsyP1bWp6pkU4bDkg-K25Yqs</t>
  </si>
  <si>
    <t>Закон Чеченской Республики от 9 апреля 2021 г. № 17-РЗ "О порядке рассмотрения и конкурсного отбора инициативных проектов, выдвигаемых для получения финансовой поддержки за счет межбюджетных трансфертов из бюджета Чеченской Республики"</t>
  </si>
  <si>
    <t>http://ivo.garant.ru/proxy/share?data=q4Og0aLnpN5Pvp_qlYqxjK_xqrzXt9W_qeqZArDksdj_97HLova1x5DWsdG8lFKko_yS8tuowbnMtcfyh_Gp47Xik_2K_LnymwDy2b_WpO207aXXudzyhvG_4IkV5rPkgeD8</t>
  </si>
  <si>
    <t>Подпрограмма «Обеспечение сбалансированности и устойчивости республиканского бюджета и бюджетов муниципальных образований Чеченской Республики» государственной программы «Обеспечение 
финансовой устойчивости Чеченской Республики» утверждена постановлением Правительства Чеченской Республики от 19 декабря 2013 года № 351 (актуальная редакция Постановление Правительства Чеченской Республики от 15 февраля 2022 г. № 24),
Срок действия подпрограммы 2021-2024 года.</t>
  </si>
  <si>
    <t>http://ivo.garant.ru/proxy/share?data=q4Og0aLnpN5Pvp_qlYq36LHjvI2U8J695LfQTvO68Jew5bHS__WxxaPOtc6Q10G47f7ApZz8kfLbqMS5z7T487_wg-KO47z9gw3on_yV8-S-4KTltdak47jv8oMA4rXphOWy6Yis</t>
  </si>
  <si>
    <t>Постановление Правительства Чеченской Республики от 15 июля 2021 г. № 155 "О конкурсном отборе инициативных проектов в Чеченской Республике"</t>
  </si>
  <si>
    <t>http://ivo.garant.ru/proxy/share?data=q4Og0aLnpN5Pvp_qlYqx_aPg1fyY8tC-7LnXAuug8tS14L2Rp-KkwqXepvi920m9r6LH8pLwk7XGoN2i2KKp66Xyk-CM46PkmhfykfCXte-y9rztvsyP1bWp6pkU4bHkjOm24o6s</t>
  </si>
  <si>
    <t>Министерство финансов Чеченской Республики</t>
  </si>
  <si>
    <t>Администрации муниципальных районов (Мэрии) Чеченской Республики.</t>
  </si>
  <si>
    <t>Предоставление строительных материалов, оборудования, инструмента, уборка мусора, благоустройство, наем спецтехники, строительство ограды и прочее.                                                           Финансовая оценка нефинансового вклада со стороны граждан, индивидуальных предпринимателей и юр. лиц, производится муниципалитетом, по рыночной стоимости на момент подачи заявки на участие в конкурсном отборе инициативных проектов</t>
  </si>
  <si>
    <t>Данные предоставленны муниципальными районами</t>
  </si>
  <si>
    <t>https://chechenstat.gks.ru/main_indicators</t>
  </si>
  <si>
    <t>сбор живых подписей граждан в поддержку ининциативного проекта</t>
  </si>
  <si>
    <t>Протокол заседания</t>
  </si>
  <si>
    <t>https://www.minfinchr.ru/deyatelnost/mezhbyudzhetnye-otnosheniya/iniciativnoe-byudzhetirovanie</t>
  </si>
  <si>
    <t>размещение извещения о проведении конкурсного отбора и НПА регулирующие направление заявок на конкурсный отбор инициативных проектов, размещения результатов конкурсного отбора по определению инициативных проектов</t>
  </si>
  <si>
    <t>https://www.minfinchr.ru/</t>
  </si>
  <si>
    <t xml:space="preserve">http://newargun.ru/%d0%be%d1%82%d0%b4%d0%b5%d0%bb-%d1%8d%d0%ba%d0%be%d0%bd%d0%be%d0%bc%d0%b8%d0%ba%d0%b8-%d0%b8-%d0%bf%d1%80%d0%b5%d0%b4%d0%bf%d1%80%d0%b8%d0%bd%d0%b8%d0%bc%d0%b0%d1%82%d0%b5%d0%bb%d1%8c%d1%81%d1%82/.
http://www.itum-kale.ru/2021/07/29/%d1%80%d0%b5%d0%b7%d1%83%d0%bb%d1%8c%d1%82%d0%b0%d1%82%d1%8b-%d0%bc%d1%83%d0%bd%d0%b8%d1%86%d0%b8%d0%bf%d0%b0%d0%bb%d1%8c%d0%bd%d0%be%d0%b3%d0%be-%d0%ba%d0%be%d0%bd%d0%ba%d1%83%d1%80%d1%81%d0%bd%d0%be/
</t>
  </si>
  <si>
    <t>Реклама проводилась посредством размещения на официальном сайте Министерства финансов Чеченской Республики извещения о проведении конкурсного отбора и размещения на сайтах администраций муниципальных районов Чеченской Республики объявлений о приеме заявок для дальнейшего конкурсного отбора инициативных проектов</t>
  </si>
  <si>
    <t>Вацуев Адам Даудович-начальник отдела финансовой грамотности и проектного управления ГКУ "Управление по обеспечению деятельности Министерства финансов Чеченской Республики"</t>
  </si>
  <si>
    <t>8(963)701-00-10</t>
  </si>
  <si>
    <t>vatsuev_ad@minfinchr.ru</t>
  </si>
  <si>
    <t xml:space="preserve">Государственная программ Чувашской Республики "Развитие сельского хозяйства и регулирование рынка сельскохозяйственной продукции, сырья и продовольствия Чувашской Республики" (подпрограмма "Устойчивое развитие сельских территорий Чувашской Республики") 
Государственная программа Чувашской Республики "Формирование современной городской среды на территории Чувашской Республики" на 2018 - 2022 годы (подпрограмма  "Благоустройство дворовых и общественных территорий муниципальных образований Чувашской Республики")
</t>
  </si>
  <si>
    <t>Постановление Кабинета Министров Чувашской Республики от 22 февраля 2017 г. №71 "О реализации на территории Чувашской Республики инициативных проектов"
Постановление Кабинета Министров Чувашской Республики от 26 октября 2018 г. № 433
Постановление Кабинета Министров Чувашской Республики от 31.08.2017 N 343
Постановление Кабинета Министров Чувашской Республики от 26 декабря 2019 №606</t>
  </si>
  <si>
    <t>http://agro.cap.ru/action/activity/iniciativnoe-byudzhetirovanie/pravila-predostavleniya-subsidij-iz-respublikansko
http://minstroy.cap.ru/action/activity/zhilischno-kommunaljnoe-hozyajstvo/iniciativnoe-byudzhetirovanie</t>
  </si>
  <si>
    <t xml:space="preserve">Постановление Кабинета Министров Чувашской Республики от 10 февраля 2021 г. № 36 «О распределении в 2021 году субсидий из республиканского бюджета Чувашской Республики бюджетам муниципальных районов на реализацию инициативных проектов";
Постановление Кабинета Министров Чувашской Республики от  10.03.2021 № 79 "О распределении в 2021 году субсидий из республиканского бюджета Чувашской Республики бюджетам городских округов на реализацию инициативных проектов"
</t>
  </si>
  <si>
    <t xml:space="preserve">http://www.cap.ru/doc/laws/2021/06/23/ruling-277
http://www.cap.ru/doc/laws/2021/12/28/ruling-714 
</t>
  </si>
  <si>
    <t xml:space="preserve">Закон Чувашской Республики от 18.10.2004 № 19 "Об организации местного самоуправления в Чувашской Республике"
</t>
  </si>
  <si>
    <t>https://base.garant.ru/22755289/</t>
  </si>
  <si>
    <t>Указ Главы Чувашской Республики от 2 июля 2018 г. № 70 "Об основных направлениях бюджетной политики Чувашской Республики на 2019 год и на плановый период 2020 и 2021 годов"</t>
  </si>
  <si>
    <t xml:space="preserve">http://www.cap.ru/doc/laws/2018/07/02/decree_311127/
</t>
  </si>
  <si>
    <t>Постановление Кабинета Министров Чувашской Республики от 22 февраля 2017 г. №71 "О реализации на территории Чувашской Республики проектов развития общественной инфраструктуры, основанных на местных инициативах"</t>
  </si>
  <si>
    <t>http://www.cap.ru/doc/laws/2021/10/27/ruling-540</t>
  </si>
  <si>
    <t xml:space="preserve">Министерство сельского хозяйства Чувашской Республики;
Министерство строительства, архитектуры и жилищно-коммунального хозяйства Чувашской Республики
</t>
  </si>
  <si>
    <t>Министерство сельского хозяйства Чувашской Республики/ распорядитель бюджетных средств на проекты ИБ, инициативные проекты на территории сельских территорий Чувашской Республики;
Министерство строительства, архитектуры и жилищно-коммунального хозяйства Чувашской Республики/ распорядитель бюджетных средств на проекты ИБ, инициативные проекты на территории городских округов Чувашской Республики</t>
  </si>
  <si>
    <t>Субсидии местным бюджетам</t>
  </si>
  <si>
    <t xml:space="preserve">Администрации муниципальных районов, муниципальных округов Чувашской Республики, администрации городских округов Чувашской Республики
</t>
  </si>
  <si>
    <t>При расчете данного показателя учитывается численность прямых благополучателей, которые регулярно будут пользоваться результатами реализованного проекта (например, в случае ремонта улицы благополучатели - это жители этой и прилегающих к ней улиц,       которые регулярно ходят или ездят по отремонтированной улице). Расчет благополучателей по проекту инициативного бюджетирования администрациями муниципальных образований  осуществляется на основании статистических данных о численности жителей того населенного пункта, в котором планируется реализовать проект.</t>
  </si>
  <si>
    <t>https://chuvash.gks.ru/demog</t>
  </si>
  <si>
    <t>Проводился сбор подписей населения, протокол проведения опроса</t>
  </si>
  <si>
    <t>Протоколы собраний участников очных встреч, листы регистрации</t>
  </si>
  <si>
    <t>голосование</t>
  </si>
  <si>
    <t>установка ящиков для сбора проектных идей в учреждениях и организациях муниципльных образований Чувашской Республики</t>
  </si>
  <si>
    <t>1 этап. В целях реализации  инициативных проектов с участием граждан проводятся предварительные собрания и встречи, где обсуждаются проблемы и возможности реализации проекта. Результаты предварительных собраний фиксируются в протоколах собраний и встреч.                                                                                                                                                                                                                                                                  2 этап. На заключительном собрании граждан населенного пункта с учетом актуальности реализуемого проекта определяются параметры проекта и на основании очного голосования граждан принимается решение о реализации проекта на территории населенного пункта, составляется протокол заключительного собрания жителей.</t>
  </si>
  <si>
    <t>Протокол конкурсной комисси</t>
  </si>
  <si>
    <t>да (pib.cap.ru)</t>
  </si>
  <si>
    <t>В конце 2021 года по инициативе органов власти Чувашской Республики создан интернет Портал инициативного бюджетирования Чувашской Республики. Данная система будет применяться при реализации инициативных проектов с 2022 года и обеспечит взаимодействие между их участниками, позволит участвовать гражданам в определении и выборе объектов инициативного бюджетирования, а также осуществлять последующий контроль за реализацией отобранных проектов.</t>
  </si>
  <si>
    <t xml:space="preserve">http://www.agro.cap.ru/action/activity/iniciativnoe-byudzhetirovanie </t>
  </si>
  <si>
    <t>http://minstroy.cap.ru/action/activity/zhilischno-kommunaljnoe-hozyajstvo/iniciativnoe-byudzhetirovanie</t>
  </si>
  <si>
    <t>Информация о проектах  инициативного бюджетирования размещается на официальных сайтах в сети интернет органами местного самоуправления, публикуются фотографии в формате "до" и "после". Также реализованные проекты освещаются  национальной телерадиокомпаниией Чувашии и  средствами массовой информации. Информация о проектах инициативного бюджетирования публикуется на официальных сайтах органов власти Чувашской Республики и социальных сетях.
http://agro.cap.ru/news/2020/08/14/shumerlinci-aktivno-uchastvuyut-v-programme-inicia http://agro.cap.ru/news/2020/07/20/v-shemurshinskom-rajone-prodolzhayutsya-realizaciy http://agro.cap.ru/news/2020/05/27/v-alatirskom-rajone-iniciativa-zhitelej-pomogaet-b http://agro.cap.ru/news/2020/05/08/k-75-letiyu-pobedi-v-sele-shihazani-kanashskogo-ra</t>
  </si>
  <si>
    <t>Иштеков Илнар Минсагитович, консультант</t>
  </si>
  <si>
    <t>8(8352) 56-52-00 (доб.2221)</t>
  </si>
  <si>
    <t>finance4606@cap.ru</t>
  </si>
  <si>
    <t xml:space="preserve">Иванова Марина Александровна, главный специалист-эксперт
Журавлев Евгений Владиславович, ведущий специалист - эксперт </t>
  </si>
  <si>
    <t xml:space="preserve">8(8352) 64-22-10 (доб.1279)
8 (8352) 64-22-44 (доб.1456)
</t>
  </si>
  <si>
    <t>construc16@cap.ru
mcx_invest@cap.ru</t>
  </si>
  <si>
    <t>3 этап. Органы местного самоуправления на основании протокола заключительного собрания жителей представляют комплект документов к участию в конкурсном отборе проектов на конкурсную комиссию по проведению конкурсного отбора инициативных проектов, на территории городских и сельских поселений, муниципальных районов (далее - конкурсная комиссия), состав которой утверждается распоряжением Кабинета Министров Чувашской Республики. 4 этап. В состав конкурсной комиссии включаются представители органов исполнительной власти Чувашской Республики, а также по согласованию депутаты Государственного Совета Чувашской Республики, члены Общественной палаты Чувашской Республики, представители иных общественных организаций Чувашской Республики. Для участия в заседаниях конкурсной комиссии могут приглашаться независимые эксперты.Члены конкурсной комиссии рассмотривают заявки на участие в конкурсном отборе и осуществляют оценку проектов исходя из заданных критериев отбора (степень участия населения, юридических лиц и индивидуальных предпринимателей в определении и решении проблемы; социально-экономическая эффективность проекта; софинансирование проекта за счет средств местного бюджета, внебюджетных источников), а также  принимают участие в формировании рейтинга проектов по балльной шкале оценки, определяют перечень проектов, подлежащих финансированию из республиканского бюджета Чувашской Республики. Процедура проведения конкурсного отбора проектов регламентирована порядком проведения конкурсного отбора и исключает субъективный подход к принятию решений конкурсной комиссией. Решение конкурсной комиссии по итогам рассмотрения проектов принимается открытым голосованием простым большинством голосов.  По результатам заседания конкурсной комиссии в трехдневный срок составляется протокол, который подписывается всеми присутствовавшими на заседании членами конкурсной комиссии. Протокол заседания конкурсной комиссии является основанием для разработки проекта решения Кабинета Министров Чувашской Республики о распределении субсидий. Информационное сообщение о результатах конкурсного отбора на основании протокола заседания конкурсной комиссии размещается на официальном сайте организатора конкурсного отбора (орган исполнительной власти Чувашской Республики) на Портале органов власти Чувашской Республики в информационно-телекоммуникационной сети "Интернет" не позднее следующего рабочего дня после подписания протокола конкурсной комиссии.</t>
  </si>
  <si>
    <t>1. В рамках выездов Главы Чувашской Республики с руководителями органов исполнительной власти Чувашской Республики в органы местного самоуправления Чувашской Республики в целях обсуждения итогов социально-экономического развития муниципальных образований за отчетный период (2 раза в год в каждый муниципальный район и городской округ) обсуждались вопросы реализации инициативных проектов. Количесво участников - 1570 ед.    2. Сотрудниками Министерства финансов Чувашской Республитки с участием представителей финансовых органов муниципальных районов и городских округов ежеквартально проводятся Коллегии Министерства финансов Чувашской Республики, где также обсуждаются вопросы финансирования  иницитивных проектов. Количество участников -  210 ед. 3. Сотрудниками Минстроя Чувашии и Минсельхоза Чувашии ежеквартально проводятся совещания в режиме видеоконференцсвязи по актуальным вопросам реализации инициативных проектов. Количество участников - 287 ед. 4. В сентябре-декабре 2021 года ответственные сотрудники Минфина Чувашии, Минстроя Чувашии и Минсельхоза Чувашии приняли участие в вебинаре, организованном Научно-исследовательским финансовым институтом Министерства финансов Российской Федерации (НИФИ Минфина России)  в рамках проекта «Развитие инициативного бюджетирования в субъектах Российской Федерации».Количество участников - 10 ед.</t>
  </si>
  <si>
    <t>Муниципальные программы «конкретных дел» (ПКД)</t>
  </si>
  <si>
    <t>Государственная программа «Доступное и комфортное жилье», утвержденная постановлением Правительства Калининградской области от 31.12.2013 № 1026</t>
  </si>
  <si>
    <t>Постановление Правительства Калининградской области от 31.12.2013 № 1026</t>
  </si>
  <si>
    <t xml:space="preserve">http://docs.cntd.ru/document/460267690
</t>
  </si>
  <si>
    <t>Министерство стоительства и и жилищно-коммунального хозяйства Калининградской области</t>
  </si>
  <si>
    <t>субсидия из областного бюджета местному бюджету муниципального образования Калининградской области на софинансирование расходных обязательств местного бюджета, направленных на решение вопросов местного значения в сфере жилищно-коммунального хозяйства</t>
  </si>
  <si>
    <t>21 муниципальное образование (кроме города Калининграда)</t>
  </si>
  <si>
    <t>В 2021 году поступили заявки от 21 муниципальных образований, первичный отбор проводился муниципальными образованиями, сведения не представлены</t>
  </si>
  <si>
    <t>протоколы, регистрация обращений</t>
  </si>
  <si>
    <t>граждане обращаются через интерет ввиде обращений на сайт по вопросу благоустройства территорий</t>
  </si>
  <si>
    <t>решение окружного Совета депутатов МО "Светловский городской округ", обращение граждан в совет депутатов</t>
  </si>
  <si>
    <t>Обращения граждан о необходимости включения мероприятий в муниципальную программу ПКД</t>
  </si>
  <si>
    <t>инстаграм, собрания, встречи</t>
  </si>
  <si>
    <t>Протокол  общего собрания жителей, а также обращение граждан на благоустройство общественных территорий через письменное обращения и сайт в АМО «Янтарный городской округ» и Правительство КО</t>
  </si>
  <si>
    <t>протокол отбора заявок</t>
  </si>
  <si>
    <t>численность населения муниципального образования - до 80 тысяч человек</t>
  </si>
  <si>
    <t>публикации в соцсетях</t>
  </si>
  <si>
    <t>Войцеховская Мария Валентиновна, ведущий консультант отдела сопровождения объектов муниципального заказа Министерства строительства и ЖКХ КО</t>
  </si>
  <si>
    <t>8(4012)599408</t>
  </si>
  <si>
    <t>m.voitsekhovskaya@gov39.ru</t>
  </si>
  <si>
    <t>Формирование комфортной городской среды</t>
  </si>
  <si>
    <t>31.12.20201</t>
  </si>
  <si>
    <t>Государственная программа Калининградской области «Формирование современной городской среды»</t>
  </si>
  <si>
    <t>Постановление Правительства Калининградской области от 31.08.2017 № 465 "Об утверждении государственной программы Калининградской области "Формирование современной городской среды"</t>
  </si>
  <si>
    <t>https://minstroy39.ru/upload/%D0%9F%D0%9F%D0%9A%D0%9E%20465%20%D0%BE%D1%82%2031%2008%202017%20%D0%B3%D0%BE%D1%81%20%D0%BF%D1%80%D0%BE%D0%B3%D1%80%D0%B0%D0%BC%D0%BC%D0%B0.pdf</t>
  </si>
  <si>
    <t>Министерство строительства и жилищно-коммунального хозяйства Калининградской области</t>
  </si>
  <si>
    <t>субсидии, иной межбюджетный трансферт</t>
  </si>
  <si>
    <t>Администрации муниципальных образований Калининградской области</t>
  </si>
  <si>
    <t>Государственная программа «Обеспечение доступным и комфортным жильём и коммунальными услугами граждан Российской Федерации», Государственная программа Калининградской области «Формирование современной городской среды», Федеральный проект "Формирование комфортной городской среды"</t>
  </si>
  <si>
    <t>да, для жителей Городского округа Город Калининград, численность населения в Городском округе 489 тыс.чел.</t>
  </si>
  <si>
    <t>МКУ "Капитальный ремонт многоквартирных домов"</t>
  </si>
  <si>
    <t>бюджет городского округа "Город Калининград"</t>
  </si>
  <si>
    <t>Протоколы, бланки голосования, сбор подписей</t>
  </si>
  <si>
    <t>протоколы общих собраний граждан</t>
  </si>
  <si>
    <t>Опросные листы</t>
  </si>
  <si>
    <t>сбор предложений посредством электронной почты</t>
  </si>
  <si>
    <t>В соответствии со ст.44-48 ЖК РФ</t>
  </si>
  <si>
    <t>Протокол общего собрания</t>
  </si>
  <si>
    <t>голосование на сайте za,gorodsreda.ru по выбору дизайн-проекта территории для благоустройства, протоколы голосовний, опросные листы</t>
  </si>
  <si>
    <t xml:space="preserve">протоколы </t>
  </si>
  <si>
    <t>протокол заседания комиссии по подведению итогов голосования (https://www.klgd.ru/activity/municipal_services/improvement/komfortnaya-sreda/participate/rezultaty-golos-2021.php)</t>
  </si>
  <si>
    <t>обследование дворовых территорий: МКУ "КРМКД", управляющие организации, представители совета дома, представители общественной организации инвалидов – представители общественной организации инвалидов  - АНО «Экспертный центр добровольной сертификации «Калининград, доступный для всех» и общероссийской общественной организации «Всероссийское общество инвалидов». Протоколы межведомственной комиссии. Протоколы общественных комиссий</t>
  </si>
  <si>
    <t>организация работы единой федеральной платформы для онлайн голосования граждан по выбору общественных территорий, планируемых к благоустройству в 2022 году, работа в социальных сетях</t>
  </si>
  <si>
    <t>размещение информации в СМИ, волонтеры, блогеры, молодежные организации (https://www.klgd.ru/press/news/detail.php?ID=5434452&amp;sphrase_id=42369511,  https://www.klgd.ru/press/news/detail.php?ID=5770035, https://klops.ru/collections/2021-04-13/231634-sportivnyy-rekreatsionnyy-i-sportivno-dosugovyy-kontseptsii-blagoustroystva-skvera-na-aldanskoy, https://www.klgd.ru/press/news/detail.php?ID=5781608, https://www.klgd.ru/press/news/detail.php?ID=5786586, https://www.klgd.ru/press/news/detail.php?ID=5786839,  https://www.klgd.ru/press/news/detail.php?ID=5786957, https://klops.ru/news/2021-06-01/234544-v-kaliningrade-i-chernyahovske-vybrali-ob-ekty-kotorye-blagoustroyat-v-sleduyuschem-godu)</t>
  </si>
  <si>
    <t>часть с федеральными средствами, остальные с областными</t>
  </si>
  <si>
    <t>да (для жителей Городского округа г.Калининград")</t>
  </si>
  <si>
    <t>проведение рейтингового голосования по выбору общественной территории для благоустройства</t>
  </si>
  <si>
    <t>https://www.klgd.ru/activity/municipal_services/improvement/komfortnaya-sreda/</t>
  </si>
  <si>
    <t>https://klops.ru/news/2021-06-01/234544-v-kaliningrade-i-chernyahovske-vybrali-ob-ekty-kotorye-blagoustroyat-v-sleduyuschem-godu</t>
  </si>
  <si>
    <t>Размещение информации в СМИ и официальном сайте администрации городского округа "Город Калининград" (https://www.klgd.ru/press/news/detail.php?ID=5784138, https://www.klgd.ru/press/news/detail.php?ID=5773573&amp;sphrase_id=42378487, https://www.klgd.ru/activity/municipal_services/improvement/komfortnaya-sreda/index.php?sphrase_id=42394036)</t>
  </si>
  <si>
    <t>Кротова Наталья Александровна</t>
  </si>
  <si>
    <t>(4012)599-272</t>
  </si>
  <si>
    <t>n.krotova@gov39.ru</t>
  </si>
  <si>
    <t>Проекты инициативного бюджетирования по направлению "Твой проект"</t>
  </si>
  <si>
    <t>Проекты инициативного бюджетирования "Твой проект"</t>
  </si>
  <si>
    <t>Постановление Администрации Приморского края от 19.12.2019 № 860-па "Об утверждении государственной программы Приморского края "Экономическое развитие и инновационная экономика Приморского края" на 2020 - 2027 годы";
Подпрограмма № 3 "Долгосрочное финансовое планирование и организация бюджетного процесса, совершенствование межбюджетных отношений в Приморском крае" на 2020 - 2027 годы; основное мероприятие № 3.4 "Развитие инициативного бюджетирования в Приморском крае", пункт 3.4.2. Субсидии бюджетам муниципальных образований Приморского края на реализацию проектов инициативного бюджетирования по направлению "Твой проект"</t>
  </si>
  <si>
    <t>Постановление Правительства Приморского края от 10.03.2021 № 113-пп "О внесении изменений в постановление Администрации Приморского края от 19 декабря 2019 года N 860-па "Об утверждении государственной программы Приморского края "Экономическое развитие и инновационная экономика Приморского края" на 2020 - 2027 годы"</t>
  </si>
  <si>
    <t>https://pib.primorsky.ru/Menu/Presentation/14?ItemId=14</t>
  </si>
  <si>
    <t>Постановление Правительства Приморского края от 10.11.2020 № 955-пп (ред. от 14.10.2021) "Об отдельных вопросах реализации в Приморском крае проектов инициативного бюджетирования по направлению "Твой проект"</t>
  </si>
  <si>
    <t>министерство финансов Приморского края</t>
  </si>
  <si>
    <t>субсидии муниципальным образованиям</t>
  </si>
  <si>
    <t>муниципальные образования Приморского края</t>
  </si>
  <si>
    <t>количество граждан, голосовавших за проекты инициативного бюджетирования, финансовое обеспечение которых осуществлялось в 2021 году</t>
  </si>
  <si>
    <t>https://primstat.gks.ru/folder/27118</t>
  </si>
  <si>
    <t>заявка на сайте инициативного бюджетирования Приморского края pib.primorsky.ru</t>
  </si>
  <si>
    <t>860 заявок</t>
  </si>
  <si>
    <t>408822 человека</t>
  </si>
  <si>
    <t>34 муниципальных образования (12 городских округов, 8 муниципальных округов, 14 муниципальных районов, в состав которых входят сельские и городские поселения)</t>
  </si>
  <si>
    <t>pib.primorsky.ru</t>
  </si>
  <si>
    <t>все процедуры были проведены через портал инициативного бюджетирования Приморского края</t>
  </si>
  <si>
    <t>https://pib.primorsky.ru/Menu/Presentation/5?ItemId=5</t>
  </si>
  <si>
    <t>ТВ, реклама на радио и радиоэфиры, реклама в официальных соц. сетях Правительства Приморского края и органов исполнительной власти Приморского края, баннеры, информирование граждан через многофункциональные центры (МФЦ) Приморского края</t>
  </si>
  <si>
    <t>Бубнова Ксения Вадимовна, заместитель начальника отела открытости бюджета министерства финансов Приморского края</t>
  </si>
  <si>
    <t>+7 (423) 220-54-69</t>
  </si>
  <si>
    <t>bubnova_kv@primorsky.ru</t>
  </si>
  <si>
    <t>Предоставление грантов в форме субсидий из бюджета Республики Татарстан некоммерческим организациям, реализующим социально значимые проекты</t>
  </si>
  <si>
    <t>Гранты в форме субсидий из бюджета Республики Татарстан некоммерческим организациям, реализующим социально значимые проекты</t>
  </si>
  <si>
    <t>Распоряжение Кабинета Министров Республики Татарстан от 27.05.2021 №1013-р                                                     Постановление Кабинета Министров Республики Татарстан от 20.08.2021 №761 "Об утверждении Порядка предоставления грантов в форме субсидий из бюджета Республики Татарстан некоммерческим организациям, реализующим социально значимые проекты"</t>
  </si>
  <si>
    <t>Официальный портал правовой информации Республики Татарстан http://pravo.tatarstan.ru, 23.08.2021,
"Собрание законодательства Республики Татарстан", 03.09.2021, N 65, ст. 1798</t>
  </si>
  <si>
    <t>Министерство экономики Республики Татарстан</t>
  </si>
  <si>
    <t>гранты в форме субсидий</t>
  </si>
  <si>
    <t>Учтена численность постоянного населения на 01.01.2022</t>
  </si>
  <si>
    <t>грантытатарстана.рф</t>
  </si>
  <si>
    <t>Конкурс проводился в электронной форме в Автоматической информационной системе "Грантовый конкурс"</t>
  </si>
  <si>
    <t>Экспертные листы</t>
  </si>
  <si>
    <t>Все муниципальные образования в равных условиях для участия в конкурсе НКО, находящихся на территории Республики Татарстан</t>
  </si>
  <si>
    <t>В 2021 г. поступили заявки от 33 муниципальных образований, что составляет 73,3% от общего количества муниципальных образований в Республике Татарстан</t>
  </si>
  <si>
    <t>https://mert.tatarstan.ru/konkurs-sonko-na-pravo-polucheniya-subsidii-iz.htm</t>
  </si>
  <si>
    <t>https://nkort.ru/press-center/news/startuet-konkurs-po-predostavleniyu-grantov-v-forme-subsidiy-iz-byudzheta-rt-nko-realizuyushchim-sots.html
https://tatmedia.tatarstan.ru/index.htm/news/2006888.htm
https://oprt.tatarstan.ru/index.htm/news/2006690.htm</t>
  </si>
  <si>
    <t>Портал некоммерческих организаций Республики Татарстан 
https://nkort.ru/press-center/news/startuet-konkurs-po-predostavleniyu-grantov-v-forme-subsidiy-iz-byudzheta-rt-nko-realizuyushchim-sots.html
https://tatmedia.tatarstan.ru/index.htm/news/2006888.htm
https://oprt.tatarstan.ru/index.htm/news/2006690.htm</t>
  </si>
  <si>
    <t>В течение 1-30 сентября 2021 года, участниники: представители некоммерческих организаций</t>
  </si>
  <si>
    <t>Гафурова Айслу Маратовна, заместитель начальника отдела развития отраслей экономики и социальной сферы Министерства экономики Республики Татарстан</t>
  </si>
  <si>
    <t>8(843) 524 91 84</t>
  </si>
  <si>
    <t>Ayslu.Gafurova@tatar.ru</t>
  </si>
  <si>
    <t>Губернаторский проект "Решаем вместе!"</t>
  </si>
  <si>
    <t>"Решаем вместе!"</t>
  </si>
  <si>
    <t xml:space="preserve"> -государственная программа Ярославской области "Формирование современной городской среды муниципальных образований на территории Ярославской области" на 2018 - 2024 годы, 
 -государственная программа Ярославской области «Местное самоуправление в Ярославской области» на 2021 – 2025 годы, подпрограмма «Развитие инициативного бюджетирования на территории Ярославской области».</t>
  </si>
  <si>
    <t>Указ Губернатора Ярославской области от 20.02.2017 №50 "О губернаторском проекте "Решаем вместе!"</t>
  </si>
  <si>
    <t>https://docs.cntd.ru/document/446168877</t>
  </si>
  <si>
    <t>Депаратмент региональной политики и взаимодейсвтия с органами местного самоуправления Ярославской области</t>
  </si>
  <si>
    <t>Департамент жилищно-коммунального хозяйства, энергетики и регулирования тарифов Ярославской области;
Департамент региональной политики и взаимодействия с органами местного самоуправления Ярославской области</t>
  </si>
  <si>
    <t>Субсидии и иной межбюджетный трансферт</t>
  </si>
  <si>
    <t xml:space="preserve">Бюджеты городских округов, муниципальных районов, городских и сельских поселений Ярославской области </t>
  </si>
  <si>
    <t>Приоритетный проект "Формирование современной городской среды"</t>
  </si>
  <si>
    <t xml:space="preserve">Департамент жилищно-коммунального хозяйства, энергетики и регулирования тарифов Ярославской области
</t>
  </si>
  <si>
    <t>Нефинансовый вклад- это субботник. Методика не предусмотрена для финансовой оценки нефинансового вклада.</t>
  </si>
  <si>
    <t>Данные взяты из паспортов проектов инициативного бюджетирования. Сумма всех благополучаетлей за вычетом повторяющихся.</t>
  </si>
  <si>
    <t>https://yar.gks.ru/storage/mediabank/iTV1R88Z/yaroslavskaya_oblast_v_tsifrah_2021_g.pdf</t>
  </si>
  <si>
    <t>Государственное казенное учреждение Ярославской области "Центр сопровождения проектов инициативного бюджетирования"</t>
  </si>
  <si>
    <t>средства бюджета Ярославской области</t>
  </si>
  <si>
    <t>фото-, видеофиксация</t>
  </si>
  <si>
    <t>Протоколы заседаний межведомственной комиссии по реализации губернаторского проекта "Решаем вместе!":                                                                            от 24.08.2020 № 17                                                              от 06.10.2020 № 18                                                                     от 22.12.2020 № 19                                                                от 03.03.2021 № 20</t>
  </si>
  <si>
    <t>муниципальные общественные комиссии</t>
  </si>
  <si>
    <t>http://reshaem.vmeste76.ru/</t>
  </si>
  <si>
    <t>https://vk.com/reshaemvmeste76</t>
  </si>
  <si>
    <t>https://wampi.ru/image/RvQUm1a</t>
  </si>
  <si>
    <t>В 2020 году в рамках рекламной кампании ИБ Ярославской областью были использованы социальные сети (паблики в Вконтакте, Одноклассниках, Facebook); информационные выпуски на региональном ТВ и печатных изданиях области.</t>
  </si>
  <si>
    <t>Были использованы информационные лифлеты, рекламные баннеры, баннеры на объектах благоустройства https://wampi.ru/image/RJs73Rt https://wampi.ru/image/RJs7FN7 https://wampi.ru/image/RJs7qK0 https://wampi.ru/image/RJsM3El</t>
  </si>
  <si>
    <t>В течении года проводились встречи, семинары как формате ВКС, так и в очной форме:  1) ВКС (семинары с представителями МО, обучение новых сотрудников государственой службы через Корпоративный универститет правительства ЯО) -  1 раз в квартал;     2) очные встречи (собрания жителей, установочные сессии со школьниками, участие в заседании Ярославской областной Думы) - 1 раз в полгода; 3) Межрегиональный семинар - 1 раз в год.</t>
  </si>
  <si>
    <t>Широкова Екатерина Александровна, главный специалист отдела межбюджетных отношений департамента финансов Ярославской области</t>
  </si>
  <si>
    <t>8-4852-40-11-83</t>
  </si>
  <si>
    <t>shirokova@yarregion.ru</t>
  </si>
  <si>
    <t>Лучшие народные инициативы</t>
  </si>
  <si>
    <t>Непрограммная часть республиканского бюджета на 2021 год</t>
  </si>
  <si>
    <t>постановление Правительства Республики Тыва от 15.02.2021 г. №52 "Об утверждении утверждении Порядка предоставления субсидий из республиканского бюджета
Республики Тыва бюджетам муниципальных образований Республики Тыва на софинансирование расходов для реализации лучших народных инициатив", Указ Главы - Председателя Правительства Республики Тыва от 29.01.2021 № 16 "О проведении в Республике Тыва Года народных инициатив"</t>
  </si>
  <si>
    <t>Министерство экономического развития и промышленности Республики Тыва</t>
  </si>
  <si>
    <t>администрации муниципальных районов и городских округов Республики Тыва</t>
  </si>
  <si>
    <t>не предусмотрено</t>
  </si>
  <si>
    <t>Методика расчета приведена в постановлении Правительства РТ от 15.02.2021 г. №52: удельный вес населения, получающего выгоду от реализации народной инициативы (прямых благополучателей) (процентов от зарегистрированных граждан муниципального образования)(количество благополучателей/количество зарегистрированных граждан села) x 100 процентов)</t>
  </si>
  <si>
    <t>статистические данные о населении https://krasstat.gks.ru/</t>
  </si>
  <si>
    <t>протоколы сходов граждан</t>
  </si>
  <si>
    <t>протоколы сходов граждан, ТОС</t>
  </si>
  <si>
    <t>официальные сайты администраций муниципальных районов и городских округов Республики Тыва</t>
  </si>
  <si>
    <t>протокол совещания</t>
  </si>
  <si>
    <t>протокол заседения республиканской конкурсной комиссии по отбору лучших народных инициатив</t>
  </si>
  <si>
    <t>голосование для участия в конкурсе лучших народных инициатив проводилось через Интернет</t>
  </si>
  <si>
    <t>http://www.mert.tuva.ru/directions/project_management/narodnye_iniciativy/normativno_pravovye_akty/</t>
  </si>
  <si>
    <t>Официальный сайт Правительства Республики Тыва, Министерства экономического развития и промышленности Республики Тыва, администраций муниципальных образований, СМИ (ТВ, наружная реклама, социальные сети, интернет-издания, журналы)</t>
  </si>
  <si>
    <t>Периодически размещалась информация о сборе заявок на участие в конкурсном отборе лучших народных инициатив, о ходе отбора, об итогах отбора, о ходе реализации проектов народных инициатив не менее 2 раз в неделю в социальных сетях и др.</t>
  </si>
  <si>
    <t>Кара-Сал Айыран Эртинеевна, консультант отдела территориального развития Министерства экономического развития и промышленности Республики Тыва</t>
  </si>
  <si>
    <t>terrazvit17@mail.ru</t>
  </si>
  <si>
    <t>Софинансирование проектов инициативного бюджетирования</t>
  </si>
  <si>
    <t>Инициативное бюджетирование, проекты инициативного бюджетирования</t>
  </si>
  <si>
    <t>01 января 2020 г.
Проекты, реализация которых проводилась в 2021 г., отобраны по итогам конкурсного отбора, состоявшегося в 2020 г.
Жители вели подготовку проектов в течение года проведения конкурсного отбора.</t>
  </si>
  <si>
    <t xml:space="preserve">Государственная программа Пермского края "Региональная политика и развитие территорий", утвержденная постановлением Правительства Пермского края от 01.10.2013 г. N 1305-п, подпрограмма 2 "Поддержка проектов местных инициатив", основное мероприятие "Финансовая поддержка местных инициатив граждан по решению вопросов местного значения", мероприятие "Софинансирование проектов инициативного бюджетирования" </t>
  </si>
  <si>
    <t>Постановление Правительства Пермского края от 10 января 2017 г. № 6-п "Об утверждении Порядка предоставления субсидий из бюджета Пермского края бюджетам муниципальных образований Пермского края на софинансирование проектов инициативного бюджетирования в Пермском крае"</t>
  </si>
  <si>
    <t>https://minter.permkrai.ru/deyatelnost/podderzhka-mestnykh-initsiativ/initsiativnoe-byudzhetirovanie/normativno-pravovaya-baza</t>
  </si>
  <si>
    <t>Закон Пермского края от 2 июня 2016 г. № 654-ПК "О реализации проектов инициативного бюджетирования в Пермском крае"</t>
  </si>
  <si>
    <t>Министерство территориального развития Пермского края</t>
  </si>
  <si>
    <t>В соответствии с Законом Пермского края от 02.06.2016 г. № 654-ПК "О реализации проектов инициативного бюджетирования в Пермском крае" при реализации проектов предусмотрено участие добровольного имущественного и (или) трудового участия заинтересованных лиц, однако оно не учитывается при проведении конкурсного отбора проектов на краевом уровне и при реализации проектов</t>
  </si>
  <si>
    <t>Оценка не проводилась</t>
  </si>
  <si>
    <t>На краевом уровне методика подсчета благополучателей от реализации проектов отсутствует</t>
  </si>
  <si>
    <t>https://permstat.gks.ru/storage/mediabank/HWL8nFB6/Оценка%20численности%20населения%20Пермского%20края%20по%20муниципальным%20образованиям%20на%201%20января%202021%20года%20и%20в%20среднем%20за%202020%20год.xlsx</t>
  </si>
  <si>
    <t>Проводится при определении направления проекта инициативного бюджетирования на этапе проведения собраний инициативных граждан, но на краевом уровне не учитывается</t>
  </si>
  <si>
    <t>Подсчет на краевом уровне не ведется.</t>
  </si>
  <si>
    <t xml:space="preserve">Проводятся очные встречи и обсуждения инициативных граждан при определении направления проекта ИБ </t>
  </si>
  <si>
    <t>Протокол, видеозапись</t>
  </si>
  <si>
    <t>нет (выдвижений идей сельскими старостами учитывается с 2022 г.)</t>
  </si>
  <si>
    <t>Процедура сбора проектных предложений от граждан осуществляется на муниципальном уровне, в т.ч. проводится собрание (конференция) граждан, анкетирование, обсуждение (выбор) проектов инициативного бюджетирования в социальных сетях, в печатных СМИ, на официальных сайтах  муниципальных образований. Использование указанных информационных каналов по продвижению проектов инициативного бюджетирования включено в критерии оценки проектов инициативного бюджетирования на конкурсе как на муниципальном уровне, так и на краевом уровне.</t>
  </si>
  <si>
    <t>Отбор проектов-победителей проводится на двух уровнях. На муниципальном уровне отбор осуществляет муниципальная комиссия. Далее проекты отбираются краевой конкурсной комиссией, состав которой утверждается Правительством Пермского края. В состав комисии входят представители  Правительства Пермского края, депутаты Законодательного Собрания Пермского края, эксперты, а также представители общественности</t>
  </si>
  <si>
    <t>В 2021 году все проекты были представлены на портале "Управляем вместе" (https://vmeste.permkrai.ru/program/category/6/), на котором также отражены итоги оценки проектов как на муниципальном уровне, так и на краевом уровне.</t>
  </si>
  <si>
    <t>https://minter.permkrai.ru/deyatelnost/podderzhka-mestnykh-initsiativ/initsiativnoe-byudzhetirovanie/initsiativnoe-byudzhetirovanie</t>
  </si>
  <si>
    <t xml:space="preserve">https://vmeste.permkrai.ru/program/category/6/; https://vk.com/minter.permkrai </t>
  </si>
  <si>
    <t xml:space="preserve">Реализация проектов инициативного бюджетирования широко освещается на федеральных и местных телевизионных каналах, а также в социальных сетях.
https://vesti-perm.ru/archive/b378bb677a0a462193a7a30c37a29b09
https://perm.mk.ru/social/2022/01/06/v-permskom-krae-za-god-blagodarya-mekhanizmu-iniciativnogo-byudzhetirovaniya-realizovan-151-proekt-zhiteley.html
https://minter.permkrai.ru/novosti/?id=160497
https://vk.com/wall-156623553_397
</t>
  </si>
  <si>
    <t>Брошюры «Настольная книга активного гражданина Пермского края по созданию проекта инициативного бюджетирования,
ссылка: https://minter.permkrai.ru/deyatelnost/podderzhka-mestnykh-initsiativ/prezentatsionnye-materialy</t>
  </si>
  <si>
    <t>Обучающие форумы по вопросам инициативного бюджетирования, которые проводились для жителей и муниципальных служащих всех муниципальных образований Пермского края в очном формате и в формате ВКС</t>
  </si>
  <si>
    <t xml:space="preserve">Копытова Ольга Николаевна,заместитель начальника управления,
начальник отдела поддержки общественного самоуправления
управления развития и поддержки местного самоуправления
Министерства территориального развития Пермского края </t>
  </si>
  <si>
    <t>8 (342) 217 74 24</t>
  </si>
  <si>
    <t>onkopytova@minter.permkrai.ru</t>
  </si>
  <si>
    <t xml:space="preserve">Бормотова Ирина Витальевна, заместитель начальника отдела межбюджетных отношений  управления бюджетной политики Министерства финансов Пермского края </t>
  </si>
  <si>
    <t>8 (342) 235 16 65</t>
  </si>
  <si>
    <t>ivbormotova@mfin.permkrai.ru</t>
  </si>
  <si>
    <t>Реализация мероприятий с участием средств самообложения граждан</t>
  </si>
  <si>
    <t>Самообложение граждан, мероприятия с участием средств самообложения граждан</t>
  </si>
  <si>
    <t>1 января 2021 г.</t>
  </si>
  <si>
    <t>Государственная программа Пермского края "Региональная политика и развитие территорий", утвержденная постановлением Правительства Пермского края от 01.10.2013 г. № 1305-п (подпрограмма 2 "Поддержка проектов местных инициатив", основное мероприятие "Финансовая поддержка местных инициатив граждан по решению вопросов местного значения", мероприятие "Реализация мероприятий с участием средств самообложения граждан")</t>
  </si>
  <si>
    <t>Постановление Правительства Пермского края от 01.06.2021 г. № 360-п "Об утверждении Порядка предоставления субсидий из бюджета Пермского края бюджетам муниципальных образований Пермского края на реализацию мероприятий с участием средств самообложения граждан" (далее - постановление 360-п).
До вступления в силу постановления 360-п, реализация практики осуществлялась в соответствии с постановлением Правительства Пермского края от 13.04.2011 г. № 188-п "Об утверждении Порядка предоставления из бюджета Пермского края субсидий бюджетам муниципальных образований Пермского края на решение вопросов местного значения, осуществляемых с участием средств самообложения граждан, и Методики распределения из бюджета Пермского края субсидий бюджетам муниципальных образований Пермского края на решение вопросов местного значения, осуществляемых с участием средств самообложения граждан"</t>
  </si>
  <si>
    <t>https://minter.permkrai.ru/deyatelnost/podderzhka-mestnykh-initsiativ/samooblozhenie-grazhdan/normativno-pravovaya-baza</t>
  </si>
  <si>
    <t>Закон Пермского края от 2 июня 2016 г. № 654-ПК "О реализации проектов инициативного бюджетирования в Пермском крае", при этом настоящая практика данным Законом не регулируется.</t>
  </si>
  <si>
    <t>Закон Пермского края от 30 июня 2021 г. № 671-ПК "Об установлении критериев определения границ части территории населенного пункта Пермского края, на которой может проводиться сход граждан по вопросу введения и использования средств самообложения граждан"</t>
  </si>
  <si>
    <t>На краевом уровне методика подсчета благополучателей от реализации мероприятий отсутствует</t>
  </si>
  <si>
    <t>Жители инициируют сход граждан, на котором принимают решение о введении самообложения граждан,  определяют конкретные мероприятия, размер разового платежа.</t>
  </si>
  <si>
    <t>Протокол схода граждан со списком участников</t>
  </si>
  <si>
    <t>Отбор заявок осуществляется Министерством территориального развития Пермского края.
В составе заявки муниципального образования прилагается протокол схода граждан со списком участников и принятым решением
Информация об итогах проведения конкурсных отборов в 2021 году размещена по ссылке:
https://minter.permkrai.ru/deyatelnost/podderzhka-mestnykh-initsiativ/samooblozhenie-grazhdan/konkursnyy-otbor-1/2021-god</t>
  </si>
  <si>
    <t>Нет, муниципальные районы не принимают участие в конкурсном отборе</t>
  </si>
  <si>
    <t>Муниципальные районы не участвуют в конкурсном отборе, так как самообложение граждан вводится преимущественно на сходах граждан в отдельных населенных пунктах (или на части их территории).</t>
  </si>
  <si>
    <t>В 2021 году все мероприятия были представлены на портале "Управляем вместе" (https://vmeste.permkrai.ru/program/category/53/)</t>
  </si>
  <si>
    <t>https://minter.permkrai.ru/deyatelnost/podderzhka-mestnykh-initsiativ/samooblozhenie-grazhdan/samooblozhenie-grazhdan</t>
  </si>
  <si>
    <t>https://vmeste.permkrai.ru/program/category/53/
https://vk.com/minter.permkrai</t>
  </si>
  <si>
    <t>Реализация мероприятий освещается на официальных сайтах Правительства Пермского края, Министерства территориального развития Пермского края, а также в социальных сетях Министерства:
1. https://www.permkrai.ru/news/pri-podderzhke-byudzheta-kraya-v-bardymskom-okruge-obustroyat-detskuyu-ploshchadku-i-realizuyut-eshch/ 
2. https://minter.permkrai.ru/novosti/?id=134983
3. https://vk.com/wall-156623553_426
4. https://vk.com/wall-156623553_360</t>
  </si>
  <si>
    <t>Обучающий вебинар по реализации механизма самообложения граждан в Пермском крае для муниципальных служащих всех муниципальных образований Пермского края в формате ВКС</t>
  </si>
  <si>
    <t>Формирование комфортной
городской среды</t>
  </si>
  <si>
    <t>01 января 2020 г.
Проекты, реализация которых проводилась в 2021 г., отобраны по итогам голосования, состоявшегося в 2020 г.</t>
  </si>
  <si>
    <t>Государственная программа Пермского края "Градостроительная и жилищная политика, создание условий для комфортной городской среды", утвержденная постановлением Правительства Пермского края от 03.10.2013 г. № 1331-п, (подпрограмма 3 "Формирование комфортной городской среды")</t>
  </si>
  <si>
    <t>Постановление Правительства РФ от 30.12.2017 г. № 1710  "Об утверждении государственной программы Российской Федерации "Обеспечение доступным и комфортным жильем и коммунальными услугами граждан Российской Федерации"</t>
  </si>
  <si>
    <t>_</t>
  </si>
  <si>
    <t>Министерство жилищно-коммунального хозяйства и благоустройства Пермского края</t>
  </si>
  <si>
    <t xml:space="preserve">Проводятся общественные обсуждения по выбору территорий для вынесения на Всероссийское онлайн-голосование. Объекты также могут быть предложены администрациями МО, в зависимости от потребности МО, износу текущей территории и пр. </t>
  </si>
  <si>
    <t>Протокол общественных обсуждений</t>
  </si>
  <si>
    <t>Подсчет не ведется</t>
  </si>
  <si>
    <t>https://59.gorodsreda.ru/</t>
  </si>
  <si>
    <t>В интернет голосовании по отбору общественных территории участвуют муниципальные образования с численностью населения свыше 20 тыс. чел. 
В 2021 году  приняли участие 12 муниципальных образований: г. Пермь, г. Березники, Кунгурский МО, Осинский ГО, Соликамский ГО, Чусовской ГО, Верещагинский ГО, Чернушинский ГО, Лысьвенский ГО, Чайковский ГО, Добрянский ГО, Краснокамский ГО</t>
  </si>
  <si>
    <t>https://mgkhb.permkrai.ru/formirovanie-komfortnoy-gorodskoy-sredy/proektnaya-deyatelnost</t>
  </si>
  <si>
    <t>https://mgkhb.permkrai.ru/upload/iblock/65a/qfcs31z41fl255wk274g565a3swoblzo.jpg</t>
  </si>
  <si>
    <t>Реклама на местных телеканалах, баннеры растяжки на территории города, распространение листовок волонтерами, размещение информации о голосовании в социальных сетях.</t>
  </si>
  <si>
    <t>Волегова Александра Константиновна, менеджер проектного офиса по благоустройству Министерства жилищно-коммунального хозяйства и благоустройства Пермского края</t>
  </si>
  <si>
    <t>8 (342) 236 29 56</t>
  </si>
  <si>
    <t>akvolegova@mgkhb.permkrai.ru</t>
  </si>
  <si>
    <t>Реализация на территории Оренбургской области инициативных проектов</t>
  </si>
  <si>
    <t>Инициативное бюджетирование Оренбургской области</t>
  </si>
  <si>
    <t>15 августа 2020</t>
  </si>
  <si>
    <t>Постановление Правительства Оренбургской области от 14.11.2016 № 851-пп «О реализации на территории Оренбургской области инициативных проектов»</t>
  </si>
  <si>
    <t>http://budget.orb.ru/images/gritsenko/post2.docx</t>
  </si>
  <si>
    <t>Закон Оренбургской области от 29.06.2021 № 2922/793-VI-ОЗ «Об отдельных вопросах правового регулирования отношений, связанных с инициативными проектами, выдвигаемыми для получения финансовой поддержки за счет межбюджетных трансфертов из областного бюджета» (принят Законодательным Собранием Оренбургской области 17.06.2021 г.)</t>
  </si>
  <si>
    <t>http://budget.orb.ru/images/gritsenko/zakon56ib.docx</t>
  </si>
  <si>
    <t>Паспорт приоритетного проекта «Вовлечение жителей муниципальных образований Оренбургской области в процесс выбора и реализации инициативных проектов » от 21.12.2017. Срок действия программы 01.01.2018–01.03.2025.</t>
  </si>
  <si>
    <t>http://project.orb.ru/wp-content/uploads/2021/02/%D0%9C%D0%B5%D1%81%D1%82%D0%BD%D1%8B%D0%B5-%D0%B8%D0%BD%D0%B8%D1%86%D0%B8%D0%B0%D1%82%D0%B8%D0%B2%D1%8B.pdf</t>
  </si>
  <si>
    <t>Приказ министерства финансов Оренбургской области от 30.08.2017 № 129 «Об отдельных вопросах организации и проведения конкурсного отбора инициативных проектов »</t>
  </si>
  <si>
    <t>http://budget.orb.ru/images/gritsenko/prik2.docx</t>
  </si>
  <si>
    <t>Министерство финансов Оренбургской области</t>
  </si>
  <si>
    <t>Министерство физической культуры и спорта Оренбургской области; 
Министерство строительства, жилищно-коммунального, дорожного хозяйства и транспорта Оренбургской области;
Министерство культуры Оренбургской области;
Министерство региональной и информационной политики Оренбургской области</t>
  </si>
  <si>
    <t>муниципальное образование</t>
  </si>
  <si>
    <t>неоплачиваемый труд, материалы и другие формы</t>
  </si>
  <si>
    <t>нет статистики</t>
  </si>
  <si>
    <t>По данным конкурсных заявок: жители населенных пунктов, непосредственно пользующиеся объектами общественной инфраструктуры</t>
  </si>
  <si>
    <t>https://orenstat.gks.ru/
(раздел "Оперативные показатели")</t>
  </si>
  <si>
    <t>Ведомственный проектный офис министерства финансов Оренбургской области.
Проект "Вовлечение жителей муниципальных образований Оренбургской области в процесс выбора и реализации инициативных проектов» признан Советом при Губернаторе Оренбургской области приоритетным.</t>
  </si>
  <si>
    <t>Текущая смета расходов министерства финансов Оренбургской области</t>
  </si>
  <si>
    <t>Протоколы собраний граждан по определению проекта</t>
  </si>
  <si>
    <t>Протоколы собраний граждан по определению параметров проекта на основании опроса/анкетирования утверждались инициативной группой, поскольку проведение массовых мероприятий было запрещено Указом Губернатора Оренбургской области от 17.03.2020 г. № 112-ук (в связи с распространением новой коронавирусной инфекции COVID-19)</t>
  </si>
  <si>
    <t>Проводится заседание Правительственной комиссии по рассмотрению и утверждению результатов конкурсного отбора инициативных проектов, в состав которой входят представители власти, а также обественные деятели (председатель общественного совета при минфине области, заместитель председателя Оренбургской областной организации Общероссийской общественной организации "Всероссийское общество инвалидов"). По проектам, реализованным в 2021 году было проведено 5 комиссий. По итогу победителями конкурсного отбора на 2021 год были признаны 167 проектов. (http://budget.orb.ru/new/init-budg; 
https://disk.yandex.ru/d/qxFO6DG-h4DP7Q)</t>
  </si>
  <si>
    <t>Ранжирование проектов участников по количеству набранных баллов проводится автоматизированной системой сбора и обработки заявок (http://otbor.orb.ru/)</t>
  </si>
  <si>
    <t>Право на участие в конкурсном отборе имеют сельские поселения и городские округа, в состав которых входят сельские поселения. Таким образом осуществлен стопроцентный охват сельского населения региона.</t>
  </si>
  <si>
    <t>Имеется автоматизированная система сбора и обработки заявок http://otbor.orb.ru/</t>
  </si>
  <si>
    <t>http://budget.orb.ru/new/init-budg</t>
  </si>
  <si>
    <t>Для распространения информации об инициативном бюджетировании используются аккаунты министерства финансов области в социальных сетях (https://vk.com/minfin56; https://ok.ru/minfinoren)</t>
  </si>
  <si>
    <t>http://budget.orb.ru/new/init-budg 
https://yadi.sk/d/DfafUC5IEyTGOw</t>
  </si>
  <si>
    <t>1. Размещение информации на официальном сайте министерства финансов Оренбургской области (http://mf.orb.ru);
2. Размещение информации на портале "Бюджет для граждан" (http://budget.orb.ru/new/init-budg);
3. Размещение информации на портале Правительства Оренбургской области (http://www.orenburg-gov.ru/);
4. Размещение информации муниципальными образованиями в местных печатных изданиях и на официальных сайтах администраций муниципальных образований Оренбургской области;
5. Проведение областных и зональных семинаров с представителями администраций, финансовых органов и населением.
6. Размещение информации в телевизионных региональных СМИ (например: «Территория» от 4 сентября 2021 года. Саракташский район
https://vestirama.ru/televizionnyie-peredachi/rossiya-1/vestiterritoriya/20210906-12.08.24.html)</t>
  </si>
  <si>
    <t>http://budget.orb.ru/new/init-budg
вкладка "Дополнительные материалы"</t>
  </si>
  <si>
    <t>Шермецинский Талгат Сергеевич, главный специалист отдела анализа финансового менеджмента министерства финансов Оренбургской области</t>
  </si>
  <si>
    <t>(3532) 78-64-16</t>
  </si>
  <si>
    <t>tssh@mail.orb.ru</t>
  </si>
  <si>
    <t>Величко Антонина Владимировна, начальник отдела анализа финансового менеджмента</t>
  </si>
  <si>
    <t>(3532) 78-62-53</t>
  </si>
  <si>
    <t>velav@mail.orb.ru</t>
  </si>
  <si>
    <t>1. Постановление Правительства Омской области от 31.08.2017 № 248-п "Об утверждении  государственной программы Омской области "Формирование комфортной городской среды"</t>
  </si>
  <si>
    <t>15 сентября 2020 г. -  25 января 2021 г.</t>
  </si>
  <si>
    <t>от 31 августа 2017 года № 248-п</t>
  </si>
  <si>
    <t>https://ovmf2.consultant.ru/cgi/online.cgi?req=doc&amp;cacheid=603BA65AD6558414184CEEEA9DAA8A05&amp;SORTTYPE=0&amp;BASENODE=23700&amp;ts=133004834408205846370949368&amp;base=RLAW148&amp;n=164323&amp;rnd=78DB87F0E7078876E8DBB5D770C5B483#1vcq7fd130y</t>
  </si>
  <si>
    <t>Министерство энергетики и жилищно-коммунального комплекса Омской области</t>
  </si>
  <si>
    <t>субсидии, иные межбюджетные трансферты</t>
  </si>
  <si>
    <t>муниципальные образования Омской области</t>
  </si>
  <si>
    <t>Государственная программа Российской Федерации "Обеспечение доступным и комфортным жильем и коммунальными услугами граждан Российской Федерации"/Федеральный проект "Формирование комфортной городской среды"</t>
  </si>
  <si>
    <t>https://omsk.gks.ru/storage/mediabank/ind-chisl_01.01.2022.htm</t>
  </si>
  <si>
    <t>открытое голосование и (или) интернет-голосование</t>
  </si>
  <si>
    <t xml:space="preserve">Интернет-голосование проводится на сайте (сайтах) в сети "Интернет", определенном (определенных) муниципальным правовым актом в соответствии с постановлением Правительства Омской области от 10.04.2019 N 119-п "Об утверждении Порядка проведения голосования по отбору общественных территорий, подлежащих благоустройству в рамках реализации муниципальных программ формирования современной городской среды в год, следующий за годом проведения голосования"
</t>
  </si>
  <si>
    <t>Участвуют четыре муниципальных образования Омской области, в том числе город Омск</t>
  </si>
  <si>
    <t>В соответствии с федеральным законодательством в голосовании по отбору территорий соответствующего функционального назначения (площади, набережные, улицы, пешеходные зоны, скверы, парки, иные территории), подлежащих благоустройству в рамках реализации муниципальных программ формирования современной городской среды в год, следующий за годом проведения голосования, участвуют муниципальные образования Омской области с численностью населения свыше 20 тыс. человек</t>
  </si>
  <si>
    <t xml:space="preserve">Шлыкова Анна Александровна </t>
  </si>
  <si>
    <t>3(812)35-78-41</t>
  </si>
  <si>
    <t>Ashlykova@mezk.omskportal.ru</t>
  </si>
  <si>
    <t>Пименова Ирина Владимировна - заместитель начальника управления  - начальник отдела  инициативного бюджетирования управления инициативного бюджетирования и мониторинга бюджетного процесса</t>
  </si>
  <si>
    <t>8 (3812) 35-77-39</t>
  </si>
  <si>
    <t>pimenovaiv@minfin.omskportal.ru</t>
  </si>
  <si>
    <t>Конкурсный отбор инициативных проектов на территории Омской области (постановление Правительства Омской области от 7 апреля 2021 года № 133-п)</t>
  </si>
  <si>
    <t xml:space="preserve">Конкурсный отбор инициативных проектов на территории Омской области </t>
  </si>
  <si>
    <t>15 мая 2021 года</t>
  </si>
  <si>
    <t>Государственная программа Омской области "Формирование комфорной городской среды" (подпрограмма "Благоустройство общественных территорий муниципальных образований Омской области"
 - мероприятие "Реализация инициативных проектов в сфере формирования комфортной городской среды")</t>
  </si>
  <si>
    <t>постановление Правительства Омской области от 15 июля 2021 года 
№ 280-п</t>
  </si>
  <si>
    <t>https://ovmf2.consultant.ru/cgi/online.cgi?req=doc&amp;rnd=hGiYaw&amp;base=RLAW148&amp;n=169173&amp;dst=100029&amp;field=134#7YPve2TBD185Lf4Q</t>
  </si>
  <si>
    <t xml:space="preserve">Министерство финансов Омской области
</t>
  </si>
  <si>
    <t>Предусмотрено нефинансовое участие физических лиц, индивидуальных предпринимателей и юридических лиц в реализации инициативных проектов</t>
  </si>
  <si>
    <t>не проводилась</t>
  </si>
  <si>
    <t>реестр  подписей</t>
  </si>
  <si>
    <t xml:space="preserve">Участвуют муниципальные образования Омской области с численностью населения, не превышающей 120 тыс. человек
</t>
  </si>
  <si>
    <t>Участвуют муниципальные образования Омской области с численностью населения, не превышающей 120 тыс. человек</t>
  </si>
  <si>
    <t>https://mf.omskportal.ru/oiv/mf/etc/Инициативное-бюджетирование</t>
  </si>
  <si>
    <t xml:space="preserve">https://vk.com/kipomsk  </t>
  </si>
  <si>
    <t xml:space="preserve">https://vk.com/kipomsk </t>
  </si>
  <si>
    <t xml:space="preserve">Информационная компания велась на территории всех муниципальных районов Омской области посредством привлечения районных газет, региональных ТВ-каналов, социальных сетей, встреч с главами поселений и активом населения. К информированию на закрепленных территориях были привлечены депутаты регионального парламента. </t>
  </si>
  <si>
    <t>макет объявления 
https://disk.yandex.ru/d/8SEtjNZkKbXWcw</t>
  </si>
  <si>
    <t xml:space="preserve">очные и заочные семинары, в течение мая-июня, главы муниципальных образований Омской области, руководители финансовых органов муниципальных образований Омской области, инициативные группы жителей, редакторы районных газет. </t>
  </si>
  <si>
    <t xml:space="preserve">Комплексное развитие сельских территорий Омской области </t>
  </si>
  <si>
    <t>государственная программа Омской области "Комплексное развитие сельских территорий Омской области"</t>
  </si>
  <si>
    <t>постановление Правительства Омской области 16.12.2019 г. № 425-п</t>
  </si>
  <si>
    <t>Постановление Правительства Омской области от 16.12.2019 N 425-п (ред. от 10.02.2022) "Об утверждении государственной программы Омской области "Комплексное развитие сельских территорий Омской области" {КонсультантПлюс}</t>
  </si>
  <si>
    <t>Министерство сельского хозяйства и продовольствия Омской области</t>
  </si>
  <si>
    <t>государственная программа Российской Федерации "Комплексное развитие сельских территорий"</t>
  </si>
  <si>
    <t>не менее 30 процентов объема финансирования реализации проекта благоустройства должно быть обеспечено за счет средств местного бюджета, а также за счет обязательного вклада граждан и (или) юридических лиц (индивидуальных предпринимателей), общественных, включая волонтерские, организаций в различных формах, в том числе в форме денежных средств, трудового участия, волонтерской деятельности, предоставления помещений и технических средств</t>
  </si>
  <si>
    <t xml:space="preserve">нет данных </t>
  </si>
  <si>
    <t>https://omsk.gks.ru/storage/mediabank/chisl-2021.htm</t>
  </si>
  <si>
    <t>протоколы общественных обсуждений</t>
  </si>
  <si>
    <t>Проведено собрание предстfвителей органов местного самоуправления с приглашением всех муниципальных образований Омской области</t>
  </si>
  <si>
    <t>Информационные материалы на бумажном носителе</t>
  </si>
  <si>
    <t>Очный, один раз в год, представители 32 муниципальных районов Омской области</t>
  </si>
  <si>
    <t xml:space="preserve">Верхозина Екатерина Владимировна - заместитель директора БУОО "Управление развития сельских территорий и хозяйственного обслуживания Министерства сельского хозяйства и продовольствия Омской области"
</t>
  </si>
  <si>
    <t>тел. (3812) 790-873.</t>
  </si>
  <si>
    <t>Everhozina@msh.omskportal.ru</t>
  </si>
  <si>
    <t>Губернаторская программа поддержки местных инициатив Ставропольского края</t>
  </si>
  <si>
    <t>Государственная программа Ставропольского края «Управление финансами» (подпрограмма «Повышение сбалансированности и устойчивости бюджетной системы Ставропольского края», основное мероприятие «Поддержка местных инициатив», приложение к подпрограмме «Правила предоставления субсидий из бюджета Ставропольского края бюджетам муниципальных образований Ставропольского края на реализацию инициативных проектов»</t>
  </si>
  <si>
    <t>Постановление Правительства Ставропольского края от 26 декабря 2018 г. № 598-п</t>
  </si>
  <si>
    <t>pmisk.ru/materials</t>
  </si>
  <si>
    <t>Закон Ставропольского края от 29.01.2021 № 1-кз "О развитии инициативного бюджетирования в Ставропольском крае"</t>
  </si>
  <si>
    <t xml:space="preserve">Приказ министерства финансов Ставропольского края от 16 декабря 2014 года № 297 «Об утверждении форм документов, представляемых в министерство финансов Ставропольского края в соответствии с Правилами предоставления субсидий из бюджета Ставропольского края бюджетам муниципальных образований Ставропольского края на реализацию проектов развития территорий муниципальных образований Ставропольского края, основанных на местных инициативах, являющимися приложением 1 к подпрограмме «Повышение сбалансированности и устойчивости бюджетной системы Ставропольского края» государственной программы Ставропольского края «Управление финансами», утвержденной постановлением Правительства Ставропольского края от 26 декабря 2018 г. № 598-п»;
приказ министерства финансов Ставропольского края от 16 июля 2021 года № 174 «Об утверждении форм документов, представляемых в министерство финансов Ставропольского края в соответствии с Правилами предоставления субсидий из бюджета Ставропольского края бюджетам муниципальных образований Ставропольского края на реализацию инициативных проектов, являющимися приложением 2 к подпрограмме «Повышение сбалансированности и устойчивости бюджетной системы Ставропольского края» государственной программы Ставропольского края «Управление финансами», утвержденной постановлением Правительства Ставропольского края от 26 декабря 2018 г. № 598-п»;
Приказ министерства финансов Ставропольского края от 03 августа 2020 года № 201 «Об утверждении Методики формирования рейтинга проектов развития территорий муниципальных образований Ставропольского края, основанных на местных инициативах»;
постановление Правительства Ставропольского края от 24 марта 2009 года № 87-п «О конкурсной комиссии по проведению конкурсного отбора проектов развития территорий муниципальных образований Ставропольского края, основанных на местных инициативах» 
постановление Правительства Ставропольского края от 12 августа 2021 года № 401-п «О конкурсной комиссии по проведению в Ставропольском крае конкурсного отбора инициативных проектов» </t>
  </si>
  <si>
    <t>Министерство финансов Ставропольского края</t>
  </si>
  <si>
    <t>Администрации муниципальных образований Ставропольского края</t>
  </si>
  <si>
    <t>Финансовая оценка осуществляется  индивидуальными предпринимателями и организациями самостоятельно и указывается в документах, прилагаемсых к заявке на участие в конкурсе; финансовая оценка  безвозмездного труд, выполненного населением населенных пунктов муниципальных образований Ставропольского края не осуществляется</t>
  </si>
  <si>
    <t>Количество благополучателей указывается в заявке муниципального образования Ставропольского края на участие в конкурсном отборе</t>
  </si>
  <si>
    <t>https://stavstat.gks.ru/storage/mediabank/uH9eSXHS/Численность%20населения%20на%2001.01.2021%20г.%20и%20в%20среднем%20за%202020%20год.zip</t>
  </si>
  <si>
    <t>Отдел инициативного бюджетирования ГКУ ДПО "Учебный центр министерства финансов Ставропольского края"</t>
  </si>
  <si>
    <t>Бюджет Ставропольского края</t>
  </si>
  <si>
    <t>К заявке муниципального образования Ставропольского края на участие в конкурсном отборе прикладываются результаты анкетирования, подписные листы</t>
  </si>
  <si>
    <t>Органы местного самоуправления Ставропольского края фиксируют проектные идеи  и вносят их на рассмотрение при проведении очных собраний</t>
  </si>
  <si>
    <t>Авторизация на сайте производится с использованием единой системы идентификации и аутентификации (ЕСИА)</t>
  </si>
  <si>
    <t>К заявке муниципального образования Ставропольского края на участие в конкурсном отборе прикладываются протоколы проведения собраний, фото и видеоматериалы</t>
  </si>
  <si>
    <t>Предусмотрено применение портала в информационно-телекоммуникационной сети «Интернет» pmisk.ru в целях народного голосования за лучшие инициативы, а также подачи заявок органами местного самоуправления на участие в конкурсном отборе проектов онлайн</t>
  </si>
  <si>
    <t>pmisk.ru</t>
  </si>
  <si>
    <t>mfsk.ru, vk.com/pmisk, ok.ru/group/55167178309872</t>
  </si>
  <si>
    <t>https://drive.google.com/file/d/1-zCRzbwdb9GEyZsf8aLJFovsJv8baBRI/view?usp=drivesdk</t>
  </si>
  <si>
    <t>Рекламные аудио и видеоролики (более 1000 минут), новостные видеосюжеты на краевом  телевидении (5 сюжетов), 48,9 тыс. единиц печатной и полиграфической продукции, предусмотренной для муниципальных образований Ставропольского края</t>
  </si>
  <si>
    <t>https://drive.google.com/folderview?id=116IMcmgsc1FXUbepzOMNw7frRY3F8rt3</t>
  </si>
  <si>
    <t>Проектным центром проводится «школа местных инициатив»: обучающие семинары для представителей администраций муниципальных образований края и активных жителей края. В рамках «школы» проводятся вебинары и семинары, в том числе "кустовые". Особое внимание уделяется работе органов местного самоуправления с населением в части выбора проектов для дальнейшего участия в конкурсном отборе проектов.  В работе семинаров принимают участие кураторы реализации проектов в городских округах и муниципальных района, руководители территориальных отделов и иные представители органов местного самоуправления муниципальных образований края. Также "школа" проводится для инициативных групп в целях информирования о процедурах реализации муниципальных практик, применяемых в городских и муниципальных округах Ставропольского края, а также о процедурах реализации краевой практики по поддержке местных инициатив.</t>
  </si>
  <si>
    <t>2400 человек</t>
  </si>
  <si>
    <t>Литвинов Олег Сергеевич</t>
  </si>
  <si>
    <t>+7(8652)99-26-80</t>
  </si>
  <si>
    <t>litvinov@mfsk.ru</t>
  </si>
  <si>
    <t>Климова Елена Александровна</t>
  </si>
  <si>
    <t>8(8652)74-84-60</t>
  </si>
  <si>
    <t>klimova@mfsk.ru</t>
  </si>
  <si>
    <t>Реализация общественно значимых проектов по благоустройству сельских территорий</t>
  </si>
  <si>
    <t xml:space="preserve">государственная программа Рязанской области "Развитие агропромышленного комплекса" подпрограмма №12 "Комплексное развитие сельских территорий" утверждена постановлением Правительства Рязанской области от 30.10.2013 № 357 . </t>
  </si>
  <si>
    <t>Постановление Правительства Рязанской области № 357 от 30.10.2013.</t>
  </si>
  <si>
    <t>https://www.ryazagro.ru/documents/normativnye-pravovye-akty-v-sfere-podderzhki-agropromyshlennogo-kompleksa/postanovlenie-pravitelstva-ro-357-ot-30-oktyabrya-2013-g_4531/</t>
  </si>
  <si>
    <t>Закон Рязанской области "Об областном бюджете на 2021 год Рязанской области от 26.12.2020 №100-ОЗ"</t>
  </si>
  <si>
    <t>Закон Рязанской области от 26.12.2020 N 100-ОЗ (ред. от 20.12.2021) "Об областном бюджете на 2021 год и на плановый период 2022 и 2023 годов" (принят Постановлением Рязанской областной Думы от 16.12.2020 N 80-VII РОД) (вместе с "Программой предоставления бюджетных кредитов на 2021 год", "Программой предоставления бюджетных кредитов на плановый период 2022 и 2023 годов", "Программой государственных внутренних заимствований Рязанской области на 2021 год", "Программой государственных внутренних заимствований Рязанской области на плановый период 2022 и 2023 годов") {КонсультантПлюс}</t>
  </si>
  <si>
    <t>Постановление министерства сельского хозяйства и продовольствия Рязанской области от 28.10.2020 №09 "О некоторых вопросах реализации на территории Рязанской области постановления Правительства Российской Федерации от 31.05.2019 №696 "Об утверждении государственной программы Российской Федерации "Комплексное развитие сельских территорий" и о внесении изменений в некоторые акты Правительства Российской Федерации в части реализации мероприятий по благоустройству сельских территорий и утверждения порядка проведения конкурсного отбора  (отбора) муниципальных образований Рязанской области для предоставления  субсидий на реализацию мероприятия, указанного в подпункте 3.1 раздела 5 "Система программных мероприятий подпрограммы 12 "Комплексное развитие сельских территорий" государственной программы Рязанской области "Развитие агропромышленного комплекса"</t>
  </si>
  <si>
    <t>Министерство сельского хозяйства и продовольствия Рязанской области</t>
  </si>
  <si>
    <t>Министерство сельского хозяйства и продовольствия Рязанской области/бюджеты органов местного самоуправления</t>
  </si>
  <si>
    <t>Бюджеты органов местного самоуправления</t>
  </si>
  <si>
    <t xml:space="preserve">Государственная программа Российской Федерации "Комплексное развитие сельских территорий" утверждена постановлением Правительства Российской федерации от 31.05.2019 №696 . </t>
  </si>
  <si>
    <t>возможен вклад граждан, юридических лиц (индивидуальных предпринимателей), общественных, включая волонтерские, организации  в различных формах, в том числе в виде трудового участия, волотерской деятельности, предоставлене помещений и технических средств (не менее 10% от стоимости реализации общественно значимого проекта)</t>
  </si>
  <si>
    <t>Справочник федеральной службы государственной статистики по Рязанской области " Отдельные социально-экономические показатели по муниципальным образованиям Рязанской области" Рязань 2021</t>
  </si>
  <si>
    <t>Протокол собраний жителей, проживающих на сельской территории</t>
  </si>
  <si>
    <t>Протокол заседания комиссии по отбору муниципальных образований Рязанской области для предоставления субсидии на реализацию общественно значимых проектов по благоустройству сельских тегрриторий</t>
  </si>
  <si>
    <t>Участниками отбора  являются органы местного самоуправления, расположенные на сельских территориях Рязанской области</t>
  </si>
  <si>
    <t>Органы местного самоуправления, расположенные на сельских территориях</t>
  </si>
  <si>
    <t>Начальник отдела программных мероприятий устойчивого развития сельских территорий управления развития сельских территорий Фомина Галина Ивановна</t>
  </si>
  <si>
    <t>8 (4912) 21-10-23</t>
  </si>
  <si>
    <t>rakitina@ryazagro.ru</t>
  </si>
  <si>
    <t>Реализация общественно значимых проектов в рамках проекта «Молодежный бюджет»</t>
  </si>
  <si>
    <t>«Молодежный бюджет»</t>
  </si>
  <si>
    <t>Государственная программа «Управление государственными финансами Сахалинской области», основное мероприятие «Развитие инициативного бюджетирования в Сахалинской области»</t>
  </si>
  <si>
    <t>Постановление Правительства Сахалинской области от 29.08.2017 № 400 «Об отдельных вопросах реализации в Сахалинской области общественно значимых проектов в рамках проекта «Молодежный бюджет»</t>
  </si>
  <si>
    <t>https://pib.sakhminfin.ru/show/mb
https://login.consultant.ru/link/?req=doc&amp;base=RLAW210&amp;n=106173&amp;dst=100001,1</t>
  </si>
  <si>
    <t>Распоряжение Правительства Сахалинской области от 02.07.2018 № 365-р «Об утверждении программы развития инициативного бюджетирования Сахалинской области на 2017-2025 годы»</t>
  </si>
  <si>
    <t>https://pib.sakhminfin.ru/show/ppi</t>
  </si>
  <si>
    <t>Министерство финансов Сахалинской области</t>
  </si>
  <si>
    <t>Субсидии муниципальным образованиям</t>
  </si>
  <si>
    <t>Бюджет муниципального образования</t>
  </si>
  <si>
    <t>не предусмотрен</t>
  </si>
  <si>
    <t>Методика подсчета благополучателей отсутствует</t>
  </si>
  <si>
    <t xml:space="preserve">https://rosstat.gov.ru/compendium/document/13282 </t>
  </si>
  <si>
    <t>протоколы собраний старшеклассников</t>
  </si>
  <si>
    <t>Молодежный совет заблаговременно информирует всех старшеклассников-участников голосования о месте и времени проведения голосования, а также о правилах учета голосов.
При проведении голосования каждому его участнику предоставляется возможность выбрать два проектных предложения из перечня предложений, вынесенных на голосование. 
Для организации подсчета голосов в соответствии с установленным порядком проведения общешкольного голосования назначается счетная комиссия. По итогам голосования утверждает рейтинг проектных предложений.
Победителями голосования объявляются проектные предложения, набравшие наибольшее количество голосов.</t>
  </si>
  <si>
    <t>Протоколы общешкольного голосования, рейтинги проектных предложений</t>
  </si>
  <si>
    <t>Предусмотрена подача и обработка заявок, информационное сопровождение заявленных проектов их координаторами на портале инициативного бюджетирования
https://pib.sakhminfin.ru/projects?MembersCategoryId=1</t>
  </si>
  <si>
    <t>https://pib.sakhminfin.ru/
https://pib.sakhminfin.ru/show/mb</t>
  </si>
  <si>
    <t>http://sakhminfin.ru/ 
https://www.facebook.com/budget65   
https://vk.com/budget65 
https://instagram.com/sakhminfin?igshid=j0ocuoxtiagz
https://www.youtube.com/channel/UCLnSucUVz43wAq-6y9PwHzg</t>
  </si>
  <si>
    <t>В рамках проекта в каждой школе (с численностью старшеклассников от 5 человек) всех муниципальных образований проведены школьные собрания - от предварительных обсуждений и собраний в классах до общешкольных собраний. По результатам этих собраний подготовлены протоколы и рейтинги проектных предложений.</t>
  </si>
  <si>
    <t>Лифлеты, брошюры, операционное руководство, рабочая тетрадь
https://disk.yandex.ru/d/HJSWEZqo5gRLhQ</t>
  </si>
  <si>
    <t xml:space="preserve">Обучающие мероприятия не проводились в связи с запретом на проведение на территории Сахалинской области массовых мероприятий
</t>
  </si>
  <si>
    <t>Сидорова Юлия Николаевна, ведущий аналитик департамента бюджетной политики в сфере открытости бюджета министерства финансов Сахалинской области</t>
  </si>
  <si>
    <t>8(4242)670499</t>
  </si>
  <si>
    <t>y.sidorova@sakhminfin.ru</t>
  </si>
  <si>
    <t>Реализация инициативных проектов в Сахалинской области</t>
  </si>
  <si>
    <t>Поддержка местных инициатив (ППМИ)</t>
  </si>
  <si>
    <t>Постановление Правительства Сахалинской области от 03.03.2021 № 69 «Об отдельных вопросах реализации инициативных проектов в Сахалинской области»</t>
  </si>
  <si>
    <t>https://pib.sakhminfin.ru/show/ppi
https://login.consultant.ru/link/?req=doc&amp;base=RLAW210&amp;n=116327&amp;dst=100003,1</t>
  </si>
  <si>
    <t>Закон Сахалинской области от 28.12.2021 N 116-ЗО «О разграничении полномочий органов государственной власти Сахалинской области по вопросам реализации инициативных проектов, выдвигаемых для получения финансовой поддержки из областного бюджета Сахалинской области»</t>
  </si>
  <si>
    <t>https://login.consultant.ru/link/?req=doc&amp;base=RLAW210&amp;n=116092&amp;dst=100004</t>
  </si>
  <si>
    <t>Неоплачиваемый  вклад  включает  использование   строительных   материалов, оборудования, инструмента, уборку мусора, приобретение цветов и саженцев, благоустройство и пр. (размер нефинансового вклада рассчитывается в денежном выражении из расчета минимального размера оплаты труда и стоимости материалов согласно представленным заявкам на участие в конкурсном отборе от муниципальных образований)</t>
  </si>
  <si>
    <t>Заполненные опросные листы (анкеты), которые были представлены муниципальными образованиями на конкурсный отбор</t>
  </si>
  <si>
    <t>Видеозаписи собраний, протоколы собраний</t>
  </si>
  <si>
    <t>https://sakhminfin.ru/index.php/news/3580-70-proektov-priznany-pobeditelyami-konkursa-proektov-podderzhki-mestnykh-initsiativ-na-2021-god</t>
  </si>
  <si>
    <t>Оценка и ранжирование на основе формальных критериев</t>
  </si>
  <si>
    <t>Предусмотрена подача и обработка заявок, информационное сопровождение заявленных проектов их координаторами на портале инициативного бюджетирования https://pib.sakhminfin.ru/projects?MembersCategoryId=0/, автоматическая обработка итогов конкурсного отбора и их публикация, интеграция с подсистемой госзакупки (предусмотрена возможность отследить информацию по проводимым закупкам в рамках проекта)</t>
  </si>
  <si>
    <t>https://pib.sakhminfin.ru
https://pib.sakhminfin.ru/show/ppi</t>
  </si>
  <si>
    <t>В рамках проекта проведены информационные и итоговые собрания с жителями населенных пунктов во всех муниципальных образованиях Сахалинской области. Муниципальные образования самостоятельно распространяли информацию в СМИ.</t>
  </si>
  <si>
    <t>Лифлет, брошюра
https://disk.yandex.ru/d/ctvkZFCzLGaQ_g</t>
  </si>
  <si>
    <t>подпрограмма «Комплексное развитие сельских территорий Свердловской области» государственной программы Свердловской области «Развитие агропромышленного комплекса и потребительского рынка Свердловской области до 2025 года», утвержденной постановлением Правительства Свердловской области от 23.10.2013 № 1285-ПП</t>
  </si>
  <si>
    <t>Постановлением правительства 919 ПП внесено изменение в части благоустройства (добавлено).  Приложение 6 к 919-ПП, приложение 8-3 к ГП СО "Развитие агропромышленного комплекса и потребительского рынка Свердловской области до 2024 года", также добавлено приложени е 8-4 к ГП СО</t>
  </si>
  <si>
    <t>http://www.pravo.gov66.ru/23905/</t>
  </si>
  <si>
    <t>Министерство агропромышленного комплекса и потребительского рынка Свердловской области</t>
  </si>
  <si>
    <t>Администрация муниципального образоваия Алапаевское, Администрация городского округа Богданович</t>
  </si>
  <si>
    <t>государственная программа Российской Федерации «Комплексное развитие сельских территорий», утвержденная постановлением Правительства Российской Федерации от 31.05.2019 № 696</t>
  </si>
  <si>
    <t xml:space="preserve"> Размер государственной поддержки, предоставляемой органу местного самоуправления или органу территориального общественного самоуправления, расположенному на сельской территории субъекта Российской Федерации, на реализацию каждого проекта не превышает 2 млн. рублей и составляет не более 70 процентов общего объема финансового обеспечения реализации проекта. При этом не менее 30 процентов объема финансирования реализации проекта должно быть обеспечено за счет средств местного бюджета, а также за счет обязательного вклада граждан и (или) юридических лиц (индивидуальных предпринимателей), общественных, включая волонтерские, организаций в различных формах, в том числе в форме денежных средств, трудового участия, волонтерской деятельности, предоставления помещений и технических средств. Размеры средств местного бюджета, вклада граждан и (или) юридических лиц (индивидуальных предпринимателей) определяются органом исполнительной власти.
</t>
  </si>
  <si>
    <t>Приложение № 9 к государственной  программе "Комплексное развите сельских территорий СО до 2025 года" 582 -ПП от 08.09.2021</t>
  </si>
  <si>
    <t>230 млн.руб</t>
  </si>
  <si>
    <t>https://sverdl.gks.ru/folder/29698</t>
  </si>
  <si>
    <t xml:space="preserve">1) Протокол собрания населения (инициативной группы граждан) села Деево от 07.08.2020   2) Протокол собрания уполномоченных десятидворок и активных житлей села Байны ГО Богданович от 26.06.2020   </t>
  </si>
  <si>
    <t>Субсидии  на реализацию мероприятия по благоустройству сельских территорий предоставляются органам местного самоуправления,  расположенным на территории Свердловской области.
Перечень сельских населенных пунктов на территории Свердловской области, относящихся к сельским территориям, определен приказом Министерства агропромышленного комплекса и потребительского рынка Свердловской области от 16.12.2020 № 641 «Об определении перечня сельских территорий и сельских агломераций Свердловской области для целей предоставления субсидии на мероприятия, предусмотренные государственной программой Свердловской области «Развитие агропромышленного комплекса и потребительского рынка Свердловской области до 2025 года», утвержденной постановлением Правительства Свердловской области от 23.10.2013 № 1285-ПП «Об утверждении государственной программы Свердловской области «Развитие агропромышленного комплекса и потребительского рынка Свердловской области до 2025 года»</t>
  </si>
  <si>
    <t>Порядок предоставления и распределения субсидий из областного бюджета бюджетам муниципальных образований, расположенных на территории Свердловской области, на реализацию мероприятий по благоустройству сельских территорий, являющейся приложением 8-3 к государственной программе Свердловской области «Развитие агропромышленного комплекса и потребительского рынка Свердловской области до 2025 года», утвержденной постановлением Правительства Свердловской области от 23.10.2013 № 1285-ПП</t>
  </si>
  <si>
    <t>Мамаева Наталья Васильевна, ведущий специалист отдела по программам развития Министерства агропромышленного комплекса и потребительского рынка Свердловской области</t>
  </si>
  <si>
    <t>(343)312-00-07 (доб. 202)</t>
  </si>
  <si>
    <t>n.mamaeva@66egov.ru</t>
  </si>
  <si>
    <t>Внедрение механизмов инициативного бюджетирования на территории Свердловской области</t>
  </si>
  <si>
    <t>публичного названия нет, часто используется выражение "инициативное бюджетирование"</t>
  </si>
  <si>
    <t>27.01.2021 (принят приказ Минэкономики и терразвития Свердловской области № 7 о проведении регионального конкурсного отбора)</t>
  </si>
  <si>
    <t>подпрограмма 3 «Совершенствование бюджетной политики, налоговых инструментов» государственной программы Свердловской области «Совершенствование социально-экономической политики на территории Свердловской области до 2024 года», утвержденной постановлением Правительства Свердловской области от 25.12.2014 № 1209-ПП в последующих редакциях</t>
  </si>
  <si>
    <t>постановление Правительства Свердловской области от 31.08.2017 № 639-ПП</t>
  </si>
  <si>
    <t>http://economy.midural.ru/content/postanovlenie-pravitelstva-sverdlovskoy-oblasti-ot-31082017-no-639-ppo-vnesenii-izmeneniy-v</t>
  </si>
  <si>
    <t>Закон Свердловской области от 10 декабря 2020 года № 144-ОЗ «Об областном бюджете на 2021 год и плановый период 2022 и 2023 годов»</t>
  </si>
  <si>
    <t>https://minfin.midural.ru/document/category/20#document_list</t>
  </si>
  <si>
    <t xml:space="preserve">приказы Минэкономики и терразвития Свердловской области от 04.06.2018 № 32 "О региональной конкурсной комиссии по отбору проектов инициативного бюджетирования, реализуемых на территории Свердловской области" в последующих редакциях; 
НПА муниципального уровня размещены на сайтах муниципальных образований </t>
  </si>
  <si>
    <t>http://economy.midural.ru/content/perechen-npa-aktualnye-redakcii</t>
  </si>
  <si>
    <t>Министерство экономики и территориального развития Свердловской области</t>
  </si>
  <si>
    <t>муниципальные образования, расположенные на территории Свердловской области</t>
  </si>
  <si>
    <t xml:space="preserve">Методику подсчета определяет администрация муниципального образования. Использовались метод прямого счета и определение благополучателей на основании статистических данных по числу проживающих на территории населенного пункта, где реализован проект, результатом которого будут пользоваться все жители, а также жители близрасположенных населенных пунктов </t>
  </si>
  <si>
    <t>анкеты, подписные листы</t>
  </si>
  <si>
    <t xml:space="preserve">в обсуждении 73 проектов приняли участие 24649 человек, по отдельным видам (анкетирование, опросы, собрания жителей) мониторинг не проводился </t>
  </si>
  <si>
    <t>протоколы собраний жителей (инициативных групп)</t>
  </si>
  <si>
    <t xml:space="preserve">размещение информации о проектах с целью их обсуждения и поддержки на страницах социальных сетей, на сайтах, в том числе тех учреждений, где планируется реализация проекта  </t>
  </si>
  <si>
    <t>да (Березовский ГО, ГО Краснотурьинск)</t>
  </si>
  <si>
    <t>журнал регистрации заявок</t>
  </si>
  <si>
    <t xml:space="preserve">да (МО Алапаевское, Асбестовский ГО, Горноуральский ГО) </t>
  </si>
  <si>
    <t>скриншот свода с результатами голосования с интернет-сайта; 
http://www.grgo.ru/ekonomika/in-byudzhet/?SECTION_ID=1396&amp;ELEMENT_ID=32271</t>
  </si>
  <si>
    <t>протоколы собраний жителей (инициативной группы), списки участников с подписями</t>
  </si>
  <si>
    <t>протоколы заседаний муниципальных конкурсных комиссий</t>
  </si>
  <si>
    <t>число членов муниципальных конкурсных комиссий от 5 до 7 человек</t>
  </si>
  <si>
    <t>протоколы заседаний муниципальных конкурсных комиссий и региональной конкурсной комиссии по отбору проектов инициативного бюджетирования</t>
  </si>
  <si>
    <t>число членов муниципальных конкурсных комиссий от 7 до 14 человек, региональной конкурсной комиссии - 20 человек</t>
  </si>
  <si>
    <t>Размещение на сайтах муниципальных образований и Минэкономики и терразвития Свердловской области извещений о начале приема заявок на муниципальные и региональный конкурсы,  результатов отбора, этапов реализации и итогов выполнения проектов. Голосование за проекты в онлайн формате, в том числе  через официальные сайты учреждений</t>
  </si>
  <si>
    <t>http://economy.midural.ru/content/iniciativnoe-byudzhetirovanie</t>
  </si>
  <si>
    <t xml:space="preserve">Размещение информации о проведении конкурсов, о ходе выполнения и результатах реализации проектов на сайтах Минэкономики и терразвития Свердловской области и администраций муниципальных образований, в средствах массовой информации (муниципальные и областные издания), в социальных сетях (на страницах Инстаграм, Одноклассники, ВКонтакте) и чате предпринимателей (WApp), новостные сюжеты и программные передачи на телевидении,  информационная работа с администрациями муниципальных образований в рамках выездных дней Министерства, информационная работа администраций муниципальных образования с жителями сельских населенных пунктов (выезды) </t>
  </si>
  <si>
    <t>участие, в том числе представителей муниципальных образований, в вебинарах, проводимых НИФИ Минфина России</t>
  </si>
  <si>
    <t xml:space="preserve">Сметанкина Елена Борисовна, заместитель начальника отдела методического обеспечения и координации стратегического планирования департамента стратегического и территориального развития Министерства экономики и территориального развития Свердловской области </t>
  </si>
  <si>
    <t>8-343-312-10-00 (доб. 109)</t>
  </si>
  <si>
    <t>e.smetankina@egov66.ru</t>
  </si>
  <si>
    <t>государственная программа Свердловской области "Формирование современной городской среды на территории Свердловской области на 2018 - 2024 годы" (мероприятие "Формирование современной городской среды в целях реализации национального проекта "Жилье и городская среда")</t>
  </si>
  <si>
    <t>постановление Правительства Свердловской области от 31.10.2017 № 805-ПП</t>
  </si>
  <si>
    <t>http://energy.midural.ru/gosudarstvennaya-programma/</t>
  </si>
  <si>
    <t>паспорт регионального проекта "Формирование комфортной городской среды на территории Свердловской области", утвержденный заседанием Совета при Губернаторе Свердловской области по приоритетным стратегическим проектам Свердловской области (протокол от 17.12.2018 № 18)</t>
  </si>
  <si>
    <t>https://energy.midural.ru/napravleniya-deyatelnosti/formirovanie-komfortnoj-gorodskoj-sredy/prioritetnyj-proekt/hod-prior/pasport-regionalnogo-proekta-formirovanie-komfortnoj-gorodskoj-sredy-na-territorii-sverdlovskoj-oblasti-versija-26-ot-20-03-2022/</t>
  </si>
  <si>
    <t>Министерство энергетики и жилищно-коммунального хозяйства Свердловской области</t>
  </si>
  <si>
    <t>государственная программа Российской Федерации "Обеспечение доступным и комфортным жильем и коммунальными услугами граждан Российской Федерации"/ национальный проект "Жилье и городская среда" (федеральный проект "Формирование комфортной городской среды")</t>
  </si>
  <si>
    <t>трудовое участие собственников помещений в многоквартирных домах, собственников иных зданий и сооружений, расположенных в границах территории, подлежащей благоустройству</t>
  </si>
  <si>
    <t xml:space="preserve">1647,5017, в том числе средства федерального бюджета 1532,1765
</t>
  </si>
  <si>
    <t>Количество благополучателей от реализации проектов ИБ=количество жителей муниципальных образований в которых благоустраивались территории общего пользования (общественные территории)</t>
  </si>
  <si>
    <t>4277,203 (средняя численность за 2021 год)</t>
  </si>
  <si>
    <t>ведомственный проектный офис  Министерства энергетики и жилищно-коммунального хозяйства Свердловской области, межведомственная комиссия по обеспечению реализации регионального проекта "Формирование комфортной городской среды на территории Свердловской области"</t>
  </si>
  <si>
    <t>в рамках организации сбора отчетной информации для Минстроя России "Мероприятия по вовлечению жителей в реализацию федерального проекта "Формирование комфортной городской среды"</t>
  </si>
  <si>
    <t>-*</t>
  </si>
  <si>
    <t>в рамках очных встреч и обсуждений граждан, указанных в п. 13.2</t>
  </si>
  <si>
    <t>в рамках организации сбора отчетной информации для Минстроя России "Мероприятия по вовлечению жителей в реализацию федерального проекта "Формирование комфортной городской среды" проводятся мероприятия: школьные проекты, проведение фокус-групп, проектные мастерские, оценка эксплуатации территории, консультирование, дизайн-игры, картирование)</t>
  </si>
  <si>
    <t>общее количество граждан, принявших участие в рейтинговом голосовании за дизайн-проекты, проведенном в 2021 году - 552 081</t>
  </si>
  <si>
    <t>Протокол заседания комиссии Министерства энергетики и жилищно-коммунального хозяйства Свердловской области по проведению отбора заявок муниципальных образований на предоставление субсидий из областного бюджета местным бюджетам муниципальных образований, расположенных на территории Свердловской области, в рамках реализации государственной программы Свердловской области «Формирование современной городской среды на территории Свердловской области на 2018–2024 годы»</t>
  </si>
  <si>
    <t>общее количество граждан, принявших участие в рейтинговом голосовании, проведенном в 2021 году - 494 205</t>
  </si>
  <si>
    <t xml:space="preserve">Критерии отбора муниципальных образований, расположенных на территории Свердловской области, для предоставления субсидий из областного бюджета местным бюджетам муниципальных образований на формирование современной городской среды являются приложением № 4 к порядку предоставления субсидий из областного бюджета местным бюджетам муниципальных образований, расположенных на территории Свердловской области, на формирование современной городской среды, утвержденных государственной программой Свердловской области "Формирование современной городской среды на территории Свердловской области на 2018 - 2024 годы"
 </t>
  </si>
  <si>
    <t xml:space="preserve">В рамках мероприятий по вовлечению жителей в реализацию федерального проекта "Формирование комфортной городской среды" предусмотрено вовлечение населения через интернет. В 2021 году организовано и проведено Всероссийское онлайн-голосование граждан на общероссийской платформе za.gorodsreda.ru  
по выбору дизайн-проектов общественных территорий </t>
  </si>
  <si>
    <t>http://energy.midural.ru/napravleniya-deyatelnosti/formirovanie-komfortnoj-gorodskoj-sredy/</t>
  </si>
  <si>
    <t>на официальных сайтах муниципальных образований, расположенных на территории Свердловской области, созданы разделы "Формирование комфортной городской среды"</t>
  </si>
  <si>
    <t>https://gorodsreda.ru/documents/metodiki-i-rekomendatsi</t>
  </si>
  <si>
    <t>В рамках реализации регионального проекта "Формирование комфортной городской среды на территории Свердловской области" ведется размещение в региональных средствах массовой информации и мониторинг размещения в муниципальных СМИ информационных материалов о реализации  проекта. За 2021 год размещено более 2000 материалов по реализации на территории Свердловской области национального проекта «Жилье и городская среда».  Информация доводилась посредством телевизионных и печатных СМИ, социальных сетей и тд.</t>
  </si>
  <si>
    <t>в рамках проведения рейтингового голосования  использованы информационные материалы</t>
  </si>
  <si>
    <t>на базе  государственного бюджетного учреждения Свердловской области "Институт развития жилищно-коммунального хозяйства и энергосбережения им. Н.И. Данилова" проведено обучение специалистов муниципальных образований по программе «Формирование современной городской среды»</t>
  </si>
  <si>
    <t>Кислицын Андрей Николаевич (Заместитель Министра энергетики и жилищно-коммунального хозяйства Свердловской области), Денисова Оксана Александровна (начальник отдела стратегического развития и аналитического обеспечения Министерства энергетики и жилищно-коммунального хозяйства Свердловской области)</t>
  </si>
  <si>
    <t>343 312-00-12 (доб. 301)</t>
  </si>
  <si>
    <t xml:space="preserve"> o.denisova@egov66.ru</t>
  </si>
  <si>
    <t>"Народный бюджет" на интернет-портале "Добродел"</t>
  </si>
  <si>
    <t xml:space="preserve">Размещение проектов и голосование за проекты ИБ </t>
  </si>
  <si>
    <t>Постановление Правительства Севастополя от 26.09.2017 № 705-ПП "О проведении конкурса "Самый дружный двор" в городе Севастополе"</t>
  </si>
  <si>
    <t>Постановление Правительства Севастополя от 21.11.2016 № 1112-ПП "Об утверждении государственной программы города Севастополя "Развитие жилищно-коммунальной инфраструктуры города Севастополя"</t>
  </si>
  <si>
    <t>Департамент внутренней политики города Севастополя;
Департамент городского хозяйства города Севастополя</t>
  </si>
  <si>
    <t>Департамент городского хозяйства города Севастополя</t>
  </si>
  <si>
    <t>Государственное казенное учреждение «Управление по эксплуатации объектов городского хозяйства»</t>
  </si>
  <si>
    <t>Данные Росстата</t>
  </si>
  <si>
    <t xml:space="preserve">фотофиксация, протоколы </t>
  </si>
  <si>
    <t>решения 22 ТОС</t>
  </si>
  <si>
    <t>фотофиксация</t>
  </si>
  <si>
    <t>https://dvp.sev.gov.ru/konkurs-samyy-druzhnyy-dvor/</t>
  </si>
  <si>
    <t>ТВ, официальный сайт Правительства Севастополя</t>
  </si>
  <si>
    <t>Стецкова Татьяна Николаевна, начальник отдела по работе с территориальным общественным самоуправлением и реализации проектов Управления по взаимодействию с органами местного самоуправления Департамента внутренней политики города Севастополя</t>
  </si>
  <si>
    <t>8(8692)425010</t>
  </si>
  <si>
    <t>tos_dvp@sev.gov.ru</t>
  </si>
  <si>
    <t>Якименко Елена Владимировна, главный специалист отдела межбюджетных отношений Управления бюджетной политики Департамента финансов города Севастополя</t>
  </si>
  <si>
    <t>8(8692)550678</t>
  </si>
  <si>
    <t>ubp@sev.gov.ru</t>
  </si>
  <si>
    <t>Инициативное бюджетирование на территории Чукотского автономного округа</t>
  </si>
  <si>
    <t>1 апреля 2021</t>
  </si>
  <si>
    <t>Государственная программа "Управление региональными финансами и имуществом Чукотского автономного округа", подпрограмма "Организация межбюджетных отношений и повышение уровня бюджетной обеспеченности местных бюджетов", основное мероприятие "Развитие инициативного бюджетирования на территории Чукотского автономного округа"</t>
  </si>
  <si>
    <t>Постановление Правительства Чукотского автономного округа от 15 марта 2019 года № 131 "О внесении изменений в Постановление Правительства Чукотского автономного округа от 28 марта 2014 года № 142"</t>
  </si>
  <si>
    <t>http://чукотка.рф/documents/gosudarstvennye-programmy-chukotskogo-ao/</t>
  </si>
  <si>
    <t>Постановление Правительства Чукотского автономного округа от 28 марта 2014 г. № 142 "Об утверждении Государственной программы "Управление региональными финансами и имуществом Чукотского автономного округа", основное мероприятие: "Развитие инициативного бюджетирования на территории Чукотского автономного округа" 2019-2024 год</t>
  </si>
  <si>
    <t>Департамент финансов, экономики и имущественных отношений Чукотского автономного округа</t>
  </si>
  <si>
    <t>Муниципальные образования</t>
  </si>
  <si>
    <t>Население муниципального образования, индивидуальные предприниматели, юридические лица имеют право на участие в проекте в неденежной форме (использование строительных материалов, оборудования, инструмента, транспорта, уборка мусора и иное участие)</t>
  </si>
  <si>
    <t>Все проекты, финансирование которых осуществлялось в 2021 году имеет социальную направленность, поэтому благополучателями являются все жители населенных пунктов, на территории которых эти проекты были реализованы</t>
  </si>
  <si>
    <t>https://habstat.gks.ru/folder/27977#</t>
  </si>
  <si>
    <t>Протокол, лист регистрации участников </t>
  </si>
  <si>
    <t>Протокол собрания инициативной группы граждан</t>
  </si>
  <si>
    <t>да </t>
  </si>
  <si>
    <t>Протокол регистрации участников интернет-голосования</t>
  </si>
  <si>
    <t>Пртокол заседания конкурсной комиссии муниципальных образований</t>
  </si>
  <si>
    <t>http://чукотка.рф/ekonomika/initsiativnoe-byudzhetirovanie/</t>
  </si>
  <si>
    <t>Новости на официальном сайте Чукотского автономного округа чукотка.рф, по радио "Пурга", в газете "Крайний Север", социальные сети</t>
  </si>
  <si>
    <t>http://чукотка.рф/press-tsentr/novosti-chao/</t>
  </si>
  <si>
    <t>Обучающие меропрития по инициативному бюджетированию не проводились</t>
  </si>
  <si>
    <t>Зубова Анастасия Константиновна, советник бюджетного отдела Департамента финансов, экономики и имущественных отношений Чукотского автономного округа</t>
  </si>
  <si>
    <t>8(42722)6-93-37</t>
  </si>
  <si>
    <t>A.Zubova@depfin.chukotka-gov.ru</t>
  </si>
  <si>
    <t>01.01.2021 г.</t>
  </si>
  <si>
    <t>31.12.2021 г.</t>
  </si>
  <si>
    <t>Закон Челябинской области от 28.12.2020 г. № 294-ЗО «Об областном бюджете на 2021 год и на плановый период 2022-2023 годов»</t>
  </si>
  <si>
    <t>http://publication.pravo.gov.ru/Document/View/7400202012280002</t>
  </si>
  <si>
    <t>http://publication.pravo.gov.ru/Document/View/7400202012230002</t>
  </si>
  <si>
    <t>https://pravmin.gov74.ru/files/norm_act/pravmin/126-p_5.pdf</t>
  </si>
  <si>
    <t>Правительство Челябинской области</t>
  </si>
  <si>
    <t>Муниципальные образования челябинской области</t>
  </si>
  <si>
    <t>https://chelstat.gks.ru/population</t>
  </si>
  <si>
    <t>Протокол</t>
  </si>
  <si>
    <t>Онлайн-голосование на региональной интернет-латформе "Активный житель 74"</t>
  </si>
  <si>
    <t>Для целей конкурсного отбора не использовалось</t>
  </si>
  <si>
    <t>Протоколы муниципальных конкурсных комиссий</t>
  </si>
  <si>
    <t>Официальные сайты органов местного самоуправления муниципальных образований Челябинской оласти</t>
  </si>
  <si>
    <t>Пресс-релизы, статьи, информационные материалы, видеорепортажи в СМИ и социальных сетях на уровне муниципальных образований</t>
  </si>
  <si>
    <t>263 (включая мероприятия муниципальных образований)</t>
  </si>
  <si>
    <t>783 (включая мероприятия муниципальных образований)</t>
  </si>
  <si>
    <t>Ермаков Игорь Анатольевич, главный специалист отдела по взаимодействию с политическими партиями и избирательными комиссиями Управления по внутренней политике Правительства Челябинской области</t>
  </si>
  <si>
    <t>+7 (351) 737 02 87</t>
  </si>
  <si>
    <t>i.ermakov@gov74.ru</t>
  </si>
  <si>
    <t>Петров Антон Николаевич, начальник управления межбюджетных отношений Министерства финансов Челябинской области</t>
  </si>
  <si>
    <t>+7 (351)263-38-44</t>
  </si>
  <si>
    <t>petrov.a.n@minfin74.ru</t>
  </si>
  <si>
    <t>Инициативные проекты,
выдвигаемые для получения финансовой поддержки
за счет межбюджетных трансфертов из областного бюджета</t>
  </si>
  <si>
    <t xml:space="preserve">Закон Челябинской области от 22.12.2020 г. № 288-ЗО «О некоторых вопросах правового регулирования отношений, связанных с инициативными проектами, выдвигаемыми для получения финансовой поддержки за счет межбюджетных трансфертов из областного бюджета» </t>
  </si>
  <si>
    <t xml:space="preserve">Постановление Правительства Челябинской области от 30.12.2020 г. № 778-П «О порядке предоставления и распределения в 2021 году субсидий местным бюджетам на реализацию инициативных проектов» </t>
  </si>
  <si>
    <t xml:space="preserve">Порядок оформления трудового и имущественного участия в инициативном проекте определяется нормативными правовыми актами муниципальных образований либо утверждается муниципальной конкурсной комиссией.
Оценку расчета степени планируемого имущественного        и трудового участия заинтересованных лиц в реализации инициативного проекта производит непосредственно инициатор проекта в представляемом инициативном проекте. 
Одним из подоходов к финансовой оценке трудового участия является оценка с учетом уровня минимального размера оплаты труда, устанавливаемого законодательством, в пересчете на планируемую продолжительность работ предполагаемого трудового участия в реализации инициативного проекта. </t>
  </si>
  <si>
    <t>Методика может устанавливаться местными нормативными правовыми актами.
При оценке показателя в основном использовались данные, указанные инициаторами проекта и учтенные конкурсными комиссиями по критерию "количество жителей муниципального образования или его части, заинтересованных в реализации инициативного проекта"</t>
  </si>
  <si>
    <t>Очные встречи. Проведение собраний/конференций, на которых расматривался вопрос внесения инициативных проектов в местную администрацию. Количество участников рассчитывалось исходя из формата проведения собраний/ конференций в очной форме.
Способ фикации - протокол конференции ТОС,
фото-, видеоматериалы.</t>
  </si>
  <si>
    <t>Проектная идея направлена на электронную почту администрации местной администрации.
Обращения граждан, поступившие через интернет - приемную администрации.</t>
  </si>
  <si>
    <t xml:space="preserve">http://satadmin.ru/news/v-bakale-v-etom-godu-budet-dostroen-bolshoy-sportivnyy-obekt
https://satrab74.ru/news/sotsium/10260-v-satke-i-v-sulee-obustraivayut-novye-peshekhodnye-trotuary
https://vk.com/magnitogorsk_news?w=wall-149908662_188564
https://vk.com/magnitogorsk_news?w=wall-149908662_202183
http://ozersk.ru/148367-v-verhnem-ufalee-v-ramkah-iniciativnogo-byudzhetirovaniya-zayavleny-shest-proektov.html
https://vk.com/topic-158455274_47068660
https://www.1obl.ru/tv/vremya-novostey/vremya-novostey-ot-16-04-2021/v-shkole-4-poyavitsya-sportivnaya-ploshchadka/, https://govorituzhnik.ru/news/blagoustroystvo/sovremennye-sportivnye-ploschadki-vozvodyat-v-yuzhnouralske-vo-dvorah-shkol-3-i-4  </t>
  </si>
  <si>
    <t>Вебинары для руководства муниципальных образований.
Выездные консультации для руководства муниципальных образований.
Совещания по вопросу применения практики инициативного бюджетирования с руководством муниципальных обарзований.
Индивидуальные консультации и занятия с инициаторами и представителями инициативных групп в муниципальных образованиях области.</t>
  </si>
  <si>
    <t xml:space="preserve">премирование лучших проектов территориального общественного самоуправления, разработанных совместно с органами местного самоуправления муниципальных образований Смоленской области, в сфере благоустройства территории
</t>
  </si>
  <si>
    <t>областная государственная программа "Местное самоуправление в Смоленской области" (постановление Администрации Смоленской области от 20.11.2013 №931)</t>
  </si>
  <si>
    <t>Постановление Администрации Смоленской области от 19.02.2018 №66 "О внесении изменений в областную государственную программу "Местное самоуправление в Смоленской области" на 2014 - 2020 годы"</t>
  </si>
  <si>
    <t>http://dvp.admin-smolensk.ru/celevye-programmy/oblastnaya-gosudarstvennaya-programma-mestnoe-samoupravlenie-v-smolenskoj-oblasti-na-2014-2016-gody/</t>
  </si>
  <si>
    <t>Департамент Смоленской области по внутренней политике</t>
  </si>
  <si>
    <t>1. Андрейковское сельское поселение Вяземского района Смоленской области; 2. муниципальное образование Селезневское сельское поселение; 3. Кармановское сельское поселение Гагаринского района Смоленской области; 4. Малеевское сельское поселение Краснинского района Смоленской области; 5. Шумячское городское поселение</t>
  </si>
  <si>
    <t>трудовое участие, предоставление материалов, оборудования, техники. Методика финансовой оценки отсутствует</t>
  </si>
  <si>
    <t>методика отсутствует, благополучателями считали лиц, проживающих в границах территориального общественного самоуправления, инициирующего проект, а также жителей прилегающих территорий, использующих результаты реализации проекта</t>
  </si>
  <si>
    <t>https://rosstat.gov.ru/compendium/document/13282</t>
  </si>
  <si>
    <t>его функции выполняет отдел муниципальной службы, мониторинга и содействия развитию местного самоуправления Департамента Смоленской области по внутренней политике</t>
  </si>
  <si>
    <t>Отбор проводился комиссией, состав которой утвержден приказом Департамента Смоленской области по внутренней политике от 22.05.2019 №51-ОД (состав изменен в 2021). Оценка осуществлялась в соответствии с критериями оценки и при соблюдении условий, предусмотренных постановлением Администрации Смоленской области от 19.03.2018 № 160</t>
  </si>
  <si>
    <t>городские, сельские поселения, городские округа соответствующие критерию отбора</t>
  </si>
  <si>
    <t xml:space="preserve">критерий участия в отборе - наличие проекта ТОС, разработанного совместно с органами местного самоуправления, в сфере благоустройства территоррии. </t>
  </si>
  <si>
    <t>https://dvp.admin-smolensk.ru/territorialnoe-obschestvennoe-samoupravlenie-tos/</t>
  </si>
  <si>
    <t>семинар  с членами ТОС, с ответствеными специалистами органов местного самуправления, проведенный совместно Департаментом Смоленской области по внутреней политике</t>
  </si>
  <si>
    <t>Сабишева Ирина Николаевна, консультант отдела муниципальной службы, мониторинга и содействия развитию местного самоуправления Департамента Смоленской области по внутренней политике</t>
  </si>
  <si>
    <t>(4812) 29-21-40</t>
  </si>
  <si>
    <t>samoupr@admin-smolensk.ru</t>
  </si>
  <si>
    <t>Зрелова Екатерина Александровна, консультант отдела межбюджетных отношений управления по межбюджетным отношениям и долговым обязательствам Департамента бюджета и финансов Смоленской области</t>
  </si>
  <si>
    <t>(4812) 20-44-16</t>
  </si>
  <si>
    <t>fin@smolensk.ru</t>
  </si>
  <si>
    <t>Государственная программа Тамбовской области комплексного развития сельских территорий.
Подпрограмма "Создание и развитие инфраструктуры на сельских территориях"</t>
  </si>
  <si>
    <t>Постановление администрации Тамбовской области от 31.12.2019 № 1506</t>
  </si>
  <si>
    <t>https://agro.tmbreg.ru/assets/files/prv/01_2020/PAO-2019-1506.pdf</t>
  </si>
  <si>
    <t>Управление сельского хозяйства Тамбовской области</t>
  </si>
  <si>
    <t>МО</t>
  </si>
  <si>
    <t xml:space="preserve">Государственная программа Российской Федерации "Комплексное развитие сельских территорий"
</t>
  </si>
  <si>
    <t>Обязательный вклад граждан и (или) юридических лиц (индивидуальных предпринимателей), общественных, включая волонтерские, организаций в различных формах, в том числе в форме денежных средств, трудового участия, волонтерской деятельности, предоставления помещений и технических средств</t>
  </si>
  <si>
    <t>https://tmb.gks.ru/storage/mediabank/chis22-21s.pdf</t>
  </si>
  <si>
    <t>Приказ управления сельского хозяйства Тамбовской области от 26.01.2021 № 7 (в редакции от 12.08.2021)</t>
  </si>
  <si>
    <t>https://agro.tmbreg.ru/inv.html</t>
  </si>
  <si>
    <t>Освещение в СМИ, на официальных сайтах органов исполнительной власти Тамбовской области, органов местного самоуправления Тамбовской области</t>
  </si>
  <si>
    <t>Не проводились</t>
  </si>
  <si>
    <t>Кончакова Светлана Владимировна, начальник отдела развития сельских территорий управления сельского хозяйства Тамбовской области</t>
  </si>
  <si>
    <t>8(4752) 78-26-55</t>
  </si>
  <si>
    <t>ksv@agro.tambov.gov.ru</t>
  </si>
  <si>
    <t>https://www.tambov.gov.ru/assets/files/urt/pao-864.pdf</t>
  </si>
  <si>
    <t>Государственная программа Тамбовской области комлексного развития сельских территорий, подпрограмма "Создание и развитие инфраструктуры на сельских территориях"</t>
  </si>
  <si>
    <t>https://tmb.gks.ru/storage/mediabank/chis22-21s.pdf </t>
  </si>
  <si>
    <t>Протокол собрания представителей граждан</t>
  </si>
  <si>
    <t>Протокол заседания Комиссии по отбору проектов и оценке эффективности использования субсидий от 08.06.2021 № 18</t>
  </si>
  <si>
    <t>https://agro.tmbreg.ru/inv.html </t>
  </si>
  <si>
    <t>Освещение в СМИ, официальные сайты, РОИВ, ГРБС, ОМС.</t>
  </si>
  <si>
    <t>«Народная инициатива»</t>
  </si>
  <si>
    <t>Народная инициатива</t>
  </si>
  <si>
    <t>01 июня 2021 г.</t>
  </si>
  <si>
    <t>01 декабря 2021 г.</t>
  </si>
  <si>
    <t>Государственная программа Тамбовской области «Формирование современной городской среды Тамбовской области».</t>
  </si>
  <si>
    <t>Мероприятие: Субсидия на поддержку местных инициатив граждан и реализацию проектов «Народная инициатива»</t>
  </si>
  <si>
    <t>Постановление администрации Тамбовской области от 29.08.2017 № 864 </t>
  </si>
  <si>
    <t>Департамент государственной, муниципальной службы и противодействия коррупции аппарата главы администрации Тамбовской области</t>
  </si>
  <si>
    <t>Администрация Тамбовской области</t>
  </si>
  <si>
    <t>Городские округа, городские и сельские поселения Тамбовской области</t>
  </si>
  <si>
    <t>Показателем результативности использования субсидий администрациями городских округов, городских и сельских поселений области является доля граждан в общем количестве жителей Тамбовской области, непосредственно пользующихся результатами реализованных проектов «Народная инициатива».</t>
  </si>
  <si>
    <t>Значение показателя результативности устанавливается в соглашении о предоставлении субсидии из бюджета области бюджету муниципального образования на поддержку местных инициатив граждан и реализацию проектов «Народная инициатива». Численность граждан, непосредственно пользующихся результатами реализованных проектов, представленная муниципальными образованиями, суммируется и определяется их доля от численности населения области.</t>
  </si>
  <si>
    <t>https://tmb.gks.ru/storage/mediabank/2q1neTym/chis21-20s_1.pdf</t>
  </si>
  <si>
    <t>Управление по развитию территорий департамента государственной, муниципальной службы и противодействия коррупции аппарата главы администрации Тамбовской области (структурное подразделение администрации Тамбовской области)</t>
  </si>
  <si>
    <t>Бюджет Тамбовской области</t>
  </si>
  <si>
    <t>Проведение заседаний общественных Советов, опрос граждан членами общественных Советов</t>
  </si>
  <si>
    <t>Протоколы заседаний общественных Советов</t>
  </si>
  <si>
    <t>Участвуют муниципальные образования Тамбовской области за исключением муниципальных районов, на территориях которых находятся сельские и городские поселения.</t>
  </si>
  <si>
    <t>Участвуют все городские округа, сельские и городские поселения Тамбовской области.</t>
  </si>
  <si>
    <t>Муниципальные районы Тамбовской области не участвуют, по скольку в практике участвуют все сельские и городские поселения, находящиеся на территории муниципального района, что, соответственно, обеспечивает полный охват населения, проживающего на территории муниципального района.</t>
  </si>
  <si>
    <t>https://www.tambov.gov.ru/gmspk/urt.html</t>
  </si>
  <si>
    <t>https://www.facebook.com/groups/965650083551503/</t>
  </si>
  <si>
    <t>https://www.tambov.gov.ru/news/view/proekt-narodnaya-iniciativa-novye-usloviya-novye-idei.html</t>
  </si>
  <si>
    <t>Проект «Народная инициатива» активно освещается в областных и местных средствах массовой информации, а также в сети «Интернет» (социальная сеть: «Фейсбук», группы «За Никитина», «Тамбовщина муниципальная» и др.), в которых органами местного самоуправления описывается каждый этап проекта. </t>
  </si>
  <si>
    <t>Осуществляется постоянно, посредством направления в органы местного самоуправления методических метериалов, разъяснений, нормативно-правовых актов </t>
  </si>
  <si>
    <t>Мячин Дмитрий Вячеславович — начальник отдела по взаимодействию с органами местного самоуправления управления по развитию местного самоуправления департамента внутренней политики и развития местного самоуправления администрации области</t>
  </si>
  <si>
    <t>(4 752) 79 22 68</t>
  </si>
  <si>
    <t>mdv@omsu.tambov.gov.ru</t>
  </si>
  <si>
    <t>Субсидии местным бюджетам на финансовую поддержку инициативных проектов, выдвигаемых муниципальными образованиями Томской области</t>
  </si>
  <si>
    <t>Инициативное бюджетирование в Томской области</t>
  </si>
  <si>
    <t>01 сентября 2021 года</t>
  </si>
  <si>
    <t>https://depfin.tomsk.gov.ru/pravovoe-regulirovanie</t>
  </si>
  <si>
    <t>Департамент финансов Томской области</t>
  </si>
  <si>
    <t>Бюджеты муниципальных образований Томской области</t>
  </si>
  <si>
    <t>подсчет, исходя из типологии проекта и численности населения (отдельных категорий населения) населенного пункта, на территории которого реализуется проект</t>
  </si>
  <si>
    <t>https://tmsk.gks.ru/storage/mediabank/jhr3m5mh/%D0%A7%D0%B8%D1%81%D0%BB%D0%B5%D0%BD%D0%BD%D0%BE%D1%81%D1%82%D1%8C%20%D0%BD%D0%B0%D1%81%D0%B5%D0%BB%D0%B5%D0%BD%D0%B8%D1%8F%20%D0%A2%D0%BE%D0%BC%D1%81%D0%BA%D0%BE%D0%B9%20%D0%BE%D0%B1%D0%BB%D0%B0%D1%81%D1%82%D0%B8.pdf</t>
  </si>
  <si>
    <t>анкеты (опросные листы), подписные листы подомовых обходов, фото с укуазанием даты съемки во время подомового обхода</t>
  </si>
  <si>
    <t>протокол заседания комиссии из состава представителей власти (граждане не принимают участие в заседаниях комиссии)</t>
  </si>
  <si>
    <t>участие предусмотрено для всех МО, в состав которых входят населенные пункты численностью до 35 тыс.человек (могут участвовать все сельские и городские поселения, муниципальные районы и три из четырех городских округов)</t>
  </si>
  <si>
    <t>в конкурсном отборе не может участвовать городской округ Стрежевой, поскольку в его составе нет населенных пунктов численностью населения до 35 тыс.человек</t>
  </si>
  <si>
    <t>не предусмотрена</t>
  </si>
  <si>
    <t>https://depfin.tomsk.gov.ru/initsiativnoe-bjudzhetirovanie</t>
  </si>
  <si>
    <t>https://depfin.tomsk.gov.ru/uploads/ckfinder/285/userfiles/images/%D0%B8%D0%B7%D0%BE%D0%B1%D1%80%D0%B0%D0%B6%D0%B5%D0%BD%D0%B8%D0%B5(1).png</t>
  </si>
  <si>
    <t>(3822)712-427</t>
  </si>
  <si>
    <t>kyk@findep.org</t>
  </si>
  <si>
    <t xml:space="preserve">Государственная программа: Эффективное управление региональными финансами, государственными закупками и совершенствование межбюджетных отношений в Томской области; 
Подпрограмма: Повышение финансовой грамотности и развитие инициативного бюджетирования на территории Томской области; 
Основное мероприятие: Содействие в реализации в муниципальных образованиях Томской области инициативных проектов, предложенных населением Томской области
</t>
  </si>
  <si>
    <t xml:space="preserve">Постановление Администрации Томской области от 23.03.2018 N 115а
"О внесении изменения в постановление Администрации Томской области от 26.11.2014 N 433а"
</t>
  </si>
  <si>
    <t>https://depfin.tomsk.gov.ru/uploads/ckfinder/285/userfiles/files/%D0%9F42%D0%B0.pdf;
https://depfin.tomsk.gov.ru/uploads/ckfinder/285/userfiles/files/%D0%9F%D0%BE%D1%81%D1%82%D0%B0%D0%BD%D0%BE%D0%B2%D0%BB%D0%B5%D0%BD%D0%B8%D0%B5%20%D0%90%D0%B4%D0%BC%D0%B8%D0%BD%D0%B8%D1%81%D1%82%D1%80%D0%B0%D1%86%D0%B8%D0%B8%20%D0%A2%D0%BE%D0%BC%D1%81%D0%BA%D0%BE%D0%B9%20%D0%BE%D0%B1%D0%BB%D0%B0%D1%81%D1%82%D0%B8%20%E2%84%96%20539%D0%B0%20%D0%BE%D1%82%2024_12_2021.pdf;
https://tomsk.gov.ru/documents/front/view/id/74135</t>
  </si>
  <si>
    <t>1) в форме неоплачиваемых работ (калькулыция/расчет, исходя из рыночной стоимости работ);
2) в форме предоставления материалов и оборудования (калькуляция/расчет, исходя из рыночной стоимости материалов и оборудования);
3) в форме предоставления транспортных средств или иной техники (калькуляция/расчет, исходя из рыночной стоимости часа/дня работы техники)</t>
  </si>
  <si>
    <t xml:space="preserve">такая статистика не велась </t>
  </si>
  <si>
    <t xml:space="preserve">протоколы собраний граждан (предварительных и итоговых собраний по выбору проекта для подачи заявки), фото с указанием даты съемки с собраний граждан </t>
  </si>
  <si>
    <t xml:space="preserve">ссылки на интернет-страницы в соц.сетях и на официальных сайтах МО с результатами опросов </t>
  </si>
  <si>
    <t>http://vlfin.ru/nashi-stati/lichnye-finansy/zdes-moya-kopeechka-vot-nasha-skameechka-initsiativnoe-byudzhetirovanie-prineslo-oshchutimye-plody/?sphrase_id=7835;
http://vlfin.ru/galereya/videogalereya/chast-2-initsiativnoe-byudzhetirovanie-v-tomskoy-oblasti-kakie-proekty-realizovany-v-2019/?sphrase_id=7835;
https://www.youtube.com/watch?v=YEnLKAHgH8o</t>
  </si>
  <si>
    <t>ТВ (http://vlfin.ru/galereya/videogalereya/chast-2-initsiativnoe-byudzhetirovanie-v-tomskoy-oblasti-kakie-proekty-realizovany-v-2019/?sphrase_id=7835);
радио;
официальный сайт Департамента финансов Томской области;
официальный сайт Администрации Томской области;
сайт журнала "Ваши личные финансы" (http://vlfin.ru/nashi-stati/lichnye-finansy/zdes-moya-kopeechka-vot-nasha-skameechka-initsiativnoe-byudzhetirovanie-prineslo-oshchutimye-plody/?sphrase_id=7835)</t>
  </si>
  <si>
    <t xml:space="preserve">Использовались презентационные материалы (http://smo-tomsk.ru/files/Dokumenty/2021/Prezentaciya_IB_dlya_glav_MO.pdf)
</t>
  </si>
  <si>
    <t>1) Семинар-совещание (выездной, в очном формате) (17.08.2021), участники: сотрудники РОИВ, глава района, руководитель финансового органа, главы поселений, муниципальные служащие (16 человек);
2) Семинар в он-лайн формате (27.10.2021), участники: сотрудники РОИВ, главы поселений и сотрудники ОМСУ районов и городских округов (43 человека)</t>
  </si>
  <si>
    <t>инициативные проекты, выдвигаемые для получения финансовой поддержки за счет субсидий из областного бюджета</t>
  </si>
  <si>
    <t>"Сделаем вместе"</t>
  </si>
  <si>
    <t>Областной закон от 21.12.2020 № 418-ЗС "Об областном бюджете на 2021 год и на плановый период 2022 и 2023 годов" Областной закон от 16.12.2021 № 635-ЗС "Об областном бюджете на 2022 год и на плановый период 2023 и 2024 годов" Распоряжение Губернатора Ростовской области от 02.07.2020 № 137 "Об определении предельного (максимального) объема средств областного бюджета, выделяемых на оказание финансовой поддержки в сфере инициативного бюджетирования в 2021 году" Распоряжение Губернатора Ростовской области от 08.09.2020 № 199 "О внесении изменения в распоряжение Губернатора Ростовской области от 02.07.2020 N 137"</t>
  </si>
  <si>
    <t>Распоряжение Правительства РО от 15.02.2021 № 92 "Об утверждении результатов отбора проектов инициативного бюджетирования на конкурсной основе в 2020 году" (в редакции от 20.07.2021 № 552)</t>
  </si>
  <si>
    <t>Распоряжение Правительства РО от 14.05.2021 № 343 "О распределении субсидий местным бюджетам на реализацию инициативных проектов за счет средств, зарезервированных в областном бюджете на 2021 год" (в редакции от 12.07.2021 № 524)</t>
  </si>
  <si>
    <t>Распоряжение Правительства РО от 18.05.2021 № 359 "О распределении субсидий местным бюджетам на реализацию инициативных проектов в сфере дорожного хозяйства за счет зарезервированных средств дорожного фонда Ростовской области в областном бюджете на 2021 год"</t>
  </si>
  <si>
    <t>https://pravo.donland.ru/doc/view/id/%D0%9E%D0%B1%D0%BB%D0%B0%D1%81%D1%82%D0%BD%D0%BE%D0%B9+%D0%B7%D0%B0%D0%BA%D0%BE%D0%BD_418-%D0%97%D0%A1_21122020_24303/ https://pravo.donland.ru/doc/view/id/%D0%9E%D0%B1%D0%BB%D0%B0%D1%81%D1%82%D0%BD%D0%BE%D0%B9+%D0%B7%D0%B0%D0%BA%D0%BE%D0%BD_635-%D0%97%D0%A1_17122021_29801/ https://pravo.donland.ru/doc/view/id/%D0%A0%D0%B0%D1%81%D0%BF%D0%BE%D1%80%D1%8F%D0%B6%D0%B5%D0%BD%D0%B8%D0%B5_137_03072020_20408/ https://pravo.donland.ru/doc/view/id/%D0%A0%D0%B0%D1%81%D0%BF%D0%BE%D1%80%D1%8F%D0%B6%D0%B5%D0%BD%D0%B8%D0%B5_199_10092020_21011/</t>
  </si>
  <si>
    <t>министерство региональной политики и массовых коммуникаций Ростовской области</t>
  </si>
  <si>
    <t>органы исполнительной власти Ростовской области</t>
  </si>
  <si>
    <t>местные администрации городских округов, муниципальных районов</t>
  </si>
  <si>
    <t>любой из видов работ, предусмотренных описанием инициативного проекта для участия в конкурсном отборе инициативных проектов</t>
  </si>
  <si>
    <t>- </t>
  </si>
  <si>
    <t>количество благополучателей указывается в составе заявки на участие в конкурсном отборе проектов, выдвигаемых для получения финансовой поддержки за счет субсидий из областного бюджета, направляемой местными администрациями городских округов, муниципальных районов</t>
  </si>
  <si>
    <t>https://rostov.gks.ru/storage/mediabank/%D0%A7%D0%B8%D1%81%D0%BB%D0%B5%D0%BD%D0%BD%D0%BE%D1%81%D1%82%D1%8C%20%D0%BD%D0%B0%D1%81%D0%B5%D0%BB%D0%B5%D0%BD%D0%B8%D1%8F(14).pdf</t>
  </si>
  <si>
    <t>в протоколе собрания граждан, в том числе проводимого в целях осуществления территориального общественного самоуправления, о выдвижении инициативы, направленной на решение вопроса местного значения</t>
  </si>
  <si>
    <t>https://www.donland.ru/result-report/842/#files-section</t>
  </si>
  <si>
    <t>практика предусматривает возможность участия всех муниципальных образований, однако заявки на участие в конкурсном отборе проектов, выдвигаемых для получения финансовой поддержки за счет субсидий из областного бюджета, направляются местными администрациями 55 городских округов и муниципальных районов</t>
  </si>
  <si>
    <t>http://vmeste161.ru</t>
  </si>
  <si>
    <t>https://www.donland.ru/activity/2623/</t>
  </si>
  <si>
    <t>Информационное освещение инициативного бюджетирования, реализуемого на территории Ростовской области, проводилось путем размещения материалов на телевидении (передачи, сюжеты), радио (новостные сюжеты), региональных сайтах и сайтах информационных агентсв, а также в социальных сетях.</t>
  </si>
  <si>
    <t>Ссылки на освещение ИБ в СМИ:</t>
  </si>
  <si>
    <t>ТВ-сюжеты: https://dontr.ru/novosti/initsiativnoe-byudzhetirovanie-na-donu-startuet-vtoroy-etap-priema-zayavok/  </t>
  </si>
  <si>
    <t>http://dontr.ru/novosti/sdelaem-vmeste-na-initsiativnoe-byudzhetirovanie-2021-v-rostovskoy-oblasti-vydelyat-300-mln-rub/?sphrase_id=122019</t>
  </si>
  <si>
    <t>https://don24.ru/rubric/zhkh/rezultaty-iniciativnogo-byudzhetirovaniya.html</t>
  </si>
  <si>
    <t>Сивак Дмитрий Сергеевич, заместитель министра региональной политики и массовых коммуникаций Ростовской области</t>
  </si>
  <si>
    <t>8 (863) 240-52-56</t>
  </si>
  <si>
    <t>Sivak_DS@donland.ru</t>
  </si>
  <si>
    <t>Приходько Анна Григорьевна, начальник отдела методологии межбюджетных отношений и обеспечения взаимодействия с местными бюджетами министерства финансов Ростовской области </t>
  </si>
  <si>
    <t>8 (863) 240-54-52</t>
  </si>
  <si>
    <t>Государственная поддержка на реализацию общественно значимых проектов по благоустройству сельских территорий</t>
  </si>
  <si>
    <t>Государственная программа Тюменской области "Развитие агропромышленного комплекса" на 2013 — 2025 годы
Подпрограмма "Комплексное развитие сельских территорий" на 2020–2025"
Мероприятие "Государственная поддержка на реализацию общественно значимых проектов по благоустройству сельских территорий"</t>
  </si>
  <si>
    <t>Постановление Правительства Тюменской области от 30.12.2014 № 699-п "Об утверждении государственной программы Тюменской области "Развитие агропромышленного комплекса" на 2013-2025 годы"</t>
  </si>
  <si>
    <t>https://admtyumen.ru/ogv_ru/finance/programs/program.htm?id=1190@egTargetGrant</t>
  </si>
  <si>
    <t>Департамент агропромышленного комплекса Тюменской области</t>
  </si>
  <si>
    <t>Орган местного самоуправления или орган территориального общественного самоуправления, расположенный на сельской территории в Тюменской области</t>
  </si>
  <si>
    <t>Государственная программа Российской Федерации "Комплексное развитие сельских территорий", утвержденная постановлением Правительства Российской Федерации от 31.05.2019 № 696</t>
  </si>
  <si>
    <t xml:space="preserve">Трудовое участие граждан, безвозмездное предоставление помещений, технических средств, строительных материалов, оборудования, малых архитектурных форм, безвозмездное выполнение работ (оказание услуг). </t>
  </si>
  <si>
    <t>Информация о количестве граждан, получивших пользу от реализации проектов представлена органами местного самоуправления, реализовавшими проекты</t>
  </si>
  <si>
    <t>https://showdata.gks.ru/report/278928/?&amp;filter_1_0=2015-01-01+00%3A00%3A00%7C-56%2C2016-01-01+00%3A00%3A00%7C-56%2C2017-01-01+00%3A00%3A00%7C-56%2C2018-01-01+00%3A00%3A00%7C-56%2C2019-01-01+00%3A00%3A00%7C-56%2C2020-01-01+00%3A00%3A00%7C-56%2C2021-01-01+00%3A00%3A00%7C-56&amp;filter_2_0=127937&amp;filter_3_0=109350&amp;filter_4_0=170792%2C173935%2C155852%2C173936%2C155854%2C155855%2C155857%2C204599%2C155858%2C155859%2C155860%2C155861%2C155863%2C155864%2C155865%2C204601%2C204602%2C155866%2C155867%2C155868%2C155869%2C204603%2C155870%2C204604%2C155871%2C155872%2C155873%2C155874%2C155875%2C155876%2C155877%2C155878%2C155879%2C155880%2C155881%2C155882%2C155883%2C204607%2C155884%2C204609%2C204610%2C211936%2C204611%2C204612%2C155886%2C155887%2C155888%2C155889%2C155890%2C155891%2C155892%2C155893%2C155894%2C155895%2C155896%2C155897%2C155898%2C155899%2C155900%2C155901%2C155902%2C155903%2C211937%2C209086%2C173937%2C155904%2C170794%2C155905%2C155906%2C155907%2C155908%2C204616%2C155909%2C204617%2C155910%2C155911%2C155912%2C155913%2C155914%2C155915%2C155916%2C155917%2C155918%2C155919%2C155920%2C155921%2C155922%2C155923%2C155924%2C155925%2C155926%2C204620%2C155927%2C155928%2C204621%2C155929%2C155930%2C155931%2C155932%2C155933%2C155934%2C155935%2C204623%2C155936%2C155937%2C204624%2C155938%2C155939%2C155940%2C155941%2C155942%2C155943%2C155944%2C155945%2C155946%2C155947%2C155948%2C155949%2C155950%2C155951%2C155952%2C155953%2C155954%2C155955%2C155956%2C155957%2C204628%2C204629%2C155958%2C204630%2C155959%2C204631%2C204632%2C204633%2C204634%2C204635%2C155960%2C155961%2C155962%2C155963%2C204637%2C155964%2C155965%2C155966%2C155967%2C155968%2C155969%2C155970%2C155971%2C155972%2C155973%2C155974%2C204639%2C155975&amp;rp_submit=t</t>
  </si>
  <si>
    <t>Списки граждан, подтвердивших своё участие в реализации общественно значимых проектов</t>
  </si>
  <si>
    <t>протокол собрания граждан, публичных слушаний, общественных обсуждений</t>
  </si>
  <si>
    <t>Протокол № 2 заседания комиссии по отбору получателей для оказания государственной поддержки на предоставление субсидий на реализацию мероприятий по благоустройству сельских территорий от 21.07.2020</t>
  </si>
  <si>
    <t>Получателями субсидии являются органы местного самоуправления или органы территориального общественного самоуправления, расположенные на сельской территории в Тюменской области.
Под сельскими территориями понимаются сельские поселения или сельские поселения и межселенные территории, объединенные общей территорией в границах муниципального района, сельские населенные пункты, рабочие поселки, входящие в состав Голышмановского и Заводоуковского городских округов.
Муниципальные образования Тюменской области — городские округа Ишим, Тобольск, Тюмень, Ялуторовск и муниципальные районы участие в реализации мероприятия не принимают.</t>
  </si>
  <si>
    <t>Баженова Татьяна Сергеевна, главный специалист отдела развития сельских территорий Департамента агропромышленного комплекса Тюменской области</t>
  </si>
  <si>
    <t>(3452) 50-79-64</t>
  </si>
  <si>
    <t>BazhenovaTS@72to.ru</t>
  </si>
  <si>
    <t>Мазур Павел Владимирович, главный специалист, Департамент финансов Тюменской области</t>
  </si>
  <si>
    <t>(3452) 42-68-28</t>
  </si>
  <si>
    <t>mazurpv@72to.ru</t>
  </si>
  <si>
    <t>Государственная программа Тюменской области "Развитие жилищно-коммунального хозяйства" / подпрограмма "Формирование современной городской среды" / Региональный проект.
"Формирование комфортной городской среды" в рамках реализации национального проекта "Жилье и городская среда" / Мероприятие проекта.
Реализация программ формирования современной городской среды</t>
  </si>
  <si>
    <t>Постановление Правительства Тюменской области от 21.12.2018 № 527-п "Об утверждении государственной программы Тюменской области "Развитие жилищно-коммунального хозяйства" и признании утратившими силу некоторых нормативных правовых актов"</t>
  </si>
  <si>
    <t>https://gkh.admtyumen.ru/OIGV/gkh/actions/programs/program.htm?id=1138@egTargetGrant</t>
  </si>
  <si>
    <t>Департамент жилищно-коммунального хозяйства Тюменской области</t>
  </si>
  <si>
    <t xml:space="preserve">Орган местного самоуправления </t>
  </si>
  <si>
    <t>Государственная программа Российской Федерации "Обеспечение доступным и комфортным жильем и коммунальными услугами граждан Российской Федерации"</t>
  </si>
  <si>
    <t>подсчет участников обсуждения</t>
  </si>
  <si>
    <t>Протокол заседания общественной комиссии</t>
  </si>
  <si>
    <t>онлайн-подсчет</t>
  </si>
  <si>
    <t>Протокол территориальной счетной комиссии</t>
  </si>
  <si>
    <t>Практика предусматривает участие только части муниципальных образований - городских округов</t>
  </si>
  <si>
    <t>Субсидии на поддержку муниципальных программ формирования современной городской среды в рамках реализации подпрограммы "Формирование современной городской среды" государственной программы Тюменской области "Развитие жилищно-коммуналнього хозяйства" предоставляются муниципальным образованиям имеющим статус города (Постановление Правительства Тюменской области от 21.12.2018 №527-п "Об утверждении государственной программы Тюменской области "Развитие жилищно-коммунального хозяйства" и признании утратившими силу некоторых нормативных правовых актов")</t>
  </si>
  <si>
    <t>интернет-голосование с использованием системы электронных опросов "Я решаю!" (www.dom.tyumen-city.ru/ir/), "Тобольск Решает" (https://тобольскрешает.рф/), федеральная платформа для онлайн-голосований https://za-gorodsreda.ru/</t>
  </si>
  <si>
    <t>http://gorodsreda.ru/</t>
  </si>
  <si>
    <t>https://vk.com/tmncomfort</t>
  </si>
  <si>
    <t xml:space="preserve">https://minstroy.49gov.ru/common/upload/25/editor/file/Gorsreda_brandbook_new.pdf </t>
  </si>
  <si>
    <t>https://dom.tyumen-city.ru/ir/
https://ng72.ru/news/view/10595
https://vk.com/mkuugp?w=wall-164928910_400
https://park72.ru/city/210530/
https://fedpress.ru/news/72/society/2444746
https://t-l.ru/279221.html</t>
  </si>
  <si>
    <t>не проводятся</t>
  </si>
  <si>
    <t>Шиллер Мария Владимировна, главный специалист отдела анализа и планирования Департамента жилищно-коммунального хозяйства Тюменской области</t>
  </si>
  <si>
    <t>8 (3452) 42-77-88</t>
  </si>
  <si>
    <t>ShillerMv@72to.ru</t>
  </si>
  <si>
    <t>Предоставление грантов муниципальным образованиям края в целях поддержки проектов, инициируемых муниципальными образованиями края по развитию территориального общественного самоуправления в рамках государственной программы Хабаровского края "Содействие развитию институтов и инициатив гражданского общества в Хабаровском крае" (утверждена постановлением Правительства края от 29 декабря 2012 г. № 482-пр)</t>
  </si>
  <si>
    <t>Конкурс проектов ТОС</t>
  </si>
  <si>
    <t>январь 2021 г.</t>
  </si>
  <si>
    <t>июнь 2021 г.</t>
  </si>
  <si>
    <t>государственная программа Хабаровского края "Содействие развитию институтов и инициатив гражданского общества в Хабаровском крае"  (содействие развитию территориального общественного самоуправления)</t>
  </si>
  <si>
    <t>постановление Правительства края от 29 декабря 2012 г. № 482-пр</t>
  </si>
  <si>
    <t xml:space="preserve">consultantplus://offline/ref=9178811C41C6440B691B8C54AA866C6418F67439DE68880EFBD21DE6FB18A91D0CB000D8C0540295F1519CFCD257104C20506ED3078BDC3AB6EBF2B360DC44FDl1TDF </t>
  </si>
  <si>
    <t>Постановление Правительства края от 24.06.2016 № 199-пр "Об утверждении Положения о предоставлении грантов в форме иных межбюджетных трансфертов из краевого бюджета бюджетам муниципальных образований Хабаровского края в целях поддержки проектов, инициируемых муниципальными образованиями края по развитию территориального общественного самоуправления"</t>
  </si>
  <si>
    <t xml:space="preserve">https://guvp.khabkrai.ru/Deyatelnost/TOS/Obschaya-informaciya-i-normativnye-pravovye-akty </t>
  </si>
  <si>
    <t>комитет по внутренней политике Правительства Хабаровского края</t>
  </si>
  <si>
    <t>гранты в форме иных межбюджетных трансфертов</t>
  </si>
  <si>
    <t>муниципальные образования Хабаровского края</t>
  </si>
  <si>
    <t>личное участие граждан в реализации проекта (трудоучастие), использование строительных материалов,  предоставление техники, оборудования и инструментов, имеющихся у населения и юридических лиц; выполнение вспомогательных/иных работ – подготовка территории, уборка мусора, использование неквалифицированного труда</t>
  </si>
  <si>
    <t>количество граждан,  проживающих в границах ТОС (на основании данных, указанных бюджетополучателями в проектах ТОС)</t>
  </si>
  <si>
    <t xml:space="preserve">https://habstat.gks.ru/folder/25028 </t>
  </si>
  <si>
    <t>Фонд "Краевой центр развития гражданских инициатив и социально ориентированных некоммерческих организаций"</t>
  </si>
  <si>
    <t>3 сотрудника комитета по внутренней политике Правительства Хабаровского края</t>
  </si>
  <si>
    <t>информационные встречи, гражданские форумы, обучающие семинары, личные приемы</t>
  </si>
  <si>
    <t>участие в краевом конкурсе ТОС</t>
  </si>
  <si>
    <t>528 проектов ТОС</t>
  </si>
  <si>
    <t>протокол заседания конкурсной комиссии, оценка проектов ТОС</t>
  </si>
  <si>
    <t>15 человек</t>
  </si>
  <si>
    <t xml:space="preserve">https://guvp.khabkrai.ru </t>
  </si>
  <si>
    <t>https://t.me/guvp_khabkrai, https://ok.ru/mvpkhv, https://vk.com/guvp_khabkrai</t>
  </si>
  <si>
    <t>https://guvp.khabkrai.ru/Deyatelnost/TOS/Obschaya-informaciya-i-normativnye-pravovye-akty</t>
  </si>
  <si>
    <t xml:space="preserve">краевые СМИ: в печатных СМИ, в сети "Интернет", телевидение, радио </t>
  </si>
  <si>
    <t>методические материалы https://guvp.khabkrai.ru/Deyatelnost/TOS/Obschaya-informaciya-i-normativnye-pravovye-akty/Metodicheskie-materialy-tipovye-akty</t>
  </si>
  <si>
    <t xml:space="preserve">с января по декабрь 2021 г. проведено 28 обучающих семинаров, информационных встреч для специалистов органов местного самоуправления и лидеров территориального общественного самоуправления, жителей края </t>
  </si>
  <si>
    <t>Барабанова Елена Анатольевна консультант отдела развития территориального общественного самоуправления комитета по  внутренней политике Правительства Хабаровского края</t>
  </si>
  <si>
    <t>(4212) 30 16 28</t>
  </si>
  <si>
    <t xml:space="preserve">e.a.barabanova@adm.khv.ru </t>
  </si>
  <si>
    <t>Райшутис Виталий Иозасович, заместитель начальника управления финансового мониторинга - начальник отдела финансового менеджмента министерства финансов Хабаровского края</t>
  </si>
  <si>
    <t>8 (4212) 40 23 15</t>
  </si>
  <si>
    <t>v.i.rayshutis@adm.khv.ru</t>
  </si>
  <si>
    <t>1) "Проекты развития муниципальных образований Ульяновской области, подготовленных на основе местных инициатив граждан" в соответствии с НПА: постановление Правительства Ульяновской области №22/412-П от 14.11.2019 "Об утверждении государственной программы Ульяновской области "Управление государственными финансами Ульяновской области"", постановление Правительства Ульяновской области №26/584-П от 14.11.2019 "Об утверждении государственной программы Ульяновской области "Управление государственными финансами Ульяновской области"; 2) "Проект поддержки местных инициатив" в соответствии с паспортом регионального приоритетного проекта "Поддержка местных инициатив на территории Ульяновской области", утверждённого Губернатором Ульяновской области 22.09.2020 №8-П/П</t>
  </si>
  <si>
    <t>Проект поддержки местных инициатив на территории Ульяновской области (ППМИ)</t>
  </si>
  <si>
    <t>Основное мероприятие "Региональный приоритетный проект "Поддержка местных инициатив на территории Ульяновской области" Государственной программы Ульяновской области "Управление государственными  финансами Ульяновской области" (постановление Правительства Ульяновской области №26/584-П  от 14.11.2019 (изменения на 2021 год в редакции от 04.08.2021 №10/332-П) приложение №9)</t>
  </si>
  <si>
    <t>Постановление Правительства Ульяновской области от 08.09.2014 №22/412-П "Об утверждении государственной программы  Ульяновской области "Управление государственными  финансами Ульяновской области" на 2015-2021 годы</t>
  </si>
  <si>
    <t>https://docs.cntd.ru/document/463707762</t>
  </si>
  <si>
    <t>Паспорт регионального приоритетного проекта "Поддержка местных инициатив на территории Ульяновской области", утверждённого Губернатором Ульяновской области 22.09.2020 №8-П/П</t>
  </si>
  <si>
    <t>http://ufo.ulntc.ru:8080/ppmi/npa</t>
  </si>
  <si>
    <t>Постановление Правительства Ульяновской области от 14.11.2019 №26/584-П "Об утверждении государственной программы  Ульяновской области "Управление государственными  финансами Ульяновской области" (на период 2020-2024 годы)</t>
  </si>
  <si>
    <t>https://docs.cntd.ru/document/463732398</t>
  </si>
  <si>
    <t>1) В Стратегии социально-экономического развития Ульяновской области до 2030 года, утвержденной постановлением Правительства Ульяновской области от 13.07.2015 №16/319-П: мероприятие «Развитие практик инициативного бюджетирования на территории Ульяновской области» в рамках задачи «Долгосрочные приоритеты бюджетной политики в Ульяновской области». 2) В Стратегии развития государственных финансов Ульяновской области до 2030 года, утверждённой распоряжением Министерства финансов Ульяновской области от 10.09.2019 №41-р: направление «Реализация регионального приоритетного проекта «Поддержка местных инициатив» в рамках задачи «Повышение прозрачности и открытости бюджетного процесса Ульяновской области» 3) В Стратегии развития местного самоуправления в Ульяновской области, утверждённой Распоряжением Губернатора Ульяновской области от 26.02.2021 № 130-р: мероприятие: "Вовлечение граждан в решение вопосов местного значения, в том числе посредством реализации инициативных проектов" в рамках задачи "Создание эффективной системы взаимодействия органов местного самоуправления с населением" 4) В Плане мероприятий по реализации Стратегии развития местного самоуправления в Ульяновской области, утверждённой Губернатором Ульяновской области от 21.10.2021 №73-Г-01/19000вн: мероприятие "Развитие механизмов инициативного бюджетирования"</t>
  </si>
  <si>
    <t>consultantplus://offline/ref=9ECDCB15AF624B4C03C6065B98167ED8C97CD210B74647379B61A3346FC5AF58C3083EBF6B730978E9FD2AC3A6957282O7D8M</t>
  </si>
  <si>
    <t>Министерство финансов Ульяновской области</t>
  </si>
  <si>
    <t>Субсидии из областного бюджета Ульяновской области  бюджетам муниципальных образований Ульяновской области  в целях софинансирования  расходных обязательств, связанных с реализацией проектов развития  муниципальных образований, подготовленных  на основе местных инициатив граждан</t>
  </si>
  <si>
    <t>Бюджеты муниципальных образхований</t>
  </si>
  <si>
    <t>Население и хозяйствующие субъекты, осуществляющие свою деятельность на территории муниципальных образований Ульяновской области, могут принять участие в реализации проектов развития в натуральной форме (безвозмездное предоставление товаров, техники и оборудования, выполнения работ). Наличие данного вклада в заявке проекта развития учитывается при оценке проектов развития в соответствии с утверждённой Методикой (Постановление Правительства Ульяновской области от 14.11.2019 №26/584-П "Об утверждении государственной программы  Ульяновской области "Управление государственными  финансами Ульяновской области")</t>
  </si>
  <si>
    <t>consultantplus://offline/ref=6BE21ADE6CE6439B0760AD905DA1F8C600D27148164B36DCCFEF2D587BB1311C68F092F6399FDE35F6FC4B8B8F028030A1Q7M</t>
  </si>
  <si>
    <t>Количество благополучателей рассчитывается на основании подсчёта данных, предоставленных в заявках муниципальных образований для участия  конкурсном отборе ППМИ. Предоставленная информация сверяется с данными Ульяновскстата.</t>
  </si>
  <si>
    <t>https://uln.gks.ru/folder/40275</t>
  </si>
  <si>
    <t>Отдел налоговой культуры и финансовой грамотности - Центр развития налоговой культуры и финансовой грамотности Министерства финансов Ульяновской области</t>
  </si>
  <si>
    <t>Структурное подразделение Министерства финансов Ульяновской области</t>
  </si>
  <si>
    <t>Приложенные к заявкам копии протоколов сходов граждан, проведённых  на территории населённых пунктов муниципальных образований Ульяновской области по выбору приоритетного проекта развития с приложением списка граждан, присутствовавших на сходе, содержащий их собственноручные подписи. Протоколы содержат информацию о количестве граждан, присутствующих на собраниях. Форма Протокола установлена Приложением №3 к Правилам предоставления  распределения субсидий из областного бюджета Ульяновской области бюджетам муниципальных образований Ульяновской области в целях софинансирования расходных обязательств, связанных с реализацией проектов развития. подготовленных на основе местных инициатив граждан. consultantplus://offline/ref=6BE21ADE6CE6439B0760AD905DA1F8C600D27148164B36DCCFEF2D587BB1311C68F092F6399FDE35F6FC4B8B8F028030A1Q7M</t>
  </si>
  <si>
    <t>Участие членов конкурсной комиссии в заседании. http://ufo.ulntc.ru:8080/ppmi/npa (подраздел "НПА Правительства Ульяновской области")</t>
  </si>
  <si>
    <t>В 2021 году участие принимали все типы муниципальных образований, за исключением городских округов</t>
  </si>
  <si>
    <t>да + ссылка</t>
  </si>
  <si>
    <t>На портале "Открытый бюджет Ульявской области" созданы открытая и закрытая  части. Открытая часть в разделе ППМИ предусматривает размещение всей актуальной информации о Проекте поддержки местных инициатив, в т.ч. предусмотрены разделы: о проекте, новости реестр реализованных проектов, проекты 2021 года, интерактивная карта, НПА, рейтинг муниципальных образований по итогам реализации ППМИ, контакты.  Закрытая часть Портала предусматривает: 1) подачу заявок и материалов к ней на участие в конкурсном отборе в электронном виде через личные кабинеты для муниципальных образований, возможность просмотра стадии прохождения заявки; 2) автоматический подсчёт баллов каждого проекта развития в соответствии с утверждённой Методикой, формирование рейтинга проектов-победителей; 3) формирование аналитической информации (количество сходов граждан, количество участников, типология проектов, стоимость проектов, в т.ч. в разрезе источников финансирования, количество благополучателей и т.п.)</t>
  </si>
  <si>
    <t>http://ufo.ulntc.ru/index.php?mgf=ppmi, http://ufo.ulntc.ru:8080/ppmi</t>
  </si>
  <si>
    <t>http://ufo.ulntc.ru:8080/ppmi/npa (раздел "НПА", подраздел "Шаблоны")</t>
  </si>
  <si>
    <t>В феврале месяце на "Радио 2х2 в Ульяновске" исполняющий обязанности Министра финансов Ульяновской области дала интервью о развитии инициативного бюджетирования в Ульяновской области. На сайте Министерства финансов Ульяновской области, а также в социальных сетях через Платформу обратной связи с авторизацией через портал Госуслуг в марте 2021 года был проведён опрос по вопросам реализации практик инициативного бюджетирования на территории Ульяновской области. Респондентам предлагалось ответить на несколько вопросов об инициативном бюджетировании. В социальной сети Министерства финансов Ульяновсой области,  а также на портале "Открытый бюджет Ульяновской области" размещались материалы по итогам реализации в 2021 году каждого проекта развития, подготовленного на основе местных инициатив граждан  с описанием видов работ, источников финансирования и фотоматериалов.
Начиная с 2019 года в целях обмена опыта с другими регионами, Министерство финансов Ульяновской области формирует Доклад о лучшей практике инициативного бюджетирования в муниципальных образованиях Ульяновской области, который ежегодно размещается на портале "Открытый бюджет Ульяновской области.</t>
  </si>
  <si>
    <t>На портале "Открытый бюджет Ульяновской области" в разделе ППМИ  размещены  вкладки "Новости проекта" и "О проекте",  где размещена новостная лента о реализации проектов и телерепортажи, интервью  с непосредственными благополучателями. Также размещена Интерактивная карта реализованных проектов развития на территории муниципальных образований Ульяновской области за 2015-2021 годы с фото объектов, реализованных в рамках ППМИ. Также информационные материалы размещены в разделе "НПА" подраздела "Методические рекомендации". http://ufo.ulntc.ru:8080/ppmi/npa</t>
  </si>
  <si>
    <t>Министерством финансов Ульяновской области 1 раз в  квартал в режиме ВКС проводились обучающие мероприятия (семинары, совещания) для участников реализации ППМИ и заинтересованных лиц, в т.ч. для руководителей финансовых органов муниципальных образований, Глав муниципальных образований, сельских старост, представителей инициативных групп,  депутов, представителей НКО, территориальных общественных самоуправлений. В период с июня по июль 2021 года во всех муниципальных районах и городских округах были проведены  семинары на тему "Школа инициативного бюджетирования". На семинаре рассмотрены вопросы практического применения основ федерального законодательства, в том числе по принятию органами местного самоуправления нормативных правовых актов в связи с изменениями, внесёнными Федеральным законом РФ от 06.10.2003 №131-ФЗ; о новациях Проекта поддержки местных инициатив в Ульяновской области, вступающими в силу с начала конкурсной кампании 2021-2022 г.г., об эффективности закупок товаров, работ (услуг).  В связи с обсуждением широкого круга вопросов теоретических и практических аспектов реализации ППМИ в Ульяновской области, к участию в семинаре были приглашены представители Управления внутренней политики администрации Губернатора Ульяновской области и Агентства государственных закупок Ульяновской области.</t>
  </si>
  <si>
    <t>Зибунина Наталья Анатольевна</t>
  </si>
  <si>
    <t>8(8422)73-69-10</t>
  </si>
  <si>
    <t>ppmi@ulminfin.ru</t>
  </si>
  <si>
    <t>Алексеева Рената Ринатовна</t>
  </si>
  <si>
    <t>8(8422)73-58-68</t>
  </si>
  <si>
    <t>alekseeva.rr@ulminfin.ru</t>
  </si>
  <si>
    <t>ПОСТАНОВЛЕНИЕ ПРАВИТЕЛЬСТВА УЛЬЯНОВСКОЙ ОБЛАСТИ от 14 ноября 2019 года N 26/578-П ОБ УТВЕРЖДЕНИИ ГОСУДАРСТВЕННОЙ ПРОГРАММЫ УЛЬЯНОВСКОЙ ОБЛАСТИ "РАЗВИТИЕ АГРОПРОМЫШЛЕННОГО КОМПЛЕКСА, СЕЛЬСКИХ ТЕРРИТОРИЙ И РЕГУЛИРОВАНИЕ РЫНКОВ СЕЛЬСКОХОЗЯЙСТВЕННОЙ ПРОДУКЦИИ, СЫРЬЯ И ПРОДОВОЛЬСТВИЯ В УЛЬЯНОВСКОЙ ОБЛАСТИ"</t>
  </si>
  <si>
    <t>от 14 ноября 2019 года N 26/578-П</t>
  </si>
  <si>
    <t>https://docs.cntd.ru/document/463732395?marker</t>
  </si>
  <si>
    <t>Министерство агропромышленного комплекса и развития сельских территорий Ульяновской области</t>
  </si>
  <si>
    <t>сельские и городские поселения Ульяновской области</t>
  </si>
  <si>
    <t>0,07</t>
  </si>
  <si>
    <t>0,01</t>
  </si>
  <si>
    <t>Государственная программа Российской Федерации «Комплексное развитие сельских территорий», утверждённая Постановлением Правительства Российской Федерации от 31.05.2019 № 696</t>
  </si>
  <si>
    <t xml:space="preserve">да   </t>
  </si>
  <si>
    <t>в форме трудового участия, волонтерской деятельности, предоставления помещений и технических средств</t>
  </si>
  <si>
    <t>https://docs.cntd.ru/document/554801411?marker=8Q60M3&amp;section=text</t>
  </si>
  <si>
    <t>Количество благополучателей рассчитывается на основании подсчёта данных, предоставленных в заявках муниципальных образований Ульяновской области</t>
  </si>
  <si>
    <t>протокол схода граждан</t>
  </si>
  <si>
    <t>приложение №7 к госпрограмме "Комплексное развитие сельских территорий" Постановления Правительства РФ № 696 от 31 мая 2019 года. Субсидии предоставляются муниципальным образованиям Ульяновской области за исключением городских округов, на территориях которых находятся административные центры субъектов</t>
  </si>
  <si>
    <t>143 городских и сельских поселений</t>
  </si>
  <si>
    <t>Формат ВКС, онлайн обучение в формате вебинаров</t>
  </si>
  <si>
    <t>2 раза в месяц</t>
  </si>
  <si>
    <t>Шигапова Линара Ринатовна, главный специалист отдела аналитики и развития сельских территорий, ОГБУ "Агентство по развитию сельских территорий Ульяновской области"</t>
  </si>
  <si>
    <t>8(8422) 73-56-69</t>
  </si>
  <si>
    <t>osr@mcx73.ru</t>
  </si>
  <si>
    <t>Постановление Правительства Ульяновской области от 14.11.2019 N 26/574-П "Об утверждении государственной программы Ульяновской области "Формирование комфортной городской среды в Ульяновской области"</t>
  </si>
  <si>
    <t>национальный проект "Жильё и городская среда", федеральный проект "Формирование комфортной городской среды"</t>
  </si>
  <si>
    <t>01.01.2021 г</t>
  </si>
  <si>
    <t>31.12.2021 г</t>
  </si>
  <si>
    <t>Государственная программа Ульяновской области "Формирование комфортной городской среды в Ульяновской области"</t>
  </si>
  <si>
    <t>https://ovmf2.consultant.ru/cgi/online.cgi?from=60886-188&amp;req=doc&amp;rnd=grlBpA&amp;base=RLAW076&amp;n=62282#Uo0Ih0TtCOYHGpCA</t>
  </si>
  <si>
    <t>Департамент городской среды Министерства энергетики, жилищно-коммунального комплекса и городской среды Ульяновской области</t>
  </si>
  <si>
    <t>Министерство энергетики, жилищно-коммунального комплекса и городской среды Ульяновской области</t>
  </si>
  <si>
    <t>бюджеты поселений и городских округов Ульяновской области</t>
  </si>
  <si>
    <t>Государственная программа Ульяновской области "Формирование комфортной городской среды в Ульяновской области", федеральный проект "Формирование комфортной городской среды"</t>
  </si>
  <si>
    <t>Министерство энергетики, жилищно-коммунального комплекса и городской среды Ульяновской области, администрации муниципального образования Ульяновской области</t>
  </si>
  <si>
    <t>На основании данных, представленных муниципальными образованиями Ульяновской области</t>
  </si>
  <si>
    <t>оперативные данные</t>
  </si>
  <si>
    <t>https://docs.yandex.ru/docs/view?url=ya-browser%3A%2F%2F4DT1uXEPRrJRXlUFoewruOdrNjK0nEAoqOJipLCWNozzl2eSxZ36RMVSAuvGdUVa3hBKfowup5BMLZxwBbhPyA26TjP_B5Nce2OVnSPNVWg7C0wPz3f_yP0ROLBueDsoojdSJU8DvPKP0krc2kntRQ%3D%3D%3Fsign%3DNmAXnITFp7qL77Bz-_PeadXzkIonTh_lpCQasfpJ1wY%3D&amp;name=73-nas-21.xlsx</t>
  </si>
  <si>
    <t>https://профгражданин.рф/</t>
  </si>
  <si>
    <t xml:space="preserve">Общественная комиссия для организации общественного обсуждения,
а также для осуществления контроля за реализацией муниципальных
программ, включающих в себя мероприятия по благоустройству
</t>
  </si>
  <si>
    <t>Да,в соответствии с постановлением Правительства Ульяновской области  от 14 ноября 2019 г. N 26/574-П ОБ УТВЕРЖДЕНИИ ГОСУДАРСТВЕННОЙ ПРОГРАММЫ
УЛЬЯНОВСКОЙ ОБЛАСТИ "ФОРМИРОВАНИЕ КОМФОРТНОЙ ГОРОДСКОЙ СРЕДЫ В УЛЬЯНОВСКОЙ ОБЛАСТИ"</t>
  </si>
  <si>
    <t>http://energy.ulregion.ru/</t>
  </si>
  <si>
    <t>https://ulgov.ru/news/regional/2020.12.04/58446/     http://gorsreda.ulregion.ru/2020/12/04/ульяновская-область-в-числе-первых-по-2/        https://vk.com/gor_sreda73?w=wall-152991101_877        https://www.facebook.com/beautification73/posts/161317262343360              https://governors.ru/news/Ulyanovskaya-oblast-v-chisle-pervykh-polnostyu-zavershila-blagoustroystvo-obektov-po-naczionalnomu/314918              https://media73.ru/2020/ulyanovskaya-oblast-v-chisle-pervykh-vypolnila-godovoy-plan-po-blagoustroystvu</t>
  </si>
  <si>
    <t>https://minstroyrf.gov.ru/upload/iblock/7b3/Gorsreda_brandbook_new.pdf</t>
  </si>
  <si>
    <t>Размещение в СМИ, ТВ, радио, наружная реклама, социальные сети и др.</t>
  </si>
  <si>
    <t>Чупахина Елена Юрьевна - директор департамента городской среды Министерства энергетики, жилищно-коммунального комплекса и городской среды Ульяновской области</t>
  </si>
  <si>
    <t>(8422) 41-47-48</t>
  </si>
  <si>
    <t>gorod_sreda73@mail.ru</t>
  </si>
  <si>
    <t>II-III квартал 2022 г.</t>
  </si>
  <si>
    <t xml:space="preserve">Закон Тульской области от 29.01.2021 N 3-ЗТО
"О внесении изменения в статью 8 Закона Тульской области "О системе органов исполнительной власти Тульской области"
(принят Тульской областной Думой 28.01.2021)
</t>
  </si>
  <si>
    <t>http://publication.pravo.gov.ru/Document/View/7100202102010001</t>
  </si>
  <si>
    <t>Положение о проекте «Народный бюджет» в Тульской области, утвержденное постановлением правительства Тульской области 
от 20 февраля 2021 года № 63
Правила предоставления субсидий из бюджета Тульской области бюджетам муниципальных образований Тульской области в целях софинансирования расходных обязательств в рамках реализации проекта "Народный бюджет", утвержденные постановлением правительства Тульской области от 24.09.2015 № 433</t>
  </si>
  <si>
    <t>https://docs.cntd.ru/document/574631687
https://docs.cntd.ru/document/432801140</t>
  </si>
  <si>
    <t>Министерство внутренней политики и развития местного самоуправления в Тульской области</t>
  </si>
  <si>
    <t>Министерство жилищно-коммунального хозяйства Тульской области, министерство транспорта и дорожного хозяйства Тульской области, министерство образования Тульской области</t>
  </si>
  <si>
    <t>Муниципальные образования Тульской области</t>
  </si>
  <si>
    <t>Отдельно не выделяется, включено в показатель строки 7.С.1</t>
  </si>
  <si>
    <t>Сотрудником администрации указывается количество благополучателей при формировании пакета документов для участия заявки в проекте</t>
  </si>
  <si>
    <t>https://tulastat.gks.ru/storage/mediabank/404paeXU/Численность%20населения%20Тульской%20области%20по%20городским%20округам%20и%20муниципальным%20районам.pdf</t>
  </si>
  <si>
    <t>Протокол собрания жителей, реестр подписей участников собрания</t>
  </si>
  <si>
    <t>Организационная форма инициативной группы указывается в заявке</t>
  </si>
  <si>
    <t xml:space="preserve">https://or71.ru/primi_uchastie/narodniy_budjet_new/ </t>
  </si>
  <si>
    <t>Интернет-голосование за заявки через портал "Открытый регион 71" (www.or71.ru) через адрес электронной почты</t>
  </si>
  <si>
    <t>Заседание конкурсной комиссии по подведению итогов конкурсного отбора (функции, порядок работы утверждены постановлением правительства Тульской области от 20 февраля 2021 года № 63 "Об утверждении Положения о проекте "Народный бюджет" в Тульской области")</t>
  </si>
  <si>
    <t>Подача заявок осуществлялась через портал "Открытый регион" (www.or71.ru): администрацией муниципального образования при подачи заявке заполнялась вся основная информация (описание проблемы, адрес, количественные показатели, копии документов, фотографии текущего состояния объекта). Интернет-голосование осуществлялось также через указанный выше портал с использованием адреса электронной почты. Также разработана удаленная система мониторинга текущей стадии реализации заявки</t>
  </si>
  <si>
    <t xml:space="preserve">https://vk.com/narodnyi_biudjet71 </t>
  </si>
  <si>
    <t>https://my-files.su/5e671t</t>
  </si>
  <si>
    <t>Рекламная кампания осуществлялась посредством интернет-источников (официальных сайтов Правительства Тульской области, муниципальных образований Тульской области, социальных сетей), на собраниях жителей с представителями администраций муниципальных образований</t>
  </si>
  <si>
    <t>Федяинова Елена Владимировна, главный консультант исполнительной дирекции ассоциации "Совет муниципальных образований Тульской области"</t>
  </si>
  <si>
    <t>8(980)589-90-03</t>
  </si>
  <si>
    <t>elena.fedyainova@tularegion.ru</t>
  </si>
  <si>
    <t>Предоставление субсидий на реализацию мероприятий по благоустройству сельских территорий</t>
  </si>
  <si>
    <t xml:space="preserve">Государственная программа Ханты-Мансийского автономного округа — Югры «Развитие агропромышленного комплекса», подпрограмма 5 «Комплексное развитие сельских территорий», основное мероприятие 5.2 «Реализация мероприятий по благоустройству сельских территорий» (постановление Правительства Ханты-Мансийского автономного округа — Югры от 05.10.2018 № 344-п (в редакции от 08.10.2021)
</t>
  </si>
  <si>
    <t xml:space="preserve">№ 344-п от 05.10.2018  </t>
  </si>
  <si>
    <t>https://depprom.admhmao.ru/programmy/razvitie-agropromyshlennogo-kompleksa-/1956256/gosudarstvennaya-programma-khanty-mansiyskogo-avtonomnogo-okruga-yugry-razvitie-agropromyshlennogo-k/</t>
  </si>
  <si>
    <t xml:space="preserve">Департамент промышленности Ханты-Мансийского автономного округа — Югры </t>
  </si>
  <si>
    <t xml:space="preserve">Муниципальный район или городской округ Ханты-Мансийского автономного округа — Югры, на сельской территории которого расположен орган местного самоуправления или орган территориального общественного самоуправления, принявший решение о реализации проекта.
</t>
  </si>
  <si>
    <t>Государственная программа «Комплексное развитие сельских территорий» 4 июня 2019, утвержденная постановлением  Правительства Российской Федерации от 31.05.2019 № 696</t>
  </si>
  <si>
    <t xml:space="preserve">В форме трудового участия, волонтерской деятельности, предоставления помещений и технических средств.
</t>
  </si>
  <si>
    <t>0,873 (региональные средства), 0,558 (средства ФБ)</t>
  </si>
  <si>
    <t>методика отсутствует</t>
  </si>
  <si>
    <t>Мохратова Анна Сергеевна, начальник отдела бюджетирования</t>
  </si>
  <si>
    <t>8/3467/35-34-04, доб. 3844</t>
  </si>
  <si>
    <t>mokhratovaas@admhmao.ru</t>
  </si>
  <si>
    <t>Региональный конкурс инициативных проектов</t>
  </si>
  <si>
    <t>http://www.statdata.ru/naselenie/naselenie-hmao</t>
  </si>
  <si>
    <t>Бюджет Ханты-Мансийского автономного округа - Югры</t>
  </si>
  <si>
    <t>Конкурс лучших проектов создания комфортной городской среды в малых городах и исторических поселениях</t>
  </si>
  <si>
    <t>Государственная программа Ханты-Мансийского автономного округа - Югры "Жилищно-коммунальный комплекс и городская среда"</t>
  </si>
  <si>
    <t>Постановление Правительства Ханты-Мансийского автономного округа - Югры от 5 октября 2018 года N 347-п (ред. 27.04.2021) "О государственной программе Ханты-Мансийского автономного округа - Югры "Жилищно-коммунальный комплекс и городская среда"</t>
  </si>
  <si>
    <t>https://depjkke.admhmao.ru/gosudarstvennaya-programma/gosudarstvennaya-programma-khanty-mansiyskogo-avtonomnogo-okruga-yugry-zhilishchno-kommunalnyy-kompl/</t>
  </si>
  <si>
    <t>2019-2024</t>
  </si>
  <si>
    <t>https://depjkke.admhmao.ru/upload/iblock/428/NP-ZHile-i-gorodskaya-sreda.docx</t>
  </si>
  <si>
    <t>Департамент жилищно-коммунального комплекса и энергетики Ханты-Мансийского автономного округа – Югры (Депжкк и энергетики Югры) является исполнительным органом государственной власти Ханты-Мансийского автономного округа – Югры, осуществляющим функции по реализации единой государственной политики и нормативному правовому регулированию, оказанию государственных услуг в сфере жилищно-коммунального комплекса, электроэнергетики.</t>
  </si>
  <si>
    <t>Департамент жилищно-коммунального комплекса и энергетики Ханты-Мансийского автономного округа – Югры</t>
  </si>
  <si>
    <t>Субсидии на мероприятия формирования комфортной городской среды</t>
  </si>
  <si>
    <t>Муниципальные образования Ханты-Мансийского автономного округа – Югры</t>
  </si>
  <si>
    <t>Федеральный проект "Формирование комфортной городской среды"</t>
  </si>
  <si>
    <t>Центр компетенций по благоустройству городской среды Автономная некоммерческая организация «Центр по реализации национальных проектов инфраструктурного развития Югры» (АНО «Центр по реализации национальных проектов».</t>
  </si>
  <si>
    <t xml:space="preserve">https://depjkke.admhmao.ru/prioritetnye-proekty/prioritetnyy-proekt-formirovanie-komfortnoy-gorodskoy-sredy/godovoy-otchet-po-realizatsii-federalnogo-proekta-formirovanie-komfortnoy-gorodskoy-sredy/7098488/za-2021-god/ </t>
  </si>
  <si>
    <t>22 муниципальных образования</t>
  </si>
  <si>
    <t xml:space="preserve">Цифровая площадка"Комфортная Югра" на портале "Открытый регион"  https://comfort.myopenugra.ru/  </t>
  </si>
  <si>
    <t>https://depjkke.admhmao.ru/prioritetnye-proekty/prioritetnyy-proekt-formirovanie-komfortnoy-gorodskoy-sredy/informatsiya-o-proekte-/3192410/np-zhile-i-gorodskaya-sreda/</t>
  </si>
  <si>
    <t>https://comfort.myopenugra.ru/                                                         https://www.kc86.ru/проекты</t>
  </si>
  <si>
    <t>https://admhmansy.ru/formirovanie-sovremennoy-gorodskoy-sredy/</t>
  </si>
  <si>
    <t>https://86.gorodsreda.ru/                                                                        https://national-projects.ugra-news.ru/projects/housing-and-the-urban-environment/                                                                             https://ugra-tv.ru/news/society/golosuy_za_komfortnuyu_gorodskuyu_sredu/    https://vk.com/gorodsreda_ugra</t>
  </si>
  <si>
    <t>Начальник управления энергетики Департамента жилищно-коммунального комплекса и энергетики Ханты-Мансийского автономного округа - Югры  -  Чергинец Андрей Андреевич</t>
  </si>
  <si>
    <t> (3467) 360-140 доб. 2037</t>
  </si>
  <si>
    <t>CherginecAA@admhmao.ru</t>
  </si>
  <si>
    <t>Постановление администрации НАО от 12.09.2017 N 89-п "О внесении изменений в государственную программу Ненецкого автономного округа "Реализация региональной политики Ненецкого автономного округа в сфере международных, межрегиональных и межнациональных отношений, развития гражданского общества и информации"</t>
  </si>
  <si>
    <t>Министерство сельского хозяйства РФ; 
Министерство строительства и жилищно-коммунального хозяйства РФ</t>
  </si>
  <si>
    <t>Департамент природных ресурсов, экологии и агропромышленного комплекса Ненецкого автономного округа; 
Департмент строительства, ЖКХ, энергетики и транспорта Ненецкого автономного округа</t>
  </si>
  <si>
    <t>Реализация на территории Новосибирской области инициативных проектов</t>
  </si>
  <si>
    <t>Конкурсный отбор инициативных проектов, Практика инициативного бюджетирования</t>
  </si>
  <si>
    <t>1 октября 2020 года</t>
  </si>
  <si>
    <t>Государственная программа Новосибирской области «Управление финансами в Новосибирской области».
Содействие развитию инициативного бюджетирования в Новосибирской области:
1. Вовлечение граждан в принятие бюджетных решений путем проведения конкурсного отбора инициативных проектов.
2. Сопровождение и координация процесса развития конкурсного отбора инициативных проектов
(Постановление Правительства Новосибирской области от 26.12.2018 № 567-п  «О государственной программе Новосибирской области «Управление финансами в Новосибирской области»)</t>
  </si>
  <si>
    <t>Постановление Правительства Новосибирской области от 06.06.2017  № 201-п «О реализации на территории Новосибирской области инициативных проектов»</t>
  </si>
  <si>
    <t>https://mfnso.nso.ru/page/4446</t>
  </si>
  <si>
    <t>Министерство финансов и налоговой политики Новосибирской области</t>
  </si>
  <si>
    <t>Местная администрация городских и сельских поселений Новосибирской области</t>
  </si>
  <si>
    <t>Добровольное имущественное и (или) трудовое участие жителей поселения, индивидуальных предпринимателей и юридических лиц, осуществляющих свою деятельность на территории поселения (трудовой вклад, учитываемый в человеко-часах, машино-часах и (или) имущественный вклад) в стоимостном выражении по средним рыночным ценам согласно документу, подтверждающему стоимость работ, услуг и (или) товаров, материалов и оборудования</t>
  </si>
  <si>
    <t>Учитывалось примерное количество граждан, являющихся прямыми благополучателями, которые непосредственно будут пользоваться результатами реализованных проектов</t>
  </si>
  <si>
    <t>https://novosibstat.gks.ru/storage/mediabank/rk4UCYSR/p54_%D0%A7%D0%B8%D1%81%D0%BB%D0%B5%D0%BD%D0%BD%D0%BE%D1%81%D1%82%D1%8C%20%D0%BD%D0%B0%D1%81%D0%B5%D0%BB%D0%B5%D0%BD%D0%B8%D1%8F%20%D0%BF%D0%BE%20%D0%BC%D1%83%D0%BD%D0%B8%D1%86%D0%B8%D0%BF%D0%B0%D0%BB%D1%8C%D0%BD%D1%8B%D0%BC%20%D0%BE%D0%B1%D1%80%D0%B0%D0%B7%D0%BE%D0%B2%D0%B0%D0%BD%D0%B8%D1%8F%D0%BC%20%D0%BD%D0%B0%201%20%D1%8F%D0%BD%D0%B2%D0%B0%D1%80%D1%8F%202021%20%D0%B3.%20%D0%B8%20%D0%B2%20%D1%81%D1%80%D0%B5%D0%B4%D0%BD%D0%B5%D0%BC%20%D0%B7%D0%B0%202020%20%D0%B3..pdf</t>
  </si>
  <si>
    <t>Государственное казенное учреждение Новосибирской области «Региональный информационный центр»</t>
  </si>
  <si>
    <t>Областной бюджет Новосибирской области</t>
  </si>
  <si>
    <t>Предоставление информации от муниципальных образований о проведении анкетирования с указанием количества человек, принявших участие в процедуре, результатах анкетирования и утверждения этих результатов на сходах/собраниях граждан</t>
  </si>
  <si>
    <t>Протоколы собраний (сходов) граждан с приложением материалов фотофиксации и листов регистрации участников</t>
  </si>
  <si>
    <t>Процедуры конкурсного отбора проектных заявок и количество граждан, принявших в них участие, были зафиксированы в протоколе и подтверждены листами регистрации</t>
  </si>
  <si>
    <t>Не все муниципальные образования Новосибирской области имеют право участвовать в конкурсном отборе инициативных проектов</t>
  </si>
  <si>
    <t>Участниками конкурсного отбора являются городские и сельские поселения Новосибирской области</t>
  </si>
  <si>
    <t>http://mfnso.nso.ru/page/2626</t>
  </si>
  <si>
    <t>Выездные информационно-обучающие семинары ежегодно проводятся на территории 30 муниципальных районов Новосибирской области. В семинарах принимают участие главы и специалисты местных администраций, депутаты представительных органов поселений области, а также сотрудники территориальных финансовых органов министерства финансов и налоговой политики Новосибирской области, представители ТОС и различных общественных организаций, старосты сельских населенных пунктов и члены инициативных групп</t>
  </si>
  <si>
    <t>Фахреева Альмира Зеферовна - начальник отдела развития инцииатвиного бюджетирования «ГКУ НСО РИЦ»</t>
  </si>
  <si>
    <t>8 (383) 296-55-81</t>
  </si>
  <si>
    <t>fakhreeva_az@mfnso.ru</t>
  </si>
  <si>
    <t>Государственная программа Самарской области "Поддержка инициатив населения муниципальных образований в Самарской области" на 2017 - 2025 годы</t>
  </si>
  <si>
    <t>Губернаторский проект "СОдействие"</t>
  </si>
  <si>
    <t>Постановление Правительства Самарской области от 17 мая 2017 года N 323</t>
  </si>
  <si>
    <t>https://disk.yandex.ru/d/P95R_zwjodaLYw</t>
  </si>
  <si>
    <t>1. Постановление Правительства Самарской области от 03.03.2021 N 122 "Об утверждении Распределения в 2021 году субсидий из областного бюджета местным бюджетам в целях софинансирования расходных обязательств муниципальных образований в Самарской области, направленных на решение вопросов местного значения и связанных с реализацией мероприятий по поддержке общественных проектов" 
2. Постановление Правительства Самарской области от 20.04.2021 N 236 "Об утверждении Распределения в 2021 году субсидий из областного бюджета местным бюджетам в целях софинансирования расходных обязательств муниципальных образований в Самарской области, направленных на решение вопросов местного значения и связанных с реализацией мероприятий по поддержке решений референдумов (сходов) об использовании средств самообложения граждан"</t>
  </si>
  <si>
    <t>Закон Самарской области от 29.12.2020 №148-ГД «Об основах инициативного бюджетирования в Самарской области»</t>
  </si>
  <si>
    <t>Постановление Правительства Самарской области от 12.07.2017 N 441 "О Стратегии социально-экономического развития Самарской области на период до 2030 года"</t>
  </si>
  <si>
    <t xml:space="preserve">Приказ департамента внутренней политики
Самарской области от 30.10.2020 № 12 «О реализации отдельных полномочий, направленных на выполнение государственной программы Самарской области «Поддержка инициатив населения муниципальных образований в Самарской области» на 2017 – 2025 годы»
</t>
  </si>
  <si>
    <t>Департамент внутренней политики Самарской области</t>
  </si>
  <si>
    <t>Департамент управления делами Губернатора Самарской области и Правительства Самарской области</t>
  </si>
  <si>
    <t>Муниципальные образования Самарской области (внутригородские районы г.о. Самара, городские округа и сельские/городские поселения муниципальных районов Самарской области)</t>
  </si>
  <si>
    <t>Нефинансовый вклад указывается в заявке на участие в конкурсном отборе общественных проектов. Применяется критерий оценки нефинансового участия. В случае наличия трудового участия физических и (или) юридических лиц присваиваются дополнительные баллы. Также нефинансовый вклад прослеживается в отчетной документации по итогам реализации общественных проектов.</t>
  </si>
  <si>
    <t>https://disk.yandex.ru/i/puhR7Y4FFBzL8g</t>
  </si>
  <si>
    <t>Количество благополучателей зависит от направления проекта. В случае, если проект направлен на благоустройство территории, рассчитывается проходимость территории в день/месяц/год, в случае, если направление проекта связано с проведением культурно-массового мероприятия, в расчет берется количество участников мероприятия, периодичность проведения и возможность дальнейшего применения инвентаря, приобретенного в рамках субсидии. По итогам реализации общественных проектов, муниципальное образование предоставляет отчет по установленной форме о количестве благополучателей.</t>
  </si>
  <si>
    <t>https://gks.ru/dbscripts/munst/munst36/DBInet.cgi</t>
  </si>
  <si>
    <t>10 (3 сотрудника департамента внутренней политики Самарской области, 4 сотрудника Департамента управления делами Губернатора Самарской области и Правительства Самарской области (ГРБС), 3 сотрудника Ассоциация муниципальных образований Самарской области.</t>
  </si>
  <si>
    <t xml:space="preserve">Опросные листы, подписные листы, анкетные опросы жителей муниципального образования. </t>
  </si>
  <si>
    <t xml:space="preserve">Оформление протокола собраний граждан, конференций граждан, сходов граждан; фото и видеофиксация на уровне муниципального образования. Дополнительно муниципальными образованиями, по их усмотрению, проводятся творческие конкурсы рисунков и пр. по видению создаваемых/благоустраиваемых объектов общественной инфраструктуры. </t>
  </si>
  <si>
    <t xml:space="preserve">Оформление протокола заседаний ТОС, конференций ТОС; фото и видеофиксация на уровне муниципального образования. </t>
  </si>
  <si>
    <t xml:space="preserve">Дополнительная форма учета мнения граждан, определяемая муниципальным образованием. Фиксация участия осуществляется на уровне муниципального образования. В конкурсную комиссию предоставляется по усмотрению участников конкурсного отбора. </t>
  </si>
  <si>
    <t xml:space="preserve">Дополнительная форма учета мнения граждан, определяемая муниципальным образованием. Фиксация участия осуществляется на уровне муниципального образования (например, опросы в социальных сетях). В конкурсную комиссию предоставляется по усмотрению участников конкурсного отбора (например, приложение скриншотов с обсуждением). </t>
  </si>
  <si>
    <t xml:space="preserve">Решение собрания представителей об инициировании общественного проекта. С дальнейшим обсуждением на собраниях/конференциях граждан. </t>
  </si>
  <si>
    <t>https://disk.yandex.ru/d/hQcJJDtpQ-gMZQ</t>
  </si>
  <si>
    <t>По направлению государственной программы "поддержка общественных проектов": лист регистрации и протокол заседания конкурсной комиссии. Фото и видео фиксация заседания. Комиссия состоит из представителей органов власти и членов Общественной палаты Самарской области
По направлению государственной программы "поддержка решений, принятых на сходах граждан": решение принимается руководителем органа на основании определенного государственной программой объема финансирования и на основе соответствия заявки правовым нормам и требованиям государственной программы</t>
  </si>
  <si>
    <t>Excel - рейтинг проектов</t>
  </si>
  <si>
    <t>Городские округа, городской округ с внутригородским делением (г.о. Самара), внутригородские районы г.о. Самара, поселения муниципальных районов</t>
  </si>
  <si>
    <t>Муниципальные районы Самарской области не принимают участия в конкурсных процедурах, т.к. реализация проектов проходит непосредственно на территориях поселений.</t>
  </si>
  <si>
    <t>В ходе реализации общественных проектов жителями Самарской области осуществляется общественный контроль. Результаты общественного мониторинга в оперативном порядке размещаются жителями в Twitter, Instagram, ВКонтакте, в группу оперативного реагирования входит Губернатор, мобильная приемная Губернатора, аккаунт проекта, профильные министерства и ведомства, а также непосредственно руководители ОИВ</t>
  </si>
  <si>
    <t>https://www.samregion.ru/open_government/institutions-gubernatorskij-proekt-sodejstvie/</t>
  </si>
  <si>
    <t>https://vk.com/sodeistvie63; 
https://ok.ru/sodeistvie63; 
https://twitter.com/SOdeistvie63; 
https://www.youtube.com/channel/UCb7glKD9I8gd_jYMXsN2CMQ</t>
  </si>
  <si>
    <t>https://disk.yandex.ru/d/Hc85i61AdAb0qw</t>
  </si>
  <si>
    <t>В 2021 году в условиях пандемии формат доведения информации до населения заключался в работе на местах и через Интернет.</t>
  </si>
  <si>
    <t>http://smosamara.ru/podderzhka-initsiativ-naseleniya/pobediteli-konkursov-obshchestvennykh-proektov/Описание%20проектов%202021.php</t>
  </si>
  <si>
    <t xml:space="preserve">12.07.2021 и 15.07.2021 рассмотрены вопросы инициирования и проведения собраний граждан в условиях пандемии новой коронавирусной инфекции COVID-19 с учетом положений уставов муниципальных образований, а также порядок подготовки заявочной документации, проведен анализ основных ошибок, допускаемых при подготовке заявки, и некоторые другие вопросы, касающиеся реализации указанной государственной программы.
В семинарах приняли участие 257 человек, в числе которых были специалисты органов местного самоуправления муниципальных образований Самарской области, курирующие реализацию государственной программы.
26.08.2021 состоялся обучающий семинар по вопросам подготовки документов для участия в конкурсе общественных проектов в рамках реализации государственной программы, в котором приняли участие органы местного самоуправления городских округов и муниципальных районов Самарской области, внутригородских районов городского округа Самара, а также иные заинтересованные лица, непосредственно занимающиеся подготовкой документов на конкурс. Всего в семинаре приняли участие 272 человека.
Основной задачей организаторов обучения стало разъяснение особенностей заполнения документации на конкурс.
14.10.2021 в целях совершенствования механизма реализации государственной программы в части организации и проведения собраний граждан для подготовки заявочной документации в условиях сложившейся эпидемиологической обстановки проведено заседание фокус-группы с представителями администраций внутригородских районов городского округа Самара.
Во встрече приняли участие 19 представителей органов местного самоуправления внутригородских районов городского округа Самара, которые охарактеризовали основные проблемы реализации государственной программы в 2020 и 2021 годах, получили ответы и разъяснения на свои вопросы в рамках заявленной тематики мероприятия. </t>
  </si>
  <si>
    <t>Гробер Ева Михайловна, консультант управления по взаимодействию с муниципальными образованиями департамента внутренней политики Самарской области. РОИВ - Кочергин Дмитрий Валерьевич - вице-губернатор - руководитель департамента внутренней политики Самарской области</t>
  </si>
  <si>
    <t>8(846)242-03-72, 8(927)733-68-43</t>
  </si>
  <si>
    <t>GroberEM@samregion.ru</t>
  </si>
  <si>
    <t>https://www.donland.ru/documents/13370/ https://www.donland.ru/documents/13873/
Областной закон от 01.08.2019 N 178-ЗС "Об инициативных проектах"
https://pravo.donland.ru/doc/view/id/%D0%9E%D0%B1%D0%BB%D0%B0%D1%81%D1%82%D0%BD%D0%BE%D0%B9+%D0%B7%D0%B0%D0%BA%D0%BE%D0%BD_178-%D0%97%D0%A1_01082019_12886/ https://pravo.donland.ru/doc/view/id/%D0%9E%D0%B1%D0%BB%D0%B0%D1%81%D1%82%D0%BD%D0%BE%D0%B9+%D0%B7%D0%B0%D0%BA%D0%BE%D0%BD_411-%D0%97%D0%A1_11122020_23847/
-
-
Постановление Правительства Ростовской области от 24.10.2019 № 742 "О некоторых мерах по реализации Областного закона от 01.08.2019 № 178-ЗС"
Постановление Правительства РО от 18.02.2021 № 102 "Об утверждении Положения о порядке использования бюджетных ассигнований, зарезервированных на реализацию инициативных проектов"
https://www.donland.ru/documents/10826/
https://www.donland.ru/documents/13468/</t>
  </si>
  <si>
    <t>Реализация проектов развития общественной инфраструктуры, основанных на местных инициативах</t>
  </si>
  <si>
    <t>"Наша инициатива" 
Слоган "Родниковый край - расцветай!"</t>
  </si>
  <si>
    <t>Государственная программа "Управление государственными финансами", подпрограмма "Повышение эффективности расходов бюджета Удмуртской Республики", мероприятие "Развитие инициативного бюджетирования в Удмуртской Республике"</t>
  </si>
  <si>
    <t>Постановление Правительства УР от 06.03.2019 N 79
"О внесении изменений в постановление Правительства Удмуртской Республики от 17 июня 2013 года N 252 "Об утверждении государственной программы Удмуртской Республики "Управление государственными финансами"</t>
  </si>
  <si>
    <t>http://www.udmurt.ru/regulatory/index.php?typeid=All&amp;regnum=79&amp;sdate=06.03.2019&amp;edate=&amp;sdatepub=&amp;edatepub=&amp;q=&amp;doccnt=&amp;page=2&amp;doccnt=</t>
  </si>
  <si>
    <t>Постановление Правительства Удмуртской Республики от 21 мая 2019 года № 196 "О реализации в Удмуртской Республике проектов развития общественной инфраструктуры, основанных на местных инициативах"</t>
  </si>
  <si>
    <t>http://www.udmurt.ru/regulatory/index.php?typeid=31183294&amp;regnum=196&amp;sdate=21.05.2019&amp;edate=&amp;sdatepub=&amp;edatepub=&amp;q=&amp;doccnt=</t>
  </si>
  <si>
    <t>Министерство финансов Удмуртской Республики</t>
  </si>
  <si>
    <t>Администрации муниципальных образований Удмуртской Республики, чьи проекты стали победителями конкурсного отбора</t>
  </si>
  <si>
    <t>да, но учитывается только в балльно-рейтинговой оценке</t>
  </si>
  <si>
    <t>Безвозмездное предоставление материалов/товаров населением и спонсорами; трудовое участие населения (субботники по очистки территории и работы, не требующие специальной квалификации) и безвозмездное проведение работ спонсорами</t>
  </si>
  <si>
    <t>в рамках отдельной региональной практики молодежного инициативного бюджетирования "Атмосфера"</t>
  </si>
  <si>
    <t>Численность жителей населенного пункта, которые регулярно будут пользоваться результатами выполненного проекта</t>
  </si>
  <si>
    <t>https://udmstat.gks.ru/folder/51924</t>
  </si>
  <si>
    <t>Автономное учреждение дополнительного образования Удмуртской Республики "Центр финансового просвещения"</t>
  </si>
  <si>
    <t>Бюджет Удмуртской Республики</t>
  </si>
  <si>
    <t xml:space="preserve">Заполненные анкеты на бумажном носителе с подписью заполнявшего анкету.
Ссылка на информационный портал об инициативном бюджетировании в Удмуртской Республике  http://ib.mfur.ru/
</t>
  </si>
  <si>
    <t>количество не учитывается при балльно-рейтинговой оценке</t>
  </si>
  <si>
    <t>Фотографии +Реестр участников собраний с подписями участников
Ссылка на информационный портал об инициативном бюджетировании в Удмуртской Республике http://ib.mfur.ru/</t>
  </si>
  <si>
    <t>Протоколы итоговых собраний жителей населенных пунктов, входящих в состав муниципальных образований на территории Удмуртской Республики. Протоколы прикреплены к каждой заявки участника конкурсного отбора в информационном портале. Ссылка на информационный портал http://ib.mfur.ru/</t>
  </si>
  <si>
    <t xml:space="preserve">Протокол заседания конкурсной комиссии по проведению ежегодного конкурсного отбора 
проектов развития общественной инфраструктуры, 
основанных на местных инициативах. http://ib.mfur.ru/novosti/page/4/
</t>
  </si>
  <si>
    <t>http://ib.mfur.ru/</t>
  </si>
  <si>
    <t>https://vk.com/public184274800</t>
  </si>
  <si>
    <t>https://cloud.mail.ru/public/WEih/2g8FYmMBH/</t>
  </si>
  <si>
    <t xml:space="preserve">Информационно-рекламная кампания «Наша инициатива»
1. Участие в телевизионной программе "Экспертное мнение" на телеканале «Моя Удмуртия», регулярные новостные сюжеты на региональном телевидении о ходе реализации проекта, репортажи с участием инициативных граждан на местах реализации проектов на телеканале «Моя Удмуртия» и ГТРК «Удмуртия».
2.  Участие в передачах на радио, посвященных инициативному бюджетированию:
3. Публикации в региональных газетах, пресс-конференции для журналистов с дальнейшей публикацией статей в региональных СМИ.
4. Публикации пресс-релизов о ходе реализации проекта на официальных сайтах органов власти. 
5. Освещение деятельности в официальных социальных сетях проекта «Наша инициатива». 
6. Освещения реализации проекта в социальных сетях Главы Удмуртии Александра Бречалова, а также глав районов, депутатов, заместителя Председателя Правительства региона, курирующего финансовый блок.
Примеры: 
1. https://vk.com/myudm_ru?w=wall-43073775_77692 
2. https://vk.com/myudm_ru?w=wall-43073775_77095
3. https://vk.com/myudm_ru?w=wall-43073775_74505
4. https://vk.com/myudm_ru?w=wall-43073775_72115
5. https://vk.com/myudm_ru?w=wall-43073775_69848
6. https://vk.com/myudm_ru?w=wall-43073775_69164
7. https://vk.com/ibmfur?w=wall-184274800_224
8. https://vk.com/ibmfur?w=wall-184274800_207
9. https://vk.com/ibmfur?w=wall-184274800_190
10.  https://vk.com/ibmfur?w=wall-184274800_185
11. https://vk.com/ibmfur?w=wall-184274800_176
12. http://udmtv.ru/news/v_udmurtii_opredelili_pobediteley_konkursa_initsiativnogo_byudzhetirovaniya/
13. http://udmtv.ru/news/v_sharkanskom_rayone_udmurtii_blagoustroili_rodnik_i_postroili_kupel_po_programme_initsiativnogo_byudzhetirovaniya/
14. http://udmtv.ru/news/vospitanniki_odnogo_iz_detsadov_izhevska_nachali_zanimatsya_v_steam_laboratorii/
15. https://vk.com/a.brechalov?w=wall395546937_286349
16.  https://vk.com/finansy.v.poryadke?w=wall-170927213_1211
http://www.udmurt.ru/about/info/news/?ELEMENT_ID=327910&amp;sphrase_id=9073670 
17. http://www.udmurt.ru/about/info/news/?ELEMENT_ID=328944&amp;sphrase_id=9073670
18. http://www.udmurt.ru/about/info/news/?ELEMENT_ID=327824&amp;sphrase_id=9073670
19.  https://vk.com/a_strokov?w=wall640337998_176%2Fall
20. https://vk.com/a_strokov?w=wall640337998_86%2Fall
</t>
  </si>
  <si>
    <t>Обучение сотрудников администраций муниципальных образований, глав муниципальных образований и инициативных граждан в начале очередного раунда.
В августе 2020 года прошли обучающие мероприятия для раунда 2021 года.
В августе-сентябре 2021 года проходили обучающие мероприятия для раунда 2022 года</t>
  </si>
  <si>
    <t>Кулакова Мария Владимировна-заместитель начальника отдела организации сводного бюджетного планирования Бюджетного управления Министерства финансов Удмуртской Республики</t>
  </si>
  <si>
    <t>8(341)2-497-390</t>
  </si>
  <si>
    <t>Kulakova_MaV@mf.udmr.ru</t>
  </si>
  <si>
    <t>Реализация проектов молодежное инициативное бюджетирование</t>
  </si>
  <si>
    <t>"Атмосфера"</t>
  </si>
  <si>
    <t>Постановление Правительства УР от 31.03.2020 N 84
"О внесении изменений в постановление Правительства Удмуртской Республики от 17 июня 2013 года N 252 "Об утверждении государственной программы Удмуртской Республики "Управление государственными финансами"</t>
  </si>
  <si>
    <t>http://www.udmurt.ru/regulatory/index.php?typeid=31183294&amp;regnum=84&amp;sdate=&amp;edate=&amp;sdatepub=&amp;edatepub=&amp;q=&amp;doccnt=</t>
  </si>
  <si>
    <t>Постановление Правительства Удмуртской Республики от 31 марта 2020 года № 94 "О реализации в Удмуртской Республике проектов молодежного инициативного бюджетирования"</t>
  </si>
  <si>
    <t>http://www.udmurt.ru/regulatory/index.php?typeid=31183294&amp;regnum=94&amp;sdate=&amp;edate=&amp;sdatepub=&amp;edatepub=&amp;q=&amp;doccnt=</t>
  </si>
  <si>
    <t>Подготовленные проектные идеи подаются командами, сформированными в ходе кейс-турниров</t>
  </si>
  <si>
    <t>более 3000 человек</t>
  </si>
  <si>
    <t>Региональная экспертная комиссия по утверждению сводного перечня проектов молодежного инициативного бюджетирования</t>
  </si>
  <si>
    <t>Протокол заседания региональной экспертной комиссии по утверждению сводного перечня проектов молодежного инициативного бюджетирования http://ib.mfur.ru/novosti/page/3/</t>
  </si>
  <si>
    <t>да - проведение кейс-турниров для проектных команд, в ходе которых ребята сами голосовали за понравившиеся им представленные проекты</t>
  </si>
  <si>
    <t>Протоколы заседаний муниципальных экспертных комиссий по результатам проведения на территории муниципальных районов/городских округов конкурсных отборов проектов молодежного инициативного бюджетирования, реестры проектных предложений, утвержденные муниципальными экспертными комиссиями</t>
  </si>
  <si>
    <t>1. Практика подразумевает регистрацию участников через сайт. Проведение обучения и непосредственно кейс-турниров (этапы обучения, создания проектных команд, проектной деятельности, презентации проектов и голосования) - в очном и заочном формате.
2. В 2021 году использовался смешанный формат - часть муниципальных образований  этапы обучения, проектной деятельности,презентации проектов и голосования провели очно.</t>
  </si>
  <si>
    <t>Практика может быть реализована как в офлайн, так и  онлайн формате. Молодежь округа сама выбирает формат.</t>
  </si>
  <si>
    <t>http://ur.atmosphere.team/</t>
  </si>
  <si>
    <t>https://vk.com/atmosfera_ur</t>
  </si>
  <si>
    <t>https://drive.google.com/drive/folders/1xyKir6LXLpLs5cTaL4CrHsX6YSO0GrO4</t>
  </si>
  <si>
    <t xml:space="preserve">1. Участие в телевизионной программе "Экспертное мнение" на телеканале «Моя Удмуртия», регулярные новостные сюжеты на региональном телевидении о ходе реализации проекта, репортажи с участием инициативных граждан на местах реализации проектов на телеканале «Моя Удмуртия» и ГТРК «Удмуртия».
2.  Участие в передачах на радио, посвященных инициативному бюджетированию:
3. Публикации в региональных газетах, пресс-конференции для журналистов с дальнейшей публикацией статей в региональных СМИ.
4. Публикации пресс-релизов о ходе реализации проекта на официальных сайтах органов власти. 
5. Освещение деятельности в официальных социальных сетях проекта «Наша инициатива». 
6. Освещения реализации проекта в социальных сетях Главы Удмуртии Александра Бречалова, а также глав районов, депутатов, заместителя Председателя Правительства региона, курирующего финансовый блок.
Примеры: 
1. https://vk.com/atmosfera_ur?w=wall-192810396_223
2. https://vk.com/atmosfera_ur?w=wall-192810396_191
3. https://vk.com/myudm_ru?w=wall-43073775_78327
4. https://vk.com/myudm_ru?w=wall-43073775_77170
5. https://vk.com/myudm_ru?w=wall-43073775_64985
6. https://vk.com/a.brechalov?w=wall395546937_323368
7.  https://vk.com/a.brechalov?w=wall395546937_282497
8.  https://vk.com/a.brechalov?w=wall395546937_274172
9.https://www.udmtv.ru/news/luchshie_molodezhnye_proekty_vybrali_v_udmurtii/
10.http://www.udmurt.ru/about/info/news/?ELEMENT_ID=328520&amp;sphrase_id=9073670
11. http://www.udmurt.ru/about/info/news/?ELEMENT_ID=328520&amp;sphrase_id=9073680
12. https://vk.com/a_strokov?w=wall640337998_105%2Fall
13. https://vk.com/a_strokov?w=wall640337998_92%2Fall
Участие в конференциях: 
https://www.youtube.com/watch?v=fIhRRgn0gFs
https://vk.com/atmosfera_ur?w=wall-192810396_320
https://vk.com/atmosfera_ur?w=wall-192810396_291
https://www.youtube.com/watch?v=9VcOudDFpw4
https://vk.com/atmosfera_ur?w=wall-192810396_257
https://vk.com/atmosfera_ur?w=wall-192810396_396 
https://vk.com/neravnodushniy_chelovek?w=wall-161261610_278
</t>
  </si>
  <si>
    <t xml:space="preserve">1.онлайн-интенсивы управленческой школы инициативного бюджетирования для кураторов и модераторов.
2. Кейс-турнир - образовательное мероприятие для молодёжи от 14 до 25, где они обучаются проектированию, а также финансовой грамотности и основам участия жителей в развитии территорий через механизмы ИБ
</t>
  </si>
  <si>
    <t xml:space="preserve">
• 35 образовательных мероприятий; 
• 24 мероприятия по презентации и отбору проектов (кейс-турниров)
</t>
  </si>
  <si>
    <t xml:space="preserve">• 2050 участников мероприятий от 14 до 25; 
• 2115 участников образовательных мероприятий всех возрастных групп
</t>
  </si>
  <si>
    <t>Проект "Команда Губернатора: Мы вместе - Народный бюджет"</t>
  </si>
  <si>
    <t>24.09.2020 года</t>
  </si>
  <si>
    <t>02.11.2020 года</t>
  </si>
  <si>
    <t>Государственная программа Вологодской области "Управление региональными финансами Вологодской области на 2021 - 2025 годы".
Подпрограмма 2 "Поддержание устойчивого исполнения местных бюджетов и повышение качества управления муниципальными финансами".
Основное мероприятие 2.4 "Реализация мероприятий по поддержке местных инициатив населения области".
Предоставление субсидий муниципальным образованиям области на реализацию проекта "Народный бюджет".</t>
  </si>
  <si>
    <t>Впервые закреплены в постановлении Правительства области от 05.11.2014 года № 990 "Об утверждении государственной программы Вологодской области "Управление региональными финансами Вологодской области на 2015 - 2020 годы" (действовала до 2020 года).
Далее - в постановлении Правительства Вологодской области от 20.05.2019 N 469 "Об утверждении государственной программы Вологодской области "Управление региональными финансами Вологодской области на 2021 - 2025 годы" (действует в настоящее время).</t>
  </si>
  <si>
    <t>https://df.gov35.ru/dokumenty-strategicheskogo-planirovaniya/gosudarstvennaya-programma-departamenta-finansov/aktualnaya-versiya-gosudarstvennoy-programmy/</t>
  </si>
  <si>
    <t>Департамент внутренней политики Правительства области, Департамент финансов области</t>
  </si>
  <si>
    <t>Правительство области (Департамент внутренней политики Правительства области и Департамент управления делами Правительства области)</t>
  </si>
  <si>
    <t>Муниципальные районы, городские и сельские поселения Вологодской области</t>
  </si>
  <si>
    <t>Правилами предусмотрено наличие вклада граждан и (или) юридических лиц (индивидуальных предпринимателей) в виде пожертвования (за исключением финансовых средств).
Для подтверждения вклада представляются копии документов, подтверждающих получение пожертвования (акты приема-передачи, накладные, иные документы).</t>
  </si>
  <si>
    <t xml:space="preserve">Количество благополучателей отражает долю жителей области, непосредственно вовлеченных в процесс решения вопросов местного значения муниципальных образований области в рамках реализации проекта "Народный бюджет".
Методика подсчета закреплена в постановлении Правительства Вологодской области от 20.05.2019 N 469.
А = ((Nn / Nчn) x 100) / n, где
Nn - число жителей в муниципального образования области (за исключением городских округов), непосредственно вовлеченных в процесс решения вопросов местного значения муниципальных образований области в рамках реализации проекта "Народный бюджет";
Nчn - численность постоянного населения муниципального образования области (за исключением городских округов) на начало отчетного финансового года;
n - общее количество проектов.
Источник информации - протоколы собраний инициативных групп муниципальных образований области и официальная статистическая информация.
</t>
  </si>
  <si>
    <t>https://vologdastat.gks.ru</t>
  </si>
  <si>
    <t>Региональная конкурсная комиссия принимает решение о допуске заявок к участию в конкурсном отборе; оценивает заявки в соответствии с установленными критериями, принимает решение об определении победителей.
Формой деятельности Комиссии является заседание.
Принятые на заседании Комиссии решения оформляются протоколом.</t>
  </si>
  <si>
    <t>99% (205 муниципальных образований из 207)</t>
  </si>
  <si>
    <t>Получателями субсидии в рамках конкурса "Народный бюджет" в Вологодской области являются муниципальные районы, городские и сельские поселения. 
Получателями субсидии - то есть участниками регионального конкурса - не могут стать городские округа (их в области два - город Вологда и город Череповец). На их территории отдельно реализуются проекты по инициативному бюджетированию за счет средств бюджетов городских округов.</t>
  </si>
  <si>
    <t>https://okuvshinnikov.ru/prog/programma_gubernatora_narodnyj_byudzhet/</t>
  </si>
  <si>
    <t>https://вести35.рф/video/2022/03/24/itogi_realizacii_proekta_narodnyy_byudzhet_za_2021_god_podveli_v_vologde
https://vologdaregion.ru/news/2020/9/14/na-vologodchine-startoval-priem-zayavok-v-narodnyy-byudzhet-na-2021-god
https://35media.ru/news/2022/03/28/V-etom-godu-v-ramkakh-proekta-Narodnii-byudzhet-na-Vologodchine-budut-realizovani-1335-initsiativ-grazhdan
http://www.krassever.ru/news/v-regione-podveli-itogi-realizatsii-proyekta-narodnyy-byudzhet-za-2021-god</t>
  </si>
  <si>
    <t>Коновалова Екатерина Александровна, ведущий консультант управления бюджета и межбюджетных отношений Департамента финансов Вологодской области</t>
  </si>
  <si>
    <t>8 (8172) 23-01-50 доб. 4222</t>
  </si>
  <si>
    <t>KonovalovaEA@df.gov35.ru</t>
  </si>
  <si>
    <t>Реализация мероприятий по вовлечению граждан (жителей Санкт-Петербурга) в бюджетный процесс Санкт-Петербурга посредством использования практик инициативного бюджетирования</t>
  </si>
  <si>
    <t>"Твой бюджет"</t>
  </si>
  <si>
    <t>Государственная программа Санкт-Петербурга "Создание условий для обеспечения общественного согласия в Санкт-Петербурге" (подпрограмма 4, мероприятие 1.13 "Реализация мероприятий по вовлечению граждан в бюджетный процесс Санкт-Петербурга")</t>
  </si>
  <si>
    <t>Постановление Правительства Санкт-Петербурга от 04.06.2014 № 452</t>
  </si>
  <si>
    <t>http://gov.spb.ru/law?d&amp;nd=822403529&amp;nh=0</t>
  </si>
  <si>
    <t>Комитет финансов Санкт-Петербурга</t>
  </si>
  <si>
    <t>Администрация Василеостровского района Санкт-Петербурга, Администрация Красногвардейского района Санкт-Петербурга, Администрация Кировского района Санкт-Петербурга, Администрация Приморского района Санкт-Петербурга, Администрация Красносельского района Санкт-Петербург, Администрация Пушкинского района Санкт-Петербурга, Комитет по благоустройству Санкт-Петербурга, Комитет но физической культуре и спорту, Управление ветеринарии Санкт-Петербурга.</t>
  </si>
  <si>
    <t>За счет бюджетных ассигнований, выделенных на реализацию инициатив, предусмотренных главному распорядителю бюджетных средств в ведомственной структуре расходов бюджета Санкт-Петербурга: 
(а) за счет субсидий бюджетным учреждениям (субсидии ГБУ, подведомственным ИОГВ СПб, на выполнение госзадания или на иные цели); 
(б) за счет бюджетных средств, предоставляемых на финансовое обеспечение для осуществления оказания государственных услуг (муниципальных) услуг, выполнения работ и (или) исполнения государственных (муниципальных) функций  казенным учреждениям, находящимся в ведении ГРБС (включая самого ГРБС).
Кроме того привлекались внебюджетные источники:
(в) за счет средств средств инвестора, направленных на реставрацию объекта культурного наследия, предоставленного в аренду в рамках программы "Рубль за метр" (Закон Санкт‑Петербурга от 21.02.2018 № 107-21 «О внесении изменений в Закон Санкт‑Петербурга «О методике определения арендной платы за объекты нежилого фонда, арендодателем которых является Санкт‑Петербург»)
(г) за счет средств компании «SetlCity» в рамках обязательств застройщика (по благоустройству тротуара по пр. Энергетиков (по нечетной стороне, от моста Энергетиков до остановки «ул. Магнитогорская»)</t>
  </si>
  <si>
    <t>8091 / 75</t>
  </si>
  <si>
    <t>"Методические рекомендации по работе авторов инициатив с благополучателями в проекте "Твой бюджет" (Санкт-Петербург)". Разработаны в рамках госконтракта №1/2020 от 14.02.2020 с АНО "ИНИ ЕУ в СПб".</t>
  </si>
  <si>
    <t>Материалы размещены на портале проекта: https://tvoybudget.spb.ru/materials/material/80</t>
  </si>
  <si>
    <t>https://petrostat.gks.ru/storage/mediabank/TCgYnq5o/%D0%A7%D0%B8%D1%81%D0%BB.%D0%A1%D0%9F%D0%B1%20%D0%BD%D0%B0%2001.01.2021.pdf</t>
  </si>
  <si>
    <t>1. Ведомственный проектный офис на базе Отдела по обеспечению открытости бюджета Комитета финансов Санкт-Петербурга.
 2. АНО "Институт научных исследований Европейского университета в Санкт-Петербурге" (контракт СПб № 01/21 от 07.06.2021).</t>
  </si>
  <si>
    <t xml:space="preserve">1. Смета на содержание ИОГВ (финансирование проектного офиса на базе  Отдела по обеспечению открытости бюджета Комитета финансов Санкт-Петербурга);
2. Ассигнования на закупку товаров, работ, услуг для обеспечения государственных (муниципальных) нужд (оплата экспертного сопровождения мероприятий проекта "Твой бюджет -2021").
</t>
  </si>
  <si>
    <t>Информация о поданных завках в онлайн режиме отражалась на сайте проекта по каждому району-участнику, на главной странице отражалась динамика подачи заявок в формате графика: https://tvoybudget.spb.ru/</t>
  </si>
  <si>
    <t>От каждого района-участника на общегородское голосование было вынесено по две инициативы, набравших наибольшее число голосов по итогам голосований бюджетных комиссий (без учета инициатив, ставших победителями этапа бюджетных комиссий). Регламент общегородского голосования размещен на официальном сайте проекта «Твой бюджет» - https://tvoybudget.spb.ru/materials. 
По результатам общегородского голосования отобрано три инициативы-победителя. Информация о выдвинутых на голосование инициативах и количестве проголосовавших (в том числе в форме графика) отражалась на странице голосования https://tvoybudget.spb.ru/voting</t>
  </si>
  <si>
    <t xml:space="preserve">Среди лиц, подавших заявки на участие в проекте от 6 районов-участников, проводится жеребьевка, после чего из инициативных граждан формируются бюджетные комиссии по 15 человек + 15 резервистов. Деятельность  бюджетных  комиссий  регулируется специальными регламентами, с которыми можно ознакомиться на официальном сайте проекта «Твой бюджет» - https://tvoybudget.spb.ru/materials. 
</t>
  </si>
  <si>
    <t>Проект реализуется на региональном уровне – в городе федерального значения Санкт-Петербурге, на территории которого образовано  18 административных районов, не являющихся муниципальными образованиями. По правилам проекта "Твой бюджет" из 18 районов отбираются 6 районов Санкт-Петербурга, которые набрали наибольшее количество заявок от жителей. На текущий момент среди 111 внутригородских муниципальных образований Санкт-Петербурга разработан один нормативного правовой акт, определяющего порядок реализации инициативных проектов на местном уровне. В 2021 году проектов реализовано не было.</t>
  </si>
  <si>
    <t xml:space="preserve">Сайт проекта "Твой бюджет" https://tvoybudget.spb.ru/ представляет собой цифровую платформу для информирования о реализации проектов инициативного бюджетирования. На ресурсе автоматически вычисляется и фиксируется статистика по проекту, содержатся актуальные материалы и новости по проекту. На сайте имеется возможность подать заявку с использованием интерактивной карты и обозначением локации инициативы, а также кратким ее описанием. Осуществляется контроль процедур, механизмы отбора проектов и мониторинг статуса реализации проектов. Сайт также позволяет отслеживать изменение инициативы от изначально поданной идеи до реализованного проекта. Сайт позволяет следить за расписанием заседаний бюджетных комиссий и образовательного блока, содержит презентационные материалы.
В 2021 году в связи с неблагоприятной эпидемиологической обстановкой, вызванной распространением коронавирусной инфекции (COVID-19), часть этапов проекта «Твой бюджет-2021»  проходила онлайн с использованием видеоконференций (прямых трансляций лекций и заседаний бюджетных комиссий с использованием платформы Zoom. Трансляции заседаний бюджетных комиссий и их видеозаписи размещались в официальных группах "Твой бюджет" районов-участников в социальной сети "Вконтакте" </t>
  </si>
  <si>
    <t xml:space="preserve">https://tvoybudget.spb.ru/ </t>
  </si>
  <si>
    <t>https://vk.com/tvbspb, https://www.instagram.com/tvoybudget/, https://www.youtube.com/channel/UCUhbY6qQWH7_YXr5u839TzQ, https://www.facebook.com/tvoybudget/</t>
  </si>
  <si>
    <t>https://drive.google.com/drive/folders/1FuGqaxG5AoV7LJ1KR_SLW3CAAe--sPZn?usp=sharing</t>
  </si>
  <si>
    <t>Рекламная кампания проекта велась по нескольким направлениям: 
1. социальные сети (проводилось активное информирование жителей о проекте в группах проекта в соц.сетях)
https://vk.com/tvbspb
https://vk.com/tb_petro
https://vk.com/tb_frunz
https://vk.com/tb_kolpino
https://vk.com/tb_vo
https://vk.com/tb_krasnogvard
https://vk.com/tb_nevsk
2. ТВ и радио (на городском телеканале "Санкт-Петербург" перед выпусками новостей в течение рекрутинга транслировался ролик социальной рекламы проекта (https://drive.google.com/file/d/1LUiN9KGnW3kVgq6kfOCXgnqU04AJfjUE/view?usp=sharing), был организован ряд теле и радио передач с участием представителей Комитета финансов СПб, консультантов проекта, участников проекта прошлых лет (НТВ-Петербург, 78 канал, телеканал "Санкт-Петербург", Радио России, радио "Эхо в Петербурге", радио "Петербург", Piter.TV и другие https://tvoybudget.spb.ru/media); 
3. Печатные и интернет СМИ (организованы публикации о проекте в городских СМИ: Петербургский дневник, Комсомольская правда, Петербургские ведомости, Метро, Вечерний Петербург, Фонтанка.ру, Собака.ру, Бумага.ру, Village и другие): https://tvoybudget.spb.ru/media
4. Наружная реклама (размещена информация о проекте на улицах города - биллборды, тумбы, реклама на остановках общ.транспорта, ролики соц.рекламы на электронных городских дисплеях (11 шт)). 
Макеты биллбордов и баннеров https://drive.google.com/drive/folders/1IaIcLVfIQIwMDCmZEAjpdhfKYXQoebB9?usp=sharing
Видеоролик https://drive.google.com/file/d/1LUiN9KGnW3kVgq6kfOCXgnqU04AJfjUE/view?usp=sharing</t>
  </si>
  <si>
    <t>В связи с пандемией коронавируса в 2021 году проект  перешел в онлайн-формат. Для наглядного представления проекта, его правил, этапов, результатов, была обновлена айдентика "Твоего бюджета", разработаны новые визуальные материалы: https://drive.google.com/drive/folders/1XyBa88jS7N_nZKykSXWvCAHRh5a8xVlj?usp=sharing</t>
  </si>
  <si>
    <t>В связи с введением ограничений, вызванных распространением новой коронавирусной инфекции (COVID-19), налагаемыми постановлением Правительства Санкт-Петербурга от 13.03.2020 №121, часть этапов проходила в формате онлайн.</t>
  </si>
  <si>
    <t>681 чел. (учтены посещения членов бюджетных комиссий по 6 обязательным лекциям); 10685 просмотров (учтено количество просмотров по 6 лекциям, проведенным в онлайн формате).</t>
  </si>
  <si>
    <t>Санников Виталий Игоревич, ведущий специалист отдела по обеспечению открытости бюджета Комитета финансов Санкт-Петербурга</t>
  </si>
  <si>
    <t>(812) 246-23-70</t>
  </si>
  <si>
    <t>sannikov@kfin.gov.spb.ru</t>
  </si>
  <si>
    <t>Лукьянова Наталия Германовна, начальник отдела по обеспечению открытости бюджета Комитета финансов Санкт-Петербурга</t>
  </si>
  <si>
    <t>(812) 576-36-71</t>
  </si>
  <si>
    <t>lukyanova@kfin.gov.spb.ru</t>
  </si>
  <si>
    <t xml:space="preserve">Реализация мероприятий по вовлечению учащихся государственных общеобразовательных учреждений Санкт-Петербурга в развитие школьной инфраструктуры.  
</t>
  </si>
  <si>
    <t>"Твой бюджет в школах"</t>
  </si>
  <si>
    <t xml:space="preserve">Отбор проектов в 2020 году не проводился </t>
  </si>
  <si>
    <t>Продолжалась реализация 2 отобранных в 2019 году проектов</t>
  </si>
  <si>
    <t>Государственная программа Санкт-Петербурга "Создание условий для обеспечения общественного согласия в Санкт-Петербурге" (подпрограмма 4 "Информационная деятельность исполнительных органов государственной власти Санкт-Петербурга и взаимодействие со средствами массовой информации" , мероприятие 1.13 "Реализация мероприятий по вовлечению граждан в бюджетный процесс Санкт-Петербурга")</t>
  </si>
  <si>
    <t>https://www.gov.spb.ru/law/?d&amp;nd=822403529&amp;nh=0</t>
  </si>
  <si>
    <t>Государственная программа Санкт-Петербурга "Развитие образования в Санкт-Петербурге" (подпрограмма 2 "Развитие общего образования" , процессная часть, мероприятие 20 "Реализация мероприятий проекта по вовлечению учащихся в развитие школьной инфраструктуры"). Постановление Правительства Санкт-Петербурга от 04.06.2014 N 453</t>
  </si>
  <si>
    <t>https://docs.cntd.ru/document/822403530?marker=7DC0K7</t>
  </si>
  <si>
    <t>1. Ведомственный проектный офис на базе Отдела по обеспечению открытости бюджета Комитета финансов Санкт-Петербурга. 
2. СПб филиал ФГАОУ ВО "НИУ "ВШЭ-Санкт-Петербург" (контракт Б/Н от 10.09.2021).</t>
  </si>
  <si>
    <t xml:space="preserve">1. Смета на содержание ИОГВ (финансирование проектного офиса на базе Отдела по обеспечению открытости бюджета Комитета финансов Санкт-Петербурга);
2. Ассигнования на закупку товаров, работ, услуг для обеспечения государственных (муниципальных) нужд (оплата экспертного сопровождения мероприятий проекта "Твой бюджет в школах -2021").
</t>
  </si>
  <si>
    <t xml:space="preserve">Проект предусматривает механизм выдвижения проектных идей посредством участия представителей от каждого класса в форсайт-сессии. Результатом форсайт-сессии является сформированная идея инициативного проекта, которую учащиеся могут предложить для выдвижения на внутриклассное голосование. Детский Форсайт - это технология, позволяющая вовлекать школьников в развитие своих городов через формирование желаемого образа будущего, а также через самостоятельную разработку и реализацию социальных проектов,  это будущее приближающих. 
По условиям проекта "Твой бюджет в школах - 2021" от каждого класса в форсайт-сессии могли приняли участие до 6 человек. Всего в форсайт-сессиях приняли участие старшеклассники 391 класса. Общее количество участников форсайт-сессий по итогам 2021 года составило 1708 человек. Каждая группа представителей от класса в ходе форсайт-сессии могла инициировать 1 или 2 проекта. В итоге по результатам проведения форсайт-сессий инициировано 309 инициативных проектов, выдвинутых на общеклассные голосования. </t>
  </si>
  <si>
    <t>Фото проекта:
https://disk.yandex.ru/d/heO_j-kXNiicsg</t>
  </si>
  <si>
    <t xml:space="preserve">Второй этап конкурсного отбора - общешкольное онлайн голосование по выбору 1 проекта от школы. В цикле 2021 года официальный сайт проекта "Твой бюджет в школах" существенно доработан. В том числе появилась возможность проведения общешкольных голосований на сайте проекта.  </t>
  </si>
  <si>
    <t xml:space="preserve">Первый этап конкурсного отбора - очное голосование в классах по выбору 1 проекта от класса. В 2021 году по итогам классных голосований 309 проектов были направлены на экспертизу, проведенную силами школьных администраций. Успешно прошли экспертизу 277 проектов, из них 273 проекта были выдвинуты на второй этап (общешкольных голосований).  </t>
  </si>
  <si>
    <t>Третий финальный этап конкурсного отбора - заседание городской экспертной комиссии. В 2021 году на уровень городской экспертной комиссии было представлено 57 инициативных проектов, ставших финалистами школьных онлайн голосований. На финальном этапе проекты оценивали члены городской экспертной комиссии, в состав которой вошли представители Комитета финансов Санкт-Петербурга, Комитета по образованию, администраций районов Санкт-Петербурга, НИУ ВШЭ-Санкт-Петербург, СПБГУ, СПБГЭУ, Европейского университета в Санкт-Петербурге, ведущих некоммерческих организаций Санкт-Петербурга и Москвы. Каждый эксперт оценивал проекты по 6 критериям: актуальность, креативность, событийная насыщенность, вовлеченность школьников, проработанность и качество презентации. Победителями стали 20 проектных команд, набравших наибольшее число баллов по всем критериям.</t>
  </si>
  <si>
    <t xml:space="preserve">Процедура конкурсного отбора проектов состоит из трех этапов. 
Первый этап - очное голосование в классах по выбору одного инициативного проекта от класса, выдвигаемого на общешкольное голосование. 
Второй этап - проведение общешкольных голосований, которые проходили на официальном сайте проекта с использованием технологии интернет-голосования. 
Третий финальный этап - заседания городской экспертной комиссии, по итогам которых выбирается 20 инициатив-победителей. 
</t>
  </si>
  <si>
    <t>https://youtu.be/Pa885QERHVs</t>
  </si>
  <si>
    <t>Проект реализуется на региональном уровне – в городе федерального значения Санкт-Петербурге, на территории которого образованы 18 районов, не являющихся муниципальными образованиями. На текущий момент 111 внутригородских муниципальных образований Санкт-Петербурга в практиках школьного инициативного бюджетирования не участвуют ( в т.ч. по причине отсутствия полномочий в области образования).</t>
  </si>
  <si>
    <t xml:space="preserve">В цикле 2021 года официальный сайт проекта "Твой бюджет в школах" существенно доработан. В 2021 году впервые была реализована возможность проведения общешкольных онлайн голосований на официальном сайте проекта "Твой бюджет в школах"  https://school.tvoybudget.spb.ru/ 
Каждый учащийся 9-11 классов, желающий принять участие в общешкольном онлайн голосовании, авторизуется на официальном сайте Проекта (в соответствии с Приложением 1 к отчету). 
Голосование за инициативы было доступно в разделе «Голосование» на официальном сайте Проекта, только для авторизованных пользователей.
В разделе «Голосование» представлены карточки инициатив, сформированных представителями школы – капитанами команды или наставниками. Каждый зарегистрированный участник голосовал за выбранную им инициативу.
Решение принимали простым большинством голосов, поданных "за". Победителем голосования объявляется инициативный проект, набравший наибольшее количество голосов «за». 
</t>
  </si>
  <si>
    <t>https://school.tvoybudget.spb.ru/</t>
  </si>
  <si>
    <t>https://vk.com/tbvschool</t>
  </si>
  <si>
    <t xml:space="preserve">Буклет:
 https://vk.com/s/v1/doc/Xw1dEkXpq3l7kt_0O2blmGd5I-0mLTr8ZfPeWNNdkgBz1r36NQM
Рабочая тетрадь: 
https://vk.com/s/v1/doc/cLhY-3SzluCY3tjJVHm4MHs9oNNz94BblsTy0-Mp_mx-HYx5tCQ
Презентации:
https://vk.com/s/v1/doc/KFrHB6fb5otanFvKVG15JdOYzxSGYEEfwSb1q8PN6YEyTeFHdJk
https://vk.com/s/v1/doc/NZOifulk6oCtnpxFHJmJulxfBz3tZ25cs_N43j9JeLN16_EQ8fM
https://vk.com/s/v1/doc/ZBjhj-L67lJCkDvQmRzwNbMt64LfH18x7brAI_WKCXW_PABBCvs
https://vk.com/s/v1/doc/mIwis52O6POqOsyMso-oJd7hgpB6KIGlQBaZh4zTitB761aC7yw
https://vk.com/s/v1/doc/zrGSYrprPjavjnzUFXffZdoYwMnHvFw63ouOU1LoG9ybzynLhSk
Полный список презентаций размещен на странице в социальной сети ВКонтаке по ссылке:
https://vk.com/docs-206732808
Видеоролики:
</t>
  </si>
  <si>
    <t>Обучающие мероприятия в проекте "Твой бюджет - 2021" предусматривают два этапа: первый этап - обучение наставников, второй этап - обучение учащихся 9-11 классов. 
В тренинге для учителей и наставников «Детский Форсайт и инициативное проектирование в школе» приняли участие 128 человек. Общая продолжительность тренинга составила 12,5 академических часов, 3 дня. 
Второй этап обучения – форсайт-сессии для школьников. Основная цель – познакомить ребят с Проектом и сформировать идеи будущих проектов.
Программа форсайт-сессий включает в себя лекции, презентации и групповую работу.
Общая продолжительность форсайт-сессий в проекте "Твой бюджет в школах - 2021" составила 8 академических часов, 2 дня.  Для проведения форсайт-сессии разработана программа (приложение 2 к отчету) с почасовым расписанием работы участников по следующим тематикам: описание проекта «Твой бюджет в школе-2021», инициативное бюджетирование и школьное направление в нем, современная школа и т.д. Отдельное внимание уделено основам инициативного проектирования и эффективной презентации инициативного проекта. Для сопровождения форсайт-сессий разработан комплект сопроводительных материалов, включающий презентации, рабочую тетрадь, буклеты, видео материалы. 
По итогам проведения обучения, проведено анкетирование преподавателей образовательных учреждений, наставников ВШЭ и учащихся 9-11 классов в онлайн формате с использованием гугл формы. 
Результат опроса показал эффективность применения технологии Детского Форсайта для формирования проектных идей школьников. Онлайн формат в целом не вызвал неудобств, однако, форсайт-сессии рекомендовано проводить в очном формате для более эффективного вовлечения школьников в работу над проектами и повышения их мотивации (приложение 3 к отчету).</t>
  </si>
  <si>
    <t>Кухарева Елена Александровна, главный специалист Отдела по обеспечению открытости бюджета
Комитета финансов Санкт-Петербурга</t>
  </si>
  <si>
    <t>(812)246-14-36</t>
  </si>
  <si>
    <t>Kuhareva@kfin.gov.spb.ru</t>
  </si>
  <si>
    <t>Районный конкурс детских инициатив "Твой школьный бюджет" среди общеобразовательных учреждений Невского района Санкт-Петербурга</t>
  </si>
  <si>
    <t>Реестр районных конкурсов, соревнований и других мероприятий, запланированных к проведению на базе ОУ Невского района Санкт-Петербурга в 2020/2021 учебном году, в соответствии с Программой развития системы образования Невского района Санкт-Петербурга на 2020-2024 годы «От инновационных решений к опережающему развитию».</t>
  </si>
  <si>
    <t>http://www.nevarono.spb.ru/otdel-obrazovaniya/modernizatsiya-obrazovaniya/275-programma-razvitiya-obrazovaniya-nevskogo-rajona-na-2020-2024.html
http://nevarono.spb.ru/otdel-obrazovaniya/ekonomika-obrazovatelnoj-deyatelnosti/281-adresnye-programmy-2021.html</t>
  </si>
  <si>
    <t>Положение о районном конкурсе детских инициатив "Твой школьный бюджет" среди общеобразовательных учреждений Невского района Санкт-Петербурга</t>
  </si>
  <si>
    <t>Положение</t>
  </si>
  <si>
    <t>Администрация Невского района Санкт-Петербурга</t>
  </si>
  <si>
    <t>Субсидии бюджетным учреждениям - общеобразовательным школам на реализацию мероприятий проекта по вовлечению учащихся в развитие школьной инфраструктуры (в форме субсидий на иные цели)</t>
  </si>
  <si>
    <t>Государственные бюджетные общеобразовательные учреждения, находящиеся в ведении администрации Невского района Санкт-Петербурга. В проекте "Твой школьный бюджет - 2020" приняли участие 13 школ.</t>
  </si>
  <si>
    <t>Обучающиеся 3-х государственных бюджетных  общеобразовательных организаций</t>
  </si>
  <si>
    <t>Государственное бюджетное образовательное учреждение дополнительного образования "Дом детского творчества "Левобережный" Невского района Санкт-Петербурга</t>
  </si>
  <si>
    <t>Текущее содержание ГБУ ДО</t>
  </si>
  <si>
    <t>На районном этапе конкурса "Твой школьный бюджет" проекты от школ-участниц оценивались жюри конкурса и экспертной комиссией, общее количество - 22 человека, из числа представителей администрации Невского района Санкт-Петербурга, в т.ч. с участием представителей Молодежного совета при главе администрации, СПб ГКУ "Централизованная бухгалтерия администрации Невского района СПб". По итогам районного этапа определены 3 проекта, реализация которых поддержана, выделены гранты в размере: 1 место - 1 млн рублей, 2 и 3 места - по 250 тыс. рублей. Реализация проектов состоялась в 2021 году. Презентация результатов реализации проекта проходила с августа по декабрь 2021 года в рамках районных коференций, форумов, совещаний, работы Совета старшеклассников при администрации Невского района, работы Общественного Совета по малому предпринимательству при главе администрации Невского района Санкт-Петербурга. В 2022 году реализация проекта инициативного бюджетирования "Твой школьный бюджет" продолжена. Для рассмотрения на районном этапе конкурса поступили 32 заявки от ГБОУ. Запланированы расходы в размере 1 млн руб. на грантовую поддержку детских инициатив в рамках конкурса.</t>
  </si>
  <si>
    <t>https://spbddtl.ru/page-417.html</t>
  </si>
  <si>
    <t>Проект предусматривает механизм выдвижения проектных идей посредством участия представителей совета старшеклассников от каждого класса (8-11 классы) в конкурсном отборе. В школах-участниках конкурса "Твой школьный бюджет" проведен отборочный этап, на котором рассматривались заявки от каждого класса. Голосование было организовано в ходе защиты проектов, общее количество участников голосования на школьном этапе - 2900 человек. По итогам школьного этапа на районный этап выдвинуты 15 проектов от 13 школ-участников.</t>
  </si>
  <si>
    <t xml:space="preserve">https://vk.com/wall-186016496_757
https://vk.com/wall-186016496_594
https://vk.com/wall-1869346_3017
https://spbddtl.ru/sovet-starsheklassnikov-meropriyatiya-tvoj-shkolnyj-byudzhet.html </t>
  </si>
  <si>
    <t>При проведении заочного этапа все проекты были загружены на Яндекс-диск, ссылка направлена членам жюри, там же был размещен экспертный лист, в который вносились результаты оценки, выставленные членами жюри. Защита проектов проходила с использованием платформы ZOOM.</t>
  </si>
  <si>
    <t xml:space="preserve">Экспертные листы (заочная презентация)
https://www.gov.spb.ru/gov/terr/nevsky/news/206548/ </t>
  </si>
  <si>
    <t>https://spbddtl.ru/sovet-starsheklassnikov-konkursy.html</t>
  </si>
  <si>
    <t xml:space="preserve">https://spbddtl.ru/sovet-starsheklassnikov-meropriyatiya-tvoj-shkolnyj-byudzhet.html </t>
  </si>
  <si>
    <t>Система оповещения через Портал "Система образования Невского района", персональная адресная рассылка через эл.адреса подведомственных учреждений. Непосредственная адресная аудитория - руководители ГБОУ Невского района и дальнейшее веерное информирование педагогических коллективов и коллективов обучающихся</t>
  </si>
  <si>
    <t>Вводное мероприятие в виде видеоролика, обучение в очном формате в каждой школе. В рамках подготовки к заключительному этапу конкурса проведены мероприятия с участием лидеров проекта АНО "Россия - страна возможностей" (предзащита проектов), хакатон "Дизайн мышления".</t>
  </si>
  <si>
    <t>Шарапова Марина Сергеевна, ведущий специалист отдела образования администрации Невского района СПб</t>
  </si>
  <si>
    <t>(812)417-37-38</t>
  </si>
  <si>
    <t>sharapova@tunev.gov.spb.ru</t>
  </si>
  <si>
    <t>Спиридонова Надия Габдуловна, первый заместитель главы администрации Невского района СПб</t>
  </si>
  <si>
    <t>(812)576-98-23</t>
  </si>
  <si>
    <t>spiridonova@tunev.gov.spb.ru</t>
  </si>
  <si>
    <t xml:space="preserve">Проект школьного инициативного бюджетирования "Перемена" </t>
  </si>
  <si>
    <t>"Перемена"</t>
  </si>
  <si>
    <t>1 декабря 2021 г.</t>
  </si>
  <si>
    <t>Администрация Петроградского района Санкт-Петербурга, Администрация Красногвардейского района Санкт-Петербурга</t>
  </si>
  <si>
    <t>ГБУ СОШ №91 Петроградского района Санкт-Петербурга; ГБУ СОШ №164 Красногвардейского района Санкт-Петербурга</t>
  </si>
  <si>
    <t>"Методические рекомендации по работе авторов инициатив с благополучателями в проекте "Твой бюджет" (Санкт-Петербург)". Разработаны в рамках госконтракта №1/2020 от 14.02.2020, заключенного Комитетом финансов Санкт-Петербурга с АНО "ИНИ ЕУ в СПб".</t>
  </si>
  <si>
    <t>https://tvoybudget.spb.ru/materials/material/80</t>
  </si>
  <si>
    <t>АНО ОВО "Европейский университет в Санкт-Петербурге"</t>
  </si>
  <si>
    <t>частные пожертвования</t>
  </si>
  <si>
    <t>фото, видео, https://vk.com/peremenaspb</t>
  </si>
  <si>
    <t>подсчет вручную, https://vk.com/peremenaspb</t>
  </si>
  <si>
    <t>https://vk.com/peremenaspb?w=wall-182378279_458, https://vk.com/peremenaspb?w=wall-182378279_454, https://vk.com/peremenaspb?w=wall-182378279_453, https://vk.com/peremenaspb?w=wall-182378279_429</t>
  </si>
  <si>
    <t>https://vk.com/peremenaspb</t>
  </si>
  <si>
    <t>Петроградский район Санкт-Петербурга, Андреева Марина Николаевна, начальник отдела образования Администрации Петроградского района Санкт-Петербурга</t>
  </si>
  <si>
    <t>(931) 326-92-75</t>
  </si>
  <si>
    <t>andreevanor@mail.ru</t>
  </si>
  <si>
    <t>Копенкина Татьяна Сергеевна, начальник отдела образования Администрации Красногвардейского района Санкт-Петербурга</t>
  </si>
  <si>
    <t>(812) 576-87-72</t>
  </si>
  <si>
    <t>dat@tukrgv.gov.spb.ru</t>
  </si>
  <si>
    <t>Постановление Правительства Республики Саха (Якутия) № 338 от 15.09.2021г. «О государственной программе Республики Саха (Якутия) "Управление государственными финансами и государственным долгом"</t>
  </si>
  <si>
    <t>Программа поддержки местных инициатив</t>
  </si>
  <si>
    <t>https://ppmi.yakutia.click/Home</t>
  </si>
  <si>
    <t>Постановление №96 от 14.04.2021 г. "Об утверждении распределения в 2021 году субсидий
из государственного бюджета Республики Саха (Якутия) местным бюджетам на софинансирование проектов развития общественной инфраструктуры, основанных на местных инициативах"</t>
  </si>
  <si>
    <t xml:space="preserve">https://ppmi.yakutia.click/Home </t>
  </si>
  <si>
    <t>Министерство финансов Республики Саха (Якутия)</t>
  </si>
  <si>
    <t xml:space="preserve">Способ расчета количества благополучателей: 
При  заполнении заявки для участия в конкурсном отборе проектов развития общественной
инфраструктуры, основанных на местных инициативах, каждое муниципальное образование в п. 4.2. Социальная эффективность от реализации проекта указывает количество или группу населения, которые регулярно будут пользоваться результатами выполненного проекта (например, в случае ремонта улицы прямые благополучатели – это жители этой и прилегающих улиц, которые регулярно ходят или ездят по отремонтированной улице).
</t>
  </si>
  <si>
    <t xml:space="preserve">https://sakha.gks.ru/folder/32348  </t>
  </si>
  <si>
    <t>Офиса нет, занимается департамент министерства финансов РС(Я) цифрового управления бюджетным процессом и защиты информации.</t>
  </si>
  <si>
    <t>Руководитель департамента цифрового управления бюджетным процессом и защиты информации.</t>
  </si>
  <si>
    <t>Эксперты ППМИ - 4 человека</t>
  </si>
  <si>
    <t>Анкетирование, предварительные обсуждения</t>
  </si>
  <si>
    <t>Очное участие в итоговых собраниях</t>
  </si>
  <si>
    <t>Привлечение к работе с населением руководителей "Туолбэ" (Местные территориальные объединения граждан)</t>
  </si>
  <si>
    <t>366 муниципальных образований</t>
  </si>
  <si>
    <t>Приказ "Об утверждении Порядка проведения конкурсного отбора проектов развития общественной инфраструктуры, основанных на местных инициативах, на территории муниципальных образований Республики Саха (Якутия)"
№01-04/0261-Н от 03.03.2020</t>
  </si>
  <si>
    <t>На сайте ППМИ МО предоставляют:                         1.Предоставление протоколов предварительных и общих собраний.                                                                                 2.Подача конкурсных заявок.</t>
  </si>
  <si>
    <t xml:space="preserve">https://ppmi.yakutia.click/ </t>
  </si>
  <si>
    <t>https://t.me/ppmi_ykt</t>
  </si>
  <si>
    <t>Информационное сопровождение и оповещение по отдельному медиа- плану (ТВ, радио), социальные сети</t>
  </si>
  <si>
    <t>Семинары и видеоконференции</t>
  </si>
  <si>
    <t>Состав - главы МР, главы МО, ответственные по ППМИ, подключение к ВКС все районы республики.</t>
  </si>
  <si>
    <t>Колодезникова Светлана Романовна</t>
  </si>
  <si>
    <t>8(4112)344572</t>
  </si>
  <si>
    <t xml:space="preserve">proekt2@sakha.gov.ru </t>
  </si>
  <si>
    <t>Павлова Лариса Афанасьевна, руководитель департамента цифрового управления бюджетным процессом и защиты информации.</t>
  </si>
  <si>
    <t>8(4112)325152</t>
  </si>
  <si>
    <t xml:space="preserve">minfin@sakha.gov.ru </t>
  </si>
  <si>
    <t>Субсидии местным бюджетам на реализацию муниципальных программ, направленных на реализацию проектов благоустройства территорий поселений и городских округов, отобраных на конкурсной основе,предложенных территориальным общественным самоуправлением</t>
  </si>
  <si>
    <t>Субсидии для территориального общественного самоуправления (ТОС)</t>
  </si>
  <si>
    <t>Постановление администрации Липецкой области от 28.03.2019 N 162 "О внесении изменений в постановление администрации Липецкой области от 31 августа 2017 года N 408 "Об утверждении государственной программы Липецкой области "Формирование современной городской среды в Липецкой области"</t>
  </si>
  <si>
    <t>http://publication.pravo.gov.ru/Document/View/4800201904040004?index=0&amp;rangeSize=1</t>
  </si>
  <si>
    <t>Закон Липецкой области от 18 декабря 2020 года № 470-ОЗ "Об областном бюджете на 2021 год и на плановый период 2022 и 2023 годов"</t>
  </si>
  <si>
    <t>Городские округа, городские и сельские поселения Липецкой области</t>
  </si>
  <si>
    <t>Решение (протокол) муниципальной конкурсной комиссии. Трёхуровневый отбор: на уровне ТОС, на уровне МО, на региональном уровне.</t>
  </si>
  <si>
    <t>Предусматривает участие городских округов, городских и сельских поселений Липецкой области</t>
  </si>
  <si>
    <t>Шинкаренко Евгения Александровна</t>
  </si>
  <si>
    <t>8(4742)22-06-61</t>
  </si>
  <si>
    <t>ShinkarenkoEA@admlr.lipetsk.ru</t>
  </si>
  <si>
    <t>Цибулин Дмитрий Сергеевич</t>
  </si>
  <si>
    <t>8(4742)36-84-15</t>
  </si>
  <si>
    <t>proiztaa@fin.lipetsk.ru</t>
  </si>
  <si>
    <t>Постановление администрации Липецкой области от 31.08.2017 N 408 "Об утверждении государственной программы Липецкой области "Формирование современной городской среды в Липецкой области" (подпрограмма  "Развитие благоустройства территорий муниципальных образований Липецкой области", основное мероприятие 6 задачи подпрограммы: "Предоставление субсидий местным бюджетам на реализацию муниципальных программ, направленных на реализацию проектов, отобранных на конкурсной основе, предложенных территориальным общественным самоуправлением")</t>
  </si>
  <si>
    <t>Управление жилищно-коммунального  хозяйства Липецкой области</t>
  </si>
  <si>
    <t>Количество благополучателей приравнивается к количеству населения, проживающему на территории  городских округов, городских и сельских поселений Липецкой области, в которых реализованы проекты</t>
  </si>
  <si>
    <t xml:space="preserve">В соответствии с частью 1 статьи 27 Федерального закона от 6 октября 2003 года № 131 - ФЗ "Об общих принципах организации местного самоуправления в Российской Федерации"  территориальное общественное самоуправление (далее в этом пункте - ТОС) это самоорганизация граждан по месту их жительства на части территории поселения, городского округа. В связи с тем, что ИБ осуществляется через ТОС муниципальные районы не участвуют в распределении субсидий. </t>
  </si>
  <si>
    <t>Решение вопросов местного значения, осуществляемое с привлечением средств самообложения граждан</t>
  </si>
  <si>
    <t>Самообложение граждан</t>
  </si>
  <si>
    <t>22 ноября 2013</t>
  </si>
  <si>
    <t>по настоящее время</t>
  </si>
  <si>
    <t>непрограммные мероприятия</t>
  </si>
  <si>
    <t>Постановление Кабинета Министров Республики Татарстан от 22 ноября 2013 №909 "«Об утверждении Порядка предоставления из бюджета Республики Татарстан иных межбюджетных трансфертов бюджетам муниципальных образований Республики Татарстан на решение вопросов местного значения, осуществляемое с привлечением средств самообложения граждан»</t>
  </si>
  <si>
    <t>http://docs.cntd.ru/document/463306303</t>
  </si>
  <si>
    <t>Закон Республики Татарстан от 27 ноября 2020 №78-ЗРТ  "О бюджете Республики Татарстан на 2021 год и на плановый период 2022 и 2023 годов"</t>
  </si>
  <si>
    <t>https://minfin.tatarstan.ru/byudzhet-2021.htm?pub_id=2596986&amp;</t>
  </si>
  <si>
    <t>Министерство финансов Республики Татарстан</t>
  </si>
  <si>
    <t>43 муниципальных района республики</t>
  </si>
  <si>
    <t>количество жителей, проживающих на территории городских и сельских поселений, участвующих в реализации практики самообложения граждан</t>
  </si>
  <si>
    <t xml:space="preserve">протоколы ТИК и Решения ТИК о результатах </t>
  </si>
  <si>
    <t>Обучающие мероприятия в рамках программы повышения квалификации глав сельских поселений, реализуемой  Высшей школой государственного и муниципального управления КФУ</t>
  </si>
  <si>
    <t>Сабирзянова Мадина Рифкатовна, заместитель начальника отдела по взаимоотношениям с бюджетами регионов Министерства финансов Республики Татарстан</t>
  </si>
  <si>
    <t>8(843)264-79-84</t>
  </si>
  <si>
    <t>Madina.Sabirzyanova@tatar.ru</t>
  </si>
  <si>
    <t xml:space="preserve">Постановление Правительства края от 31 августа 2017 г. № 356-пр Об утверждении государственной программы Хабаровского края "Формирование современной городской среды"
</t>
  </si>
  <si>
    <t>Использования фирменного стиля по брендбуку федерального проекта "Формирование комфортной городской среды" национального проекта "Жилье и городская среда"</t>
  </si>
  <si>
    <t>Формирование современной городской среды, основное мероприятие госпрограммы - "реализация регионального проекта "Формирование комфортной городской среды""</t>
  </si>
  <si>
    <t>Постановление Правительства Хабаровского края от 22.03.2019 № 94-пр "О внесении изменений в постановление Правительства Хабаровского края от 31 августа 2017 г. № 356-пр "Об утверждении государственной программы Хабаровского края "Формирование современной городской среды на 2018-2022 годы"</t>
  </si>
  <si>
    <t>http://publication.pravo.gov.ru/Document/View/2700201903260005?index=0&amp;rangeSize=1</t>
  </si>
  <si>
    <t>Ответственный орган исполнительной власти за реализацию регионального проекта "Формирование комфортной городоской среды" - министерство жилищно-коммунального хозяйства края</t>
  </si>
  <si>
    <t>министерство жилищно-коммунального хозяйства края</t>
  </si>
  <si>
    <t>муниципальные образования края - участники регионального проекта</t>
  </si>
  <si>
    <t>Федеральный проект "Формирование комфортной городской среды" национального проекта "Жилье и городская среда"</t>
  </si>
  <si>
    <t>https://habstat.gks.ru/folder/25028</t>
  </si>
  <si>
    <t>голосование по отбору общественных территорий подлежащих благоустройству</t>
  </si>
  <si>
    <t>https://27.gorodsreda.ru/</t>
  </si>
  <si>
    <t>Участники - муниципальные образования с численностью свыше 1000 человек</t>
  </si>
  <si>
    <t>Отбор муниципальных образований края проведен в соответствии с Правилами предоставления и распределения из краевого бюджета бюджетам муниципальных образований Хабаровского края на софинансирование расходных обязательств муниципальных образований края по реализации муниципальных программ формирования современной городской среды на мероприятия по благоустройству общественных территорий, утвержденными постановлением Правительства Хабаровского края от 31.08.2017 № 356-пр "Об утверждении государственной программы Хабаровского края "Формирование современной городской среды"  (приложение № 5)</t>
  </si>
  <si>
    <t>https://gkh.khabkrai.ru/Deyatelnost/Nacionalnye-proekty/ZHILE-I-GORODSKAYA-SREDA/Regionalnyj-proekt-kraya-Formirovanie-komfortnoj-gorodskoj-sredy</t>
  </si>
  <si>
    <t>отсутвует</t>
  </si>
  <si>
    <t>https://disk.yandex.ru/d/Swo1Oar0ZAXXhQ</t>
  </si>
  <si>
    <t xml:space="preserve">По данным мониторинга СМИ и социальных сетей министерства за период с 11.02.2021 по 02.06.2021 вышло 5269 публикаций по теме или с упоминанием онлайн-голосования на федеральной платформе, в том числе:                                                                                - 1486 – в СМИ;                                                                     - 1542 – на сайтах органов власти (краевые, муниципальные);                                                                       - 2241 – в социальных сетях.                                                        Также отмечаем, что в муниципальных образованиях края была проведена работа по размещению наружной рекламы. Помимо наружной рекламы активно использовалось размещение плакатов, объявлений в местах большого скопления жителей поселений таких как, торговые центры, продовольственные магазины, автобусные павильоны и общественный транспорт, доски объявлений в многоквартирных домах.                              В местах отдыха жителей поселений (парки, скверы, детские игровые площадки, торговые центры) проводилась трансляция аудиороликов с призывами принять участие в онлайн голосовании, раздавались листовки и флаеры.
Информирование о голосовании происходило по средствам рассылки информационных материалов (сообщений, фото и видео материалов) в группах поселений в системе обмена тестовыми сообщения (мессенджер) WhatsAph.                                          Наружная реклама: https://drive.google.com/drive/folders/1Ey6fKJBbGSMImW7_dHPVhewo7ezH3H4j?usp=sharing  https://www.youtube.com/watch?v=KK2BzndmDDY
https://www.youtube.com/watch?v=wD39K_Sslrw
https://www.youtube.com/watch?v=5QgWyz5m2LA  https://todaykhv.ru/news/society/35499/
http://khabarovsk-news.net/other/2021/05/18/138901.html
http://sopki.news/society/dalniy-vostok_18.05.2021_2071_obshchestvennye-territorii-dlya-blagoustroystva-vybrali-studenty-habarovskogo-kolledzha.html
http://наша-гавань.рф/news/3054523333
https://todaykhv.ru/news/in-areas-of-the-province/35544/
https://solnechniyadm.khabkrai.ru/events/Novosti/7046
https://solnechniyadm.khabkrai.ru/events/Novosti/7032
https://chumikanadm.khabkrai.ru/events/Novosti/2855 https://ok.ru/mvpkhv/statuses/153752328491080 
https://vk.com/guvp_khabkrai?w=wall-168839178_500 
 https://ok.ru/group/55719496777752/topics
https://vk.com/grz27
</t>
  </si>
  <si>
    <t>Все информационные раздаточные материалы и инфографика была разработана Министерством строительства и ЖКХ РФ. https://disk.yandex.ru/d/Swo1Oar0ZAXXhQ</t>
  </si>
  <si>
    <t>Анисимова Светлана Сергеевна, старший инспектор отдела реализации приоритетного государственного проекта по формированию современной городской среды управления жилищного хозяйства министерства жилищно-коммунального хозяйства Хабаровского края</t>
  </si>
  <si>
    <t>(4212) 32-40-77</t>
  </si>
  <si>
    <t>ssanisimova@adm.khv.ru</t>
  </si>
  <si>
    <t>Субсидий бюджетам муниципальных образований
Хабаровского края на софинансирование расходных обязательств муниципальных образований Хабаровского края на реализацию
мероприятий по благоустройству сельских территорий</t>
  </si>
  <si>
    <t>Государственная программа Хабаровского края "Развитие сельского хозяйства и регулирование рынков сельскохозяйственной продукции, сырья и продовольствия в Хабаровском крае", утвержденная постановлением Правительства Хабаровского края  от 17 августа 2012 г. № 277-пр (далее - государственная программа края)</t>
  </si>
  <si>
    <t>Постановление Правительства Хабаровского края
от 20 мая 2016 г. № 152-пр "О внесении изменений в отдельные постановления Правительства Хабаровского края"</t>
  </si>
  <si>
    <t>https://laws.khv.gov.ru</t>
  </si>
  <si>
    <t>Министерство сельского хозяйства и продовольствия Хабаровского края</t>
  </si>
  <si>
    <t>Субсидии из краевого бюджета</t>
  </si>
  <si>
    <t xml:space="preserve">Сельские поселения и межселенные территории, объединенные общей территорией в границах муниципального района, сельские населенные пункты и рабочие поселки, входящие в состав городских поселений, рабочие поселки, наделенные статусом городских поселений, перечень которых утвержден постановлением Правительства Хабаровского края от 04 декабря 2019 г. N 505-пр.
</t>
  </si>
  <si>
    <t xml:space="preserve">Ведомственный проект "Благоустройство сельских территорий" направления (подпрограммы) "Создание и развитие инфраструктуры на сельских территориях" государственной программы Российской Федерации "Комплексное развитие сельских территорий", утвержденной Постановлением Правительства Российской Федерации от 31 мая 2019 г. N 696
</t>
  </si>
  <si>
    <t>Участие граждан и (или) юридических лиц (индивидуальных предпринимателей), общественных, включая волонтерские, организаций в неденежной форме в том числе в форме трудового участия, волонтерской деятельности, предоставления помещений и технических средств</t>
  </si>
  <si>
    <t>Пунктом 3.4 заявки предусмотрено указание численности благополучателей. Расчет числа благополучателей производится поселениями самостоятельно в зависимости от направления проекта</t>
  </si>
  <si>
    <t>Пунктом 5.1 заявки учитывается степень участия населения в определении приоритетности проекта согласно протоколам собраний граждан и (или) итогов анкетирования. Отражается общее число человек принявших участие в собраниях и в анкетировании. К заявке прикладываются оформленные итоги анкетирования и образцы анкет</t>
  </si>
  <si>
    <t>В практике возможно участие только рабочих поселков и сельских поселений Хабаровского края. Городские округа, города и муниципальные районы участвовать не могут.</t>
  </si>
  <si>
    <t>Участники предусмотрены Порядком предоставления субсидий, являющимся Приложением № 10 к государственной программе края</t>
  </si>
  <si>
    <t xml:space="preserve">https://minsh.khabkrai.ru/Gospodderzhka/Programmy-/Kraevye/Podprogramma-quot-Kompleksnoe-razvitie-selskih-territorij-quot-/Meropriyatiya-podprogrammy-quot-Kompleksnoe-razvitie-selskih-territorij-quot-/574
</t>
  </si>
  <si>
    <t xml:space="preserve"> https://minsh.khabkrai.ru/events/Novosti</t>
  </si>
  <si>
    <t>Проведенние информационных встреч с населением и сотрудниками администраций муниципальных образований, размещение статей в печатных СМИ, официальные сайты администраций муниципальных образований Хабаровского края, официальный сайт Правительства Хабаровского края</t>
  </si>
  <si>
    <t>Министерством сельского хозяйства и продовольствия Хабаровского края разработана брошюра о ППМИ (напечатано 200 экз.) и буклеты (напечатано 300 экз.) https://minsh.khabkrai.ru/Gospodderzhka/Programmy-/Kraevye/Podprogramma-quot-Kompleksnoe-razvitie-selskih-territorij-quot-/Meropriyatiya-podprogrammy-quot-Kompleksnoe-razvitie-selskih-territorij-quot-/574</t>
  </si>
  <si>
    <t>Ежеквартально в муниципальных образованиях края проводились обучающие мероприятия о реализации ППМИ в форме семинаров и информационных встреч. Участие принимали главы муниципальных образований края и инициативные жители</t>
  </si>
  <si>
    <t>Лавриненко Елена Евгеньевна  консультант отдела социальных проектов министерства сельского хозяйства и продовольствия Хабаровского края</t>
  </si>
  <si>
    <t>8 (4212) 32 77 52</t>
  </si>
  <si>
    <t>e.e.lavrinenko@adm.khv.ru</t>
  </si>
  <si>
    <t>Развитие территориального общественного самоуправления Архангельской области</t>
  </si>
  <si>
    <t>Развитие ТОС Архангельской области</t>
  </si>
  <si>
    <t xml:space="preserve">Государственная программа Архангельской области "Совершенствование государственного управления и местного самоуправления, развитие институтов гражданского общества в Архангельской области"
подпрограмма № 3  "Развитие территориального общественного самоуправления в Архангельской области"
 </t>
  </si>
  <si>
    <t>Постановление Правительства Архангельской области от 10.10.2019 N 548-пп (ред. от 19.02.2021) "Об утверждении государственной программы Архангельской области "Совершенствование государственного управления и местного самоуправления, развитие институтов гражданского общества в Архангельской области"</t>
  </si>
  <si>
    <t>http://publication.pravo.gov.ru/Document/View/2900201910180011</t>
  </si>
  <si>
    <t>Областной закон от 22 февраля 2013 года № 613-37-ОЗ «О государственной поддержке территориального общественного самоуправления в Архангельской области»</t>
  </si>
  <si>
    <t xml:space="preserve">http://portal.dvinaland.ru/docs/pub/a16eece709bc76b71bf44543d9de3cd7/613-37-oz.doc </t>
  </si>
  <si>
    <t xml:space="preserve">Департамент по внутренней политике и местному самоуправлению администрации Губернатора Архангельской области и Правительства Архангельской области </t>
  </si>
  <si>
    <t>Администрация Губернатора Архангельской области и Правительства Архангельской области</t>
  </si>
  <si>
    <t>Местные бюджеты муниципальных районов, муниципальных и городских округов</t>
  </si>
  <si>
    <t>Трудовое участие, финансовый и нефинансовый вклад индивидуальных предпринимателей и юридических лиц, НКО</t>
  </si>
  <si>
    <t>Оценка вклада граждан не проводилась</t>
  </si>
  <si>
    <t>Статистика благополучателей не ведется</t>
  </si>
  <si>
    <t>Отсутствует методика расчета благополучателей</t>
  </si>
  <si>
    <t>Учет проектов ведется на уровне муниципальных образований</t>
  </si>
  <si>
    <t>да, 100 %</t>
  </si>
  <si>
    <t>https://tos29.ru</t>
  </si>
  <si>
    <t xml:space="preserve">https://vk.com/club82210903 </t>
  </si>
  <si>
    <t>Новости по телевидению, в областных и районных печатных средствах массовой информации, на интернет-портале www.dvinanews.ru</t>
  </si>
  <si>
    <t>Межмуниципальные однодневные проектные семинары по подготовке проектов ТОС</t>
  </si>
  <si>
    <t>Дягилева Елена Борисовна, ведущий консультант отдела по поддержке общественных инициатив департамента по внутренней политике и местному самоуправлению администрации Губернатора Архангельской области и Правительства Архангельской области</t>
  </si>
  <si>
    <t>8(8182) 286-238</t>
  </si>
  <si>
    <t>Dyagileva@dvinaland.ru</t>
  </si>
  <si>
    <t>Баканова Екатерина Владимировна, начальник отдела методологии и цифровой трансформации бюджетного процесса министерства финансов Архангельской области</t>
  </si>
  <si>
    <t>8(8182) 288-263</t>
  </si>
  <si>
    <t>bakanova.ev@dvinaland.ru</t>
  </si>
  <si>
    <t xml:space="preserve">Развитие институтов территориального общественного самоуправления и поддержка проектов местных инициатив
</t>
  </si>
  <si>
    <t>х</t>
  </si>
  <si>
    <t xml:space="preserve"> Подпрограмма "Вовлечение населения в осуществление местного самоуправления, поддержка гражданских инициатив" Государственной программы Псковской области "Поддержка развития местного самоуправления в Псковской области"
(справочно: до 2021 года - Подпрограмма "Эффективная система межбюджетных отношений в Псковской
области" Государственной программы Псковской области "Создание условий для эффективного и ответственного управления региональными и муниципальными финансами, повышения устойчивости бюджетной системы Псковской  области"
</t>
  </si>
  <si>
    <t>Постановление Администрации Псковской области от 30.12.2020 N 477  "Об утверждении Государственной программы Псковской области "Поддержка развития местного самоуправления в Псковской области"</t>
  </si>
  <si>
    <t>https://pskov.ru/vlast/ispolnitelnaya/administratsiya-oblasti/apparat/upravlenie-po-mestnomu-samoupr/gosudarstvennye-programmy-i-po</t>
  </si>
  <si>
    <t>Администрация Псковской области</t>
  </si>
  <si>
    <t>местные бюджеты муниципаьных образований</t>
  </si>
  <si>
    <t>Степень планируемого (возможного) имущественного и (или) трудового участия заинтересованных лиц в реализации инициативного проекта. Выражается в  денежном эквиваленте и оценивается  по балльной системе как  процентное отношение к стоимости проекта.</t>
  </si>
  <si>
    <t>x</t>
  </si>
  <si>
    <t>https://pskovstat.gks.ru/storage/mediabank/22mjqzlb/NAS210324_2.htm</t>
  </si>
  <si>
    <t>Внесение заявки представителем ТОС - лицом, уполномоченным собранием граждан по вопросам организации и осуществления ТОС на представление интересов граждан на конкурсе проектов</t>
  </si>
  <si>
    <t>https://pskov.ru/vlast/ispolnitelnaya/administratsiya/apparat/samoupr</t>
  </si>
  <si>
    <t>брошюры, буклеты</t>
  </si>
  <si>
    <t>Михайлова Надежда Анатольевна</t>
  </si>
  <si>
    <t>8112 29-97-99</t>
  </si>
  <si>
    <t>namihaylova@obladmin.pskov.ru</t>
  </si>
  <si>
    <t>Бернацкий Влалислав Любомирович, заместитель председателя Комитета по финанасам Псковской области</t>
  </si>
  <si>
    <t>8112 29-99-27</t>
  </si>
  <si>
    <t>bvl@obladmin.pskov.ru</t>
  </si>
  <si>
    <t xml:space="preserve">Государственная программа Тамбовской области "Формирование современной городской среды в Тамбовской области" </t>
  </si>
  <si>
    <t>Постановление администрации Тамбовской области от 29.08.2017 № 864</t>
  </si>
  <si>
    <t xml:space="preserve">Управление топливно-энергетического комплекса и жилищно-коммунального хозяйства Тамбовской области </t>
  </si>
  <si>
    <t>Городские округа и сельские поселения Тамбовской области</t>
  </si>
  <si>
    <t>https://tmb.gks.ru/folder/33717</t>
  </si>
  <si>
    <t>Прием заявок на официальных сайтах муниципальных образований области</t>
  </si>
  <si>
    <t>Прием голосов на официальных сайтах муниципальных образований Тамбовской области</t>
  </si>
  <si>
    <t xml:space="preserve">Участвуют городские округа и сельские поселения с численностью населения свыше 1000 человек
</t>
  </si>
  <si>
    <t>https://gkh.tmbreg.ru/form/Dostup_Sreda/Dostup_sreda_ogl.htm</t>
  </si>
  <si>
    <t>Хворова Елена Александровна, заместитель начальника отдела реформирования ЖКК управления топливно-энергетического комплекса и жилищно-коммунального хозяйства Тамбовской области</t>
  </si>
  <si>
    <t>8(4752)791535</t>
  </si>
  <si>
    <t>xea@gkh.tambov.gov.ru</t>
  </si>
  <si>
    <t>Поддержка местных (муниципальных) инициатив и участия населения в осуществлении местного самоуправления на территории Рязанской области</t>
  </si>
  <si>
    <t>29 декабря 2021 г.</t>
  </si>
  <si>
    <t>Подпрограмма 5 «Поддержка местных (муниципальных) инициатив и участия населения в осуществлении местного самоуправления на территории Рязанской области» государственной программы Рязанской области «Развитие местного самоуправления и гражданского общества», утвержденной постановлением Правительства Рязанской области от 11.11.2015 № 280 (Задача: Вовлечение населения в осуществление местного самоуправления и совершенствование навыков органов местного самоуправления по подготовке и внедрению проектов местного значения с участием населения, в том числе: Предоставление субсидий бюджетам муниципальных образований на выполнение мероприятий муниципальных программ (подпрограмм), направленных на реализацию проектов местных инициатив)</t>
  </si>
  <si>
    <t>Постановление Правительства Рязанской области от 22.02.2017 N 35 "О внесении изменений в Постановление Правительства Рязанской области от 11 ноября 2015 г. N 280 "Об утверждении государственной программы Рязанской области "Развитие местного самоуправления и гражданского общества на 2016 - 2020 годы" (в редакции Постановлений Правительства Рязанской области от 20.04.2016 N 84, от 20.10.2016 N 242)"</t>
  </si>
  <si>
    <t>Государственная программа Рязанской области «Развитие местного самоуправления и гражданского общества», утвержденная постановлением Правительства Рязанской области от 11.11.2015 № 280, срок действия - до 2030 года (включительно)</t>
  </si>
  <si>
    <t>Постановление Министерства по делам территорий и информационной политике Рязанской области от 30.12.2019 № 14  "Об утверждении порядка проведения конкурсного отбора муниципальных образований Рязанской области для предоставления субсидий на реализацию мероприятия, предусмотренного подпунктом 1.1 раздела 5 "Система программных мероприятий" подпрограммы 5 "Поддержка местных (муниципальных) инициатив и участия населения в осуществлении местного самоуправления на территории Рязанской области" государственной программы Рязанской области "Развитие местного самоуправления и гражданского общества", и проверки условий их предоставления"</t>
  </si>
  <si>
    <t>https://minter.ryazangov.ru/upload/iblock/124/Postanovlenie-_-14-ot-30-12-2019-g-_skan.pdf</t>
  </si>
  <si>
    <t xml:space="preserve">министерство по делам территорий и информационной политике Рязанской области </t>
  </si>
  <si>
    <t xml:space="preserve">муниципальные образования Рязанской области </t>
  </si>
  <si>
    <t>около 450,000</t>
  </si>
  <si>
    <t>Оценка органов местного самоуправления</t>
  </si>
  <si>
    <t>https://ryazan.gks.ru/storage/mediabank/FlJu7WkS/%D0%9D%D0%B0%D1%81%D0%B5%D0%BB%D0%B5%D0%BD%D0%B8%20%D0%A0%D1%8F%D0%B7%20%D0%BE%D0%B1%D0%BB%20%D0%BD%D0%B0%2001%2001%202021.pdf</t>
  </si>
  <si>
    <t>протоколы собрания ТОС</t>
  </si>
  <si>
    <t>протоколы собрания граждан</t>
  </si>
  <si>
    <t>около 5500</t>
  </si>
  <si>
    <t>Протокол заседания комиссии по проведению конкурсного отбора</t>
  </si>
  <si>
    <t>https://minter.ryazangov.ru/activities/direction/podderzhka-mestnykh-initsiativ/</t>
  </si>
  <si>
    <t>http://minfin-rzn.ru/participation/</t>
  </si>
  <si>
    <t>https://yadi.sk/d/MRDJzoJhKOXY6w</t>
  </si>
  <si>
    <t xml:space="preserve">Проведены 5 кустовых семинаров (продолжительностью 2 часа каждый) , а также периодичностью 1 раз в месяц совещания по реализации проектов местных инциатив  с представителями органов местного самоуправления муниципальных образований Рязанской области в формате ВКС </t>
  </si>
  <si>
    <t>Красавина Ольга Сергеевна - начальник отдела методической поддержки органов местного самоуправления управления по вопросам организации местного самоуправления министерства по делам территорий и информационной политике Рязанской области</t>
  </si>
  <si>
    <t>(4912) 29-05-30</t>
  </si>
  <si>
    <t>krasavina@adm1.ryazan.su</t>
  </si>
  <si>
    <t>Благоустройство сельских территорий, Современный облик сельских территорий</t>
  </si>
  <si>
    <t>25 февраля 2021 г.</t>
  </si>
  <si>
    <t>Государственная программа Орловской области "Комплексное развитие сельских территорий Орловской области", подпрограмма 3 "Создание и развитие инфраструктуры на сельских территориях", основное мероприятие 3.1 "Благоустройство сельских территорий", основное мероприятие 3.4 "Современный облик сельских территорий"</t>
  </si>
  <si>
    <t>Постановление Правительства Орловской области от 20.12.2019 года № 705 "Об утверждении государственной программы Орловской области "Комплексное развитие сельских территорий Орловской области"</t>
  </si>
  <si>
    <t>https://orel-region.ru/index.php?head=17&amp;part=19&amp;formName=docsearch&amp;doc_type=0&amp;doc_organ=0&amp;fwords=&amp;number=705&amp;date1f=20-12-2019&amp;date2f=%E4%E4-%EC%EC-%E3%E3%E3%E3&amp;date3f=%E4%E4-%EC%EC-%E3%E3%E3%E3&amp;x=29&amp;y=9</t>
  </si>
  <si>
    <t>Закон Орловской области от 04.12.2020 № 2537-ОЗ "Об областном бюджете на 2021 год и на плановый период 2022 и 2023 годов"                                                               Закон Орловской области от 25.11.2021 № 2696-ОЗ "Об областном бюджете на 2022 год и на плановый период 2023 и 2024 годов"</t>
  </si>
  <si>
    <t>http://publication.pravo.gov.ru/Document/View/5700202012040008  http://publication.pravo.gov.ru/Document/View/5700202111250006</t>
  </si>
  <si>
    <t>Департамент сельского хозяйства Орловской области</t>
  </si>
  <si>
    <t>муниципальные образования Орловской области - Мценский район, Свердловский район, Новосильский район, Новодеревеньковский район, Орловский район, Урицкий район</t>
  </si>
  <si>
    <t>Государственная программа Российской Федерации "Комплексное развитие сельских территорий", ведомственный проект "Благоустройство сельских территорий", ведомственный проект "Современный облик сельских территорий"</t>
  </si>
  <si>
    <t>Численность населения в поселениях муниципальных образований Орловской области, на территории которых реализуются проекты ИБ; количество граждан в муниципальных образованиях Орловской области, которые непосредственно пользуются результатами реализованных проектов ИБ</t>
  </si>
  <si>
    <t>https://orel.gks.ru/storage/mediabank/Численность%20населения%20в%20Орловской%20области(2).pdf</t>
  </si>
  <si>
    <t>протоколы собраний жителей муниципальных образований Орловской области</t>
  </si>
  <si>
    <t>Петров Евгений Евгеньевич - начальник отдела развития малых форм хозяйствования и сельских территорий управления государственной поддержки  АПК и инфраструктуры села Департамента сельского хозяйства Орловской области</t>
  </si>
  <si>
    <t>8(4862)75-06-08</t>
  </si>
  <si>
    <t>mak@adm.orel.ru</t>
  </si>
  <si>
    <t>Тоница Ирина Евгеньевна - заместитель начальника управления - начальник отдела отраслевого финансирования управления финансов Департамента финансов Орловской области</t>
  </si>
  <si>
    <t>8(4862)59-82-15</t>
  </si>
  <si>
    <t>oof@adm.orel.ru</t>
  </si>
  <si>
    <t xml:space="preserve">Проект "Народный бюджет" в Орловской области
</t>
  </si>
  <si>
    <t>Конкурс проектов инициативного бюджетирования "Народный бюджет"</t>
  </si>
  <si>
    <t>Постановление Правительства Орловской области от 02.10.2017 № 412 "Об утверждении Положения о проекте "Народный бюджет" в Орловской области"</t>
  </si>
  <si>
    <t>http://publication.pravo.gov.ru/Document/View/5700201710030002</t>
  </si>
  <si>
    <t>Департамент по проектам развития территорий Орловской области</t>
  </si>
  <si>
    <t>Департамент образования Орловской области, Департамент жилищно-коммунального хозяйства, топливно-энергетического комплекса и энергосбережения Орловской области, Управление физической культуры и спорта Орловской области</t>
  </si>
  <si>
    <t>муниципальные образования Орловской области: г. Ливны, г. Мценск, Кромской район, Дмитровский район, Свердловский район, Сосковский район, Урицкий район, Мценский район, Орловский район</t>
  </si>
  <si>
    <t>http://орёл.рф/народный-бюджет</t>
  </si>
  <si>
    <t>https://orel-region.ru/index.php?head=1&amp;unit=17469</t>
  </si>
  <si>
    <t>ТВ; радио; социальные сети, публичный информационный центр - Портал Орловской области</t>
  </si>
  <si>
    <t xml:space="preserve">«Формирование современной городской среды на территории Орловской области»
</t>
  </si>
  <si>
    <t>«Формирование комфортной городской среды»</t>
  </si>
  <si>
    <t>1 января 2020 г.</t>
  </si>
  <si>
    <t xml:space="preserve">Государственная программа Орловской области «Формирование современной городской среды на территории Орловской области» 
</t>
  </si>
  <si>
    <t xml:space="preserve">Постановление Правительства Орловской области от 31.08.2017 № 372 "Об утверждении государственной программы Орловской области "Формирование современной городской среды на территории Орловской области"
</t>
  </si>
  <si>
    <t xml:space="preserve">http://orel-region.ru/index.php?head=17&amp;part=19&amp;docid=10476 </t>
  </si>
  <si>
    <t>Департамент жилищно-коммунального хозяйства, топливно-энергетического комплекса и энергосбережения Орловской области</t>
  </si>
  <si>
    <t>муниципальные образования Орловской области</t>
  </si>
  <si>
    <t>1)предоставление и распределение субсидий из федерального бюджета бюджетам субъектов Российской Федерации на поддержку государственных программ субъектов Российской Федерации и муниципальных программ формирования современной городской среды, предусмотренными приложением № 15 к государственной программе Российской Федерации «Обеспечение доступным и комфортным жильем и коммунальными услугами граждан Российской Федерации» 
2) Предоставление средств государственной поддержки из федерального бюджета бюджетам субъектов Российской Федерации для поощрения муниципальных образований -победителей Всероссийского конкурса лучших проектов создания комфортной городской среды, утвержденными постановлением Правительства Российской Федерации от 7 марта 2018г. № 237«Об утверждении Правил предоставления средств государственной поддержки из федерального бюджета бюджетам субъектов Российской Федерации для поощрения муниципальных образований -победителей Всероссийского конкурса лучших проектов создания комфортной городской среды».   3)Федеральный проект «Формирование комфортной городской среды" Национального проекта "Жилье и городская среда". Паспорт нацпроекта разработан Минстроем России во исполнение Указа Президента Российской Федерации от 7 мая 2018 года № 204 «О национальных целях и стратегических задачах развития Российской Федерации на период до 2024 года» и включает в себя четыре федеральных проекта: «Ипотека», «Жильё», «Формирование комфортной городской среды» и «Обеспечение устойчивого сокращения непригодного для проживания жилищного фонда».</t>
  </si>
  <si>
    <t xml:space="preserve">Форма трудового участия заинтересованных лиц в реализации мероприятий по благоустройству дворовых территорий в рамках минимального и дополнительного перечней работ по благоустройству может быть выражена в виде:
1) выполнения жителями неоплачиваемых работ, не требующих специальной квалификации (подготовка объектов (дворовой территории) к началу работ, земляные работы, снятие старого оборудования, уборка мусора), и других работ (покраска оборудования, озеленение территории, посадка деревьев, охрана объекта);
2) предоставления строительных материалов, техники;
3) обеспечения благоприятных условий для работы подрядной организации, выполняющей работы, и для ее сотрудников.
</t>
  </si>
  <si>
    <t xml:space="preserve">https://57.gorodsreda.ru/ </t>
  </si>
  <si>
    <t>часть</t>
  </si>
  <si>
    <t xml:space="preserve">Субсидии из областного бюджета предоставляются муниципальным образованиям Орловской области: городским округам Орловской области, городским поселениям Орловской области и сельским поселениям Орловской области, в состав которых входят населенные пункты с численностью населения свыше 1000 человек (далее также - муниципальные образования Орловской области), в целях благоустройства территорий данных муниципальных образований Орловской области </t>
  </si>
  <si>
    <t>рейтинговое голосование за отбор общественных территорий, благоустраиваемых в первоочередном порядке</t>
  </si>
  <si>
    <r>
      <t>https://orel-region.ru/</t>
    </r>
    <r>
      <rPr>
        <sz val="11"/>
        <color theme="10"/>
        <rFont val="Times New Roman"/>
        <family val="1"/>
      </rPr>
      <t xml:space="preserve">                                                                                                                       </t>
    </r>
    <r>
      <rPr>
        <u/>
        <sz val="11"/>
        <color theme="10"/>
        <rFont val="Times New Roman"/>
        <family val="1"/>
      </rPr>
      <t>https://gorodsreda.ru/ 
57.gorodsreda.ru</t>
    </r>
  </si>
  <si>
    <t>https://invest-orel.ru/ https://gorodsreda.ru/</t>
  </si>
  <si>
    <t xml:space="preserve">https://gorodsreda.ru/ </t>
  </si>
  <si>
    <t>ТВ, радио, наружная реклама, социальные сети и др.</t>
  </si>
  <si>
    <t>https://www.infoorel.ru/news/na-leninskoy-v-orle-otkryli-vystavku-materialov-o-nacionalnyh-proektah.html</t>
  </si>
  <si>
    <t>Островко Елена Евгеньевна - заместитель начальника управления комфортной городской среды Департамента жилищно-коммунального хозяйства, топливно-энергетического комплекса и энергосбережения Орловской области</t>
  </si>
  <si>
    <t>8(4862)59-85-57</t>
  </si>
  <si>
    <t>oee@adm.orel.ru</t>
  </si>
  <si>
    <t xml:space="preserve">пришлют </t>
  </si>
  <si>
    <t xml:space="preserve">разделят </t>
  </si>
  <si>
    <t>разделят</t>
  </si>
  <si>
    <t>регион 30</t>
  </si>
  <si>
    <t>Поддержки школьных инициатив Тверской области</t>
  </si>
  <si>
    <t>Государственная программа Тверской области "Управление общественными  финансами и совершенствование региональной налоговой политики" на 2021 – 2026 годы
Главный администратор государственной программы Тверской области – Министерство финансов Тверской области 
Подпрограмма "Вовлечение граждан в бюджетный процесс и повышение финансовой грамотности населения в Тверской области"
Задача Повышение качества управления и стимулирование финансовой устойчивости местных бюджетов муниципальных образований Тверской области
Мероприятие "Предоставление иных межбюджетных трансфертов местным бюджетам на реализацию проектов в рамках поддержки школьных инициатив в Тверской области"
В целях реализации поддердки школьных инициатив в Тверской области принято Постановление Правительства Тверской области от 20.04.2021 N232-пп  "О предоставлении из областного бюджета Тверской области иных межбюджетных трансфертов местным бюджетам на реализацию проектов в рамках поддержки школьных инициатив Тверской области", данным постановлением утвержден Порядок предоставления из областного бюджета Тверской области иных межбюджетных трансфертов местным бюджетам на реализацию проектов в рамках поддержки школьных инициатив Тверской области и муниципальные образованиея Тверской области, на территории которых с 2021 года будут реализовываться проекты в рамках поддержки школьных инициатив Тверской области. 
Порядком предусмотрены все процедуры, связанные с проведением конкурсного отбора, предоставлением иных менжбюджетных трансфертов и контролем за целевым и эффективным их использованием.</t>
  </si>
  <si>
    <t>от 16.03.2021 №145-пп</t>
  </si>
  <si>
    <t>http://publication.pravo.gov.ru/Document/View/6900202103170004
http://publication.pravo.gov.ru/Document/View/6900202104210007</t>
  </si>
  <si>
    <t>Государственная программа Тверской области от 16.03.2021 №145-пп "Управление общественными  финансами и совершенствование региональной налоговой политики" на 2021 – 2026 годы</t>
  </si>
  <si>
    <t>http://publication.pravo.gov.ru/Document/View/6900202103170004</t>
  </si>
  <si>
    <t>Постановление Правительства Тверской области от 28.05.2021 № 310-пп "О распределении из областного бюджета Тверской области иных межбюджетных трансфертов местным бюджетам на реализацию проектов в рамках поддержки школьных инициатив Тверской области на 2021 год"
Приказ Министерства финансов Тверской области от 17.05.2021 №12-нп "Об утверждении предельного размера иных межбюджетных трансфертов местным бюджетам на реализацию проектов в рамках поддержки школьных инициатив Тверской области на 2021 год"
Приказ Министерства финансов Тверской области от 21.04.2021 № 120 «О конкурсной комиссии по отбору проектов в рамках поддержки школьных инициатив Тверской области»</t>
  </si>
  <si>
    <t>http://publication.pravo.gov.ru/Document/View/6900202105310023
http://publication.pravo.gov.ru/Document/View/6901202105180003</t>
  </si>
  <si>
    <t>Министерство Финансов Тверской области</t>
  </si>
  <si>
    <t>иные межбюджетные трансферты местным бюджетам на реализацию проектов в рамках поддержки школьных инициатив в Тверской области</t>
  </si>
  <si>
    <t xml:space="preserve">муниципальные образования Тверской области </t>
  </si>
  <si>
    <t>Заявкой на участие в конкурсном отборе предусмотрен показатель - целевая аудитория (количество благополучателей от реализации проекта)(человек). Общая статистика ведется путем простого подсчета в экселе, как сумма чисел по данному показателю.</t>
  </si>
  <si>
    <t>Заявкой на участие в конкурсном отборе предусмотрен показатель  оценка востребованности проекта - подтверждение на основе опросных листов мнения обучающихся или информация о количестве обучающихся, проголосовавших за реализацию данного проекта, фотоматериалы.</t>
  </si>
  <si>
    <t>подсчет не предусмотрен</t>
  </si>
  <si>
    <t xml:space="preserve">Фотоматериалы </t>
  </si>
  <si>
    <t xml:space="preserve">Выбор проекта школьниками производится на собрании голосованием участников, в том числе по сводам листовок и опрсных листов.
Выбор проектов для реализации их производится по итогам конкурсного отбора в соответствии с критериями конкурсного отбора, утвержденными остановление Правительства Тверской области от 20 апреля 2021 г. N 232-пп  "О предоставлении из областного бюджета Тверской области иных межбюджетных трансфертов местным бюджетам на реализацию проектов в рамках поддержки школьных инициатив Тверской области"
</t>
  </si>
  <si>
    <t>В Тверской области в качестве пилотной площадки для реализации Программы в 2021 году выбран Вышневолоцкий городской округ.
С 2022 года в проект в рамках «Школьного бюджета» вовлечены все городские и муниципальные округа Тверской области. 
С 2023 года участвуют все  муниципальные образования Тверской области.</t>
  </si>
  <si>
    <t>В рамках обучающего мероприятия был проведен онлайн-семинар.</t>
  </si>
  <si>
    <t>Подтихова Марина Ивановна, Заместитель Председателя Правительства Тверской области-Министр финансов Тверской области</t>
  </si>
  <si>
    <t>Tел.: (4822) 34-20-73, факс: 35-69-65</t>
  </si>
  <si>
    <t>E-mail: minfin@tverreg.ru</t>
  </si>
  <si>
    <t>Косякова Ксения Сергеевна, главный специалист-эксперт отдела методологии и межбюджетных отношений бюджетного управления Тверской области</t>
  </si>
  <si>
    <t>Tел.: (4822) 32-37-40</t>
  </si>
  <si>
    <t>ppmi@tverfin.ru</t>
  </si>
  <si>
    <t>Программа по поддержке местных инициатив в Тверской области</t>
  </si>
  <si>
    <t>Программа по поддержке местных инициатив в Тверской области, ППМИ Тверь</t>
  </si>
  <si>
    <t>Государственная программа Тверской области "Управление общественными финансами и совершенствование региональной налоговой политики" на 2021 - 2026 годы
Подпрограмма 4 "Вовлечение граждан в бюджетный процесс и повышение финансовой грамотности населения в Тверской области"
Задача 2 "Создание условий для развития инициативного бюджетирования в Тверской области"
Мероприятие 2.02 "Осуществление софинансирования программ развития общественной инфраструктуры муниципальных образований Тверской области в рамках Программы поддержки местных инициатив в Тверской области"
В целях ППМИ в Тверской области принят Порядок предоставления из областного бюджета Тверской области бюджетам муниципальных образований Тверской области субсидий на реализацию программ по поддержке местных инициатив в Тверской области (приложение 3 к государственной программе Тверской области "Управление общественными финансами и совершенствование региональной налоговой политики" на 2021 - 2026 годы").</t>
  </si>
  <si>
    <t>Ранее действовали следующие нормативные правовые акты:
- постановление Правительства Тверской области от 29.12.2016 № 440-пп "О государственной программе Тверской области "Управление общественными финансами и совершенствование региональной налоговой политики" на 2017 - 2022 годы";
- постановление Правительства Тверской области от 29.01.2013 № 25-пп «Об отдельных вопросах реализации программ по поддержке местных инициатив в Тверской области» (признано утратившим силу с 10.02.2016); приложения к государственной программе Тверской области «Управление общественными финансами и совершенствование региональной налоговой политики» на 2013 – 2018 годы, утвержденной постановлением Правительства Тверской области от 16.10.2012 № 604-пп (признано утратившим силу с 01.01.2017)). 
- приказ Министерства финансов Тверской области от 06.02.2013 № 11-нп «Об отдельных вопросах реализации Постановления Правительства Тверской области от 29.01.2013 № 25-пп»(признан утратившим силу с 19.02.2016)), которым установлены: состав конкурсной документации для участия в конкурсном отборе на получение субсидий, значения критериев конкурсного отбора, формы соглашений о предоставлении субсидий, а также образована конкурсная комиссия в состав которой входят представители исполнительных органов государственной власти Тверской области, Законодательного собрания Тверской области, главы муниципальных образований и представители общественных организаций.</t>
  </si>
  <si>
    <t>Закон Тверской области от 28.12.2020 № 84-ЗО "Об областном бюджете Тверской области на 2021 год и на плановый период 2022 и 2023 годов"</t>
  </si>
  <si>
    <t>https://internet.garant.ru/#/document/400149194/paragraph/312297/doclist/4820/showentries/0/highlight/закон%20о%20бюджете%20тверской%20области%20на%202021%20и%202022:4</t>
  </si>
  <si>
    <t>Постановление Правительства Тверской области от 16.03.2021 № 145-пп "О государственной программе Тверской области "Управление общественными финансами и совершенствование региональной налоговой политики" на 2021 - 2026 годы"</t>
  </si>
  <si>
    <t xml:space="preserve">https://internet.garant.ru/#/document/400456255/paragraph/1/doclist/4952/showentries/0/highlight/145-пп:2 </t>
  </si>
  <si>
    <t>Приказ Министерства финансов Тверской области от 19.02.2016 N 3-нп "Об отдельных вопросах реализации программ по поддержке местных инициатив в Тверской области и признании утратившими силу отдельных приказов Министерства финансов Тверской области"
Приказ Министерства финансов Тверской области от 05.02.2020 N 3-нп "Об утверждении типовой формы соглашения о предоставлении субсидии из областного бюджета Тверской области бюджету муниципального образования Тверской области"</t>
  </si>
  <si>
    <t>Министерство финансов Тверской области</t>
  </si>
  <si>
    <t>Субсидии из областного бюджета Тверской области бюджетам муниципальных образований Тверской области на реализацию программ по поддержке местных инициатив в Тверской области</t>
  </si>
  <si>
    <t>Муниципальное образование Тверской области, орган местного самоуправления которого осуществляет полномочие по решению вопроса местного значения, в рамках которого реализуется проект: 
- городской округ Тверской области;
- муниципальный округ Тверской области;
- муниципальный район Тверской области;
- поселение Тверской области.</t>
  </si>
  <si>
    <t>Заявкой на участие в конкурсном отборе предусмотрен показатель - число благополучателей (человек). Общая статистика ведется путем простого подсчета в excel, как сумма чисел по данному показателю.</t>
  </si>
  <si>
    <t>https://tverstat.gks.ru/</t>
  </si>
  <si>
    <t>Заявкой на участие в конкурсном отборе предусмотрены предварительные обсуждения проектов, подтверждением, которых являются копии и своды опросных листов, анкет, фотографии и протоколы с предварительных обсуждений, фотографии и подписные листы с подомового обхода и т.д., подтверждающие фактическое проведение мероприятий.</t>
  </si>
  <si>
    <t>Протоколом собрания и Заявкой на участие в конкурсном отборе предусмотрено присутствие ЮЛ, НКО, в том числе и ТОСы подтверждением является, которых являются копии и своды опросных листов, анкет, фотографии и протоколы с предварительных обсуждений, фотографии и подписные листы с подомового обхода и т.д., подтверждающие фактическое проведение мероприятий, а также видео фиксация.</t>
  </si>
  <si>
    <t>Заявкой на участие в конкурсном отборе предусмотрено наличие изданий полиграфической продукции посвященной реализации Программы поддержки местных инициатив (буклет, листовка и т.д.), прикладывается согласованный  экземпляр полиграфической продукции, макет которого согласован с Министерством финансов Тверской области (в 2021 году с полиграфической продукцией было заявлено 7 проектов).</t>
  </si>
  <si>
    <t>Выбор проекта населением производится на собрании прямым голосованием участников собрания.
Выбор проектов для реализации на территории Тверской области производится по итогам конкурсного отбора в соответствии с критериями конкурсного отбора, утвержденными Приказом Министерства финансов Тверской области от 19.02.2016 N 3-нп "Об отдельных вопросах реализации программ по поддержке местных инициатив в Тверской области и признании утратившими силу отдельных приказов Министерства финансов Тверской области" осуществляется конкурсной комиссией, состав которой определяется приказом Минфина Тверской области (в комиссию входят: представители Минфина Тверской области, Законодательного Собрания Тверской области, отраслевых исполнительных органов государственной власти Тверской области, главы муниципальных образований Тверской области)</t>
  </si>
  <si>
    <t>за исключением закрытых административно-территориальных образований Тверской области</t>
  </si>
  <si>
    <t xml:space="preserve">https://ppmi.tverfin.ru/ </t>
  </si>
  <si>
    <t>https://vk.com/public188542037</t>
  </si>
  <si>
    <t>В газетах Тверского региона и в новостях канала «Россия» Новости Тверь постоянно публиковались статьи и сюжеты о начале и ходе реализации Программы поддержки местных инициатив на территории Тверского региона.</t>
  </si>
  <si>
    <t xml:space="preserve">Все необходимые материалы для подготовки к реализации и реализации Программы поддержки местных инициатив в Тверской области размещены на сайте https://ppmi.tverfin.ru/ </t>
  </si>
  <si>
    <t>Ежегодно в режиме видеоконференцсвязи Минфином Тверской области проводятся обучающие мероприятия для муниципальных образований, участниками которых являются все муниципальные образования Тверской области</t>
  </si>
  <si>
    <t>Ганькова Алина Сергеевна, ведущий специалист-эксперт сектора проектного управления и инициативного бюджетирования бюджетного управления Министерства финансов Тверской области, Министерство финансов Тверской области</t>
  </si>
  <si>
    <t>8 (4822) 34-51-42</t>
  </si>
  <si>
    <t>Ганькова Алина Сергеевна, ведущий специалист-эксперт сектора проектного управления и инициативного бюджетирования бюджетного управления Министерства финансов Тверской области</t>
  </si>
  <si>
    <t>Параметры 1-го уровня</t>
  </si>
  <si>
    <t>Параметры 2-го уровня</t>
  </si>
  <si>
    <t>Субъект РФ, муниципальное образование</t>
  </si>
  <si>
    <t>0.2.</t>
  </si>
  <si>
    <t>Муниципальное образование (наименование)</t>
  </si>
  <si>
    <r>
      <t xml:space="preserve">Нименование </t>
    </r>
    <r>
      <rPr>
        <b/>
        <sz val="12"/>
        <color rgb="FFC00000"/>
        <rFont val="Times New Roman"/>
        <family val="1"/>
      </rPr>
      <t>МУНИЦИПАЛЬНОЙ</t>
    </r>
    <r>
      <rPr>
        <sz val="12"/>
        <rFont val="Times New Roman"/>
        <family val="1"/>
      </rPr>
      <t xml:space="preserve"> практики</t>
    </r>
  </si>
  <si>
    <t>В официальных документах (распоряжениях и постановлениях местных органов власти, и иных нормативно-правовых актах)</t>
  </si>
  <si>
    <t>Год, с которого было начато финансирование практики в муниципальном образовании</t>
  </si>
  <si>
    <t>Даты начала и завершения мероприятий по выбору и реализации проектов, которые были профинансированы в 2021 году</t>
  </si>
  <si>
    <t xml:space="preserve">Дата и реквизиты Постановления </t>
  </si>
  <si>
    <t>Дата и реквизиты Решения выборного органа (совет депутатов, Дума и др.)</t>
  </si>
  <si>
    <t>Муниципальная программа (программы), где закреплены мероприятия ИБ, инициативных проектов</t>
  </si>
  <si>
    <t xml:space="preserve">Стратегия развития муниципального образования,  где закреплены мероприятия ИБ, инициативных проектов </t>
  </si>
  <si>
    <t>Орган местного самоуправления, ответственный за реализацию практики в муниципальном образовании</t>
  </si>
  <si>
    <t>Главный распорядитель бюджетных средств на проекты</t>
  </si>
  <si>
    <t xml:space="preserve">Непосредственный получатель / получатели бюджетных ассигнований </t>
  </si>
  <si>
    <t>Общая стоимость проектов ИБ, инициативных проектов в 2021 году</t>
  </si>
  <si>
    <t>Общий объем средств, направленных из различных источников на финансирование проектов  (показатель рассчитывается автоматически)</t>
  </si>
  <si>
    <t>бюджетные ассигнования на реализацию проектов из бюджета муниципального образования</t>
  </si>
  <si>
    <t xml:space="preserve">Объем бюджетных ассигнований из бюджета муниципального образования на финансирование проектов в 2021 году </t>
  </si>
  <si>
    <t>7.B.3.</t>
  </si>
  <si>
    <t>Доля указанных бюджетных ассигнований в бюджете муниципального образования на 2021 год</t>
  </si>
  <si>
    <t>средства софинансирования со стороны граждан или инициативные платежи граждан (выбрать один вариант)</t>
  </si>
  <si>
    <t>7.С.2.</t>
  </si>
  <si>
    <t>Объем инициативных платежей со стороны граждан на финансовое обеспечение проектов в 2021 году (в соответствии с кодами по виду доходов бюджетов 000 1 17 15000 00 0000 150 "Инициативные платежи")</t>
  </si>
  <si>
    <t>7.С.3.</t>
  </si>
  <si>
    <t xml:space="preserve">средства софинансирования со стороны юридических лиц и индивидуальных предпринимателей или инициативные платежи от юридических лиц и индивидуальных предпринимателей (выбрать один вариант) </t>
  </si>
  <si>
    <t>Объем инициативных платежей со стороны юридических лиц и индивидуальных предпринимателей на финансовое обеспечение проектов в 2021 году (в соответствии с кодами по виду доходов бюджетов 000 1 17 15000 00 0000 150 "Инициативные платежи")</t>
  </si>
  <si>
    <t>7.D.3.</t>
  </si>
  <si>
    <t>В случае если такой вклад не предусмотрен НПА, ответ «нет»</t>
  </si>
  <si>
    <t>Планы финансирования практики из бюджета муниципального образования на 2022 год</t>
  </si>
  <si>
    <t>Объем бюджетных ассигнований из бюджета муниципального образования, которые запланированы в рамках практики на реализацию проектов в 2022 году</t>
  </si>
  <si>
    <t>Доля указанных бюджетных средств в общем объеме расходов бюджета муниципального образования на 2022 год</t>
  </si>
  <si>
    <t>Количество проектных идей, которые были выдвинуты гражданами в ходе первичных встреч, анкетирования, через интернет или другим способом, если такая статистика велась</t>
  </si>
  <si>
    <t>Комплексное благоустройства дворов, включающее несколько видов работ</t>
  </si>
  <si>
    <t>Места массового отдыха населения и объекты организации благоустройства</t>
  </si>
  <si>
    <t>Проекты ЖКХ, ремонт многоквартирных домов</t>
  </si>
  <si>
    <t>Крупные инфраструктурные проекты (мосты, плотины, водоемы)</t>
  </si>
  <si>
    <t>Другое (опишите _________________ )</t>
  </si>
  <si>
    <t>число; сумма ячеек Е31:Е51</t>
  </si>
  <si>
    <t>Количество граждан, на удовлетворение потребностей которых направлены проекты, профинансированные в 2021 году</t>
  </si>
  <si>
    <t>Доля благополучателей от общего количества жителей муниципального образования. Указать источник статистиски о количестве жителей</t>
  </si>
  <si>
    <t>Общее количество граждан, проживавших в муниципальном образовании на 1 января 2021 года, или средняя численность за год. Указать источник статистики о количестве жителей</t>
  </si>
  <si>
    <t>Организация сопровождения практики ИБ</t>
  </si>
  <si>
    <t>Если проектный центр есть, указать:</t>
  </si>
  <si>
    <t>12.4</t>
  </si>
  <si>
    <t>Если проектного центра нет, указать количество администрирующих реализацию практики сотрудников</t>
  </si>
  <si>
    <t>Ящики для сбора идей</t>
  </si>
  <si>
    <t>Наличие интернет-решения, используемого для управления практикой ИБ</t>
  </si>
  <si>
    <t>Ссылки на иные официальные и неофициальные информационные ресурсы, в том числе в социальных сетях</t>
  </si>
  <si>
    <t>19.4.</t>
  </si>
  <si>
    <t>Описание того, каким образом и в каких масштабах проводилась рекламная кампания ИБ в муниципальном образовании (ТВ, радио, наружная реклама, социальные сети и др.). Ссылки на примеры, обеспечившие самый большой охват населения или целевой аудитории практики</t>
  </si>
  <si>
    <t>19.5.</t>
  </si>
  <si>
    <t>Указать формат, периодичность и состав участников</t>
  </si>
  <si>
    <t xml:space="preserve">Контактное лицо от финансового органа субъекта РФ </t>
  </si>
  <si>
    <t>регион 79</t>
  </si>
  <si>
    <t>регион 6</t>
  </si>
  <si>
    <t>регион 7</t>
  </si>
  <si>
    <t>регион 9</t>
  </si>
  <si>
    <t>регион 45</t>
  </si>
  <si>
    <t>регион 13</t>
  </si>
  <si>
    <t>регион 77</t>
  </si>
  <si>
    <t>регион 51</t>
  </si>
  <si>
    <t>Алтай, республика</t>
  </si>
  <si>
    <t>Дагестан, республика</t>
  </si>
  <si>
    <t>Еврейская АО</t>
  </si>
  <si>
    <t>Республика Крым</t>
  </si>
  <si>
    <t>Республика Тыва</t>
  </si>
  <si>
    <t>Городской округ "Город Архангельск"</t>
  </si>
  <si>
    <t>Харабалинский район</t>
  </si>
  <si>
    <t>Муниципальный район Караидельский район Республики Башкортостан</t>
  </si>
  <si>
    <t>Муниципальный район Мелеузовский район Республики Башкортостан</t>
  </si>
  <si>
    <t>Муниципальный район Мишкинский район Республики Башкортостан</t>
  </si>
  <si>
    <t>Муниципальный район Стерлибашевский район Республики Башкортостан</t>
  </si>
  <si>
    <t>Муниципальный район Чекмагушевский район Республики Башкортостан</t>
  </si>
  <si>
    <t>Городской округ "Город Белгород"</t>
  </si>
  <si>
    <t>муниципальный район "Белгородский район"</t>
  </si>
  <si>
    <t>Борисовский район</t>
  </si>
  <si>
    <t>Вейделевский район</t>
  </si>
  <si>
    <t>Волоконовский район</t>
  </si>
  <si>
    <t>Губкинский городской округ</t>
  </si>
  <si>
    <t>Ровеньский район</t>
  </si>
  <si>
    <t>Яковлевский городской округ</t>
  </si>
  <si>
    <t>Гусь-Хрустальный район (муниципальный район) Владимирской области</t>
  </si>
  <si>
    <t>Селивановский район</t>
  </si>
  <si>
    <t>Горковское сельское поселение Кинешемского муниципального района Ивановской области</t>
  </si>
  <si>
    <t>Луговское сельское поселение Кинешемского муниципального района</t>
  </si>
  <si>
    <t>Наволокское городское поселение Кинешемского муниципального района Ивановской области</t>
  </si>
  <si>
    <t>Решемское сельское поселение Кинешемского муниципального района Ивановской области</t>
  </si>
  <si>
    <t>Шилекшинское сельское поселение Кинешемский муниципальный район</t>
  </si>
  <si>
    <t>Муниципальное образование "город Усолье-Сибирское"</t>
  </si>
  <si>
    <t>Гвардейский городской округ</t>
  </si>
  <si>
    <t>МО "Светловский городской округ"</t>
  </si>
  <si>
    <t>Сельское поселение деревня Асеньевское</t>
  </si>
  <si>
    <t>Городское поселение "Город Балабаново"</t>
  </si>
  <si>
    <t>Муниципальное образование городское поселение город Боровск</t>
  </si>
  <si>
    <t>Город Калуга</t>
  </si>
  <si>
    <t>Сельское поселение "Село Совхоз "Боровский"</t>
  </si>
  <si>
    <t>Муниципальное образование "Город Киров"</t>
  </si>
  <si>
    <t>Тужинское городское поселение Тужинского района Кировской области</t>
  </si>
  <si>
    <t>Дубровское сельское поселение</t>
  </si>
  <si>
    <t>Муниципальное образование муниципальный район "Ижемский"</t>
  </si>
  <si>
    <t>Муниципальное образование муниципальный район "Княжпогостский"</t>
  </si>
  <si>
    <t>Муниципальное образование муниципальный район "Койгородский"</t>
  </si>
  <si>
    <t xml:space="preserve">Муниципальный район "Корткеросский" </t>
  </si>
  <si>
    <t xml:space="preserve">Муниципальный район "Прилузский" </t>
  </si>
  <si>
    <t>Муниципальное образование муниципальный район "Сосногорск"</t>
  </si>
  <si>
    <t>Муниципальный район "Сыктывдинский"</t>
  </si>
  <si>
    <t>Муниципальный район "Сысольский"</t>
  </si>
  <si>
    <t>Муниципальное образование муниципальный район "Троицко-Печорский"</t>
  </si>
  <si>
    <t>Муниципальный район "Удорский"</t>
  </si>
  <si>
    <t>Муниципальный район "Усть-Вымский"</t>
  </si>
  <si>
    <t>Муниципальный район "Усть-Куломский"</t>
  </si>
  <si>
    <t>Муниципальный район "Усть-Цилемский"</t>
  </si>
  <si>
    <t>Андрюковское сельское поселение Мостовского района</t>
  </si>
  <si>
    <t>Беноковское сельское поселение Мостовского района</t>
  </si>
  <si>
    <t>Бесленеевское сельское поселение Мостовского района</t>
  </si>
  <si>
    <t>Костромское сельское поселение Мостовского района</t>
  </si>
  <si>
    <t>Шедокское сельское поселение Мостовского района</t>
  </si>
  <si>
    <t>город Новороссийск</t>
  </si>
  <si>
    <t>Дербентское сельское поселение Тимашевского района</t>
  </si>
  <si>
    <t>Сельское поселение Кубанец Тимашевского района</t>
  </si>
  <si>
    <t xml:space="preserve">Ахтырское городское поселение Абинского района </t>
  </si>
  <si>
    <t>Ольгинское сельское поселение Абинского района</t>
  </si>
  <si>
    <t>Новопавловское сельское поселение Белоглинского района</t>
  </si>
  <si>
    <t>Центральное сельское поселение Белоглинского района</t>
  </si>
  <si>
    <t>Казанское сельское поселение Кавказского района</t>
  </si>
  <si>
    <t>Бураковское сельское поселение Кореновского района</t>
  </si>
  <si>
    <t>Новоберезанское сельское поселение Кореновского района</t>
  </si>
  <si>
    <t>Платнировское сельское поселение Кореновского района</t>
  </si>
  <si>
    <t>Раздольненское сельское поселение Кореновского района</t>
  </si>
  <si>
    <t>Пролетарское сельское поселения Кореновского района</t>
  </si>
  <si>
    <t>Ивановское сельское поселение Красноармейского района</t>
  </si>
  <si>
    <t>Октябрьское сельское поселение Красноармейского района</t>
  </si>
  <si>
    <t>Полтавское сельское поселение Красноармейского района</t>
  </si>
  <si>
    <t>Старонижестеблиевское сельское поселение Красноармейского района</t>
  </si>
  <si>
    <t>Темиргоевское сельское поселение Курганинского района</t>
  </si>
  <si>
    <t>Безводное сельское поселение Курганинского района</t>
  </si>
  <si>
    <t>Новоалексеевское сельское поселение Курганинского района</t>
  </si>
  <si>
    <t>Родниковское сельское поселение Курганинского района</t>
  </si>
  <si>
    <t>Константиновское сельское поселение Курганинского района</t>
  </si>
  <si>
    <t>Попутненское сельское поселение Отрадненского района</t>
  </si>
  <si>
    <t>Новопластуновское сельское поселение Павловского района</t>
  </si>
  <si>
    <t>Бриньковское сельское поселение Приморско-Ахтарского района</t>
  </si>
  <si>
    <t>Григорьевское сельское поселение Северского района</t>
  </si>
  <si>
    <t>Ильское городское поселение Северского района</t>
  </si>
  <si>
    <t>Львовское сельское поселение Северского района</t>
  </si>
  <si>
    <t>Михайловское сельское поселение Северского района</t>
  </si>
  <si>
    <t>Северское сельское поселение Северского района</t>
  </si>
  <si>
    <t>Славянское городское поселение Славянского района</t>
  </si>
  <si>
    <t>Рисовое сельское поселение Славянского района</t>
  </si>
  <si>
    <t>Маевское сельское поселение Славянского района</t>
  </si>
  <si>
    <t>Муниципальное образование городской округ город-курорт Сочи Краснодарского края</t>
  </si>
  <si>
    <t>Ванновское сельское поселение Тбилисского района</t>
  </si>
  <si>
    <t>Вышестеблиевское сельское поселение Темрюкского района</t>
  </si>
  <si>
    <t xml:space="preserve">Железное </t>
  </si>
  <si>
    <t>Новолабинское сельское поселение Усть-Лабинского района</t>
  </si>
  <si>
    <t>Тенгинское сельское поселение Усть-Лабинского района</t>
  </si>
  <si>
    <t>Екатериновское сельское поселение Щербиновского района</t>
  </si>
  <si>
    <t>Старощербиновское сельское поселение Щербиновского района</t>
  </si>
  <si>
    <t>Щербиновское сельское поселение Щербиновского района</t>
  </si>
  <si>
    <t>город Красноярск</t>
  </si>
  <si>
    <t>Далматовский район</t>
  </si>
  <si>
    <t>Целинный муниципальный округ</t>
  </si>
  <si>
    <t xml:space="preserve">Городской округ Джанкой </t>
  </si>
  <si>
    <t>Городской округ Джанкой Республики Крым</t>
  </si>
  <si>
    <t>Сосновоборский городской округ</t>
  </si>
  <si>
    <t>Омсукчанский городской округ</t>
  </si>
  <si>
    <t>Теньктнский городской округ</t>
  </si>
  <si>
    <t>Ягоднинский городской округ</t>
  </si>
  <si>
    <t>Городской округ город Бор</t>
  </si>
  <si>
    <t>городской округ город  Дзержинск</t>
  </si>
  <si>
    <t>Боровичский муниципальный район</t>
  </si>
  <si>
    <t>Городской округ Великий Новгород</t>
  </si>
  <si>
    <t>Любытинский муниципальный район</t>
  </si>
  <si>
    <t>Окуловский муниципальный район</t>
  </si>
  <si>
    <t>Хвойнинский муниципальный округ Новгородской области</t>
  </si>
  <si>
    <t>Иртышское сельское поселение Черлакского муниципального района Омской области</t>
  </si>
  <si>
    <t xml:space="preserve">Кормиловский муниципальный район Омской области </t>
  </si>
  <si>
    <t>город Бугуруслан</t>
  </si>
  <si>
    <t>город Бузулук</t>
  </si>
  <si>
    <t>Гайский городской округ</t>
  </si>
  <si>
    <t>город Медногорск</t>
  </si>
  <si>
    <t>город Новотроицк</t>
  </si>
  <si>
    <t>город Оренбург</t>
  </si>
  <si>
    <t>Соль-Илецкий городской округ</t>
  </si>
  <si>
    <t>Сорочинский городской округ</t>
  </si>
  <si>
    <t>Ясненский городской округ</t>
  </si>
  <si>
    <t>Адамовский район</t>
  </si>
  <si>
    <t>Акбулакский район</t>
  </si>
  <si>
    <t>Александровский район</t>
  </si>
  <si>
    <t>Асекеевский район</t>
  </si>
  <si>
    <t>Бугурусланский район</t>
  </si>
  <si>
    <t>Бузулукский район</t>
  </si>
  <si>
    <t>Грачевский район</t>
  </si>
  <si>
    <t>Красногвардейский район</t>
  </si>
  <si>
    <t>Кутушинский сельсовет Курманаевского района</t>
  </si>
  <si>
    <t xml:space="preserve">Ромашкинский сельсовет Курманаевского района                                            </t>
  </si>
  <si>
    <t>Новоорский район</t>
  </si>
  <si>
    <t>Оренбургский район</t>
  </si>
  <si>
    <t>Сакмарский район</t>
  </si>
  <si>
    <t>Северный район</t>
  </si>
  <si>
    <t>Ташлинский район</t>
  </si>
  <si>
    <t>Тоцкий район</t>
  </si>
  <si>
    <t>Пенза</t>
  </si>
  <si>
    <t>Чернушинский городской округ</t>
  </si>
  <si>
    <t>город Пермь</t>
  </si>
  <si>
    <t>Городской округ - город Кудымкар</t>
  </si>
  <si>
    <t>Соликамский городской округ</t>
  </si>
  <si>
    <t>Владивостокский городской округ</t>
  </si>
  <si>
    <t>Городской округ Спасск-Дальний</t>
  </si>
  <si>
    <t>Муниципальное образование "Октябрьский район"</t>
  </si>
  <si>
    <t>Чертковское сельское поселение Чертковский район</t>
  </si>
  <si>
    <t>Городской округ Отрадный</t>
  </si>
  <si>
    <t>Городской округ Похвистнево</t>
  </si>
  <si>
    <t>Железнодорожный внутригородской район г.о. Самары</t>
  </si>
  <si>
    <t>Железнодорожный внутригородскорй район г.о. Самары</t>
  </si>
  <si>
    <t>Кировский внутригородской район г.о. Самара</t>
  </si>
  <si>
    <t>Красноглинский внутригородской район городского округа Самара</t>
  </si>
  <si>
    <t xml:space="preserve">Куйбышевский внутригородской района городского округа Самара </t>
  </si>
  <si>
    <t>Ленинский внутригородской район городского округа Самара</t>
  </si>
  <si>
    <t>Октябрьский внутригородской район городского округа Самара</t>
  </si>
  <si>
    <t>Промышленный внутригородской район городского округа Самара</t>
  </si>
  <si>
    <t>Советский внутригородской район городского округа Самара</t>
  </si>
  <si>
    <t>Городской округ Сызрань</t>
  </si>
  <si>
    <t>городской округ Тольятти</t>
  </si>
  <si>
    <t>городской округ Чапаевск</t>
  </si>
  <si>
    <t>муниципальный район Кинельский</t>
  </si>
  <si>
    <t>Администрация сельского поселения Богдановка муниципального района Кинельский</t>
  </si>
  <si>
    <t>Сельское поселение Георгиевка муниципального района Кинельского района</t>
  </si>
  <si>
    <t>Сельское поселение Кошки муниципального района Кошкинский</t>
  </si>
  <si>
    <t>муниципальный район Шенталинский</t>
  </si>
  <si>
    <t>Шалинский городской округ</t>
  </si>
  <si>
    <t>муниципальное образование "город Екатеринбург"</t>
  </si>
  <si>
    <t>городской округ Верхняя Пышма</t>
  </si>
  <si>
    <t>Верхнесалдинский городской округ</t>
  </si>
  <si>
    <t>муниципальное образование Алапаевское</t>
  </si>
  <si>
    <t>Андроповский муниципальный округ</t>
  </si>
  <si>
    <t>Апанасенковский муниципальный округ</t>
  </si>
  <si>
    <t>Георгиевский городской округ Ставропольского края</t>
  </si>
  <si>
    <t xml:space="preserve">Изобильненский городской округ </t>
  </si>
  <si>
    <t>Грачевский муниципальный округ</t>
  </si>
  <si>
    <t>Ипатовский городской округ Ставропольского края</t>
  </si>
  <si>
    <t>Кочубеевский муниципальный округ Ставропольского края</t>
  </si>
  <si>
    <t>Новоселицкий муниципальный округ</t>
  </si>
  <si>
    <t>Предгорный муниципальный округ Ставропольского края</t>
  </si>
  <si>
    <t>Степновский муниципальный округ</t>
  </si>
  <si>
    <t>Петровский городской округ Ставропольского края</t>
  </si>
  <si>
    <t>Вышневолоцкий городской округ</t>
  </si>
  <si>
    <t>Бай-Тайгинский кожуун РТ</t>
  </si>
  <si>
    <t>Городской округ город Тобольск</t>
  </si>
  <si>
    <t>Городской округ город Тюмень</t>
  </si>
  <si>
    <t>Вавожский район</t>
  </si>
  <si>
    <t>Глазовский район</t>
  </si>
  <si>
    <t>МО "Граховское"</t>
  </si>
  <si>
    <t>Завьяловский район</t>
  </si>
  <si>
    <t>Муниципальное образование "Кезское"</t>
  </si>
  <si>
    <t>Киясовское</t>
  </si>
  <si>
    <t>Красногорский район</t>
  </si>
  <si>
    <t xml:space="preserve"> Можгинский район </t>
  </si>
  <si>
    <t>город Ульяновск</t>
  </si>
  <si>
    <t>Мелекесский район</t>
  </si>
  <si>
    <t>Муниципальное образование "Краснореченское сельское поселение" Старомайнского района Ульяновской области</t>
  </si>
  <si>
    <t>Кузоватовское городское поселение Кузоватовского района</t>
  </si>
  <si>
    <t>Ульяновский район</t>
  </si>
  <si>
    <t>Базарносызганское городское поселение Базарносызганского района</t>
  </si>
  <si>
    <t xml:space="preserve">Барышское городское поселение Барышского района </t>
  </si>
  <si>
    <t>"Бекетовское сельское поселение" Вешкаймского района</t>
  </si>
  <si>
    <t>Муниципальное образование «Вешкаймский район»</t>
  </si>
  <si>
    <t>Муниципальное образование «Вешкаймское городское поселение» Вешкаймского района</t>
  </si>
  <si>
    <t>«Ермоловское сельское поселение» Вешкаймского района</t>
  </si>
  <si>
    <t>«Каргинское сельское поселение» Вешкаймского района</t>
  </si>
  <si>
    <t>"Майнское городское поселение" Майнского района</t>
  </si>
  <si>
    <t>Радищевский район</t>
  </si>
  <si>
    <t>Сенгилеевский район</t>
  </si>
  <si>
    <t>Старокулаткинское городское поселение</t>
  </si>
  <si>
    <t>«Стемасское сельское поселение» Вешкаймского района</t>
  </si>
  <si>
    <t>"Тереньгульское городское поселение"</t>
  </si>
  <si>
    <t>«Чуфаровское городское  поселение» Вешкаймского района</t>
  </si>
  <si>
    <t xml:space="preserve">Карсунское городское поселение Карсунского района </t>
  </si>
  <si>
    <t xml:space="preserve">"Город Димитровград" </t>
  </si>
  <si>
    <t>Город Новоульяновск</t>
  </si>
  <si>
    <t>Администрация городского поселения "Рабочий поселок Лососина" Советско-Гаванского муниципального района Хабаровского края</t>
  </si>
  <si>
    <t xml:space="preserve">Администрация Гаткинского сельского поселения Советско-Гаванского муниципального района </t>
  </si>
  <si>
    <t>Городское поселение "Город Амурск" Амурского муниципального района Хабаровского края</t>
  </si>
  <si>
    <t>Городской округ "Город Хабаровск"</t>
  </si>
  <si>
    <t>Бриаканское сельское поселение</t>
  </si>
  <si>
    <t>Верхнебуреинский муниципальный район</t>
  </si>
  <si>
    <t>Солнечный муниципальный район</t>
  </si>
  <si>
    <t>Уська-Орочское сельское поселение Ванинского муниципального района Хабаровского края</t>
  </si>
  <si>
    <t>Городской округ Лангепас</t>
  </si>
  <si>
    <t>город Нефтеюганск</t>
  </si>
  <si>
    <t>городской округ Урай</t>
  </si>
  <si>
    <t>Нефтеюганский район</t>
  </si>
  <si>
    <t>городской округ Сургут</t>
  </si>
  <si>
    <t>Ханты-Мансийский район</t>
  </si>
  <si>
    <t>Муниципальное образование город Нижневартовск</t>
  </si>
  <si>
    <t>Нижневартовский район</t>
  </si>
  <si>
    <t>Кондинский муниципальный район Ханты-Мансийского автономного округа - Югры</t>
  </si>
  <si>
    <t xml:space="preserve">Городское поселение Междуреченский Кондинского муниципального района Ханты-Мансийского автономного округа - Югры </t>
  </si>
  <si>
    <t>городское поселение Кондинское</t>
  </si>
  <si>
    <t>Сельское поселение Шугур</t>
  </si>
  <si>
    <t>сельское поселение Леуши</t>
  </si>
  <si>
    <t>Сургутский муниципальный район Ханты-Мансийского автономного округа – Югры</t>
  </si>
  <si>
    <t>город Магнитогорск</t>
  </si>
  <si>
    <t>город Чебоксары</t>
  </si>
  <si>
    <t>город Салехард</t>
  </si>
  <si>
    <t>городской округ город Лабытнанги Ямало-Ненецкого автономного округа</t>
  </si>
  <si>
    <t>город Новый Уренгой</t>
  </si>
  <si>
    <t>город Ноябрьск</t>
  </si>
  <si>
    <t>город Муравленко</t>
  </si>
  <si>
    <t>Губкинский</t>
  </si>
  <si>
    <t>муниципальный округ Надымский район</t>
  </si>
  <si>
    <t>Шурышкарский район</t>
  </si>
  <si>
    <t>Азовское</t>
  </si>
  <si>
    <t>Горковское</t>
  </si>
  <si>
    <t>Лопхаринское</t>
  </si>
  <si>
    <t>Мужевское</t>
  </si>
  <si>
    <t>Овгортское</t>
  </si>
  <si>
    <t>Шурышкарское</t>
  </si>
  <si>
    <t>Приуральский район</t>
  </si>
  <si>
    <t>Аксарковское</t>
  </si>
  <si>
    <t>село Белоярск</t>
  </si>
  <si>
    <t>село Катравож</t>
  </si>
  <si>
    <t>Ямальский район</t>
  </si>
  <si>
    <t>Тазовский район</t>
  </si>
  <si>
    <t>Пуровский район</t>
  </si>
  <si>
    <t>Красноселькупский район</t>
  </si>
  <si>
    <t>село Красноселькуп</t>
  </si>
  <si>
    <t>Толькинское</t>
  </si>
  <si>
    <t>Проект "Бюджет твоих возможностей"</t>
  </si>
  <si>
    <t>Проект инициативного бюджетирования на территории МО «Харабалинский район»</t>
  </si>
  <si>
    <t>Муниципальный проект инициативного бюджетирования «Наше село»</t>
  </si>
  <si>
    <t>Распоряжение  администрации города Белгорода № 325 от 14.04.2021 г. "Об итогах ежегодного конкурса инициатив по развитию территорий "Белгород меняется" в 2021 году"</t>
  </si>
  <si>
    <t>Территория инициатив</t>
  </si>
  <si>
    <t>Инициативные проекты муниципального района "Борисовский район" Белгородской области</t>
  </si>
  <si>
    <t xml:space="preserve">Поддержка  социально-значимых проектов, реализуемых территориальными общественными самоуправлениями в муниципальных образованиях Вейделевского района </t>
  </si>
  <si>
    <t xml:space="preserve"> Об утверждении перечня инициативных проектов, реализуемых на территории Волоконовского района</t>
  </si>
  <si>
    <t>Проведении муниципального конкурса на предоставление грантов на  благоустройство сел среди старост сельских населенных пунктов</t>
  </si>
  <si>
    <t>Проведение муниципального конкурса на предоставление грантов на проекты по благоустройству территориальных общественных самоуправлений</t>
  </si>
  <si>
    <t>О проведении конкурса на лучший значимый проект территориального общественного самоуправления</t>
  </si>
  <si>
    <t>Развитие общественного самоуправления в Ровеньском районе</t>
  </si>
  <si>
    <t>Лучшая практика общественного самоуправления в Яковлевском городском округе в 2021 году</t>
  </si>
  <si>
    <t>Порядок предоставления и распределения иных межбюджетных трансфертов на сбалансированность местных бюджетов бюджетам муниципальных образований (поселений) Гусь-Хрустального района в целях стимулирования органов местного самоуправления, способствующих развитию гражданского общества через добровольные пожертвования</t>
  </si>
  <si>
    <t xml:space="preserve">поддержка инициатив граждан и юридических лиц  </t>
  </si>
  <si>
    <t>Инициативный проект «Обустройство детской площадки «Веселая полянка»  на территории д. Осташево, ул. Новая»</t>
  </si>
  <si>
    <t>"Обустройство детской спортивно- игровой площадки"</t>
  </si>
  <si>
    <t>Инициативные проекты, реализация которых планируется на территории Наволокского городского поселения Кинешемского муниципального района</t>
  </si>
  <si>
    <t>обустройство детской спортивно - игровой площадки на территории д. Журихино, пересечение ул.Молодежная и ул.Урожайная</t>
  </si>
  <si>
    <t>Благоустройство спортивной площадки на территории с. Бахарево, ул. Главная</t>
  </si>
  <si>
    <t>Инициативные проекты муниципального образования "город Усолье-Сибирское":
1. Площадка нашего двора (благоустройство дворовой территории по ул. Сеченова, 7, 9, 11);
2. Наш любимы двор (благоустройство дворовой территории по ул. Сеченова, 7, 9, 11);
3. Площадка на Зелёном  (благоустройство дворовой территории по ул. Энергетиков, 3А, 3А/1, 3А/2);
4. Благоустройство территории ул. Молотовая 24, 28, 30;
5. Благоустройство территории ул. Республики 5, 9, 11.</t>
  </si>
  <si>
    <t>Общественный бюджет</t>
  </si>
  <si>
    <t>Ведомственная целевая программа МО "Светловский городской округ" Калининградской области "Мой двор"</t>
  </si>
  <si>
    <t>Газификация д.Тюнино, д.Висящево Боровского района Калужской области</t>
  </si>
  <si>
    <t>Ремонт спортивной площадки по адресу д.4 ул. 1 Мая, г. Балабаново</t>
  </si>
  <si>
    <t>Реализация инициативных проектов развития общественной инфраструктуры муниципального образования городское поселение город Боровск</t>
  </si>
  <si>
    <t>Реализация инициативного бюджетирования (с 2021 года — реализация инициативных проектов)</t>
  </si>
  <si>
    <t>Текущий ремонт улицы деревни Акулово</t>
  </si>
  <si>
    <t>1. Постановление администрации города Кирова "Об утверждении порядка предоставления субсидий из бюджета муниципального образования "Город Киров" на реализацию проектов по развитию социальных инициатив.  
2. На основании порядка предосталения субсидий реализуется ежегодное постановление "О конкурсе проектов по развитию социальных  инициатив "От идеи к проекту" на территории муниципального образования "Город Киров" в 2021 году</t>
  </si>
  <si>
    <t>Обустройство уличного освещения д. Покста Тужинского района Кировской области</t>
  </si>
  <si>
    <t>Инициативный проект детской игровой площадки "Веселый двор"</t>
  </si>
  <si>
    <t xml:space="preserve">Народные инициативы 
</t>
  </si>
  <si>
    <t>Народные инициативы</t>
  </si>
  <si>
    <t xml:space="preserve">Народные инициативы </t>
  </si>
  <si>
    <t xml:space="preserve">«Благоустройство территории, прилегающей к автомобильной дороге по пер. Чернышевского ст. Андрюки» </t>
  </si>
  <si>
    <t>Обустройство дороги (устройство асфальтированной площадки) по ул.Красной,                                                                                                                                                                                 между номерами 54 и 52, в с.Беноково Мостовского района</t>
  </si>
  <si>
    <t xml:space="preserve">1) Ремонт вечного огня памятника погибшим в ВОВ 1941-1945 годов Бесленеевского сельского поселения» инициативной группы Хуторского казачьего общества;
2) Устройство уличного освещения  Бесленеевского сельского поселения от приборов учета жителей" инициативной группы совета депутатов Бесленеевского сельского поселения
</t>
  </si>
  <si>
    <t>«Освещение пешеходных переходов  с установкой светофоров по ул. Больничная, 18,20,в ст. Костромская. Освещение пешеходных переходов  ул. Ленина-ул. Степная, ул. Ленина-ул. Воронцова, ул. Ленина, 73 в ст. Костромская, МО Мостовский район»</t>
  </si>
  <si>
    <t>Освещение площади, дом культуры с.Шедок</t>
  </si>
  <si>
    <t>Постановление администрации муниципального образования город Новороссийск от7 июня 2019 г.
№ 2555  "Об утверждении Порядка применения инициативного бюджетирования в муниципальном образовании город Новороссийск" (утратило силу 28 мая 2021 г.);
Решение городской Думы муниципального образования город Новороссийск от 20 апреля
2021 г. № 97 (ред. от 24 декабря 2021 г.) "Об утверждении Порядка применения инициативного бюджетирования в муниципальном образовании город Новороссийск" (вместе с "Положением о школьном инициативном бюджетировании в муниципальном образовании город Новороссийск", "Положением о молодежном инициативном бюджетировании в муниципальном образовании город Новороссийск", "Положением о студенческом инициативном бюджетировании в муниципальном образовании город Новороссийск")</t>
  </si>
  <si>
    <t xml:space="preserve">Благоустройство территории ул. Садовая хут.Садовый, (в районе дома № 3б)  Тимашевского района Краснодарского края обустройство детской площадки;                                                      Благоустройство территории ул. Тополиная хут.Тополи, Тимашевского района Краснодарского края обустройство детской площадки                                                                    </t>
  </si>
  <si>
    <t>Реализация инициативных проектов в сельском поселении Кубанец Тимашевского района</t>
  </si>
  <si>
    <t>"Устройство пешеходной дорожки по ул. Мира Ахтырского городского поселения Абинского района", "Устройство пешеходной дорожки по ул. Герцена  Ахтырского городского поселения Абинского района" "Устройство пешеходной дорожки по 
ул. Пролетарской Ахтырского городского поселения Абинского района", "Устройство пешеходной дорожки по ул.Железнодорожной  Ахтырского городского поселения Абинского района"</t>
  </si>
  <si>
    <t>1.Благоустройство детской игровой площадки на ул. Кирова в х. Ленинский Ольгинского сельского поселения Абинского района; 
2.Благоустройство территории перед зданием администрации Ольгинского сельского поселения Абинского района; 3.Установка нового остановочного пункта в х. Богдасаров;  
4.Ремонт линии уличного освещения по ул. Ленина в Ольгинском сельском поселении Абинского района</t>
  </si>
  <si>
    <t xml:space="preserve">Благоустройство тротуара по переулку Школьному в с.Кулешовка  </t>
  </si>
  <si>
    <t>Благоустройство детско-спортивной площадки по улице Степная, 10-А, в поселке Западный Белоглинского района</t>
  </si>
  <si>
    <t>Благоустройство освещения переулка Ворошилова от улицы Красной до улицы Гоголя Казанского сельского поселения Кавказского района. Строительство  здания туалета  около кладбища  Казанского сельского поселения Кавказского района</t>
  </si>
  <si>
    <t>Развитие инициативного бюджетирования в Бураковском сельском поселении Кореновского района на 2021 год</t>
  </si>
  <si>
    <t>уличное освещение ул. Красноармейской п. Комсомольского</t>
  </si>
  <si>
    <t>Администрация Раздольненского сельского поселения Кореновского района</t>
  </si>
  <si>
    <t>Приобретение и установка лавочек</t>
  </si>
  <si>
    <t>Стимулирование и поддержка деятельности территориального общественного самоуправления (далее - ТОС) и инициатив населения в рамках муниципальной программы</t>
  </si>
  <si>
    <t>Инициативный проект</t>
  </si>
  <si>
    <t>Инициативный проект "Ремонт тротуара по улице Чапаева от улицы М.Горького до улицы Д.Бедного в станице Полтавской"</t>
  </si>
  <si>
    <t>Инициативный проект "Строительство детской игровой площадки в станице Старонижестеблиевской на пересечении улиц Шевченко и Ивановской"</t>
  </si>
  <si>
    <t>Реализация инициативных проектов в Темиргоевском  сельском поселении Курганинского района</t>
  </si>
  <si>
    <t>Реализация инициативных проектов в Безводном сельском поселении Курганинского района</t>
  </si>
  <si>
    <t>Реализация инициативных проектов в Новоалексеевском  сельском поселении Курганинского района</t>
  </si>
  <si>
    <t>Реализация инициативных проектов в Родниковском сельском поселении Курганинского района</t>
  </si>
  <si>
    <t>Реализация инициативных проектов в Константиновском сельском поселении Курганинского района</t>
  </si>
  <si>
    <t>1. Ремонт уличного освещения по улице Школьной хутора Бальчанский  
2. Приобретение оборудования для детской площадки</t>
  </si>
  <si>
    <t>Благоустройство общественной территории (тротуар) по ул. Калинина в ст. Бриньковской Приморско-Ахтарского района</t>
  </si>
  <si>
    <t xml:space="preserve">Реализация инициативных проектов </t>
  </si>
  <si>
    <t>Реализация инициативных проектов в Славянском городском поселении Славянского района</t>
  </si>
  <si>
    <t>проект местных инициатив "Благоустройство стоянки для инвалидов"</t>
  </si>
  <si>
    <t>проект местных инициатив "Благоустройство спортивной площадки в х.Сербин";                            проект местных инициатив "Благоустройство прилегающей территории к памятному знаку в х. Троиком"</t>
  </si>
  <si>
    <t>инициативные проекты</t>
  </si>
  <si>
    <t>Благоустройство спортивной площадки</t>
  </si>
  <si>
    <t>1) Благоустройств парка х. Железного Усть-Лабинского района (Установка МАФ "Я люблю Железный");
2) благоустройство кладбища х. Железного Усть-Лабинского района (Установка стенда "Ветераны ВОВ")</t>
  </si>
  <si>
    <t>Благоустройство территории тенгинского сельского посления (установка МАФ «Мяч футбольный»)</t>
  </si>
  <si>
    <t>Благоустройство территории прилегающей к  Мемориальному комплексу в честь земляков, погибших в годы Великой Отечественной войны</t>
  </si>
  <si>
    <t>Установка в парке культуры и отдыха малых архитектурных форм</t>
  </si>
  <si>
    <t>"Ремонт пешеходной дорожки по ул. Победы", "Установка лавочки и урны в общественном месте по ул. К.Маркса"</t>
  </si>
  <si>
    <t>Инициативное бюджетирование в городе Красноярске</t>
  </si>
  <si>
    <t>Грантовая поддержка местных инициатив граждан, проживающих в сельской местности</t>
  </si>
  <si>
    <t>Постановление Правительства Курганской области № 77 от 02.04.2021г.</t>
  </si>
  <si>
    <t>Поддержка местных инициатив бюджетирования (Проект "Молодое поколение планирует бюджет")</t>
  </si>
  <si>
    <t>Поддержка местных инициатив бюджетирования (Проект "Капитальный ремонт зеленой зоны по ул. Розы Люксембург города Джанкоя")</t>
  </si>
  <si>
    <t>Проект по партиципаторному бюджетированию «Я Планирую Бюджет»</t>
  </si>
  <si>
    <t>Инициативный проект "Благоустройство дворовой территории п.Омсукчан по ул. Октябрьская (дома 4,6,6а)"</t>
  </si>
  <si>
    <t xml:space="preserve">Решение Собрания представителей Тенькинского городского округа от 15.04.2021 г № 9 "Об инициативных проектах в 
Тенькинском городском округе Магаданской области"  
</t>
  </si>
  <si>
    <t>Решение собрания Представителей № 20 от 29.12.2020 г. "Об инициативных проектах в муниципальном образовании "Ягоднинский городской округ"</t>
  </si>
  <si>
    <t>Мероприятия по ремонту дорог на территории городского округа г.Бор, основанные на инициативах граждан</t>
  </si>
  <si>
    <t>Реализация мероприятий по приобретению и установке элементов детских и спортивных площадок на территории городского округа г.Бор, основанных на инициативах граждан</t>
  </si>
  <si>
    <t xml:space="preserve">Инициативное бюджетирование </t>
  </si>
  <si>
    <t>муниципальный проект  "Твой школьный бюджет"</t>
  </si>
  <si>
    <t>Конкурсный отбор проектов "Школьный бюджет"</t>
  </si>
  <si>
    <t>Реализация муниципального  проекта "Твой школьный бюджет"</t>
  </si>
  <si>
    <t>"Твой школьный бюджет"</t>
  </si>
  <si>
    <t>Муниципальный проект "Твой школьный бюджет"</t>
  </si>
  <si>
    <t xml:space="preserve">Конкурсный отбор инициативных проектов на территории Иртышского сельского поселения Черлакского муниципального района Омской области </t>
  </si>
  <si>
    <t xml:space="preserve">Конкурсный отбор инициативных проектов граждан на территории Кормиловского муниципального района Омской области </t>
  </si>
  <si>
    <t>"Школьный бюджет"</t>
  </si>
  <si>
    <t>Об утверждении Положения о проекте "Молодежный бюджет " в муниципальном образовании Гайский городской округ Оренбургской области</t>
  </si>
  <si>
    <t>Общественно значимый проект, основанный на местных инициативах в рамках проекта "Школьный бюджет"</t>
  </si>
  <si>
    <t>Реализация инициативных проектов на территории муниципального образования "город Оренбург"</t>
  </si>
  <si>
    <t xml:space="preserve">"Твой школьный бюджет" </t>
  </si>
  <si>
    <t>Реализация проекта "Народный бюджет" на территории муниципального образования Ясненский городской округ Оренбургской области</t>
  </si>
  <si>
    <t>О реализации на территории Адамовского района Оренбургской области проектов Народный бюджет, основанных на местных инициативах</t>
  </si>
  <si>
    <t>Реализация проекта "Народный бюджет"</t>
  </si>
  <si>
    <t>О реализации проекта «Народный бюджет» на территории Александровского района Оренбургской области</t>
  </si>
  <si>
    <t>О реализации проекта "Школьный бюджет" на территории Александровского района Оренбургской области</t>
  </si>
  <si>
    <t>Реализация инициативного проекта на территории МО Кутушинский сельсовет</t>
  </si>
  <si>
    <t>О реализации на территории Новоорского района Оренбургской области проектов Народный бюджет, основанных на местных инициативах муниципальных образований поселений Новоорского района</t>
  </si>
  <si>
    <t xml:space="preserve">Об утверждении Положения о проекте «Народный бюджет» на территории муниципального образования Оренбургский район» </t>
  </si>
  <si>
    <t>Проект "Школьный бюджет"</t>
  </si>
  <si>
    <t>Городской конкурс на право получения грантов в виде субсидий на реализацию социально значимых проектов, направленных на развитие территориального общественного самоуправления и инициатив жителей в городе Пензе</t>
  </si>
  <si>
    <t>Конкурс социальных и культурных проектов Чернушинского городского округа</t>
  </si>
  <si>
    <t>Благоустройство дворовых территорий</t>
  </si>
  <si>
    <t>Городской конкурс гражданских и общественных инициатив</t>
  </si>
  <si>
    <t>Городской конкурс социально значимых проектов ТОС</t>
  </si>
  <si>
    <t>Реализация проектов инициативного бюджетирования по направлению «Местная инициатива»</t>
  </si>
  <si>
    <t>Социальные проекты инициатив местных сообществ</t>
  </si>
  <si>
    <t>Светлая улица – светлый поселок</t>
  </si>
  <si>
    <t>Городской конкурс проектов и идей "Отрадный - территория развития"</t>
  </si>
  <si>
    <t>Конкурс инициативных проектов на территории городского округа Похвистнево Самарской области в 2021 году, проводимый в рамках муниципальной программы «Поддержка общественных инициатив граждан и социально ориентированных некоммерческих организаций в городском округе Похвистнево» на 2016-2023 годы, утвержденной постановлением Администрации городского округа Похвистнево от 16.10.2015 №1505</t>
  </si>
  <si>
    <t>ИНИЦИАТИВНЫЕ ПРОЕКТЫ НА ТЕРРИТОРИИ ЖЕЛЕЗНОДОРОЖНОГО ВНУТРИГОРОДСКОГО РАЙОНА ГОРОДСКОГО ОКРУГА САМАРА</t>
  </si>
  <si>
    <t>Конкурс по отбору общественных инициатив "ТВОЙ КОНСТРУКТОР ДВОРА"</t>
  </si>
  <si>
    <t>Устав Кировского внутригородского района г.о. Самара, Статья 12.1. Инициативные проекты</t>
  </si>
  <si>
    <t>Постановление Администрации Кировского внутригородского района городского округа Самара от   21.11.2020  №  96  "О проведении общественного голосования в целях определения победителей конкурса общественных инициатив «Твой конструктор двора» по созданию комфортных условий для проживания граждан на территории Кировского внутригородского района городского округа Самара"</t>
  </si>
  <si>
    <t>Конкурс по отбору общественных инициатив "Твой конструктор двора"</t>
  </si>
  <si>
    <t>Инициативный проект развития части территории Куйбышевского внутригородского района городского округа Самара, имеющий приоритетное значение для жителей данной территории (инициативный проект) «Здоровое поколение» – обустройство спортивной универсальной площадки.</t>
  </si>
  <si>
    <t>Твой конструктор двора</t>
  </si>
  <si>
    <t>Конкурс общественных инициатив "Твой конструктор двора"</t>
  </si>
  <si>
    <t xml:space="preserve">Конкурс по отбору общественных инициатив "Твой конструктор двора" на создание комфортных условий для проживания граждан на территории Промышленного внутригородского района городского округа Самара </t>
  </si>
  <si>
    <t>Конкурс общественных инициатив "Твой конструктор двора", направленных на создание комфортных условий для проживания граждан на территории Советского внутригородского района городского округа Самара</t>
  </si>
  <si>
    <t>Об инициировании и реализации  инициативных проектов в гордском округе Сызрань</t>
  </si>
  <si>
    <t>Субсидия НКО на организацию и проведение конкурса социальных инициатив по месту жительства (Постановление Администрации городского округа Сызрань Самарской области от 02.11.18 № 3193 "О внесении изменений в ведомственную целевую программу городского округа Сызрань "Содействие развитию общественного самоуправления в городском округе Сызрань Самарской области на 2016 - 2021 годы")</t>
  </si>
  <si>
    <t>Решение Думы городского округа Тольятти Самарской области от 23.06.2021 N 985
"О Положении об инициативных проектах на территории городского округа Тольятти"</t>
  </si>
  <si>
    <t>Муниципальная программа городского округа Чапаевск "Поддержка местных инициатив" на 2021-2023 годы</t>
  </si>
  <si>
    <t>муниципальная программа "Поддержка местных инициатив в муниципальном районе Кинельский Самарской области на 2021-2025 годы"</t>
  </si>
  <si>
    <t>"Поддержка местных инициатив граждан в сельском поселении Богдановка муниципального района Кинельский Самарской области на 2021-2023 годы"</t>
  </si>
  <si>
    <t>Муниципальная программа «Поддержка местных инициатив на территории сельского поселения Георгиевка» на 2021–2023 годы</t>
  </si>
  <si>
    <t>ПОСТАНОВЛЕНИЕ Администрации сельского поселения Кошки от 30.12.2020 года №119 "Об утверждении муниципальной программы сельского поселения Кошки муниципального района Кошкинский Самарской области "Социально-экономическое развитие территории сельского поселения Кошки муниципального района Кошкинский Самарской области" на 2021-2023 годы"</t>
  </si>
  <si>
    <t>Муниципальный порядок предоставления в 2019-2021 годах иных дотаций из бюджета района бюджетам сельских поселений в целях софинансирования расходных обязательств сельских поселений в мунцииппальном районе Шенталинский, направленных на решение вопросов местного значения и связанных с реализацией мероприятий по поддержке инициаьтив населения сельских поселений мунциипального района Шенталинский Самарской области</t>
  </si>
  <si>
    <t>Развитие системы инициативного бюджетирования в Шалинском городском округе</t>
  </si>
  <si>
    <t>Инициативное бюджетирование на территории муниципального образования "город Екатеринбург"</t>
  </si>
  <si>
    <t>О поддержке инициативных проектов в городском округе Верхняя Пышма</t>
  </si>
  <si>
    <t>«Наш уютный двор» (благоустройство дворовой территории по адресу: г. Верхняя Салда, ул. Энгельса, д. 81 корпус № 3,4,5)</t>
  </si>
  <si>
    <t>Инициативные проекты в муниципальном образовании Алапаевское</t>
  </si>
  <si>
    <t>Инициативные проекты Андроповского муниципального округа Ставропольского округа</t>
  </si>
  <si>
    <t>Инициативные проекты  в Апанасенковском муниципальном округе</t>
  </si>
  <si>
    <t>Инициативные проекты реализуемые на территории Георгиевского городского округа Ставропольского края</t>
  </si>
  <si>
    <t>Наказы избирателей депутатам Думы Георгиевского  городского округа Ставропольского края</t>
  </si>
  <si>
    <t xml:space="preserve">Инициативное бюджетирование в Изобильненском городском округе Ставропольского края </t>
  </si>
  <si>
    <t>Муниципальная программа «Малое село Ипатовского городского округа Ставропольского края»</t>
  </si>
  <si>
    <t xml:space="preserve">Реализация инициативных проектов (ремонт автомобильной дороги общего пользования местного значения в щебеночном исполнении х. Кочержиевский от примыкания к автомобильной дороги Р216 (Астрахань-Элиста-Ставрополь) 441км+200м к ул. Ипатово Ипатовского городского округа Ставропольского края; Реализация инициативных проектов (Устройство стоянки для автомобилей ул. Центральная, д. № 13(ФАП) аул  Малый  Барханчак Ипатовского городского округа Ставропольского края); Реализация инициативных проектов (Благоустройство дворовой территории многоквартирного дома, расположенного по адресу Ставропольский край, Ипатовский район, г. Ипатово ул. Московская, д. 84 ) </t>
  </si>
  <si>
    <t>Реализация инициативных проектов на территории Кочубеевского муниципального округа Ставропольского края</t>
  </si>
  <si>
    <t xml:space="preserve">Инициативное бюджетирование в Предгорном муниципальном округе Ставропольского края </t>
  </si>
  <si>
    <t>Инициативные проекты: 1. "Обустройство спортивной площадки в с. Иргаклы Степновского района Ставропольского края". 2. Обеспечение условий для развития физической культуры и массового спорта в с. Степное Степновского района Ставропольского края, в том числе поддержание в надлежащем состоянии спортивных объектов, используя приобретаемое навесное оборудование для мини трактора"</t>
  </si>
  <si>
    <t>Инициативные проекты  Петровского городского  округа Ставропольского края</t>
  </si>
  <si>
    <t>реализация проектов по ремонту улично-дорожной сети, основанных на инициативах жителей Петровского городского округа Ставропольского края</t>
  </si>
  <si>
    <t>Проект "Школьная инициатива"</t>
  </si>
  <si>
    <t>Содействие развитию доходного потенциала муниципального образования. Поддержка самооблажения граждан в сельских поселениях Бай-Тайгинского кожууна на 2020-2022гг</t>
  </si>
  <si>
    <t>Реализация инициативных проектов: 1. «Устройство автомобильной парковки в районе СОШ №1 (детский сад) по ул. Хохрякова»;
2. «Устройство пешеходного тротуара по ул. Ленина (от ул. Чехова до ул. Гагарина)»;
3. «Устройство автомобильной парковки в районе церкви Михаила Архангела и пешеходных тротуаров по ул. Кирова до ул. Алябьева».</t>
  </si>
  <si>
    <t>Поддержка местных инициатив на территории муниципального образования "Вавожский район"</t>
  </si>
  <si>
    <t>Решение  Совета депутатов муниципального образования "Глазовский район" от 04.05.2021 года № 470 "Об утверждении порядка выдвижения, внесения, обсуждения, рассмотрения инициативных проектов, а также проведения их конкурсного отбора на территории муниципального образования "Глазовский район" ,    Постановление Администрации муниципального образования "Глазовский район" от  01 марта 2019 года № 1.28 "О реализации муниципальных проектов инициативного бюджетирования «Наше село»на территории муниципальных образований –сельских поселений  Глазовского района" ( в редакции постановления от 08.04.2020 № 1.50,01.04.2021 № 1.38</t>
  </si>
  <si>
    <t>Решение сессии МО "Граховское" № 11/181 от 26.03.2021г.</t>
  </si>
  <si>
    <t>Завьяловский район - ЗА ПРЕОБРАЖЕНИЕ!</t>
  </si>
  <si>
    <t>Реализация инициативных проектов на территории муниципального образования "Киясовское"</t>
  </si>
  <si>
    <t>Муниципальное образование "Красногорский район"</t>
  </si>
  <si>
    <t xml:space="preserve">муниципальный проект инициативного бюджетирования среди  сельских поселений Можгинского района  «Наше село»  </t>
  </si>
  <si>
    <t>"Инициативные проекты"</t>
  </si>
  <si>
    <t xml:space="preserve">ПРОЕКТ "Народный бюджет" </t>
  </si>
  <si>
    <t>Проект «Народный бюджет</t>
  </si>
  <si>
    <t>Проект «Народный бюджет»</t>
  </si>
  <si>
    <t>Проект " Народный бюджет"</t>
  </si>
  <si>
    <t>Народный бюджет 2021г.</t>
  </si>
  <si>
    <t>"Народный бюджет - 2021"</t>
  </si>
  <si>
    <t>Муниципальная программа  «Поддержка местных инициатив и развитие территориального общественного самоуправления  в городском  поселении"Рабочий поселок Лососина" Советско-Гаванского муниципального района Хабаровского края на 2020-2023 годы»</t>
  </si>
  <si>
    <t>Муниципальная программа  «Поддержка местных инициатив населения в Гаткинском сельском поселении Советско-Гаванского муниципального района Хабаровского края на 2021-2023 годы»</t>
  </si>
  <si>
    <t>Городской конкурс социальных проектов территориальных общественных самоуправлений</t>
  </si>
  <si>
    <t>Решение Совета депутатов Бриаканского сельского поселения от 22.09.2017 № 13 "О регистрации Устава территориального общественного самоуправления "Центр"; решение Совета депутатов Бриаканского сельского поселения от 22.09.2017 № 12 "Об установлении границ территорий для осуществления территориального общественноготсамоуправления в Бриаканском сельском поселении"</t>
  </si>
  <si>
    <t>Муниципальная программа "Содействие развитию и поддержка социально ориентированных некоммерческих организаций В Верхнебуреиснком муниципальном районе Хабаровского края на 2015-2023 гг."</t>
  </si>
  <si>
    <t>Муниципальная программа Солнечного муниципального района Хабаровского края "Содействие развитию территориального общественного самоуправления в Солнечном муниципальном районе"</t>
  </si>
  <si>
    <t>Территориальное общественное самоуправление</t>
  </si>
  <si>
    <t>инициативное бюджетирование</t>
  </si>
  <si>
    <t>Реализация инициативных проектов в городе Сургуте</t>
  </si>
  <si>
    <t xml:space="preserve">О конкурсном отборе проектов 
инициативного бюджетирования 
в Ханты-Мансийском районе
</t>
  </si>
  <si>
    <t>Решение Думы города Нижневартовска от 26.02.2021 № 717 "О Положении о реализации инициативных проектов в городе Нижневартовске"</t>
  </si>
  <si>
    <t>Инициативное (партисипаторное)  бюджетирование, Народная инициатива, Формирование комфортной городской среды.</t>
  </si>
  <si>
    <t>проект по партисипаторному бюджетированию "Я планирую бюджет"</t>
  </si>
  <si>
    <t>Реализация инициативного бюджетирования в городе Чебоксары</t>
  </si>
  <si>
    <t>"Бюджетная инициатива граждан" ("Уютный Ямал")</t>
  </si>
  <si>
    <t>"Уютный Ямал" - "Развитие инициатив на территории муниципалитета"</t>
  </si>
  <si>
    <t>Порядок проведения конкурсного отбора проектов 
инициативного бюджетирования «Бюджетная инициатива граждан» 
в муниципальном образовании Приуральский район</t>
  </si>
  <si>
    <t>"Бюджетная инициатива граждан" ("Уютный Ямал"),
О реализации инициативных проектов на территории Пуровского района
Проект «Школа идей» в Пуровском районе</t>
  </si>
  <si>
    <t>"Бюджет твоих возможностей"</t>
  </si>
  <si>
    <t>«Установка металлического ограждения на мусульманском  кладбище в с. Тамбовка»</t>
  </si>
  <si>
    <t>Наше село</t>
  </si>
  <si>
    <t>Предоставление грантов на проекты старост сельских населенных пунктов</t>
  </si>
  <si>
    <t>Предоставление грантов на проекты ТОС</t>
  </si>
  <si>
    <t>проекты ТОС</t>
  </si>
  <si>
    <t xml:space="preserve"> Ежегодный муниципальный конкурс "Лучший проект ТОС"</t>
  </si>
  <si>
    <t xml:space="preserve"> Лучшая практика общественного самоуправления в Яковлевском городском округе в 2021 году</t>
  </si>
  <si>
    <t xml:space="preserve"> обустройство детской спортивно - игровой площадки на территории д. Журихино, пересечение ул.Молодежная и ул.Урожайная</t>
  </si>
  <si>
    <t>Народный бюджет (Общественный бюджет)</t>
  </si>
  <si>
    <t xml:space="preserve"> "Мой двор"</t>
  </si>
  <si>
    <t>Ремонт спортивной площадки на ул. 1 Мая, д.4</t>
  </si>
  <si>
    <t>Конкурс проектов по развитию социальных инициатив "От идеи к проекту" на территории муниципального образования "Город Киров" в 2021 году</t>
  </si>
  <si>
    <t>"От идей к решению"</t>
  </si>
  <si>
    <t>"Есть идея - к Главе!" (http://admcr.ru/site/section?id=422)</t>
  </si>
  <si>
    <t>Я планирую бюджет</t>
  </si>
  <si>
    <t>Благоустройство дворовой территории п.Омсукчан по ул. Октябрьская (дома 4,6,6а)</t>
  </si>
  <si>
    <t>Инициативный проект "Мини-парк "Центр-притяжения" Тенькинский городской округ"(изготовление малых архитектурных форм)</t>
  </si>
  <si>
    <t>Муниципальный кластерный проект "Область возможностей.53 "Код успеха"</t>
  </si>
  <si>
    <t xml:space="preserve">не имеет </t>
  </si>
  <si>
    <t>Молодежный бюджет</t>
  </si>
  <si>
    <t>ТШБ</t>
  </si>
  <si>
    <t>Наордный бюджет</t>
  </si>
  <si>
    <t>Школьный бюджет</t>
  </si>
  <si>
    <t xml:space="preserve"> --</t>
  </si>
  <si>
    <t xml:space="preserve"> Народный бюджет  </t>
  </si>
  <si>
    <t xml:space="preserve"> Конкурс социально значимых проектов</t>
  </si>
  <si>
    <t xml:space="preserve"> Реализация инициативных проектов на территории Владивостокского городского округа</t>
  </si>
  <si>
    <t>Местная инициатива</t>
  </si>
  <si>
    <t xml:space="preserve"> Конкурс инициативных проектов на 
территории городского округа 
Похвистнево Самарской области в 2021 году</t>
  </si>
  <si>
    <t xml:space="preserve">ИНИЦИАТИВНЫЕ ПРОЕКТЫ </t>
  </si>
  <si>
    <t xml:space="preserve"> "ТВОЙ КОНСТРУКТОР ДВОРА"</t>
  </si>
  <si>
    <t>Инициативный проект на территории Кировского внутригородского района г.о. Самара</t>
  </si>
  <si>
    <t>"Твой конструктор двора"</t>
  </si>
  <si>
    <t xml:space="preserve">Инициативный проект «Здоровое поколение» </t>
  </si>
  <si>
    <t>Твой конструктор двора, ТКД</t>
  </si>
  <si>
    <t xml:space="preserve"> "Твой конструктор двора"</t>
  </si>
  <si>
    <t>Практика инициативного бюджетирования на территории городского округа Сызрань</t>
  </si>
  <si>
    <t>Конкурс социальных инициатив по месту жительства</t>
  </si>
  <si>
    <t>Инициативные проекты на территории городского округа Тольятти</t>
  </si>
  <si>
    <t>Поддержка местных инициатив в сельском поселении Кошки муниципального района Кошкинский Самарской области</t>
  </si>
  <si>
    <t xml:space="preserve">Екатеринбург, предлагай! </t>
  </si>
  <si>
    <t>Инициативное бюджетирование - наш округ, наша инициатива, наш бюджет!</t>
  </si>
  <si>
    <t>Малое село</t>
  </si>
  <si>
    <t xml:space="preserve"> Инициативное бюджетирование в Предгорном муниципальном округе Ставропольского края </t>
  </si>
  <si>
    <t xml:space="preserve"> #СДЕЛАЕМВМЕСТЕ</t>
  </si>
  <si>
    <t xml:space="preserve"> реализация уличных и квартальных инициатив</t>
  </si>
  <si>
    <t>Один+один</t>
  </si>
  <si>
    <t>Муниципальная практика инициативного бюджетирования "Наше село"</t>
  </si>
  <si>
    <t>"Грахово за будущее"</t>
  </si>
  <si>
    <t>Народный бюджет 2021 года</t>
  </si>
  <si>
    <t xml:space="preserve"> «Народный бюджет»</t>
  </si>
  <si>
    <t xml:space="preserve">Народный бюджет </t>
  </si>
  <si>
    <t xml:space="preserve"> Муниципальная программа  «Поддержка местных инициатив населения в Гаткинском сельском поселении Советско-Гаванского муниципального района Хабаровского края на 2021-2023 годы»</t>
  </si>
  <si>
    <t xml:space="preserve">Конкурс ТОС </t>
  </si>
  <si>
    <t>проект «Низкий поклон и вечная слава Вам, ветераны!»</t>
  </si>
  <si>
    <t>Информационные материалы выходят в соответствии с рекомендованным АУ "Центр Открытый регион" бренд-буком</t>
  </si>
  <si>
    <t xml:space="preserve"> 100 предложений в Народный бюджет</t>
  </si>
  <si>
    <t xml:space="preserve"> "Народный бюджет-2021"</t>
  </si>
  <si>
    <t>Мой вклад в бюджет</t>
  </si>
  <si>
    <t xml:space="preserve"> Народная инициатива</t>
  </si>
  <si>
    <t xml:space="preserve"> "Народный бюджет"</t>
  </si>
  <si>
    <t xml:space="preserve"> Нет</t>
  </si>
  <si>
    <t>"Уютный Ямал"</t>
  </si>
  <si>
    <t>"Инициативное бюджетирование", "Лабытнанги ИБ", "Инициативные проекты Лабытнанги", "Уютный Ямал"</t>
  </si>
  <si>
    <t>РИТМ</t>
  </si>
  <si>
    <t>Уютный Ямал</t>
  </si>
  <si>
    <t>"Уютный Ямал", "Школа Идей"</t>
  </si>
  <si>
    <t>2009 г.</t>
  </si>
  <si>
    <t>2021 год</t>
  </si>
  <si>
    <t>с 2018 года</t>
  </si>
  <si>
    <t>2020 год</t>
  </si>
  <si>
    <t>2018-2022 годы</t>
  </si>
  <si>
    <t>2018 год</t>
  </si>
  <si>
    <t>2018-2019 г.</t>
  </si>
  <si>
    <t>2021 г.</t>
  </si>
  <si>
    <t>2016 г.</t>
  </si>
  <si>
    <t>2018-2021</t>
  </si>
  <si>
    <t>2017-2021</t>
  </si>
  <si>
    <t>2019 год</t>
  </si>
  <si>
    <t>15 апреля 2020 года</t>
  </si>
  <si>
    <t>25 марта 2021 г.</t>
  </si>
  <si>
    <t>01 апреля 2021 г.</t>
  </si>
  <si>
    <t>30 августа 2021 г.</t>
  </si>
  <si>
    <t>14.04.2021 г.</t>
  </si>
  <si>
    <t>14 апреля 2021 г.</t>
  </si>
  <si>
    <t>30 марта 2021 г.</t>
  </si>
  <si>
    <t>07 июля 2021</t>
  </si>
  <si>
    <t>01 июля 2021 г.</t>
  </si>
  <si>
    <t>29 марта 2021 г.</t>
  </si>
  <si>
    <t>29.01.2021г</t>
  </si>
  <si>
    <t>30 сентября 2019 г.</t>
  </si>
  <si>
    <t>01 марта 2020 г.</t>
  </si>
  <si>
    <t>15 июня 2020 г.</t>
  </si>
  <si>
    <t>10 Январь 2021 г.</t>
  </si>
  <si>
    <t>07 июля 2020 г.</t>
  </si>
  <si>
    <t>01 сентября 2021 г.</t>
  </si>
  <si>
    <t>5 июля 2021 г.</t>
  </si>
  <si>
    <t>19 июля 2021 г.</t>
  </si>
  <si>
    <t>06 июля 2021 г.</t>
  </si>
  <si>
    <t>26 июля 2021 г.</t>
  </si>
  <si>
    <t>03 сентября 2021 г.</t>
  </si>
  <si>
    <t>09 июля 2021 г.</t>
  </si>
  <si>
    <t>25 июня 2021 г.</t>
  </si>
  <si>
    <t>28.01.2021, 29.01.2021</t>
  </si>
  <si>
    <t>10 января 2021 г.</t>
  </si>
  <si>
    <t>8 ноября 2021 г.</t>
  </si>
  <si>
    <t>10 декабря 2020 г.</t>
  </si>
  <si>
    <t>16 октября 2021 г.</t>
  </si>
  <si>
    <t>21 января 2021 г.</t>
  </si>
  <si>
    <t>28 июня 2021 г.</t>
  </si>
  <si>
    <t>26 октября 2020 г.</t>
  </si>
  <si>
    <t xml:space="preserve">26 октября 2019 года </t>
  </si>
  <si>
    <t>02.04.2021 г.</t>
  </si>
  <si>
    <t>01.09.2019 г.</t>
  </si>
  <si>
    <t>15 июня 2021 г.</t>
  </si>
  <si>
    <t>31 мая 2021 г.</t>
  </si>
  <si>
    <t>20 июля 2021 г.</t>
  </si>
  <si>
    <t>1) 04.05.2021 2) 07.09.2021</t>
  </si>
  <si>
    <t xml:space="preserve"> 01 июля 2021</t>
  </si>
  <si>
    <t>Начало: 16.02.2021</t>
  </si>
  <si>
    <t>01 октября 2021 г.</t>
  </si>
  <si>
    <t>26 августа 2021 г.</t>
  </si>
  <si>
    <t>19 апреля 2021 год</t>
  </si>
  <si>
    <t>13 июля 2020 г.</t>
  </si>
  <si>
    <t>26 июля 2021</t>
  </si>
  <si>
    <t>07 февраля 2021г.</t>
  </si>
  <si>
    <t>01 июня 2021г.</t>
  </si>
  <si>
    <t>01 ноября 2020г.</t>
  </si>
  <si>
    <t>с 22.10.2020г</t>
  </si>
  <si>
    <t>17 мая 2021 г.</t>
  </si>
  <si>
    <t>21 апреля 2021 г.</t>
  </si>
  <si>
    <t>25 января 2021 г.</t>
  </si>
  <si>
    <t>01 июня 2020</t>
  </si>
  <si>
    <t>12 мая 2021 года</t>
  </si>
  <si>
    <t>21 июня 2021 г.</t>
  </si>
  <si>
    <t>01 января 2021 года</t>
  </si>
  <si>
    <t>22 июня 2021 г.</t>
  </si>
  <si>
    <t xml:space="preserve">10 июля 2020 г. </t>
  </si>
  <si>
    <t>12 августа 2021 г.</t>
  </si>
  <si>
    <t>01 августа 2020 г.</t>
  </si>
  <si>
    <t>26 апреля 2021</t>
  </si>
  <si>
    <t>25 августа 2020</t>
  </si>
  <si>
    <t>03 сентября 2020 года</t>
  </si>
  <si>
    <t>16 февраля 2021 г.</t>
  </si>
  <si>
    <t>17 июня 2021 г.</t>
  </si>
  <si>
    <t>30 июля 2021 г.</t>
  </si>
  <si>
    <t>15 января 2021 г.</t>
  </si>
  <si>
    <t>20 апреля 2021 г.</t>
  </si>
  <si>
    <t>1 июля 2019</t>
  </si>
  <si>
    <t>2 февраля 2021</t>
  </si>
  <si>
    <t>19 января 2021 г.</t>
  </si>
  <si>
    <t>20 сентября 2021 года</t>
  </si>
  <si>
    <t>24 мая 2020 г.</t>
  </si>
  <si>
    <t>29 апреля 2021 г.</t>
  </si>
  <si>
    <t>30 июня 2021 г.</t>
  </si>
  <si>
    <t>15 июня 2021г</t>
  </si>
  <si>
    <t>24.09.21 г.</t>
  </si>
  <si>
    <t>13.07.2021г.</t>
  </si>
  <si>
    <t>13 апреля 2021 г.</t>
  </si>
  <si>
    <t>06.07.2021г.</t>
  </si>
  <si>
    <t>10 июня 2021 года</t>
  </si>
  <si>
    <t>01.07.2021 г.</t>
  </si>
  <si>
    <t>19 Май 2021 г.</t>
  </si>
  <si>
    <t>12 февраля 2021 г.</t>
  </si>
  <si>
    <t xml:space="preserve">с 01 января 2020г </t>
  </si>
  <si>
    <t>23 ноября 2020г.</t>
  </si>
  <si>
    <t>30 января 2021 г.</t>
  </si>
  <si>
    <t>1 марта 2021г.</t>
  </si>
  <si>
    <t>02 июня 2020г.</t>
  </si>
  <si>
    <t>5 июня 2020</t>
  </si>
  <si>
    <t>15 мая 2021 г.</t>
  </si>
  <si>
    <t xml:space="preserve">18 октября 2021 года </t>
  </si>
  <si>
    <t>26 июня 2021 года</t>
  </si>
  <si>
    <t>01 февраля 2021 года</t>
  </si>
  <si>
    <t>28 мая 2021 года</t>
  </si>
  <si>
    <t>15 июля 2021 года</t>
  </si>
  <si>
    <t>22 июля 2021</t>
  </si>
  <si>
    <t>10 июня 2021 г.</t>
  </si>
  <si>
    <t>28 сентября 2020 г.</t>
  </si>
  <si>
    <t>01 сентября 2020г.</t>
  </si>
  <si>
    <t>01 октября 2021 года</t>
  </si>
  <si>
    <t xml:space="preserve"> 31 августа 2020 г.</t>
  </si>
  <si>
    <t>01 мая 2021 года</t>
  </si>
  <si>
    <t>01 января 2020</t>
  </si>
  <si>
    <t>31 июля 2020 г.</t>
  </si>
  <si>
    <t xml:space="preserve">  21 декабря 2020 г</t>
  </si>
  <si>
    <t xml:space="preserve"> 03 декабря 2020 г</t>
  </si>
  <si>
    <t>28.07.2021 г.</t>
  </si>
  <si>
    <t>Начало: 19.04.2021г</t>
  </si>
  <si>
    <t>01 марта 2021</t>
  </si>
  <si>
    <t>02 марта 2021 г.</t>
  </si>
  <si>
    <t xml:space="preserve">01 мая 2019 г.
</t>
  </si>
  <si>
    <t>16 марта 2020 г.</t>
  </si>
  <si>
    <t>01 октября 2020 г.</t>
  </si>
  <si>
    <t>01 мая 2020 г.</t>
  </si>
  <si>
    <t>1 марта 2020 года</t>
  </si>
  <si>
    <t xml:space="preserve">01 марта 2020 г. </t>
  </si>
  <si>
    <t>13 июля 2021 г.</t>
  </si>
  <si>
    <t>27 августа 2021 г.</t>
  </si>
  <si>
    <t>01 мая 2021</t>
  </si>
  <si>
    <t>01 июня 2021</t>
  </si>
  <si>
    <t>17 февраля 2021 г.</t>
  </si>
  <si>
    <t>02 сентября 2020 г.</t>
  </si>
  <si>
    <t>24 июня 2021 г.</t>
  </si>
  <si>
    <t>13 августа 2020 г.</t>
  </si>
  <si>
    <t>01 мая 2021 г.</t>
  </si>
  <si>
    <t>01 марта 2020 год</t>
  </si>
  <si>
    <t>17 февраля 2020 г.</t>
  </si>
  <si>
    <t>10 ноября 2021 года</t>
  </si>
  <si>
    <t>26 декабря 2021 г.</t>
  </si>
  <si>
    <t>30 ноября 2021 г.</t>
  </si>
  <si>
    <t>01 августа 2021 г.</t>
  </si>
  <si>
    <t>29.12.2021 г.</t>
  </si>
  <si>
    <t>01 ноября 2021 г.</t>
  </si>
  <si>
    <t>01 ноября 2021</t>
  </si>
  <si>
    <t>10 сентября 2021 г.</t>
  </si>
  <si>
    <t>01 февраля 2022 г.</t>
  </si>
  <si>
    <t>14.10.2021г</t>
  </si>
  <si>
    <t>29 ноября 2021 г.</t>
  </si>
  <si>
    <t>31 Декабрь 2021 г.</t>
  </si>
  <si>
    <t>16 ноября 2021 г.</t>
  </si>
  <si>
    <t>03 декабря 2021 г.</t>
  </si>
  <si>
    <t>10 декабря 2021 г.</t>
  </si>
  <si>
    <t>03.08.2021, 22.07.2021</t>
  </si>
  <si>
    <t>1 ноября 2021 г.</t>
  </si>
  <si>
    <t>12.08.2021 г.</t>
  </si>
  <si>
    <t xml:space="preserve"> 1. 20 августа 2021 г.                                                                      
 2. 9 сентября 2021 г.</t>
  </si>
  <si>
    <t>31.09.2021</t>
  </si>
  <si>
    <t>1 октября 2021 года</t>
  </si>
  <si>
    <t>01.09.2021г.</t>
  </si>
  <si>
    <t>14 июля 2021 г.</t>
  </si>
  <si>
    <t>31 августа 2022г.</t>
  </si>
  <si>
    <t>06 декабря 2021 г.</t>
  </si>
  <si>
    <t>1) 30.04.2022 2) 24.02.2022</t>
  </si>
  <si>
    <t>Завершение: 30.12.2021</t>
  </si>
  <si>
    <t>30 сентября 2021 год</t>
  </si>
  <si>
    <t>10 декабря 2021</t>
  </si>
  <si>
    <t>МБОУ "СОШ №4" города Сорочинска 20.08.2021
МБОУ "Федоровская ООШ" Сорочинского городского округа 12.08.2021</t>
  </si>
  <si>
    <t>12 мая 2021 г.</t>
  </si>
  <si>
    <t>29 декабря 2021г.</t>
  </si>
  <si>
    <t>06 декабря 2021г.</t>
  </si>
  <si>
    <t>05.11.2021г</t>
  </si>
  <si>
    <t>15 декабря 2021 г.</t>
  </si>
  <si>
    <t>25 декабря 2021 г.</t>
  </si>
  <si>
    <t>31 октября 2021 г.</t>
  </si>
  <si>
    <t>13 декабря 2021</t>
  </si>
  <si>
    <t>30 сентября 2021 года</t>
  </si>
  <si>
    <t>20 сентября 2021 г.</t>
  </si>
  <si>
    <t>12 ноября 2021 г.</t>
  </si>
  <si>
    <t>20 октября 2021 года</t>
  </si>
  <si>
    <t>01 октября 2021г</t>
  </si>
  <si>
    <t>06.12.21 г.</t>
  </si>
  <si>
    <t>30 ноября 2021г.</t>
  </si>
  <si>
    <t>30.11.2021г.</t>
  </si>
  <si>
    <t>07 ноября 2021 г.</t>
  </si>
  <si>
    <t>31.10.2021г.</t>
  </si>
  <si>
    <t>20 ноября 2021 года</t>
  </si>
  <si>
    <t>28 Декабрь 2021 г.</t>
  </si>
  <si>
    <t>17 марта 2021 г.</t>
  </si>
  <si>
    <t xml:space="preserve"> по декабрь  2022г</t>
  </si>
  <si>
    <t>14 декабря 2021 г.</t>
  </si>
  <si>
    <t>31 декабря 2021г.</t>
  </si>
  <si>
    <t>15 ноября 2021 г.</t>
  </si>
  <si>
    <t>23 июля 2021г</t>
  </si>
  <si>
    <t>15 августа 2021</t>
  </si>
  <si>
    <t xml:space="preserve">27 октября 2021 года </t>
  </si>
  <si>
    <t>11 августа 2021 года</t>
  </si>
  <si>
    <t>01 июня 2021 года</t>
  </si>
  <si>
    <t>11 июня 2021 года</t>
  </si>
  <si>
    <t>13 августа 2021 года</t>
  </si>
  <si>
    <t>27 декабря 2021</t>
  </si>
  <si>
    <t>01 декабря 2021 года</t>
  </si>
  <si>
    <t>26 ноября 2021 г.</t>
  </si>
  <si>
    <t>20 августа 2020 г.</t>
  </si>
  <si>
    <t>23 июля 2021 г.</t>
  </si>
  <si>
    <t>01.12.2021 г.</t>
  </si>
  <si>
    <t>Завершение: 31.12.2021</t>
  </si>
  <si>
    <t>30 октября 2021 г.</t>
  </si>
  <si>
    <t>01 апреля 2021</t>
  </si>
  <si>
    <t>18 октября 2021 г.</t>
  </si>
  <si>
    <t>27 декабря 2021 г.</t>
  </si>
  <si>
    <t>05 марта 2022 г.</t>
  </si>
  <si>
    <t>21 декабря 2021 г.</t>
  </si>
  <si>
    <t>13 сентября 2021 г.</t>
  </si>
  <si>
    <t>19 ноября 2021 г.</t>
  </si>
  <si>
    <t>30 сентября 2021</t>
  </si>
  <si>
    <t>31 марта 2021 г.</t>
  </si>
  <si>
    <t>31 июля 2021 г.</t>
  </si>
  <si>
    <t>30 сентября 2021 г.</t>
  </si>
  <si>
    <t>31 августа 2021 г.</t>
  </si>
  <si>
    <t>13 августа 2021 г.</t>
  </si>
  <si>
    <t>22 декабря 2021 г.</t>
  </si>
  <si>
    <t>15 сентября 2021 г.</t>
  </si>
  <si>
    <t>14 сентября 2021 г.</t>
  </si>
  <si>
    <t>14 сентября 2020 г.</t>
  </si>
  <si>
    <t>Положение о проекте "Бюджет твоих возможностей", утвержденное постановлением Администрации муниципального образования "Город Архангельск" от 22.05.2018 № 643</t>
  </si>
  <si>
    <t>Постановление администрации МО «Харабалинский район» от 06.03.2020 № 209 «Об утверждении Порядка проведения конкурсного отбора проектов инициативного бюджетирования на территории МО «Харабалинский район», Постановление администрации МО «Харабалинский район» от 26.02.2021 № 171 «О внесении изменений в постановление администрации МО "Харабалинский район" от 06.03.2020 № 209"</t>
  </si>
  <si>
    <t>Постановление Администрации муниципального района Караидельский район Республики Башкортостан от 26 июня 2020 г. №599 «О реализации на территории муниципального района Караидельский район Республики Башкортостан муниципальных проектов инициативного бюджетирования «Наше село» в сельских поселениях муниципального района Караидельский район Республики Башкортостан»</t>
  </si>
  <si>
    <t>Постановление главы Администрации МР Мелеузовский район Республики Башкортостан № 608 от 07.06.2021 «О реализации на территории Мелеузовского района Республики Башкортостан муниципального проекта инициативного бюджетирования «Наше село» в поселениях муниципального района Мелеузовский район Республики Башкортостан»</t>
  </si>
  <si>
    <t>Постановление Администрации муниципального района Мишкинский район Республики Башкортостан от26.03.2021 г. № 127 «О реализации на территории муниципального района Мишкинский район Республики Башкортостан муниципальных проектов инициативного бюджетирования «Наше село»</t>
  </si>
  <si>
    <t>Постановление Администрации муниципального района Стерлибашевский район Республики Башкортостан  №62 от 19.02.2021г.  «О реализации на территории муниципального района Стерлибашевский район Республики Башкортостан муниципальных проектов инициативного бюджетирования «Наше село»</t>
  </si>
  <si>
    <t>Постановление Администрации муниципального района Чекмагушевский район Республики Башкортостан от 11 марта 2020 г. №170 «О реализации на территории муниципального района Чекмагушевский район Республики Башкортостан муниципальных проектов инициативного бюджетирования «Наше село»</t>
  </si>
  <si>
    <t xml:space="preserve">Постановление администарции Белгородского района от 14.04.2021 № 52 "Об утверждении Положения о проведении конкурса социально значимых проектов территориального общественного самоуправления Белгородского района "Территория инициатив" </t>
  </si>
  <si>
    <t xml:space="preserve">Распоряжение администрации Борисовского района от 29 января 2021 года № 68-р "О реализации инициативных проектов на территории Борисовского района", Распоряжение администрации Борисовского района от 17 июня 2021 года № 597-р "О создании группы общественного контроля за реализацией инициативных проектов на территории Борисовского района" </t>
  </si>
  <si>
    <t>Постановление администрации Вейделевского района Белгородской обл. от 01.04.2019 N 65 "О предоставлении субсидий из местного бюджета муниципального района "вейделевский район" городскому и сельским поселениям района на поддержку социально значимых проектов, реализуемых территориальными общественными самоуправлениями в муниципальных образованиях вейделевского района</t>
  </si>
  <si>
    <t>постановление главы администрации района от 30 апреля 2021 года № 99-01/152 "Об  утверждении перечня инициативных проектов, реализуемых на территории Волоконовского района"</t>
  </si>
  <si>
    <t>распоряжения главы администрации района от 18 марта 2020 года № 99-01/198 "О проведении муниципального конкурса на предоставление грантов на благоустройство сел среди старост сельских населенных пунктов" и от 8 июля 2021 года № 99-01/493 "Об итогах муниципального конкурса на предоставление грантов на благоустройство сел среди старост сельских населенных пунктов"</t>
  </si>
  <si>
    <t>распоряжения главы администрации района от 27 января 2021 года № 99-01/44  "О проведении муниципального конкурса на предоставление грантов на проекты по благоустройству территориальных общественных самоуправлений" и от 26 мая 2021 года № 99-01/365 "Об итогах муниципального конкурса на предоставление грантов на проекты по благоустройству территорий органами общественного самоуправления Волоконовского района в 2021 году"</t>
  </si>
  <si>
    <t>Постановление администрации Губкинского городского округа от 07 июля 2020 года № 890-па "О проведении конкурса на лучший значимый проект территориального общественного самоуправления"</t>
  </si>
  <si>
    <t>Постановление администрации Ровеньского района от 19 декабря 2018 года №628 "Об утверждении муниципальной программы "Развитие общественного самоуправления в Ровеньском районе""</t>
  </si>
  <si>
    <t>Постановление администрации Яковлевского городского округа от 22.06.2021г. №319 "Об объявлении конкурса "Лучшая практика общественного самоуправления в Яковлевском городском округе в 2021 году"</t>
  </si>
  <si>
    <t>Постановление администрации района от 25.06.2019 №783 "Об утверждении Положения о порядке создания и расходования средств резервного фонда администрации района – фонда поддержки инициатив граждан и юридических лиц Гусь-Хрустального района" (действие НПА, распространялось на правоотношения, возникшие с 01.01.2019 г);                                                                                                  Постановление администрации района от 15.04.2020 "Об утверждении порядка предоставления и распределения иных межбюджетных трансфертов на сбалансированность местных бюджетов бюджетам муниципальных образований (поселений) Гусь-Хрустального района в целях стимулирования органов местного самоуправления, способствующих развитию гражданского общества через добровольные пожертвования"</t>
  </si>
  <si>
    <t>Постановление администрации от 24.01.2017 № 48 "Об утверждении Положения о резервном фонде-фонде поддержки инициатив граждан и юридических лиц администрации Селивановского района Владимирской области</t>
  </si>
  <si>
    <t>Постановление Администрации Наволокского городского поселения Кинешемского муниципального района от 02.06.2021 № 176 "Об утверждении состава комиссии по проведению конкурсного отбора инициативных проектов, планируемых к реализации на территории Наволокского городского поселения Кинешемского муниципального района"                                                                                                                                                                                                                                                                                                          Постановление Администрации Наволокского городского поселения Кинешемского муниципального района от 10.06.2021 № 196 "Об утверждении инициативных проектов-победителей и их реализации"</t>
  </si>
  <si>
    <t>Постановление администрации муниципального образования  «Гвардейский городской округ»  от 21 декабря 2018 года №  1565 «Об утверждении муниципальной программы  муниципального образования «Гвардейский городской округ» "Развитие гражданского общества"  (в редакции от 07 июня 2020 г.  №665)</t>
  </si>
  <si>
    <t>29.12.2017 г. № 1324 
Постановление администрации МО "Светловский городской округ" Калининградской области "Об утверждении ведомственной целевой программы МО "Светловский городской округ" Калининградской области "Мой двор" на 2018-2024 гг." (в действующей редакции)</t>
  </si>
  <si>
    <t>Постановление Городской Управы города Калуги от 09.03.2021 № 71-п «Об утверждении порядка работы с инициативными проектами в Городской Управе города Калуги в 2021 году</t>
  </si>
  <si>
    <t xml:space="preserve">1. Постановление администрации города Кирова от 05.03.2021 № 406-п "Об утверждении порядка предоставления субсидий из бюджета муниципального образования "Город Киров" на реализацию проектов по развитию социальных инициатив.                                                                            2. Постановление администрации города Кирова от 17.03.2021 № 460-п "О конкурсе проектов по развитию социальных инициатив "От идеи к проекту" на территории муниципального образования "Город Киров" в 2021 году </t>
  </si>
  <si>
    <t>20.07.2021 №39-П "О реализации инициативного проекта детской игровой площадки "Веселый двор"</t>
  </si>
  <si>
    <t xml:space="preserve">Постановление Республики Коми от 23 апреля 2021 г. № 211"О грантах на поощрение муниципальных образований муниципальных районов, муниципальных округов, городских округов в Республике Коми за участие в проекте "Народный бюджет" и реализацию народных проектов в рамках проекта "Народный бюджет", а также на развитие народных инициатив в муниципальных образованиях в Республике Коми"
</t>
  </si>
  <si>
    <t>Постановление Правительства РК от 23.04.2021 № 211 «О грантах на поощрение муниципальных образований муниципальных районов в Республике Коми за участие в проекте «Народный бюджет» и реализацию народных проектов в рамках проекта «Народный бюджет», а также на развитие народных инициатив в муниципальных образованиях в Республике Коми»</t>
  </si>
  <si>
    <t>Постановление Правительства Республики Коми от 23 апреля 2021 г. № 211 «О грантах на поощрение муниципальных образований муниципальных районов в Республике Коми за участие в проекте «Народный бюджет» и реализацию народных проектов в рамках проекта «Народный бюджет», а также на развитие народных инициатив в муниципальных образованиях в Республике Коми»</t>
  </si>
  <si>
    <t>23.04.2021 № 211 "О грантах на поощрение муниципальных образований муниципальных районов в Республике Коми за участие в проекте "Народный бюджет" и реализации народных проектов в рамках проекта "Народный бюджет", а также на развитие народных  инициатив в муниципальных образованиях в Республике Коми"</t>
  </si>
  <si>
    <t>Постановление администрации Андрюковского сельского поселенияМостовского района от 12.11.2019  № 143 "Об утверждении Положения по применению инициативного бюджетирования в Андрюковском сельском поселении  Мостовского района</t>
  </si>
  <si>
    <t>Постановление администрации муниципального образования город Новороссийск от 7 июня 2019 г. № 2555 "Об утверждении Порядка применения инициативного бюджетирования в муниципальном образовании город Новороссийск" (утратило силу 28 мая 2021 г.)</t>
  </si>
  <si>
    <t xml:space="preserve">Постановление администрации Дербентского сельского поселения Тимашевского района от 15.01.2021 № 3 "О создании комиссии по проведению конкурсного отбора инициативных проектов в администрации Дербентского сельского поселения Тимашевского района"
</t>
  </si>
  <si>
    <t>Постановление администрации сельского поселения Кубанец Тимашевского района № 10 от 19.02.2021 " Об утверждении Положения по применению инициативного бюджетирования в сельском поселении Кубанец Тимашевского района"</t>
  </si>
  <si>
    <t xml:space="preserve">Постановление администрации Ахтырского городсского поселения  Абинского района от 18 ноября 2021 г. 
№ 533 "Об определении части территории Ахтырского городского поселения Абинского района, предназначенной для реализации инициативных проектов"
</t>
  </si>
  <si>
    <t>Постановление администрации Ольгинского сельского поселения Абинского района от 18.11.2019 № 200 "Об утверждении Порядка проведения конкурскного отбора проектов инициативного бюджетирования в Ольгинском сельском поселении Абинского района"</t>
  </si>
  <si>
    <t>Постановление администрации Новопавловского сельского поселения Белоглинского района от 09.01.2020 № 1 "Об организации и проведении первого и второго этапов конкурсного отбора проектов местных инициатив в Новопавловском сельском поселении Белоглинского района в рамках инициативного бюджетирования"</t>
  </si>
  <si>
    <t>постановление  администрации Центрального сельского поселения Белоглинского района от 09.01.2020 № 2 «Об утверждении Положения по применению инициативного бюджетирования в Центральном сельском поселении Белоглинского района»</t>
  </si>
  <si>
    <t>Постановление админинистрации Казанского сельского поселения Кавказского района от 
15 июля 2021 г. № 101 "Об определении части территории Казанского сельского поселения Кавказского района для реализации инициативных проектов"</t>
  </si>
  <si>
    <t>Постановление администрации Бураковского сельского поселения Кореновского района от 29.12.2020 № 106 «Об утверждении ведомственной целевой программы «Реализация инициативных проектов в Бураковском сельском поселении Кореновский район на 2021 год»</t>
  </si>
  <si>
    <t>Постановление администрации Новоберезанского сельского поселения Кореновского района от 22.12.2020 № 130 "Об утверждении ведомственной целевой программы "Развитие ведомственной бюджетирования в Новооберезанском сельском поселении Кореновского района" на 2021 год"</t>
  </si>
  <si>
    <t>Постановление администрации Раздольненского сельского поселения Кореновского района 
от 30 декабря 2020 г. № 175 «Об утверждении ведомственной целевой программы «Развитие инициативного бюджетирования в Раздольненском сельском поселении Кореновского района на 2021 год»</t>
  </si>
  <si>
    <t>Постановление администрации Пролетарского сельского поселения Кореновского района от 25.12.2020 № 180 "Об утверждении ведомственной целевой программы "Развитие инициативного бюджетирования в Пролетарском  сельском поселении Кореновского района на 2021 год"</t>
  </si>
  <si>
    <t>Постановление администрации Полтавского сельского поселения от 24.08.2021 № 212 "Об определении границ территории Полтавского сельского поселения, на которой планируется реализация инициативного проекта "Ремонт тротуара по улице Чапаева от улицы М.Горького до улицы Д.Бедного в станице Полтавской"</t>
  </si>
  <si>
    <t>Постановление администрации Львовского сельского поселения Северского района от 08.02.2021г. № 16 «Об утверждении состава комиссии по проведению конкурсного отбора инициативных проектов в Львовском сельском поселении Северского района»</t>
  </si>
  <si>
    <t>Распоряжение администрации Славянского городского поселения Славянского района  "Об утверждении Положения об организации работы структурных подразделений администрации Славянского городского поселения Славянского района по рассмотрению инициативных проектов" от 02.03.2021 № 33-р</t>
  </si>
  <si>
    <t xml:space="preserve">Постановление администрации Рисового сельского порселения Славянского района от 14.01.2021 № 6  "Об определении части территории для реализации инициативных проектов на территории Рисового сельского поселения Славянского района" 
</t>
  </si>
  <si>
    <t xml:space="preserve">Постановление администрации Маевского сельского порселения Славянского района от 13.01.2021 №2  "Об определении части территориина которой может реализовываться проект инициативного бюджетирования "Благоустройство спортивной площадки в 
х. Серби";
Постановление администрации Маевского сельского порселения Славянского района от 13.01.2021 № 3  "Об определении части территориина которой может реализовываться проект инициативного бюджетирования "Благоустройствоприлегающей территории к памятному  знаку" 
</t>
  </si>
  <si>
    <t xml:space="preserve">Постановление администрации муниципального образования городской округ город-курорт Сочи Краснодарского края от 22 июня 2021 г. № 1193 "О проведении конкурсного отбора инициативных проектов в муниципальном образовании городской округ город-курорт Сочи Краснодарского края в 2021 году" </t>
  </si>
  <si>
    <t>Постановление администрации Ванновского сельского поселения Тбилисского района от 
1 марта 2021 г. № 20 "Об утверждении итогов конкурсного отбора инициативных проектов на территории Ванновского сельского посееления Тбилисского района"</t>
  </si>
  <si>
    <t>Постановление администрации Вышестеблиевского сельского поселения Темрюкского района от 5 ноября 2020 г. № 195 «Об утверждении муниципальной программы «Развитие жилищно-коммунального хозяйства»</t>
  </si>
  <si>
    <t>Постановление Администрации Железного сельского поселения Усть-Лабинского района от 05.03.2020 № 26 "Об утверждении Положения по применению инициативного бюджетирования в муниципальном образовании Железное сельское поселение Усть-Лабинского района"</t>
  </si>
  <si>
    <t>Постановление администрации Новолабинского сельского поселения Усть-Лабинского района от 28.12.2020  № 119  "Об утверждении и Порядке применения инициативного бюджетирования в Новолабинском сельском поселении Усть-Лабинского района"</t>
  </si>
  <si>
    <t>Постановление Администрации Тенгинского сельского поселения Усть-Лабинского раона от 28.12.2020 № 108 «Об утверждении Порядка применения инициативного бюджетирования в Тенгинском сельском поселении Усть-Лабинского района»</t>
  </si>
  <si>
    <t>постановление администрации от 26 февраля 
2021 г. № 28 «Об определении части территории Екатериновского сельского поселения Щербиновского района, на которой может реализовываться инициативный проект»</t>
  </si>
  <si>
    <t>Постановление админстрации Старощербиновского сельского поселения Щербиновского района от 28 октября 2021 г. 
№ 281 "Об итогах рассмотрения администрацией Старощербиновского сельского поселения Щербиновского района инициативного проекта "Установка в парке культуры и отдыха малых архитектурных форм"</t>
  </si>
  <si>
    <t xml:space="preserve">Постановление администрации города от 25.05.2018 № 357 "Об инициативном бюджетировании в городе Красноярске".
Распоряжение администрации города от 01.11.2017 № 313-р "О создании межведомственной консультативной комиссии по вопросам реализации инициативного бюджетирования в городе Красноярске".
Распоряжение администрации города от 15.07.2020 № 234-р "О проведении конкурсного отбора проектов инициативного бюджетирования в городе Красноярске, реализация которых будет осуществляться в 2021 году"
</t>
  </si>
  <si>
    <t>Постановлением Правительства Курганской области от 28 декабря 2019 года № 458 "О государственной программе Курганской области "Комплексное развитие сельских территорий Курганской области"</t>
  </si>
  <si>
    <t xml:space="preserve">1. Постановление администрации города Джанкоя от 16.08.2019 года № 392 "О реализации инициативного бюджетирования в муниципальном образовании городской округ Джанкой Республики Крым в рамках проекта «Молодое поколение планирует бюджет»"                                                                               2. Постановление администрации города Джанкоя от 25 марта 2019 года № 142 "Об инициативном бюджетировании в муниципальном образовании городской округ Джанкой Республики Крым                                                                                                                                                                    3.Постановление администрации города Джанкоя от 26 августа 2021 года № 579 "О реализации инициативного бюджетирования в муниципальном образовании городской округ Джанкой Республики Крым в рамках проекта «Молодое поколение планирует бюджет» 
</t>
  </si>
  <si>
    <t xml:space="preserve">Постановление администрации города Джанкоя от 21 мая 2021 года № 309 «О проведении отбора проектов инициативного бюджетирования в муниципальном образовании городской округ Джанкой Республики Крым»
</t>
  </si>
  <si>
    <t>Постановление администрации муниципального образования Сосновоборский городской округ Ленинградской области 27.03.2015 № 1019 "Об утверждении Положения о проекте по партиципаторному бюджетированию «Я планирую бюджет" (с изменениями от 07.05.2019г. № 992 "О внесении изменений в постановление администрации Сосновоборского городского округа от 27.03.2015. № 1019 "Об утверждении Положения о проекте по партиципаторному бюджетированию "Я планирую бюджет"</t>
  </si>
  <si>
    <t>Постановление администрации Омсукчанского городского округа от 26.12.2020г. № 601</t>
  </si>
  <si>
    <t>10.08.2021 №612-пп</t>
  </si>
  <si>
    <t>Постановление № 782 от 24.12.2019 года "Об утверждении  муниципальной программы «Развитие муниципального управления в муниципальном  образовании "Ягоднинский городской округ"</t>
  </si>
  <si>
    <t>Постановление администрации городского округа город Бор № 5421 от 17.11.2016 "Об утверждении Положения о порядке и условиях проведения ремонта дорог на территории городского округа г.Бор, основанных на инициативах граждан" (в редакции Постановления №6318 от 13.12.2021)</t>
  </si>
  <si>
    <t>Постановление администрации городского округа город Бор № 3336 от 07.07.2015 "Об утверждении Положения о порядке и условиях софинансирования мероприятий по приобретению и установке элементов детских и спортивных площадок на территории  городского округа г. Бор, основанных на инициативах граждан" (в ред. Постановления №6319 от 13.12.2021)</t>
  </si>
  <si>
    <t xml:space="preserve">Постановление администрации г.Дзержинска от 08.02.2021 № 273 "О создании комиссии для проведения конкурсного отбора инициативных проектов в городе Дзержинске";
Постановление администрации г.Дзержинска от 10.02.2021 № 306 "Об утверждении Порядка взаимодействия между структурными подразделениями администрации города Дзержинска при рассмотрении инициативных проектов" ( с изменениями от 21.04.2021),
</t>
  </si>
  <si>
    <t>Постановление Администрации Боровичского муниципального района от 05.03.2021 № 506 О реализации муниципального проекта "Твой школьный бюджет" в Боровичском муниципальном районем в 2021 году"</t>
  </si>
  <si>
    <t>Приказ комитета по образованию Администрации Великого Новгорода от 16.04.2021 № 130 "Об утверждении Положения о проведении конкурсного отбора проектов "Школьный бюджет"</t>
  </si>
  <si>
    <t>Распоряжение администрации Любытинского муниципального  района № 18 рг от 04.02.2021 г.  «О  реализации кластерного проекта «Твой школьный бюджет» на территории  Любытинского  муниципального района»</t>
  </si>
  <si>
    <t>приказ комитета образования от 25.04.2021 №17 Об утверждении положения о проекте «Твой школьный бюджет», приказ комитета образования от 26.11.2019 № 198  Об утверждении положения о проекте «Школьная инициатива»</t>
  </si>
  <si>
    <t>Постановление Администрации Кормиловского муниципального района от 20.09.2021 № 188-п «Об итогах конкурсного отбора инициативных проектов граждан, проведенного на территории Кормиловского муниципального района в 2021 году»</t>
  </si>
  <si>
    <t xml:space="preserve">Постановление администрации муниципального образования "город Бугуруслан" от 19.03.2020 № 159-п "Об утверждении Положения о проекте «Народный бюджет» в муниципальном образовании «город Бугуруслан»  </t>
  </si>
  <si>
    <t>Постановление администрации города Бузулука от 18.04.2016 № 869-п «Об утверждении Положения о проекте «Народный бюджет» в городе Бузулуке» (ред. 20.08.2019 № 1253-п)</t>
  </si>
  <si>
    <t xml:space="preserve">Постановление администрации города Бузулука от 27.02.2020 № 242-п «Об утверждении Положения о проекте «Школьный бюджет» в городе Бузулуке» </t>
  </si>
  <si>
    <t>08.04.2021 №355-пА</t>
  </si>
  <si>
    <t>Постановление администрации города Медногорска № 262-па от 25.02.2020 "О реализации на территории муниципального образования город Медногорск общественно значимого проекта, основанного на местных инициативах в рамках проекта «Школьный бюджет» (в ред. постановления от 29.03.2021 №339-па)</t>
  </si>
  <si>
    <t>Постановление администрации муниципального образования город Новотроицк от 17.03.2017 № 340-п "Об утверждении Положения о проекте «Народный бюджет» в муниципальном образовании город Новотроицк";                               Постановление администрации муниципального образования город Новотроицк от 28.10.2020 № 1547-п "О внесении изменений в постановление администрации муниципального образования город Новотроицк от 17.03.2017 № 340-п 
«Об утверждении Положения о проекте «Народный бюджет» в муниципальном образовании город Новотроицк»
"</t>
  </si>
  <si>
    <t>Постановление Администрации города Оренбурга от 20.07.2021 № 1413-п "О реализации решения Оренбургского городского Совета от 07.06.2021 № 110"</t>
  </si>
  <si>
    <t>17.03.2020 №349-п</t>
  </si>
  <si>
    <t>Постановление Администрации муниципального образования Ясненский городской окргу Оренбургской области от 25.01.2019 "86-п " Об утверждении Положения о проекте "Народный бюджет"</t>
  </si>
  <si>
    <t>12.03.2021 №175-п "О реализации на территории Адамовского района Оренбургской области проектов Народный бюджет, основанных на местных инициативах"</t>
  </si>
  <si>
    <t>Постановление Администрации МО Акбулакский район № 1030-п от 28.09.2017 г.</t>
  </si>
  <si>
    <t>24.08.2020 № 729-п</t>
  </si>
  <si>
    <t>16.07.2020 №594-п</t>
  </si>
  <si>
    <t>Постановление Асекеевского района от 16.03.2016 №104-п</t>
  </si>
  <si>
    <t xml:space="preserve">Постановление администрации Бузулукского района от  19.06.2017г №930-п «О реализации на территории муниципального образования Бузулукский район проекта «Народный бюджет»» (с изменениями и дополнениями от 22.06.2020г №539-п, от 29.10.2020г №1240). 
Приказ финансового отдела  от 19.06.2017г №22 «Об отдельных вопросах реализации проектов развития сельпоссоветов муниципального образования Бузулукский район, основанных на местных инициативах»
</t>
  </si>
  <si>
    <t>постановление администрации муниципального образования Грачевский район "О реализации проекта "Народный бюджет" от 11.09.2018 № 472п</t>
  </si>
  <si>
    <t xml:space="preserve">Постановление от 30.01.2017 № 85-п О реализации на территории муниципального образования 
Красногвардейский район проекта «Народный бюджет»
</t>
  </si>
  <si>
    <t>Постановление администрации муниципального образования Новоорский район Оренбургской областиот 10.06.2019 №578-П 
Постановление администрации муниципального образования Новоорский район Оренбургской области от 04.06.2021 №458-П</t>
  </si>
  <si>
    <t>19.05.2021  № 983-п</t>
  </si>
  <si>
    <t>Постановление администрации МО Сакмарского района №420-п от 24.0.2016г "Об утверждении Положения о проекте "Народный бюджет" в МО Сакмарский район</t>
  </si>
  <si>
    <t>16.07.2020 г №560-п (внесение изменений от 13.10.2021 г №584-п)</t>
  </si>
  <si>
    <t>Постановление Администрации Муниципального образования Ташлинский район Оренбургской области от 01.10.2021 № 622п "О реализации на территории муниципального образования Ташлинский район общественно значимого проекта, основанного на местных инициативах в рамках проекта "Школьный бюджет"</t>
  </si>
  <si>
    <t>Постановление администрации Тоцкого района Оренбургской области от 24.03.2021 № 231-п "Об утверждении положения о проекте "Народный бюджет" в Тоцком районе Оренбургской области"</t>
  </si>
  <si>
    <t>Порядок предоставления грантов в виде субсидий на реализацию социально значимых проектов, направленных на развитие территориального общественного самоуправления в городе Пензе (утвержден постановлением администрации города Пензы от 12.05.2015 № 650.</t>
  </si>
  <si>
    <t>Постановление администрации Чернушинского городского округа от 06.05.2021 № 779-261-01-04 "О проведении конкурса социальных и культурных проектов Чернушинского городского округа"</t>
  </si>
  <si>
    <t>Постановление администрации города Кудымкара от 31.01.2017 № 104-01-02 (в ред. от 17.11.2017 № 1294-01-02) "Об утверждении Порядка проведения конкурсного отбора проектов инициативного бюджетирования Муниципальной конкурсной комиссией по отбору проектов инициативного бюджетирования на территории города Кудымкара"</t>
  </si>
  <si>
    <t xml:space="preserve">Постановление администрации Соликамского городского округа от 16.08.2021 № 1641-па «Об утверждении Порядка предоставления субсидии по благоустройству дворовых территорий, включенных в муниципальную адресную программу Соликамского городского округа «Формирование современной городской среды на 2018-2024 годы», в том числе входящих в состав национального  проекта «Жилье и городская среда» федерального проекта «Формирование комфортной городской среды», а также предоставление субсидий на благоустройство дворовых территорий, расположенных на территории Соликамского городского округа, не включенных в муниципальную адресную программу Соликамского городского округа» </t>
  </si>
  <si>
    <t>Постановление администрации Соликамского городского округа от 14.04.2021 № 616-па "Об утверждении Порядка предоставления субсидий за счет средств бюджета Соликамского городского округа социально ориентированным некоммерческим организациям, не являющимся государственными (муниципальными) учреждениями, на реализацию социальных проектов"</t>
  </si>
  <si>
    <t xml:space="preserve">Постановление администрации Соликамского городского округа от 16.06.2021 № 1157-па "О проведении конкурса социально значимых проектов территориального общественного самоуправления"
</t>
  </si>
  <si>
    <t xml:space="preserve">Муниципальный правовой акт города Владивостока от 03.03.2021 № 197-МПА "О порядке реализации инициативных проектов на территории Владивостокского городского округа и о внесении изменений в отдельные муниципальные правовые акты города Владивостока"
</t>
  </si>
  <si>
    <t>Постановление Администрации городского округа Спасск-Дальний от  8.06.2021 № 288-па "О проведении конкурсного отбора проектов инициативного бюджетирования по направлению «Местная инициатива» в городском
округе Спасск-Дальний"</t>
  </si>
  <si>
    <t>Постановление Правительства РО от 24.10.2019 №742</t>
  </si>
  <si>
    <t xml:space="preserve">Постановление Администрации Чертковского сельского поселения от 29.12.2016 № 298 "Об утверждении муниципального проекта «Светлая улица – светлый поселок»" (в редакции постановления № 165 от 29.12.2020), муниципальная программа Чертковского сельского поселения «Энергоэффективность и энергосбережение» </t>
  </si>
  <si>
    <t>Постановление Администрации городского округа Отрадный Самарской области № 209 от 12.03.2021 "О проведении городского конкурса социальных проектов и идей «Отрадный – территория развития» в 2021 году".</t>
  </si>
  <si>
    <t xml:space="preserve">1.  «Порядок предоставления  субсидий из бюджета городского округа Похвистнево Самарской области некоммерческим организациям,
физическим лицам, общественным советам микрорайонов на реализацию инициативных проектов на территории городского округа Похвистнево Самарской области», утвержденный Постановлением Администрации городского округа Похвистнево от 11.06.2021 №628;                                                                                                                                     2.  Постановление Администрации городского окргуа Похвистнекво № 679 от 22.06.2022 года " О проведении конкурса инициативных проектов на территории городского округа Похвистнево Самарской области в 2021 году".                                                                                                                               </t>
  </si>
  <si>
    <t>ПОСТАНОВЛЕНИЕ АДМИНИСТРАЦИИ ЖЕЛЕЗНОДОРОЖНОГО ВНУТРИГОРОДСКОГО РАЙОНА ГОРОДСКОГО ОКРУГА САМАРА
от 10 июля 2020 г. N 87 "ОБ УТВЕРЖДЕНИИ ПОЛОЖЕНИЯ О ПОРЯДКЕ ПРОВЕДЕНИЯ КОНКУРСА ПО ОТБОРУ ОБЩЕСТВЕННЫХ ИНИЦИАТИВ "ТВОЙ КОНСТРУКТОР ДВОРА" ПО СОЗДАНИЮ КОМФОРТНЫХ УСЛОВИЙ ДЛЯ ПРОЖИВАНИЯ ГРАЖДАН НА ТЕРРИТОРИИ ЖЕЛЕЗНОДОРОЖНОГО ВНУТРИГОРОДСКОГО РАЙОНА ГОРОДСКОГО ОКРУГА САМАРА НА 2020 - 2021 ГОДЫ"</t>
  </si>
  <si>
    <t xml:space="preserve">Постановление Администрации Кировского внутригородского района городского округа Самара от   01.07.2021  №  48 </t>
  </si>
  <si>
    <t>Постановление Администрации Красноглинского внутригородского района городского округа Самара от 10.09.2020 № 411 "Об утверждении Положения о проведении конкурса по отбору общественных инициатив "Твой конструктор двора" на создание комфортных условий для проживания граждан на территории Красноглинского внутригородского района городского округа Самара на 2020-2021 годы"</t>
  </si>
  <si>
    <t xml:space="preserve">Постановление Администрации Ленинского внутригородского района городского округа Самара от 21.10.2020 №70 "Об утверждении положения о порядке проведения конкурса общественных инициатив "Твой конструктор двора" по созданию комфортных условий для проживания граждан на территории Ленинского внутригородского района городского округа Самара на 2020 - 2021 годы"
</t>
  </si>
  <si>
    <t>Постановление № 239 от 28.06.2021 "Об утверждении Положения о проведении конкурса по отбору общественных инициатив "Твой конструктор двора" на получение субсидий по возмещению затрат на создание комфортных условий для проживания граждан на территории Октябрьского внутригородского района городского округа Самара за счет средств бюджета Октябрьского внутригородского района городского округа Самара.                                                          Постановление № 03 от 14.01.2019 "Об утверждении Порядка определения объема и предоставления субсидий из бюджета Октябрьского внутригородского района городского округа Самара юридическим лицам (за исключением субсидий государственным (муниципальным) учреждениям), индивидуальным предпринимателям, а также физическим лицам – производителям товаров, работ, услуг, в целях возмещения затрат, связанных  с выполнением работ на создание комфортных условий для проживания граждан на территории Октябрьского внутригородского района городского округа Самара по реализации проекта «Твой конструктор двора»</t>
  </si>
  <si>
    <t xml:space="preserve"> 10.10.2018 г. №338    "Об утверждении Положения о порядке проведении конкурса 
по отбору общественных инициатив «Твой конструктор двора» для проведения работ по благоустройству за счет средств бюджета Промышленного внутригородского района городского округа Самара"</t>
  </si>
  <si>
    <t xml:space="preserve">Постановление Администрации Советского внутригородского района городского округа Самара № 220 от 12.07.2018 "Об утверждении Положения проведения конкурса общественных инициатив "Твой конструктор двора", направленных на создание комфортных условий для проживания граждан на территории Советского внутригородского района городского округа Самара"                                                                                                                                                                                                                                                                                                                                                                                                                                                Постановление Администрации Советского внутригородского района городского округа Самара от 27.05.2019 № 152 "О внесении изменений в постановление Администрации Советского внутригородского района городского округа Самара от 20.07.2018 № 229 "О создании комиссии по отбору претендентов на допущение общественных инициатив к общественному голосованию и определению по результатам общественного голосования победителей конкурса общественных инициатив "Твой конструктор двора", направленных на создание комфортных условий для проживания граждан на территории Советского внутригородского района городского округа Самара"                                                                                                                                                                          Постановление  Администрации Советского внутригородского района городского округа Самара от 31.05.2019 № 160 "О внесении изменений в постановление Администрации Советского внутригородского района городского округа Самара от 12.07.2018 № 220 "Об утверждении Положения о проведении конкурса общественных инициатив "Твой конструктор двора", направленных на создание комфортных условий для проживания граждан на территории Советского внутригородского района городского округа Самара"                                                                                                                                                                                                                                                                                                                                                                                                                                                                                                                                                                                                                                                                                                                                                                                         Постановление Администрации Советсккого внутригородского района городского округа Самара от 23.11.2020 № 247 О внесении изменений в постановление Администрации Советского внутригородского района городского округа Самара от 12.07.2018 № 220 «Об утверждении Положения о проведении конкурса общественных инициатив «Твой конструктор двора», направленных на создание комфортных условий для проживания граждан на территории Советского внутригородского района городского округа Самара» Постановление Администрации Советсккого внутригородского района городского округа Самара от 23.11.2020 № 248 О назначении общественного голосования по выбору общественных инициатив в рамках конкурса по отбору общественных инициатив «Твой конструктор двора», направленных на создание комфортных условий для проживания граждан на территории Советского внутригородского района городского округа Самара                                                                                                                                                 Постановление Администрации Советсккого внутригородского района городского округа Самара от 07.12.2020 № 272 Об утверждении перечня победителей конкурса общественных инициатив «Твой конструктор двора», направленных на создание комфортных условий для проживания граждан на территории Советского внутригородского района городского округа Самара                                                                                                                                                                                                                                                        Постановление Администрации Советского внутригородского района городского округа Самара от 12.07.2021 № 204 Об утверждении Порядка предоставления субсидий из бюджета Советского внутригородского района городского округа Самара Самарской области юридическим лицам (за исключением субсидий государственным (муниципальным) учреждениям), индивидуальным предпринимателям, физическим лицам – производителям товаров, работ, услуг, в целях возмещения затрат, связанных с  реализацией общественных инициатив, победивших в конкурсе общественных инициатив «Твой конструктор двора», направленных на создание комфортных условий для проживания граждан на территории Советского внутригородского района городского округа Самара                                                                                                                                                                                                                                                                                                                                                                                                                                                             </t>
  </si>
  <si>
    <t>22.03.2021г. № 632 Постановление Администрации городского округа Сызрань «Об определении учреждения уполномоченного на оказание консультативной поддержки инициаторам инициативных проектов на территории городского округа Сызрань»                                             22.03.2021г. №633 Постаноление Администрации городского округа Сызрань "О создании комиссии по проведению конкурсного отбора инициативных проектов"                                                        29.03.2021г. №713 Постаноление Администрации городского округа Сызрань "Об утверждении критериев конкурсного отбора инициативных проектов"                                                         05.04.2021г № 779 Постаноление Администрации городского округа Сызрань "Об утверждении Порядка финансирования инициативных проектов в городском округе Сызрань"                                                                     14.04.2021г. № 849 Постановление Администрации городского округа Сызрань «О поддержке инициативного проекта»</t>
  </si>
  <si>
    <t xml:space="preserve">Постановление Администрации городского округа Сызрань Самарской области от 02.11.18 № 3193 "О внесении изменений в ведомственную целевую программу городского округа Сызрань "Содействие развитию общественного самоуправления в городском округе Сызрань Самарской области на 2016 - 2021 годы";                                                                             
 Постановление Администрации городского округа Сызрань Самарской области от 18.10.18 № 3005 "Об утверждении порядка определения объема и предоставления в 2018-2020 году субсидий из бюджета городского округа Сызрань некоммерческим организациям, не являющимся государственными(муниципальными) учреждениями, на организацию и проведение конкурса социальных инициатив по месту жительства".                                                                                                                                                                            Постановление Администрации городского округа Сызрань Самарской области от 13.06.2019 № 1503 "О внесении изменений в Порядок определения объема и предоставления субсидий из бюджета городского округа Сызрань некоммерческим организациям, не являющимся государственными (муниципальными) учреждениями, на организацию и проведение конкурса социальных инициатив по месту жительства", утвержденный Постановлением Администрации городского округа Сызрань от 18.10.2018г. № 3005. 
Постановление Администрации городского округа Сызрань Самарской области от 11.06.2020 № 1312 "О внесении изменений в Порядок определения объема и предоставления субсидий из бюджета городского округа Сызрань некоммерческим организациям, не являющимся государственными (муниципальными) учреждениями, на организацию и проведение конкурса социальных инициатив по месту жительства", утвержденный Постановлением Администрации городского округа Сызрань от 18.10.2018г. № 3005. </t>
  </si>
  <si>
    <t xml:space="preserve">Постановление Администрации городского округа Тольятти Самарской области от 29.07.2021 N 2630-п/1 "Об утверждении Регламента взаимодействия органов администрации городского округа Тольятти при реализации инициативных проектов"
</t>
  </si>
  <si>
    <t>Постановление "Об утверждении муниципальной программы городского округа Чапаевск "Поддержка местных инициатив" на 2021-2023 годы" от 26.04.2021 г. № 575 (в редакции постановления от 08.09.2021г. № 1277)</t>
  </si>
  <si>
    <t>Постановление администрации муниципального района Кинельский от 01.04.2021 г. № 532 "О создании конкурсной комиссии по проведению конкурсного отбора инициативных проектов на территории муниципального района Кинельский Самарской области"</t>
  </si>
  <si>
    <t>Постановление № 27 от 01.02.2021</t>
  </si>
  <si>
    <t>Постановление администрации сельского поселения Георгиевка от 18.12.2020г. № 180 "Об утверждении муниципальной программы «Поддержка местных инициатив на территории сельского поселения Георгиевка» на 2021–2023 годы"</t>
  </si>
  <si>
    <t>13.06.2019 № 307-П</t>
  </si>
  <si>
    <t>Постановление Администрации города Екатеринбурга от 21.09.2018 № 2345 "Об утверждении Положения о реализации проектов инициативного бюджетирования на территории муниципального образования "город Екатеринбург"</t>
  </si>
  <si>
    <t>Постановление администрации Верхнесалдинского городского округа от 06.03.2020 № 660  «Об утверждении Порядка проведения конкурсного отбора проектов инициативного бюджетирования в Верхнесалдинском городском округе и состава конкурсной комиссии по отбору проектов инициативного бюджетирования в Верхнесалдинском городском округе»</t>
  </si>
  <si>
    <t>Постановление Администрации МО Алапаевское от 11.08.2021 №682</t>
  </si>
  <si>
    <t>Постановление администрации АМО СК от 17 июня 2021г. № 442 "О некоторых мерах по реализации решения Совета АМО СК от 31 марта 2021г. № 10/100-1 "Об отдельных вопросах реализации инициативных проектов"</t>
  </si>
  <si>
    <t>Постановление администрации Апанасенковского муниципального округа Ставропольского края,от 17.05.2021г.  №389-п О некоторых мерах по реализации решения Совета Апанасенковского муниципального округа Ставропольского края от 12 апреля 2021 года № 119 «Об утверждении Положения о порядке определения части территории, на которой могут реализовываться инициативные проекты, о порядке выдвижения, внесения, обсуждения, рассмотрения инициативных проектов, проведения их конкурсного отбора в Апанасенковском муниципальном округе Ставропольского края»</t>
  </si>
  <si>
    <t>Постановление администрации Георгиевского городского округа Ставропольского края от 22 июня 2021 г. № 1895 "Об установлении части территории Георгиевского городского округа Ставропольского края, на которой могут реализовываться инициативные проекты", постановление администрации Георгиевского городского округа Ставропольского края от 09 июля 2021 г. № 2167 "О начале приема инициативных проектов на территории Георгиевского городского округа Ставропольского края", постановление администрации Георгиевского городского округа Ставропольского края от 13 июля 2021 г. № 2180 "Об установлении критериев оценки инициативных проектов и их балльных значений для проведения конкурсного отбора инициативных проектов на территории Георгиевского городского округа Ставропольского края"</t>
  </si>
  <si>
    <t>Постановление администрации Грачевского муниципального округа Ставропольского края от 19 октября 2021 г. № 827 "Об утверждении проекта "Приобретение трактора"</t>
  </si>
  <si>
    <t>Постановление администрации Ипатовского городского округа Ставропольского края от 21 декабря 2020 г. №1714 "Об утверждении муниципальной программы "Малое село Ипатовского городского округа Ставропольского края"; Распоряжение администрации  администрации ИГО СК  от 30.06.2021г. № 279-р "Об определении уполномоченных отраслевых (функциональных) органов администрации Ипатовского городского округа Ставропольского края, ответственных за организацию работы по рассмотрению инициативных проектов, а также проведению их конкурсного отбора в Ипатовском городском округе Ставропольского края";  "; Постановление администрации Ипатовского городского округа от 23.11.2021г №1793 "О внесении изменений в муниципальную программу "Малое село Ипатовского городского округа Ставропольского края от 21 декабря 2020 года №1714"; Постановление администрации Ипатовского городского округа Ставропольского края от 30 декабря 2021 года №2020 "О внесении изменений в муниципальную программу "Малое село Ипатовского городского округа Ставропольского края от 21 декабря 2020 года №1714"</t>
  </si>
  <si>
    <t>Распоряжение администрации  администрации ИГО СК  от 30.06.2021г. № 279-р "Об определении уполномоченных отраслевых (функциональных) органов администрации Ипатовского городского округа Ставропольского края, ответственных за организацию работы по рассмотрению инициативных проектов, а также проведению их конкурсного отбора в Ипатовском городском округе Ставропольского края";  "; Постановление   администрации ИГО СК № 985 от 13.07.2021г."Об утверждении согласовательной комиссии по распределению инициативных проектов на территории Ипатовского городского округа Ставропольского края";  Протокол заседания согласовательной комиссии по распределению инициативных проектов на территории Ипатовского городского округа Ставропольского края
приложения к протоколу   администрации ИГО СК №1 от 10.08.2021г. "Распределение инициативных проектов на территории Ипатовского городского округа Ставропольского края"; Постановление администрации  администрации ИГО СК  № 1159 от 12.08.2021г."О результатах расмотрения инициативных проектов"</t>
  </si>
  <si>
    <t>Постановление АНМО СК №371 от 27.05.2021г."Об определении уполномоченного органа администрации Новоселицкого муниципального округа Ставропольского края в сфере инициативного бюджетирования"; Постановление № 711,712 от 07.09.2021 года "О предварительном согласовании предоставления земельного участка";Постановление АНМО СК от 06.07.2021г. №518 "О назначении и проведении на территории села Китаевского Новоселицкого района Ставропольского края собрания, конференции граждан по вопросам рассмотрения инициативных проектов"; Постановление № 529 от 09.07.2021 г "О назначении и проведении на территории села Новоселицкого Новоселицкого района Ставропольского края собрания, конференции граждан по вопросам рассмотрения инициативных проектов";</t>
  </si>
  <si>
    <t xml:space="preserve">Постановление администрации Степновского муниципального округа Ставропольского края от 23 сентября 2021 года № 573 "Об утверждении Порядка использования зарезервированных в бюджете Степновского муниципального округа Ставропольского края средств на реа­лизацию инициативных проектов, осуществляемых на территории Степновского муниципального округа Ставропольского края"
</t>
  </si>
  <si>
    <t>Постановление администрации Петровского городского округа Ставропольского края от 27 июня 2019 года № 1362 "О конкурсном отборе проектов по ремонту улично-дорожной сети, основанных на инициативах жителей Петровского городского округа Ставропольского края" ( в редакции от 11.03.2020 № 333), дата вступления в силу НПА 28.06.2019</t>
  </si>
  <si>
    <t xml:space="preserve">Постановление Главы Вышневолоцкого городского округа №31 от 03.02.2021"Об утверждении муниципального проекта "Школьная инициатива".
</t>
  </si>
  <si>
    <t>Постановление Администрации муниципального района "Бай-Тайгинский кожуун РТ" №820 от 22.11.2019г</t>
  </si>
  <si>
    <t>Постановление Администрации города Тюмени от 19.04.2021 № 69-пк "Об утверждении Порядка работы с инициативными проектами в городе Тюмени"</t>
  </si>
  <si>
    <t>Постановление Администрации муниципального образования "Вавожский район" от 19.01.2021 №14 "Об утвеждении Порядка поддержки местных инициатив на территории муниципального образования "Вавожский район"</t>
  </si>
  <si>
    <t>Постановление Администрации муниципального образования "Глазовский район" от  01 марта 2019 года № 1.28 "О реализации муниципальных проектов инициативного бюджетирования «Наше село»на территории муниципальных образований –сельских поселений  Глазовского района" ( в редакции постановления от 08.04.2020 № 1.50, 01.04.2021 № 1.38)</t>
  </si>
  <si>
    <t xml:space="preserve">постановление Администрации муниципального образования «Можгинский район» от 1 февраля 2019 года № 48 «О реализации на территории Можгинского района муниципальных проектов инициативного бюджетирования среди  сельских поселений Можгинского района  «Наше село»  (с изменениями от 31.01.2020г. №70, от 26.10.2020г. №658)
</t>
  </si>
  <si>
    <t xml:space="preserve">Постановление Администрации муниципального образования "Мелекесский район" Ульяновской области от 30.13.2021 №281 "О реализации проекта «Народный бюджет» на территории муниципального образования «Мелекесский район» Ульяновской области" </t>
  </si>
  <si>
    <t>№ 20 от 28.05.2020 "Об утверждении Положения о проекте "Народный бюджет на 2021 год"</t>
  </si>
  <si>
    <t>Постановление администрации МО «Кузоватовский район»  № 479 от 17.08.2015 г.  О реализации проекта Народный бюджет</t>
  </si>
  <si>
    <t>Постановление администрации МО "Ульяновский район" от 16.03.2017 №204 "Об утверждении Положения о проекте "Народный бюджет"</t>
  </si>
  <si>
    <t>Постановление администрации муниципального образования «Базарносызганский район» №190-П от 31.10.2017</t>
  </si>
  <si>
    <t>Постановление Администрации муниципального образования образования "Барышский район" № 490-А от 22.05.2015 "О реализации проекта "Народный бюджет" в муниципальном образовании "Барышское городское поселение"</t>
  </si>
  <si>
    <t xml:space="preserve">17.12.2021 № 66 О внесении изменений в постановление администрации муниципального образования «Бекетовское сельское поселение» Вешкаймского района Ульяновской области от 10.12.2018 №70 «Об утверждении Положения о проекте «Народный бюджет»
</t>
  </si>
  <si>
    <t>Постановление администрации муниципального образования «Вешкаймский район» от 27.10.2016 № 786 «Об утверждении Положения о проекте «Народный бюджет».</t>
  </si>
  <si>
    <t>Постановление администрации муниципального образования «Вешкаймский район» от 24.04.2017  № 306 «Об утверждении Положения о проекте «Народный бюджет».</t>
  </si>
  <si>
    <t>Постановление администрации муниципального образования «Ермоловское сельское поселение» от 14.09.2018 № 38 «Об утверждении Положения о проекте «Народный бюджет».</t>
  </si>
  <si>
    <t>Постановление администрации муниципального образования «Каргинское сельское поселение» от 01.11.2019 № 69 «Об утверждении Положения о проекте «Народный бюджет».</t>
  </si>
  <si>
    <t>Постановление администрации МО "Майнский район" от 17.08.2016 №723 "Об утверждении Положения о проекте "Народный бюджет"</t>
  </si>
  <si>
    <t xml:space="preserve">Постановление администрации муниципального образования "Радищевский район" Ульяновской области от 25.07.2019 №501 " О реализации проекта "Народный бюджет" </t>
  </si>
  <si>
    <t>Постановление Главы администрации муниципального образования"Сенгилеевский район" Ульяновской области  от 28.09.2020г. №492-п "Об утверждении Положения о проекте "Народный бюджет -2021"</t>
  </si>
  <si>
    <t>Постановление  администрации муниципального образования  "Старокулаткинский район" №381 от 25.06.2015 "О реализации проекта «Народный бюджет"</t>
  </si>
  <si>
    <t xml:space="preserve">Постановление администрации муниципального образования «Стемасское сельское поселение» от 01.11.2018 № 45 «Об утверждении Положения о проекте «Народный </t>
  </si>
  <si>
    <t>Постановление администрации МО "Тереньгульский район"  Ульяновской области №318 от 31.08.2020 г."О реализации проекта "Народный бюджет"</t>
  </si>
  <si>
    <t>Постановление администрации муниципального образования Чуфаровское городское поселение от 16.08.2018 № 110 «Об утверждении Положения о проекте «Народный бюджет».</t>
  </si>
  <si>
    <t>Постановление администрации муниципального образования "Карсунский район" Ульяновской области от 27.06.2016 " 285 "Об утверждении Положения о проекте "Народный бюджет"</t>
  </si>
  <si>
    <t>Постановление Администрации города Димитровграда Ульяновской области от 14.05.2019 №1300 "О реализации проекта "Народный бюджет - 2020", Постановление Администрации города Димитровграда Ульяновской области от 15.05.2020 №872 "О реализации проекта "Народный бюджет - 2021"</t>
  </si>
  <si>
    <t>Постановление Администрации муниципального образования «Город Новоульяновск» Ульяновской области от 29.06.2017 №529-П  «Об утверждении Положения о проекте «Народный бюджет» объявляется сбор заявок на участие в проекте «Народный бюджет»</t>
  </si>
  <si>
    <t>24.10.2019 №153 Постановление об утверждении муниципальной программы"Поддержка местных инициатив и развитие территориального общественного самоуправления в городском  поселении "Рабочий поселок Лососина" Советско-Гаванского муниципального района Хабаровского края на 2020-2023 годы»</t>
  </si>
  <si>
    <t>21.12.2020 №81 Постановление об утверждении муниципальной программы"Поддержка местных инициатив населения в Гаткинском сельском поселении Советско-Гаванского муниципального района Хабаровского края на 2021-2023 годы»</t>
  </si>
  <si>
    <t>Постановление от 23.04.2021 № 242 "Об утверждении Порядка определения объема и предоставления физическим лицам грантов в форме субсидий из бюджета городского поселения "Город Амурск" на реализацию проектов ТОС, осуществляющих деятельность на территории городского поселения "Город Амурск"</t>
  </si>
  <si>
    <t>Постановление администрации города Хабаровска от 15 апреля 2021 г. N 1368 "Об организации и проведении конкурса социально значимых инициатив (проектов) среди территориального общественного самоуправления"</t>
  </si>
  <si>
    <t xml:space="preserve">Постановление администрации Бриаканского сельского поселения от 15.07.2020 № 49 "Об утверждении Порядка  о предоставлении субсидии, на финансовое обеспечение затрат  территориальным общественным самоуправлениям"
</t>
  </si>
  <si>
    <t>Постановление администрации района от 03.11.2016 №640</t>
  </si>
  <si>
    <t>Постановление администрации Солнечного муниципального района Хабаровского края от 04.12.2017 № 187 (в новой редакции постановления от 30.09.2019  № 108)</t>
  </si>
  <si>
    <t>постановление № 87 от 09.10.2019 г. « Об утверждении порядка предоставления грантов из местного бюджета на реализацию проектов по развитию территориального общественного самоуправления»</t>
  </si>
  <si>
    <t xml:space="preserve">
Постановление от «20» февраля 2021 г. №260 «О формировании Согласительной комиссии»
</t>
  </si>
  <si>
    <t>Выбор проектов, которые были профинансированы в 2021 году, осуществлялся в соответствии с: 
1.Постановлением администрации города Нефтеюганска от 31.07.2017 № 125-нп "Об утверждении Порядкапроведения конкурсного отбора проектов инициативного бюджетирования муниципальной конкурсной комиссией города Нефтеюганска";
2.Постановлением администрации города Нефтеюганска от 18.07.2018 № 345-п «Об утверждении состава муниципальной комиссии города Нефтеюганска по конкурсному отбору проектов инициативного бюджетирования»</t>
  </si>
  <si>
    <t>Постановление администрации города Урай от 19.01.2021 №46 "О реализации Решения Думы города Урай от 24.12.2020 №109 "О регулировании отдельных вопросов в сфере реализации инициативных проектов в городском округе Урай Ханты-Мансийского автономного округа-Югры"</t>
  </si>
  <si>
    <t>Постановление администрации Нефтеюганского района от 26.04.2017 № 676-па "О конкурсном отборе проектов "Народный бюджет" в Нефтеюганском районе" (в редакции № 886-па от 01.06.2017, № 1505-па от 30.08.2017, № 1718-па от 05.10.2017, №2335-па от 14.12.2017, № 320-па от 12.03.2018, № 894-па от 06.06.2018, № 501-па от 11.03.2019, № 1607-па от 29.07.2019, № 1901-па от 16.09.2019, № 785-па от 11.06.2020)</t>
  </si>
  <si>
    <t>1) Распоряжение Администрации города от 28.04.2021 № 595 "О порядке взаимодействия структурных подразделений Администрации города, муниципальных учреждений по вопросам рассмотрения и реализации инициативных проектов";
2) Постановление Администрации города от 01.02.2021 № 689 «Об утверждении методики и критериев оценки инициативных проектов»;
3) Постановление Администрации города от 21.01.2021 № 445 «Об утверждении состава конкурсной комиссии в целях рассмотрения и конкурсного отбора инициативных проектов»</t>
  </si>
  <si>
    <t>П О С Т А Н О В Л Е Н И Е от 05.02.2018                                       № 47 г. Ханты-Мансийск О конкурсном отборе проектов  инициативного бюджетирования 
в Ханты-Мансийском районе</t>
  </si>
  <si>
    <t>Распоряжение администрации города Нижневартовска от 25.03.2021 №180-р "Об определении уполномоченного структурного подразделения администрации города на принятие решений об определении части территории города, в границах которой может реализовываться инициативный проект, о поддержке либо об отказе в поддержке инициативного проекта", Распоряжение администрации города Нижневартовска от 23.04.2021 №303-р "Об утверждении состава конкурсной комиссии по проведению конкурсного отбора инициативных проектов", Распоряжение администрации города Нижневартовска от 04.06.2021 №476-р "Об утверждении типовой формы договора о внесении в бюджет города инициативных платежей, предназначенных для реализации инициативного проекта в муниципальном образовании город Нижневартовск"</t>
  </si>
  <si>
    <t xml:space="preserve">Постановления администрации района от  26.04.2019 № 926 "О реализации инициативного бюджетирования в Нижневартовском районе" (действ. до 01.01.2021)                                                                                                        </t>
  </si>
  <si>
    <t>Постановлением Администрации Кондинского района от 26 июля 2019 года № 1500 «Об утверждении Порядка применения органом местного самоуправления муниципального образования Кондинский район механизмов инициативного (партисипаторного) бюджетирования» (утратило силу в 2021 г)</t>
  </si>
  <si>
    <t>постановлением администрации городского поселения Междуреченский от 29 июля 2019 года №137-п «О конкурсном отборе проектов «Народный бюджет» в городском поселении Междуреченский» (утратило силу в 2021 г)</t>
  </si>
  <si>
    <t>Постановление администрации сельского поселения Шугур 
от 17 мая 2019 года №46 "О конкурсном отборе проектов  
"Народный бюджет" в сельском поселении Шугур" (утратило силу в 2021 г)</t>
  </si>
  <si>
    <t xml:space="preserve">Постановление администрации Сургутского района от 23.08.2019 № 3257-нпа «Об утверждении положения о порядке отбора и реализации в Сургутском районе проектов инициативного бюджетирования» </t>
  </si>
  <si>
    <t>Постановление администрации города Магнитогорска от 08.04.2016 № 4081-П "Об утверждении Положения о проекте по партисипаторному бюджетированию "Я планирую бюджет"</t>
  </si>
  <si>
    <t>Постановление администрации города Чебоксары от 09.02.2018 № 201 "О реализации инициативного бюджетирования в городе Чебоксары"</t>
  </si>
  <si>
    <t xml:space="preserve">Постановление Администрации МО город Салехард от 29.01.2020 N 210 "О реализации на территории муниципального образования город Салехард проекта "Бюджетная инициатива граждан" ("Уютный Ямал")";
Постановление Администрации МО город Салехард от 02.04.2020 N 908 "О реализации на территории муниципального образования город Салехард школьного партисипаторного бюджетирования в рамках реализации проекта "Бюджетная инициатива граждан" ("Уютный Ямал")"
</t>
  </si>
  <si>
    <t>Постановление Администрации города Лабытнанги от 10.05.2018 № 519 "Об инициативном бюджетировании в муниципальном образовании город Лабытнанги" (до 31.12.2021)</t>
  </si>
  <si>
    <t xml:space="preserve">Распоряжение от 16.03.2020 № 300-р "О реализации проекта инициативного бюджетирования «Уютный Ямал» в муниципальном образовании город Новый Уренгой 
в 2020 году
</t>
  </si>
  <si>
    <t>Постановление Администрации города Ноябрьска № 373 от 22.05.2019 «Об утверждении Положения о проекте «Развитие инициатив на территории муниципалитета», Постановление Администрации города Ноябрьска № 1297 от 04.09.2020 «О внесении изменений в Положение о проекте «Развитие инициатив на территории муниципалитета», Решение Городской Думы № 165-Д от 22.10.2020 «Об утверждении Положения о порядке выдвижения, внесения, обсуждения, рассмотрения инициативных проектов и проведения их конкурсного отбора»</t>
  </si>
  <si>
    <t>Постановление Администрации города Муравленко от 23.04.2018 года №256 "О реализации проекта "Бюджетная инициатива граждан" на территории города Муравленко"   Постановление Администрации города Муравленко от 29 декабря 2018 года № 916 "О внесении изменений в приложения №№ 1-3, утвержденные постановлением Администрации города Муравленко от 23.04.2018 № 256",   Постановление Администрации города Муравленко от 27 января 2020 года № 40 "О внесении изменений в Порядок проведения конкурса по отбору местных инициатив в рамках проекта «Бюджетная инициатива граждан» на территории города Муравленко" , "О реализации  школьного партисипаторного бюджетирования" от 10.03.2020 № 171</t>
  </si>
  <si>
    <t xml:space="preserve">Постановление Администрации города Губкинского от 03.06.2019 № 858 "О реализации на территории муниципального образования город Губкинский проекта "Бюджетная инициатива граждан" </t>
  </si>
  <si>
    <t>Постановление Администрации Надымского района от 17.03.2021 № 191-пк "Об утверждении требований к составу сведений, которые должен
содержать инициативный проект, документам и материалам,предоставляемым инициатором проекта в уполномоченный орган одновременно с инициативным проектом, а также иные вопросы,
связанные с работой с инициативными проектами"</t>
  </si>
  <si>
    <t xml:space="preserve">Постановление администрации муниципального образования Шурышкарский район от 19.07.2019 г. № 632- А "Об утверждении Порядка проведения конкурсного отбора проектов поддержки местных инициатив «Уютный Ямал» в муниципальном образовании Шурышкарский район" (действовало до 2021 года)
Постановление Администрации МО Шурышкарский район № 429 от 07 мая 2021 года </t>
  </si>
  <si>
    <t>Постановление администрации МО Азовское 60-а  от 31.10.2019 "О реализации проекта "Бюджетная инициатива граждан на территории МО Азовское"</t>
  </si>
  <si>
    <t>Постановление администрации МО Горковское  от 10.07.2018 № 46 "О реализации проекта Бюджетная инициатива граждан на территории муниципального образования Горковское"</t>
  </si>
  <si>
    <t>Постановление Администрации муниципального образования Лопхаринское от 09.04.2019 г. № 24 "Об инициативном бюджетировании в муниципальном образовании Лопхаринское"</t>
  </si>
  <si>
    <t>Постановленние администрации МО Мужевское от 10.12.2018 года № 358 "Об инициативном бюджетировании в муниципальном образовании Мужевское"</t>
  </si>
  <si>
    <t>Постановление админитсрации муниципального образованичя Овгортское от 02.11.2018 года № 71 "О реализации проекта Бюджетная инициатива граждан на территории муниципального образования Овгортское"</t>
  </si>
  <si>
    <t>Постановление админитсрации МО Шурышкарское от 06.03.2019 года № 17 " О реализации проекта Бюджетная инициатива граждан на территории муниципального образования Шурышкарское</t>
  </si>
  <si>
    <t xml:space="preserve">1. Постановление Администрации муниципального образования Приуральский район от 21 февраля 2020 года № 105 «О порядке проведения конкурсного отбора проектов инициативного бюджетирования «Бюджетная инициатива граждан» в муниципальном образовании Приуральский район» (в редакции постановлений: №541 от 19 августа 2020 года, №588 от 07 сентября 2020 года,№608 от 21 сентября 2020 года) </t>
  </si>
  <si>
    <t xml:space="preserve">Постановление Администрации муниципального образования Аксарковское от 26 февраля 2020 года №52  «О порядке проведения конкурсного отбора проектов инициативного бюджетирования «Бюджетная инициатива граждан» в муниципальном образовании Аксарковское» </t>
  </si>
  <si>
    <t>Постановление Администрации МО Белоярское № 14 от 26.02.2020 г. "О порядке проведения конкурсного отбора проектов инициативного бюджетирования «Бюджетная инициатива граждан» в муниципальном образовании Белоярское"</t>
  </si>
  <si>
    <t>Постановление Администрации муниципального образования село Катравож 21.03.2019 №35 «Об утверждении Порядка проведения конкурсного отбора проектов инициативного бюджетирования «Бюджетная инициатива граждан» в муниципальном образовании село Катравож»</t>
  </si>
  <si>
    <t>Постановление Администрации муниципального образования Ямальский район от 17.03.2020 года № 220 "Об утверждении Положения о реализации проекта «Бюджетная инициатива граждан» («Уютный Ямал») на территории муниципального образования Ямальский район на 2020-2021 годы; Постановление Администрации муниципальтного образования Ямальский район от 14.02.2020 №127  "Об утверждении Положения о школьном партисипаторном бюджетировании в общеобразовательных организациях муниципального образования Ямальский район"</t>
  </si>
  <si>
    <t>Постановление Администрации Тазовского района О реализации проекта «Школьное партисипаторное бюджетирование» в муниципальном округе Тазовский район Ямало-Ненецкого автономного округа от 10 февраля 2021 № 82-п</t>
  </si>
  <si>
    <t>Постановление Администрации Пуровского района от 29.04.2021 № 223-ПА "О реализации инициативных проектов на территории Пуровского района"
Постановление Администрации Пуровского района от 16.06.2021 № 305-ПА "О реализации проекта «Школа идей» в Пуровском районе"</t>
  </si>
  <si>
    <t>Постановление Администрации района от 10.12.2018 № П-359 "О реализации проекта «Бюджетная инициатива граждан» на территории муниципального образования Красноселькупский район"</t>
  </si>
  <si>
    <t>Постановление Администрации муниципального образования село Красноселькуп от 24.07.2018 № 141-ПС "О реализации проекта «Бюджетная инициатива граждан» на территории муниципального образования село Красноселькуп"</t>
  </si>
  <si>
    <t xml:space="preserve">от 06.07.2018г. № 149 Об утверждении Положения о проекте «Бюджетная инициатива граждан»
</t>
  </si>
  <si>
    <t xml:space="preserve">https://www.arhcity.ru/?page=2373/1 </t>
  </si>
  <si>
    <t>https://harabaly.astrobl.ru/normativno-pravovoy-akt/postanovlenie-ot-12032020-no</t>
  </si>
  <si>
    <t>https://karaidel.bashkortostan.ru/documents/projects/325108/; https://karaidel.bashkortostan.ru/documents/projects/351782/</t>
  </si>
  <si>
    <t xml:space="preserve">http://admmeleuz.ru/index.php?option=com_content&amp;view=article&amp;id=13020&amp;catid=905&amp;Itemid=356 </t>
  </si>
  <si>
    <t xml:space="preserve">https://chekmagush.bashkortostan.ru/documents/active/278669/ </t>
  </si>
  <si>
    <t>https://belrn.ru/media/site_platform_media/2022/4/4/52-p.pdf       https://belrn.ru/docspage/dokumenty/</t>
  </si>
  <si>
    <t xml:space="preserve">https://borisovka.info/media/site_platform_media/2021/6/22/68-r-ot-29012021g.pdf ; https://borisovka.info/media/site_platform_media/2021/6/21/597-r-ot-17062021g.pdf </t>
  </si>
  <si>
    <t>https://www.veidadm.ru/media/site_platform_media/2022/4/6/65.pdf</t>
  </si>
  <si>
    <t>https://volokonadm.ru/dokumenty/postanovleniya-administracii/</t>
  </si>
  <si>
    <t>https://volokonadm.ru/dokumenty/rasporyazheniya-administracii/rasporyazhenie-administracii-volok198/, https://volokonadm.ru/dokumenty/rasporyazheniya-administracii/</t>
  </si>
  <si>
    <t>https://volokonadm.ru/dokumenty/rasporyazheniya-administracii/rasporyazhenie-administracii-volokono44/, https://volokonadm.ru/dokumenty/rasporyazheniya-administracii/</t>
  </si>
  <si>
    <t>http://gubkinadm.ru/</t>
  </si>
  <si>
    <t>http://rovenkiadm.ru/dokumenty/vse-dokumenty/razvitie-obshestvennogo-samoupraiya-v-rovensko/</t>
  </si>
  <si>
    <t>https://yakov-go.ru/organy-vlasti/territorialnye-obshestvennye-sovety-tos/</t>
  </si>
  <si>
    <t>https://www.gusr.ru/userfiles_npa/P_783_25_06_2019.pdf                                                                                                       https://www.gusr.ru/userfiles_npa/P_399_15_04_2020.pdf</t>
  </si>
  <si>
    <t>http://selivanovo.ru/images/stories/201702/d8-37.pdf</t>
  </si>
  <si>
    <t>http://www.navoloki.ru/blagoustroystvo/initsiativnye-proekty/index.php?ELEMENT_ID=45196</t>
  </si>
  <si>
    <t>https://gvardeysk.gov39.ru/power/normativnue-pravovue-aktu/2020-postanovl/</t>
  </si>
  <si>
    <t>https://светлый.рф/wp-content/uploads/2021/12/1248.pdf</t>
  </si>
  <si>
    <t>https://www.kaluga-gov.ru/obshchestvo/initsiativnye-proekty/pravovaya-baza/2960/</t>
  </si>
  <si>
    <t>https://www.mo-kirov.ru/tos/prozekt/konkurs-2021-goda/</t>
  </si>
  <si>
    <t>https://bhregion.ru/doc_archive/public/publisher/14/type/2/</t>
  </si>
  <si>
    <t>consultantplus://offline/ref=F3CBBEC388826FA80B6DA097D4A83585DA548A892A1D48BB802C8E32D88D816E4E143C9678E40592645634FF53AD38149E0C6C27A3716D51C43D40E41BB265q7I</t>
  </si>
  <si>
    <t xml:space="preserve">consultantplus://offline/ref=F3CBBEC388826FA80B6DA097D4A83585DA548A892A1D48BB802C8E32D88D816E4E143C9678E40592645634FF53AD38149E0C6C27A3716D51C43D40E41BB265q7I
</t>
  </si>
  <si>
    <t>http://андрюковская.рф/wp-content/uploads/administraciya/Муниципальные%20программы/Постановления/2019%20год/p143.pdf</t>
  </si>
  <si>
    <t xml:space="preserve">1) https://admnvrsk.ru/dokumenty/dokumenty-administratsii/normativnye-pravovye-akty/postanovlenija/document-20190620114643-159789/?sphrase_id=128673;
2) https://admnvrsk.ru/dokumenty/dokumenty-administratsii/normativnye-pravovye-akty/postanovlenija/document-20191014152012-402970/ </t>
  </si>
  <si>
    <t>http://xn--90afdba3aujnnk.xn--p1ai/index.php/initsiativnoe-byudzhetirovanie/normativnye-dokumenty</t>
  </si>
  <si>
    <t>http://adm-kubanets.ru/images/postanovleniya/2021/post_10_ot_12.02.21.docx</t>
  </si>
  <si>
    <t>http://ahtirsky.ru/index.php/postanovlenia/3741--18112021-533.html</t>
  </si>
  <si>
    <t>http://olginskoe-sp.ru/wp-content/uploads/2020/01/200-%D0%BE%D1%82-18.11.2019.doc</t>
  </si>
  <si>
    <t xml:space="preserve"> https://npavlovka.ru/ekonomika-i-finansy/initsiativnoe-byudzhetirovanie/1%2009.01.20%20инициативное%20бюджетирование.rtf </t>
  </si>
  <si>
    <t>1) https://centrsp13.ru/munitsipalnye-pravovye-akty/postanovleniya/postanovleniya-2020/3113-postanovlenie-ot-09-01-2020-g-02-ob-utverzhdenii-polozheniya-po-primeneniyu-initsiativnogo-byudzhetirovaniya-v-tsentralnom-selskom-poselenii-beloglnnskogo-rajona;
2) https://centrsp13.ru/munitsipalnye-pravovye-akty/postanovleniya/postanovleniya-2021/3531-postanovlenie-ot-09-07-2021-g-34-o-vnesenii-izmenenij-v-postanovlenie-administratsii-tsentralnogo-selskogo-poseleniya-beloglinskogo-rajona-ot-09-01-2020-goda-02-ob-utverzhdenii-polozheniya-po-primeneniyu-initsiativnogo-byudzhetirovaniya-v-tsentralnom-selskom-poselenii-beloglnnskogo-rajona</t>
  </si>
  <si>
    <t>http://adm-kazanskoe.ru/images/post101_ot_15.07.2021.docx</t>
  </si>
  <si>
    <t>1) http://wp.burakovskaja.ru/wp-content/uploads/2021/07/%D0%9F%D0%BE%D1%81%D1%82%D0%B0%D0%BD%D0%BE%D0%B2%D0%BB%D0%B5%D0%BD%D0%B8%D0%B5-%E2%84%96-106.doc;
2) http://wp.burakovskaja.ru/wp-content/uploads/2021/07/Постановление-№-24.doc</t>
  </si>
  <si>
    <t>https://www.novoberezanskoe.ru/initsiativnoe-byudzhetirovanie/postanovlenie-130</t>
  </si>
  <si>
    <t>1) https://razdolnaya-adm.ru/normativnye-dokumenty/2013-12-31-08-39-47/postanovleniya-2020/postanovlenie-175-ot-30-12-2020-g-ob-utverzhdenii-vedomstvennoj-tselevoj-programmy-razvitie-initsiativnogo-byudzhetirovaniya-v-razdolnenskom-selskom-poselenii-korenovskogo-rajona-na-2021-god;
2) https://razdolnaya-adm.ru/normativnye-dokumenty/2013-12-31-08-39-47/postanovleniya-2021/postanovlenie-16-ot-17-02-2021-goda-o-vnesenii-izmenenij-v-postanovlenie-administratsii-razdolnenskogo-selskogo-poseleniya-korenovskogo-rajona-ot-30-dekabrya-2020-goda-175-ob-utverzhdenii-vedomstvennoj-tselevoj-programmy-razvitie-initsiativnogo-byudzhetirovaniya-v-razdolnenskom-selskom-poselenii-korenovskogo-rajona-na-2021-god</t>
  </si>
  <si>
    <t>https://www.proletarskoe.ru/sobranie-deputatov/resheniya-sobraniya/resheniya-2020/6788-postanovlenie-180-ot-25-12-2020-goda-ob-utverzhdenii-vedomstvennoj-tselevoj-programmy-razvitie-initsiativnogo-byudzhetirovaniya-v-munitsipalnom-obrazovanii-korenovskij-rajon-na-2021-god</t>
  </si>
  <si>
    <t xml:space="preserve">https://www.poltavadm.ru/index.php/ru/pravotvorchestvo/munitsipalnye-pravovye-akty/455-postanovleniya </t>
  </si>
  <si>
    <t>http://lspadmin.ru/%D0%BF%D0%BE%D1%81%D0%B5%D0%BB%D0%B5%D0%BD%D0%B8%D0%B5/%D0%B8%D0%BD%D0%B8%D1%86%D0%B8%D0%B0%D1%82%D0%B8%D0%B2%D0%BD%D1%8B%D0%B5-%D0%BF%D1%80%D0%BE%D0%B5%D0%BA%D1%82%D1%8B.html</t>
  </si>
  <si>
    <t>http://www.adm-risovoe.ru/images/postanovleniya/2021/post_6_14.01.2021_2.docx</t>
  </si>
  <si>
    <t>http://adm-maevskoe.ru/%D0%B4%D0%BE%D0%BA%D1%83%D0%BC%D0%B5%D0%BD%D1%82%D1%8B/postanovlenija/%D0%BF%D0%BE%D1%81%D1%82%D0%B0%D0%BD%D0%BE%D0%B2%D0%BB%D0%B5%D0%BD%D0%B8%D1%8F-2021.html</t>
  </si>
  <si>
    <t>https://sochi.ru/upload/iblock/063/063c05ba26e8f089ed7c4c62c9dad441.pdf</t>
  </si>
  <si>
    <t>https://vmadmin.ru/doci/Постановление%20№%2020%20от%2001.03.2021%20года.pdf</t>
  </si>
  <si>
    <t>https://admvyshesteblievskaya.ru/index.php?page=doc_npa&amp;year=2021</t>
  </si>
  <si>
    <t>http://zheleznoe-sp.ru/publ/normativnye_pravovye_akty/postanovlenie_administracii_zheleznogo_selskogo_poselenija_ot_05_03_2020_g_26/1-1-0-520</t>
  </si>
  <si>
    <t>http://www.novolabinskoesp.ru/pages/initsiativnoe-bjudzhetirovanie1</t>
  </si>
  <si>
    <t>http://www.tenginskoesp.ru/files/выборы/П%20108%20от%2028.12.2020%20%20об%20утверждении%20Порядка%20по%20ИБ.doc</t>
  </si>
  <si>
    <t>http://admekaterinovka.ru/2021/02/25487/</t>
  </si>
  <si>
    <t>http://starscherb.ru/2021/Iniciati_proekt/281_ot_28.10.2021-lozinskaja.doc</t>
  </si>
  <si>
    <t>Справочная правовая система "КонсультантПлюс":
http://www.consultant.ru/</t>
  </si>
  <si>
    <t>https://kurganobl.ru/sites/default/files/imceFiles/user-03/PPKO_ot_28.12.2019_no458.pdf</t>
  </si>
  <si>
    <t>2.https://dzhankoy.rk.gov.ru/document/show/4399    
3.https://dzhankoy.rk.gov.ru/document/show/6653</t>
  </si>
  <si>
    <t xml:space="preserve">https://dzhankoy.rk.gov.ru/document/show/7151
</t>
  </si>
  <si>
    <t>https://sbor.ru/finance/bd/otkrbud/plan</t>
  </si>
  <si>
    <t>http://omsukchan-adm.ru/inova_block_documentset/document/328406/</t>
  </si>
  <si>
    <t>http://publication.pravo.gov.ru/Document/View/4900202108130004</t>
  </si>
  <si>
    <t>https://borcity.ru/authority/acts/postadm/index2016.php</t>
  </si>
  <si>
    <t>https://borcity.ru/authority/acts/postadm/index2015.php</t>
  </si>
  <si>
    <t xml:space="preserve">https://адмдзержинск.рф/documents/Раздел%20Экономика%20и%20имущество/ekonomika-i-imushchestvo/1.%20%20О%20вн.%20изм.%20в%20постановл.%20306_(файл%20отображения).pdf  https://адмдзержинск.рф/documents/Городской%20округ/Муниципальные%20финансы/Постановление%20№306.rar;
https://адмдзержинск.рф/documents/Раздел%20Экономика%20и%20имущество/ekonomika-i-imushchestvo/1.%20%20О%20вн.%20изм.%20в%20постановл.%20306_(файл%20отображения).pdf </t>
  </si>
  <si>
    <t>https://www.boradmin.ru/documents/search.html?srch_text=%D1%82%D0%B2%D0%BE%D0%B9+%D1%88%D0%BA%D0%BE%D0%BB%D1%8C%D0%BD%D1%8B%D0%B9+%D0%B1%D1%8E%D0%B4%D0%B6%D0%B5%D1%82&amp;srch_number=&amp;srch_dates=&amp;srch_category=1</t>
  </si>
  <si>
    <t>http://vnovobr.ru/images/files/3570.pdf</t>
  </si>
  <si>
    <t>https://komobrlub.edusite.ru/p94aa1.html</t>
  </si>
  <si>
    <t>https://komobrhv.ru/документы/нормативно-правовые/</t>
  </si>
  <si>
    <t>https://kormil.omskportal.ru/omsu/kormil-3-52-223-1/etc/inbudg/2021</t>
  </si>
  <si>
    <t>https://bugadmin.orb.ru/activity/11204/</t>
  </si>
  <si>
    <t>http://www.бузулук.рф/sites/default/files/files/2021/14244/polozheniya_o_proekte_narodnyy_byudzhet_v_gorode_buzuluke_postanovlenie_18.04.2016_no_869-p_s_uchetom_vseh_izmeneniy.docx</t>
  </si>
  <si>
    <t>http://бузулук-право.рф/sites/default/files/legal-acts//27.02.2020_no_242-p.docx</t>
  </si>
  <si>
    <t>https://gy.orb.ru/documents/active/22068/</t>
  </si>
  <si>
    <t>https://www.gorodmednogorsk.ru/fin/npo-fo1.html</t>
  </si>
  <si>
    <t>https://novotroitsk.orb.ru/zakonodatelstvo/postanovleniya-i-rasporyazheniya-administratsii-/postanovleniya-i-rasporyazheniya-administratsii-za-2020-god.php</t>
  </si>
  <si>
    <t>http://www.orenburg.ru/activities/finance/normative_legal_acts/normative_legal_acts_on_taxes_paid_to_the_budget_of_orenburg/%D0%9F%D0%BE%D1%81%D1%82%D0%B0%D0%BD%D0%BE%D0%B2%D0%BB%D0%B5%D0%BD%D0%B8%D0%B5%201413-%D0%BF.doc</t>
  </si>
  <si>
    <t>http://sorochinsk56.ru/assets/files/2020-Postanovlenia/349-17.03.2020.pdf</t>
  </si>
  <si>
    <t>http://финотдел-ясный.рф/20199</t>
  </si>
  <si>
    <t>http://adamfin.ru/data/documents/Postanovlenie_13.03.2021_175-p-Narodnyy-byudzhet.PDF</t>
  </si>
  <si>
    <t>https://disk.yandex.ru/d/crDxV6A63NnntJ</t>
  </si>
  <si>
    <t>http://www.aleksandrovka56.ru/upload/files/NPA/Postanovlenia/2020/%E2%84%96729-%D0%BF%20%D0%BE%D1%82%2024.08.2020%D0%B3.pdf</t>
  </si>
  <si>
    <t>http://www.aleksandrovka56.ru/upload/files/FinOtd/2020/%D0%9F%D0%BE%D1%81%D1%82.%20%D0%BE%D0%B1%20%D1%83%D1%82%D0%B2.%D0%9F%D0%BE%D0%BB%D0%BE%D0%B6%D0%B5%D0%BD%D0%B8%D1%8F%20%D0%A2%D0%A8%D0%91.pdf</t>
  </si>
  <si>
    <t xml:space="preserve">https://asfin56.ru/assets/files/documents/2021/1/postanovlenie.doc </t>
  </si>
  <si>
    <t>http://pp-bz.ru/legal-acts/1078</t>
  </si>
  <si>
    <t>http://грачевский-район.рф/bitrix/redirect.php?event1=file&amp;event2=download&amp;event3=472%20п.doc&amp;goto=/upload/iblock/4d3/472%20п.doc</t>
  </si>
  <si>
    <t>https://krasnogvardfo.ru/assets/files/documents/%D0%9D%D0%B0%D1%80%D0%BE%D0%B4%D0%BD%D1%8B%D0%B9%20%D0%B1%D1%8E%D0%B4%D0%B6%D0%B5%D1%82/npa-1.rar</t>
  </si>
  <si>
    <t>https://finotdnovoorsk.ru/postanovlenie-o-narodnom-byudzhete#content</t>
  </si>
  <si>
    <t>http://fin-or.ru/sites/all/modules/pubdlcnt/pubdlcnt.php?file=/ckfinder/userfiles/files/%D0%9F%D0%BE%D1%81%D1%82%D0%B0%D0%BD%D0%BE%D0%B2%D0%BB%D0%B5%D0%BD%D0%B8%D0%B5%20983%D0%BF%20%D0%BE%D1%82%2019052021(1).pdf&amp;nid=653</t>
  </si>
  <si>
    <t>сайт "сакмарскийрайон.рф"</t>
  </si>
  <si>
    <t>https://mo-se.orb.ru/upload/uf/5bb/Postanovlenie-_560_p-ot-16.07.2020.docx
https://mo-se.orb.ru/upload/uf/c90/Postanovlenie-_584_p-13.10.2021.docx</t>
  </si>
  <si>
    <t>https://tl.orb.ru/activity/10699/</t>
  </si>
  <si>
    <t>http://fintotsk.ru/file/download/1156</t>
  </si>
  <si>
    <t>https://www.penza-gorod.ru/upload/medialibrary/17d/17d02d2c5f50b178b1215fec7206184f.pdf</t>
  </si>
  <si>
    <t>http://chernadmin.ru/dokumenty/?SECTION_ID=39&amp;set_filter=Показать&amp;PAGEN_1=3</t>
  </si>
  <si>
    <t>http://www.admkud.ru/initsiativnoe-byudzhetirovanie/npa/</t>
  </si>
  <si>
    <t>http://www.vlc.ru/city-environment/Turizm/Iniciativnoe-byudzhetirovanie/61366</t>
  </si>
  <si>
    <t xml:space="preserve">https://spasskd.ru/images/files/2021/raznoe/0617/288-pa_ot_08062021_o_provedenii_konkursnogo_otbora.docx </t>
  </si>
  <si>
    <t>http://old-chertkov.donland.ru/Data/Sites/34/media/сельскиепоселения/чертково/мунпроект/постановление№298от29.12.2016светлаяулица.doc</t>
  </si>
  <si>
    <t>https://otradny.org/upload/iblock/b9a/b9af4c5736860f95dc96652346f87d6a.rar</t>
  </si>
  <si>
    <t xml:space="preserve">http://www.pohgor.ru/documents/postanovlenie/npa_1547.html                     http://www.pohgor.ru/documents/postanovlenie/npa_1534.html                     </t>
  </si>
  <si>
    <t>http://www.zdsamara.ru/regulatory/munitsipalnye-pravovye-akty/2993/?sphrase_id=9332</t>
  </si>
  <si>
    <t>https://www.samadm.ru/docs/official-publication/31618/</t>
  </si>
  <si>
    <t>https://www.samadm.ru/upload/iblock/c8c/post.411.pdf</t>
  </si>
  <si>
    <t>https://www.samadm.ru/docs/official-publication/27565/</t>
  </si>
  <si>
    <t>https://www.samadm.ru/authority/octobyarsky_district/your-builder-yard-october/</t>
  </si>
  <si>
    <t>https://www.samadm.ru/upload/iblock/7a8/Ssylka2.docx</t>
  </si>
  <si>
    <t>https://sovadmsamara.ru/tvoj_konstruktor_dvora/</t>
  </si>
  <si>
    <t>http://adm.syzran.ru/index.php?id=43&amp;tx_documents_fe%5Bdocument%5D=5297&amp;tx_documents_fe%5Baction%5D=show&amp;tx_documents_fe%5Bcontroller%5D=Document&amp;cHash=ce73ae58ee6de2ff9b8440ad106aea89  http://adm.syzran.ru/index.php?id=43&amp;tx_documents_fe%5Bdocument%5D=5320&amp;tx_documents_fe%5Baction%5D=show&amp;tx_documents_fe%5Bcontroller%5D=Document&amp;cHash=79f5ea05bdbbdffcdaf671be85a6a7be</t>
  </si>
  <si>
    <t>http://adm.syzran.ru/index.php?id=43&amp;tx_documents_fe%5Bdocument%5D=3086&amp;tx_documents_fe%5Baction%5D=show&amp;tx_documents_fe%5Bcontroller%5D=Document&amp;cHash=c5bb408fc2dbc6c4c21bc396e7836212 http://adm.syzran.ru/index.php?id=43&amp;tx_documents_fe%5Bdocument%5D=2314&amp;tx_documents_fe%5Baction%5D=show&amp;tx_documents_fe%5Bcontroller%5D=Document&amp;cHash=0f2a502045287eb96b2530d5c5cee329 http://adm.syzran.ru/index.php?id=43&amp;tx_documents_fe%5Bdocument%5D=2209&amp;tx_documents_fe%5Baction%5D=show&amp;tx_documents_fe%5Bcontroller%5D=Document&amp;cHash=b901ea3015fb6d20e85c68636ef3cdc8  http://adm.syzran.ru/index.php?id=43&amp;tx_documents_fe%5Bdocument%5D=4389&amp;tx_documents_fe%5Baction%5D=show&amp;tx_documents_fe%5Bcontroller%5D=Document&amp;cHash=e175a11f23a8bdd17a8b27d8fe26d9e2</t>
  </si>
  <si>
    <t>https://tgl.ru/documentation/obj?obj=35118</t>
  </si>
  <si>
    <t>https://chapadm.ru/index.php?option=com_docs&amp;view=doc&amp;id=2625</t>
  </si>
  <si>
    <t>http://www.kinel.ru/dokumenty/pravovye-akty-administratsii/</t>
  </si>
  <si>
    <t>https://docs.yandex.ru/docs/view?url=ya-browser%3A%2F%2F4DT1uXEPRrJRXlUFoewruKg2EqM7ZiQ2HzsHy9CuS_oOGLDO4qJUgWgWWm6AV9l4-PXeNDPc_HFOLeyL4bt_Pns2g3bHCUYx0SErnd0dqyyOsRm7zHqr8OFGGzVvLDWAj6IV1xZNV8cIuWhmPRsHYg%3D%3D%3Fsign%3D0iAxvCkkE0edvMSMbN5CG1AFhVHzUTFaQI0NlMyhyCE%3D&amp;name=bgd_post_27-01.02.21.doc&amp;nosw=1</t>
  </si>
  <si>
    <t>http://www.kinel.ru/files/Grg_post_180-18.12.20.doc</t>
  </si>
  <si>
    <t>http://shentala.su/files/2_307-%D0%9F%20%D0%BE%D1%82%2013_06_2019%20(1).pdf</t>
  </si>
  <si>
    <t>инициатива.екатеринбург.рф/about/documents</t>
  </si>
  <si>
    <t>http://v-salda.ru/normativno-pravovie-akti/?ELEMENT_ID=8728</t>
  </si>
  <si>
    <t>https://alapaevskoe.ru/article/show/id/10221</t>
  </si>
  <si>
    <t>http://www.andropovskiy.ru/images/Downloads/Iniciativ_proekt/Pravovaya_baza/2021/June/1.2/постановление%20администрации%20амо%20ск%20от%2017%20июня%202021г.%20№%20442.doc</t>
  </si>
  <si>
    <t xml:space="preserve">aamrsk.ru </t>
  </si>
  <si>
    <t>https://www.georgievsk.ru/mestnye-initsiativy/failes/2167_proekt.doc
https://www.georgievsk.ru/mestnye-initsiativy/failes/2180_proekt.doc
https://www.georgievsk.ru/mestnye-initsiativy/budjetirovanie/1895_22_06_2021.doc</t>
  </si>
  <si>
    <t>https://adm-grsk.ru/munitsipalnye-pravovye-akty/postanovleniya/postanovleniya-2021?</t>
  </si>
  <si>
    <t>http://www.ipatovo.org/page.php?id=28318
http://www.ipatovo.org/page.php?id=34800</t>
  </si>
  <si>
    <t>http://www.ipatovo.org/page.php?id=31864</t>
  </si>
  <si>
    <t>https://www.novoselickoe.ru/</t>
  </si>
  <si>
    <t>new.stepnoe.ru/mestnye-initsiativy/vydvizhenie-initsiativnykh-proektov</t>
  </si>
  <si>
    <t>http://petrgosk.ru/obshchestvo/koordinatsionnye-i-soveshchatelnye-organy/konkursnaya-komissiya-po-provedeniyu-konkursnogo-otbora-proektov-po-remontu-ulichno-dorozhnoy-seti-o/%E2%84%96%201362%20%D0%BE%D1%82%2027%2006%202019).pdf,</t>
  </si>
  <si>
    <t>http://vvolgoroo.ru/shc.iniciativa.html</t>
  </si>
  <si>
    <t>http://www.tyumendoc.ru/docs/postanovleniya/view-10076</t>
  </si>
  <si>
    <t>http://glazrayon.ru/city/fin/podderzhka/norm/</t>
  </si>
  <si>
    <t>https://www.mozhga-rayon.ru/about/info/proekty-initsiativnogo-byuzhdetirovaniya/initsiativnoe-byudzhetirovanie-nashe-selo/</t>
  </si>
  <si>
    <t>http://adm-melekess.ru/strukturnye-podrazdelenija/narodnyi-byudzhet-2021.html</t>
  </si>
  <si>
    <t>http://www.krasnorechenskoesp.ru/load/narodnyj_bjudzhet/32</t>
  </si>
  <si>
    <t xml:space="preserve">http://kuzovatovo.ulregion.ru/5886/norma/6793/7975/ </t>
  </si>
  <si>
    <t>http://ulraion.ru/page/230</t>
  </si>
  <si>
    <t>https://bsizgan.ulregion.ru/npa/par-2017/6990.html</t>
  </si>
  <si>
    <t>http://barysh.org/regulatory/Post2015/490.pdf</t>
  </si>
  <si>
    <t>http://www.xn--90aciab1ac4ac2ai.xn--p1ai/load/administracija/normativnye_pravovye_akty/postanovlenie_ot_17_12_2021_66/9-1-0-864</t>
  </si>
  <si>
    <t>https://mo-veshkaima.ru/view_news.php?id=14236</t>
  </si>
  <si>
    <t>https://mo-veshkaima.ru/view_news.php?id=23328</t>
  </si>
  <si>
    <t>http://www.ermolovskoe.ru/load/normativnye_pravovye_akty/2018/postanovlenie_38_ot_14_09_2018/55-1-0-934</t>
  </si>
  <si>
    <t>http://www.kargino.ru/load/dokumenty_administracii/postanovlenija_2019_g/postanovlenie_69_ot_01_11_2019/49-1-0-552</t>
  </si>
  <si>
    <t xml:space="preserve">http://maina-admin.ru/about/statistics/butget </t>
  </si>
  <si>
    <t>http://www.radishevo.ulregion.ru/165/4218/15180/</t>
  </si>
  <si>
    <t>http://sengilej.ru/filemanager.aspx?fileid=11744</t>
  </si>
  <si>
    <t>http://stkulatka.ulregion.ru/mz/marat/1933.html</t>
  </si>
  <si>
    <t>http://www.stemasskoe.ru/load/normativno_pravovye_akty/utverzhdennye/postanovlenie_administracii_mo_stemasskoe_selskoe_poselenie_ot_01_11_2018_45/37-1-0-170</t>
  </si>
  <si>
    <t>http://www.terenga.ru/node/11767</t>
  </si>
  <si>
    <t>http://www.chufarovogp.ru/load/postanovlenie_110_ot_16_08_2018g/1-1-0-1586</t>
  </si>
  <si>
    <t>http://karsunmo.ru/postanovleniya/</t>
  </si>
  <si>
    <t>http://dimitrovgrad.ru/uprfin/nbudget/</t>
  </si>
  <si>
    <t>https://novulsk.ru/upload/iblock/fbc/529-%D0%9F%20(000539).doc</t>
  </si>
  <si>
    <t>http://xn----7sbapuabb0aemglaypgbk6ftfqd.xn--p1ai/index/2019_g_chast_2/0-136</t>
  </si>
  <si>
    <t>http://admgatka.ru/legal_act.php?id_position=299&amp;id_npas=12&amp;blok=adm&amp;razdel=legal_acts</t>
  </si>
  <si>
    <t>https://pravo.amursk.ru/view?id=4030</t>
  </si>
  <si>
    <t>https://khv27.ru/administration/structural-units/upravlenie-po-svyazyam-s-obshchestvennostyu-i-smi/territorialnoe-obshchestvennoe-samoupravlenie/</t>
  </si>
  <si>
    <t>https://briakan.khabkrai.ru/Deyatelnost/TOS/Proekty1532582158/907</t>
  </si>
  <si>
    <t>https://vbradm.khabkrai.ru/?menu=getfile&amp;id=8581</t>
  </si>
  <si>
    <t>https://solnechniyadm.khabkrai.ru/Dokumenty/Programmy/2222/O-programme</t>
  </si>
  <si>
    <t>http://arhiv.uska-orochskaya.ru/legal_acts.php?id_npas=11&amp;blok=adm&amp;razdel=legal_act</t>
  </si>
  <si>
    <t>https://admlangepas.ru/open-budget/proactive-budgeting/legal-regulation2870/municipal-legal-acts5266/postanovlenie-ot-20-fevralya-2021-g-260/</t>
  </si>
  <si>
    <t xml:space="preserve">http://www.admugansk.ru/category/1496?page=2
http://www.admugansk.ru/uploads/2019/08/345.docx
</t>
  </si>
  <si>
    <t>https://budget.uray.ru/municipalnye-pravovye-akty-2/</t>
  </si>
  <si>
    <t>http://www.admoil.ru/npa/2017/676-pa.docx, http://www.admoil.ru/npa/2017/886-pa.docx, http://www.admoil.ru/npa/2017/1505-pa.docx, http://www.admoil.ru/npa/2017/1718-pa.docx, http://www.admoil.ru/npa/2017/2335-pa.docx, http://www.admoil.ru/npa/2018/320-pa.docx, http://www.admoil.ru/npa/2018/894-pa.docx, http://www.admoil.ru/npa/2019/501-pa.docx, http://www.admoil.ru/npa/2019/1607-pa.docx, http://www.admoil.ru/npa/2019/1901_pa.docx</t>
  </si>
  <si>
    <t>1) http://admsurgut.ru/files/materials/files/files5/%D0%A0%D0%90%D0%93_%D0%BE%D1%82_28.04.21___595.pdf;
2) http://admsurgut.ru/files/materials/files/files1/%D0%9F%D0%90%D0%93_%D0%BE%D0%B1_%D0%BE%D1%86%D0%B5%D0%BD%D0%BA%D0%B8_%D0%B8_%D0%BA%D1%80%D0%B8%D1%82%D0%B5%D1%80%D1%8F%D1%85_%D0%B4%D0%BB%D1%8F_%D0%B8%D0%9F.pdf;
3) http://admsurgut.ru/files/materials/files/files3/%D0%9F%D0%90%D0%93_%D0%BE_%D0%9A%D0%BE%D0%BD%D0%BA%D1%83%D1%80%D1%81%D0%BD%D0%BE%D0%B9_%D0%BA%D0%BE%D0%BC%D0%B8%D1%81%D1%81%D0%B8%D0%B8.pdf</t>
  </si>
  <si>
    <t>http://hmrn.ru/gkh/zhile-i-gorodskaya-sreda/normativno-pravovye-akty/?clear_cache=Y</t>
  </si>
  <si>
    <t>https://www.n-vartovsk.ru/documents/agRasp/#DOCTYPE=agRasp&amp;Y=2021&amp;M=3</t>
  </si>
  <si>
    <t>http://nvraion.ru/upload/iblock/ad4/постановление%20по%20ИБ_№926%20от%2026.04.19.pdf</t>
  </si>
  <si>
    <t>http://admkonda.ru/initciativnye-proekty-2021-goda.html</t>
  </si>
  <si>
    <t>http://www.admkonda.ru/narodnyy-byudzhet-2021-mezhd.html</t>
  </si>
  <si>
    <t>http://www.shugur.ru/documents/1396.html</t>
  </si>
  <si>
    <t>https://www.admsr.ru/upload/iblock/a69/-3257_npa-ot-23.08.2019-_c-izmeneniyam-ot-20.05.2020-_-2047_npa_.pdf</t>
  </si>
  <si>
    <t>https://www.magnitogorsk.ru/storage/app/uploads/public/5e3/2c2/3a5/5e32c23a5c522990153951.docx</t>
  </si>
  <si>
    <t>http://gcheb.cap.ru/doc/laws/2018/02/09/postanovlenie201</t>
  </si>
  <si>
    <t>https://www.salekhard.org/normativno-pravovye-akty/postanovleniya-administratsii/18333/
https://docs.cntd.ru/document/561701850</t>
  </si>
  <si>
    <t xml:space="preserve">https://lbt.yanao.ru/documents/active/4802/   </t>
  </si>
  <si>
    <t>https://www.newurengoy.ru/doc/19666-o-realizacii-proekta-iniciativnogo-byudzhetirovaniya-uyutnyy-yamal-v-municipalnom-obrazovanii-gorod-novyy-urengoy-v-2020-godu.html</t>
  </si>
  <si>
    <t xml:space="preserve">http://budget.depfinnbr.ru/images/docs/%D0%9F-0373_%D0%BE%D1%82_2019.05.pdf,  http://budget.depfinnbr.ru/images/docs/%D0%9F-0373_%D0%BE%D1%82_2019.05.pdf, http://budget.depfinnbr.ru/images/ritm/165_22-10-2020.doc  </t>
  </si>
  <si>
    <t xml:space="preserve">Постановление Администрации города Муравленко от 23.04.2018 № 256 "О реализации проекта "Бюджетная инициатива граждан" на территории города Муравленко        http://muravlenko.yanao.ru/ekonomika-i-zhkh/municipalnye-finansy/bjudzhetnaya-iniciativa-grazhdan/dokumenty-bjudzhetnaya-iniciativa-grazhdan/49980-postanovlenie-o-realizacii-proekta-byudzhetnaya-iniciativa-grazhdan-na-territorii-goroda-muravlenko.html ,   Постановление Администрации города Муравленко от 29 декабря 2018 года № 916 "О внесении изменений в приложения №№ 1-3, утвержденные постановлением Администрации города Муравленко от 23.04.2018 № 256"                     http://muravlenko.yanao.ru/administraciya-goroda/normativno-pravovye-akty/postanovleniya-administracii-goroda/postanovleniya-administracii-za-2018-g/53296-postanovlenie-ot-29-dekabrya-2018-goda-916.html                 Постановление Администрации города Муравленко от 27 января 2020 года № 40 "О внесении изменений в Порядок проведения конкурса по отбору местных инициатив в рамках проекта «Бюджетная инициатива граждан» на территории города Муравленко"     http://muravlenko.yanao.ru/ekonomika-i-zhkh/municipalnye-finansy/bjudzhetnaya-iniciativa-grazhdan/dokumenty-bjudzhetnaya-iniciativa-grazhdan/58994-postanovlenie-administracii-goroda-muravlenko-ot-27-yanvarya-2020-goda-40.html    "О реализации  школьного партисипаторного бюджетирования" от 10.03.2020 № 171     http://muravlenko.yanao.ru/administraciya-goroda/normativno-pravovye-akty/postanovleniya-administracii-goroda/postanovleniya-administracii-za-2020-g/page/69/
</t>
  </si>
  <si>
    <t>https://www.gubadm.ru/activity/14305/</t>
  </si>
  <si>
    <t xml:space="preserve"> https://nadym.yanao.ru/documents/abolished/101493/</t>
  </si>
  <si>
    <t>https://www.admmuji.ru/file/94m3w3cxe
https://www.uomuzhi.ru/index.php/activities/535-shkolnoe-partisipatornoe-byudzhetirovanie/4460-shkolnoe-partisipatornoe-byudzhetirovanie</t>
  </si>
  <si>
    <t xml:space="preserve">http://azov-adm.ru/documents/2777.html; </t>
  </si>
  <si>
    <t>http://adm-gorki.ru/byudzhetnaya-iniciativa-grazhdan.html</t>
  </si>
  <si>
    <t xml:space="preserve">http://lopchari-adm.ru/documents/2851.html </t>
  </si>
  <si>
    <t>http://adm-muji.ru/documents/1591.html</t>
  </si>
  <si>
    <t>http://www.admin-moovg.ru/documents/1255.html</t>
  </si>
  <si>
    <t>http://adminshur.ru/2019</t>
  </si>
  <si>
    <t>http://приуральскийрайон.рф/economy/initsiativnoe-byudzhetirovanie/?year=2020</t>
  </si>
  <si>
    <t>http://www.adminbelka.ru/documents/1093.html</t>
  </si>
  <si>
    <t>http://www.katravog.ru/documents/1322.html</t>
  </si>
  <si>
    <t>https://www.mo-yamal.ru/nb?page=48&amp;year=2020; https://www.mo-yamal.ru/nb?page=44&amp;year=2020</t>
  </si>
  <si>
    <t>https://tasu.ru/mestnoe-samoupravlenie/administratsiya/postanovleniya-administratsii-rayona/o-realizatsii-proekta-shkolnoe-partisipatornoe-byudzhetirovanie-v-munitsipalnom-okruge-tazovskiy-rayon-yamalo-nenetskogo-avtonomnogo-okruga-48554/</t>
  </si>
  <si>
    <t>https://www.puradm.ru/one-doc/12590
https://www.puradm.ru/one-doc/13023</t>
  </si>
  <si>
    <t>https://selkup.yanao.ru/documents/active/60644/</t>
  </si>
  <si>
    <t>http://krasnoselkup.ru/documents/1575.html</t>
  </si>
  <si>
    <t xml:space="preserve">сайт МО Толькинское закрыт 31.12.2021г. в связи с ликвидацией МО Толькинское </t>
  </si>
  <si>
    <t>Решение Муниципального совета Борисовского района от 29.01.2021г. №239 "Об утверждении порядка выдвижения, внесения, обсуждения, рассмотрения инициативных проектов, а также проведения их конкурсного отбора на территории муниципального района «Борисовский район» Белгородской области"; Решение Муниципального совета Борисовского района от 26.03.2021г. №248 Об утверждении порядка предоставления и распределения субсидий израйонного бюджета бюджетам городского и сельских поселений Борисовского района на реализацию инициативных проектов</t>
  </si>
  <si>
    <t>Комиссия по проведению территориального конкурса "Лучшая практика общественного самоуправления в Яковлевском городском округе в 2021 году"</t>
  </si>
  <si>
    <t xml:space="preserve">1.Решение Совета Горковского сельского поселения от 27.04.2021 №17 «Об утверждении Положения о порядке выдвижения, внесения, обсуждения рассмотрения инициативных проектов, реализацию которых планируется на территории Горковского сельского поселения Кинешемского муниципального района, а также проведения их конкурсного отбора».                                                                                           2.Решение Совета Горковского сельского поселения от 05.02.2021 № 5 «О порядке назначения и проведения собраний в целях рассмотрения и обсуждения вопросов внесения инициативных проектов, которые могут реализовываться на территории Горковского сельского поселения Кинешемского муниципального района»                                                           3.Решение Совета Горковского сельского поселения от 05.02.2021 № 6  «Об утверждении порядка проведения конкурсного отбора инициативных проектов для реализации на территории Горковского сельского поселения Кинешемского муниципального района»                                                                      4. Решение Совета Горковского сельского поселения от 27.01.2021 № 3 «О порядке определения части территории Горковского сельского поселения Кинешемского муниципального района, на которой могут реализовываться инициативные проекты»                                                    </t>
  </si>
  <si>
    <t xml:space="preserve">Решение Совета Луговского сельского поселения от 04.02.2021 № 6;
Решение Совета Луговского сельского поселения от 04.02.2021 № 8;
Решение Совета Луговского сельского поселения от 27.04.2021 № 22;
Решение Совета Луговского сельского поселения от 27.04.2021 № 23
</t>
  </si>
  <si>
    <t>Решение Совета Наволокского городского поселения от 24.02.2021 № 5 "О порядке определения части территории Наволокского городского поселения Кинешемского муниципального района Ивановской области, на которой могут реализовываться инициативные проекты"                                                                                                                                                                                                                                                                                                                                                                                                                                                                                                  Решение Совета Наволокского городского поселения от 24.02.2021 № 6 "О порядке назначения и проведения собраний в целях рассмотрения и обсуждения вопросов внесения инициативных проектов, которые могут реализовываться на территории Наволокского городского поселения Кинешемского муниципального района"                                                                                                                                                                                                                                                                                                                                                                                  Решение Совета Наволокского городского поселения от 24.03.2021 № 16 "О внесении изменений в Положение о порядке назначения и проведения собраний в целях рассмотрения и обсуждения вопросов внесения инициативных проектов, которые могут реализовываться на территории Наволокского городского поселения Кинешемского муниципального района"                                                                                                                                                                                                                                                                                               Решение Совета Наволокского городского поселения от 28.04.2021 № 28 "Об утверждении Положения  о порядке выдвижения, внесения, обсуждения, рассмотрения инициативных проектов, реализация которых планируется на территории Наволокского городского поселения Кинешемского муниципального района, а также проведения их конкурсного отбора"                                                                                                                                                                                                                                                                                                                   Решение Совета Наволокского городского поселения от 02.06.2021 № 37 "О направлении представителей Совета Наволокского городского поселения в состав по проведению конкурсного отбора инициативных проектов, планируемых к реализации на территории Наволокского городского поселения Кинешемского муниципального района"</t>
  </si>
  <si>
    <t xml:space="preserve"> Решение Совета Решемского сельского поселения Кинешемского муниципального района №24 от 29.04.2021 г.
Об утверждении Положения о порядке выдвижения, внесения, обсуждения рассмотрения инициативных проектов, реализацию которых планируется на территории Решемского сельского поселения Кинешемского муниципального района, а также проведения их конкурсного отбора                                                                                      Решение Совета Решемского сельского поселения Кинешемского муниципального района №5 от 10.02.2021 г.
О порядке назначения и проведения собраний в целях рассмотрения и обсуждения вопросов внесения инициативных проектов, которые могут реализовываться на территории Решемского сельского поселения Кинешемского муниципального района                                                                                                 Решение Совета Решемского сельского поселения Кинешемского муниципального района №4 от 10.02.2021 г.
О порядке определения части территории Решемского сельского поселения Кинешемского муниципального района Ивановской области, на которой могут                                                                Решение Совета №2 от 14.01.2022 г.
О составе комиссии по проведению конкурсного отбора инициативных проектов, реализация которых планируется на территории Решемского сельского поселения Кинешемского муниципального района                                                                                                                                                                                                                  </t>
  </si>
  <si>
    <t>№5 от 04.02.2021г решение Совета Шилекшинского сельского поселения "О порядке назначения и проведения собраний в целях рассмотрения и обсуждения вопросов внесения инициативных проектов, которые могут реализовываться на территории Шилекшинского сельского поселения Кинешемского муниципального района"; №4 от 04.02.2021г. "О порядке определения части территории Шилекшинского сельского поселения Кинешемского муниципального района Ивановской области, на которой могут реализовываться инициативные проекты";  №17 от 19.04.2021 г. " Об утверждении Положения о порядке выдвижения, внесения, обсуждения рассмотрения инициативных проектов, реализацию которых планируется на территории Шилекшинского сельского поселения Кинешемского муниципального района, а также проведения их конкурсного отбора"; №18 от 19.04.2021 г "О порядке формирования и деятельности комиссии по проведению конкурсного отбора инициативных проектов, реализацию которых планируется на территории Шилекшинского сельского поселения Кинешемского муниципального района"</t>
  </si>
  <si>
    <t xml:space="preserve">ДУМА ГОРОДА  УСОЛЬЕ-СИБИРСКОЕ
РЕШЕНИЕ от 28.01.2021 г. № 1/7 </t>
  </si>
  <si>
    <t>Решение окружного Совета депутатов от 24.11.2020 г. № 91 «О бюджете муниципального образования «Светловский городской округ» на 2021 год и плановый период 2022-2023 годов» (в действующей редакции)</t>
  </si>
  <si>
    <t>Решение Сельской Думы № 1 от 17.01.2019 года</t>
  </si>
  <si>
    <t>Решение Городской Думы городского поселения "Город Балабаново" от 07.09.2017 №40-д</t>
  </si>
  <si>
    <t>Решение Городской Думы «Об утверждении Положения о порядке выдвижения,
внесения, обсуждения, рассмотрения инициативных проектов,
а также проведения их конкурсного отбора в муниципальном
образовании городское поселение город Боровск»</t>
  </si>
  <si>
    <t xml:space="preserve">Решение Городской Думы города Калуги от 27.01.2021 № 12 «Об утверждении Порядка выявления мнения граждан по вопросу о поддержке инициативного проекта путем сбора их подписей»;
Решение Городской Думы города Калуги от 27.01.2021 № 13 «Об утверждении Порядка определения части территории муниципального образования «Город Калуга», на которой могут реализовываться инициативные проекты;  
Решение Городской Думы города Калуги от 27.01.2021 № 14 «Об утверждении Положения о порядке выдвижения, внесения, обсуждения, рассмотрения инициативных проектов, а также проведения их конкурсного отбора в муниципальном образовании «Город Калуга»
</t>
  </si>
  <si>
    <t>Решение сельской Думы сельского поселения село Совхоз "Боровский" от 25.05.2017 №34</t>
  </si>
  <si>
    <t>Статья 9 решения Кировской городской Думы от  18.12.2020 № 41/1 "О бюджете муниципального образования "Город Киров" на 2021 год и плановый период 2022 и 2023 годов"</t>
  </si>
  <si>
    <t>Решение Тужинской поселковой Думы от 09.08.2019 № 30/119 О результатах опроса граждан на территории Тужинского городского поселения (д. Покста)</t>
  </si>
  <si>
    <t xml:space="preserve">19.04.2021 №176 "Об утверждении Порядка выдвижения, внесения, обсуждения и рассмотрения инициативных проектов в муниципальном образовании Дубровское сельское поселение Белохолуницкого района Кировской области "                                                                                                  19.04.2021 №175 "О Порядке прооведения опроса граждан в муниципальном образовании Дубровское сельское поселение Белохолуницкого района Кировской области "                                        от 19.04.2021 №177 "об утверждении Порядка проведения конкурсного отбора инициативных проектов для реализации на территории, части территорий  муниципального образования Дубровского сельского поселения Белохолуницкого района Кировской области"                                    от 19.04.2021 №178 "Об утверждении Порядка расчета и возврата сумм и инициативных платежей, продлежащих возврату лицам ( в том числе организациям), осуществившим их перчисление в бюджет Дубровского сельского поселения"                                             </t>
  </si>
  <si>
    <t>27.08.2021 № 652; 15.12.2021 № 941</t>
  </si>
  <si>
    <t>Об утверждении Порядка реализации народных инициатив в муниципальном районе «Княжпогостский» от 5 июля 2021 г. № 262</t>
  </si>
  <si>
    <t>Постановление администрации МР "Койгородский" от 27 июля 2021 года № 40/07, Постановление администрации МР "Койгородский" от 29 ноября 2021 года № 31/11 "О внесении изменений в постановление администрации МР "Койгородский" от 27 июля 2021 года № 40/07. 14 июля 2021 года № 20/07</t>
  </si>
  <si>
    <t>Распоряжение от 16.07.2021 № 1090 «О реализации народных инициатив в муниципальном образовании муниципального района  «Корткеросский»»</t>
  </si>
  <si>
    <t xml:space="preserve">Решение Совета муниципального района "Прилузский" от 06.08.2021 г № VI-08/2, Решение Совета муниципального района "Прилузский" от 10.12.2021 г № VI-11/1 </t>
  </si>
  <si>
    <t>Постановление Администрации муниципального района "Сосногорск"  от 09.07.2021 № 1337 «Об утверждении Порядка реализации народных инициатив в МО МР «Сосногорск»,  Постановление Администрации муниципального района "Сосногорск" от 25.08.2021 № 1584 « О внесении изменений в Постановление от 09.07.2021 № 1337»</t>
  </si>
  <si>
    <t>Постановление администрации муниципального от 30 июля 2021 г. № 7/945 "Об утверждении Порядка реализации народных инициатив в
муниципальном районе «Сыктывдинский»</t>
  </si>
  <si>
    <t>Постановление администрации муниципального района "Сысольский" № 7/1026 от 09.07.2021г. "О реализации народных инициатив в муниципальном образовании муниципального района «Сысольский» в 2021 году"</t>
  </si>
  <si>
    <t>Постановление администрации района 03.09.2021 № 9/956</t>
  </si>
  <si>
    <t>Постановление администрации МР "Удорский" от 12.07.2021 №640 "об утверждении Порядка реализации народных инициатив в МО МР "Удорский"</t>
  </si>
  <si>
    <t>Постановление администрации МР "Усть-Вымский" от 30.06.2021г. № 800. Постановление администрации МР "Усть-Вымский" от 08.10.2021г. № 1163</t>
  </si>
  <si>
    <t>Постановление № 884 от 05.07.2021 АМР "Усть-Куломский"</t>
  </si>
  <si>
    <t>Постановление администрации муниципального района "Усть-Цилемский№ от 21 марта 2022 № 03/209</t>
  </si>
  <si>
    <t xml:space="preserve">решение Совета от 27.11.2020 № 57 "Об утверждении Положения о порядке реализации инициативных проектов в Беноковском сельском поселении Мостовского района"
</t>
  </si>
  <si>
    <t>Решение Совета № 41 от 25.11.2020 года "Об утверждении Положения о порядке реализации инициативных проектов в Бесленеевском сельском поселении Мостовского района"</t>
  </si>
  <si>
    <t xml:space="preserve">Решение Совета Костромского сельского поселения мостовского района от 25.11.2020 
№ 45 "Об утверждении порядка выдвижения, внесения, обсуждения, рассмотрения инициативных проектов, а также проведения их конкурсного отбора в Костромском сельском поселении Мостовского района"
</t>
  </si>
  <si>
    <t>Решение Совета Шедокского сельского поселения Мостовского района  от 23.11.2020 № 46 "Об утверждении Положения о порядке реализации инициативных проектов в Шедокском сельском поселении Мостовского района"</t>
  </si>
  <si>
    <t>Решение городской Думы муниципального образования город Новороссийск от 20 апреля 
2021 г. № 97 (ред. от 24.12.2021) "Об утверждении Порядка применения инициативного бюджетирования в муниципальном образовании город Новороссийск"</t>
  </si>
  <si>
    <t>Решение Совета Дербентского сельского поселения Тимашевского района от 21.12.2020 
№ 55 "Об утверждении Положения о порядке реализации инициативных проектов в Дербентском сельском поселении Тимашевского района"</t>
  </si>
  <si>
    <t>Решение Совета сельского поселения Кубанец Тимашевского района от № 51 от 29.12.2020 года "Об утверждении Положения о порядке реализации инициативных проектов в сельском поселении Кубанец Тимашевского района</t>
  </si>
  <si>
    <t>Решение Совета Ахтырского городского поселения от 11 декабря 2020 г. № 105-с "Об утверждении Порядка проведения конкурсного отбор проектов инициативного бюджетирования в Ахтырском городском поселении Абинского района"</t>
  </si>
  <si>
    <t>Решение Совета Ольгинского сельского поселения Абинского района от 
24.09.2021 № 135-с "Об утверждении порядка выдвижения, внесения, обсуждения, рассмотрение инициативных проектов, а также проведения их конкурсного отбора неа территории Ольгинского сельского поселения Абинского района"</t>
  </si>
  <si>
    <t>Протокол заседания Конкурсной комиссии администрации Новопавловского сельского поселения Белоглинского района по проведению конкурсного отбора проектов местных инициатив в Новопавловском сельском поселении Белоглинского района в рамках инициативного бюджетирования от 19.02.2021 № 1</t>
  </si>
  <si>
    <t>Решение Совета Центрального сельского поселения Белоглинского района от 18.12.2020 
№ 25 "Об утверждении Положения о порядке реализации инициативных проетов в Центральном сельском поселении Белоглинского района"</t>
  </si>
  <si>
    <t>Решение Совета Казанского сельского поселения Кавказского района от 15 декабря 2020 г. № 2 "Об утверждении Положения о порядке реализации инициативных проектов в Казанском сельском поселении Кавказского района"</t>
  </si>
  <si>
    <t>Решение Совета Бураковского сельского поселения Кореновского района от 28.12.2020 №77 «Об утверждении Положения о порядке реализации инициативных проектов в Бураковском сельском поселении Кореновского района»</t>
  </si>
  <si>
    <t>Решение от 22.12.2020 № 87 "Об утверждении Положения о порядке реализации инициативных проектов в Новоберезанском сельском поселении Кореновского района"</t>
  </si>
  <si>
    <t>Решение Совета Платнировского сельского поселения Кореновского района от 24 декабря 2020 г. № 101 "Об утверждении Положения о порядке реализации инициативных проектов в Платнировском сельском поселении Кореновского района"</t>
  </si>
  <si>
    <t xml:space="preserve">Решение Совета Пролетарского сельского поселения Кореновского района от  25.12.2020 
№ 95 "Об утверждении Положения о порядке реализации инициативных проектов в Пролетарском сельском поселении Кореновского района"
</t>
  </si>
  <si>
    <t xml:space="preserve">Решение Совета Октябрьского сельского поселения Красноармейского района от 21 января 2021 г. № 23.2 "Об утверждении Положения о порядке реализации инициативных проектов в Октябрьском сельском поселении Красноармейского района"
</t>
  </si>
  <si>
    <t>Решение Совета Полтавского сельского поселения от 08.12.2020 № 18/4  "Об утверждении Положения о порядке реализации инициативных проектов в Полтавском сельском поселении Красноармейского района"</t>
  </si>
  <si>
    <t>Решение Совета Старонижестеблиевского сельского поселения Красноармейского района от 24 .12.2020 № 16.4 "Об утверждении Положения о порядке реализации инициативных проектов в Старонижестеблиевском  сельском поселении Красноармейского района"</t>
  </si>
  <si>
    <t>Решение Совета Темиргоевского сельского поселения Курганинского района от 17.12.2020 
№ 78 "Об утверждении Положения о порядке реализации инициативных проектов в Темиргоевском сельском поселении Курганинского района"</t>
  </si>
  <si>
    <t>Решение совета Безводного сельского поселения Курганинского района от 23.11.2020 № 63"Об утверждении Положения о порядке реализации инициативных проектов в Безводном сельском поселении Курганинского района"</t>
  </si>
  <si>
    <t xml:space="preserve">Решение совета Новоалексеевского сп от 19.11.2020 № 72 "Об утверждении Положения о порядке реализации Инициативных проектов в Новоалексеевском сельском поселении"
 </t>
  </si>
  <si>
    <t>Решение Совета Родниковского  сельского поселения Курганинского района  от 17.12.2020 № 68 "Об утверждении Положения о порядке реализации инициативных проектов в Родниковском сельском поселении Курганинского района"</t>
  </si>
  <si>
    <t>Решение совета Константиновского сп от 16.11.2020 № 57 "Об утверждении Положения о порядке реализации инициативных проектов в Константиновском сельском поселении Курганинского района"</t>
  </si>
  <si>
    <t>Решение Совета Попутненского сельского поселения от 05.02.2021 № 98 "Об утверждении Положения о порядке реализации инициативных проектов в Попутненском сельском поселении Отрадненского района"</t>
  </si>
  <si>
    <t>Решение Новопластуновского сельского поселения Павловского района от 9 марта 2021 г. № 30/103 "Об утверждении Положения о порядке реализации инициативных проектов в Новопластуновском сельском поселении Павловского района"</t>
  </si>
  <si>
    <t>Решение совета Бриньковского сельского поселения Приморско-Ахтарского района от 18.12.2020 № 63 "Об утверждении Положения о порядке реализации инициативных проектов в Бриньковском сельском поселении Приморско-Ахтарского района"</t>
  </si>
  <si>
    <t xml:space="preserve">Решение Совета Григорьевского сельского поселения от 03.02.2021 года №  72 "Об утверждении Положения о порядке реализации инициативных проектов в Григорьевском сельском поселении Северского района"  </t>
  </si>
  <si>
    <t>Решение Совета Илького городского поселения от 20 мая 2021 г. № 117 "Об утверждении Порядка выдвижения, внесения, обсуждения, рассмотрения инициативных проектов, а также проведения их конкурсного отбора в Ильском городском поселении"</t>
  </si>
  <si>
    <t>Решение Совета Львовского сельского поселения Северского района от 24.12.2020 № 91 «Об утверждении Положения о порядке реализации инициативных проектов в Львовском сельском поселении Северского района»</t>
  </si>
  <si>
    <t>Решение Совета Михайловского сельского поселенияот 05.02.2021 № 63 "Об утверждении Положения о порядке реализации инициативных проектов в Михайловском сельском поселении Северского района"</t>
  </si>
  <si>
    <t>Решение Совета Северского сельского поселения 
от 14.01.2021 № 116  "Об утверждении Порядка реализации инициативных проектов в Северском сельском поселении Северского района"</t>
  </si>
  <si>
    <t>Решение Совета Славянского городского поселения Славянского района 24.12.2020 № 7 "Об утверждении Положения об инициировании и реализации инициативных проектов в Славянском городском поселении Славянского района"</t>
  </si>
  <si>
    <t>Решение Совета Рисового сельского поселения славянского района от 23.12.2020 № 1 "Об утверждении Положения об инициировании и реализации инициативных проектов в Рисовом сельском поселении Славянского района"</t>
  </si>
  <si>
    <t>Решение Совета Маевского сельсчкого поселения славянского района от 28.12.2020 № 1 "Об утверждении Положения об инициировании и реализации инициативных проектов в Маевском сельском поселении"</t>
  </si>
  <si>
    <t xml:space="preserve">Решение Городского Собрания Сочи муниципального образования гороской округ город-курорт Сочи Краснодарского края от 27 мая 2021 г. № 59 "Об утверждении Положения о порядке выдвижения, внесения, обсуждения, рассмотрения инициативных проектов, а также проведения их конкурсного отбора в муниципальном образовании городской округ город-курорт Сочи Краснодарского края" </t>
  </si>
  <si>
    <t xml:space="preserve">Решение Совета Ванновского сельского поселения Тбилисского района от 28.12.2020 № 111 "Об утверждении Положения о порядке реализации инициативных проектов в Ванновском сельском поселении Тбилисского района" </t>
  </si>
  <si>
    <t xml:space="preserve">Решение XXVII сессии  Совета Вышестеблиевского сельского поселения Темрюкского района IV созыва от 22 января 2021 г. № 108 «Об утверждении Порядка выдвижения, внесения, обсуждения, рассмотрения инициативных проектов, а также проведения их конкурсного отбора в Вышестеблиевском сельском поселении Темрюкского района» </t>
  </si>
  <si>
    <t>Решение Совета Железного сельского поселения от 24.12.2020 г. № 2 протокол №24 «Об утверждении Положения о порядке реализации инициативных проектов в Железном сельском поселении Усть-Лабинского района"</t>
  </si>
  <si>
    <t>Решение Совета Новолабинского сельского поселения Усть-Лабинского района от 14.12.2020 № 4 "Об утверждении Положения о порядке реализации инициативных проектов в Новолабинском сельском поселении Усть-Лабинского района"</t>
  </si>
  <si>
    <t>Решение Совета Тенгинского сельского поселения Усть-Лабинского района от 21.01.2021 № 2 "Об утверждении Положения о порядке реализации инициативных проектов в Тенгинском сельском поселении Усть-Лабинского района"</t>
  </si>
  <si>
    <t>Решения Совета Екатериновского сельского поселения Щербиновского района от 15 декабря 2020 г. № 5 «О реализации инициативных проектов в Екатериновском сельском поселении Щербиновского района» и от 15 декабря 2020 г.
№ 6 «Об установлении Порядка определения части территории Екатериновского сельского поселения Щербиновского района, на которой могут реализовываться инициативные проекты»</t>
  </si>
  <si>
    <t>Решение Совета Старощербновского сельского поселения Щербиновского района  от 6 ноября 2020 г.  № 8 "О реализации инициативных проектов в Старощербиновском сельском поселении Щербиновского района"</t>
  </si>
  <si>
    <t>Решение Совета Щербиновского сельского поселения Щербиновского района от 25.11.2020 № 6 "О реализации инициативных проектов в Щербиновском сельском поселении Щербиновского района", 
Решение Совета Щербиновского сельского поселения Щербиновского района от 25.11.2020 № 7 "Об установлении Порядка определения части территории Щербиновского сельского поселения Щербиновского района, на которой могут реализовываться инициативные проекты"</t>
  </si>
  <si>
    <t>Решение Далматовской районной Думы от 14 декабря 2020 года № 31 "О районном бюджете на 2021 год и на плановый период 2022 и 2023 годов"</t>
  </si>
  <si>
    <t>Решение Джанкойского городского совета от 27.11.2020 № 189 «Об инициативном бюджетировании в муниципальном образовании городской округ Джанкой Республики Крым»</t>
  </si>
  <si>
    <t>Решение собрания представителей Омсукчанского городского округа от 21.01.2021г №5</t>
  </si>
  <si>
    <t>Решение Собрания представитиелей Тенькмнского городсткого округа от 27.10.2021 г № 32 "О внесении изменений в Решение Собрания представителей  
Тенькинского городского округа от 24 декабря 2020 года № 58 «О бюджете муниципального образования "Тенькинский городской округ» 
Магаданской области на 2021 год и на плановый период 2022-2023 годов"</t>
  </si>
  <si>
    <t xml:space="preserve">Решения городской Думы:
- от 17.12.2020 № 61 "Об утверждении Порядка выдвижения, внесения, обсуждения, рассмотрения инициативных проектов в городе Дзержинске ;
- от 17.12.2020 № 62 "Об утверждении Порядка определения части территории города Дзержинска, в границах которой может реализовываться инициативный проект";
- от 17.12.2020 № 63 "Об утверждении Порядка проведения конкурсного отбора инициативных проектов в городе Дзержинске";
- от 17.12.2020 № 64 "Об утверждении Положения о порядке назначения и проведения собрания граждан в целях рассмотреия и обсуждения вопросов внесения инициативных проектов";
- от  17.12.2020 № 65 "Об утверждении Порядка выявления мнения граждан по вопросу о поддежке инициативного проекта путем опроса граждан, сбора их подписей";
- от 17.12.2020 № 66 "О внесении изменений в Положение о территориальном общественном самоуправлении";
- от 17.12.2020 № 67 "О внесении изменений в Положение об опросе граждан"; 
- от  17.12.2020 № 68 "О внесении изменений в Положение о порядке назначения и проведения конференций граждан (собраний делегатов)"; 
  - от 28.01.2021 № 88 "О внесении изменений в правовые акты городской Думы";
  - от 28.01.2021 № 89 "О предложениях в состав комиссии по проведению конкурсного отбора инициативных проектов";  
  - от 25.03.2021 № 123 "О внесении изменений в правовые акты городской Думы" ( внесение изменений в решение ГД № 61,№ 65).
</t>
  </si>
  <si>
    <t>28.12.2020 №26 (в редакции от 19.02.2021 №40)</t>
  </si>
  <si>
    <t>решение Думы Хвойнинского муниципального округа от 25.12.2020 № 56 «О бюджете Хвойнинского муниципального округа на 2021 год и на плановый период 2022-2023 годов»</t>
  </si>
  <si>
    <t>Решение совета Иртышского сельского поселения № 40 от 29.09.2021 г.</t>
  </si>
  <si>
    <t>Решение Совета Кормиловского муниципального района от 26.08.2021 № 38</t>
  </si>
  <si>
    <t>Решение Совета депутатов г. Бугуруслана от 20.05.2021 № 57 "О реализации инициативных проектов на территории муниципального образования «город Бугуруслан»</t>
  </si>
  <si>
    <t>https://novotroitsk.orb.ru/zakonodatelstvo/postanovleniya-i-rasporyazheniya-administratsii-/postanovleniya-i-rasporyazheniya-administratsii-za-2017-god.php</t>
  </si>
  <si>
    <t>Решение Оренбургского городского Совета от 07.06.2021 № 110 Об утверждении порядка реализации инициативных проектов на территории муниципального образования «город Оренбург»
Решение Оренбургского городского Совета от 24.08.2021 № 135 "О внесении изменений в решение Оренбургского городского Совета от 07.06.2021 № 110"</t>
  </si>
  <si>
    <t>Решение Совета депутатов от 24.03.2021 № 60"Об утверждении положения об участии жителей муниципального образования Соль-Илецкийгородский округ Оренбургской области в решении вопросов местного значения, путем внесенияв администрацию муниципального образования  Соль-Илецкий городской округ Оренбургской области инициативных проектов", Решение Совета депутатов от 24.03.21 №61 "Об утверждении Положения о порядке выдвижения, внесения, обсуждения, рассмотрения инициативных проектов, а также проведения их конкурсного отбора на территории муниципального образования Соль-Илецкий городской округ Оренбургской области", Решение Совета депутатов  от 24.03.2021 "Об утверждении положения о порядке расчета и возврата сумм инициативных платежей, подлежащих возврату лицам    (в том числе организациям), осуществившим их перечисление в бюджет муниципального образования Соль-Илецкий городской округ", Решение Совета депутатов от 24.03.2021 № 63 "Об утверждении Порядка определения части территории муниципального образования Соль-Илецкий городской округ Оренбургской области, на которой могут реализовываться инициативные проекты"</t>
  </si>
  <si>
    <t>18.06.2021 №69 "О     внесении       изменений     в решение   Совета   депутатов        Адамовского района от 25 декабря 2020 года     №  40   «О   бюджете муниципального        образования   Адамовский     район    на     2021 год и на плановый период 2022 и 2023 годов »"</t>
  </si>
  <si>
    <t>Решение о бюджете муниципального образования Александровский район на 2021 год и плановый период 2022 и 2023 годов</t>
  </si>
  <si>
    <t xml:space="preserve">Решение СД №36 от 20.05.2021г. Об утверждении Положения о порядке проведения конкурсного отбора инициативных проектов для реализации  на территории 
Бугурусланского района
</t>
  </si>
  <si>
    <t>решения Совета депутатов № 43 от 01.06.2021 "О назначении и проведении опроса граждан по реализации инициативного проекта на территории МО Кутушинский сельсовет", решение Совета депутатов №39 от 30.04.2021 "Об утверждении Положения о реализации инициативных проектов на территории МО Кутушинский сельсовет Курманаевского района Оренбургской области"</t>
  </si>
  <si>
    <t>рсд № 35-п от 30.04.2021 "Положение о реализации инициативных проектов на территории МО Ромашкинский сельсовет Курманаевского района Оренбургской области",рсд № 25 от 10.03.2021 "Об утверждении Положения об опросе граждан на территории МО Ромашкинский сельсовет Курманаевского района Оренбургской области"</t>
  </si>
  <si>
    <t>26.10.2021 №126 решения Совета депутатов МО Оренбургский район "Об утверждении Порядка реализации инициативных проектов в  муниципальном образовании Оренбургский район"</t>
  </si>
  <si>
    <t>Информация Администрации Муниципального образования Ташлинский район Оренбургской области  об итогах голосования  по проекту «Школьный бюджет»</t>
  </si>
  <si>
    <t>Решение Пензенской городской Думы от 25.12.2020 N 301-18/7 "О бюджете города Пензы на 2021 год и плановый период 2022 и 2023 годов"</t>
  </si>
  <si>
    <t>Решение Думы Чернушинского городского округа от 25.03.2021 № 347 "Об утверждении Порядка выдвижения, внесения, обсуждения, рассмотрения инициативных проектов, а также проведения их конкурсного отбора"</t>
  </si>
  <si>
    <t>Решение Пермской городской Думы от 26.03.2019 N 64 "Об утверждении Положения об участии граждан в осуществлении местного самоуправления в городе Перми"</t>
  </si>
  <si>
    <t>Постановление администрации города Владивостока от 11.05.2021 №1740 «О создании комиссии по проведению конкурсного отбора инициативных проектов»</t>
  </si>
  <si>
    <t>Решение Думы городского округа Спасск-Дальний №2-НПА от 29.01.2021  "О порядке реализации проектов инициативного бюджетирования"</t>
  </si>
  <si>
    <t>Решение Собрания депутатов Октябрьского района от 24.12.2020 №255</t>
  </si>
  <si>
    <t xml:space="preserve">Решение Собрания депутатов Чертковского сельского поселения от 24.12.2021 № 21 "О внесении изменений в решение от 28.12.2020 № 162 «О бюджете Чертковского сельского поселения Чертковского района на 2021 год и на плановый период 2022 и 2023 годов» 
</t>
  </si>
  <si>
    <t xml:space="preserve">1. Решение Думы городского округа Похвистнево Самарской области  Седьмого Созыва от 23.06.2021 №13-67 «Об утверждении Положения об инициировании и реализации инициативных проектов на территории городского округа Похвистнево Самарской области; </t>
  </si>
  <si>
    <t>РЕШЕНИЕ СОВЕТА ДЕПУТАТОВ ЖЕЛЕЗНОДОРОЖНОГО ВНУТРИГОРОДСКОГО РАЙОНА ГОРОДСКОГО ОКРУГА САМАРА
от 9 февраля 2021 г. N 37 "ОБ УТВЕРЖДЕНИИ ПОЛОЖЕНИЯ "О ПОРЯДКЕ ВЫДВИЖЕНИЯ, ВНЕСЕНИЯ, ОБСУЖДЕНИЯ И РАССМОТРЕНИЯ ИНИЦИАТИВНЫХ ПРОЕКТОВ НА ТЕРРИТОРИИ ЖЕЛЕЗНОДОРОЖНОГО ВНУТРИГОРОДСКОГО РАЙОНА ГОРОДСКОГО ОКРУГА САМАРА"</t>
  </si>
  <si>
    <t>Решение совета депутаов Кировского внутригородского раойна г.о. Самара от 11.02.2021 № 35 Об утверждении Положения «О порядке выдвижения, внесения, обсуждения и рассмотрения инициативных проектов на территории Кировского внутригородского района городского округа Самара»</t>
  </si>
  <si>
    <t xml:space="preserve"> Решение Совета Депутатов Куйбышевского внутригородского района городского округа Самара от 16.02.2021 № 35 "Об утверждении Положения «О порядке выдвижения, внесения, обсуждения и рассмотрения инициативных проектов на территории Куйбышевского внутригородского района городского округа Самара"</t>
  </si>
  <si>
    <t xml:space="preserve">27.01.2021г. №2 Решение Думы городского округа Сызрань "О Положении "Об инициировании и реализации инициативных проектов в городском округе Сызрань"                                                                          </t>
  </si>
  <si>
    <t>Решение Собрания представителей муниципального района Кинельский от 17.12.2020 г. №66 "Об утверждении Положения об инициировании и реализации инициативных  проектов на территории муниципального района Кинельский Самарской области"</t>
  </si>
  <si>
    <t>Решение Собрания представителей сельского поселения Богдановка муниципального района Кинельский Самарской области № 48 от 27.01.2021</t>
  </si>
  <si>
    <t>Решение Собрания представителей сельского поселения Георгиевка от 28.12.2020г. "Об утверждении Положения об инициировании и реализации инициативных проектов на территории сельского поселения Георгиевка муниципального района Кинельский Самарской области"</t>
  </si>
  <si>
    <t>11.05.2021 г. № 56</t>
  </si>
  <si>
    <t>Решение Думы Шалинского городского округа от 23.04.2021 №446 "Об утверждении Положения об инициативных проектах в Шалинском городском округе"</t>
  </si>
  <si>
    <t>http://dumavp.ru/solutions/item/266</t>
  </si>
  <si>
    <t>Решение Совета Андроповского муниципального округа Ставропольского края от 31 марта 2021 г. № 10/100-1 Об отдельных вопросах реализации инициативных проектов на территории Андроповского муниципального округа Ставропольского края</t>
  </si>
  <si>
    <t>1. Решение Совета Апанасенковского муниципального округа Ставропольского края от 12 апреля 2021 года № 119 «Об утверждении Положения о порядке определения части территории, на которой могут реализовываться инициативные проекты, о порядке выдвижения, внесения, обсуждения, рассмотрения инициативных проектов, проведения их конкурсного отбора в Апанасенковском муниципальном округе Ставропольского края»</t>
  </si>
  <si>
    <t>Решение Думы Георгиевского городского округа Ставропольского края от 24.02.2021 г. № 826-67 «Об утверждении Порядка расчета и возврата сумм инициативных платежей, подлежащих возврату лицам (в том числе организациям), осуществившим их перечисление в бюджет Георгиевского городского округа Ставропольского края»;
Решение Думы Георгиевского городского округа Ставропольского края от 24.02.2021 г № 827-67 «Об утверждении Порядка выдвижения, внесения, обсуждения, рассмотрения инициативных проектов, а также проведения их конкурсного отбора на территории Георгиевского городского округа Ставропольского края»;
Решение Думы Георгиевского городского округа Ставропольского края от 24.02.2021 г. № 828-67 «Об утверждении Положения о порядке назначения и проведения собраний и конференций (собраний делегатов) граждан в целях рассмотрения и обсуждения вопросов внесения инициативных проектов на территории Георгиевского городского округа Ставропольского края»;</t>
  </si>
  <si>
    <t>Решение Думы Георгиевского городского округа Ставропольского края от 26 декабря 2018 г. № 469-24 "Об утверждении Положения о наказах избирателей депутатам Думы Георгиевского городского округа Ставропольского края"
Решение Думы Георгиевского городского округа Ставропольского края от 26 июня 2019 г. № 540-31 "О сводном перечне наказов избирателей депутатам  Думы Георгиевского городского округа Ставропольского края на 2020 год"
Решение Думы Георгиевского городского округа Ставропольского края от 25 декабря 2019 г. № 628-42 «О внесении изменения в Сводный перечень наказов избирателей депутатам Думы Георгиевского городского округа Ставропольского края на 2020 год, утвержденный решением Думы Георгиевского городского округа Ставропольского края от 26 июня 2019 г. № 540-31» 
Решение Думы Георгиевского городского округа Ставропольского края от 29 сентября 2021 г. № 901-78 «О внесении изменения в Положение о наказах избирателей депутатам Думы Георгиевского городского округа Ставропольского края, утвержденное решением Думы Георгиевского городского округа Ставропольского края от 26 декабря 2018 г. № 469-24»
Решение Думы Георгиевского городского округа Ставропольского края от 09 июля 2021 г. № 872-73 «О внесении изменения в Сводный перечень наказов избирателей депутатам Думы Георгиевского городского округа Ставропольского края на 2020 год, утвержденный решением Думы Георгиевского городского округа Ставропольского края от 26 июня 2019 г. № 540-31»</t>
  </si>
  <si>
    <t xml:space="preserve">Решение Думы Изобильненского городского округа Ставропольского края от 26 февраля 2021 года №469 "Об утверждении Положения об инициативном бюджетировании в Изобильненском городском округе Ставропольского края  </t>
  </si>
  <si>
    <t>Решение Совета Грачевского муниципального округа Ставропольского края от 22 апреля 2021 года № 37 "О некоторых вопросах реализации инициативных проектов на территории Грачевского муниципального оркуга Ставропольского края"</t>
  </si>
  <si>
    <t xml:space="preserve">Решение Думы Ипатовского городского округа Ставропольского края от 25.02.2021г. № 16"Об утверждении Порядка выдвижения, внесения, обсуждения, рассмотрения и реализации инициативных проектов, а также проведения их конкурсного отбора в Ипатовском городском округе Ставропольского края; Решение Думы Ипатовского городского округа Ставропольского края № 17 от 25 февраля 2021г. Об утверждении Порядка выдвижения, внесения, обсуждения, рассмотрения и реализации инициативных проектов, а также проведения их конкурсного отбора в Ипатовском городском округе Ставропольского края; Решение Думы ИГО СК от 25.02.2021г. № 18 "Об утверждении Порядка выявления мнения граждан по вопросу о поддержке инициативного проекта путем опроса граждан, сбора подписей".  </t>
  </si>
  <si>
    <t>Решение Думы Кочубеевского муниципального округа Ставропольского края первого созыва от 08 апреля 2021 года № 153 «Об утверждении Положения о порядке назначения и проведения собрания граждан в целях рассмотрения и обсуждения вопросов внесения инициативных проектов на территории Кочубеевского муниципального округа Ставропольского края», вступает в силу 01 января 2021 года;
Решение Думы Кочубеевского муниципального округа Ставропольского края первого созыва от 08 апреля 2021 года № 154 «Об утверждении Порядка расчета и возврата сумм инициативных платежей, подлежащих возврату лицам (в том числе организациям), осуществившим их перечисление в бюджет Кочубеевского муниципального округа Ставропольского края», вступает в силу с 01 января 2021 года;
Решение Думы Кочубеевского муниципального округа Ставропольского края первого созыва от 08 апреля 2021 года № 155 «Об утверждении Положения о порядке назначения и проведения опроса граждан по вопросам выявления мнения граждан о поддержке инициативных проектов на территории Кочубеевского муниципального округа Ставропольского края», вступает в силу с 01 января 2021 года;
Решение Думы Кочубеевского муниципального округа Ставропольского края первого созыва от 08 апреля 2021 года № 156 «Об утверждении Положения о порядке выдвижения, внесения, обсуждения, рассмотрения инициативных проектов, а также проведения конкурсного отбора в Кочубеевском муниципальном округе Ставропольского края», вступает в силу с 01 января 2021 года;                                                 Решение Думы Кочубеевского муниципального округа Ставропольского края первого созыва от 15 июля 2021 года № 255 "О внесении изменения в Решение Думы Кочубеевского муниципального округа Ставропольского края от 08 апреля 2021 г. № 156 «Об утверждении Положения о порядке выдвижения, внесения, обсуждения, рассмотрения инициативных проектов, а также проведения конкурсного отбора в Кочубеевском муниципальном округе Ставропольского края»</t>
  </si>
  <si>
    <t>Решение Совета Новоселицкого муниципального округа СК от 17.12.2020г. № 74 "Об утверждении Порядка выдвижения, внесения, обсуждения, рассмотрения инициативных проектов, а также проведения их конкурсного отбора в Новоселицком муниципальном округе Ставропольского края"; Решение Совета Новоселицкого муниципального округа СК от 17.12.2020г. № 75 "Об утверждении Порядка назначения и проведения собрания граждан в целях рассмотрения и обсуждения вопросов внесения инициативных проектов в Новоселицком муниципальном округе Ставропольского края"; Решение Совета Новоселицкого муниципального округа СК от 17.12.2020г. № 76 "Об утверждении Порядка расчета и возврата сумм инициативных платежей, подлежащих возврату лицам (в том числе организациям), осуществившим их перечисление в бюджет Новоселицкого муниципального округа Ставропольского края "; Решение Совета Новоселицкого муниципального округа СК от 30.06.2021г №227 "Об определении части территории в Новоселицком муниципальном округе Ставропольского края, на которой могут реализовываться инициативные проекты"</t>
  </si>
  <si>
    <t>Решение Думы Предгорного муниципального округа Ставропольского края от 26.02.2021г. №15 "О реализации инициативного бюджетирования в Предгорном муниципальном округе Ставропольского края". 
Решение Думы Предгорного муниципального округа Ставропольского края от 26.11.2021г. № 157 "О внесении изменений в Порядок расчета и возврата сумм инициативных платежей, подлежащих возврату лицам (в том числе организациям), осуществившим их перечисление в местный бюджет, утвержденный решением Думы Предгорного муниципального округа Ставропольского края от 26 февраля 2021 года № 15 "О реализации инициативного бюджетирования в Предгорном муниципальном округе Ставропольского края"</t>
  </si>
  <si>
    <t xml:space="preserve">1. Решение Совета депутатов Степновского муниципального округа Ставропольского края от 26 февраля 2021 г. № 10/139 - I "Об утверждении Положения о порядке выдвижения, внесения, обсуждения, рассмотрения инициативных проектов, а также проведения их конкурсного отбора".                                                                                                                                                         2. Решение Совета депутатов Степновского муниципального округа Ставропольского края от 26 февраля 2021 г. № 140 -I "Об утверждении Положения о порядке назначения и проведения собрания (конференции) граждан в целях рассмотрения и обсуждения вопросов внесения инициативных проектов на территории Степновского муниципального округа Ставропольского края". 3. Решение Совета депутатов Степновского муниципального округа Ставропольского края от 10 августа 2021 г. № 14/211- I " Об утверждении Порядка расчёта и возврата сумм инициативных платежей, подлежащих возврату лицам (в том числе организациям), осуществившим их перечисление в бюджет Степновского муниципального округа Ставропольского края на реализацию инициативного проекта". 4. Решение Совета депутатов Степновского муниципального округа Ставропольского края от 10 августа 2021 г. № 14/208 - I "О внесении изменений в Положение о порядке выдвижения, внесения, обсуждения, рассмотрения инициативных проектов, а такжн проведения их конкурсного отбора, утверждённое  решением Совета депутатов Степновского муниципального округа Ставропольского края от 26 февраля 2021 г. № 10/139 - I".                                                                                                                                                                     </t>
  </si>
  <si>
    <t>1. Решение Совета депутатов Петровского городского округа Ставропольского края от 30.03.2021 № 22 "Об утверждении Положения о порядке выдвижения, внесения, обсуждения, рассмотрения инициативных проектов, а также проведения их конкурсного отбора в Петровском городском округе Ставропольского края» от 30.03.2021 № 22  (с изменениями от 06.09.2021 №94); 
2. Решение Совета депутатов Петровского городского  округа Ставропольского края от 03 июня 2021 года № 52 "Об утверждении Положения о порядке назначения собраний, конференций граждан (собраний делегатов) в целях рассмотрения и обсуждения вопросов внесения инициативных проектов в Петровском городском округе Ставропольского края";
3. Решение совета депутатов Петровского городского округа Ставропольского края от 24.06.2021 N 77 "Об утверждении Порядка расчета и возврата сумм инициативных платежей, подлежащих возврату лицам (в том числе организациям), осуществившим их перечисление в бюджет Петровского городского округа Ставропольского края" от 24.06.2021 N 77</t>
  </si>
  <si>
    <t>Решение Думы №284 от 25.06.2021</t>
  </si>
  <si>
    <t>Решение Тобольской городской Думы от 27.04.2021 № 43 "Об утверждении положения об инициативных проектах в городе Тобольске"</t>
  </si>
  <si>
    <t>Решение Тюменской городской Думы от 24.12.2020 № 300 "Об утверждении Положения об инициативных проектах на территории города Тюмени"</t>
  </si>
  <si>
    <t>Решение  Совета депутатов муниципального образования "Глазовский район" от 04.05.2021 года № 470 "Об утверждении порядка выдвижения, внесения, обсуждения, рассмотрения инициативных проектов, а также проведения их конкурсного отбора на территории муниципального образования "Глазовский район"</t>
  </si>
  <si>
    <t>Решение Совета депутатов муниципального образования "Завьяловский район" от 17.03.2021 № 578</t>
  </si>
  <si>
    <t>Решение Совета депутатов муниципального образования "Кезское" от 6.05. 2021 года 
№ 282 "О реализации инициативных проектов на территории муниципального образования «Кезское» "</t>
  </si>
  <si>
    <t>Решение совета депутатов от 23.04.2021г. №182 О реализации инициативных проектов на территории муниципального образования "Киясовское"</t>
  </si>
  <si>
    <t>Решение Совета депутатов муниципального образования "Красногорский район" от 10.06.2021 года № 325</t>
  </si>
  <si>
    <t>Решение  Ульяновской Городской Думы № 1 от 27.01.2021 «О мерах по реализации инициативных проектов на территории муниципального образования «город Ульяновск»</t>
  </si>
  <si>
    <t>Решение Совета депутатов Базарносызганского городского поселения от 17.12.2020 №89  "О бюджете муниципального образования Базарносызганского городского поселения на 2021 год и на плановый период 2022-2023 годов"</t>
  </si>
  <si>
    <t xml:space="preserve">24 декабря 2020 № 26/1 Решение о бюджете муниципального образования "Майнское городское поселение" на 2021 год и плановый период 2022-2023 годов </t>
  </si>
  <si>
    <t>Решение Совета депутатов муниципального образования Карсунское городское поселение Карсунского района Ульяновской области № 51 от 18.12.2020  "О бюджете муниципального образования Карсунское городское поселение Карсунского района Ульяновской области на 2021 год и на плановый период 2022 и 2023 годов"</t>
  </si>
  <si>
    <t>Решение Совета депутатов городского поселения "Рабочий поселок Лососина" О  бюджете городского поселения "Рабочий поселок Лососина"  Советско-Гаванского муниципального района Хабаровского края на 2021 год и на плановый период 2022-2023 годов       № 101 от 28.12.2020</t>
  </si>
  <si>
    <t>Решение Совета депутатов Гаткинского сельского поселения" О местном бюджете Гаткинского сельского поселения Советско-Гаванского муниципального района Хабаровского края на 2021 год и на плановый период 2022-2023 годов       №22 от 25.12.2020</t>
  </si>
  <si>
    <t xml:space="preserve">Решение Совета депутатов Бриаканского сельского поселения от 20.12.2016 № 106 "Об утверждении Положения о порядке  организации и осуществления  территориального общественного самоуправления в   Бриаканского сельского поселения" </t>
  </si>
  <si>
    <t>Решение Собрания депутатов Солнечного муниципального района Хабаровского края от 18.10.2018 № 14 "О порядке предоставления иных межбюджетных трансфертов из районного бюджета бюджетам поселений Солнечного муниципального района в целях реализации проектов территориального общественного самоуправления" (с изменениями, внесенными решением от 06.03.2019 № 62)</t>
  </si>
  <si>
    <t>Решение Думы города Лангепаса от 25 декабря 2020 г.№160</t>
  </si>
  <si>
    <t>Решение Думы г. Нефтеюганска Ханты-Мансийского автономного округа - Югры от 17 февраля 2021 г. N 915-VI</t>
  </si>
  <si>
    <t>Решение Думы города Урай от 24.12.2020 №109 "О регулировании отдельных вопросов в сфере реализации инициативных проектов в городском округе Урай Ханты-Мансийского автономного округа-Югры"</t>
  </si>
  <si>
    <t>Решение Думы города от 22.12.2020 № 690-VI ДГ "Об утверждении Положения о регулировании отдельных вопросов реализации инициативных проектов в городе Сургуте"</t>
  </si>
  <si>
    <t xml:space="preserve">ХАНТЫ-МАНСИЙСКИЙ АВТОНОМНЫЙ ОКРУГ – ЮГРА
ХАНТЫ-МАНСИЙСКИЙ РАЙОН
ДУМА РЕШЕНИЕ 02.11.2021            № 20
Об утверждении  Положения об инициативных проектах 
в Ханты-Мансийском районе
</t>
  </si>
  <si>
    <t xml:space="preserve">Решения Думы района: от 30.12.2020 № 571 "Порядок выдвижения, внесения, обсуждения, рассмотрения инициативных проектов, а также проведения их конкурсного отбора", от 30.12.2020 № 572 "Порядок выявления мнения граждан по вопросу о поддержке инициативного проекта путем опроса граждан, сбора их подписей в Нижневартовском районе", от 04.02.2021 №575 "Порядок определения части территории Нижневартовского района, на которой могут реализовываться инициативные проекты", от 04.02.2021 №577 "Порядок назначения и проведения собраний, конференций граждан в Нижневартовском районе", от 11.02.2021 № 580 "О предложениях по включению кандидатов в состав согласительной комиссии района". </t>
  </si>
  <si>
    <t>Решение Думы Кондинского района от 29.01.2021 № 745 Об утверждении порядка выдвижения, внесения, обсуждения, рассмотрения инициативных проектов, а также проведения их конкурсного отбора в Кондинском районе</t>
  </si>
  <si>
    <t>Решение Совета депутатов городского поселения Междуреченский от 02.02.2021 № 116 «Об утверждении Порядка выдвижения, внесения, обсуждения, рассмотрения инициативных проектов, а также проведения их конкурсного отбора в муниципальном образовании городское поселение Междуреченский»</t>
  </si>
  <si>
    <t>Решение Совета депутатов городского поселения Кондинское от 30 апреля 2021 года № 154 "Об утверждении Порядка выдвижения, внесения, обсуждения, рассмотрения инициативных проектов, а также проведения их конкурсного отбора в муниципальном образовании городское поселение Кондинское"</t>
  </si>
  <si>
    <t>Решение Совета депутатов сельского поселения Шугур от 20.01.2021 № 120Об утверждении Порядка реализации инициативных проектов в муниципальном образовании сельского поселения Шугур</t>
  </si>
  <si>
    <t>Решение Совета депутатов сельского поселения Леуши "Об утверждении порядка выдвижения, внесения, обсуждения, рассмотрения инициативных проектов, а также проведения их конкурсного отбора в муниципальном образовании сельское поселение Леуши" от 29.04.2021 № 207; Решение Совета депутатов сельского поселения Леуши "Об утверждении порядка выявления мнения граждан по вопросу о поддержке инициативного проекта путем опроса граждан, сбра их подписей от 29.04.2021 № 208; Решение Совета депутатов сельского поселения Леуши "об утверждении порядка определения части территории сельского поселения Леуши , на которой могут реализовываться инициативные проекты" от 29.04.2021 № 209; Постановление администрации сельского поселения Леуши "О создании согласительной комиссии по конкурсному отбору проектов инициативного бюджетирования на территории муниципального образования сельское поселение Леуши" от 14.01.2022 №2</t>
  </si>
  <si>
    <t>Решение Городской Думы МО город Салехард от 23.12.2020 N 122 "Об утверждении Порядка выдвижения, внесения, обсуждения, рассмотрения инициативных проектов и проведения их конкурсного отбора"</t>
  </si>
  <si>
    <t>Решение Городской Думы города Лабытнанги от 14.10.2020 № 135 "Об утверждении Положения о реализации инициативных проектов в муниципальном образовании город Лабытнанги" (с 01.01.2021)</t>
  </si>
  <si>
    <t>Решение Городской Думы муниципального образования город Новый Уренгой от 29.04.2021 № 52 «О реализации инициативных проектов на территории муниципального образования город Новый Уренгой» (решения Городской Думы муниципального образования город Новый Уренгой от 24.06.2021 № 65 «О внесении изменений в решение Городской Думы муниципального образования город Новый Уренгой   от 29.04.2021 № 52», от 23.12.2021 № 116 «О внесении изменений в решение Городской Думы муниципального образования город Новый Уренгой  от 29.04.2021 № 52»)</t>
  </si>
  <si>
    <t>Решение Городской Думы № 165-Д от 22.10.2020 «Об утверждении Положения о порядке выдвижения, внесения, обсуждения, рассмотрения инициативных проектов и проведения их конкурсного отбора»</t>
  </si>
  <si>
    <t>Решение Городской Думы города Муравленко от 24.12.2020 № 44 "Об утверждении Порядка выдвижения, внесения, обсуждения, рассмотрения инициативных проектов, а также проведения их конкурсного отбора в муниципальном образовании город Муравленко" (с изм. от 29.04.2021 № 73)</t>
  </si>
  <si>
    <t xml:space="preserve">Решение Городской Думы от 24 декабря 2020 года № 27 "ОБ утверждении Порядка реализации инициативных проектов на территории 
муниципального образования город Губкинский"
</t>
  </si>
  <si>
    <t>Решение Думы Надымского района от 19.02.2021  107 "Об утверждении Положения о порядке выдвижения, внесения, обсуждения, рассмотрения инициативных проектов и проведения их конкурсного отбора"</t>
  </si>
  <si>
    <t>Решение Районной Думы муниципального образования Шурышкарский район от 24.12.2020 года № 37 "О Положении о реализации инициативных проектов в муниципальном образовании Шурышкарский район"</t>
  </si>
  <si>
    <t>Решение собрания депутатов МО Азовское  от 21.12.2020 № 202 "Об утверждении положения о реализации инициативных проектов в муниципальном образовании Азовское"</t>
  </si>
  <si>
    <t>Решение сообрания депутатов МО Горковское от 25.12.2020 № 137 "Об утверждении положения о реализации инициативных проектов в муниципальном образовании Горковское"</t>
  </si>
  <si>
    <t>Решение от 24.05.2021 года № 120 "Об утверждении  положения о реализации инициативных проектов  в муниципальном образовании Лопхаринское"</t>
  </si>
  <si>
    <t xml:space="preserve"> Решение собрания депутатов МО Мужевское от 24.12.2020 года № 210 "Об утверждении положения о реализации инициативных проектов в муниципальном образовании Мужевское"</t>
  </si>
  <si>
    <t>Решение собрания депутатов МО Овгортское от 29 декабря 2020 № 30 "Об утверждении положения о реализации инициативных проектов в муниципальном образовании Овгортское"</t>
  </si>
  <si>
    <t>Решение собрания депутатов МО Шурышкарское  от 25.12.2020 года № 129 "Об утверждении положения о реализации инициативных проектов в муниципальном образовании Шурышкарское"</t>
  </si>
  <si>
    <t xml:space="preserve">Решение Районной Думы муниципального образования Приуральский район от 25.12.2020 года №82 "Об утверждении Положения о порядке выдвижения, внесения, обсуждения, 
рассмотрения инициативных проектов и проведения их конкурсного отбора в муниципальном образовании Приуральский район" </t>
  </si>
  <si>
    <t>Решение Думы Тазовского района от 21 апреля 2021 года № 6-8-40 «Об утверждении Положения о порядке выдвижения, внесения, обсуждения, рассмотрения инициативных проектов и проведения их конкурсного отбора»</t>
  </si>
  <si>
    <t>Решение Думы Пуровского района от 23.04.2021 № 213 "Об утверждении Положения об инициативных проектах на территории муниципального округа Пуровский район Ямало-Ненецкого автономного округа"</t>
  </si>
  <si>
    <t>Решение Районной Думы муниципального образования Красноселькупского района от 16.03.2021 №45 «Об утверждении Положения о реализации инициативных проектов в муниципальном образовании Красноселькупский район»</t>
  </si>
  <si>
    <t>Решение Собрания депутатов муниципального образования село Красноселькуп от 25 декабря 2020 года № 133 «О бюджете муниципального образования село Красноселькуп на 2021 год и на плановый период 2022 и 2023 годов»</t>
  </si>
  <si>
    <t>Распоряжение от 14.02.2020 №32 "О проведении конкурса по отбору местных инициатив в рамках проекта инициативного бюджетирования"Уютный Ямал" на территории муниципального образования Толькинское"</t>
  </si>
  <si>
    <t>−</t>
  </si>
  <si>
    <t>https://borisovka.info/media/site_platform_media/2021/8/12/reshenie-239.pdf ; https://borisovka.info/dokumenty/vse-dokumenty/</t>
  </si>
  <si>
    <t>http://gorki.mrkineshma.ru/poseleniya/gorki/sovet/np_dok/perechen/index.php?SECTION_ID=535</t>
  </si>
  <si>
    <t xml:space="preserve">http://lugovoe.mrkineshma.ru/upload/iblock/9cd/9cda6a6d4ed09a97545622e38b90dc67.pdf
http://lugovoe.mrkineshma.ru/upload/iblock/408/40836e85740e714be3d70a4ecf7da129.pdf
http://lugovoe.mrkineshma.ru/upload/iblock/86e/86ee0c5684aad8b33f105079d359725a.pdf
http://lugovoe.mrkineshma.ru/upload/iblock/e87/e87df91269547d2ae4223200b0edd052.pdf
</t>
  </si>
  <si>
    <t xml:space="preserve">http://www.navoloki.ru/sovet/np_dok/index.php?SECTION_ID=352&amp;ELEMENT_ID=44969 F21
http://www.navoloki.ru/sovet/np_dok/index.php?SECTION_ID=352&amp;ELEMENT_ID=44970
http://www.navoloki.ru/sovet/np_dok/index.php?SECTION_ID=352&amp;ELEMENT_ID=45034
http://www.navoloki.ru/sovet/np_dok/index.php?SECTION_ID=352&amp;ELEMENT_ID=45117
http://www.navoloki.ru/sovet/np_dok/index.php?SECTION_ID=352&amp;ELEMENT_ID=45118
http://www.navoloki.ru/sovet/np_dok/index.php?SECTION_ID=352&amp;ELEMENT_ID=45177
</t>
  </si>
  <si>
    <t xml:space="preserve">http://reshma.mrkineshma.ru/poseleniya/reshma/sovet/np_dok/perechen/index.php?ELEMENT_ID=21578
http://reshma.mrkineshma.ru/poseleniya/reshma/sovet/np_dok/perechen/index.php?ELEMENT_ID=21050
http://reshma.mrkineshma.ru/poseleniya/reshma/sovet/np_dok/perechen/index.php?ELEMENT_ID=21048
http://reshma.mrkineshma.ru/poseleniya/reshma/sovet/np_dok/perechen/index.php?ELEMENT_ID=23416
</t>
  </si>
  <si>
    <t xml:space="preserve">http://shileksha.mrkineshma.ru/poseleniya/shileksha/sovet/np_dok/index.php?SECTION_ID=531&amp;ELEMENT_ID=21491 
http://shileksha.mrkineshma.ru/poseleniya/shileksha/sovet/np_dok/index.php?SECTION_ID=531&amp;ELEMENT_ID=21490
http://shileksha.mrkineshma.ru/poseleniya/shileksha/sovet/np_dok/index.php?SECTION_ID=531&amp;ELEMENT_ID=20985
http://shileksha.mrkineshma.ru/poseleniya/shileksha/sovet/np_dok/index.php?SECTION_ID=531&amp;ELEMENT_ID=20984
</t>
  </si>
  <si>
    <t>https://usolie-sibirskoe.ru/ib-2021-god</t>
  </si>
  <si>
    <t>https://светлый.рф/wp-content/uploads/2020/11/91-byudzhet-na-2021-2.zip</t>
  </si>
  <si>
    <t>http://асеньевское.рф/documents/87.html</t>
  </si>
  <si>
    <t xml:space="preserve">https://borovsk.org/wp-content/uploads/2020/11/RGD1212022021.pdf </t>
  </si>
  <si>
    <t xml:space="preserve">https://www.kaluga-gov.ru/obshchestvo/initsiativnye-proekty/pravovaya-baza/2740/
https://www.kaluga-gov.ru/obshchestvo/initsiativnye-proekty/pravovaya-baza/2741/3
https://www.kaluga-gov.ru/obshchestvo/initsiativnye-proekty/pravovaya-baza/2743/
</t>
  </si>
  <si>
    <t>http://adm-borovskiy.ru/files/1/reshen_34(1).PDF</t>
  </si>
  <si>
    <t>https://duma.mo-kirov.ru/upload/iblock/108/reshenie-41_1-byudzhet-2021_2023.zip</t>
  </si>
  <si>
    <t>http://gorod.tuzha.ru/Docs/bulleten/123.pdf</t>
  </si>
  <si>
    <t>https://bhregion.ru/doc_archive/public/publisher/13/type/1/page/3/</t>
  </si>
  <si>
    <t>http://www.admizhma.ru/ru/page/content_b.vestnik_l.2021_god/</t>
  </si>
  <si>
    <t>http://kojgorodok.ru/normotvorchestvo/informatsionnyie-vestniki-soveta-i-administratsii-mr-kojgorodskij/</t>
  </si>
  <si>
    <t>http://kortkeros.ru/narodnye-iniciativy</t>
  </si>
  <si>
    <t>http://www.priluzie.ru/sovet-municipalnogo-rajona/reshenija-soveta-municipalnogo-rajona-priluzskij/2021/</t>
  </si>
  <si>
    <t>https://cloud.mail.ru/public/fNTP/JFCVvC2fN</t>
  </si>
  <si>
    <t>http://adm-benokovo.ru/images/resheniya/2020/resh_57_ot_27.11.2020.doc</t>
  </si>
  <si>
    <t>http://besleneevskaja.ru/%D0%B8%D0%BD%D0%B8%D1%86%D0%B8%D0%B0%D1%82%D0%B8%D0%B2%D0%BD%D0%BE%D0%B5-%D0%B1%D1%8E%D0%B4%D0%B6%D0%B5%D1%82%D0%B8%D1%80%D0%BE%D0%B2%D0%B0%D0%BD%D0%B8%D0%B5.html</t>
  </si>
  <si>
    <t>http://www.adm-kostromskaya.ru/images/resheniya/2020/resh_45_25.11.2020.pdf</t>
  </si>
  <si>
    <t>http://adm-hsp.ru/images/resheniya/2020/resh_46_23.11.2020.doc</t>
  </si>
  <si>
    <t xml:space="preserve">https://admnvrsk.ru/dokumenty/dokumenty-gorodskoy-dumy/reshenija-gorodskoj-dumy/?q=Об+утверждении+Порядка+применения+инициативного+бюджетирования+в+муниципальном+образовании+город+Новороссийск&amp;type=&amp;date_start=&amp;date_end=
</t>
  </si>
  <si>
    <t>http://ahtirsky.ru/index.php/postanovlenia/3739--11122020-105-.html</t>
  </si>
  <si>
    <t>http://olginskoe-sp.ru/wp-content/uploads/2022/04/%D1%80%D0%B5%D1%88%D0%B5%D0%BD%D0%B8%D0%B5-%D1%81%D0%BE%D0%B2%D0%B5%D1%82%D0%B0.pdf</t>
  </si>
  <si>
    <t>https://npavlovka.ru/ekonomika-i-finansy/initsiativnoe-byudzhetirovanie/Протокол%20заседания%20Комиссииот%2019.02.2021.pdf</t>
  </si>
  <si>
    <t>https://centrsp13.ru/munitsipalnye-pravovye-akty/resheniya-sobraniya/resheniya-2020/3294-reshenie-ot-18-12-2020-g-25-2-ob-utverzhdenii-polozheniya-o-poryadke-realizatsii-initsiativnykh-proektov-v-tsentralnom-selskom-poselenii-beloglinskogo-rajona</t>
  </si>
  <si>
    <t>http://adm-kazanskoe.ru/images/resheniya/2020/resh_2_ot_15.12.20_inic_proekt.rtf</t>
  </si>
  <si>
    <t>http://wp.burakovskaja.ru/wp-content/uploads/2021/04/%D0%A0%D0%B5%D1%88%D0%B5%D0%BD%D0%B8%D0%B5-%E2%84%96-77.rtf</t>
  </si>
  <si>
    <t>https://www.novoberezanskoe.ru/initsiativnoe-byudzhetirovanie/reshenie-ot-22-12-2020-g-87-ob-utverzhdenii-polozheniya-o-poryadke-realizatsii-initsiativnykh-proektov-v-novoberezanskom-selskom-poselenii-korenovskogo-rajona</t>
  </si>
  <si>
    <t>http://www.platnirovskaja.ru/f_docs/qm1w2j12tvzw/reshenie-soveta-platnirovskogo-selskogo-poseleniya-korenovskogo-rayona-ot-24122020-101-ob-utverjdenii-polojeniya-o-poryadke-realizatsii-initsiativnyih-proektov-v-platnirovskom-selskom-poselenii-korenovskogo-rayona.html</t>
  </si>
  <si>
    <t>https://www.proletarskoe.ru/sobranie-deputatov/resheniya-sobraniya/resheniya-2020/6108-reshenie-95-ot-25-12-2020-goda-ob-utverzhdenii-polozheniya-o-poryadke-realizatsii-initsiativnykh-proektov-v-proletarskom-selskom-poselenii-korenovskogo-rajona</t>
  </si>
  <si>
    <t>http://www.oktpos.ru/images/resheniya/2021/resh_23.2_ot_21.01.2021.zip</t>
  </si>
  <si>
    <t>https://www.poltavadm.ru/index.php/ru/sovet-poseleniya/262-resheniya-soveta/sessii-iv-cozyva-2019-2024-gg/4787-18-sessiya-8-dekabrya-2020-goda</t>
  </si>
  <si>
    <t>https://www.snsteblievskaya.ru/sobranie-deputatov/resheniya-sobraniya/resheniya-2020/3230-16-sessiya-24-12-2020-goda</t>
  </si>
  <si>
    <t>https://www.xn----7sbbfekbbzxrjs0ath6u.xn--p1ai/documents/2571.html</t>
  </si>
  <si>
    <t>http://безводное.рф/documents/999.html</t>
  </si>
  <si>
    <t>https://xn--80aaeboaa2bdetmb0cd0u.xn--p1ai/documents/630.html</t>
  </si>
  <si>
    <t>https://адм-родниковская.рф/documents/1930.html</t>
  </si>
  <si>
    <t>https://xn----7sbgmnkdubbgfcqtgegc.xn--p1ai/documents/1530.html</t>
  </si>
  <si>
    <t>http://xn----7sbbq4bbghb4ak1m.xn--p1ai/documents/306.html</t>
  </si>
  <si>
    <t>https://novoplastunovskoesp.ru/sovet-deputatov1/resheniya-soveta/resheniya-soveta-2021/reshenie-soveta-novoplastunovskogo-selskogo-poseleniya-pavlovskogo-rajona-ot-09-03-2021-goda-30-103-ob-utverzhdenii-polozheniya-o-poryadke-realizatsii-initsiativnykh-proektov-v-novoplastunovskom-selskom-poselenii-pavlovskogo-rajona</t>
  </si>
  <si>
    <t>https://brinksp.ru/dokumenty/resheniya/</t>
  </si>
  <si>
    <t>https://grigorevskaia.krasnodar.ru/upload/iblock/c4f/№%2072%20от%2003.02.2021%20Об%20утверждении%20Положения%20о%20порядке%20реализации%20инициативных%20проектов.doc</t>
  </si>
  <si>
    <t>https://ilskoe.sevadm.ru/sovet/resheniya-soveta/?ELEMENT_ID=32952</t>
  </si>
  <si>
    <t>http://lspadmin.ru/%D0%B4%D0%BE%D0%BA%D1%83%D0%BC%D0%B5%D0%BD%D1%82%D1%8B/reshenija/%D1%80%D0%B5%D1%88%D0%B5%D0%BD%D0%B8%D1%8F-2020.html</t>
  </si>
  <si>
    <t>http://sp-mihailovskoe.ru/inova_block_documentset/document/332623/</t>
  </si>
  <si>
    <t>https://severskoe.sevadm.ru/about/initsiativnye-proekty/?ELEMENT_ID=29184</t>
  </si>
  <si>
    <t>http://cityslav.ru/index.php?id=11199</t>
  </si>
  <si>
    <t>http://www.adm-risovoe.ru/images/resheniya/2020/17/resh_1_ot_23.12.2020.zip</t>
  </si>
  <si>
    <t>http://www.adm-maevskoe.ru/images/resheniya/2020/resh_1_ot_28.12.2020.zip</t>
  </si>
  <si>
    <t>https://sochi.ru/upload/iblock/823/82333a490ebace98d2b09ebc0c253cf2.pdf</t>
  </si>
  <si>
    <t>https://vmadmin.ru/doci/Решение%20%20№%20111%20от%2028.12.2020%20года%20Об%20утверждении%20Положения%20о%20порядке%20реализации%20инициативных%20проектов.pdf</t>
  </si>
  <si>
    <t>https://admvyshesteblievskaya.ru/index.php?page=council_npa</t>
  </si>
  <si>
    <t>http://zheleznoe-sp.ru/publ/normativnye_pravovye_akty/reshenija/reshenie_soveta_zheleznogo_selskogo_poselenija_ot_24_12_2020_g_2_protokol_24/3-1-0-555</t>
  </si>
  <si>
    <t>http://www.novolabinskoesp.ru/files/решения/11-12-17/Решение%20по%20ИБ.doc</t>
  </si>
  <si>
    <t>http://www.tenginskoesp.ru/files/Инициативное%20бюджетирование/Реш%202%20по%20ИБ.doc</t>
  </si>
  <si>
    <t xml:space="preserve">http://admekaterinovka.ru/category/normotvorcheskaya-deyatelnost/resheniya/2020-resheniya/
</t>
  </si>
  <si>
    <t>http://starscherb.ru/2020/Iniciati_proekt/rs_ot_06.11.2020_8.docx</t>
  </si>
  <si>
    <t>https://admscherb.ru/initsiativnye-proekty/2020/12/18896/;
 https://admscherb.ru/initsiativnye-proekty/2020/12/18899/</t>
  </si>
  <si>
    <t>http://finupr.dalmatovo.su/images/finupr/reshenie_dumi_31.zip</t>
  </si>
  <si>
    <t>https://dzhankoy.rk.gov.ru/uploads/txteditor/dzhankoy/attachments//d4/1d/8c/d98f00b204e9800998ecf8427e/phpgZYxU7_189.pdf</t>
  </si>
  <si>
    <t>http://omsukchan-adm.ru/inova_block_documentset/document/330471/</t>
  </si>
  <si>
    <t>http://tenkraysobrpred.ru/page.php?level=2&amp;id_level_1=2&amp;id_level_2=17</t>
  </si>
  <si>
    <t>http://www.dumadzr.ru/index.php?id_page=15&amp;id_catalog=6200; http://www.dumadzr.ru/index.php?id_page=15&amp;id_catalog=6201; http://www.dumadzr.ru/index.php?id_page=15&amp;id_catalog=6202; http://www.dumadzr.ru/index.php?id_page=15&amp;id_catalog=6203; http://www.dumadzr.ru/index.php?id_page=15&amp;id_catalog=6204; http://www.dumadzr.ru/index.php?id_page=15&amp;id_catalog=6205; http://www.dumadzr.ru/index.php?id_page=15&amp;id_catalog=6207; http://www.dumadzr.ru/index.php?id_page=15&amp;id_catalog=6206; http://www.dumadzr.ru/index.php?id_page=6&amp;id_catalog=6230;     http://www.dumadzr.ru/index.php?id_page=15&amp;id_catalog=6231; http://www.dumadzr.ru/index.php?id_page=15&amp;id_catalog=6268.</t>
  </si>
  <si>
    <t>http://okuladm.ru/documents/22167</t>
  </si>
  <si>
    <t>http://хвойнинский-округ.рф/documents/338.html</t>
  </si>
  <si>
    <t>https://omskportal.ru/npa?id=/omsu/cherl-3-52-258-1/irtyishskoe/2021/10/04/07</t>
  </si>
  <si>
    <t>https://kormil.omskportal.ru/omsu/kormil-3-52-223-1/municipal-raion/SovetRaiona/npa</t>
  </si>
  <si>
    <t>http://www.orenburg.ru/upload/iblock/399/%D0%A0%D0%B5%D1%88%D0%B5%D0%BD%D0%B8%D0%B5%20%E2%84%96%20110.doc
http://www.orenburg.ru/activities/economics_and_finance/initsiativnye_proekty/npb/%D0%A0%D0%B5%D1%88%D0%B5%D0%BD%D0%B8%D0%B5%20%D0%9E%D1%80%D0%B5%D0%BD%D0%B1%D1%83%D1%80%D0%B3%D1%81%D0%BA%D0%BE%D0%B3%D0%BE%20%D0%B3%D0%BE%D1%80%D0%BE%D0%B4%D1%81%D0%BA%D0%BE%D0%B3%D0%BE%20%D0%A1%D0%BE%D0%B2%D0%B5%D1%82%D0%B0%20%D0%BE%D1%82%2024.08.2021%20_%20135%20%D0%9E%20%D0%B2%D0%BD%D0%B5%D1%81%D0%B5%D0%BD%D0%B8%D0%B8%20%D0%B8%D0%B7%D0%BC%D0%B5%D0%BD%D0%B5%D0%BD%D0%B8%D0%B9%20%D0%B2%20%D1%80%D0%B5%D1%88%D0%B5%D0%BD%D0%B8%D0%B5%20%D0%9E%D0%93%D0%A1%20%D0%BE%D1%82%2007.06.2021%20_%20110.doc</t>
  </si>
  <si>
    <t>https://soliletsk.ru/assets/files/Inicianiv%20proekt/resheniya-po-iniczi-proektam.rar</t>
  </si>
  <si>
    <t>https://adamfin.ru/data/documents/Resh.-no-69-O-vnesenii-izm.-v-byudzhet.doc</t>
  </si>
  <si>
    <t>http://www.aleksandrovka56.ru/munitsipalitet/?SECTION_ID=349/</t>
  </si>
  <si>
    <t>http://bugr.orb.ru/munitsipalitet/?SECTION_ID=1157/</t>
  </si>
  <si>
    <t>http://fin-or.ru/sites/all/modules/pubdlcnt/pubdlcnt.php?file=/ckfinder/userfiles/files/Об%20утверждении%20Порядка%20реализации%20инициативных%20проектов%20в%20%20муниципальном%20образовании%20Оренбургский%20район%20от%2026_10_2021%20126.doc&amp;nid=474</t>
  </si>
  <si>
    <t>https://tl.orb.ru/documents/active/60273/</t>
  </si>
  <si>
    <t>http://chernadmin.ru/dokumenty/?SECTION_ID=248</t>
  </si>
  <si>
    <t>https://www.gorodperm.ru/upload/pages/1006875/reshenije_pgd.docx</t>
  </si>
  <si>
    <t xml:space="preserve">https://spasskd.ru/images/files/2021/raznoe/0617/reshenie_dumy_2-npa_o_poryadke_realizacii_proektov_iniciativnogo_byudzhetirovaniya.docx </t>
  </si>
  <si>
    <t>https://spchertkovo.donland.ru/documents/active/119962/</t>
  </si>
  <si>
    <t xml:space="preserve">http://pohgor.samgd.ru/acts/decisions/77554/   </t>
  </si>
  <si>
    <t>http://zdsamara.ru/dlya-naseleniya/initsiativnye-proekty/</t>
  </si>
  <si>
    <t>https://www.samadm.ru/docs/official-publication/29166/</t>
  </si>
  <si>
    <t>http://kuibishevskiy.gordumasamara.ru/wp-content/uploads/2021/02/%D0%A0%D0%B5%D1%88%D0%B5%D0%BD%D0%B8%D0%B5-%D0%BE%D1%82-16.02.2021-%E2%84%9635.pdf</t>
  </si>
  <si>
    <t xml:space="preserve">https://syzran.samgd.ru/acts/decisions/75830/ </t>
  </si>
  <si>
    <t>https://dumatlt.ru/rs/reshenija/rs_2010/rs_2012/Proekt_21/rs2021/rs985.rar</t>
  </si>
  <si>
    <t>https://rkinel.samgd.ru/acts/decisions/75243/</t>
  </si>
  <si>
    <t xml:space="preserve">https://rkinel.samgd.ru/representative_organs/s393/decisions/75703/ </t>
  </si>
  <si>
    <t>https://rkinel.samgd.ru/representative_organs/s394/decisions/75965/</t>
  </si>
  <si>
    <t>http://kadm63.ru/Selo/Koshki/NPA_Sobr_Pred/R_SP_SP_Koshki_56_11-05-2021.pdf</t>
  </si>
  <si>
    <t>http://dumashgo.midural.ru/uploads/document/752/-446-initsiativnoe-proektirovanie.doc</t>
  </si>
  <si>
    <t xml:space="preserve">Положение об инициативных проектах  в городском округе Верхняя Пышма, утвержденное  Решением Думы городского округа Верхняя Пышма от 25.03.2021 № 32/2 </t>
  </si>
  <si>
    <t xml:space="preserve">http://www.andropovskiy.ru/images/Downloads/Iniciativ_proekt/Pravovaya_baza/2021/June/1.3/решение%20совета%20амо%20ск%20от%2031%20марта%202021%20г.%20№10-100-1.doc </t>
  </si>
  <si>
    <t>http://www.georgievsk.ru/duma/reshen/2021/826-67.doc
http://www.georgievsk.ru/duma/reshen/2021/827-67.doc
http://www.georgievsk.ru/duma/reshen/2021/828-67.doc</t>
  </si>
  <si>
    <t xml:space="preserve">http://www.georgievsk.ru/duma/reshen/469-24.doc
http://www.georgievsk.ru/duma/reshen/2019/540-31.doc
http://www.georgievsk.ru/duma/reshen/2019/628-42.doc
https://georgievsk.ru/duma/reshen/2021/872-73.doc
https://georgievsk.ru/duma/reshen/2021/901-78.doc
</t>
  </si>
  <si>
    <t xml:space="preserve">http://izobduma.ru/resheniya-dumy-gorodskogo-okruga/2021-2/ </t>
  </si>
  <si>
    <t>https://www.adm-grsk.ru/sobranie-deputatov/resheniya-soveta/resheniya-2021/reshenie-ot-22-04-2021-g-37-o-nekotorykh-voprosakh-realizatsii-initsiativnykh-proektov-na-territorii-grachevskogo-munitsipalnogo-okruga-stavropolskogo-kraya</t>
  </si>
  <si>
    <t>http://www.ipatovo.org/page.php?id=29446
http://www.ipatovo.org/page.php?id=29445
http://www.ipatovo.org/page.php?id=29447</t>
  </si>
  <si>
    <t>http://www.ipatovo.org/page.php?id=29446
http://www.ipatovo.org/page.php?id=29445
http://www.ipatovo.org/page.php?id=29448
http://www.ipatovo.org/page.php?id=31864</t>
  </si>
  <si>
    <t>http://кочубеевский-район.рф/dokumenty.html</t>
  </si>
  <si>
    <t>https://pmosk.ru/archives/category/npa-dumy/page/14
https://pmosk.ru/archives/category/npa-dumy/page/3</t>
  </si>
  <si>
    <t>http://petrgosk.ru/vestnik-petrovskogo-gorodskogo-okruga/%E2%84%96%2014%20%D0%BE%D1%82%2031%2003%202021.pdf ;    http://petrgosk.ru/initsiativnye-proekty/dokumenty/normativno-pravovye-akty-/index.php;  http://petrgosk.ru/initsiativnye-proekty/dokumenty/normativno-pravovye-akty-/index.php;</t>
  </si>
  <si>
    <t>http://admtobolsk.ru/kom_fin/initsyiativ_projects/np_regulirovanie/</t>
  </si>
  <si>
    <t>http://www.tyumendoc.ru/docs/dokumenty-tgd/view-9479</t>
  </si>
  <si>
    <t>https://www.grahovo.udmurt.ru/</t>
  </si>
  <si>
    <t xml:space="preserve">https://завьяловский.рф/about/initsiativnoe-byudzhetirovanie/%D0%A0%D0%B5%D1%88%D0%B5%D0%BD%D0%B8%D0%B5%20%E2%84%96%20578%20%D1%81%20%D0%B8%D0%B7%D0%BC%D0%B5%D0%BD%D0%B5%D0%BD%D0%B8%D1%8F%D0%BC%D0%B8.pdf </t>
  </si>
  <si>
    <t>официальный сайт МО "Кезское" удален в связи с преобразованием, https://disk.yandex.ru/d/8JPCH7rOOC8k4A</t>
  </si>
  <si>
    <t>https://kiyasovo.udmurt.ru/bitrix/redirect.php?event1=news_out&amp;event2=https%3A%2F%2Fkiyasovo.udmurt.ru%2Fcity%2Fadm_mo%2Fkiyas%2Fnpa_mo_kiyas%2F2021%2F%B999.doc&amp;event3=%C2%E5%F1%F2%ED%E8%EA+%B9+99&amp;goto=https%3A%2F%2Fkiyasovo.udmurt.ru%2Fcity%2Fadm_mo%2Fkiyas%2Fnpa_mo_kiyas%2F2021%2F%B999.doc&amp;af=dc5ed35f40d56501f7846b680e2ec819</t>
  </si>
  <si>
    <t>https://mo-krasno.ru/sovet-deputatov/reshenija-soveta-deputatov/item/33845-o-realizatsii-initsiativnykh-proektov-na-territorii-munitsipalnogo-obrazovaniya-krasnogorskij-rajon.html</t>
  </si>
  <si>
    <t>http://ugd.ru/docs/solutions/2827/27160/13/</t>
  </si>
  <si>
    <t>https://bsizgan.ulregion.ru/document/npa/npa-gorod/7816/8301.html</t>
  </si>
  <si>
    <t>http://maina-poselenie.ru/dokumenty/sovet-deputatov/</t>
  </si>
  <si>
    <t>http://karsunmo.ru/sdresch/</t>
  </si>
  <si>
    <t>http://xn----7sbapuabb0aemglaypgbk6ftfqd.xn--p1ai/index/2020_god/0-138</t>
  </si>
  <si>
    <t>http://admgatka.ru/sovet_deputatov_npa_act.php?id_position=242&amp;id_npas=25&amp;blok=sd&amp;razdel=npa</t>
  </si>
  <si>
    <t>https://briakan.khabkrai.ru/Deyatelnost/TOS/Proekty1532582158/372</t>
  </si>
  <si>
    <t>https://solnechniyadm.khabkrai.ru/SocEkonom-razvitie/tos/Podderzhka-TOS</t>
  </si>
  <si>
    <t>https://admlangepas.ru/open-budget/proactive-budgeting/legal-regulation2870/municipal-legal-acts5266/reshenie-ot-25-dekabrya-2020-g-160/</t>
  </si>
  <si>
    <t>http://www.admugansk.ru/category/1917?page=17</t>
  </si>
  <si>
    <t>http://admsurgut.ru/files/materials/files/files1/%D0%A0%D0%B5%D1%88%D0%B5%D0%BD%D0%B8%D0%B5_%D0%94%D1%83%D0%BC%D1%8B_%D0%B3%D0%BE%D1%80%D0%BE%D0%B4%D0%B0_%D0%BE%D1%82_20.12.20___690-VI_%D0%94%D0%93_%D0%9E%D0%B1_%D1%83%D1%82%D0%B2%D0%B5%D1%80%D0%B6%D0%B4%D0%B5%D0%BD%D0%B8%D0%B8_%D0%9F%D0%BE%D0%BB%D0%BE%D0%B6%D0%B5%D0%BD%D0%B8%D1%8F_%D0%BE%D0%B1_%D0%98%D0%9F.pdf
http://admsurgut.ru/files/materials/files/files2/%D0%A0%D0%B5%D1%88%D0%B5%D0%BD%D0%B8%D0%B5_%D0%94%D1%83%D0%BC%D1%8B_%D0%B3%D0%BE%D1%80%D0%BE%D0%B4%D0%B0_%D0%BE%D1%82_22.12.2021___54-VII_%D0%94%D0%93_%D0%9E_%D0%B2%D0%BD%D0%B5%D1%81%D0%B5%D0%BD%D0%B8%D0%B8_%D0%B8%D0%B7%D0%BC%D0%B5%D0%BD%D0%B5%D0%BD%D0%B8%D0%B9_%D0%B2_%D0%A0%D0%B5%D1%88%D0%B5%D0%BD%D0%B8%D0%B5_%D0%94%D1%83%D0%BC%D1%8B_%D0%B3%D0%BE%D1%80%D0%BE%D0%B4%D0%B0_%D0%BE%D1%82_20.12.2020___690__pdf.io_.pdf</t>
  </si>
  <si>
    <t>http://hmrn.ru/duma/docduma/104/</t>
  </si>
  <si>
    <t>https://www.n-vartovsk.ru/documents/dumaReshenie/#DOCTYPE=dumaReshenie&amp;Y=2021&amp;M=2</t>
  </si>
  <si>
    <t>http://nvraion.ru/ekonomika-i-finansy/initsiativnoe-byudzhetirovanie/</t>
  </si>
  <si>
    <t>http://admkonda.ru/documents/16639.html</t>
  </si>
  <si>
    <t>http://admkonda.ru/documents/17169.html</t>
  </si>
  <si>
    <t>http://www.shugur.ru/documents/1868.html</t>
  </si>
  <si>
    <t>http://www.admkonda.ru/documents/17152.html</t>
  </si>
  <si>
    <t xml:space="preserve">https://www.salekhard.org/normativno-pravovye-akty/resheniya-gorodskoy-dumy/23850/
https://www.salekhard.org/normativno-pravovye-akty/resheniya-gorodskoy-dumy/26253/
</t>
  </si>
  <si>
    <t>https://lbt.yanao.ru/documents/active/83650/</t>
  </si>
  <si>
    <t>https://nur.yanao.ru/documents/active/107772/</t>
  </si>
  <si>
    <t>http://gorod-noyabrsk89.yanao.ru/duma/solutions</t>
  </si>
  <si>
    <t>http://muravlenko.yanao.ru/ekonomika-i-zhkh/municipalnye-finansy/bjudzhetnaya-iniciativa-grazhdan/dokumenty-bjudzhetnaya-iniciativa-grazhdan/65731-reshenie-gorodskoy-dumy-goroda-muravlenko-44-ot-24-dekabrya-2020-goda.html</t>
  </si>
  <si>
    <t xml:space="preserve"> https://nadym.yanao.ru/documents/abolished/97233/</t>
  </si>
  <si>
    <t>https://www.admmuji.ru/file/83v2lle6r</t>
  </si>
  <si>
    <t>http://azov-adm.ru/documents/3063.html;</t>
  </si>
  <si>
    <t>http://adm-gorki.ru/documents/529.html</t>
  </si>
  <si>
    <t>http://lopchari-adm.ru/documents/3179.html</t>
  </si>
  <si>
    <t>http://adm-muji.ru/documents/2078.html</t>
  </si>
  <si>
    <t xml:space="preserve">http://www.admin-moovg.ru/byudzhetnaya-iniciativa-grazhdan.html </t>
  </si>
  <si>
    <t>http://adminshur.ru/2020</t>
  </si>
  <si>
    <t>http://приуральскийрайон.рф/economy/initsiativnoe-byudzhetirovanie/?year=2021</t>
  </si>
  <si>
    <t>https://tasu.ru/ekonomika-i-finansy/initsiativnoe-byudzhetirovanie/normativno-pravovye-akty/normativno-pravovye-akty-2021-goda/</t>
  </si>
  <si>
    <t>https://www.puradm.ru/one-doc/12513</t>
  </si>
  <si>
    <t>https://selkup.yanao.ru/documents/active/101115/</t>
  </si>
  <si>
    <t>https://krasnoselkup.yanao.ru/documents/active/93471/</t>
  </si>
  <si>
    <t>ВЦП "Развитие образования на территории городского округа "Город Архангельск", ВЦП "Благоустройство в территориальных округах городского округа "Город Архангельск"</t>
  </si>
  <si>
    <t>Муниципальная программа "Развитие солидарного общества и информационного пространства городского округа "Город Белгород"</t>
  </si>
  <si>
    <t>Муниципальная программы "Обеспечение доступным и комфортным жильем и коммунальными услугами жителей Белгородского района"</t>
  </si>
  <si>
    <t>Муниципальная программа «Обеспечение безопасности жизнедеятельности населения и территорий Борисовского района»; Муниципальная программа «Обеспечение доступным и комфортным жильем и коммунальными услугами жителей Борисовского района»; Муниципальная программа «Развитие молодежной политики на территории Борисовского района»; Муниципальная программа «Развитие культуры Борисовского района»</t>
  </si>
  <si>
    <t>Программа Вейделевского района "Развитие общественного самоуправления в Вейделевском районе", утвержденная постановлением администрации Вейделевского района Белгородской обл. от 24.12.2018 года N 285</t>
  </si>
  <si>
    <t>Непрограммная часть бюджета</t>
  </si>
  <si>
    <t>Развитие общественного самоуправления на территории Волоконовского района</t>
  </si>
  <si>
    <t>Муниципальная программа "Развитие общественного самоуправления на территории Яковлевского городского округа"</t>
  </si>
  <si>
    <t>Программа Горковского сельского поселения «Жилищно-коммунальное хозяйство Горковского сельского поселения  Кинешемского муниципального района», утвержденная постановлением администрации Горковского сельского поселения от  27.12.2017 №53 ( в актуальной редакции)</t>
  </si>
  <si>
    <t xml:space="preserve">Постановление Администрации Луговского сельского поселенияот 13.01.2020 № 5 (в редакции постановлений то 11.02.2020 № 16, от
06.05.2020 № 37, от 26.05.2020 № 44, от 02.11.2020 № 99, от 11.12.2020 №115,
от 28.12.2020 № 130, от 20.02.2021 № 9, от 01.03.2021 № 15, от 11.05.2021 №41) </t>
  </si>
  <si>
    <t>Постановление Администрации Наволокского городского поселения Кинешемского муниципального района от 07.10.2013 № 269а "Об утверждении программы Наволокского городского поселения Кинешемского муниципального района "Жилищно-коммунальное хозяйство Наволокского городского поселения Кинешемского муниципального района"</t>
  </si>
  <si>
    <t>Программа Решемского сельского поселения "Жилищно-коммунальное  хозяйство Решемского сельского поселения Кинешемского муниципального района"</t>
  </si>
  <si>
    <t>Жилищно-коммунальное хозяйство Шилекшинского сельского поселения Кинешемского муниципального района</t>
  </si>
  <si>
    <t xml:space="preserve">МУНИЦИПАЛЬНАЯ ПРОГРАММА ГОРОДА
УСОЛЬЕ – СИБИРСКОЕ «РАЗВИТИЕ 
ЖИЛИЩНО – КОММУНАЛЬНОГО ХОЗЯЙСТВА»
 на 2019 – 2024 годы
</t>
  </si>
  <si>
    <t>Постановление администрации МО "Светловский городской округ" от 14.12.2021 г. № 1239 "О внесении изменений и дополнений в Муниципальную программу «Формирование современной городской среды» на 2018-2024 годы, утв. постановлением администрации МО «Светловский городской округ» № 1322 от 29.12.2017 г. (в действующей редакции)"</t>
  </si>
  <si>
    <t>«Поддержка местных инициатив в  муниципальном образовании  сельского поселения деревня Асеньевское  на 2021-2023 годы» от 19.04.2019 № 48</t>
  </si>
  <si>
    <t>Муниципальная программа «Реализация проектов развития общественной инфраструктуры МО "Город Балабаново", основанных на местных инициативах", утверженная постановлением администрации от  от 14.04.2021 г №154</t>
  </si>
  <si>
    <t>Развитие жилищной и коммунальной инфраструктуры города Боровска</t>
  </si>
  <si>
    <t>Муниципальная программа муниципального образования «Город Калуга» «Гражданская инициатива»</t>
  </si>
  <si>
    <t>Положение «О реализации на территории муниципального образования сельское поселение Село Совхоз «Боровский» проектов инициативного  бюджетирования», утвержденое решением Сельской Думы муниципального образования сельского поселения Село Совхоз «Боровский» № 34 от 25 мая  2017 года</t>
  </si>
  <si>
    <t>Постановление администрации города Кирова от 15.10.2019 № 2537-п "Об утверждении муниципальной программы "Развитие муниципального управления в муниципальном образовании "Город Киров" в 2020-2024 годах"</t>
  </si>
  <si>
    <t>Муниципальная программа "Организация благоустройства территории Тужинского городского поселения" на 2020-2025 годы, утвержденная решением Тужинской поселковой Думы от 03.11.2017 № 327</t>
  </si>
  <si>
    <t>1.Муниципальная программа "Развитие жилищного строительства и жилищно-коммунального хозяйства в Княжпогостском районе", утверждена постановлением АМР "Княжпогостский" от 19.01.2021 № 23 
2. Муниципальная программа "Развитие образования в Княжпогостском районе", утверждена постановлением АМР "Княжпогостский" от 30.12.2020 № 743</t>
  </si>
  <si>
    <t>Муниципальная программа "Развитие физической культуры и спорта в МО МР "Койгородский" (в рамках данной программы профинансированы расходы за счет средств гранта)</t>
  </si>
  <si>
    <t>Муниципальная программа МО МР "Корткеросский" "Безопасность жизнедеятельности населения"; Муниципальная программа МО МР "Корткеросский" "Развитие жилищно-коммунального хозяйства муниципального района "Корткеросский"; 'Муниципальная программа МО МР "Корткеросский" "Развитие транспортной системы"</t>
  </si>
  <si>
    <t>Муниципальная прогрмамма МР "Прилузский" Республики Коми "Культура", непрограмные мероприятия (предоставление иных МБТ сельским поселениям)</t>
  </si>
  <si>
    <t>Муниципальная программа муниципального образования городского поселения «Сосногорск» «Развитие городского поселения «Сосногорск», утвержденная постановлением администрации МР «Сосногорск» от  12.02.2020 № 267 «Об утверждении муниципальной программы муниципального образования городского поселения «Сосногорск» «Развитие городского поселения «Сосногорск».</t>
  </si>
  <si>
    <t>1. Решение Совета СП "Выльгорт" от 29.06.2021 г. № 44/06-03-271 " Об утверждении Порядка выдвижения, внесения, обсуждения, рассмотрения и реализации инициативных проектов, а также Порядка проведения их конкурсного отбора в муниципальном образовании сельского поселения "Выльгорт";
2. Решение Совета СП "Выльгорт" от 29 июня 2021 г. № 44/06-03-272 "Об утверждении Порядка определения части территории муниципального образования сельского поселения "Выльгорт", на которой могут реализовываться инициативные проекты"</t>
  </si>
  <si>
    <t>Внепрограммные мероприятия</t>
  </si>
  <si>
    <t>МП "Создание условий для развития социальной сферы" , "Развитие дорожной и транспортной системы", Развитие физической культуры и спорта". "Развитие культуры", "Развитие образования", "Развитие экономики"</t>
  </si>
  <si>
    <t>Муниципальная программа МО МР "Усть-Вымский" " Развитие образования" , утвержденная Постановлением администрации МР "Усть-Вымский" 29.12.2020г. №1013</t>
  </si>
  <si>
    <t>"Муниципальное управление", "Развитие экономики","Содержание и развитие муниципального хозяйства"</t>
  </si>
  <si>
    <t>Постановление администрации Андрюковского сельского поселения от 02.11.2020 
№ 108 «Об утверждении муниципальной программы Андрюковского сельского поселения Мостовского района «Развитие сети автомобильных дорог»</t>
  </si>
  <si>
    <t xml:space="preserve">Постановление администрации Беноковского сельского поселения № 83 от 14.10.2020 Об утверждении муниципальной программы «Развитие сети автомобильных дорог» на территории Беноковского сельского поселения Мостовского района» </t>
  </si>
  <si>
    <t>Постановление администрации Бесленеевского сельского поселения Мостовского района от 
13.11.2019 № 62 "Об утверждении муниципальной программы Бесленеевского сельского поселения Мостовского района "Развитие сети автомобильных дорог Бесленеевского сельского поселения Мостовского района на 2020-2022 годы"</t>
  </si>
  <si>
    <t>Постановление администрации Костромского сельского поселения Мостовского района от 24.10.2018 № 61 "Об утверждении муниципальной программы Костромского сельского поселения Мостовского района "Обеспечение безопасности населения" (в ред. от 24.10.20 г. № 60)</t>
  </si>
  <si>
    <t>Постановление администрации Шедокского сельского поселения Мостовского района от 30.10.2019 № 149 "Об утверждении муниципальной программы Шедокского сельского поселения Мостовского района «Развитие жилищно-коммунального хозяйства»</t>
  </si>
  <si>
    <t>Постановление администрации муниципального образования город Новороссийск от 7 сентября 2018 года № 3560 "Об утверждении муниципальной программы "Развитие образования в городе Новороссийске на 2019 - 2024 годы" администрации муниципального образования город Новороссийск"
Постановление администрации муниципального образования город Новороссийск от 4 февраля 2020 года № 560 "Об утверждении муниципальной программы "Развитие транспортной системы муниципального образования город Новороссийск на 2020 - 2024 годы"
Постановление администрации муниципального образования город Новороссийск от 25.12.2020 
№ 6500 "Об утверждении муниципальной программы "Социальная поддержка отдельных категорий населения муниципального образования город Новороссийск на 2021 - 2023 годы"</t>
  </si>
  <si>
    <t>Постановление администрации Дербентского сельского поселения Тимашевского района "Об утверждении муниципальной программы Дербентского сельского поселения Тимашевского района "Благоустройство территории поселения» на 2021-2023 годы"</t>
  </si>
  <si>
    <t>Муниципальная программа "Благоустройство территории  посления на 2021-2023 годы", утвержденная постановлением администрации сельского поселения Кубанец Тимашевского района от  27.10.2020 № 96  (в редакции от 25.03.2021)</t>
  </si>
  <si>
    <t>муниципальной программы Ахтырского городского поселения Абинского района «Поддержка территориального
общественного самоуправления» на 2021-2024 годы", утвежденная постановлением администрации Ахтырского
городского поселения Абинского района от 8 октября 2021 г. № 412/1 (в редакции от 8 ноября 2021 г.)</t>
  </si>
  <si>
    <t>Муниципальная программа "Безопасность дорожного движения Ольгинского сельского поселения Абинского района";
муниципальная программа "Благоустройство Ольгинского сельского поселения Абинского района"</t>
  </si>
  <si>
    <t>Постановление администрации Центрального сельского поселения Белоглинского района от 
21.09.2020 № 47/9 «Поддержка и развитие жилищно-коммунального хозяйства в Центральном сельском поселении Белоглинского района»</t>
  </si>
  <si>
    <t>1) постановление администрации Казанского сельского поселения Кавказского района от 
15 октября 2014 г. № 233 "Развитие топливно-энергетического комплекса Казанского сельского поселения Кавказского района" (с изменениями);
2) постановление администрации Казанского сельского поселения Кавказского района от 
15 октября 2014 г. № 228 "Об утверждении муниципальной программы "Благоустройство Казанского сельского поселения Кавказского района" (с изменениями)</t>
  </si>
  <si>
    <t>Постановление администрации Новоберезанского сельского поселения Кореновского района от 22.12.2020  № 130 "Об утверждении ведомственной целевой программы "Развитие ведомственной бюджетирования в Новооберезанском сельском поселении Кореновского района" на 2021 год"</t>
  </si>
  <si>
    <t xml:space="preserve">Постановление администрации Платнировского сельского поселения Кореновского района 
от 24 декабря 2020 г. № 327 "О внесении изменений в постановление администрации Платнировского сельского поселения Кореновского района от 24 декабря 2020 года 
№ 327 "Об утверждении ведомственной целевой программы "Развитие инициативных проектов в Платнировском сельском поселении Кореновского района на 2021 год" </t>
  </si>
  <si>
    <t xml:space="preserve">Постановление администрации Пролетарского сельского поселения Кореновского района от 25.12.2020 № 180 "Об утверждении ведомственной целевой программы "Развитие инициативного бюджетирования в Пролетарском  сельском поселении Кореновского района на 2021 год"
</t>
  </si>
  <si>
    <t>Муниципальная программа Ивановского сельского поселения Красноармейского района "Местное самоуправление и содействие развитию гражданского общества"</t>
  </si>
  <si>
    <t>постановление администрации Октябрьского сельского поселения Красноармейского района от 29.12.2021 № 290 "О внесении изменений в постановление администрации Октябрьского сельского поселения Красноармейского района от 30 октября 2020 года № 157 "Об утверждении муниципальной программы "Благоустройство населенных пунктов Октябрьского сельского поселения"</t>
  </si>
  <si>
    <t>Муниципальная программа Полтавского сельского поселения Красноармейского района от 29.12.2020 № 267 «Формирование современной городской среды Полтавского сельского поселения Красноармейского района»</t>
  </si>
  <si>
    <t>Муниципальная программа Старонижестеблиевского сельского поселения Красноармейского района от 27.12.2021  № 204  
"Жилищно коммунальное хозяйство Старонижестеблиевского сельского поселения Красноармейского района"</t>
  </si>
  <si>
    <t>постановление администрации Темиргоевского сельского поселения Курганинского района от 29.10.2020 № 223 "Об утверждении муниципальной программы "Социально-экономическое и территориальное развитие Темиргоевского сельского поселения Курганинского района» на 2021-2023 годы"</t>
  </si>
  <si>
    <t>Постановление администрации Безводного сельского поселения Курганинского района от 23.10.2020 № 233 «Об утверждении муниципальной программы "Комплексное и устойчивое развитие Безводного сельского поселения Курганинского района в сфере строительства, архитектуры и дорожного хозяйства" на 2021-2023 годы"</t>
  </si>
  <si>
    <t>постановление администрации Новоалексеевского сп № 146 от 13.11.2020 "Об утверждении муниципальной программы Новоалексеевского сельского поселения Курганинского района «Социально-экономическое и территориальное развитие Новоалексеевского сельского поселения Курганинского района» на 2021-2023 годы"</t>
  </si>
  <si>
    <t>Постановление администрации Родниковского сельского поселения от 29.10.2020 г. № 141 "Об утверждении муниципальной программы Родниковского сельского поселения "Социально-экономическое и территориальное развитие Родниковского сельского поселения Курганинского района на 2021-2023 годы" с изменениями</t>
  </si>
  <si>
    <t>Постановление Константиновского сельского поселения Курганинского района от 19.01.2022
№ 10 "Социально-экономическое и территориальное развитие Константиновского сельского поселения Курганинского района на 2022-2024 гг"</t>
  </si>
  <si>
    <t>Постановление администрации Новопластуновского сельского поселения Павловского района 17.08.2021 № 92 "Об утверждении ведомственной целевой программы Новопластуновского сельского поселения Павловского района "Ремонт уличного освещения по улице Школьной хутора Бальчанской на 
2021 год"</t>
  </si>
  <si>
    <t>Постановление администрации бриньковского сельского поселения приморско-ахтарского района от 28.10.2020 № 112 "Об утверждении муниципальной программы Бриньковского сельского поселения Приморско-Ахтарского района "Развитие жилищно-коммунального хозяйства и благоустройства в Бриньковском сельском поселении Приморско-Ахтарского района"</t>
  </si>
  <si>
    <t>Постановление администрации Ильского городского поселения Северского района 
от 30 октября 2020 г. № 768 «Об утверждении муниципальной программы «Благоустройство территории Ильского городского поселения Северского района на 2021-2023 годы"</t>
  </si>
  <si>
    <t xml:space="preserve">Постановление администрации Львовского сельского поселения от 10.11.2020 № 124 «Об утверждении муниципальной программы «Благоустройство территории Львовского сельского поселения Северского района» </t>
  </si>
  <si>
    <t>Постановление администрации Северского сельского поселения от 02.11.2020 № 386  «Об утверждении муниципальной программы Северского сельского поселения Северского района "Молодежь Северского сельского поселения" на 2021-2023 годы</t>
  </si>
  <si>
    <t xml:space="preserve">Муниципальная программа города Сочи от 13 января 2016 г. № 2 "Благоустройство территории муниципального образования город-курорт Сочи" (в редакции от 23 сентября 2021 г.№ 2044) </t>
  </si>
  <si>
    <t xml:space="preserve">Постановление № 144 от 18.12.2020 “Об утверждении муниципальной программы Железного сельского поселения Усть-Лабинского района «Благоустройство территории Железного сельского поселения» на 2021 год” </t>
  </si>
  <si>
    <t>Постановление администрации Новолабинского сельского поселения Усть-Лабинского района
от 19.05.2021 № 31 "Об утверждении ведомственной целевой программы Новолабинского сельского поселения Усть-Лабинского района «Благоустройство» на 2021-2023 годы"</t>
  </si>
  <si>
    <t>Постановление Администрации Тенгинского сельского поселения Усть-Лабинского района 
№ 59 от 30.07.2021 «Об утверждении ведомственной целевой программы Благоустройство территории Тенгинского сельского поселения Усть-Лабинского района на 2021-2023 год»</t>
  </si>
  <si>
    <t>Постановление администрации Екатериновского сельского поселения Щербиновского района 
от 27 октября 2020 г. № 145 «Об утверждении муниципальной программы Екатериновского сельского поселения Щербиновского района «Комплексное развитие жилищно-коммунального хозяйства, энергосбережение и повышение энергетической эффективности Екатериновского сельского поселения Щербиновского района» (с изменениями от 22.12.2021 г. № 135)</t>
  </si>
  <si>
    <t xml:space="preserve">Постановление админстрации Старощербиновского сельского поселения Щербиновского района от 14 октября 2019 г. 
№ 357 «Об утверждении муниципальной программы Старощербиновского сельского поселения Щербиновского района "Комплексное развитие жилищно-коммунального хозяйства, энергосбережение и повышение энергетической эффективности Старощербиновского сельского поселения Щербиновского района" (в редакции от 24 декабря 2021 г.) </t>
  </si>
  <si>
    <t>постановление администрации Щербиновское сельское поселение Щербиновского района от 28.10.2019 № 136 "Об утверждении  муниципальной программы Щербиновского сельского поселения Щербиновского района"  «Комплексное развитие жилищно-коммунального хозяйства Щербиновского сельского поселения Щербиновского района" (с изменениями)</t>
  </si>
  <si>
    <t>Постановление администрации города от 01.11.2017 № 718 "Об утверждении муниципальной программы "Повышение эффективности деятельности городского самоуправления по формированию современной городской среды" на 2018-2024 годы"</t>
  </si>
  <si>
    <t>Постановление Администрации Далматовского района от 16 января 2020 г. № 30 "Об утверждении муниципальной программы Далматовского района "Комплексное развитие сельских территорий Далматовского района"</t>
  </si>
  <si>
    <t>на согласовании</t>
  </si>
  <si>
    <t>Постановление администрации города Джанкоя Республики Крым от 10.06.2019 № 275 "Об утверждении муниципальной программы городского округа Джанкой Республики Крым "Поддержка местных инициатив бюджетирования" (с изменениями)</t>
  </si>
  <si>
    <t>Благоустройство территории Омсукчанс-кого городского округа</t>
  </si>
  <si>
    <t>Постановление администрации Тенькинского городского округа Магаданской области от 29.12.2018 N 339-па "Об утверждении муниципальной программы "Развитие культуры в муниципальном образовании "Тенькинский городской округ" Магаданской области на 2019 - 2021 годы"</t>
  </si>
  <si>
    <t>Основное мероприятие «Реализация практик инициативного бюджетирования на территории Ягоднинского городского округа» муниципальной программы «Развитие муниципального управления в муниципальном  образовании «Ягоднинский городской округ»</t>
  </si>
  <si>
    <t>Муниципальная программа "Содержание и развитие дорожного хозяйства городского округа г. Бор", утвержденная постановлением администрации городского округа г. Бор от 08.11.2016 № 5215 (в редакции Постановления №1662 от 04.04.2022)</t>
  </si>
  <si>
    <t>Муниципальная программа "Развитие сферы жилищно-коммунального хозяйства городского округа г. Бор", утвержденная постановлением администрации городского округа г. Бор от 08.11.2016 №5214 (в редакции Постановления №945 от 01.03.2022)</t>
  </si>
  <si>
    <t>Постановление  администрации города Дзержинска от 30.10.2015  № 3671"Об утверждении муниципальной программы "Развитие культуры в городском округе город Дзержинск" (с изменениями от 04.03.2022);
Постановление администрации города Дзержинска от 31.10.2018 №4517 "Об  утверждении муниципальной программы "Развитие дорожной сети,транспортного обслуживания населения и благоустройство территории городского округа город Дзержинск" (с изменениями от 03.03.2022).</t>
  </si>
  <si>
    <t>Муниципальная программа развития образования в Боровичском муниципальном районе</t>
  </si>
  <si>
    <t xml:space="preserve">Постановление Администрации Великого Новгорода от 14.12.2016 N 5769 (ред. от 22.12.2021) "Об утверждении муниципальной программы Великого Новгорода "Развитие муниципальной системы образования Великого Новгорода" на 2017 - 2024 годы" </t>
  </si>
  <si>
    <t>Муниципальная программа "Развитие образования  Любытинского муниципального  района на 2014-2024 годы",Постановление Администрации Любытинского муниципального района от 25.01.2022 №65</t>
  </si>
  <si>
    <t>"Развитие образования в Окуловском муниципальном районе до 2026 года"</t>
  </si>
  <si>
    <t>«Развитие образования в Хвойнинском муниципальном округе на 2021 – 2030 годы»</t>
  </si>
  <si>
    <t xml:space="preserve">Муниципальная программа Иртышского сельского поселения Черлакского муниципального района Омской области "Устойчивое социально-экономическое  развитие  Иртышского сельского поселения Черлакского муниципального района Омской области на 2014-2023 годы"
</t>
  </si>
  <si>
    <t>Развитие социально-культурной сферы Кормиловского муниципального района на 2021-2026 годы</t>
  </si>
  <si>
    <t>Муниципальная программа "Комфортная городская среда" муниципального образования "город Бугуруслан"</t>
  </si>
  <si>
    <t xml:space="preserve">Муниципальная программа «Развитие  жилищно-коммунального и дорожного хозяйства, градостроительства, строительства и архитектуры в городе Бузулуке» Подпрограмма  «Развитие сети автомобильных дорог  в городе Бузулуке» , Муниципальная программа  «Комплексное благоустройство территории и создание комфортных условий для проживания населения города Бузулука», Подпрограмма  «Комплексное благоустройство территории города Бузулука»    </t>
  </si>
  <si>
    <t xml:space="preserve">    Муниципальная программа «Образование города Бузулука»</t>
  </si>
  <si>
    <t xml:space="preserve"> «Молодежь Гайского городского округа»</t>
  </si>
  <si>
    <t>Муниципальная программа "Развитие системы образования города Медногорска на 2019–2024 годы"</t>
  </si>
  <si>
    <t>Постановление администрации города Оренбурга от 5 ноября 2019 г. N 3195-п
"Об утверждении муниципальной программы "Комплексное благоустройство и повышение качества жизни населения на территории Северного округа города Оренбурга"</t>
  </si>
  <si>
    <t>Муниципальная программа "Развитие системы образования в Сорочинском городском округе Оренбургской области"</t>
  </si>
  <si>
    <t>Муниципальная программа «Управление муниципальными финансами Адамовского района»</t>
  </si>
  <si>
    <t>Муниципальная программа "Управление муниципальными финансами Акбулакского района Оренбургской области"</t>
  </si>
  <si>
    <t>Мунипальная программа "Управление муниципальными финансами и муниципальным долгом"Александровского района  на 2019-2024 годы</t>
  </si>
  <si>
    <t>Муниципальная программа «Развитие системы образования Александровского района» на 2019–2024 годы</t>
  </si>
  <si>
    <t>Организация муниципального управления в муниципальном образовании "Асекеевский район"</t>
  </si>
  <si>
    <t>Постановление администрации Бузулукского района от 17.12.2018г. №1510-п «Об утверждении муниципальной программы "Управление муниципальными  финансами и муниципальным  долгом Бузулукского районУправление муниципальными  финансами и муниципальным  долгом Бузулукского район"» (с изменениями и дополнениями от 23.03.2022г №232-п)</t>
  </si>
  <si>
    <t>Постановление от 28.12.21. № 83п</t>
  </si>
  <si>
    <t>МП "Устойчивое развитие территории МО Кутушинский сельсовет Курманаевского района Оренбургской области на 2019-2024 годы"</t>
  </si>
  <si>
    <t>МП "Устойчивое развитие территории Мо Ромашкинский сельсовет Курманаевского района Оренбургской области на 2019-2024 годы"</t>
  </si>
  <si>
    <t>Муниципальная программа «Управление муниципальными финансами и муниципальным долгом муниципального образования Оренбургский район на 2019-2024 годы»;Муниципальная программа «Устойчивое развитие сельской территории муниципального образования Подгородне-Покровский сельсовет Оренбургского района Оренбургской области на 2019-2023 годы»</t>
  </si>
  <si>
    <t>Муниципальная программа "Развитие системы образования Ташлинского района Оренбургской области</t>
  </si>
  <si>
    <t>Постановление администрации Тоцкого района Оренбургской области от 29.12.2021 №1048-п «О внесении изменений в постановление администрации Тоцкого района от 26.12.2018 года № 1109-п «Об утверждении муниципальной программы «Управление муниципальными финансами  и муниципальным долгом  Тоцкого района»</t>
  </si>
  <si>
    <t>Постановление администрации города Пензы от 03.10.2019 N 1915 "Об утверждении муниципальной программы "Развитие территориального общественного самоуправления в городе Пензе и поддержка местных инициатив на 2020 - 2026 годы"</t>
  </si>
  <si>
    <t xml:space="preserve">Муниципальная программа "Развитие и поддержка общественных инициатив на территории Чернушинского городского округа", утвержденная постановлением администрации Чернушинского городского округа от 06.02.2020 № 157-261-01-04 </t>
  </si>
  <si>
    <t>Постановление Администрации г. Перми от 18.10.2021 № 887 "Об утверждении муниципальной программы "Общественное согласие"</t>
  </si>
  <si>
    <t>Муниципальная программа "Обеспечение взаимодействия общества и власти на территории муниципального образования «Городской округ – город Кудымкар», утверждена постановлением администрации города Кудымкара от от 28.01.2020 № 64-01-04 (в ред. от  31.08.2021 № 1029-01-04)</t>
  </si>
  <si>
    <t>Муниципальная программа "Развитие инфраструктуры и комфортной среды Соликамского городского округа"</t>
  </si>
  <si>
    <t>Муниципальная программа "Развитие общественного самоуправления в Соликамском городском округе"</t>
  </si>
  <si>
    <t>«Развитие территориального общественного самоуправления на территории Владивостокского городского округа» на 2018-2022 годы</t>
  </si>
  <si>
    <t>Муниципальная  программа "Благоустройство территории городского округа Спасск-Дальний на 2021-2023 годы", Подпрограмма «Благоустройство городского округа Спасск-Дальний»</t>
  </si>
  <si>
    <t>Муниципальные программы: "Развитие образования", "Развитие культуры", "Развитие транспортной системы", "Обеспечение качественными жилищно-коммунальными услугами"</t>
  </si>
  <si>
    <t xml:space="preserve">Постановление Администрации Чертковского сельского  поселения от 07.12.2018 № 161 «Об утверждении муниципальной программы Чертковского сельского поселения «Энергоэффективность и энергосбережение»
</t>
  </si>
  <si>
    <t>Постановление Администрации городского округа Отрадный Самарской области № 1001 от 21.08.2018 г. "Об утверждении муниципальной программы «Поддержка социально ориентированных некоммерческих организаций и объединений, благотворительной деятельности, добровольчества в городском округе Отрадный Самарской области на 2019-2021 годы»</t>
  </si>
  <si>
    <t xml:space="preserve">Муниципальная программа «Поддержка общественных инициатив граждан и социально ориентированных некоммерческих организаций в городском округе Похвистнево» на 2016-2023 годы, утвержденной постановлением Администрации городского округа Похвистнево от 16.10.2015 №1505. </t>
  </si>
  <si>
    <t>Устав Кировского внутригородского района г.о.Самара</t>
  </si>
  <si>
    <t>Ведомственная целевая программа городского округа Сызрань "Дорожная деятельность и благоустройство городского округа Сызрань" на 2020 - 2026 годы</t>
  </si>
  <si>
    <t>Постановление Мэрии городского округа Тольятти Самарской области от 24.03.2015 N 905-п/1
"Об утверждении муниципальной программы "Благоустройство территории городского округа Тольятти на 2015 - 2024 годы"</t>
  </si>
  <si>
    <t>Постановление администрации муниципального района Кинельский от 23.12.2020 г. № 2177 "Об утверждении муниципальной программы "Поддержка местных инициатив в муниципальном районе Кинельский Самарской области на 2021-2025 годы" ( в ред. от 20.12.2021 г. № 2002)</t>
  </si>
  <si>
    <t>«Поддержка местных инициатив на территории сельского поселения Георгиевка» на 2021–2023 годы</t>
  </si>
  <si>
    <t>30.12.2020 г. № 119</t>
  </si>
  <si>
    <t>Подпрограмма 6 "Комплексное развитие сельских территорий городского округа Верхняя Пышма до 2024 года"муниципальной программы "Совершенствование социально-экономической политики на территории городского округа Верхняя Пышма до 2024 года", утвержденная постановлением администрации городского округа Верхняя Пышма от 30.09.2014 № 1706</t>
  </si>
  <si>
    <t>постановление администрации Верхнесалдинского городского округа от 21.01.2021 № 60  «О внесении изменений в муниципальную программу «Восстановление и развитие объектов внешнего благоустройства Верхнесалдинского городского округа до 2024 года», утвержденную постановлением администрации Верхнесалдинского городского округа от 15.10.2014 № 3158»</t>
  </si>
  <si>
    <t xml:space="preserve">постановление администрации Андроповского муниципального округа Ставропольского края
от 30 декабря 2020 г. № 100 «Об утверждении муниципальной программы Андроповского муниципального округа Ставропольского края «Формирование современной городской среды»
</t>
  </si>
  <si>
    <t>Муниципальная программа Георгиевского городского округа Ставропольского края "Развитие муниципального образования и повышения открытости администрации Георгиевского городского округа Ставропольского края"</t>
  </si>
  <si>
    <t>Муниципальная программа Георгиевского городского округа Ставропольского края «Развитие жилищно-коммунального и дорожного хозяйства, благоустройство Георгиевского городского округа Ставропольского края»</t>
  </si>
  <si>
    <t xml:space="preserve">Постановление администрации Изобильненского городского округа Ставропольского края от 24 декабря 2020 г. № 1852 Об утверждении муниципальной программы Изобильненского городского округа Ставропольского края «Развитие образования», Постановление администрации Изобильненского городского округа Ставропольского края от 30 декабря 2020 г. № 1894 Об утверждении муниципальной программы Изобильненского городского округа Ставропольского края «Развитие транспортной системы и обеспечение безопасности дорожного движения» 
</t>
  </si>
  <si>
    <t>Постановление администрации  администрации ИГО СК от 30 декабря 2021г. №2019 О внесении изменений в программу  «Развитие жилищно-коммунального хозяйства, защита населения и территории от чрезвычайных ситуаций в Ипатовском городском округе Ставропольского края», утвержденную постановлением администрации Ипатовского городского округа от 18 декабря 2020 года №1713</t>
  </si>
  <si>
    <t xml:space="preserve">Муниципальная программа "Благоустройство населенных пунктов и формирование современной городской среды на территории Кочубеевского муниципального округа Ставропольского края" </t>
  </si>
  <si>
    <t>Муниципальная программа Новоселицкого муниципального округа СК "Осуществление местного самоуправления в Новоселицком муниципальном округе Ставропольского края" подпрограмма "Благоустройство территории Новоселицком муниципальном округе Ставропольского края"</t>
  </si>
  <si>
    <t xml:space="preserve">Муниципальная программа Предгорного муниципального округа Ставропольского края «Управление финансами и имуществом» </t>
  </si>
  <si>
    <t>1. Муниципальная программа Петровского городского округа Ставропольского края «Социальное развитие» (Постановление администрации Петровского городского округа Ставропольского края от 13 ноября 2020 г. № 1566 "Об утверждении муниципальной программы Петровского городского округа Ставропольского края «Социальное развитие»)
2. Муниципальная программа Петровского городского округа Ставропольского края «Развитие образования» (Постановление администрации Петровского городского округа Ставропольского края от 13 ноября 2020 г. № 1570 "Об утверждении муниципальной программы Петровского городского округа Ставропольского края «Развитие образования»)</t>
  </si>
  <si>
    <t>Муниципальная программа Петровского городского округа Ставропольского края «Развитие транспортной системы и обеспечение безопасности дорожного движения»</t>
  </si>
  <si>
    <t>Муниципальная программа муниципального образования  Вышневолоцкий городской округ Тверской области  «Развитие образования Вышневолоцкого городского округа  на 2020-2025 годы»</t>
  </si>
  <si>
    <t>Муниципальная программа "Управление муниципальными финансами"</t>
  </si>
  <si>
    <t xml:space="preserve">
</t>
  </si>
  <si>
    <t>непрограммные расходы</t>
  </si>
  <si>
    <t>Управление муниципальными финансами</t>
  </si>
  <si>
    <t>Муниципальная программа "Развитие и модернизация образования в муниципальном образовании "Мелекесский район" Ульяновской области"</t>
  </si>
  <si>
    <t>Муниципальная программа "Благоустройство территории муниципального образования Базарносызганского городского поселения на 2019-2023 годы"</t>
  </si>
  <si>
    <t>"Развитие территориального общественного самоуправления в муниципальном образовании "Майнское городское поселение"</t>
  </si>
  <si>
    <t>«Комплексное развитие сельских территорий муниципального образования «Старокулаткинский район» Ульяновской области на 2020-2022 годы»</t>
  </si>
  <si>
    <t>Постановление администрации муниципального образования "Карсунский район" Ульяновской области от 11.03.2021 № 130 "Об утверждении муниципальной программы "Создание комфортной городской среды в муниципальном образовании Карсунское городское поселение Карсунского района Ульяновской области на 2021-2025 годы"</t>
  </si>
  <si>
    <t>Муниципальная программа городского округа "Город Хабаровск" «Развитие гражданского общества в городском округе «Город Хабаровск» на 2021 - 2025 годы, утверждена постановлением администрации города Хабаровска от 31.01.2018 № 3046</t>
  </si>
  <si>
    <t xml:space="preserve">Постановление Администрации сельского поселения от 18.09.2018г. № 69 "Об утверждении муниципальной программы  «Благоустройство территории Бриаканского сельского поселения  на 2019-2021 годы»
</t>
  </si>
  <si>
    <t>муниципальная программа Уська-Орочского сельского поселения Ванинского муниципального района Хабаровского края «Поддержка местных инициатив и развитие территориального общественного самоуправления в Уська - Орочском сельском поселении Ванинского муниципального района Хабаровского края на 2017 - 2025 годы», утвержденная постановленем администрации Уська-Орочского сельского поселения Ванинского муниципального района Хабаровского края № 47 от 24.05.2021 года</t>
  </si>
  <si>
    <t>Муниципальная программа "Поддержка и развитие общественных инициатив и социально ориентированных некоммерческих организаций"; Муниципальная программа "Развитие жилищно-коммунального комплекса и городская среда"</t>
  </si>
  <si>
    <t>"Развитие жилищно-коммунального комплекса и повышение энергетической эффективности в городе Нефтеюганске"</t>
  </si>
  <si>
    <t>муниципальные программы «Развитие жилищно-коммунального комплекса и повышение энергетической эффективности в городе Урай» на 2019-2030 годы, "Культура города Урай" на 2017-2021 годы</t>
  </si>
  <si>
    <t>1) постановление Администрации г. Сургута от 19 мая 2021 г. N 3840 "О внесении изменений в постановление Администрации города от 29.12.2017 N 11725 "Об утверждении муниципальной программы "Формирование комфортной городской среды на период до 2030 года";
2) Постановление Администрации г. Сургута от 30 августа 2021 г. N 7723 "О внесении изменения в постановление Администрации города от 13.12.2013 N 8989 "Об утверждении муниципальной программы "Развитие физической культуры и спорта в городе Сургуте на период до 2030 года";
3) Постановление Администрации г. Сургута от 6 октября 2021 г. N 8687 О внесении изменений в постановление Администрации города от 13.12.2013 N 8976 Об утверждении муниципальной программы "Развитие культуры и туризма в городе Сургуте на период до 2030 года"</t>
  </si>
  <si>
    <t xml:space="preserve">Муниципальная программа "Благоустройство населенных пунктов Ханты-Мансийского района на 2021-2025 годы", утвержденной постановлением администрации Ханты-Мансийского района от 16.12.2020 №347 </t>
  </si>
  <si>
    <t>Постановление администрации города Нижневартовска от 27.08.2018 № 1167 "Об утверждении муниципальной программы "Развитие социальной сферы города Нижневартовска", Постановление администрации города Нижневартовска от 17.09.2014 № 1858 "Об утверждении муниципальной программы "Развитие образования города Нижневартовска", Постановление администрации города Нижневартовска от 02.10.2017 №1474 "Об утверждении муниципальной программы "Формирование современной городской среды в муниципальном образовании город Нижневартовск".</t>
  </si>
  <si>
    <t xml:space="preserve">Постановление администрации Нижневартовского района от 26.10.2018 № 2452 "Об утверждении муниципальной программы "Жилищно-коммунальный комплекс и городская среда в Нижневартовском районе"  </t>
  </si>
  <si>
    <t>Муниципальная программа Развитие гражданского общества в Кондинском районе на 2019-2025 годы и на период до 2030 года, утвержденная постановлением администрации Кондинсколго района от 29.10.2018 №2132</t>
  </si>
  <si>
    <t>Благоустройство муниципального образования городское поселение Кондинское на 2019 – 2025 годы и на период до 2030 года</t>
  </si>
  <si>
    <t xml:space="preserve">муниципальная 
программа «Создание условий для комфортного 
проживания жителей сельского поселения Леуши 
на 2020 - 2025 годы и на период до 2030 года» утвержденная Постановлением администрации сельского поселения Леуши  от 30.12.2019 № 262 "О 
муниципальная программа «Создание условий для комфортного  проживания жителей сельского поселения Леуши на 2020 - 2025 годы и на период до 2030 года» </t>
  </si>
  <si>
    <t>1. Постановление администрации Сургутского района от 19.01.2021 № 149-нпа "Об утверждении муниципальной программы Сургутского района "Повышение эффективности управления муниципальными финансами";
2. Постановление администрации Сургутского района от 29.01.2021 № 286-нпа "Об утверждении муниципальной программы Сургутского района "Формирование комфортной среды";
3. Постановление администрации Сургутского района от 18.01.2021 № 137-нпа "Об утверждении муниципальной программы Сургутского района "Образование Сургутского района".</t>
  </si>
  <si>
    <t>Постановление администрации города Магнитогорска от 14.10.2016 № 12579-П "Об утверждении муниципальной программы "Развитие образования в городе Магнитогорске" на 2019-2021 годы" (в редакции от 30.12.2021)</t>
  </si>
  <si>
    <t xml:space="preserve">Постановление администрации города Чебоксары от 29.12.2017 № 3030 "Об утверждении муниципальной программы "Формирование современной городской среды на территории города Чебоксары"  </t>
  </si>
  <si>
    <t>Постановление Администрации МО город Салехард от 11.03.2016 N 118 "Об утверждении муниципальной программы "Обеспечение качественными услугами жилищно-коммунального хозяйства, благоустройство территории города и охрана окружающей среды" на 2017 - 2021 годы";
постановление Администрации МО город Салехард от 07.02.2017 N 151 "Об утверждении муниципальной программы муниципального образования город Салехард "Основные направления градостроительной политики" на 2017 - 2021 годы"</t>
  </si>
  <si>
    <t xml:space="preserve">Постановление Администрации города Лабытнанги от 25.12.2019 № 1717 "Об утверждении муниципальной программы муниципального образования  город Лабытнанги "Поддержка местных инициатив"
</t>
  </si>
  <si>
    <t>МП "Благоустройство и развитие транспортного комплекса на территории муниципального образования город Новый Урегой", утверждена постановлением от 03.09.2021 № 367 "О внесении изменений в постановление Администрации города Новый Уренгой от 30.10.2017 № 356 (в редакции постановления Администрации города Новый Уренгой от  20.03.220 № 109)</t>
  </si>
  <si>
    <t>Муниципальная программа "Развитие молодежной политики" , Муниципальная программа "Развитие физической культуры и спорта, формирование здорового образа жизни населения в городе Ноябрьске", Муниципальная программа "Повышение уровня жизнеобеспечения муниципального образования город Ноябрьск"</t>
  </si>
  <si>
    <t xml:space="preserve">1. Муниципальная программа 
«Совершенствование муниципального управления», утвержденная постановлением Администрации города от 14.11.2013 № 617 
2. Муниципальная программа «Развитие образования»
утвержденная  постановлением  Администрации города от 14.11.2013 № 624
3. Муниципальная программа 
«Основные направления развития культуры муниципального образования», утвержденная постановлением Администрации города от 14.11.2013 № 615   
4. Муниципальная программа
«Развитие физической культуры и спорта», утвержденная постановлением Администрации города от 13.11.2013 № 605   
5. Муниципальная программа «Молодежь города Муравленко» 
утвержденная постановлением Администрации города от 11.11.2013 № 602    
6. Муниципальная программа «Благоустройство территории города» 
утвержденная постановлением Администрации города Муравленко </t>
  </si>
  <si>
    <t>Постановление Администрации города от 20 декабря 2017 года № 2483 «Об утверждении муниципальной программы  «Формирование городской среды и развитие транспортной инфраструктуры»
Постановление Администрации города Губкинского от 27.01.2020 № 81 «Об утверждении муниципальной программы «Развитие молодежной политики и туризма»
Постановление Администрации города Губкинского от 16 января 2020 года № 33 "Об утверждении муниципальной программы "Развитие культуры"</t>
  </si>
  <si>
    <t>1. Муниципальная программа "Развитие системы образования муниципального образования Шурышкарский район на 2016-2024 годы"
2. Муниципальная программа "Основные направления развития культуры и молодежной политики в муниципальном образовании Шурышкарский район на 2016-2024 годы"
3. Муниципальная программа "Развитие физической культуры, спорта и туризма в муниципальном образовании Шурышкарский район на 2016-2024 годы"
4. Муниципальная программа "Энергоэффективность и развитие энергетики, обеспечение качественными жилищно-коммунальными услугами населения, организация транспортного обслуживания населения, дорожная деятельность и обеспечение безопасности дорожного движения между поселениями в границах муниципального района"</t>
  </si>
  <si>
    <t>Муниципальная программа "Развитие муниципального образования Азовское на 2016-2024 годы"</t>
  </si>
  <si>
    <t>Муниципальная программа «Энергоэффективность и развитие энергетики, обеспечение качественными жилищно-коммунальными услугами населения, организация транспортного обслуживания населения, дорожная деятельность и обеспечение безопасности дорожного движения  в границах муниципального образования на 2016-2024 годы» («Благоустройство и озеленение территории муниципального образования Горковское »)</t>
  </si>
  <si>
    <t>Муниципальная программа "Содержание жилищно-коммунального комплекса и повышение энергоэффективности в муниципальном образовании Лопхаринское"</t>
  </si>
  <si>
    <t>Муниципальная программа "Развитие жилищно-коммунального комплекса и повышения энергоэффективности в муниципальном образовании Мужевское на 2016-2024 годы"</t>
  </si>
  <si>
    <t>Муниципальная программа "Содержание и развитие жилищно-коммунального комплекса и улично-дорожной сети в муниципальном образовании Овгортское"</t>
  </si>
  <si>
    <t>Муниципальная программа "Социально - экономическое развитие муниципального образования Шурышкарское на 2016-2024 годы"</t>
  </si>
  <si>
    <t>Муниципальная программа муниципального образования Приуральский район "Развитие молодежной политики, туризма и организация отдыха, оздоровление детей и молодежи", Муниципальная  программа муниципального образования Приуральский район "Основные направления развития культуры"</t>
  </si>
  <si>
    <t>Муниципальная программа «Комплексное развитие муниципального образования Белоярское на 2014-2024 годы»</t>
  </si>
  <si>
    <t>Постановление Администрации муниципального образования Ямальский район от 31.10.2019 года № 872 "Обеспечение качественными услугами жилищно-коммунального хозяйства"; Муниципальный план по развитию партисипаторного бюдетирования в образовательных организациях Ямальского района в 2022 году (приказ департамента образования Администрации Ямальского района № 12 от 14.01.2022</t>
  </si>
  <si>
    <t xml:space="preserve">Отдельная муниципальная программа, направленная на реализацию мероприятия ИБ, в Пуровском районе не утверждена. Расходы для реализации ИБ закреплены в зависимости от цели реализации в следующих муниципальных программах: 
Муниципальная программа "Развитие системы образования"
Муниципальная программа "Развитие молодежной политики и туризма"
Муниципальная программа "Развитие основных направлений культуры"
Муниципальная программа "Развитие системы жилищно-коммунального хозяйства и транспортной инфраструктуры"
Муниципальная программа "Развитие средств массовой информации и полиграфии"
</t>
  </si>
  <si>
    <t>«Развитие транспортной инфраструктуры на  2011-2020 годы», утвержденная постановлением Администрации муниципального образования село Красноселькуп от 30.12.2013 года № 189-С</t>
  </si>
  <si>
    <t>Муниципальная программа муниципального образования Толькинское «Профилактика правонарушений и противодействие экстремизму и терроризму на 2014-2021 годы и на перспективу до 2023 года»</t>
  </si>
  <si>
    <t>Постановление администрации города Белгорода от 23.03.2021 г. № 81</t>
  </si>
  <si>
    <t>https://belrn.ru/media/site_platform_media/2022/4/5/31-p.pdf</t>
  </si>
  <si>
    <t>https://borisovka.info/dokumenty/postanovleniya-administracii/</t>
  </si>
  <si>
    <t>https://veidadm.ru/dokumenty/strategicheskoe-planirovanie/municipalnye-programmy/</t>
  </si>
  <si>
    <t>https://volokonadm.ru/dokumenty/postanovleniya-administracii/postanovlenie-administracii-volokonovsko567645/</t>
  </si>
  <si>
    <t>https://yakov-go.ru/media/site_platform_media/2021/7/5/postanovlenie--121-ot-05032021-g.pdf</t>
  </si>
  <si>
    <t>http://gorki.mrkineshma.ru/poseleniya/gorki/administration/np_dok/index.php?SECTION_ID=537&amp;ELEMENT_ID=24057</t>
  </si>
  <si>
    <t>http://lugovoe.mrkineshma.ru/upload/iblock/30f/30f6531ca7f2b1a27fb99a8a73512d80.pdf</t>
  </si>
  <si>
    <t>http://www.navoloki.ru/administration/programmy-administratsii/index.php?ELEMENT_ID=44821</t>
  </si>
  <si>
    <t>http://reshma.mrkineshma.ru/poseleniya/reshma/administration/np_dok/index.php/index.php?ELEMENT_ID=22299</t>
  </si>
  <si>
    <t>http://shileksha.mrkineshma.ru/poseleniya/shileksha/administration/np_dok/index.php?SECTION_ID=528&amp;ELEMENT_ID=21084</t>
  </si>
  <si>
    <t>https://usolie-sibirskoe.ru/econ/munitsipalnye-programmy</t>
  </si>
  <si>
    <t>https://светлый.рф/wp-content/uploads/2021/12/1239.pdf</t>
  </si>
  <si>
    <t>http://асеньевское.рф/documents/668.html</t>
  </si>
  <si>
    <t xml:space="preserve">https://borovsk.org/wp-content/uploads/2018/12/PA_budfet_mtsp_38515112018.pdf </t>
  </si>
  <si>
    <t>https://www.kaluga-gov.ru/uprava/munitsipalnye-programmy/perechen-programm/grazhdanskaya-initsiativa/</t>
  </si>
  <si>
    <t>http://adm-borovskiy.ru/files/1/polojen_reshen_34_2017.pdf</t>
  </si>
  <si>
    <t>https://www.pravo.mo-kirov.ru/upload/iblock/70e/doc_20191016070932.pdf</t>
  </si>
  <si>
    <t>http://gorod.tuzha.ru/Docs/prog/prog_2020_2025/blag/327.pdf</t>
  </si>
  <si>
    <t>http://kojgorodok.ru/economy/ctrategiya/munitsipalnyie-programmyi/</t>
  </si>
  <si>
    <t>http://kortkeros.ru/programma-razvitiya-munitsipalnogo-rayona</t>
  </si>
  <si>
    <t>http://www.priluzie.ru/administracija/municipalnye-celevye-programmy/municipalnye-programmy-mo-mr-priluzskij/kultura/municipalnaja-programma/</t>
  </si>
  <si>
    <t>http://udora.info/ekonomika-rajona/sp-i-mp/3151-munitsipalnye-programmy-mo-mr-udorskij</t>
  </si>
  <si>
    <t xml:space="preserve">disk.yandex.ru/i/YnHfzoDUz3b98w </t>
  </si>
  <si>
    <t>1) http://xn--80aafh4abrkqn3lsa.xn--p1ai/wp-content/uploads/administraciya/%D0%9C%D1%83%D0%BD%D0%B8%D1%86%D0%B8%D0%BF%D0%B0%D0%BB%D1%8C%D0%BD%D1%8B%D0%B5%20%D0%BF%D1%80%D0%BE%D0%B3%D1%80%D0%B0%D0%BC%D0%BC%D1%8B/%D0%9F%D0%BE%D1%81%D1%82%D0%B0%D0%BD%D0%BE%D0%B2%D0%BB%D0%B5%D0%BD%D0%B8%D1%8F/2020%20%D0%B3%D0%BE%D0%B4/p108.zip; 
 2) http://андрюковская.рф/wp-content/uploads/administraciya/Муниципальные%20программы/Постановления/2021%20год/p18.zip</t>
  </si>
  <si>
    <t>http://adm-benokovo.ru/images/postanovleniya/2020/post_83_ot_14.10.2020.zip</t>
  </si>
  <si>
    <t>http://besleneevskaja.ru/images/Postanovleniya/2019/post_62_ot_12.11.2019.doc</t>
  </si>
  <si>
    <t>http://www.adm-kostromskaya.ru/%D0%B0%D0%B4%D0%BC%D0%B8%D0%BD%D0%B8%D1%81%D1%82%D1%80%D0%B0%D1%86%D0%B8%D1%8F/%D1%8D%D0%BA%D0%BE%D0%BD%D0%BE%D0%BC%D0%B8%D0%BA%D0%B0/%D0%BC%D1%83%D0%BD%D0%B8%D1%86%D0%B8%D0%BF%D0%B0%D0%BB%D1%8C%D0%BD%D1%8B%D0%B5-%D0%BF%D1%80%D0%BE%D0%B3%D1%80%D0%B0%D0%BC%D0%BC%D1%8B</t>
  </si>
  <si>
    <t>1) http://adm-hsp.ru/images/postanovleniya/2019/post_149_ot_30.10.19.doc      
2) http://adm-hsp.ru/images/postanovleniya/2021/post_25_ot_22.03.21.pdf</t>
  </si>
  <si>
    <t>1)https://admnvrsk.ru/podrazdeleniya/upravleniya/upravlenie-transporta-i-svyazi/munitsipalnye-programmy/?q=%D0%9E%D0%B1+%D1%83%D1%82%D0%B2%D0%B5%D1%80%D0%B6%D0%B4%D0%B5%D0%BD%D0%B8%D0%B8+%D0%BC%D1%83%D0%BD%D0%B8%D1%86%D0%B8%D0%BF%D0%B0%D0%BB%D1%8C%D0%BD%D0%BE%D0%B9+%D0%BF%D1%80%D0%BE%D0%B3%D1%80%D0%B0%D0%BC%D0%BC%D1%8B+%C2%AB%D0%A0%D0%B0%D0%B7%D0%B2%D0%B8%D1%82%D0%B8%D0%B5+%D1%82%D1%80%D0%B0%D0%BD%D1%81%D0%BF%D0%BE%D1%80%D1%82%D0%BD%D0%BE%D0%B9+%D1%81%D0%B8%D1%81%D1%82%D0%B5%D0%BC%D1%8B+%D0%BC%D1%83%D0%BD%D0%B8%D1%86%D0%B8%D0%BF%D0%B0%D0%BB%D1%8C%D0%BD%D0%BE%D0%B3%D0%BE+%D0%BE%D0%B1%D1%80%D0%B0%D0%B7%D0%BE%D0%B2%D0%B0%D0%BD%D0%B8%D1%8F+%D0%B3%D0%BE%D1%80%D0%BE%D0%B4+%D0%9D%D0%BE%D0%B2%D0%BE%D1%80%D0%BE%D1%81%D1%81%D0%B8%D0%B9%D1%81%D0%BA+%D0%BD%D0%B0+2020-2024+%D0%B3%D0%BE%D0%B4%D1%8B&amp;type=&amp;date_start=01%2F01%2F2019&amp;date_end=31%2F12%2F2021;
2)https://admnvrsk.ru/dokumenty/dokumenty-administratsii/normativnye-pravovye-akty/postanovlenija/?q=3560&amp;type=&amp;date_start=&amp;date_end=;</t>
  </si>
  <si>
    <t>1)http://дербентское.рф/images/%D0%9F%D0%BE%D1%81%D1%82%D0%B0%D0%BD%D0%BE%D0%B2%D0%BB%D0%B5%D0%BD%D0%B8%D1%8F/2020/70_%D0%BE%D1%82_01.10.2020_%D0%91%D0%9B%D0%90%D0%93%D0%9E_21-23.doc;
2)http://дербентское.рф/images/%D0%9F%D0%BE%D1%81%D1%82%D0%B0%D0%BD%D0%BE%D0%B2%D0%BB%D0%B5%D0%BD%D0%B8%D1%8F/2021/45_%D0%BE%D1%82_25.05.2021_%D0%B1%D0%BB%D0%B0%D0%B3%D0%BE_%D0%BC%D0%B0%D1%80%D1%82.doc</t>
  </si>
  <si>
    <t>http://adm-kubanets.ru/%D1%84%D0%BE%D1%80%D0%BC%D0%B8%D1%80-%D0%BA%D0%BE%D0%BC%D1%84%D0%BE%D1%80%D1%82-%D0%B3%D0%BE%D1%80%D0%BE%D0%B4-%D1%81%D1%80%D0%B5%D0%B4</t>
  </si>
  <si>
    <t>http://ahtirsky.ru/index.php/postanovlenia/3740--08112021-465.html</t>
  </si>
  <si>
    <t xml:space="preserve">1)http://olginskoe-sp.ru/%d0%bc%d1%83%d0%bd%d0%b8%d1%86%d0%b8%d0%bf%d0%b0%d0%bb%d1%8c%d0%bd%d1%8b%d0%b5-%d0%bf%d1%80%d0%be%d0%b3%d1%80%d0%b0%d0%bc%d0%bc%d1%8b-3/%d0%bc%d0%bf-%d0%b1%d0%b5%d0%b7%d0%be%d0%bf%d0%b0%d1%81%d0%bd%d0%be%d1%81%d1%82%d1%8c-%d0%b4%d0%be%d1%80%d0%be%d0%b6%d0%bd%d0%be%d0%b3%d0%be-%d0%b4%d0%b2%d0%b8%d0%b6%d0%b5%d0%bd%d0%b8%d1%8f/
</t>
  </si>
  <si>
    <t>https://centrsp13.ru/munitsipalnye-pravovye-akty/programma/programmy-za-2019-god</t>
  </si>
  <si>
    <t>http://adm-kazanskoe.ru/администрация/экономика/муниципальные-программы</t>
  </si>
  <si>
    <t>http://www.platnirovskaja.ru/f_docs/r6b7habat7s/2021-god</t>
  </si>
  <si>
    <t>http://xn----7sbbaibk7avopm4b4o.xn--p1ai/munitcipal-nye-programmy-ivanovskogo-sel-skogo-poseleniya-krasnoarmeyskogo-rayona-na-2021-2026-gody.html</t>
  </si>
  <si>
    <t>http://www.oktpos.ru/images/postanovleniya/2021/post_290_ot_29.12.21.zip</t>
  </si>
  <si>
    <t>https://www.poltavadm.ru/index.php/ru/pravotvorchestvo/munitsipalnye-pravovye-akty/455-postanovleniya</t>
  </si>
  <si>
    <t>https://www.snsteblievskaya.ru/munitsipalnye-pravovye-akty/postanovleniya/postanovleniya-2021</t>
  </si>
  <si>
    <t>1) https://www.xn----7sbbfekbbzxrjs0ath6u.xn--p1ai/documents/2567.html;
2) https://www.xn----7sbbfekbbzxrjs0ath6u.xn--p1ai/documents/2958.html</t>
  </si>
  <si>
    <t>http://xn--90acgccj8bgc.xn--p1ai/documents/search.html?srch_text=%D0%9E%D0%B1+%D1%83%D1%82%D0%B2%D0%B5%D1%80%D0%B6%D0%B4%D0%B5%D0%BD%D0%B8%D0%B8+%D0%BC%D1%83%D0%BD%D0%B8%D1%86%D0%B8%D0%BF%D0%B0%D0%BB%D1%8C%D0%BD%D0%BE%D0%B9+%D0%BF%D1%80%D0%BE%D0%B3%D1%80%D0%B0%D0%BC%D0%BC%D1%8B+%C2%AB%D0%9A%D0%BE%D0%BC%D0%BF%D0%BB%D0%B5%D0%BA%D1%81%D0%BD%D0%BE%D0%B5+%D0%B8+%D1%83%D1%81%D1%82%D0%BE%D0%B9%D1%87%D0%B8%D0%B2%D0%BE%D0%B5+%D1%80%D0%B0%D0%B7%D0%B2%D0%B8%D1%82%D0%B8%D0%B5+%D0%91%D0%B5%D0%B7%D0%B2%D0%BE%D0%B4%D0%BD%D0%BE%D0%B3%D0%BE+%D1%81%D0%B5%D0%BB%D1%8C%D1%81%D0%BA%D0%BE%D0%B3%D0%BE+%D0%BF%D0%BE%D1%81%D0%B5%D0%BB%D0%B5%D0%BD%D0%B8%D1%8F+%D0%9A%D1%83%D1%80%D0%B3%D0%B0%D0%BD%D0%B8%D0%BD%D1%81%D0%BA%D0%BE%D0%B3%D0%BE+%D1%80%D0%B0%D0%B9%D0%BE%D0%BD%D0%B0+%D0%B2+%D1%81%D1%84%D0%B5%D1%80%D0%B5+%D1%81%D1%82%D1%80%D0%BE%D0%B8%D1%82%D0%B5%D0%BB%D1%8C%D1%81%D1%82%D0%B2%D0%B0%2C+%D0%B0%D1%80%D1%85%D0%B8%D1%82%D0%B5%D0%BA%D1%82%D1%83%D1%80%D1%8B+%D0%B8+%D0%B4%D0%BE%D1%80%D0%BE%D0%B6%D0%BD%D0%BE%D0%B3%D0%BE+%D1%85%D0%BE%D0%B7%D1%8F%D0%B9%D1%81%D1%82%D0%B2%D0%B0&amp;srch_number=&amp;srch_dates=&amp;srch_category=21</t>
  </si>
  <si>
    <t>https://xn--80aaeboaa2bdetmb0cd0u.xn--p1ai/documents/467.html</t>
  </si>
  <si>
    <t>https://адм-родниковская.рф/tinybrowser/files/dokumenty/programmy/2021/postanovlenie_-_196_ot_20.12.2021_o_vnesenii_izm._v_post._141_ot_29.10.2020_ob_utverzhdenii_mcp_social-no_ekonomicheskoe_razvitie_2021-2023_gg..docx</t>
  </si>
  <si>
    <t>https://константиновское-сп.рф/documents/1648.html</t>
  </si>
  <si>
    <t>https://novoplastunovskoesp.ru/normativnye-dokumenty/2013-12-31-08-29-52/programmy-2021/postanovlenie-administratsii-novoplastunovskogo-selskogo-poseleniya-pavlovskogo-rajona-ot-17-08-2021-goda-92-ob-utverzhdenii-vedomstvennoj-tselevoj-programmy-novoplastunovskogo-selskogo-poseleniya-pavlovskogo-rajona-remont-ulichnogo-osveshcheniya-po-ulitse-shkolnoj-khutora-balchanskij-na-2021-god</t>
  </si>
  <si>
    <t>https://brinksp.ru/upload/files/postan_28102020_112.doc</t>
  </si>
  <si>
    <t>https://ilskoe.sevadm.ru/search/index.php?tags=&amp;q=%D0%91%D0%BB%D0%B0%D0%B3%D0%BE%D1%83%D1%81%D1%82%D1%80%D0%BE%D0%B9%D1%81%D1%82%D0%B2%D0%BE+%D1%82%D0%B5%D1%80%D1%80%D0%B8%D1%82%D0%BE%D1%80%D0%B8%D0%B8+%D0%98%D0%BB%D1%8C%D1%81%D0%BA%D0%BE%D0%B3%D0%BE+%D0%B3%D0%BE%D1%80%D0%BE%D0%B4%D1%81%D0%BA%D0%BE%D0%B3%D0%BE+%D0%BF%D0%BE%D1%81%D0%B5%D0%BB%D0%B5%D0%BD%D0%B8%D1%8F+%D0%A1%D0%B5%D0%B2%D0%B5%D1%80%D1%81%D0%BA%D0%BE%D0%B3%D0%BE+%D1%80%D0%B0%D0%B9%D0%BE%D0%BD%D0%B0+%D0%BD%D0%B0+2021-2023+%D0%B3%D0%BE%D0%B4%D1%8B&amp;how=r</t>
  </si>
  <si>
    <t>http://lspadmin.ru/images/Postanovleniya/2020/post_124_ot_10.11.20_MP.doc</t>
  </si>
  <si>
    <t>https://severskoe.sevadm.ru/normotvorchestvo/munitsipalnye-programmy/?ELEMENT_ID=28924</t>
  </si>
  <si>
    <t>https://sochi.ru/gorodskaya-vlast/normativno-pravovyye-akty/?ELEMENT_ID=168353</t>
  </si>
  <si>
    <t>http://zheleznoe-sp.ru/publ/normativnye_pravovye_akty/postanovlenie_administracii_zheleznogo_selskogo_poselenija_ot_23_04_2021_g_59/1-1-0-691</t>
  </si>
  <si>
    <t>http://www.novolabinskoesp.ru/pages/tselevye-programmy</t>
  </si>
  <si>
    <t xml:space="preserve"> http://www.tenginskoesp.ru/files/выборы/П%20%20№%2059%20от%2030.07.2021г.%20Программа%20Благоустройство.doc</t>
  </si>
  <si>
    <t>http://admekaterinovka.ru/2021/12/27737/</t>
  </si>
  <si>
    <t>http://starscherb.ru/2021/Munic_program/339_ot_24.12.2021.doc</t>
  </si>
  <si>
    <t>https://admscherb.ru/documents/postanov/2021/12/21399/</t>
  </si>
  <si>
    <t>https://dalmatovo.su/images/post30_16.01.20.pdf</t>
  </si>
  <si>
    <t xml:space="preserve">1.https://dzhankoy.rk.gov.ru/document/show/4564      
2.https://dzhankoy.rk.gov.ru/ru/structure/1917   </t>
  </si>
  <si>
    <t xml:space="preserve">1. https://dzhankoy.rk.gov.ru/document/show/4564                              2.https://dzhankoy.rk.gov.ru/ru/document/show/6676 </t>
  </si>
  <si>
    <t>http://omsukchan-adm.ru/inova_block_documentset/document/349129/</t>
  </si>
  <si>
    <t>https://borcity.ru/authority/mp_akt.php</t>
  </si>
  <si>
    <t xml:space="preserve">consultantplus://offline/ref=74768ABE39542EE3D838F5FB024FC0D5F4E9C7ED25B87103C66539F379B516368E7876AF52384809EDF069CE30A5F1FBFD5C34F6AF1AF73FDEEA1EF775DAM; consultantplus://offline/ref=E619A0D6AE260F84630087DE108D13841A771E2D22A2FB1EAD0534E80667B1833BCF4E74180AB1756DFA80F87A1681E2F827EE4D387A5C895586AF59F584n6LCM; </t>
  </si>
  <si>
    <t>https://komitetborovichskiy.edusite.ru/p6aa1.html</t>
  </si>
  <si>
    <t>http://docs.adm.nov.ru/C3257598003DA045/0/C3257598003DA0454325800500417A9B?OpenDocument</t>
  </si>
  <si>
    <t>https://komobrlub.edusite.ru/p4aa1.html</t>
  </si>
  <si>
    <t>http://okuladm.ru/documents/22267</t>
  </si>
  <si>
    <t>https://komobrhv.ru/документы/программа-развития/</t>
  </si>
  <si>
    <t>http://irt.cherl.omskportal.ru/omsu/cherl-3-52-258-1/poseleniya/irtyishskoe/programmy/Celevye-programmy</t>
  </si>
  <si>
    <t>https://kormil.omskportal.ru/omsu/kormil-3-52-223-1/etc/CelevProgrammy</t>
  </si>
  <si>
    <t>https://bugadmin.orb.ru/documents/active/?nav-documents=page-25</t>
  </si>
  <si>
    <t>http://www.бузулук.рф/sites/default/files/files/2015/405/25_razvitie_zhilishchno-kommunalnogo_i_dorozhnogo_hozyaystva_gradostroitelstva_stroitelstva_i_arhitektury_v_gorode_buzuluke.7z
http://www.бузулук.рф/sites/default/files/files/2015/405/3_kompleksnoe_blagoustroystvo_territorii_i_sozdanie_komfortnyh_usloviy_dlya_prozhivaniya_naseleniya_goroda_buzuluka.7z</t>
  </si>
  <si>
    <t>http://бузулук.рф/sites/default/files/files/2015/405/11_obrazovanie_goroda_buzuluka.7z</t>
  </si>
  <si>
    <t>https://gy.orb.ru/activity/10126/</t>
  </si>
  <si>
    <t>https://документ.городмедногорск.рф/index.php/mpostanovleniya-administratsii-goroda-2021/item/2678-postanovlenie-1529-pa-ot-29-12-2021</t>
  </si>
  <si>
    <t xml:space="preserve">«Благоустройство территории муниципального образования 
город Новотроицк на 2019 – 2024 годы», постановление от 16.11.2018 № 1962-п
</t>
  </si>
  <si>
    <t>http://www.orenburg.ru/activities/tselevye_programmy/004/%D0%9C%D0%9F%20%D0%9A%D0%BE%D0%BC%D0%BF%D0%BB%D0%B5%D0%BA%D1%81%D0%BD%D0%BE%D0%B5%20%D0%B1%D0%BB%D0%B0%D0%B3%D0%BE%D1%83%D1%81%D1%82%D1%80%D0%BE%D0%B9%D1%81%D1%82%D0%B2%D0%BE%20%D0%A1%D0%B5%D0%B2%D0%B5%D1%80%D0%BD%D0%BE%D0%B3%D0%BE%20%D0%BE%D0%BA%D1%80%D1%83%D0%B3%D0%B0.doc.rtf</t>
  </si>
  <si>
    <t>http://sorochinsk56.ru/assets/files/2021-Postanovleniya/12/1986-30.12.2021-pdf.io.pdf</t>
  </si>
  <si>
    <t>https://adamfin.ru/data/documents/Mart_2022-MP-Upravlenie-municipalnymi-finansami.doc</t>
  </si>
  <si>
    <t>https://disk.yandex.ru/d/G4_51Lpc60p5MA</t>
  </si>
  <si>
    <t>http://www.aleksandrovka56.ru/munitsipalitet/?ELEMENT_ID=932</t>
  </si>
  <si>
    <t>http://www.aleksandrovka56.ru/upload/files/NPA/Postanovlenia/2021/%E2%84%96114-%D0%BF%20%D0%BE%D1%82%2008.02.2021%D0%B3.pdf</t>
  </si>
  <si>
    <t xml:space="preserve">https://asfin56.ru/assets/files/271221/8/vnesenie-izmenenij-v-921-p-2022.doc </t>
  </si>
  <si>
    <t>http://pp-bz.ru/legal-acts/2425</t>
  </si>
  <si>
    <t>http://fin-otdel.ru/upload/iblock/c0d/c0d520740c692f4896c6239fe56e6943.docx</t>
  </si>
  <si>
    <t>http://fin-or.ru/sites/all/modules/pubdlcnt/pubdlcnt.php?file=/ckfinder/userfiles/files/%D0%9C%D0%9F%202020(1).rar&amp;nid=499</t>
  </si>
  <si>
    <t>https://tl.orb.ru/activity/2838/</t>
  </si>
  <si>
    <t>http://www.totskoe.org/DOCUMENT/МП_Соц_под_на%202022.doc</t>
  </si>
  <si>
    <t>http://chernadmin.ru/dokumenty/?SECTION_ID=410</t>
  </si>
  <si>
    <t>http://admkud.ru/Doc/2022/11012022/4.pdf</t>
  </si>
  <si>
    <t>http://www.vlc.ru/documents/nap-heads-and-administration-of-Vladivostok#</t>
  </si>
  <si>
    <t xml:space="preserve">https://sd-pravo.ru/npa/files/npa/6290.docx </t>
  </si>
  <si>
    <t>http://old-chertkov.donland.ru/Default.aspx?pageid=160771</t>
  </si>
  <si>
    <t>https://otradny.org/assets/files/documents/2018/08/-1001-21082018.rar</t>
  </si>
  <si>
    <t>http://www.pohgor.ru/documents/municipal-programm/predpisanija_38.html</t>
  </si>
  <si>
    <t>http://kirovskiy.gordumasamara.ru/ustav-kirovskogo-vnutrigorodskogo-rajona/?doing_wp_cron=1649222951.5339250564575195312500</t>
  </si>
  <si>
    <t>http://adm.syzran.ru/index.php?id=43&amp;tx_documents_fe%5Bdocument%5D=3852&amp;tx_documents_fe%5Baction%5D=show&amp;tx_documents_fe%5Bcontroller%5D=Document&amp;cHash=9233cc05ab84289687a325b4a8d36d53,    http://adm.syzran.ru/index.php?id=43&amp;tx_documents_fe%5Bdocument%5D=4209&amp;tx_documents_fe%5Baction%5D=show&amp;tx_documents_fe%5Bcontroller%5D=Document&amp;cHash=04b07111eb68a945608ce1ec4fbc8d87</t>
  </si>
  <si>
    <t>https://tgl.ru/municipal-program/obj/?obj=59&amp;page2=1</t>
  </si>
  <si>
    <t>http://www.kinel.ru/dokumenty/normativnye-pravovye-akty-administratsii/</t>
  </si>
  <si>
    <t>https://docs.yandex.ru/docs/view?url=ya-browser%3A%2F%2F4DT1uXEPRrJRXlUFoewruN2JyTWCoBYfeBgoUEqMLewlGEsX0KfVPF33x82jTzFb-3nF0opzi9q5Y8eQb6iUvtCmnlxDzEtcjA9VK6CBoOHXDbgIirfCpr9eano-oM56Q7eMQ0yJsFoDssQ2nlEsQw%3D%3D%3Fsign%3Deceyyl971OXmZFDc2QglT_csEy1wT9jUNs1wkyeRyVo%3D&amp;name=post228Bogda30122021.doc&amp;nosw=1</t>
  </si>
  <si>
    <t>http://kadm63.ru/Selo/Koshki/NPA/P_SP_Koshki_119_30-12-2020.pdf</t>
  </si>
  <si>
    <t>https://movp.ru/site/section?id=1405</t>
  </si>
  <si>
    <t>http://v-salda.ru/normativno-pravovie-akti/?ELEMENT_ID=10495</t>
  </si>
  <si>
    <t>https://docs.yandex.ru/docs/view?url=ya-browser%3A%2F%2F4DT1uXEPRrJRXlUFoewruCJDS4PDvCZUPUvoEmFT5-fg7idmuo2jovZYarpbxup70ta1YKe5WBNZOH1NQjTFhnz9jfU7YxQZJhltHDLtP89BG2S57-gs0SVoNGQrvrYAFUA6kKWCrjdle6H9PaV_KA%3D%3D%3Fsign%3DpzajmzEbE7Gel69RHVm24MMIcAbPhR5axUfrB-1eTyM%3D&amp;name=12.docx&amp;nosw=1</t>
  </si>
  <si>
    <t>https://www.georgievsk.ru/about/admin/economics/strateg/munitsipal-programmy_2019-2024.php</t>
  </si>
  <si>
    <t>https://www.georgievsk.ru/about/admin/economics/strateg/programms/517_18-02-2022.doc</t>
  </si>
  <si>
    <t>http://izobadmin.ru/taxonomy/term/345</t>
  </si>
  <si>
    <t>http://www.ipatovo.org/page.php?id=28318</t>
  </si>
  <si>
    <t>http://www.ipatovo.org/page.php?id=34799</t>
  </si>
  <si>
    <t>http://xn----8sbbeoawicbe5bck1al3a5e.xn--p1ai/munitcipal-nye-programmy-akmo-0.html</t>
  </si>
  <si>
    <t>https://pmosk.ru/archives/3503</t>
  </si>
  <si>
    <t xml:space="preserve">http://petrgosk.ru/ekonomika/ekonomicheskoe-razvitie/munitsipalnye-programmy-petrovskogo-gorodskogo-okruga-stavropolskogo-kraya-/munitsipalnye-programmy-2021-2026-gg/razvitie-obrazovaniya/index.php;   http://petrgosk.ru/ekonomika/ekonomicheskoe-razvitie/munitsipalnye-programmy-petrovskogo-gorodskogo-okruga-stavropolskogo-kraya-/munitsipalnye-programmy-2021-2026-gg/sotsialnoe-razvitie/index.php. </t>
  </si>
  <si>
    <t>http://petrgosk.ru/ekonomika/ekonomicheskoe-razvitie/munitsipalnye-programmy-petrovskogo-gorodskogo-okruga-stavropolskogo-kraya-/munitsipalnye-programmy-2021-2026-gg/razvitie-transportnoy-sistemy-i-obespechenie-bezopasnosti-dorozhnogo-dvizheniya/index.php</t>
  </si>
  <si>
    <t>https://завьяловский.рф/about/ekonomika/strategicheskoe-planirovanie/munitsipalnye-programmy/munitsipalnye-programmy-2020-2025-g-g/index.php</t>
  </si>
  <si>
    <t>https://www.mozhga-rayon.ru/regulatory/municipal-target-programs/</t>
  </si>
  <si>
    <t>http://www.adm-melekess.ru/otchet-ob-ispolnenii-municipalnyh-progra/otchet-ob-ispolnenii-municipalnyh-progra-23856.html</t>
  </si>
  <si>
    <t xml:space="preserve">https://bsizgan.ulregion.ru/document/npa/6759/9555.html </t>
  </si>
  <si>
    <t>https://khv27.ru/administration/structural-units/upravlenie-po-svyazyam-s-obshchestvennostyu-i-smi/dokumenty/</t>
  </si>
  <si>
    <t>https://briakan.khabkrai.ru/Programmy1/Reestr-programm/498/?media=print</t>
  </si>
  <si>
    <t>http://uska-orochskaya.ru/page.php?id_omsu=1&amp;level=3&amp;id_level_1=10&amp;id_level_2=12&amp;id_level_3=30</t>
  </si>
  <si>
    <t>https://admlangepas.ru/programs-and-competitions/program/municipal/the-municipal-program/the-municipal-program-the-municipal-formation-of-the-urban-okrug-of-the-city-of-langepas-with-effect/to-support-and-develop-public-initiatives-and-socially-oriented-non-profit-organizations/;  https://admlangepas.ru/programs-and-competitions/program/municipal/the-municipal-program/the-municipal-program-the-municipal-formation-of-the-urban-okrug-of-the-city-of-langepas-with-effect/the-development-of-housing-and-communal-complex-2020/</t>
  </si>
  <si>
    <t>http://www.admugansk.ru/read/36662</t>
  </si>
  <si>
    <t>https://uray.ru/strategiya-razvitiya/municipalnye-programmy/</t>
  </si>
  <si>
    <t>1) http://admsurgut.ru/files/materials/files/files3/3._PAG_210519_3840.zip;
2) http://admsurgut.ru/files/materials/files/files1/PAG_210830_7723.zip;
3) http://admsurgut.ru/files/materials/files/files1/PAG_211006_8687.zip</t>
  </si>
  <si>
    <t>http://hmrn.ru/raion/ekonomika/ser/socio_economic_programm/programms/munitsipalnye-programmy-na-2019-2021-gody.php</t>
  </si>
  <si>
    <t>https://www.n-vartovsk.ru/documents/agPost/#DOCTYPE=agPost&amp;Y=2014&amp;M=9</t>
  </si>
  <si>
    <t>http://nvraion.ru/ekonomika-i-finansy/social-economic-district/munitsipalnye-programmy/programm-rayona-na-2014-2020/</t>
  </si>
  <si>
    <t>http://admkonda.ru/adm-programmy.html</t>
  </si>
  <si>
    <t>http://admkonda.ru/kondinskoe-tcelevye-programmy.html</t>
  </si>
  <si>
    <t>http://www.admkonda.ru/documents/14657.html</t>
  </si>
  <si>
    <t>1. https://www.admsr.ru/legislation/adm/npa/?date_DATE_ACTIVE_FROM_1=19.01.2021&amp;date_DATE_ACTIVE_FROM_2=19.01.2021&amp;date_pf%5BNAME%5D=+&amp;date_pf%5BNOMER%5D=149-%ED%EF%E0&amp;set_filter=%CF%EE%E8%F1%EA&amp;set_filter=Y
2.  https://www.admsr.ru/legislation/adm/npa/?date_DATE_ACTIVE_FROM_1=29.01.2021&amp;date_DATE_ACTIVE_FROM_2=29.01.2021&amp;date_pf%5BNAME%5D=&amp;date_pf%5BNOMER%5D=286-%ED%EF%E0&amp;set_filter=%CF%EE%E8%F1%EA&amp;set_filter=Y
3. https://www.admsr.ru/legislation/adm/npa/?date_DATE_ACTIVE_FROM_1=18.01.2021&amp;date_DATE_ACTIVE_FROM_2=18.01.2021&amp;date_pf%5BNAME%5D=&amp;date_pf%5BNOMER%5D=137&amp;set_filter=%CF%EE%E8%F1%EA&amp;set_filter=Y</t>
  </si>
  <si>
    <t>https://www.magnitogorsk.ru/storage/app/uploads/public/621/f55/fd8/621f55fd8f46b430255835.rar</t>
  </si>
  <si>
    <t>https://gcheb.cap.ru/doc/laws/2021/11/15/ruling-1993</t>
  </si>
  <si>
    <t>https://df.salekhard.org/municipal-programs/municipal-programs/postanovlenie-administratsii-munitsipalnogo-obrazovaniya-gorod-salekhard-ot-11-marta-2016-g-118/
https://df.salekhard.org/municipal-programs/municipal-programs/postanovlenie-administratsii-munitsipalnogo-obrazovaniya-gorod-salekhard-ot-7-fevralya-2017-g-151-18/</t>
  </si>
  <si>
    <t>https://lbt.yanao.ru/documents/active/57390/</t>
  </si>
  <si>
    <t>Консультант Плюс</t>
  </si>
  <si>
    <t xml:space="preserve"> http://gorod-noyabrsk89.yanao.ru/duma/solutions </t>
  </si>
  <si>
    <t>http://muravlenko.yanao.ru/ekonomika-i-zhkh/municipalnaya-ekonomika/celevye-programmy/municipalnye-programmy/aktualnye-redaktsii-munitsypalnykh-programm/33606-aktualnye-redakcii-municipalnyh-programm.html</t>
  </si>
  <si>
    <t>https://www.gubadm.ru/documents/all/</t>
  </si>
  <si>
    <t>1. http://gasu.gov.ru/sp/sp-stratdocs/rest/file/download/454278345
2. http://gasu.gov.ru/sp/sp-stratdocs/rest/file/download/454068601
3. http://gasu.gov.ru/sp/sp-stratdocs/rest/file/download/454196004
4. http://gasu.gov.ru/sp/sp-stratdocs/rest/file/download/454248504
5. https://www.uomuzhi.ru/index.php/documents/programs/4345-munitsipalnaya-programma-razvitie-sistemy-obrazovaniya-munitsipalnogo-obrazovaniya-shuryshkarskij-rajon-na-2016-2024-gody</t>
  </si>
  <si>
    <t>http://adm-gorki.ru/documents/700.html</t>
  </si>
  <si>
    <t>http://lopchari-adm.ru/documents/3355.html</t>
  </si>
  <si>
    <t>http://adm-muji.ru/documents/2207.html</t>
  </si>
  <si>
    <t>http://www.admin-moovg.ru/documents/1802.html</t>
  </si>
  <si>
    <t>http://adminshur.ru/2021</t>
  </si>
  <si>
    <t>http://www.adminbelka.ru/documents/1341.html</t>
  </si>
  <si>
    <t>https://www.mo-yamal.ru/nb?page=8&amp;type=1&amp;year=2019; https://www.mo-yamal.ru/nb?page=48&amp;year=2020</t>
  </si>
  <si>
    <t>http://www.krasnoselkup.ru/documents/1635.html</t>
  </si>
  <si>
    <t>Решение Совета депутатов г. Белгорода от 30.01.2007 N 413 (ред. от 27.02.2018) "Стратегия социально-экономического развития города Белгорода на период до 2025 года"</t>
  </si>
  <si>
    <t xml:space="preserve">СТРАТЕГИИ СОЦИАЛЬНО-ЭКОНОМИЧЕСКОГО РАЗВИТИЯ
МУНИЦИПАЛЬНОГО РАЙОНА "БЕЛГОРОДСКИЙ РАЙОН"
БЕЛГОРОДСКОЙ ОБЛАСТИ ДО 2025 ГОДА
</t>
  </si>
  <si>
    <t>Решение Муниципального совета Борисовского района от 28 февраля 2018 года № 424 "Об утверждении Стратегии социально-экономического развития муниципального района «Борисовский район» Белгородской области до 2025 года в новой редакции"</t>
  </si>
  <si>
    <t>Стратегия социально-экономического развития муниципального района «Вейделевский район» на период до 2025 года</t>
  </si>
  <si>
    <t xml:space="preserve"> Стратегию социально-экономического развития муниципального района "Волоконовский район" Белгородской области на период до 2025 года
</t>
  </si>
  <si>
    <t>Стратегия утверждена решением мун.совета от 27.3.2018г. № 444 "Об утверждении Стратегии соц,-экон.развития МР Волок. район на период до 2025 года</t>
  </si>
  <si>
    <t>Стратегия утверждена решением мун.совета от 27.3.2018г. № 444 "Об утверждении Стратегии соц,-экон.развития МР Волок. район на период до 2025 года"</t>
  </si>
  <si>
    <t>Стратегия социально-экономического развития Губкинского городского округа утверждена решением Совета депутатов Губкинского городского округа от 31 декабря 2008г. № 2 "О Стратегии социально-экономического развития Губкинского городского округа на период до 2025 года" (в редакции решений Совета депутатов от 29 декабря 2014 года №3, от 30 августа 2017 года №18-нпа, от 13 апреля 2018 года №5-нпа)</t>
  </si>
  <si>
    <t>Стратегия социально-экономического развития муниципального района "Яковлевский район" Белгородской области на период до 2025 года"</t>
  </si>
  <si>
    <t xml:space="preserve">  -</t>
  </si>
  <si>
    <t xml:space="preserve">Стратегия социально-экономического развития муниципального образования "город Усолье-Сибирское" на период до 2030 года </t>
  </si>
  <si>
    <t>Решение Кировской городской Думы от 28 октября 2020 г. N 39/1 "Об утверждении стратегии социально-экономического развития муниципального образования "Город Киров" на период до 2035 года</t>
  </si>
  <si>
    <t>Стратегия социально-экономического развития муниципального образования муниципального района "Ижемский" на период до 2035 года</t>
  </si>
  <si>
    <t>Стратегии социально-экономического Развития муниципального района «Княжпогостский» на период до 2035 года</t>
  </si>
  <si>
    <t>Стратегия социально-экономического развития муниципального образования муниципального района "Койгородский" на период до 2035 года</t>
  </si>
  <si>
    <t>Стратегия  социально-экономического развития муниципального образования муниципального района «Корткеросский» на период до 2035 года</t>
  </si>
  <si>
    <t>Стратегия социально-экономического развития муниципального образования муниципального района «Сосногорск» на период до 2035 года, утвержденная Решением Совета муниципального района «Сосногорск» от 24.03.2021 № VI-28</t>
  </si>
  <si>
    <t>Постановление администрации сельского поселения "Выльгорт" от 3 ноября 2020 года № 11/457 "Об утверждении Прогноза социально-экономического развития муниципального образования сельского поселения "Выльгорт" муниципального   образования муниципального района "Сыктывдинский" Республики Коми на 2021-2023 годы"</t>
  </si>
  <si>
    <t xml:space="preserve">Решение Совета муниципального района "Сысольский" № VII-9/60 от 3 июня 2021г. "О Стратегии социально-экономического развития муниципального образования муниципального района «Сысольский» на период
 до 2035 года"
</t>
  </si>
  <si>
    <t>Стратегия социально - экономического развития МО МР "Удорский" на период до 2035 года, утвержденная решением Совета МО МР "Удорский" от 07.09.2020 №45-1</t>
  </si>
  <si>
    <t>Стратегия социально-экономического развития муниципального образования муниципального района "Усть-Вымский" на период до 2035 года, утвержденная решением Совета МР "Усть-Вымский" от 28.04.2021г. №09/7-94</t>
  </si>
  <si>
    <t>Стратегия социально-экономического развития муниципального образования муниципального района «Усть-Цилемский» на период до 2035 года утверждена Решением Совета муниципального образования муниципального района «Усть-Цилемский» от 24 декабря 2020 года № 06-03/22</t>
  </si>
  <si>
    <t>Решение городской Думы муниципального образования город Новороссийск от 16.07.2019 
№ 437 (ред. от 24.12.2021) "Об утверждении Стратегии социально-экономического развития муниципального образования город Новороссийск до 2030 года"</t>
  </si>
  <si>
    <t>2)http://olginskoe-sp.ru/%D0%BC%D1%83%D0%BD%D0%B8%D1%86%D0%B8%D0%BF%D0%B0%D0%BB%D1%8C%D0%BD%D1%8B%D0%B5-%D0%BF%D1%80%D0%BE%D0%B3%D1%80%D0%B0%D0%BC%D0%BC%D1%8B-3/%D0%BC%D0%BF-%D0%B1%D0%BB%D0%B0%D0%B3%D0%BE%D1%83%D1%81%D1%82%D1%80%D0%BE%D0%B9%D1%81%D1%82%D0%B2%D0%BE-%D1%82%D0%B5%D1%80%D1%80%D0%B8%D1%82%D0%BE%D1%80%D0%B8%D0%B8-%D0%BE%D0%BB%D1%8C%D0%B3/</t>
  </si>
  <si>
    <t>Устав Пролетарского сельского поселения Кореновского района</t>
  </si>
  <si>
    <t xml:space="preserve">Решение Красноярского городского Совета депутатов от 18.06.2019 № 3-42 "О стратегии социально-экономического развития города Красноярска до 2030 года"
</t>
  </si>
  <si>
    <t>Решение Далматовской районной Думы от 30 ноября 2018 года № 276 "О Стратегии социально-экономического развития Далматовского района до 2030 года"</t>
  </si>
  <si>
    <t>вносятся изменения (в связи с преобразованием в МО)</t>
  </si>
  <si>
    <t>Стратегия социально-экономического развития муниципального образования городской округ Джанкой Республики Крым на период до 2030 года утверждена решением Джанкойского городского совета от 23.11.2018 № 1003. В настоящий момент проводятся мероприятия по актуализации Стратегии по результатам реализации ее первого этапа, в который будут включены мероприятия инициативного бюджетирования.</t>
  </si>
  <si>
    <t>пос. Усть-Омчуг, Тенькинский городской округ</t>
  </si>
  <si>
    <t xml:space="preserve">
Решение Думы Великого Новгорода от 27.10.2017 N 1288 (ред. от 25.02.2021) "Об утверждении Стратегии социально-экономического развития Великого Новгорода на период до 2030 года" (принято Думой Великого Новгорода 26.10.2017)
</t>
  </si>
  <si>
    <t>Стратегия социально-экономического развития Кормиловского муниципального района на период джо 2028 года</t>
  </si>
  <si>
    <t>Стратегия социально-экономического развития муниципального образования город Гай до 2020 г. и перспективу до 2030 г.</t>
  </si>
  <si>
    <t>https://novotroitsk.orb.ru/zakonodatelstvo/postanovleniya-i-rasporyazheniya-administratsii-/postanovleniya-i-rasporyazheniya-administratsii-za-2018-god.php</t>
  </si>
  <si>
    <t>Решение Оренбургского городского Совета 
от 6 сентября 2011 г. N 232 
"Об утверждении "Стратегии социально-экономического развития города Оренбурга до 2030 года"</t>
  </si>
  <si>
    <t>Об утверждении порядка реализации инициативных проектов в муниципальном образовании «Асекеевский район» Об утверждении порядка реализации инициативных проектов в муниципальном образовании «Асекеевский район»</t>
  </si>
  <si>
    <t xml:space="preserve">Решение Совета депутатов МО Грачевский район от 15.11.2011 № 90-рс "Об утверждении стратегии развития Грачевского района до 2020 года и на период до 2030 года" </t>
  </si>
  <si>
    <t>постановление от 19.02.2021  №313-п  "О внесении изменений в постановление администрации муниципального образования Оренбургский район от 03.07.2017 № 1225-п  «Об утверждении Плана мероприятий по консолидации  бюджетных средств муниципального образования Оренбургский район в целях оздоровления муниципальных финансов района на 2017 - 2019 годы»</t>
  </si>
  <si>
    <t>РЕШЕНИЕ СОВЕТА ДЕПУТАТОВ  МУНИЦИПАЛЬНОГО ОБРАЗОВАНИЯ ТАШЛИНСКИЙ РАЙОН ОРЕНБУРГСКОЙ ОБЛАСТИ Третьего созыва  16.12.2011 № 12/61-рс Об утверждении Стратегии развития Ташлинского района до 2020 года и на период до 2030 года В соответствии с Постановлением Правительства Оренбургской области от 20 августа 2010 г. № 551-п «О стратегии развития Оренбургской области до 2020 года и на период до 2030 года», а также в целях формирования условий, обеспечивающих устойчивое развитие Ташлинского района в долгосрочной перспективе, Совет Депутатов Ташлинского района</t>
  </si>
  <si>
    <t>Постановление Администрации города Пензы от 29.09.2017 N 1808 "Об утверждении стратегии социально-экономического развития города Пензы до 2030 года"</t>
  </si>
  <si>
    <t>Решение Пермской городской Думы от 25.03.2014 № 55 "Об утверждении Концепции поддержки социально ориентированных некоммерческих организаций, осуществляющих деятельность на территории города Перми"</t>
  </si>
  <si>
    <t>Решение Собрания депутатов Октябрьского района от 21.12.2018 №162</t>
  </si>
  <si>
    <t>Решение Думы городского округа Похвистнево Самарской области шестого созыва от 24.10.2018 №44-277 "Об утверждении стратегии социально-экономического развития городского округа Похвистнево на период до 2030 года"</t>
  </si>
  <si>
    <t xml:space="preserve">17.10.2018г. № 130 Решение Думы
городского округа Сызрань о Стратегии социально-экономического развития городского округа Сызрань
Самарской области на период до 2030 года </t>
  </si>
  <si>
    <t>Решение Думы городского округа Тольятти Самарской области от 25.01.2019 N 131
"О стратегии социально-экономического развития городского округа Тольятти на период до 2030 года"</t>
  </si>
  <si>
    <t>Решение Думы городского округа Чапаевск от 30.11.2015 №22 "Об утверждении стратегии социально-экономического развития городского округа Чапаевск Самарской области на период до 2030 года"</t>
  </si>
  <si>
    <t xml:space="preserve">Стратегия социально-экономического развития муниципального района Кинельский Самарской областина период до 2030 года, утвержденная решением Собрания представителей муниципального района Кинельский от </t>
  </si>
  <si>
    <t>Стратегия социально - экономического развития городского округа Верхняя Пышма на период 2035 года, утвержденная Решением Думы от 25.04.2019 № 10/1</t>
  </si>
  <si>
    <t>Стратегия утверждена решением Думы городского округа от 25.12.2018 № 142 «Об утверждении Стратегии социально-экономического развития Верхнесалдинского городского округа до 2030 года»</t>
  </si>
  <si>
    <t>Решение Думы Ипатовского городского округа Ставропольского края  от 17.12.2019 г №118 "Об утверждении Стратегии социально – экономического развития Ипатовского городского округа Ставропольского края до 2035 года"</t>
  </si>
  <si>
    <t xml:space="preserve">Стратегия социально-экономического развития Новоселицкого муниципального округа Ставропольского края до 2035 года
</t>
  </si>
  <si>
    <t>Стратегия
социально-экономического
развития Предгорного района до 2035 года</t>
  </si>
  <si>
    <t>Решение Совета депутатав муниципального образования "Базарносызганский район" от 31.05.2016 г №242 "Об утверждении Стратегии социально-экономического развития муниципального образования "Базарносызганский район" до 2030 года"</t>
  </si>
  <si>
    <t>Постановление администрации26.11.2020 №54" Об утверждении Среднесрочного финансового плана Гаткинского сельского поселения по доходам и расходам на 2021 и плановый период 2022 и 2023 годов"</t>
  </si>
  <si>
    <t>Решение Хабаровской городской Думы от 31 января 2017 г. N 488 "Об утверждении Стратегии социально-экономического развития городского округа "Город Хабаровск" на период до 2030 года"</t>
  </si>
  <si>
    <t>Комплексное решение проблем благоустройства по улучшению санитарного и эстетического вида территории Бриаканского сельского поселения, повышению комфортности граждан, озеленению территории поселения, улучшения экологической обстановки на территории сельского поселения, создание комфортной среды проживания на территории Бриаканского сельского поселения</t>
  </si>
  <si>
    <t>Решение Думы города Лангепаса от «26» октября 2018 г. №108 « Об утверждении Стратегии социально-экономического развития муниципального образования городской округ город Лангепас на период до 2030 года и плана мероприятий по её реализации»</t>
  </si>
  <si>
    <t>Решение Думы города от 31.10.2018 №483 "Об утверждении Стратегии социально-экономического развития муниципального образования город Нефтеюганск на период до 2030 года"</t>
  </si>
  <si>
    <t xml:space="preserve"> Стратегия социально-экономического развития муниципального образования городской округ город Урай до 2020 года и на период до 2030 года</t>
  </si>
  <si>
    <t>Решение Думы города № 718-V ДГ от 08.06.2015 "О стратегии социально-экономического развития муниципального образования городской округ город Сургут на период до 2030 года" (с изменениями от 09.11.2021 № 15-VII ДГ)</t>
  </si>
  <si>
    <t xml:space="preserve">ХАНТЫ-МАНСИЙСКИЙ АВТОНОМНЫЙ ОКРУГ – ЮГРА
ХАНТЫ-МАНСИЙСКИЙ РАЙОН
ДУМА
РЕШЕНИЕ
21.09.2018                                                                                                    № 341
Об утверждении стратегии 
социально-экономического 
развития Ханты-Мансийского 
района до 2030 года
</t>
  </si>
  <si>
    <t>Решение Думы города Нижневартовска от 26.02.2021 № 717 "О Стратегии социально-экономического развития города Нижневартовска до 2030 года "</t>
  </si>
  <si>
    <t>Информация по развитию инициативного бюджетирования в стадии разработки для последующего внесения</t>
  </si>
  <si>
    <t>Постановление администрации Сургутского района "Об утверждении плана реализации стратегии социально-экономического развития Сургутского района до 2030 года" от 28.06.2019 № 2502</t>
  </si>
  <si>
    <t>Решение Городской Думы МО город Салехард от 21.12.2018 N 91 "Об утверждении Стратегии социально-экономического развития муниципального образования город Салехард до 2030 года"</t>
  </si>
  <si>
    <t>Постановление Администрации города Лабытнанги от 29.12.2016 № 1461 "Об утверждении плана мероприятий по реализации Стратегии социально-экономического развития города Лабытнанги до 2030 года" (с учетом изменений)</t>
  </si>
  <si>
    <t>Решение Городской Думы от 25.12.2018 № 207</t>
  </si>
  <si>
    <t xml:space="preserve">Цель 2.4.1. - сплочение городского сообщества и улучшение имиджа города
Задачи:
- реализация потенциала местных инициатив и профессионального сообщества в развитии города, привлечение внебюджетных средств для решения задач городского развития;
- развитие деятельности и поддержка некоммерческих организаций и объединений, ведущих социально-значимую деятельность, реализация потенциала местных инициатив и профессионального сообщества в развитии города;
</t>
  </si>
  <si>
    <t>Стратегия отсутствует, однако, все мероприятия закреплены в решении о бюджете и в составе муниципальных программ</t>
  </si>
  <si>
    <t>https://belrn.ru/media/site_platform_media/2022/4/4/495.pdf</t>
  </si>
  <si>
    <t>https://borisovka.info/dokumenty/strategicheskoe-planirovanie/</t>
  </si>
  <si>
    <t>https://veidadm.ru/dokumenty/vse-dokumenty/?rb=162&amp;order=creation_date_desc</t>
  </si>
  <si>
    <t>Справочная правовая система Консультант Плюс</t>
  </si>
  <si>
    <t>https://yakov-go.ru/media/site_platform_media/2018/5/3/reshenie--9.pdf</t>
  </si>
  <si>
    <t>https://usolie-sibirskoe.ru/econ/sotsialno-ekonomicheskoe-razvitie-goroda/strategiya</t>
  </si>
  <si>
    <t>https://www.admkirov.ru/architecture/messages/1%20%D0%A1%D0%A2%D0%A0%D0%90%D0%A2%D0%95%D0%93%D0%98%D0%AF%20%D0%A1%D0%AD%D0%A0%20%D0%9C%D0%9E%20%D0%93%D0%9A%202035.docx</t>
  </si>
  <si>
    <t>http://www.admizhma.ru/ru/page/strategiya_razvitiya_rayona.strategiya_sotsialno_ekonomicheskogo_razvitiya_do_2035_goda/</t>
  </si>
  <si>
    <t>http://kojgorodok.ru/economy/ctrategiya/</t>
  </si>
  <si>
    <t>http://kortkeros.ru/strategiya-razvitiya-rayona</t>
  </si>
  <si>
    <t>http://www.сысола-адм.рф/</t>
  </si>
  <si>
    <t>https://cloud.mail.ru/public/2EYX/3HT5tD5kk</t>
  </si>
  <si>
    <t>https://ustvymskij.ru/index.php/upravlenie-ekonomiki/strategii-otchety</t>
  </si>
  <si>
    <t>http://mrust-cilma.ru/doc/econom/strateg/strategiya2035.pdf</t>
  </si>
  <si>
    <t>1)https://admnvrsk.ru/upload/uf/43c/43c7fb1ab06048f7e9991157966befdd.pdf
2)https://admnvrsk.ru/dokumenty/dokumenty-gorodskoy-dumy/reshenija-gorodskoj-dumy/reshenie-gorodskoy-dumy-186-ot-24-12-2021-o-vnesenii-izmeneniy-v-reshenie-gorodskoy-dumy-munitsipaln/</t>
  </si>
  <si>
    <t>https://www.proletarskoe.ru/sobranie-deputatov/resheniya-sobraniya/resheniya-2021/6393-reshenie-114-ot-23-06-2021-goda-o-vnesenii-izmenenij-v-ustav-proletarskogo-selskogo-poseleniya-korenovskogo-rajona-2</t>
  </si>
  <si>
    <t>https://dalmatovo.su/economika/strategiya-planirovaniya/strategiya/7871-o-strategii-sotsialno-ekonomicheskogo-razvitiya-dalmatovskogo-rajona-do-2030-goda.html</t>
  </si>
  <si>
    <t>https://mobileonline.garant.ru/#/document/49200344/paragraph/1/doclist/3113/showentries/0/highlight/29.12.2018%20N%20339-%D0%BF%D0%B0:2</t>
  </si>
  <si>
    <t>http://docs.adm.nov.ru/C32574DA0044010E/0/C32574DA0044010E43258194002152CA?OpenDocument</t>
  </si>
  <si>
    <t>https://kormil.omskportal.ru/magnoliaPublic/dam/jcr:f896145f-27af-412e-a323-75204d18e65b/Стратегия.rar</t>
  </si>
  <si>
    <t>https://gy.orb.ru/activity/7575/</t>
  </si>
  <si>
    <t>http://orenburg.ru/activities/economics_and_finance/investitsionnaya_deyatelnost/normativno_pravovye_dokumenty/7.rtf</t>
  </si>
  <si>
    <t xml:space="preserve">https://asfin56.ru/assets/files/271221/9/reshenie-№-50-ob-utverzhdenii-poryadka-realizaczii-ip.docx </t>
  </si>
  <si>
    <t>http://грачевский-район.рф/upload/SKOP/15.11.2011%20№90-рс%20(прил%201).doc</t>
  </si>
  <si>
    <t>http://fin-or.ru/sites/all/modules/pubdlcnt/pubdlcnt.php?file=/ckfinder/userfiles/files/%D0%9E%D1%80%D0%B5%D0%BD%D0%B1%D1%83%D1%80%D0%B3%D1%81%D0%BA%D0%B8%D0%B9-%D0%9F%D0%BE%D1%81%D1%82%D0%B0%D0%BD%D0%BE%D0%B2%D0%BB%D0%B5%D0%BD%D0%B8%D0%B5%20%D0%9F%D0%BB%D0%B0%D0%BD%20%D0%BC%D0%B5%D1%80%D0%BE%D0%BF%D1%80%D0%B8%D1%8F%D1%82%20%D0%BF%D0%BE%20%D0%BA%D0%BE%D0%BD%D1%81%D0%BE%D0%BB%D0%B8%D0%B4%D0%B0%D1%86%D0%B8%D0%B8%20%D0%BD%D0%B0%20%202017-2024%D0%B3%D0%BE%D0%B4%D1%8B.doc&amp;nid=474</t>
  </si>
  <si>
    <t>https://tl.orb.ru/activity/2463/</t>
  </si>
  <si>
    <t>https://www.penza-gorod.ru/line_of_activity/econom/economy/city-development-strategy/</t>
  </si>
  <si>
    <t>http://www.pohgor.ru/economyka/strategiya-razvitiya-2030/npa/</t>
  </si>
  <si>
    <t>http://adm.syzran.ru/index.php?id=941</t>
  </si>
  <si>
    <t>https://tgl.ru/documentation/obj?obj=32772</t>
  </si>
  <si>
    <t>https://chapadm.ru/index.php/sektor-ekonomicheskogo-razvitiya-prognozirovaniya-i-analiza/strategicheskoe-planirovanie-razvitiya-gorodskogo-okruga-chapaevsk</t>
  </si>
  <si>
    <t>http://www.kinel.ru/strategija-razvitija-mr-kinelskijj-na-period-do-2030-goda/</t>
  </si>
  <si>
    <t>https://movp.ru/site/section?id=1413</t>
  </si>
  <si>
    <t>http://v-salda.ru/ekonomika/strategiya-razvitiya-verkhnesaldinskogo-gorodskogo-okruga-do-2030-goda/obshchaya-informatsiya/</t>
  </si>
  <si>
    <t>http://ipatovo.org/list.php?c=strateg_2016_01#22</t>
  </si>
  <si>
    <t>https://www.novoselickoe.ru/category/okrug/ekonomika/strategicheskoe-planirovanie/strategiya-sotsialno-ekonomicheskogo-razvitiya</t>
  </si>
  <si>
    <t>https://pmosk.ru/archives/category/strategiya-socialno-ekonomicheskogo-razvitiya-predgornogo-okruga</t>
  </si>
  <si>
    <t>https://bsizgan.ulregion.ru/document/npa/rsd-2016/4647.html</t>
  </si>
  <si>
    <t xml:space="preserve">http://admgatka.ru/legal_act.php?id_position=275&amp;id_npas=12&amp;blok=adm&amp;razdel=legal_acts </t>
  </si>
  <si>
    <t>https://admlangepas.ru/economics-and-business/strategic-planning/strategy-for-socio-economic-development/reshenie-ot-26-oktyabrya-2018-g-108/</t>
  </si>
  <si>
    <t>http://www.admugansk.ru/category/1647?page=3</t>
  </si>
  <si>
    <t>https://uray.ru/strategiya-razvitiya/obsujdeniya-proekta-perspektivnogo-plana-razvitiya-munitsipalnog/</t>
  </si>
  <si>
    <t>http://admsurgut.ru/files/materials/files/files1/%D0%A1%D1%82%D1%80%D0%B0%D1%82%D0%B5%D0%B3%D0%B8%D1%8F_%D0%B3%D0%BE%D1%80%D0%BE%D0%B4%D0%B0_%D0%B4%D0%BE_2030__%D1%81_%D0%B8%D0%B7%D0%BC_09.11.2021.docx</t>
  </si>
  <si>
    <t>http://hmrn.ru/raion/ekonomika/ser/strategy/strategy.php</t>
  </si>
  <si>
    <t>https://www.n-vartovsk.ru/documents/dumaReshenie/25-05-2018/349.html</t>
  </si>
  <si>
    <t>https://www.admsr.ru/legislation/adm/mpa/?bitrix_include_areas=Y&amp;date_DATE_ACTIVE_FROM_1=&amp;date_DATE_ACTIVE_FROM_2=&amp;date_pf%5BNAME%5D=&amp;date_pf%5BNOMER%5D=2502&amp;set_filter=%CF%EE%E8%F1%EA&amp;set_filter=Y</t>
  </si>
  <si>
    <t>https://docs.cntd.ru/document/550285222
https://www.salekhard.org/city/socs/strategiya-razvitiya-mo/</t>
  </si>
  <si>
    <t>https://lbt.yanao.ru/documents/active/161622/</t>
  </si>
  <si>
    <t>http://muravlenko.yanao.ru/ekonomika-i-zhkh/municipalnaya-ekonomika/strategiya-razvitiya-goroda/</t>
  </si>
  <si>
    <t>1. https://admmuji.yanao.ru/activity/21244/
2. https://www.uomuzhi.ru/index.php/documents/programs/4345-munitsipalnaya-programma-razvitie-sistemy-obrazovaniya-munitsipalnogo-obrazovaniya-shuryshkarskij-rajon-na-2016-2024-gody</t>
  </si>
  <si>
    <t>Департамент финансов Администрации городского округа "Город Архангельск"</t>
  </si>
  <si>
    <t>Администрация МО «Харабалинский район»</t>
  </si>
  <si>
    <t>Администрация муниципального района Караидельский район Республики Башкортостан</t>
  </si>
  <si>
    <t>Администрация муниципального района Мелеузовский район Республики Башкортостан</t>
  </si>
  <si>
    <t>Администрация муниципального района Мишкинский район Республики Башкортостан</t>
  </si>
  <si>
    <t>Администрация муниципального района Стерлибашевский район Республики Башкортостан</t>
  </si>
  <si>
    <t>Администрация муниципального района Чекмагушевский район Республики Башкортостан</t>
  </si>
  <si>
    <t>Администрация города Белгорода</t>
  </si>
  <si>
    <t>Администрация Белгородского района</t>
  </si>
  <si>
    <t>Администрация Борисовского района</t>
  </si>
  <si>
    <t>Администрация Вейделевского района</t>
  </si>
  <si>
    <t xml:space="preserve"> администрация Волоконовского района</t>
  </si>
  <si>
    <t>Администрация Губкинского городского округа</t>
  </si>
  <si>
    <t>Администрация Ровеньского района</t>
  </si>
  <si>
    <t>Администрация Яковлевского городского округа</t>
  </si>
  <si>
    <t>Финансовое управление администрации муниципального образования Гусь-Хрустальный район (муниципальный район) Владимирской области</t>
  </si>
  <si>
    <t>Отдел жизнеобеспечения муниципального учреждения "Хозяйственное управление администрации Селивановского района"</t>
  </si>
  <si>
    <t>администрация Горковского сельского поселения Кинешемского муниципального района</t>
  </si>
  <si>
    <t>Администрация Луговского сельского поселения</t>
  </si>
  <si>
    <t>Администрация Наволокского городского поселения Кинешемского муниципального района</t>
  </si>
  <si>
    <t>Администрация Решемского сельского поселения Кинешемского муниципального района Ивановской области</t>
  </si>
  <si>
    <t>администрация Шилекшинского сельского поселения Кинешемксого муниципального района Ивановской области</t>
  </si>
  <si>
    <t>Администрация города Усолье-Сибирское</t>
  </si>
  <si>
    <t>Администрация муниципального образования "Гвардейский городской округ"</t>
  </si>
  <si>
    <t>Администрация МО "Светловский городской округ" Калининградской области</t>
  </si>
  <si>
    <t>Администрация муниципального образования сельского поселения деревня Асеньевское</t>
  </si>
  <si>
    <t>Администрация (исполнительно-распорядительный орган) городского поселения "Город Балабаново"</t>
  </si>
  <si>
    <t>Администрация муниципального образования городское поселение город Боровск</t>
  </si>
  <si>
    <t>Управление городского хозяйства города Калуги; управление по работе с населением на территориях</t>
  </si>
  <si>
    <t>Администрация сельского поселения "Село Совхоз "Боровский"</t>
  </si>
  <si>
    <t>Администрация муниципального образования "Город Киров</t>
  </si>
  <si>
    <t>Администрация Дубровского сельского поселения</t>
  </si>
  <si>
    <t>Администрация муниципального района "Ижемский"</t>
  </si>
  <si>
    <t>Администрация МР"Княжпогостский", Администрация ГП "Емва"</t>
  </si>
  <si>
    <t>Администрация муниципального района "Койгородский"</t>
  </si>
  <si>
    <t>Администрация МО МР "Корткеросский"</t>
  </si>
  <si>
    <t xml:space="preserve">Администрация муниципального района "Прилузский" </t>
  </si>
  <si>
    <t>Администрация МО МР "Сосногорск"</t>
  </si>
  <si>
    <t>Администрация муниципального района "Сыктывдинский"</t>
  </si>
  <si>
    <t>Администрация муниципального района "Сысольский"</t>
  </si>
  <si>
    <t>Администрация МР Троицко-Печорский</t>
  </si>
  <si>
    <t>Администрация МР "Удорский"</t>
  </si>
  <si>
    <t>Администрация МР "Усть-Вымский"</t>
  </si>
  <si>
    <t>Администрация МР "Усть-Куломский"</t>
  </si>
  <si>
    <t>Администрация муниципального района "Усть-Цилемский"</t>
  </si>
  <si>
    <t>Администрация Андрюковского сельского поселения Мостовского района</t>
  </si>
  <si>
    <t>Администрация Беноковского сельского поселения</t>
  </si>
  <si>
    <t>администрация Бесленеевского сельского поселения Мостовского района</t>
  </si>
  <si>
    <t>администрация Костромского сельского поселения Мостовского района</t>
  </si>
  <si>
    <t>администрация Шедокского сельского поселения Мостовского района</t>
  </si>
  <si>
    <t>Администрация муниципального образования город Новороссийск</t>
  </si>
  <si>
    <t>Администрация Дербентского сельского поселения Тимашевского района</t>
  </si>
  <si>
    <t>Администрация сельского поселения Кубанец Тимашевского района</t>
  </si>
  <si>
    <t>Администрация Ахтырского городского поселения</t>
  </si>
  <si>
    <t>Администрация Ольгинского сельского поселения Абинского района</t>
  </si>
  <si>
    <t>Администрация Новопавловского сельского поселения Белоглинского района</t>
  </si>
  <si>
    <t>Администрация Центрального сельского поселения Белоглинского района</t>
  </si>
  <si>
    <t>Администрация Казанского сельского поселения Кавказского района</t>
  </si>
  <si>
    <t>администрация Бураковского сельского поселения Кореновского района</t>
  </si>
  <si>
    <t>администрация Новоберезанского сельского поселения Кореновского района</t>
  </si>
  <si>
    <t>Администрация Платнировского сельского поселения Кореновского района</t>
  </si>
  <si>
    <t>Администрация Пролетарского сельского поселения Кореновского района</t>
  </si>
  <si>
    <t>Администрация Ивановского сельского поселения Красноармейского района</t>
  </si>
  <si>
    <t>Администрация Октябрьского сельского поселения Красноармейского района</t>
  </si>
  <si>
    <t>Администрация Полтавского сельского поселения Красноармейского района</t>
  </si>
  <si>
    <t>Администрация Старонижестеблиевского сельского поселения Красноармейского района</t>
  </si>
  <si>
    <t>Администрация Родниковского сельского поселения</t>
  </si>
  <si>
    <t>Администрация Попутненского сельского поселения Отрадненского района</t>
  </si>
  <si>
    <t>администрация Новопластуновского сельского поселения  Павловского района</t>
  </si>
  <si>
    <t>Администрация Бриньковского сельского поселения Приморско-Ахтарского района</t>
  </si>
  <si>
    <t xml:space="preserve">Администрация Григорьевского сельского поселения </t>
  </si>
  <si>
    <t>Администрация Ильского городского поселения Северского района</t>
  </si>
  <si>
    <t>Администрация Львовского сельского поселения Северского района</t>
  </si>
  <si>
    <t>Администрация Михайловского сельского поселения Северского района</t>
  </si>
  <si>
    <t>Администрация Северского сельского поселения</t>
  </si>
  <si>
    <t>Администрация Славянского городского поселения Славянского района</t>
  </si>
  <si>
    <t>Администрация Рисового сельского поселения Славянского района</t>
  </si>
  <si>
    <t>Администрация Маевского сельского поселения Славянского района</t>
  </si>
  <si>
    <t>Администрации внутригородских районов муниципального образования городской округ город-курорт Сочи Краснодарского края</t>
  </si>
  <si>
    <t>администрация Ванновского сельского поселения Тбилисского района</t>
  </si>
  <si>
    <t>администрация Вышестеблиевского сельского поселения Темрюкского района</t>
  </si>
  <si>
    <t>Администрация Железного сельского поселения Усть-Лабинского района</t>
  </si>
  <si>
    <t>Администрация Новолабинского сельского поселения Усть-Лабинского района</t>
  </si>
  <si>
    <t>Администрация Тенгинского сельского поселения Усть-Лабинского района</t>
  </si>
  <si>
    <t>Администрация Екатериновского сельского поселения Щербиновского района</t>
  </si>
  <si>
    <t>администрация Старощербиновского сельского поселения Щербиновского района</t>
  </si>
  <si>
    <t>администрация Щербиновского сельского поселения Щербиновского района</t>
  </si>
  <si>
    <t>Департамент финансов администрации города Красноярска</t>
  </si>
  <si>
    <t>Администрация Далматовского района</t>
  </si>
  <si>
    <t>Администрация Целинного муниципального округа</t>
  </si>
  <si>
    <t>Финансовое управление администрации города Джанкоя Республики Крым</t>
  </si>
  <si>
    <t>Администрация муниципального образования Сосновоборский городской округ Ленинградкой области, Комитет финансов СГО</t>
  </si>
  <si>
    <t>Управление жилищно-коммунального хозяйства и градостроительства администрации Омсукчанского городского округа</t>
  </si>
  <si>
    <t>Администрация Тенькинского городского округа Магаданской области</t>
  </si>
  <si>
    <t>Управление жилищно-коммунального хозяйства и благоустройства городского округа г.Бор</t>
  </si>
  <si>
    <t>Администрация города Дзержинска</t>
  </si>
  <si>
    <t>комитет образования Администрации Боровичского муниципального района</t>
  </si>
  <si>
    <t>Комитет по образованию Администрации Великого Новгорода</t>
  </si>
  <si>
    <t>Комитет образования Администрации Любытинского муниципального района</t>
  </si>
  <si>
    <t>Администрация Окуловского муниципального района</t>
  </si>
  <si>
    <t>Комитет образования Администрации Хвойнинского муниципального округа</t>
  </si>
  <si>
    <t>Администрация Иртышского сельского посления Черлакского муниципального района Омской области</t>
  </si>
  <si>
    <t>Комитет по образованию Администрации Кормиловского муниципального района</t>
  </si>
  <si>
    <t>Финансовый отдел администрации муниципального образования "город Бугуруслан"</t>
  </si>
  <si>
    <t>Финансовое управление администрации города Бузулука</t>
  </si>
  <si>
    <t>Управление образования администрации города Бузулука</t>
  </si>
  <si>
    <t>Администрация Гайского городского округа</t>
  </si>
  <si>
    <t>Финансовый отдел администрации г. Медногорска</t>
  </si>
  <si>
    <t>Управление экономики и перспективного развития Администрации города Оренбурга</t>
  </si>
  <si>
    <t>Администрация Соль-Илецкого городского округа</t>
  </si>
  <si>
    <t>Управление финансов администрации Сорочинского городского округа Оренбургской области</t>
  </si>
  <si>
    <t>Администрация муниципального образования Ясненский городской округ Оренбургской области</t>
  </si>
  <si>
    <t>Финансовый отдел администрации муниципального образования Адамовский район</t>
  </si>
  <si>
    <t>Администрация муниципального образования Акбулакский район</t>
  </si>
  <si>
    <t>Финансовый отдел администрации Александровского района</t>
  </si>
  <si>
    <t>Отдел образования администрации Александровского района</t>
  </si>
  <si>
    <t>Администрация Асекеевского района</t>
  </si>
  <si>
    <t>Финансовый отдел администрации Бугурусланского района</t>
  </si>
  <si>
    <t>Финансовый отдел администрации Бузулукского района</t>
  </si>
  <si>
    <t>муниципальное образование Грачевский район</t>
  </si>
  <si>
    <t>Финансовый отдел администрации МО Красногвардейский район</t>
  </si>
  <si>
    <t>Администрация МО Кутушинский сельсовет</t>
  </si>
  <si>
    <t>Администрация МО Ромашкинский сельсовет Курманаевского района Оренбургской области</t>
  </si>
  <si>
    <t>Финансовый отдел администрации Новоорского района Оренбургской области</t>
  </si>
  <si>
    <t>Финансовое управление администрации МО Оренбургский район</t>
  </si>
  <si>
    <t xml:space="preserve"> Администрация МО Сакмарский район</t>
  </si>
  <si>
    <t>Администрация МО Северный район</t>
  </si>
  <si>
    <t xml:space="preserve">Финансовый отдел Администрации Муниципального образования Ташлинский район Оренбургской области </t>
  </si>
  <si>
    <t>Финансовый отдел администрации Тоцкого района Оренбурсгкой области</t>
  </si>
  <si>
    <t>Администрация города Пензы
Администрация Железнодорожного района города Пензы
Администрация Ленинского района города Пензы
Администрация Октябрьского района города Пензы
Администрация Первомайского района города Пензы</t>
  </si>
  <si>
    <t>Администрация Чернушинского городского округа</t>
  </si>
  <si>
    <t>Администрация города Перми</t>
  </si>
  <si>
    <t>Администрация города Кудымкара</t>
  </si>
  <si>
    <t>администрация Соликамского городского округа</t>
  </si>
  <si>
    <t>Управление туризма и городской среды администрации города Владивостока</t>
  </si>
  <si>
    <t>Администрация городского округа Спасск-Дальний</t>
  </si>
  <si>
    <t>Администрация Октябрьского района</t>
  </si>
  <si>
    <t>Администрация Чертковского сельского поселения</t>
  </si>
  <si>
    <t>Муниципальное казенное учреждение "Дом общественных организаций" городского округа Отрадный</t>
  </si>
  <si>
    <t>Управление по экономике и финансами Администрации городского округа Похвистнево.                                                                                                                        Отдел по реализации стратегии и общественных проектов.</t>
  </si>
  <si>
    <t>Администрация Железнодорожного внутригородского района городского округа Самара</t>
  </si>
  <si>
    <t>Администрация Кировского внутригородского района г.о.Самара</t>
  </si>
  <si>
    <t>Администрация Красноглинского внутригородского района городского округа Самара</t>
  </si>
  <si>
    <t xml:space="preserve">Администрация Куйбышевского внутригородского района городского округа Самара </t>
  </si>
  <si>
    <t>Администрация Ленинского внутригородского района городского округа Самара</t>
  </si>
  <si>
    <t>Администрация Октябрьского внутригородского района городского округа Самара</t>
  </si>
  <si>
    <t>Администрация Промышленного ВГР</t>
  </si>
  <si>
    <t>Администрация Советского внутригородского района городского округа Самара</t>
  </si>
  <si>
    <t>Администрация городского округа Сызрань</t>
  </si>
  <si>
    <t>Администрация городского округа Тольятти</t>
  </si>
  <si>
    <t>Администрация городского округа Чапаевск; МКУ "Департамент строительства администрации городского округа Чапаевск"</t>
  </si>
  <si>
    <t>Администрация муниципального района Кинельский</t>
  </si>
  <si>
    <t>Администрация сельского поселения Георгиевка муниципального района Кинельский Самарской области</t>
  </si>
  <si>
    <t>Администрация сельского поселения Кошки муниципального трайона Кошкинский Самарской области</t>
  </si>
  <si>
    <t>Администрация муниципального района Шенталинский, управление финансами, комитет по управлению имуществом, архитектуры, капитального строительства  и ЖКХ</t>
  </si>
  <si>
    <t>Администрация Шалинского городского округа</t>
  </si>
  <si>
    <t>Департамент финансов Администрации города Екатеринбурга</t>
  </si>
  <si>
    <t>Администрация городского округа Верхняя Пышма, уполномоченный орган в лице комитета экономики и муниципального заказа администрации городского округа Верхняя Пышма</t>
  </si>
  <si>
    <t>администрация Верхнесалдинского городского округа</t>
  </si>
  <si>
    <t>Администрация МО Алапаевское</t>
  </si>
  <si>
    <t>отдел экономического и социального развития администрации Андроповского мунициипального округа Ставропольского края</t>
  </si>
  <si>
    <t>финансовое управление администрации Апанасенковского муниципального округа Ставропольского края; территориальные отделы администрации Апанасенковского муниципального округа Ставропольского края</t>
  </si>
  <si>
    <t>Администрация Георгиевского городского округа Ставропольского края</t>
  </si>
  <si>
    <t>Финансовое управление администрации Изобильненского городского округа Ставропольского края</t>
  </si>
  <si>
    <t>Администрация Грачевского муниципального округа Ставропольского края</t>
  </si>
  <si>
    <t xml:space="preserve"> администрация Ипатовского городского округа Ставропольского края</t>
  </si>
  <si>
    <t>Администрация Кочубеевского муниципального округа Ставропольского края, Финансовое управление администрации Кочубеевского муниципального округа Ставропольского края, Территориальные отделы администрации Кочубеевского муниципального округа Ставропольского края</t>
  </si>
  <si>
    <t>Администрация Новоселицкого муниципального округа Ставропольского края</t>
  </si>
  <si>
    <t>Управление по работе с территориями администрации Предгорного муниципального округа Ставропольского края</t>
  </si>
  <si>
    <t>Администрация Степновского муниципального округа Ставропольского края, финансовое управление администрации Степновского муниципального округа Ставропольского края</t>
  </si>
  <si>
    <t>Финансовое управление администрации Петровского городского округа Ставропольского края, Отдел образования администрации Петровского городского округа Ставропольского края, Отдел физической культуры и спорта администрации Петровского городского округа Ставропольского края</t>
  </si>
  <si>
    <t>Управление муниципального хозяйства администрации Петровского городского округа Ставропольского края</t>
  </si>
  <si>
    <t>Управление образования администрации Вышневолоцкого городского округа</t>
  </si>
  <si>
    <t>Финансовое управление администрации муниципального района "Бай-Тайгинский кожуун РТ"</t>
  </si>
  <si>
    <t>Департамент финансов</t>
  </si>
  <si>
    <t>Департамент финансов и налоговой политики Администарции города Тюмени</t>
  </si>
  <si>
    <t>Администрация муниципального образования "Вавожский район"</t>
  </si>
  <si>
    <t>Администрация муниципального образования "Глазовский район", муниципальные образования -сельские поселения Глазовского района, Управление финансов Администрации муниципального образования "Глазовский район"</t>
  </si>
  <si>
    <t>Управление финансов мунципального образования "Муниципальный округ Завьяловский район Удмуртской Республики"</t>
  </si>
  <si>
    <t>Администрация муниципального образования "Кезское"</t>
  </si>
  <si>
    <t>Администрация муниципального образования "Киясовское"</t>
  </si>
  <si>
    <t>Администрация муниципального образования "Красногорский район"</t>
  </si>
  <si>
    <t>Администрация Можгинского района</t>
  </si>
  <si>
    <t>Финансовое управление администрации города Ульяновска</t>
  </si>
  <si>
    <t>Администрация муниципального образования "Мелекесский район" Ульяновской области</t>
  </si>
  <si>
    <t>Администрация Краснореченского сельского поселения</t>
  </si>
  <si>
    <t>Администрация муниципального образования  "Кузоватовский район"</t>
  </si>
  <si>
    <t>Администрация МО "Ульяновский район"</t>
  </si>
  <si>
    <t>Администрация муниципального образования "Базарносызганский район"</t>
  </si>
  <si>
    <t>Администрация муниципального образования "Барышский район"</t>
  </si>
  <si>
    <t>Муниципальное образование «Бекетовское сельское поселение»</t>
  </si>
  <si>
    <t>Администрации муниципального образования «Вешкаймский район»</t>
  </si>
  <si>
    <t>Муниципальное образование «Ермоловское сельское поселение»</t>
  </si>
  <si>
    <t>Муниципальное образование «Каргинское сельское поселение»</t>
  </si>
  <si>
    <t>Администрация муниципального образования "Майнский район"</t>
  </si>
  <si>
    <t xml:space="preserve">Отдел финансов Администрации МО "Радищевский район" </t>
  </si>
  <si>
    <t>Финансовое управление администрации муниципального образования "Сенгилеевский район" Ульяновской области</t>
  </si>
  <si>
    <t>Администрация муниципального образования "Старокулаткинский район"</t>
  </si>
  <si>
    <t>Муниципальное образование «Стемасское сельское поселение»</t>
  </si>
  <si>
    <t>Муниципальное учреждение Администрация муниципального образования «Тереньгульский район»</t>
  </si>
  <si>
    <t>Муниципальное образование «Чуфаровское городское  поселение»</t>
  </si>
  <si>
    <t>Администрация муниципального образования "Карсунский район" Ульяновской области</t>
  </si>
  <si>
    <t>Управление финансов и муниципальных закупок города Димитровграда Ульяновской области</t>
  </si>
  <si>
    <t xml:space="preserve"> Администрация муниципального образования «Город Новоульяновск» Ульяновской области</t>
  </si>
  <si>
    <t xml:space="preserve">Администрауия городского поселения "Рабочий поселок Лососина" Советско-Гаванского муниципального района Хабаровского края </t>
  </si>
  <si>
    <t>Администрация городского поселения "Город Амурск"Амурского муниципального района Хабаровского края</t>
  </si>
  <si>
    <t>Управление по связям с общественностью и СМИ</t>
  </si>
  <si>
    <t>Администрация Бриаканского сельского поселения</t>
  </si>
  <si>
    <t>Администрация Верхнебуреинского муниципального района</t>
  </si>
  <si>
    <t>Отдел экономического развития и прогнозирования администрации Солнечного муниципального района</t>
  </si>
  <si>
    <t>администрация Уська-Орочского сельского поселения Ванинского муниципального района Хабаровского края</t>
  </si>
  <si>
    <t>Отдел по взаимодействию с социально ориентированными некоммерческими организациями администрации города Лангепаса</t>
  </si>
  <si>
    <t>По  проектам, которые были профинансированы в 2021 году - департамент экономического развития администрации города Нефтеюганска</t>
  </si>
  <si>
    <t>Комитет по финансам администрация города Урай</t>
  </si>
  <si>
    <t>Департамент финансов Нефтеюганского района, Управление по вопросам местного самоуправления и обращениям граждан администрации Нефтеюганского района</t>
  </si>
  <si>
    <t>Департамент финансов Администрации города Сургута</t>
  </si>
  <si>
    <t>Департамент строительства, архитектуры и ЖКХ администрации Ханты-Мансийского района</t>
  </si>
  <si>
    <t>Департамент строительства администрации города Нижневартовска</t>
  </si>
  <si>
    <t>Администрация Нижневартовского района (Управление градостроительства, развития жилищно-коммунального комплекса и энергетики администрации района)</t>
  </si>
  <si>
    <t>администрация Кондинского района</t>
  </si>
  <si>
    <t>Администрация городского поселения Кондинское</t>
  </si>
  <si>
    <t>Администрация сельского поселения Шугур</t>
  </si>
  <si>
    <t>администрация сельского поселения Леуши</t>
  </si>
  <si>
    <t>Департамент финансов администрации Сургутского района</t>
  </si>
  <si>
    <t>Управление финансов администрации города Магнитогорска</t>
  </si>
  <si>
    <t>Администрация города Чебоксары</t>
  </si>
  <si>
    <t>Департамент финансов Администрации город Салехард</t>
  </si>
  <si>
    <t>Управление внутренней политики Администрации города Лабытнанги</t>
  </si>
  <si>
    <t xml:space="preserve">Департамент внутренней политики Администрации города Новый Уренгой,  </t>
  </si>
  <si>
    <t>Департамент финансов Администрации города Ноябрьска</t>
  </si>
  <si>
    <t>Отдел информации и общественных связей Администрации города Муравленко</t>
  </si>
  <si>
    <t>Администрация города Губкинский</t>
  </si>
  <si>
    <t>Администрация Надымского района</t>
  </si>
  <si>
    <t xml:space="preserve">Информационно-аналитическое управление Администрации муниципального образования Шурышкарский район 
Управление образования Администрации муниципального образования Шурышкарский район </t>
  </si>
  <si>
    <t>Администрация муниципального образования Азовское</t>
  </si>
  <si>
    <t>Администрация муниципального образования Горковское</t>
  </si>
  <si>
    <t>Администрация муниципального образования Лопхаринское</t>
  </si>
  <si>
    <t>Администрация муниципального образования Мужевское</t>
  </si>
  <si>
    <t>Администрация муниципального образования Овгортское</t>
  </si>
  <si>
    <t>Администрация муниципального образования Шурышкарское</t>
  </si>
  <si>
    <t>Департамент финансов Администрации  Приуральского района</t>
  </si>
  <si>
    <t>Администрация муниципального образования Аксарковское</t>
  </si>
  <si>
    <t>Администрация муниципального образования Белоярское</t>
  </si>
  <si>
    <t>Администрация муниципального образования село Катравож</t>
  </si>
  <si>
    <t>Управление информационной политики Администрации муниципального образования Ямальский район; Управление жилищно-коммунального комплекса и энергетики Администрации муниципального образования Ямальский район; Департамент образования Администрации муниципального образования Ямальский район</t>
  </si>
  <si>
    <t>Администрация Тазовского района, Департамент образования Администрации Тазовского района</t>
  </si>
  <si>
    <t>Департамента финансов и казначейства Администрации Пуровского района</t>
  </si>
  <si>
    <t>Администрация Красноселькупского района</t>
  </si>
  <si>
    <t>Администрация муниципального образования село Красноселькуп</t>
  </si>
  <si>
    <t>Администрация муниципального образования Толькинское</t>
  </si>
  <si>
    <t>Департамент образования Администрации городского округа "Город Архангельск", администрация Октябрьского территориального округа Администрации городского округа "Город Архангельск"</t>
  </si>
  <si>
    <t>Финансовое управление администрации МО «Харабалинский район»</t>
  </si>
  <si>
    <t>Финансовое управление Администрации муниципального района Караидельский район Республики Башкортостан</t>
  </si>
  <si>
    <t>Финансовое управление Администрации муниципального района Мелеузовский район Республики Башкортостан</t>
  </si>
  <si>
    <t>Финансовое управление Администрации муниципального района Мишкинский район Республики Башкортостан</t>
  </si>
  <si>
    <t>Финансовое управление Администрации муниципального района Стерлибашевский район Республики Башкортостан</t>
  </si>
  <si>
    <t>Финансовое управление Администрации муниципального района Чекмагушевский район Республики Башкортостан</t>
  </si>
  <si>
    <t xml:space="preserve">Управление жилищно-коммунального комплекса и систем жизнеобеспечения администрации Губкинского городского округа </t>
  </si>
  <si>
    <t>1) Администрация муниципального образования Гусь-Хрустальный район (муниципальный район) Владимирской области
2) Финансовое управление администрации муниципального образования Гусь-Хрустальный район (муниципальный район) Владимирской области</t>
  </si>
  <si>
    <t>Финансовое управление администрации района</t>
  </si>
  <si>
    <t xml:space="preserve">Администрация Решемского сельского поселения Кинешемского муниципального района </t>
  </si>
  <si>
    <t>Территориальные управления администрации города Кирова по районам</t>
  </si>
  <si>
    <t>Администрация Тужинского городского поселения Тужинского района Кировской области</t>
  </si>
  <si>
    <t>Администрация МР "Удорский", Администрации поселений, Управление образования, отдел культуры и национальной политики</t>
  </si>
  <si>
    <t>Администация Беноковского сельского поселения</t>
  </si>
  <si>
    <t>Администрация Адлерского внутригородского района муниципального образования городской округ город-курорт Сочи Краснодарского края;
Администрация  Центрального  внутригородского района муниципального образования городской округ город-курорт Сочи Краснодарского края</t>
  </si>
  <si>
    <t>Администрации районов в городе Красноярске</t>
  </si>
  <si>
    <t>ДЕПАРТАМЕНТ АГРОПРОМЫШЛЕННОГО КОМПЛЕКСА КУРГАНСКОЙ
ОБЛАСТИ</t>
  </si>
  <si>
    <t>Отдел образования администрации города Джанкоя Республки Крым</t>
  </si>
  <si>
    <t>Управление по вопросам жилищно-коммунального и жилищного хозяйства, благоустройства, экологии, транспорта, капитального строительства администрации города Джанкоя Республики Крым (далее - УЖК и ЖХ администрации города Джанкоя)</t>
  </si>
  <si>
    <t>Администрация муниципального образования Сосновоборский городской округ Ленинградкой области, Комитет образования</t>
  </si>
  <si>
    <t>Администрация Омсукчанского городского округа</t>
  </si>
  <si>
    <t>Отдел культуры администрации Тенькинского городского округа Магаданской области</t>
  </si>
  <si>
    <t>Комитет по управлению муниципальным имуществом Ягоднинского городского округа</t>
  </si>
  <si>
    <t>На территории г.Бор – Управление жилищно-коммунального хозяйства и благоустройства городского округа г.Бор; 
На территории сельских населенных пунктов - Останкинский территориальный отдел администрации городского округа город Бор Нижегородской области; Ямновский территориальный отдел администрации городского округа город Бор Нижегородской области</t>
  </si>
  <si>
    <t>На территории г.Бор – Управление жилищно-коммунального хозяйства и благоустройства городского округа г.Бор; 
На территории сельских населенных пунктов - Останкинский территориальный отдел администрации городского округа город Бор Нижегородской области; Территориальный отдел в п. Память Парижской Коммуны администрации городского округа г. Бор; Ямновский территориальный отдел администрации городского округа город Бор Нижегородской области</t>
  </si>
  <si>
    <t>Комитет образования Администрации Окуловского муниципального района</t>
  </si>
  <si>
    <t>Администрация муниципального образования "город Бугуруслан"</t>
  </si>
  <si>
    <t>Управление жилищно-коммунального хозяйства и транспорта администрации города и  Управление градообразования и капитального строительства города Бузулука</t>
  </si>
  <si>
    <t>Отдел образования администрации г. Медногорска</t>
  </si>
  <si>
    <t>финансовое управление администрации</t>
  </si>
  <si>
    <t>Администрация Северного округа</t>
  </si>
  <si>
    <t>Управление образования администрации Сорочинского городского округа Оренбургской области</t>
  </si>
  <si>
    <t>Финансовый отдел администрации Акбулакского района</t>
  </si>
  <si>
    <t>финансовый отдел администрации Грачевского района</t>
  </si>
  <si>
    <t>МУУО Администрации Ташлинского района Оренбургской области</t>
  </si>
  <si>
    <t>Администрация Железнодорожного района города Пензы
Администрация Ленинского района города Пензы
Администрация Октябрьского района города Пензы
Администрация Первомайского района города Пензы</t>
  </si>
  <si>
    <t>Управление жилищно-коммунального хозяйства</t>
  </si>
  <si>
    <t>Администрация города Перми / управление по вопросам общественного самоуправления и межнациональным отношениям администрации города Перми</t>
  </si>
  <si>
    <t>1.Управление туризма и городской среды администрации города Владивостока;                               2. Управление содержания жилищного фонда администрации города Владивостока</t>
  </si>
  <si>
    <t>Отдел культуры, физической культуры, спорта и  туризма, отдел образования,финансово-экономическое управление, комитет по управлению муниципальным имуществом</t>
  </si>
  <si>
    <t xml:space="preserve">Управление по экономике и финансами Администрации городского  округа Похвистнево.                                               </t>
  </si>
  <si>
    <t>Комитет жилищно-коммунального хозяйства Администрации г.о. Сызрань</t>
  </si>
  <si>
    <t>Департамент городского хозяйства администрации городского округа Тольятти</t>
  </si>
  <si>
    <t>МКУ "Департамент строительства администрации городского округа Чапаевск"</t>
  </si>
  <si>
    <t>Администрация муниципального района Кинельский, Управление финансами администрации муниципального района Кинельский</t>
  </si>
  <si>
    <t>Администрация муниципального района Шенталинский</t>
  </si>
  <si>
    <t>Администрация города Екатеринбурга, Департамент образования Администрации города Екатеринбурга, Управление культуры Администрации города Екатеринбурга, Управление по физической культуре и спорту Администрации города Екатеринбурга, Администрация Орджоникидзевского района города Екатеринбурга, Администрация Железнодорожного района города Екатеринбурга, Администрация Кировского района города Екатеринбурга,  Администрация Верх-Исетского района города Екатеринбурга</t>
  </si>
  <si>
    <t>Администрация городского округа Верхняя Пышма</t>
  </si>
  <si>
    <t>Администрация МО Алапаевское, Управление образования Администрации МО Алапаевское, "Управление культуры муниципального образования Алапаевское"</t>
  </si>
  <si>
    <t>реализацию инициативного проекта обеспечивает главный распорядитель средств бюджета муниципального округа, осуществляющий функции в сфере деятельности, к которой относится инициативный проект. В 2021 году ГРБС являлись: Отдел культуры администрации Андроповского муниципального округа Ставропольского края, Отдел образования  администрации Андроповского муниципального округа Ставропольского края,  территориальные отделы администрации Андроповского муниципального округа Ставропольского края (Куршавский, Водораздельный, Воровсколесский, Новоянкульский, Крымгиреевский, Султанский, Янкульский, Красноярский, Курсавский);</t>
  </si>
  <si>
    <t>Финансовое управление администрации Апанасенковского муниципального округа Ставропольского края</t>
  </si>
  <si>
    <t>Управление жилищно-коммунального хозяйства администрации Георгиевского городского округа Ставропольского края, управление по делам территорий администрации Георгиевского городского округа Ставропольского края, управление культуры и туризма администрации Георгиевского городского округа Ставропольского края</t>
  </si>
  <si>
    <t>Управление жилищно-коммунального хозяйства администрации Георгиевского городского округа Ставропольского края</t>
  </si>
  <si>
    <t>Администрация Изобильненского городского округа Ставропольского края, Отдел образования администрации Изобильненского городского округа Ставропольского края</t>
  </si>
  <si>
    <t>Кугультинское территориальное управление администрации Грачевского муниципального округа Ставропольского края</t>
  </si>
  <si>
    <t>управление по работе с территориями администрации Ипатовского городского округа</t>
  </si>
  <si>
    <t xml:space="preserve">Кочубеевский территориальный отдел администрации Кочубеевского муниципального округа Ставропольского края, Казьминский территориальный отдел администрации Кочубеевского муниципального округа Ставропольского края </t>
  </si>
  <si>
    <t>Территориальный отдел администрации Новоселицкого муниципального округа Ставропольского края в селе Новоселицком, территориальный отдел администрации Новоселицкого муниципального округа Ставропольского края в селе Китаевском</t>
  </si>
  <si>
    <t>Управление жилищно-коммунального и дорожного хозяйства администрации Предгорного муниципального округа Ставропольского края</t>
  </si>
  <si>
    <t xml:space="preserve"> Степновский территориальный отдел администрации Степновского муниципального округа Ставропольского края, Иргаклинский территориальный отдел администрации Степновского муниципального округа Ставропольского края</t>
  </si>
  <si>
    <t>Отдел образования администрации Петровского городского округа Ставропольского края, Отдел физической культуры и спорта администрации Петровского городского округа Ставропольского края</t>
  </si>
  <si>
    <t>Департамент городской среды</t>
  </si>
  <si>
    <t>Управа Ленинского административного округа Администрации города Тюмени, 
управа Центрального административного округа Администрации города Тюмени, 
управа Калининского административного округа Администрации города Тюмени,
департамент городского хозяйства Администрации города Тюмени,
департамент по спорту и молодежной политике Администрации города Тюмени,
департамент дорожной инфраструктуры и транспорта Администрации города Тюмени</t>
  </si>
  <si>
    <t>Администрация муниципального образования "Глазовский район"</t>
  </si>
  <si>
    <t>МО "Граховский район"</t>
  </si>
  <si>
    <t>Главный распорядитель бюджетных средств, курирующий направление деятельности, которому соответствует внесенный инициативный проект</t>
  </si>
  <si>
    <t>Администрация муниципального образования "Можгинский район"</t>
  </si>
  <si>
    <t>Администрация города Ульяновска
Управления администрации города Ульяновска</t>
  </si>
  <si>
    <t>Финансовое управление администрации муниципального образования "Мелекесский район" Ульяновской области</t>
  </si>
  <si>
    <t>Администрация муниципального образования "Кузоватовский район"</t>
  </si>
  <si>
    <t>МУ Управление образования муниципального образования  "Вешкаймский район"</t>
  </si>
  <si>
    <t>Отдел по делам культуры и организации досуга населения администрации муниципального образования "Радищевский район" Ульяновской области</t>
  </si>
  <si>
    <t>Управление образования администрации муниципального образования "Сенгилеевский район" Ульяновской области</t>
  </si>
  <si>
    <t>Комитет по ЖКК города Димитровграда Ульяновской области, Управление образования города Димитровграда Ульяновской области, Комитет по физической культуре и спорту города Димитровграда Ульяновской области</t>
  </si>
  <si>
    <t>Администрация городского поселения "Город Амурск" Амурского муниципального района Хабаровского края</t>
  </si>
  <si>
    <t>Администрация города Хабаровска</t>
  </si>
  <si>
    <t>Администрация Солнечного муниципального района</t>
  </si>
  <si>
    <t>Администрация города Лангепаса</t>
  </si>
  <si>
    <t>Департамент жилищно-коммунального хозяйства администрации города Нефтеюганска</t>
  </si>
  <si>
    <t>администрация города Урай</t>
  </si>
  <si>
    <t>Департамент финансов Нефтеюганского района</t>
  </si>
  <si>
    <t>Администрация города Сургута</t>
  </si>
  <si>
    <t>Департамент строительства, архитектуры и ЖКХ; комитет по финансам администрации Ханты-Мансийского района</t>
  </si>
  <si>
    <t>Администрация города Нижневартовска; департамент образования администрации города Нижневартовска; департамент по социальной политике администрации города Нижневартовска</t>
  </si>
  <si>
    <t>Администрация Нижневартовского района</t>
  </si>
  <si>
    <t>администрация городского поселения Междуреченский</t>
  </si>
  <si>
    <t>1. Департамент финансов администрации Сургутского района.                                                                                                                                                              2. Департамент образования и молодёжной политики администрации Сургутского района.                                                                                                                        3. Департамент жилищно-коммунального хозяйства, экологии, транспорта и связи администрации Сургутского района.</t>
  </si>
  <si>
    <t>Администрация города</t>
  </si>
  <si>
    <t>Управление ЖКХ, энергетики, транспорта и связи администрации города Чебоксары</t>
  </si>
  <si>
    <t>Департамент строительства, архитектуры и земельных отношений Администрации муниципального образования город Салехард, Управление транспорта и городского хозяйства Администрации муниципального образования город Салехард, Департамент образования Администрации муниципального образования город Салехард</t>
  </si>
  <si>
    <t>Муниципальное учреждение "Управление жилищно-коммунального хозяйства и транспорта Администрации города Лабытнанги", муниципальное учреждение "Управление культуры Администрации города Лабытнанги", муниципальное учреждение "Управление физической культуры, спорта, молодежной политики и туризма Администрации города Лабытнанги", муниципальное учреждение "Управление образования Администрации города Лабытнанги" (в части реализации проектов школьного партисипаторного бюджетирования)</t>
  </si>
  <si>
    <t>Департамент строительства и жилищно-коммунального комплекса Администрации города Новый Уренгой</t>
  </si>
  <si>
    <t>Управление жилищно-коммунального хозяйства, транспортя, энергетики и связи, Управление по физической культуре и спорту Администрации города Ноябрьска, Управление по делам семьи и молодежи Администрации города Ноябрьска</t>
  </si>
  <si>
    <t>Администрация города Муравленко, Управление жилищно-коммунального хозяйства Администрации города Муравленко, Управление культуры и молодежной политики Администрации города Муравленко,  Управление образования Администрации города Муравленко.</t>
  </si>
  <si>
    <t>Администрация города Губкинский, Управление культуры г. Губкинского, МАУ  "МЦ "Современник"</t>
  </si>
  <si>
    <t>Администрация Надымского района (ПБС - Муниципальное учреждение "Управление капитального строительсво и капитального ремонта"),
Департамент муниципального имущества Администрации Надымского района,
Управление по физической культуре и спорту Администрации Надымского района,
Департамент муниципального хозяйства Администрации Надымского района,
Территориальный орган Администрации Надымского района Администрация поселка Пангоды,
Территориальный орган Администрации Надымского района Администрация поселка Заполярный,
Территориальный орган Администрации Надымского района Администрация поселка Лонгъюган,
Территориальный орган Администрации Надымского района Администрация поселка Правохеттинский,
Территориальный орган Администрации Надымского района Администрация поселка Приозерный,
Территориальный орган Администрации Надымского района Администрация села Ныда
Департамент образования Администрации Надымского района</t>
  </si>
  <si>
    <t>1. Управление образования Администрации муниципального образования Шурышкарский район
2. Управление культуры, спорта, молодёжной политики и туризма Администрации муниципального образования Шурышкарский район
3. Управление жилищно-коммунального хозяйства, транспорта, связи и эксплуатации дорог Администрации муниципального образования Шурышкарский район</t>
  </si>
  <si>
    <t>Управление культуры, молодежной политики и спорта Администрации Приуральского района</t>
  </si>
  <si>
    <t>Управление жилищно-коммунального комплекса и энергетики Администрации муниципального образования Ямальский район; Департамент образования Администрации муниципального образования Ямальский район</t>
  </si>
  <si>
    <t>Управление по обеспечению жизнедеятельности поселка Тазовский Администрации Тазовского района, МКУ "Управление капитального строительства Тазовского района", Департамент образования Администрации Тазовского района</t>
  </si>
  <si>
    <t>Администрация Пуровского района
Департамент транспорта, связи и систем жизнеобеспечения Администрации Пуровского района
Администрация поселка городского типа Уренгой
Администрация села Халясавэй
Администрация поселка Ханымей
Администрация поселка Пуровск
Управление культуры Администрации Пуровского района
Управление молодежной политики и туризма Администрации Пуровского района
Департамент образования Администрации Пуровского района</t>
  </si>
  <si>
    <t>Управление образования Администрации Красноселькупского района, Управление по культуре и молодежной политике Администрации Красноселькупского района.</t>
  </si>
  <si>
    <t>Бюджетные ассигнования предоставляются непосредственно ГРБС (в 2021 году)</t>
  </si>
  <si>
    <t>иные</t>
  </si>
  <si>
    <t>Бюджетные ассигнования</t>
  </si>
  <si>
    <t>финанирование в рамках бюджетной сметы</t>
  </si>
  <si>
    <t>гранты/субсидии</t>
  </si>
  <si>
    <t>Иные формы</t>
  </si>
  <si>
    <t>1) Расходы главного распорядителя (администрации района) на цели, определенные собранием граждан
2) Иные межбюджетные трансферты на обеспечение сбалансированности бюджетов муниципальных образований (поселений) района в целях стимулирования органов местного самоуправления, способствующих развитию гражданского общества через добровольные пожертвования</t>
  </si>
  <si>
    <t>Закупка товаров, работ и услуг</t>
  </si>
  <si>
    <t xml:space="preserve">Закупка товаров, работ и услуг </t>
  </si>
  <si>
    <t>Закупка товаров работ и услуг</t>
  </si>
  <si>
    <t>иная форма (текущий капитальный ремонт ст.225 КОСГУ)</t>
  </si>
  <si>
    <t>Иные. Проекты отбираются на конкурсной основе, непосредственная реализация осуществляется администрацией муниципального образования путем определения подрядчиков и исполнителей на конкурсной основе</t>
  </si>
  <si>
    <t>Грант</t>
  </si>
  <si>
    <t>Бюджетная смета</t>
  </si>
  <si>
    <t>Инвестиции</t>
  </si>
  <si>
    <t>Финансирование</t>
  </si>
  <si>
    <t>Бюджетные ассигнования и межбюджетные трансферты</t>
  </si>
  <si>
    <t xml:space="preserve">Гранты на поощрение муниципальных образований в Республике Коми за участие в проекте "Народный бюджет" и реализацию народных проектов в рамках проекта "Народный бюджет", а также на развитие народных инициатив в муниципальных образованиях Республики Коми </t>
  </si>
  <si>
    <t>Субсидии на иные цели (управление культуры администрации МР "Прилузский"), иные МБТ (сельские поселения)</t>
  </si>
  <si>
    <t>Средства местного бюджета</t>
  </si>
  <si>
    <t>средства местного бюджета</t>
  </si>
  <si>
    <t>добровольные пожертвования граждан, местный бюджет</t>
  </si>
  <si>
    <t xml:space="preserve">средства местного бюджета </t>
  </si>
  <si>
    <t>Средства бюджета города Сочи и инициативные платежи</t>
  </si>
  <si>
    <t>Бюджетные ассигнования на закупку товаров, работ, услуг для обеспечения государственных (муниципальных) нужд</t>
  </si>
  <si>
    <t>иные формы</t>
  </si>
  <si>
    <t>Субсидии на иные цели</t>
  </si>
  <si>
    <t xml:space="preserve">Закупка товаров, работ, услуг в целях капитального ремонта государственного (муниципального) имущества </t>
  </si>
  <si>
    <t>субсидии, ассигнования на закупку товаров, работ, услуг для обеспечения муниципальных нужд, бюджетные инвестиции</t>
  </si>
  <si>
    <t>Субсидии бюджетным учреждениям, Иные закупки товаров, работ и услуг для обеспечения государственных (муниципальных) нужд</t>
  </si>
  <si>
    <t>субсидия из муниципального бюджета</t>
  </si>
  <si>
    <t>субсидия на иные цели</t>
  </si>
  <si>
    <t>субсидии на иные цели</t>
  </si>
  <si>
    <t>Субсидии бюджетным учреждениям</t>
  </si>
  <si>
    <t>Иное</t>
  </si>
  <si>
    <t>Иная форма (Прямое финансирование ГРБС)</t>
  </si>
  <si>
    <t>Комитет по строительству, транспорту, дорожному и коммунальному хозяйству администрации муниципального образования город Новотроицк</t>
  </si>
  <si>
    <t>средства на оплату товаров, работ и услуг, выполняемых физическими и юридическими лицами по государственным или муниципальным контрактам</t>
  </si>
  <si>
    <t>В форме закупок (администрация выступает в роли заказчика) и в форме субсидии на иные цели автономному учреждению МАУ "ФСЦ".</t>
  </si>
  <si>
    <t>Субсидии бюджетным учреждениям на иные цели</t>
  </si>
  <si>
    <t>иные межбюджетные трансферты, передаваемые бюджетам сельских поселений на поддержку мер по обеспечению сбалансированности бюджетов сельских поселений.</t>
  </si>
  <si>
    <t>Субсидии автономным учреждениям</t>
  </si>
  <si>
    <t>дотация</t>
  </si>
  <si>
    <t>Иные дотации</t>
  </si>
  <si>
    <t>Дотации бюджетам сельских поселений  на поддержку мер по обеспечению сбалансированности  бюджетов, на реализацию проекта «Народный бюджет» на территории муниципального образования Оренбургский район</t>
  </si>
  <si>
    <t>иные межбюджетные трасфетры</t>
  </si>
  <si>
    <t>гранты в виде субсидий</t>
  </si>
  <si>
    <t>По итогам выбора граждан заключены муниципальные контракты в целях реализации инициативных проектов</t>
  </si>
  <si>
    <t>Оплата услуг ПАО "Донэнерго" по установке и подключению светильников уличного освещения</t>
  </si>
  <si>
    <t xml:space="preserve">грант в форме субсидии </t>
  </si>
  <si>
    <t>лимиты бюджетных обязательств</t>
  </si>
  <si>
    <t>иная форма</t>
  </si>
  <si>
    <t>иные формы (муниципальный контракт)</t>
  </si>
  <si>
    <t>Субсидии на возмещение затрат</t>
  </si>
  <si>
    <t xml:space="preserve">Бюджетные ассигнования на оказание муниципальных услуг (выполнение работ), включая ассигнования на закупки товаров, работ, услуг для обеспечения государственных (муниципальных) нужд или на предоставление субсидий юридическим лицам (за исключением субсидий государственным (муниципальным) учреждениям), индивидуальным предпринимателям, физическим лицам.
</t>
  </si>
  <si>
    <t>субсидии, иные межбюджетные трансферты, Оказание услуг, выполнение работ</t>
  </si>
  <si>
    <t>Оказание услуг, выполнение работ</t>
  </si>
  <si>
    <t>Субсидии на иные цели, смета казенного учреждения</t>
  </si>
  <si>
    <t>Оказание государственных (муниципальных) услуг (выполнение работ), включая ассигнования на закупки товаров, работ, услуг для обеспечения государственных (муниципальных) нужд</t>
  </si>
  <si>
    <t>иная форма, выполнение работ на основании котракта</t>
  </si>
  <si>
    <t>1) ассигнования на закупки товаров, работ, услуг для обеспечения государственных (муниципальных) нужд для проектов, реализуемых территориальными отделами администрации Андроповского муниципального округа Ставропольского края;
2) предоставление субсидий бюджетным учреждениям на иные цели, для проектов, реализуемых муниципальными бюджетными учреждениями, подведомственными Отделу культуры администрации Андроповского муниципального округа Ставропольского края, Отделу образования  администрации Андроповского муниципального округа Ставропольского края</t>
  </si>
  <si>
    <t>Средства бюджета Апанасенковского муниципального округа Ставропольского края для реализации инициативного проекта</t>
  </si>
  <si>
    <t>Субсидии, иные формы</t>
  </si>
  <si>
    <t>Бюджетные ассигнования предоставляются путем перераспределения в соотвествии с решением Совета Грачевского муниципального округа Ставропольского края</t>
  </si>
  <si>
    <t>Финансирование на основании бюджетной сметы и лимитов бюджетных ассигнований</t>
  </si>
  <si>
    <t>В результате перераспределения бюджетных средств между главными распорядителями на основании решения Совета Новоселицкого муниципального округа Ставропольского края</t>
  </si>
  <si>
    <t>Выделение зарезервированных в составе утвержденных решением Думы Предгорного муниципального округа Ставропольского края о бюджете Предгорного муниципального округа Ставропольского края бюджетных ассигнований</t>
  </si>
  <si>
    <t>распределение бюджетных ассигнований</t>
  </si>
  <si>
    <t>прямое распределение средств местного бюджета</t>
  </si>
  <si>
    <t>Прочие межбюджетные трансферты, передаваемые бюджетам городских округов на реализацию образовательныз проектов в рамках подержки школьных инициатив</t>
  </si>
  <si>
    <t>Межбюджетные трансферты</t>
  </si>
  <si>
    <t>Закупка товаров, работ, услуг для обеспечения муниципальных нужд, субсидия на финансовое обеспечение выполнения муниципального задания</t>
  </si>
  <si>
    <t>Дотация</t>
  </si>
  <si>
    <t xml:space="preserve">дотация </t>
  </si>
  <si>
    <t>бюджет муниципального образования "Красногорский район"</t>
  </si>
  <si>
    <t>Субсидии бюджетным, автономным учреждениям и иным некоммерческим организациям</t>
  </si>
  <si>
    <t>Средства бюджета муниципального образования "Мелекесский район" Ульяновской области</t>
  </si>
  <si>
    <t>Средства бюджета</t>
  </si>
  <si>
    <t>Иные</t>
  </si>
  <si>
    <t>Иные (средства предусмотрены в бюджете муниципального образования за счет средств местного бюджета)</t>
  </si>
  <si>
    <t>бюджетные ассигнования</t>
  </si>
  <si>
    <t>Средства бюджета муниципального образования Карсунское городское поселение</t>
  </si>
  <si>
    <t>межбюджетные трансферты</t>
  </si>
  <si>
    <t>гранты в форме субсидии</t>
  </si>
  <si>
    <t>грант в форме субсидии</t>
  </si>
  <si>
    <t>субсидии на иные цели, прямой закуп у единственного поставщика</t>
  </si>
  <si>
    <t>субсидии,премии, иные формы (закупка товаров, работ (услуг) в рамках 44-ФЗ)</t>
  </si>
  <si>
    <t>1) бюджетные ассигнования  на обеспечение деятельности муниципальных учреждений по оказанию услуг (выполнению работ), реализации функций;
2)  субсидия муниципальному учреждению на иные цели.</t>
  </si>
  <si>
    <t>межбюджетные трансферты (субсидии, иные МБТ)</t>
  </si>
  <si>
    <t>Иные межбюджетные трансферты из бюджета Кондинского райна</t>
  </si>
  <si>
    <t>Иные межбюджетные трансферты из бюджета Кондинского района, средства бюджета поселения</t>
  </si>
  <si>
    <t>средства местного бюджета, иные межбюджетные трансферты из бюджета района</t>
  </si>
  <si>
    <t>местный бюджет</t>
  </si>
  <si>
    <t>иные межбюджетные трансферты из бюджета района</t>
  </si>
  <si>
    <t>Иные межбюджетные трансферты, имеющие целевое назначение. Субсидия на иные цели автономным учреждениям Сургутского района.</t>
  </si>
  <si>
    <t>В форме бюджетных ассигнований казенным учреждениям для реализации мероприятий в рамках проекта "Бюджетная инициатива" ("Уютный Ямал")";
в форме субсидий на выполнение муниципального задания для образовательных организаций для реализации мероприятий по партисиматорному бюджетированию в рамках проекта "Бюджетная инициатива" ("Уютный Ямал")".</t>
  </si>
  <si>
    <t>Субсидии на возмещение недополученных доходов и (или) возмещение фактически понесенных затрат в связи с производством (реализацией) товаров, выполнением работ, оказанием услуг; субсидии бюджетным и автономным учреждениям на иные цели</t>
  </si>
  <si>
    <t>Ассигнования на закупки товаров, работ, услуг, субсидии (ШПБ)</t>
  </si>
  <si>
    <t>Доведенные бюджетные ассигнования</t>
  </si>
  <si>
    <t>Безвозмездные перечисления некоммерческим организациям и физическим лицам - производителям товаров, работ и услуг,  Субсидии бюджетным учреждениям на иные цели</t>
  </si>
  <si>
    <t>Сметное финансирование, субсидии</t>
  </si>
  <si>
    <t>Субсидии бюджетным учреждениям на иные цели ,
проведение торгов</t>
  </si>
  <si>
    <t>Субсидии бюджетным учреждениям на иные цели, иные  межбюджетные трансферты, предоставляемые сельским поселениям</t>
  </si>
  <si>
    <t>Оплата расходных материалов, для осуществления ремонтных работ</t>
  </si>
  <si>
    <t>Оплата товаров</t>
  </si>
  <si>
    <t>Оплата услуг, товаров</t>
  </si>
  <si>
    <t>Оплата расходных материалов для осуществления ремонтных работ</t>
  </si>
  <si>
    <t xml:space="preserve">Субсидия бюджетным учреждениям на иные цели </t>
  </si>
  <si>
    <t xml:space="preserve">Средства местного бюджета </t>
  </si>
  <si>
    <t>Средства муниципального образования Ямальский район (Иные межбюджетные трансферты; субсидии)</t>
  </si>
  <si>
    <t>Субсидии, иные формы (доведенные лимиты бюджетных ассигнований- средства местного бюджета)</t>
  </si>
  <si>
    <t>Субсидии бюджетным учреждениям на иные цели, субсидии автономным учреждениям на иные цели, прочая закупка товаров, работ и услуг, субсидии на возмещение недополученных доходов и (или) возмещение фактически понесенных затрат в связи с производством (реализацией) товаров, выполнением работ, оказанием услуг</t>
  </si>
  <si>
    <t>Субсидия на иные цели</t>
  </si>
  <si>
    <t>Средства на оплату товаров, работ и услуг, выполняемых физическими и юридическими лицами по государственным или муниципальным контрактам</t>
  </si>
  <si>
    <t>Бюджет поселения, денежные средства Жертвователя</t>
  </si>
  <si>
    <t>Муниципальное бюджетное общеобразовательное учреждение городского округа "Город Архангельск" "Средняя школа № 50 имени дважды Героя Советского Союза А.О. Шабалина", муниципальное бюджетное общеобразовательное учреждение городского округа "Город Архангельск" "Средняя школа № 36 имени Героя Советского Союза П.В. Усова", администрация Октябрьского территориального округа Администрации городского округа "Город Архангельск"</t>
  </si>
  <si>
    <t>Средства перечислены поставщику ИП Абдуашеву Э.Г.</t>
  </si>
  <si>
    <t>Сельские поселения</t>
  </si>
  <si>
    <t>Победители конкурса</t>
  </si>
  <si>
    <t xml:space="preserve">Бюджет Головинского сельского поселения, Бюджет Майского сельского поселения, Бюджет Малиновского сельского поселения, Бюджет Никольского сельского поселения, Бюджет Новосадовского сельского поселения, Бюджет Пушкарского сельского поселения, Бюджет Стрелецкого сельского поселения, Бюджет Тавровского сельского поселения, Бюджет Хохловского сельского поселения, Бюджет Щетиновского сельского поселения, Бюджет Яснозоренского сельского поселения, Бюджет Дубовского сельского поселения, Бюджет Беловского сельского поселения, Бюджет Беломестненского сельского поселения, Бюджет Бессоновского сельского поселения, Бюджет Веселолопанского сельского поселения, Бюджет Комсомольского сельского поселения   , Бюджет Краснооктябрьского сельского поселения   , Бюджет Крутологского сельского поселения   , Бюджет Ериковского сельского поселения   , Бюджет Журавлевского сельского поселения   , Бюджет городского поселения "Поселок Октябрьский", Бюджет городского поселения "Поселок Разумное", Бюджет городского поселения "Поселок Северный"   </t>
  </si>
  <si>
    <t>Адмистрации Акулиновского, Березовского, Грузсчанского, Краснокутского, Хотмыжского сельских поселений, МКУ "Борисовский центр молодежи"</t>
  </si>
  <si>
    <t>Администрация городского поселения "Поселок Вейделевка",
Администрация Кубраковского сельского поселения,
Администрация Малакеевского сельского поселения,
Администрация Николаевского сельского поселения.</t>
  </si>
  <si>
    <t>администрация г. п. "Поселок Волоконовка", администрация В-Александровского с/п, администрация Голофеевского с/п, администрация Грушевского с/п, администрация Покровского с/п ,администрация Фощеватовского с/п, администрация Шидловского с/п</t>
  </si>
  <si>
    <t xml:space="preserve"> администрация г. п. "Поселок Пятницкое", администрация Борисовского с/п, администрация В-Александровского с/п, администрация Голофеевского с/п, администрация Грушевского с/п,   администрация Погромского с/,  администрация Репьевского с/п, администрация Тишанского с/п,  администрация Староивановского с/п, администрация Шидловского с/п, администрация Ютановского с/п</t>
  </si>
  <si>
    <t>администрация г. п. "Поселок Волоконовка",  администрация г. п. "Поселок Пятницкое", администрация Борисовского с/п, администрация В-Александровского с/п, администрация Голофеевского с/п, администрация Грушевского с/п,   администрация Погромского с/, администрация Покровского с/п ,  администрация Репьевского с/п, администрация Тишанского с/п,  администрация Староивановского с/п,   администрация Фощеватовского с/п, администрация Шидловского с/п, администрация Ютановского с/п</t>
  </si>
  <si>
    <t>ТОС "Улыбка" с. Новоалександровка, ТОС "Мы Вместе"" с. Ладомировка</t>
  </si>
  <si>
    <t>ТОС «Центральный - 2» с. Быковка, Быковская территория, председатель Митирева Галина Анатольевна, ТОС «Смешарики» с. Старая Глинка, Мощенская территория, председатель Воронова Ирина Владимировна, ТОС «Ромашка» п. Яковлево, Яковлевская территория, председатель Лебедева Анна Петровна, ТОС «Березки» с. Бутово, Бутовская территория, председатель Мороз Мария Геннадьевна, староста Хантелев Елисей Николаевич, х. Трубецкой, Завидовская территория</t>
  </si>
  <si>
    <t>1) Администрация муниципального образования Гусь-Хрустальный район (муниципальный район) Владимирской области
2) Администрации муниципальных образований (поселений) Гусь-Хрустального района</t>
  </si>
  <si>
    <t>Администрации муниципальных образований городского и сельских поселений района, администрация района</t>
  </si>
  <si>
    <t>бюджетные средства не выделяются</t>
  </si>
  <si>
    <t>МАУ "Служба технического заказчика"</t>
  </si>
  <si>
    <t>ООО "Архитектурно-Строительная Компания" (АСК)</t>
  </si>
  <si>
    <t>Муниципальное учреждение "Центр физкультуры и спорта г. Балабаново"</t>
  </si>
  <si>
    <t>управление городского хозяйства города Калуги, управление образования города Калуги</t>
  </si>
  <si>
    <t>1. ТОС; 2. Общественное объединение. 3. Организация-партнер (в случае, если ТОС, общественное объединение не являются юридическим лицом)</t>
  </si>
  <si>
    <t>Управление муниципального хозяйства АМР "Княжпогостский", администрация ГП "Емва"</t>
  </si>
  <si>
    <t>Финансовое управление администрации МР "Койгородский" /МБУ "Спортивный комплекс с.Койгородок на 25 мест"</t>
  </si>
  <si>
    <t>Управление культуры, сельские поселения</t>
  </si>
  <si>
    <t>Администрация сельского поселения "Выльгорт"</t>
  </si>
  <si>
    <t>Учреждения образования, культуры, администрации поселений, МУП "Экосервис"</t>
  </si>
  <si>
    <t>Администрация МР "Усть-Вымский", Администрация ГП "Жешарт", Администрация ГП "Микунь", Администрация СП "Кожмудор"</t>
  </si>
  <si>
    <t>МО МР "Усть-Куломский"</t>
  </si>
  <si>
    <t>Администрация Андрюковского сельского поселения Мостовского района*</t>
  </si>
  <si>
    <t>Управление по физической культуре и спорту
Отдел по делам молодежи
Управление образования
Управление культуры
Управление городского хозяйства
МКУ "Территориальное управление по взаимодействию администрации города с населением"
Управление транспорта и дорожного хозяйства
Управление строительства</t>
  </si>
  <si>
    <t xml:space="preserve">Общественная организация "Территориальное общественное самоуправление "Городок" пгт. Ахтырский" Ахтырского городского поселения Абинского района </t>
  </si>
  <si>
    <t>Администрация Григорьевского сельского поселения</t>
  </si>
  <si>
    <t>Администрация Адлерского внутригородского района муниципального образования городской округ город-курорт Сочи Краснодарского края; 
Администрация  Центрального  внутригородского района муниципального образования городской округ город-курорт Сочи Краснодарского края</t>
  </si>
  <si>
    <t>Поставщики (подрядчики, исполнители) по муниципальным контрактам, определенные в порядке, предусмотренном Федеральным законом от 05.04.2013 № 44-ФЗ "О контрактной системе в сфере закупок товаров, работ, услуг для обеспечения государственных и муниципальных нужд"</t>
  </si>
  <si>
    <t>Администрация Затеченского сельсовета</t>
  </si>
  <si>
    <t xml:space="preserve"> 8 МОУ города Джанкоя</t>
  </si>
  <si>
    <t>УЖК и ЖХ администрации города Джанкоя</t>
  </si>
  <si>
    <t>ГРБС, ответственные за реализацию проекта</t>
  </si>
  <si>
    <t>Муниципальное бюджетное учреждение культуры "Центр досуга и Народного творчества" Тенькинского городского округа Магаданской области</t>
  </si>
  <si>
    <t>МБУ "Управление благоустройства городского округа г. Бор", МКУ "ОСТАНКИНСКИЙ ЦЕНТР ОБЕСПЕЧЕНИЯ И СОДЕРЖАНИЯ ТЕРРИТОРИИ",  МКУ "ЯМНОВСКИЙ ЦЕНТР ОБЕСПЕЧЕНИЯ И СОДЕРЖАНИЯ ТЕРРИТОРИИ".</t>
  </si>
  <si>
    <t>МБУ "Управление благоустройства городского округа г. Бор", МКУ "ОСТАНКИНСКИЙ ЦЕНТР ОБЕСПЕЧЕНИЯ И СОДЕРЖАНИЯ ТЕРРИТОРИИ", МКУ "ЦЕНТР ОБЕСПЕЧЕНИЯ И СОДЕРЖАНИЯ ТЕРРИТОРИИ ПАМЯТЬ ПАРИЖСКОЙ КОММУНЫ", МКУ "ЯМНОВСКИЙ ЦЕНТР ОБЕСПЕЧЕНИЯ И СОДЕРЖАНИЯ ТЕРРИТОРИИ".</t>
  </si>
  <si>
    <t>Муниципальные учреждения</t>
  </si>
  <si>
    <t>муниципальные общеобразовательные организации</t>
  </si>
  <si>
    <t>Образовательные организации - победители конкурсного отбора проектов "Школьный бюджет"</t>
  </si>
  <si>
    <t>Общеобразовательные организации</t>
  </si>
  <si>
    <t>МАОУ СШ п.Боровёнка</t>
  </si>
  <si>
    <t>Муниципальное автономное общеобразовательное учреждение средняя школа №1 им. А.М.Денисова п.Хвойная</t>
  </si>
  <si>
    <t>Администрация Иртышского сельского посления</t>
  </si>
  <si>
    <t>Муниципальное дошкольное образовательное учреждение "Кормиловский детский сад № 5 "Сказка", муниципальное бюджетное образовательное учреждение Кормиловского муниципального района "Борчанская средняя общеобразовательная школа"</t>
  </si>
  <si>
    <t>Муниципальное казенное учреждение муниципального образования "город Бугуруслан" "Управление городского хозяйства"</t>
  </si>
  <si>
    <t>школы города Бузулука</t>
  </si>
  <si>
    <t>МБУ "Городской молодежный цетр"</t>
  </si>
  <si>
    <t>Образовательные учреждения системы общего образования города</t>
  </si>
  <si>
    <t>Прочая закупка товаров, работ и услуг</t>
  </si>
  <si>
    <t>Администрация Соль-Илецкого городского округа, МАУ "ФСЦ".</t>
  </si>
  <si>
    <t>МБОУ "СОШ №4" города Сорочинска/МБОУ "Федоровская ООШ" Сорочинского городского округа</t>
  </si>
  <si>
    <t>бюджеты сельских поселений муниципального образования Адамовский район</t>
  </si>
  <si>
    <t>Муниципальные образования (сельские поселения) Акбулакского района</t>
  </si>
  <si>
    <t>Муниципальное образование Александровский сельский совет</t>
  </si>
  <si>
    <t>МАОУ "Александровская СОШ им.Рощепкина В.Д.", МАОУ "Ждановская СОШ"</t>
  </si>
  <si>
    <t>Муниципальные образования (сельские поселения) Асекеевского района</t>
  </si>
  <si>
    <t>муиципальное образование сельсовета</t>
  </si>
  <si>
    <t>Бюджеты сельских поселений</t>
  </si>
  <si>
    <t>сельские поселения</t>
  </si>
  <si>
    <t>муниципальное образования поселения Новоорского района</t>
  </si>
  <si>
    <t>Муниципальное  образование Подгородне-Покровский сельский совет  Оренбургского района Оренбургской области</t>
  </si>
  <si>
    <t>Администрация МО Светлый сельсовет</t>
  </si>
  <si>
    <t>Администрация МО Бакаевский сельсовет</t>
  </si>
  <si>
    <t>Муниципальное бюджетное общеобразовательное учреждение Гимназия №1</t>
  </si>
  <si>
    <t>Муниципальные образования (сельские поселения) Тоцкого района</t>
  </si>
  <si>
    <t>Исполнители муниципального контракта</t>
  </si>
  <si>
    <t>Администрации районов г. Перми; МКУ Благоустройство</t>
  </si>
  <si>
    <t>управляющие компании</t>
  </si>
  <si>
    <t>социально ориентированные некоммерческие организации</t>
  </si>
  <si>
    <t>НФ "Соликамский фонд поддержки и развития ТОС и ОИ" выступает оператором конкурса (т.к. ТОСы не являются юридическими лицами)</t>
  </si>
  <si>
    <t>РДК п. Каменоломни, Администрации Мокрологского, Алексеевского,Красюковского, Краснокутского, Артемовского, Бессергеневского сельских поселений, МБОУ лицей №82 п.Каменоломни,  МБДОУ №32 п. Персиановский, МКУ "Департамент строительства и жилищно-коммунального хозяйства"</t>
  </si>
  <si>
    <t>Физические лица / социально ориентированные некоммерческие организации</t>
  </si>
  <si>
    <t>1. зарегистрированные общественные, некоммерческие организации, осуществляющие свою деятельность на территории городского округа Похвистнево;
2. инициативная группа численностью не менее 3 и не более 10 граждан, достигших шестнадцатилетнего возраста и проживающих на территории городского округа Похвистнево; 
3. общественные советы микрорайонов, Глава администрации посёлка Октябрьский.</t>
  </si>
  <si>
    <t>Муниципальное бюджетное учреждение "Красноглинское"</t>
  </si>
  <si>
    <t>Юридические лица и некоммерческие организации</t>
  </si>
  <si>
    <t>юридическое лицо</t>
  </si>
  <si>
    <t>Юридические лица</t>
  </si>
  <si>
    <t>МКУ "Сызранское городское хозяйство"</t>
  </si>
  <si>
    <t>Некоммерческая организация "Фонд развития муниципального образования г. Сызрань"</t>
  </si>
  <si>
    <t>ООО "ОСТО"</t>
  </si>
  <si>
    <t>МКУ «Департамент строительства администрации городского округа Чапаевск»</t>
  </si>
  <si>
    <t>Администрации сельских поселений Алакаевка и Комсомольский, Комитет по управлению муниципальным имуществом и МБУ "Управление строительства, архитектуры и ЖКХ Кинельского района"</t>
  </si>
  <si>
    <t>ООО "СКИФ ПРО"</t>
  </si>
  <si>
    <t>ООО "АСКА"</t>
  </si>
  <si>
    <t>непосредственный получатель, закупка у единственного поставщика - Индивидуальный предприниматель Шайдуров Сергей Александрович</t>
  </si>
  <si>
    <t>МБУ культуры дополнительного образования «Екатеринбургская детская школа искусств № 6 имени К.Е. Архипова», МАУ культуры города Екатеринбурга «Культурно-досуговый центр «Дружба», МБУ культуры дополнительного образования «Екатеринбургская детская школа искусств № 10», МБУ культуры дополнительного образования «Екатеринбургская детская музыкальная школа № 16»,  МАОУ  Гимназия № 210 «Корифей», МБУ культуры дополнительного образования  «Детская музыкальная Школа № 2 имени М. И. Глинки», МБУ дополнительного образования «Центр детско-юношеский «Созвездие», МБУ культуры города Екатеринбурга «Центр культуры «Орджоникидзевский», МАУ культуры города Екатеринбурга «Центр культуры и искусств «Верх-Исетский», МБУ культуры дополнительного образования «Екатеринбургская детская музыкальная школа №17 имени М.П. Мусоргского», МБДОУ детский сад общеразвивающего вида с приоритетным осуществлением деятельности по познавательно-речевому развитию воспитанников № 28 «Теремок», МБУ ДО «Детско-юношеский центр «Вариант», МБУ спортивная школа Верх-Исетского района, МБУ культуры дополнительного образования «Детская хоровая школа № 2», МАУ культуры города Екатеринбурга «Культурно-зрелищный центр «Стрела», МБУ культуры дополнительного образования города Екатеринбурга «Екатеринбургская детская школы искусств № 9», МБУ культуры дополнительного образования «Екатеринбургская детская театральная школа», МАОУ - Гимназия № 45,  МБУ культуры дополнительного образования «Екатеринбургская детская школа искусств № 2», МАУК «Музей истории Екатеринбурга», МБУ культуры дополнительного образования «Детская хоровая школа №1», МБУ дополнительного образования «Центр внешкольной работы «Социум», МАУ дополнительного образования - Дом детства и юношества, г. Екатеринбург, МАУК  «Центр культуры «Урал», МБУ спортивная школа «Виктория», МАУ дополнительного образования Детско-юношеский центр «Спутник», МБДОУ – детский сад № 548, МБДОУ – детский сад комбинированного вида № 427, МАОУ СОШ № 44, МАУ культуры «Дом культуры «Елизаветинский», МАУ культуры «Дом культуры «Совхозный», МБУ СШ «Юность», МБУ культуры дополнительного образования «Екатеринбургская детская музыкальная школа № 9», МБУ спортивная школа по футболу «Урал», МБУ спортивная школа №19 «Детский стадион», МБДОУ - детский сад комбинированного вида № 414, МАДОУ Центр развития ребенка — детский сад № 152 «Аистенок», МБУ дополнительного образования Детско-юношеский центр «Юность», МАОУ лицей № 135, МАДОУ детский сад комбинированного вида № 539</t>
  </si>
  <si>
    <t>Мостовская сельская администрация, Красненская поселковая администрация</t>
  </si>
  <si>
    <t>контракт реализовывался администрацией Верхнесалдинского городского округа</t>
  </si>
  <si>
    <t>учреждения, сельская/поселковая администрация</t>
  </si>
  <si>
    <t>территориальные отделы администрации Андроповского муниципального округа Ставропольского края (Куршавский, Водораздельный, Воровсколесский, Новоянкульский, Крымгиреевский, Султанский, Янкульский, Красноярский, Курсавский); муниципальные бюджетные учреждения культуры: МБУК "Алексеевский сельский дом культуры", МБУК "Красноярский сельский дом культуры", МБУК "Водораздельный сельский дом культуры";
муниципальные бюджетные учреждения образования: МБОУ СОШ № 14 имени Ф.Г. Буклова, МБДОУ детский сад № 13 "Колокольчик", МБДОУ детский сад № 17 "Солнышко"</t>
  </si>
  <si>
    <t>1. Территориальный отдел села Апанасенковского администрации Апанасенковского муниципального округа Ставропольского края; 2. Территориальный отдел села Белые Копани администрации Апанасенковского муниципального округа Ставропольского края; 3.Территориальный отдел села Дивного администрации Апанасенковского муниципального округа Ставропольского края; 4. Территориальный отдел села Манычского администрации Апанасенковского муниципального округа Ставропольского края</t>
  </si>
  <si>
    <t>Управление жилищно-коммунального хозяйства администрации Георгиевского городского округа Ставропольского края, управление по делам территорий администрации Георгиевского городского округа Ставропольского края, МБУК «Георгиевская централизованная библиотечная система»</t>
  </si>
  <si>
    <t xml:space="preserve">Администрация Изобильненского городского округа Ставропольского края,Муниципальное бюджетное общеобразовательное учреждение "Средняя общеобразовательная школа №1" Изобильненского городского округа Ставропольского края, Муниципальное бюджетное общеобразовательное учреждение "Средняя общеобразовательная школа №18" Изобильненского городского округа Ставропольского края   </t>
  </si>
  <si>
    <t>Мунициапльное казенное учреждение "Жилищно-коммунального хозяйства и благоустройства Предгорного муниципального округа Ставропольского края"</t>
  </si>
  <si>
    <t>МКДОУ ДС комбинированного вида №16 «Березка», МКУ «Спорткомплекс им И.В. Смагина», МКУ «Светлоградский городской стадион»</t>
  </si>
  <si>
    <t>Образовательные организации</t>
  </si>
  <si>
    <t>Сельские поселения Бай-Тайгинского кожууна</t>
  </si>
  <si>
    <t>Департамент по спорту и молодежной политике Администрации города Тюмени, департамент дорожной инфраструктуры и транспорта Администрации города Тюмени, МКУ "Служба заказчика по благоустройству Ленинского административного округа города Тюмени", МКУ "Служба заказчика по благоустройству Центрального административного округа города Тюмени", МКУ  "Служба заказчика по благоустройству Калининского административного округа города Тюмени", МКУ "Леспаркхоз"</t>
  </si>
  <si>
    <t xml:space="preserve">Муниципальные образования (сельские поселения) Вавожского района </t>
  </si>
  <si>
    <t>Администрации муниципальных образований-сельских поселений Глазовского района</t>
  </si>
  <si>
    <t>Бюджеты муниципальных образований - сельских поселений</t>
  </si>
  <si>
    <t>Главные распорядители бюджетных средств и муниципальные бюджетные учреждения администрации города Ульяновска</t>
  </si>
  <si>
    <t>Управление образования администрации муниципального образования "Мелекесский район" Ульяновской области</t>
  </si>
  <si>
    <t xml:space="preserve"> ИП Лисов В.В.</t>
  </si>
  <si>
    <t>Муниципальное дошкольное образовательное учреждение "Родничок"</t>
  </si>
  <si>
    <t>Администрация муниципального образования «Базарносызганский район»</t>
  </si>
  <si>
    <t>МБДОУ Вешкаймский детский сад "Березка", МБДОУ Вешкаймский детский сад "Рябинка"</t>
  </si>
  <si>
    <t>Муниципальное дошкольное учреждение детский сад " Светлячек" Сенгилеевского района Ульяновской области, бюджетное учреждение "Центр детского творчества"Сенгилеевского района Ульяновской области</t>
  </si>
  <si>
    <t>Муниципальное учреждение  "Транстехсервис"</t>
  </si>
  <si>
    <t>ООО "Олимп ПРО", МУП "Хозяйственная контора" р.п. Карсун</t>
  </si>
  <si>
    <t>1. МАУ СК "Нейтрон"/Комитет по физической культуре и спорту города димитровграда Ульяновской области;              2. МБОУ "Университетский лицей"/ Управление образования города Димитровграда Ульяновской области; 3.МБОУ "Многопрофильный лицей"/ Управление образования города Димитровграда Ульяновской области; 4.МКУ "Городские дороги"/ Комитет по ЖКК города Димитровграда Ульяновской области</t>
  </si>
  <si>
    <t>Территориальное общественное самоуправление                      "Остров Мира"</t>
  </si>
  <si>
    <t>ТОС «Аэро-Сити»
ТОС «Счастливый»
ТОС «Беломорская, 19А»
ТОС «Содружество»
ТОС «Шевчука 30б»
ТОС «Лидер»
ТОС «Монолит»
ТОС «Восход»
ТОС «Запарина 137»
ТОС «Эдельвейс»
ТОС «Переулок Облачный»
ТОС «Матвеевское шоссе 24»
ТОС «Маленькая Европа»
ТОС «Первый Артемовский»
ТОС «Прибрежный»
ТОС «Прогресс»
ТОС «Калинина 110»
ТОС «Ворошилова 5А»
ТОС «Вяземская, 8»
ТОС «Мы отличные соседи»
ТОС «Дальэнергомаш-1»
ТОС «Осетинская 1б»
ТОС «Подсолнух»
ТОС «Дворик»
ТОС «Запарина 137А»</t>
  </si>
  <si>
    <t>городское поселение "Рабочий поселок Чегдомын", Среднеургальское сельское поселение</t>
  </si>
  <si>
    <t>Администрации поселений муниципального района</t>
  </si>
  <si>
    <t>физические лица</t>
  </si>
  <si>
    <t>Муниципальные автономные учреждения</t>
  </si>
  <si>
    <t>администрация, МКУ "Управление жилищно-коммунального хозяйства города Урай", МКУ "Управление градостроительства, землепользования и природопользования города Урай", МАУ "Культура"</t>
  </si>
  <si>
    <t>Департамент образования и молодежной политики Нефтеюганского района, муниципальные образования городского и сельских поселений, входящих в состав Нефтеюганского района</t>
  </si>
  <si>
    <t>МКУ "Лесопарковое хозяйство", МБУ ДО "Детская школа искусств № 1", МБУДО "Детская школа искусств № 3", МБУДО "Детская школа искусств им. Г. Кукуевицкого", МБУК "Сургутский краеведческий музей", МАУ "Ледовый Дворец спорта", МБУ СП СШ "Аверс", МБУ СП СШОР "Ермак"</t>
  </si>
  <si>
    <t>сельские поселения Ханты-Мансийского района</t>
  </si>
  <si>
    <t>муниципальные учреждения в сфере образования;
муниципальные учреждения в сфере спорта; муниципальное казенное учреждение "Управление капитального строительства города Нижневартовска"</t>
  </si>
  <si>
    <t>1. Городское поселение Барсово;
2. МАУ РМЦ Сургутского района.</t>
  </si>
  <si>
    <t>Управление образования администрации города Магнитогорска</t>
  </si>
  <si>
    <t>Муниципальное автономное образовательное учреждение "Средняя образовательная школа №1 имени Героя Советского Союза И.В. Королькова"; муниципальное бюджетное образовательное учреждение "Средняя образовательная школа №2"; муниципальное бюджетное образовательное учреждение "Средняя образовательная школа №3"; муниципальное бюджетное образовательное учреждение "Средняя образовательная школа №4"; муниципальное бюджетное образовательное учреждение "Средняя образовательная школа №6"; муниципальное автономное образовательное учреждение "Обдорская гимназия"; муниципальное казенное учреждение "Салехардская дирекция единого заказчика", муниципальное казенное учреждение "Управление капитального строительства"</t>
  </si>
  <si>
    <t>Муниципальное учреждение "Дирекция по обеспечению деятельности в сфере жилищно-коммунального хозяйства", муниципальное автономное учреждение культуры "Централизованная библиотечная система", муниципальное автономное учреждение «Центр спортивной и физкультурно-массовой работы»                                                                                                                                                                    (а так же все муниципальные общеобразовательные учреждения муниципального образования в части реализации проектов школьного партисипаторного бюджетирования - 7 школ, в т.ч. 2 школы п. Харп)</t>
  </si>
  <si>
    <t>МКУ "Управление муниципального хозяйства", общеобразовательные учреждения</t>
  </si>
  <si>
    <t>МУ "Дирекция муниципального заказа"</t>
  </si>
  <si>
    <t>МКУ "УКЗ", МБУ МКМИ, МБКУ ГДК "Украина", МБУК ЦБС, МБДОУ "ДС "Олененок",  МБДОУ "ДС «Непоседы»,  МБОУ "Прогимназия "Эврика", МБОУ "Школа №1 им. В.И. Муравленко", МБОУ "Школа № 2", МБОУ "Школа № 3 имени А.И. Покрышкина", МБОУ "Школа № 4", МБОУ "Школа № 5", МБОУ "Школа № 6", МБОУ "Многопрофильный лицей",  МАУДО "Центр технического творчества".</t>
  </si>
  <si>
    <t>МБУ "ЦКС" г. Губкинского, МКУ "УОС</t>
  </si>
  <si>
    <t>Администрация Надымского района (ПБС - Муниципальное учреждение "Управление капитального строительсво и капитального ремонта"),
Департамент муниципального имущества Администрации Надымского района,
Управление по физической культуре и спорту Администрации Надымского района (получатель субсидии на иные цели-МБУ "Спортивная школа "Арктика"),
Департамент муниципального хозяйства Администрации Надымского района,
Территориальный орган Администрации Надымского района Администрация поселка Пангоды,
Территориальный орган Администрации Надымского района Администрация поселка Заполярный,
Территориальный орган Администрации Надымского района Администрация поселка Лонгъюган,
Территориальный орган Администрации Надымского района Администрация поселка Правохеттинский,
Территориальный орган Администрации Надымского района Администрация поселка Приозерный,
Территориальный орган Администрации Надымского района Администрация села Ныда
Департамент образования Администрации Надымского района, получатели субсидии на иные цели (Школьное партисипаторное бюджетирование):
 - МОУ "СОШ № 1 с углубленным изучением отдельных предметов г.Надым"
 - МОУ "СОШ № 2 г.Надыма"
 - МОУ "СОШ № 3 г.Надыма"
 - МОУ "СОШ № 4 г.Надыма"
 - МОУ "СОШ № 5 г.Надыма"
 - МОУ "СОШ № 6  с углубленным изучением отдельных предметов г.Надым"
 - МОУ "СОШ № 9 г.Надыма"
 - МОУ "Гимназия г.Надыма"
 - МОУ "СОШ № 1 п.Пангоды"
 - МОУ "Ягельная СОШ"
 - МОУ "Приозерная СОШ"
 - МОУ "Заполярная СОШ"
 - МОУ "Правохеттинская СОШ"
 - МОУ "Лонгъюганская СОШ"
 - МОУ "Норинская начальная обшеобразовательная школа"
 - МОУ "Школа-интернат среднего общего образования с. Ныда"
 - МОУ "Школа-интернат среднего общего образования с. Кутопьюган"
 - МОУ "Центр образования"</t>
  </si>
  <si>
    <t>1. МБУ "Мужевская средняя общеобразовательная школа имени Н.В.Архангельского"
2. МБУ "Шурышкарская централизованная клубная система"
3. МБУ "Спортивная школа "Юниор""
   4. Администрация МО Шурышкарское</t>
  </si>
  <si>
    <t>МБУК "Приуральская межпоселенческая централизованная библиотечная система", МБУК "Приуральская централизовванная клубная система", МБУ "Районный молодежный центр"</t>
  </si>
  <si>
    <t>Администрация муниципального образования с. Салемал, Администрация муниципального образования с. Новый Порт, Администрация муниципального образования Мыс Каменское,  общеобразовательные организации</t>
  </si>
  <si>
    <t>Управление по обеспечению жизнедеятельности поселка Тазовский Администрации Тазовского района, МКУ "Управление капитального строительства Тазовского района", МКОУ Антипаютинская школа-интернат, МБОУ Тазовская средняя общеобразовательная школа, МКОУ Газ-Салинская средняя общеобразовательная школа, МКОУ Гыданская школа-интернат среднего общего образования им. Н.И. Яптунай, МКОУ Тазовская школа-интернат среднего общего образования, МКОУ Находкинская школа-интернат начального общего образования</t>
  </si>
  <si>
    <t>МАУ "Районный ресурсный молодежный центр", МБУ "Редакция Пуровской районной муниципальной общественно-политической газеты "Северный Луч", МБУК "Ханымейский историко-краеведческий музей", МБУК "Централизованная клубная система Пуровского района", МБУ "Уренгойский молодежный центр "Ровесник", МКУ "Управление городского хозяйства", МКУ "Управление коммунального хозяйства, благоустройства и технического обеспечения", МКУ "Управление муниципального хозяйства и обеспечения деятельности органов местного самоуправления", МБОУ "ООШ № 2" П. ХАНЫМЕЙ, МБОУ "СОШ № 1" Г. ТАРКО-САЛЕ, МБОУ "СОШ № 1" П. ПУРОВСК, МБОУ "СОШ № 1" П. ХАНЫМЕЙ, МБОУ "СОШ № 2" П. СЫВДАРМА, МБОУ "СОШ № 2" П.Г.Т. УРЕНГОЙ, МБОУ "СОШ № 2" П.ПУРПЕ, МБОУ "СОШ № 3" Г. ТАРКО-САЛЕ, МБОУ "СОШ № 3" П. ПУРПЕ, МБОУ "СОШ №1 ИМ. ЯРОСЛАВА ВАСИЛЕНКО" П. ПУРПЕ, МБОУ "СОШ №1" П.Г.Т.УРЕНГОЙ ПУРОВСКОГО РАЙОНА, МБОУ "СОШ №2" Г.ТАРКО-САЛЕ, МБОУ "ШИООО" Д. ХАРАМПУР, МБОУ "ШИООО" С. ХАЛЯСАВЭЙ, МБОУ "ШИСОО" Г. ТАРКО-САЛЕ, МБОУ "ШИСОО" С. САМБУРГ</t>
  </si>
  <si>
    <t>Участники инициативного бюджетирования (инициативные группы):учреждения образования и культуры</t>
  </si>
  <si>
    <t>0.992</t>
  </si>
  <si>
    <t>0,1% от бюджетных ассигнований муниципального района</t>
  </si>
  <si>
    <t>не предусмотрено постановлением администрации города Хабаровска от 15 апреля 2021 г. N 1368 "Об организации и проведении конкурса социально значимых инициатив (проектов) среди территориального общественного самоуправления"</t>
  </si>
  <si>
    <t>НЕТ</t>
  </si>
  <si>
    <t>Положением предусмотрено добровольное имущественное участи и трудовое участие заинтересованных лиц</t>
  </si>
  <si>
    <t>нет утвержденной методики оценки</t>
  </si>
  <si>
    <t>Предоставление техники, безвозмездный труд</t>
  </si>
  <si>
    <t>трудовое участие жителей в реализации проекта</t>
  </si>
  <si>
    <t>Трудовое участие граждан на добровольной основе, имущественное участие граждан на дорбовольной основе (использование трактора). Оценка отработанного времени исходя из уровня МРОТ, стоимости ГСМ и ремонта трактора.</t>
  </si>
  <si>
    <t xml:space="preserve">Трудовое участие </t>
  </si>
  <si>
    <t>Добровольное имущественное
участие, трудовое участие, контроль за проводимыми мероприятиями</t>
  </si>
  <si>
    <t>численность благополучателей складывается их тех, кто непосредственно или косвенно получит пользу от реализации проекта</t>
  </si>
  <si>
    <t>ИП Фролов А.В.(+3 человека) - нанесение разметки,бордюры вдоль клумб                               Сибирёв В.Н.(+2 человека) - выравнивание земли на клумбах</t>
  </si>
  <si>
    <t>Проведен субботник по окончанию выполнения работ</t>
  </si>
  <si>
    <t>Проведен субботник по окончанию выполнения работ, высажены зеленые насаждения</t>
  </si>
  <si>
    <t>расчистка территории, разборка старого оборудования, посадка и полив деревьев, установка детского комплекса</t>
  </si>
  <si>
    <t>инициатива населения на безвозмездной основе</t>
  </si>
  <si>
    <t xml:space="preserve">трудовое участие </t>
  </si>
  <si>
    <t>4 человека. Участие в выполнение земляных работ (разработка грунта, устройство подготовки из гравийно - песчанной смеси под бетонное основание бортового камня)</t>
  </si>
  <si>
    <t>в форме трудового участия (неоплачиваемого труда), неоплаченных материалов: Очистка территории от мусора, вырубка поросли</t>
  </si>
  <si>
    <t>добровольное имущественное и трудовое участие заинтересованных лиц</t>
  </si>
  <si>
    <t>Расчистка территории, озеленение, установка оборудования</t>
  </si>
  <si>
    <t>трудовое участие заинтересованных лиц</t>
  </si>
  <si>
    <t>Трудовое участие граждан</t>
  </si>
  <si>
    <t xml:space="preserve">Инициативные проекты рассматриваются конкурсной комиссией на основании балльной шкалы оценки, в которой применяется критерий оценки "экономическая эффективность реализации инициативного проекта", где вклад в реализацию инициативного проекта со стороны физических и (или) юридических лиц в неденежной форме (материалы и другие формы ) оценивается в баллах, тем самым повышает итоговый  рейтинг инициативного проекта в конкурсном отборе    </t>
  </si>
  <si>
    <t>трудовое участие, материалы, неоплачиваемые работы, оборудование при наличии соответствующего документального подтверждения (калькуляция, смета)</t>
  </si>
  <si>
    <t>Трудовое участие: уборка территории, дополнительная посадка кустарников и цветов, организация праздников на объектах и др.</t>
  </si>
  <si>
    <t>подготовка площадки (очистка территории, отсыпка песком), разгрузка и установка оборудования</t>
  </si>
  <si>
    <t>добровольные пожертвования</t>
  </si>
  <si>
    <t xml:space="preserve">Использование инструментов,
уборка мусора, осуществление работ (услуг) собственными силами (трудовыми
ресурсами) по благоустройству.
</t>
  </si>
  <si>
    <t xml:space="preserve">Использование инструментов, уборка мусора, осуществление работ (услуг) собственными силами (трудовыми
ресурсами) по благоустройству. Методика финансовой оценки отсутствует.
</t>
  </si>
  <si>
    <t>Предусмотрено любая форма добровольного имущественного и (или) трудового участия заинтересованных лиц (п 5.3)</t>
  </si>
  <si>
    <t>Объем неденежного вклада заинтересованных лиц (в том числе добровольное имущественное участие ) - приобретение оборудования для покоса травы, приобретение лакокрасочного материала для окрашивания ограды, участие в покраске ограждения (для благоустройства сквера по улице Гонтаренко).                                                        Подготовка площадки для размещения оборудования (для устройства детской игровой площадки по ул. Промышленная).                                                                                                                    В п. 2.2 приложения 3 Решения Совета депутатов от 24.03.2021 №61 указано "Вклад в реализацию инициативного проекта со стороны физических и (или) юридических в неденежной форме (материалы и другие формы) (минимальный и максимальный уровень не устанавливается) - в размере 15 баллов)</t>
  </si>
  <si>
    <t xml:space="preserve">По решению Ученического совета, при реализации проектного предложения учениками общеобразовательной организации может быть внесен не денежный вклад в организацию исполнения мероприятий Проекта.  </t>
  </si>
  <si>
    <t xml:space="preserve">Помощь со стороны ИП, КФХтехникой, так же участие безвозмездным трудом со стороны граждан </t>
  </si>
  <si>
    <t xml:space="preserve">вклад населения, организаций и других внебюджетных источников в реализацию проекта в не денежной форме (неоплачиваемый труд, материалы и другие формы):
в случае если население, организации и другие внебюджетные источники осуществляют вклад в реализацию проекта в не денежной форме, начисляется 100 баллов;
в случае если население, организации и другие внебюджетные источники не осуществляют вклад в реализацию проекта в не денежной форме, начисляется 0 баллов
</t>
  </si>
  <si>
    <t>оценочная ведомость Приложение № 2 к Положению</t>
  </si>
  <si>
    <t>вклад населения, организаций и других внебюджетных источников в реализацию проекта в неденежной форме (неоплачиваемый труд, материалы и другие формы)</t>
  </si>
  <si>
    <t>бесплатная установка детской площадки, уборка территории кладбища после установки изгороди</t>
  </si>
  <si>
    <t>предусмотрено добровольное имущественное участие и трудовое участие заинтересованных лиц</t>
  </si>
  <si>
    <t>г)вклад населения, организаций и других внебюджетных источников в реализацию проекта в не денежной форме (неоплачиваемый труд, материалы и другие формы):       в случае если население, организации и другие внебюджетные источники осуществляют вклад в реализацию проекта в не денежной форме, начисляется 100 баллов;
в случае если население, организации и другие внебюджетные источники не осуществляют вклад в реализацию проекта в не денежной форме, начисляется 0 баллов.</t>
  </si>
  <si>
    <t xml:space="preserve">ручная копка </t>
  </si>
  <si>
    <t xml:space="preserve">Трудовое и имущественное участие. Документы, подтверждающие обязательства по финансовому, имущественному и (или) трудовому обеспечению инициативного проекта заинтересованных лиц, в виде гарантийных писем
</t>
  </si>
  <si>
    <t>Один из критериев оценки проекта - "Собственный вклад организации и дополнительные ресурсы, привлекаемые на реализацию социального проекта" - 3 балла</t>
  </si>
  <si>
    <t>Один из критериев оценки проекта - "Личный вклад участников ТОС в реализацию проекта":
  - участники проекта участвуют в мероприятиях по подготовке территории к установке объектов благоустройства, по очистке территории, предусмотрена возможность оказания помощи подрядной организации - 5 баллов;
- участники проекта участвуют в мероприятиях по подготовке территории к установке объектов благоустройства, по очистке территории, оказывают активную помощь подрядной организации и (или) выполняют работы (часть работ) самостоятельно, изготавливают элементы благоустройства собственными силами, осуществляют денежный вклад в реализацию проекта - 10 баллов</t>
  </si>
  <si>
    <t>Реализация инициативных проектов может обеспечиваться также в форме добровольного имущественного и (или) трудового участия заинтересованных лиц. Имущественное и (или) трудовое участие заинтересованных лиц в реализации инициативного проекта включает безвозмездно полученные товары, работы и услуги, труд добровольцев по видам работ, не требующих специальной квалификации при их выполнении.</t>
  </si>
  <si>
    <t xml:space="preserve">В соответствии с п. 3.20. решения Думы городского округа Похвистнево Самарской области  Седьмого Созыва от 23.06.2021 №13-67 «Об утверждении Положения об инициировании и реализации инициативных проектов на территории городского округа Похвистнево Самарской области, одним из критериев конкурсного отбора инициативных проектов является планируемое имущественное и (или) трудовое участие заинтересованных лиц в реализации инициативного проекта.                                       
При этом количество баллов, присваиваемых инициативному проекту по данному критерию,  в части имущественного участия заинтересованных лиц в реализации инициативного проекта составляет 20 баллов при указании на такое участие в инициативном проекте. При отсутствии имущественного участия заинтересованных лиц в реализации инициативного проекта количество баллов, присваиваемых инициативному проекту по критерию, составляет 0 баллов.
Количество баллов, присваиваемых инициативному проекту по критерию, в части трудового участия заинтересованных лиц в реализации инициативного проекта составляет 20 баллов при указании на такое участие в инициативном проекте. При отсутствии трудового участия заинтересованных лиц в реализации инициативного проекта количество баллов, присваиваемых инициативному проекту по критерию, в части трудового участия составляет 0 баллов.
</t>
  </si>
  <si>
    <t>Организация и проведение субботников на территории благоустройства</t>
  </si>
  <si>
    <t>Трудовое участие граждан, предоставление растений и расходных материалов, хозяйственного инвентаря из личного хозяйственного пользования для целей реализации проектов, использование личной офисной техники, ресурсная помощь партнеров проекта (транспорт, канцтовары, материалы для творчества и т.д.)</t>
  </si>
  <si>
    <t>трудовое, имущественное участие</t>
  </si>
  <si>
    <t>имущественное и (или) трудовок участие заинтересованных лиц в реализации инициативного проекта</t>
  </si>
  <si>
    <t>добровольное имущественное и (или) трудовое участие заинтересованных лиц</t>
  </si>
  <si>
    <t>Безвозмедное оказание работ, в соответствии с гарантийными письмами индивидуальных предпринимателей</t>
  </si>
  <si>
    <t>Вклад организаций и других внебюджетных источников в реализацию проекта в нефинансовой форме (выполнение неоплачиваемых работ, выделение материалов и оборудования и др. формы), имущественное и (или) трудовое участие населения в реализации проекта. 
Оценка в соответствии с гарантийными письмами ИП и юридических лиц.</t>
  </si>
  <si>
    <t>В форме добровольного имущественного и (или) трудового участия заинтересованных лиц</t>
  </si>
  <si>
    <t>Реализация инициативных проектов может обеспечиваться в форме добровольного имущественного и(или) трудового участия заинтересованных лиц.</t>
  </si>
  <si>
    <t xml:space="preserve">добровольное трудовое участие в реализации инициативных проектов собственными и (или) привлеченными силами в объёме, предусмотренном инициативным проектом </t>
  </si>
  <si>
    <t>Добровольное имущественное и (или) трудовое участие заинтересованных лиц</t>
  </si>
  <si>
    <t>трудовое участие со стороны граждан в работах по изготовлению и установке ограждения</t>
  </si>
  <si>
    <t>добровольное имущественное и трудовое участие (в финансовая оценка осуществлялась в соответствии с гарантийными письмами, предусматривающими формы трудового участия и стоимость услуг, договора пожертвования,  документы бухгалтерского учета, УПД, счет, счет-фактура акт, накладная)</t>
  </si>
  <si>
    <t>В соответствии с п.1.5. решения Тобольской городской Думы от 27.04.2021 № 43 "Об утверждении положения об инициативных проектах в городе Тобольске" реализация инициативных проектов может обеспечиваться также в форме добровольного имущественного и (или) трудового участия заинтересованных лиц. В этом случае между инициатором проекта и Администрацией города Тобольска заключается договор пожертвования имущества и (или) договор на безвозмездное оказание услуг (выполнение работ) по реализации инициативного проекта.</t>
  </si>
  <si>
    <t>Реализация инициативных проектов может обеспечиваться также в форме добровольного имущественного и (или) трудового участия заинтересованных лиц.</t>
  </si>
  <si>
    <t>неденежный вклад населения,юридических лиц, индивидуальных предпринимателей, общественных опганизаций(трудовое участие, материалы и др)</t>
  </si>
  <si>
    <t>Привоз природного песка, разработка грунта, планировка площади, перевозка грузов.</t>
  </si>
  <si>
    <t>населением проводились субботники, спецтехника предоставлялась юридическими лицами, индивидуальными предпринимателями и Администрациями сельских поселений</t>
  </si>
  <si>
    <t>Вклад населения, организаций и других внебюджетных источников в реализацию проекта в неденежной форме (неоплачиваемый труд, материалы, техника и др.формы) при наличии соответствующего документального подтверждения (калькуляция, смета, другое) - минимальный уровень  не устанавливается; не предусмотрено - 0 ББ, предусмотрено-10 ББ</t>
  </si>
  <si>
    <t>трудовое участие, материалы, предоставление техники и транспортных средств, методики нет</t>
  </si>
  <si>
    <t>Трудовое участие</t>
  </si>
  <si>
    <t>трудовое участие граждан,организаций, предоставление продукции,товаров , материалов, техники</t>
  </si>
  <si>
    <t>форма оценки нефинансового вкалад описана в самом проекте</t>
  </si>
  <si>
    <t>Решение думы города Лангепаса от 25.12.2020 №160</t>
  </si>
  <si>
    <t>Неоплачиваемый труд</t>
  </si>
  <si>
    <t>на безвозмездной основе принимали участие в выполнении работ по подготовке территорий к благоустроительным работам (уборке от мусора, выравнивании грунта),  осуществляли художественное оформление городских территорий (озелениение в летний период, установку снежных и ледяных фигур - в зимний), проводили мероприятия культурной и образовательной направленности в рамках реализуемых проектов, осуществляли информационное сопровождение хода реализации проектов, за счет собственных средств обеспечено художественное оформление площади, приобретение национальных костюмов, надувной пневмофигуры "Татарская матрешка", палатки для проведения кулинарного конкурса национальных блюд, призов участникам конкурсов, оплата приглашенных артистов Башкортостана, Татарстана.Методика определения стоимости нефинансового вклада отсутствует.</t>
  </si>
  <si>
    <t>Уборка прилегающей территории, озеленение, выкос травы и сорняков, полив клумб, демонтаж старого оборудования, погрузо-разгрузочные работы, контроль за сохранностью оборудования и малых архитектурных форм</t>
  </si>
  <si>
    <t>Практикой предусмотрено  трудовое участие граждан. Инициативная группа в лице Иванова Владислава Олеговича, с целью реализации проекта «Велопарковки для жителей Сургута» в части трудового участия безвозмездно оказала услуги/выполнила работы по подготовке проектно-сметной документации (расчет сметы на изготовление велопарковок, подготовка КМД - конструкций металлических детализированных, создание визуализаций готовой продукции) по договору от 12.04.2021 № 3.
Финансовая оценка нефинансового вклада в соответствии с НПА не производится.</t>
  </si>
  <si>
    <t>Финансирование проектов конкурса осуществляется за счет средств бюджета Ханты-Мансийского района, бюджетов сельских поселений Ханты-Мансийского района, населения сельских поселений Ханты-Мансийского района, индивидуальных предпринимателей и юридических лиц.</t>
  </si>
  <si>
    <t>разгрузка материалов, ручное планирование земельного участка,предоставление техники</t>
  </si>
  <si>
    <t xml:space="preserve">Объем инициативных платежей, обеспечиваемый инициатором проекта. Уровень софинансирования инициативного проекта гражданами
 от 20% стоимости инициативного проекта 5 баллов
 от 15% до 20% стоимости инициативного проекта 4 баллов
 от 10% до 15% стоимости инициативного проекта 3 баллов
 от 5% до 10% стоимости инициативного проекта 2 баллов
 до 5% от стоимости инициативного проекта 1 баллов.                                                                                           Уровень софинансирования инициативного проекта юридическими лицами, в том числе социально ориентированными некоммерческими организациями и индивидуальными предпринимателями:
 от 20% стоимости инициативного проекта или софинансирование социально ориентированными некоммерческими организациями от 5% стоимости инициативного проекта 5 баллов
 от 15% до 20% стоимости инициативного проекта 4 баллов
 от 10% до 15% стоимости инициативного проекта 3 балов
 от 5% до 10% стоимости инициативного проекта 2 баллов
 до 5% от стоимости инициативного проекта 1 боллов
</t>
  </si>
  <si>
    <t xml:space="preserve">Уровень софинансирования инициативного проекта гражданами
от 20 % стоимости инициативного проекта 5 баллов
от 15 % до 20 % стоимости инициативного проекта 4 баллов
от 10 % до 15 % стоимости инициативного проекта 3 баллов
от 5 % до 10 % стоимости инициативного проекта 2 баллов
до 5 % от стоимости инициативного проекта 1 балл
Уровень софинансирования инициативного проекта юридическими лицами, в том числе социально-ориентированными некоммерческими организациями и индивидуальными предпринимателями
от 20 % стоимости инициативного проекта или софинансирование социально-ориентированными некоммерческими организациями от 5% стоимости инициативного проекта  5 баллов
от 15 % до 20 % стоимости инициативного проекта 4 баллов
от 10% до 15 % стоимости инициативного проекта 3 баллов 
от 5 % до 10 % стоимости инициативного проекта 2 баллов
до 5 % от стоимости инициативного проекта 1 балл
Уровень имущественного и (или) трудового участия граждан в реализации инициативного проекта
от 20 % стоимости инициативного проекта 5 баллов
от 15 % до 20 % стоимости инициативного проекта 4 баллов
от 10 % до 15 % стоимости инициативного проекта 3 баллов
от 5 % до 10 % стоимости инициативного проекта 2 баллов
до 5 % от стоимости инициативного проекта 1 балл
</t>
  </si>
  <si>
    <t>Постановление администрации сельского поселения Шугур 
от 17 мая 2019 года №46 "О конкурсном отборе проектов 
"Народный бюджет" в сельском поселении Шугур"</t>
  </si>
  <si>
    <t xml:space="preserve">Уровень софинансирования инициативного проекта гражданами
от 20 % стоимости инициативного проекта 5
от 15 % до 20 % стоимости инициативного проекта 4
от 10 % до 15 % стоимости инициативного проекта 3
от 5 % до 10 % стоимости инициативного проекта 2
до 5 % от стоимости инициативного проекта 1
Уровень софинансирования инициативного проекта юридическими лицами, в том числе социально-ориентированными некоммерческими организациями и индивидуальными предпринимателями
от 20 % стоимости инициативного проекта или софинансирование социально-ориентированными некоммерческими организациями от 5% стоимости инициативного проекта  5
от 15 % до 20 % стоимости инициативного проекта 4
от 10% до 15 % стоимости инициативного проекта 3
от 5 % до 10 % стоимости инициативного проекта 2
до 5 % от стоимости инициативного проекта 1
</t>
  </si>
  <si>
    <t>Трудовое участие со стороны граждан в реализации инициативных проектов.
Финансовая оценка трудового участия определена в соответствии с расчётами и обоснованиями предполагаемой стоимости работ (услуг) на основе:
- оценки трудозатрат и минимального размера оплаты труда, установленного трудовым законодательством;
- документов, подтверждающих стоимость работ (услуг) (коммерческое предложение, прайс-лист).</t>
  </si>
  <si>
    <t>Трудовой вклад, предоставление безвозмездно материалов и оборудования и др.</t>
  </si>
  <si>
    <t>Добровольное имущественное участие, трудовое участие</t>
  </si>
  <si>
    <t>Реализация инициативных проектов может обеспечиваться также в форме добровольного имущественного и (или) трудового участия заинтересованных лиц. Объем такого участия оценивается в денежной форме по действующим ставкам, тарифам и нормам.</t>
  </si>
  <si>
    <t xml:space="preserve">Добровольное имущественное и (или) трудовое участие в реализации инициативного проекта </t>
  </si>
  <si>
    <t xml:space="preserve">Порядок участия инициаторов проекта в софинансировании инициативных проектов, реализация инициативных проектов
1. Объем денежных средств инициаторов проекта вносимых в целях софинансирования реализации инициативного проекта (далее - средства инициаторов, инициативные платежи), составляет не менее 0,1 процента от стоимости данного проекта. 
Реализация инициативных проектов может обеспечиваться также в форме добровольного имущественного и (или) трудового участия заинтересованных лиц.
2. Средства инициаторов (инициативные платежи) вносятся на счет городского бюджета в соответствии с соглашением, заключенным между Администрацией города и инициатором проекта, при условии признания инициативного проекта победителем.
3. Реализация инициативных проектов осуществляется в порядке, предусмотренном законодательством Российской Федерации.
</t>
  </si>
  <si>
    <t>Вклад предусмотрен (абзац 2, пункта 5 Положения о порядке выдвижения, внесения, обсуждения, рассмотрения инициативных проектов и проведения их конкурсного отбора, утвержденного решением Думы Надымского района от 19.02.2021 г.  107)
Выполнение работ по архитектурной форме "Журавли" п.Пангоды (строительные материалы, изготовление, монтажные работы) - расчет;
Установка Арт-объекта "Снегири" на территории поселка Заполярный -смета;
Выполнение работ по обустройству прогулочной зоны "Лондон" в п.Лонгъюган (демонтажные работы, строительные материалы) - акт выполненых работ.</t>
  </si>
  <si>
    <t>Трудовой вклад, предоставление безвозмездно материалов и оборудования (п.4.4 РРД №37 от 24.12.2020 г.), методика не применяется</t>
  </si>
  <si>
    <t>Трудовое участие граждан по ремонту детской площадки</t>
  </si>
  <si>
    <t>Трудовое участие граждан по доставке аттракционов</t>
  </si>
  <si>
    <t>Трудовое участие граждан по сборке уличной сцены</t>
  </si>
  <si>
    <t>Трудовое участие инициативной группы пенсионеров с.Мужи</t>
  </si>
  <si>
    <t>Возведение объекта некапитального строительства для бытовых нужд жителей д.Оволынгорт силами инициативной группы</t>
  </si>
  <si>
    <t>Трудовое участие инициативной группы при озеленении территории у стеллы с. Шурышкары</t>
  </si>
  <si>
    <t>Формы трудового участия обучающихся предполагали: организация и проведение мероприятий, направленных на обучение инициативных группа, а также на генерацию идей, участие в установке оборудования, предоставляемых в рамках проекта. Финансовая оценка не предусмотрена.</t>
  </si>
  <si>
    <t>В целях определения размера неоплачиваемого вклада населения и благотворителей, инициаторы из утвержденного перечня позиций сметного расчета, определяющего стоимость реализации инициативного проекта, самостоятельно выбирают позиции (виды работ, применяемые оборудование и материалы), которые будут реализованы силами инициаторов, и представляют сведения об этих позициях в составе приложенных к заявлению документов для подсчета их стоимости.</t>
  </si>
  <si>
    <t>Трудовое участие при реализации проектов</t>
  </si>
  <si>
    <t>Трудовое участие реализации проекта</t>
  </si>
  <si>
    <t>https://www.kaluga-gov.ru/obshchestvo/initsiativnye-proekty/pravovaya-baza/2743/</t>
  </si>
  <si>
    <t xml:space="preserve">https://admnvrsk.ru/dokumenty/dokumenty-gorodskoy-dumy/reshenija-gorodskoj-dumy/?q=Об+утверждении+Порядка+применения+инициативного+бюджетирования+в+муниципальном+образовании+город+Новороссийск&amp;type=&amp;date_start=&amp;date_end=
</t>
  </si>
  <si>
    <t>https://novoplastunovskoesp.ru/</t>
  </si>
  <si>
    <t>https://admvyshesteblievskaya.ru/index.php?page=invbud</t>
  </si>
  <si>
    <t>https://admscherb.ru/initsiativnye-proekty/2020/12/18896/</t>
  </si>
  <si>
    <t>http://www.orenburg.ru/activities/economics_and_finance/initsiativnye_proekty/npb/%D0%A0%D0%B5%D1%88%D0%B5%D0%BD%D0%B8%D0%B5%20%D0%9E%D1%80%D0%B5%D0%BD%D0%B1%D1%83%D1%80%D0%B3%D1%81%D0%BA%D0%BE%D0%B3%D0%BE%20%D0%B3%D0%BE%D1%80%D0%BE%D0%B4%D1%81%D0%BA%D0%BE%D0%B3%D0%BE%20%D0%A1%D0%BE%D0%B2%D0%B5%D1%82%D0%B0%20%D0%BE%D1%82%2024.08.2021%20_%20135%20%D0%9E%20%D0%B2%D0%BD%D0%B5%D1%81%D0%B5%D0%BD%D0%B8%D0%B8%20%D0%B8%D0%B7%D0%BC%D0%B5%D0%BD%D0%B5%D0%BD%D0%B8%D0%B9%20%D0%B2%20%D1%80%D0%B5%D1%88%D0%B5%D0%BD%D0%B8%D0%B5%20%D0%9E%D0%93%D0%A1%20%D0%BE%D1%82%2007.06.2021%20_%20110.doc</t>
  </si>
  <si>
    <t xml:space="preserve">https://soliletsk.ru/assets/files/Inicianiv%20proekt/doc05858820210518065223.pdf                                                                                                                                 https://soliletsk.ru/assets/files/Inicianiv%20proekt/doc05924920210531121449.pdf </t>
  </si>
  <si>
    <t>https://finotdnovoorsk.ru/assets/files/2021/458-p-ot-04.06.2021.pdf</t>
  </si>
  <si>
    <t xml:space="preserve">https://syzran.samgd.ru/acts/decisions/75830/  </t>
  </si>
  <si>
    <t>https://disk.yandex.ru/i/IRdqUfsMohpoOw</t>
  </si>
  <si>
    <t>https://www.georgievsk.ru/mestnye-initsiativy/failes/2180_proekt.doc</t>
  </si>
  <si>
    <t>http://www.ipatovo.org/page.php?id=29445</t>
  </si>
  <si>
    <t>Сметная документация</t>
  </si>
  <si>
    <t>https://disk.yandex.ru/d/8JPCH7rOOC8k4A</t>
  </si>
  <si>
    <t>Решение  Ульяновской Городской Думы № 1 от 27.01.2021 http://ugd.ru/docs/solutions/2827/27160/13/</t>
  </si>
  <si>
    <t>https://budget.uray.ru/2021-2/opisanie-proektov-2/, https://budget.uray.ru/otchety-o-realizacii/</t>
  </si>
  <si>
    <t>Пункты 5.4, 10.2, подпункты 6.1-6.4 пункта 6              
Приложения 1 Порядка выдвижения, внесения, обсуждения, рассмотрения инициативных проектов, а также проведения их конкурсного отбора в муниципальном образовании город Новый Уренгой, утвержденного решением Городской Думы муниципального образования город Новый Уренгой от 29.04.2021 № 52 «О реализации инициативных проектов на территории муниципального образования город Новый Уренгой»</t>
  </si>
  <si>
    <t>п. 42 Порядка</t>
  </si>
  <si>
    <t>п. 1.3 Порядка выдвижения, внесения, обсуждения, рассмотрения инициативных проектов, а также проведения их конкурсного отбора на территории Пуровского района, утвержденного постановление Администрации Пуровского района от 29.04.2021 № 223-ПА "О реализации инициативных проектов на территории Пуровского района"</t>
  </si>
  <si>
    <t>Не проводилась</t>
  </si>
  <si>
    <t>0</t>
  </si>
  <si>
    <t>Одним из условий предоставления субсидии является софинансированию проекта за счет собственных (привлеченных) средств в размере не менее 20% от общего объема расходов на реализацию социального проекта</t>
  </si>
  <si>
    <t>Один из критериев оценки проекта - "Софинансирование проекта (привлечение денежных средств ТОС)":
 - предусмотрен денежный вклад в реализацию проекта в размере 5-10% от запрашиваемой суммы гранта - 5 баллов;
- предусмотрен денежный вклад в реализацию проекта в размере 10-20% от запрашиваемой суммы гранта - 10 баллов;
- предусмотрен денежный вклад в реализацию проекта в размере свыше 20% от запрашиваемой суммы гранта - 15 баллов</t>
  </si>
  <si>
    <t xml:space="preserve">не проводилась </t>
  </si>
  <si>
    <t>Согласно НПА финансовая оценка вклада граждан не требовалась</t>
  </si>
  <si>
    <t>Объем бюджетных ассигнований на реализацию практики в 2022 году будет запланирован после проведения конкурсного отбора</t>
  </si>
  <si>
    <t>не предусмотрены</t>
  </si>
  <si>
    <t>объем бюджетных средств  на 2022 год не предусмотрены</t>
  </si>
  <si>
    <t>*Примечание по пунктам 8.1; 8.2 В  утвержденном первоначально бюджете на 2022 год были запланированы средства в размере 18,0 млн.руб. В связи с антикризисным планом мероприятий по обеспечению сбалансированности бюджета городского округа Чапаевск в 2022 году № 340 от 11.03.2022г .,     а также Рещением Думы городского округа Чапаевск от 10.03.2022 г.№180-7 средства на выполнение мероприятий были исключены.</t>
  </si>
  <si>
    <t>100 заявок</t>
  </si>
  <si>
    <t>16 (всего подано в 2021 году 16 проектов на участие в конкурсе, реализовано 16 проектов)</t>
  </si>
  <si>
    <t>Данные отсутствуют</t>
  </si>
  <si>
    <t>идеи в 2022 не поступали</t>
  </si>
  <si>
    <t>26 заявок</t>
  </si>
  <si>
    <t>3 заявки</t>
  </si>
  <si>
    <t>11 (реализовано по объективным причинам 9)</t>
  </si>
  <si>
    <t>1 (Реставрация памятника воинам, погибшим в ВОВ 1941-1945 годы)</t>
  </si>
  <si>
    <t>1 (замена оконных конструкций Кутушинского Дома тврчества)</t>
  </si>
  <si>
    <t>0,169 тыс. человек</t>
  </si>
  <si>
    <t>Расчет количества граждан, на удовлетворение потребностей которых направлены проекты, профинансированные в 2021 году не проводился.</t>
  </si>
  <si>
    <t xml:space="preserve">более 8 </t>
  </si>
  <si>
    <t>Более 600 тыс. человек</t>
  </si>
  <si>
    <t>Количество благополучателей определено исходя из данных, указанных в заявках на участие в проекте, содержащих инициативы, которые были реализованы в 2021 году</t>
  </si>
  <si>
    <t>Подсчет благополучателей осуществлен по данным конкурсных заявок</t>
  </si>
  <si>
    <t>общее количество жителей, проживающих на территориях, где реализованы проекты</t>
  </si>
  <si>
    <t>исходя из численности граждан, фактически проживающих в населенных пунктах</t>
  </si>
  <si>
    <t xml:space="preserve">Общий охват населения Борисовского района благами от реализации инициативных проектов, который заявлялся инициаторами в ходе конкурсного отбора 2021 году </t>
  </si>
  <si>
    <t>Количество проживающих на территории населенного пункта</t>
  </si>
  <si>
    <t>Сведения по данным конкурсных заявок, предусматривающих численность населения на территории реализуемого проекта, а также количество  благополучателей с учетом прямых благополучателей и косвенных (жителей соседних улиц, общественных территорий)</t>
  </si>
  <si>
    <t>для подсчета благополучателей использованы данные  заявок</t>
  </si>
  <si>
    <t>Для подсчета благополучателей использованы данные заявок</t>
  </si>
  <si>
    <t>количество жителей сел, где реализовывались проекты</t>
  </si>
  <si>
    <t>Общая численность жителей в населенных пунктах в которых находятся победители конкурса "Лучшая практика общественного самоуправления в Яковлевском городском округе в 2021 году"</t>
  </si>
  <si>
    <t>Прямой подсчет</t>
  </si>
  <si>
    <t>Суммируется численность жителей микрорайона, а также близлежащих к зоне благоустройства домов</t>
  </si>
  <si>
    <t>25 домовладений со средним количеством проживающих людей 3 человека на каждый</t>
  </si>
  <si>
    <t xml:space="preserve">Подсчет благополучателей производится исходя из протокола общего собрания собственников помещений в каждом многоквартирном доме, а также справки от управляющей компании о количестве проживающих </t>
  </si>
  <si>
    <t>Численность жителей населенного пункта (д. Покста), в котором реализовывался проект</t>
  </si>
  <si>
    <t>По данным администрации Дубровского сельского поселения в п.Дубровка проживает 85 детей в возрасте от 0 до 18  лет, в летний период прибывает еще 20-30 человек. В итоге 115 человек.</t>
  </si>
  <si>
    <t xml:space="preserve">Расчет ведется индивидуально по каждому проекту </t>
  </si>
  <si>
    <t>Так как проекты направлены на решение проблем общегородского значения, при определении количества благополучателей берется численность населения г. Емва, в котором реализованы народные инициативы, на 1 января года реализации проекта, по данным Территориального органа Федеральной службы государственной статистики по Республике Коми</t>
  </si>
  <si>
    <t>Количество  привлеченных лиц (пользователей) услугами   МБУ "Спортивный комплекс" с.Койгородок за 2021 год</t>
  </si>
  <si>
    <t>Как в проектах "Народный бюджет"</t>
  </si>
  <si>
    <t>Прямые благополучатели - жители этой и прилегающих улиц, которые регулярно ходят или ездят по освещаемой улице и косвенные - жители района, проезжающие по улице, являющейся главной дорогой и самой длинной улицей города.</t>
  </si>
  <si>
    <t>Из общей численности населения района по состоянию на 01.01.2021 вычли 5706 человек, которым территориально удобней обращаться за получением мед. услуг в ЛПУ г. Сыктывкара и Эжвинского района</t>
  </si>
  <si>
    <t xml:space="preserve">ПОСТАНОВЛЕНИЕ ПРАВИТЕЛЬСТВА РЕСПУБЛИКИ КОМИ от 20 мая 2016 г. N 252 "О МЕРАХ ПО РЕАЛИЗАЦИИ УКАЗА ГЛАВЫ РЕСПУБЛИКИ КОМИ
ОТ 13 МАЯ 2016 Г. N 66 "О ПРОЕКТЕ "НАРОДНЫЙ БЮДЖЕТ" В РЕСПУБЛИКЕ КОМИ"
</t>
  </si>
  <si>
    <t>Население живущее в части проектов, гости</t>
  </si>
  <si>
    <t>При подсчете благополучателей использовались данные похозяйственного учета сельских поселений, в которых реализованы народные инициативы. </t>
  </si>
  <si>
    <t>подворовой обход</t>
  </si>
  <si>
    <t>Подворовой обход на 01.07.2020</t>
  </si>
  <si>
    <t>подворовый подсчет</t>
  </si>
  <si>
    <t>численность населения на территории ТОС, на территории которого реализуется инициативный проект</t>
  </si>
  <si>
    <t xml:space="preserve">численность проживающих на данной территории </t>
  </si>
  <si>
    <t xml:space="preserve">При определении численности благополучателей следует учитывать общее количество граждан, проживающих в селе Верхнениколаевское и в Центральном районе Завокзального микрорайона </t>
  </si>
  <si>
    <t>число граждан от 3 лет и старше</t>
  </si>
  <si>
    <t>Критерии оценки</t>
  </si>
  <si>
    <t xml:space="preserve">критерии оценки </t>
  </si>
  <si>
    <t>Всего жителей с. Екатериновка</t>
  </si>
  <si>
    <t>Реализованные проекты ориентированы на всех жителей города Красноярска</t>
  </si>
  <si>
    <t>количество детей задействованных в пользовании детской площадкой</t>
  </si>
  <si>
    <t>Методика отсутствует</t>
  </si>
  <si>
    <t>Общее количество прямых благополучателей определяется исходя от количество жителей МКД, проживающих на благоустраиваемой территории).</t>
  </si>
  <si>
    <t>круг лиц, из числа благополучателей обучающиеся, педагогический коллектив</t>
  </si>
  <si>
    <t xml:space="preserve">Количество обучающихся школ-победителей конкурсного отбора проектов "Школьный бюджет", которые могут пользоваться образовательными пространствами, оборудованием и т.д. </t>
  </si>
  <si>
    <t>Учащиеся муниципального  автономного общеобразовательного  учреждения «Неболчская средняя  школа», муниципального  автономного общеобразовательного  учреждения «Зарубинская основная школа», муниципального  автономного общеобразовательного  учреждения  «Любытинская средняя школа»</t>
  </si>
  <si>
    <t>количество обучающихся МАОУ СШ п.Боровёнка</t>
  </si>
  <si>
    <t>все учащиеся школы</t>
  </si>
  <si>
    <t>дети от 3 до 18 лет, молодежь от 18 до 30 лет</t>
  </si>
  <si>
    <t xml:space="preserve">дети в возрасте от 3 до 6 лет, школьники, их родители  </t>
  </si>
  <si>
    <t>Вокруг территории, где реализован проект находится около 50 домов (в соответствии с картой), в каждом доме в среднем проживает 4 человека</t>
  </si>
  <si>
    <t>количество проживающих граждан в районе реализации проектов</t>
  </si>
  <si>
    <t>Количество обучающихся в муниципальных общеобразовательных организациях</t>
  </si>
  <si>
    <t>жители города Гая</t>
  </si>
  <si>
    <t>Общее количество учащихся в образовательных учреждениях системы общего образования города Медногорска в 2021 году</t>
  </si>
  <si>
    <t>п.1.1 Приложения 4 в Решении Совета депутатов От 24.03.2021 №61: "Доля благополучателей в общей численности населения населенного пункта (или его части городского округа):а) в случае, если доля благополучателей составляет более 50% от общей численности проживающих в населенном пункте (части территории городского округа) - 15 баллов; б) в случае, если благополучателей составляет менее 50% от общей численности проживающих в населенном пункте (части территории городского округа) - 10 баллов"</t>
  </si>
  <si>
    <t xml:space="preserve">доля благополучателей в общей численности населения:
количество начисляемых баллов равно доле благополучателей в общей численности населения, процентов;
в случае если численность благополучателей превосходит численность населения, начисляется 100 баллов;
</t>
  </si>
  <si>
    <t>Прямой подсчет граждан, непосредственно пользующиеся объектами реализованного проекта</t>
  </si>
  <si>
    <t>Количество благополучателей рассчитывается в зависимости от реализуемого проекта, учитываются данные статистики и похозяйственной книги</t>
  </si>
  <si>
    <t>количество жителей в домах, где будет проводится благоустройство дворов и количество жителей в сельсовете, где будет обустройство мест захоронения</t>
  </si>
  <si>
    <t>количество жителей, получающих водоснабжение по замененному водопроводу</t>
  </si>
  <si>
    <t>методики нет</t>
  </si>
  <si>
    <t>по данным статистики</t>
  </si>
  <si>
    <t>а) доля благополучателей в общей численности населения:
количество начисляемых баллов равно доле благополучателей в общей численности населения, процентов;
в случае если численность благополучателей превосходит численность населения, начисляется 100 баллов;</t>
  </si>
  <si>
    <t>В учет взята численность многодетных семей,которым выделены участки под индивидуальное строительство</t>
  </si>
  <si>
    <t>Общее количество учащихся начальных классов (1-4 классы МАОУ "Гимназия №1"(292) + количество родителлей учащихся (438)</t>
  </si>
  <si>
    <t>1. Детские площадки: дети до 14 лет и их близкие родственники, посещающие площадки с детьми.
2. Места захоронений и памятники: все население села.</t>
  </si>
  <si>
    <t xml:space="preserve">Подсчет производился в соответствии с количеством благополучателей, указанных в паспорте проекта </t>
  </si>
  <si>
    <t>Количество благополучателей определено исходя из количества житилей в микрорайонах реализации проектов</t>
  </si>
  <si>
    <t>Расчет не ведется</t>
  </si>
  <si>
    <t xml:space="preserve">Расчет производится на основании одного из пунктов заявки "Целевая группа (группы), на которую рассчитана социальная и гражданская инициатива (проект)".  В данном разделе указывается общее количество участников, охватываемого при реализации социальной и гражданской инициативы (проекта).
</t>
  </si>
  <si>
    <t>Расчет производится на основании количества жителей, проживающих в границах ТОС</t>
  </si>
  <si>
    <t xml:space="preserve">Расчет количества прямых благополучателей - ИП "Устройство тротуара, ул. Ленинская, 7, МБДОУ «Сказка»": количество воспитанников - 117 чел, родителей -175чел, персонал -30 чел. Итого 322 чел.; -ИП  "Устройство контейнерной площадки ул. Парковая, 35": пользуются контейнерной площадкой жители 4-х многоквартирых домов, численность  составляет 860 чел.; -ИП "Устройство контейнерной площадки на перекрестке ул. Ленинская, Покуса":  пользуются контейнерной площадкой жители 5-ти многоквартирых домов, численность  составляет 945 чел.
</t>
  </si>
  <si>
    <t>Количество жителей населенных пунктов, где были реализованы проекты</t>
  </si>
  <si>
    <t xml:space="preserve">Если взять в среднем что установлено 75 светильников на 4 двора, в котором проживает семья из 3-х человек, то получается примерно 900 человек. </t>
  </si>
  <si>
    <t>Методика отсутствует. Подсчет количества благополучателей ведется по количеству людей воспользовавшихся услугой/приобритаемым оборудованием/принивших участие в мероприятиии/посетивших мероприятие</t>
  </si>
  <si>
    <t xml:space="preserve">Методика подсчета благополучателей утверждена п. 4.8. Решения Совета Депутатов Железнодорожного ВГР г.о. Самара от 09.02.2021 №37  для проведения конкурсного отбора и применяется исключительно в целях оценки инициативных проектов, реализуемых на дворовых территориях МКД и расчитывается по формуле                                   К3i = 10 / КБмкд(max) * КБмкд(i),
где
КБмкд(max) - наибольшее количество потенциальных благополучателей инициативного проекта, реализуемого на дворовой территории многоквартирных домов (в сравнении с другими инициативными проектами, реализуемыми на дворовой территории многоквартирных домов и представленными в Конкурсную комиссию);
КБмкд(i) - количество потенциальных благополучателей соответствующего инициативного проекта, реализуемого на дворовой территории многоквартирных домов.                                                                            В случае отсутствия конкурса количество благополучателей расчитывается, как максимальное количество потенциальных благополучателей каждого инициативного проекта, реализуемого на дворовой территории многоквартирных домов, и определяется по общему числу квартир в таких многоквартирных домах и домовладений индивидуальных жилых домов, находящихся на дворовой территории многоквартирных домов или по периметру такой дворовой территории.
</t>
  </si>
  <si>
    <t>общественное голосование</t>
  </si>
  <si>
    <t>количество жителей, проживающих в домах на благоустраиваемой территории</t>
  </si>
  <si>
    <t>по протоколам собрания граждан, подавших заявку на участие в конкурсе "Твой конструктор двора"</t>
  </si>
  <si>
    <t>количество жителей, проживающих на благоустроенных территориях</t>
  </si>
  <si>
    <t>Количество жителей в домах победивших проектов.</t>
  </si>
  <si>
    <t xml:space="preserve">Расчет значения количества благополучателей по одному адресу за календарный год, человек определяется по формуле Х =q*r, где  (q) общее
число квартир в многоквартирных домах и домовладений индивидуальных жилых домов, находящихся на дворовой территории многоквартирных домов или по периметру дворовой территории реализуемого проекта, (r=3) среднее число жителей на одну квартиру. Для расчета кол-ва граждан, удовлетворение потребностей которых направлены проекты в 2019г. показатели суммируются
</t>
  </si>
  <si>
    <t>Суммируется количество жителей, проживающих в домах, образующих благоустраиваемую дворовую территорию, либо прилегающих к ней.</t>
  </si>
  <si>
    <t xml:space="preserve">Количество жителей в домах победивших проектов. </t>
  </si>
  <si>
    <t>Расчет благополучателей производился на основании предоставленной заявки для участия в практике инициативного бюджетирования на территории городского округа Сызрань от ТОС "Декабристов"</t>
  </si>
  <si>
    <t>Подсчет количества благополучателей проектов проводился методом сложения данных из отчетов по реализации проектов</t>
  </si>
  <si>
    <t>Ориентировочное количество жителей, проживающих в радиусе 1 км от данной территории, а также посещающие территорию эпизодически (в год)</t>
  </si>
  <si>
    <t>Численность благополучателей рассчитывается на основании базы данных, используемой для начисления платежей за коммунальные услуги, предоставляемые населению на территории городского округа Чапаевск</t>
  </si>
  <si>
    <t xml:space="preserve">количество потенциальных благополучателей определяется исходя из численности граждан, проживающих на территории (части территории) муниципального образования, которые будут  регулярно прямо или косвенно пользоваться результатами выполненного проекта </t>
  </si>
  <si>
    <t xml:space="preserve">Численность благополучателей равна численности граждан, проживавших в сельском поселении Георгиевка на 01.01.2021г. </t>
  </si>
  <si>
    <t>количество благополучателей формируется из количества людей, посещающих объекты и использующих объекты общественной инфраструктуры</t>
  </si>
  <si>
    <t>В рачете количества благополучателей учитывались все жители, проживающие на территории населенных пунктов, на которых реализовывалась практика</t>
  </si>
  <si>
    <t>доступность жителей села, где реализован Проект, к занятию спортом и физической культурой: молодежь села Роща Шалинского городского округа 250 человек, в том числе 125 детей</t>
  </si>
  <si>
    <t>Количество посетителей учреждений, количество жителей территории города, являющиеся благополучателями</t>
  </si>
  <si>
    <t>Количество человек, благополучатели проекта 226 человек</t>
  </si>
  <si>
    <t xml:space="preserve">инициативный проект, внесенный на рассмотрение  в администрацию муниципального округа должен содержать ориентировочное количество потенциальных благополучателей от реализации инициативного проекта </t>
  </si>
  <si>
    <t>Метод подсчета количества благополучателей указывается в инициативном проекте, подготовленном инициативной группой граждан</t>
  </si>
  <si>
    <t>За благополучателей принимается общее количество жителей проживающих на территории реализации инициативного проекта.</t>
  </si>
  <si>
    <t xml:space="preserve">Количество жителей, проживающих в населенных пунктах -"победителях" согласно статистической отчётности Управления Федеральной службы государственной статистики  по Северо-Кавказскому федеральному округу (письменный ответ статуправления от 16.06.2021г.№ВД-29-09/3982-ДР ) </t>
  </si>
  <si>
    <t>благополучателями являются жители населенных пунктов</t>
  </si>
  <si>
    <t xml:space="preserve">Численность населения в населенных пунктов </t>
  </si>
  <si>
    <t>при подсчете благополучателей — жителей части городского округа (все жители населенного пункта) используем Постановление  Правительства Ставропольского края от 04.05.2006 N 63-п (ред. от 16.07.2021)
"Об утверждении Реестра административно-территориальных единиц и территориальных единиц Ставропольского края",  учитывается количество граждан указанной в проекте целевой группы (возраст, интересы);               при подсчете благополучателей — жителей части населенного пункта городского округа (по территории проживания) количество жителей определяется с учетом количества индивидуальных жилых домов, квартир.</t>
  </si>
  <si>
    <t>Количество граждан, проживающих на улице (участках улиц), на которой реализован проект</t>
  </si>
  <si>
    <t>расчет (кол-во обучающихся в образовательных организациях)</t>
  </si>
  <si>
    <t>Количество благополучателей инициаторы проектов расчитывают самостоятельно и указывают их число в инициативных проектах</t>
  </si>
  <si>
    <t>Жители  улиц Победы, Сосновой, И.Зорина, Авангардной села Вавож; жители с. Волипельга</t>
  </si>
  <si>
    <t>группы населения, которые будут пользоваться результатами выполненного проекта</t>
  </si>
  <si>
    <t>Удельный вес населения, получающего выгоду от реализации проекта (прямых благополучателей) (% от общего числа зарегистрированных жителей в населенном пункте)-количество баллов равно доле благополучателей от общей численности зарегистрированных жителей населенного пункта</t>
  </si>
  <si>
    <t>Доля благополучателей в общей численности населения населенного пункта (% от общего числа зарегистрированных жителей в населенном пункте) * 0,1</t>
  </si>
  <si>
    <t>Количество благополучателей проектов ИБ/общее количество граждан, проживающих в МО</t>
  </si>
  <si>
    <t>дети, посещающие детский сад и центр детского творчества, родители и родственники, работники детского сада</t>
  </si>
  <si>
    <t>При подсчете количества  благополучателей   применялись статистические данные  о численности населения  муниципального образования "Старокулаткинский район" , в том числе по р.п. Старая Кулатка</t>
  </si>
  <si>
    <t xml:space="preserve">все граждане поселка </t>
  </si>
  <si>
    <t>все граждане поселка Гатка</t>
  </si>
  <si>
    <t>Запрос в РКЦ о количестве зарегистрированных жильцов в доме,  входящем в границы ТОС</t>
  </si>
  <si>
    <t>Согласно похозяйственной книги</t>
  </si>
  <si>
    <t>благополучатели - жители п.Средний Ургал ( 451) и жители домов ул.Софийская 4,4б,4в,6 -169 человек</t>
  </si>
  <si>
    <t xml:space="preserve">Методика отсутствует. Благополучателями признаются жители, пользующиеся детской площадкой (2021 год) </t>
  </si>
  <si>
    <t>Общее количество благополучателей подсчитывается исходя из заявок  со стороны инциаторов проектов на реализацию инциативных платежей, получивших финансовую поддержку со стороны муниципального образования</t>
  </si>
  <si>
    <t>При предоставлении проекта на конкурсный отбор проектов в Заявке указывается количество  благополучателей</t>
  </si>
  <si>
    <t>Количество благополучателей - это количество жителей города Сургута (всех возрастов), занимающихся весопипедным спортом, в том числе, на любительском уровне. Рассчитано инициативной группой, в состав которой входят организаторы городских вело-сообществ.</t>
  </si>
  <si>
    <t xml:space="preserve">число жителей поселка городского типа/деревни/села/ жители двора </t>
  </si>
  <si>
    <t>данные органов местного самоуправления</t>
  </si>
  <si>
    <t>Количество благополучателей сформировано из количества людей проживающих в непосредственной близости к объекту инициативного бюджетирования, а также посещающих культурно-досуговые мероприятия проводимые на территории объекта инициативного бюджетирования</t>
  </si>
  <si>
    <t xml:space="preserve">методика подсчета благополучателй основана на численности населения населенных пунктов сельского поселения Леуши (п.Лиственичный, п.Ягодный, п.Дальний, с.Леуши), которые являются потенциальными пользователями реализуемых проектов. </t>
  </si>
  <si>
    <t xml:space="preserve">жители дома ул. Центральная, д. 7 и соседних дворов (1500) + жители пгт. Барсово (5950)+молодёжь Сургутского района (27 000 чел.)+ жители с.п. Русскинская  (1589 чел.)количество граждан, принявших участие в поддержке инициативного проекта (14593)
</t>
  </si>
  <si>
    <t>Благополучателями являются учащиеся МОУ СОШ № 40 - 1288 чел, а также жители микрорайона в количестве 2 552 чел. , в котором территориально находится образовательное учреждение.</t>
  </si>
  <si>
    <t xml:space="preserve">Информация предоставляется инициаторами в заявках на участие в конкурсном отборе: Жители и гости города; жители многоквартирных домов, проживающих вблизи обустройства площадки для выгула собак; жители микрорайона Удача. В 3 из 5 инициатив конечными благополучателями указаны все жители города. </t>
  </si>
  <si>
    <t>Определялось среднестатистическое количество жителей города, которые имеют возможность использовать результаты проекта для отдыха, образования, занятия спортом и т.д.</t>
  </si>
  <si>
    <t>Благополучателями являются жители г. Новый Уренгой и жители р-на Лимбяяха</t>
  </si>
  <si>
    <t>Согласно территориальному разделению, установленному ст.2 пункт 7  "Положения о порядке выдвижения, внесения, обсуждения, рассмотрения инициативных проектов и проведения их конкурсного отбора" утв. РГД № 165-Д от 22.10.2020</t>
  </si>
  <si>
    <t>Так как 8 инициатив - это крупные общегородские мероприятия (количество благополучателей каждого события - около 3 900 - 4 000 человек), благополучателями считается население города Муравленко в целом</t>
  </si>
  <si>
    <t>Все жители города, так как инициативы затрагивают все возврастные слои населения</t>
  </si>
  <si>
    <t>Количество жителей, проживающих на территории населенных пунктов, в которых были реализованы проекты инициативного бюджетирования;
Количество учащихся в образовательных учреждениях, в которых реализовывался проект школьное партисипаторное бюджетирование</t>
  </si>
  <si>
    <t>Всё население муниципального образования</t>
  </si>
  <si>
    <t>Население села Шурышкары</t>
  </si>
  <si>
    <t>Подсчет благополучателей происходил из расчета жителей близлежащих домов по ул.Аграрная, Оленеводов, Совхозная, Центральная с.Белоярск</t>
  </si>
  <si>
    <t>Методики подсчета благополучателей отсутствует</t>
  </si>
  <si>
    <t>Онлайн голосование на портале "ЖИВЕМ НА СЕВЕРЕ"; форма № ОО-1 "Сведения об организации, осуществляющей образовательную деятельность по образовательным программа начального общего, основного общего, среднего общего образования"</t>
  </si>
  <si>
    <t>Численность населения района без учета межселенной территории</t>
  </si>
  <si>
    <t>В связи с тем, что на территории всех населенных пунктов муниципального округа, за исключением д. Харампур, реализованы значимые инициативные проекты, то жители этих населенных пунктов признаются благополучателями. Учащиеся МБОУ "ШИООО" Д. ХАРАМПУР принимали участие в проекте школьного партисипаторного бюджетирования и признаются благополучателями</t>
  </si>
  <si>
    <t>Учащиеся ОУ и жители</t>
  </si>
  <si>
    <t>Реализация проекта направлена на безопасность дорожного движения граждан и автовладельцев.</t>
  </si>
  <si>
    <t>На территорииях, улицах села с выводом записи информации в администрацию поселения. Данный проект напрвлен на повышение безопасности населения и сохранности имущества.</t>
  </si>
  <si>
    <t xml:space="preserve">количество человек в поселке </t>
  </si>
  <si>
    <t>https://soliletsk.ru/inicziativnyie-proektyi.html</t>
  </si>
  <si>
    <t>http://www.zdsamara.ru/documents/%D0%A0%D0%B5%D0%B5%D1%88%D0%B5%D0%BD%D0%B8%D0%B5-%E2%84%96-37-%D0%BE%D1%82-09.02.2021-%D0%9E%D0%B1-%D1%83%D1%82%D0%B2.-%D0%9F%D0%BE%D0%BB%D0%BE%D0%B6%D0%B5%D0%BD%D0%B8%D1%8F-%D0%BE%D0%B1-%D0%98%D0%9F.pdf</t>
  </si>
  <si>
    <t>http://www.zdsamara.ru/dlya-naseleniya/tvoy-konstruktor-dvora/golosovanie-tvoy-konstruktor-dvora-2020/</t>
  </si>
  <si>
    <t>https://syzran.samgd.ru/acts/decisions/75830/</t>
  </si>
  <si>
    <t xml:space="preserve">Расчетные данные  </t>
  </si>
  <si>
    <t>https://disk.yandex.ru/i/wv0yYaDtYDwrvg</t>
  </si>
  <si>
    <t>https://www.mozhga-rayon.ru/about/the-department-of-the-registry-office/%D0%9F%D0%BE%D1%80%D1%8F%D0%B4%D0%BE%D0%BA%20%D0%BE%20%D0%BA%D0%BE%D0%BD%D0%BA.%D0%BE%D1%82%D0%B1%D0%BE%D1%80%D0%B5%20(%D0%9D%D0%90%D0%A8%D0%95%20%D0%A1%D0%95%D0%9B%D0%9E).pdf</t>
  </si>
  <si>
    <t xml:space="preserve">http://kuzovatovo.ulregion.ru/5889/posel/10.html </t>
  </si>
  <si>
    <t>https://admlangepas.ru/open-budget/proactive-budgeting/attention-the-competition/konkurs-initsiativnykh-proektov-2021g/</t>
  </si>
  <si>
    <t xml:space="preserve">
https://tumstat.gks.ru
</t>
  </si>
  <si>
    <t>https://tumstat.gks.ru/ofstat_ynao</t>
  </si>
  <si>
    <t>https://cabinet.miccedu.ru/object/</t>
  </si>
  <si>
    <t>16 (Расчетная среднегодовая численность населения по данным департамента экономического развития Администрации городского округа "Город Архангельск" за 2021 год 350 616 человек)</t>
  </si>
  <si>
    <t>https://novotroitsk.orb.ru/vlast/about/informatsiya-ot-podrazdeleniy-administratsii/zamestitel-glavy-goroda-rukovoditel-apparata/administratsii-sel-i-poselkov/administratsiya-sela-prigornoe.php?</t>
  </si>
  <si>
    <t>2,555% (Самарский территориальный орган Федеральной службы государственной статистики по Самарской области (Самарастат))</t>
  </si>
  <si>
    <t>2,7%                                                                                                            Источник информации о количестве жителей на 01.01.2021 г. -  данные ФОГС по Самарской области (Самарастат) https://www.gks.ru/</t>
  </si>
  <si>
    <t xml:space="preserve">8,54. Управление Федеральной службы
государственной статистики по
Северо-Кавказскому федеральному округу
</t>
  </si>
  <si>
    <t>1%
Официальный сайт Администрации города Тюмени (https://www.tyumen-city.ru/gorodtumeny/naselenie)</t>
  </si>
  <si>
    <t>12%, статистические данные</t>
  </si>
  <si>
    <t xml:space="preserve"> 451 человек Средний Ургал - 100% </t>
  </si>
  <si>
    <t>Расчетная среднегодовая численность населения по данным департамента экономического развития Администрации городского округа "Город Архангельск" за 2021 год 350,6 тыс. человек</t>
  </si>
  <si>
    <t>1,729 (МО Добровольский сельсовет, МО Будамшинский сельсовет)</t>
  </si>
  <si>
    <t>28 680 (Самарский территориальный орган Федеральной службы государственной статистики по Самарской области (Самарастат))</t>
  </si>
  <si>
    <t>70,944/70,520</t>
  </si>
  <si>
    <t>Численность населения  МО - 55 476 человек  (Управление Федеральной службы государственной статистики  пол Северо-Кавказскому федеральному округу )</t>
  </si>
  <si>
    <t>55,476 - Численность населения  МО - 55 476 человек  (Управление Федеральной службы государственной статистики  пол Северо-Кавказскому федеральному округу )</t>
  </si>
  <si>
    <t>5,72 -село Степное; 4,34- село Иргаклы</t>
  </si>
  <si>
    <t>https://astrastat.gks.ru/main_indicators</t>
  </si>
  <si>
    <t>https://ru.wikipedia.org/wiki/Белгород</t>
  </si>
  <si>
    <t>https://belg.gks.ru/storage/mediabank/peopl_22.doc</t>
  </si>
  <si>
    <t>https://belg.gks.ru/storage/mediabank/V0cF1vj8/peopl_MO21.doc</t>
  </si>
  <si>
    <t>https://www.gks.ru/scripts/db_inet2/passport/table.aspx?opt=1462500020202021</t>
  </si>
  <si>
    <t>https://belg.gks.ru/</t>
  </si>
  <si>
    <t xml:space="preserve">Территориальный орган Федеральной службы государственной статистики по Владимирской области </t>
  </si>
  <si>
    <t>https://ivanovo.gks.ru/folder/27479</t>
  </si>
  <si>
    <t>https://irkutskstat.gks.ru/storage/mediabank/sr_god_chisl_2021.html</t>
  </si>
  <si>
    <t xml:space="preserve">https://gvardeysk.gov39.ru/files/dokumentu/administrazia/%D0%9F%D0%B0%D1%81%D0%BF%D0%BE%D1%80%D1%82%20%D0%9C%D0%9E%202021.docx
</t>
  </si>
  <si>
    <t>https://kaliningrad.gks.ru/storage/mediabank/lv6RyGEt/02_01%20%20%D0%9D%D0%B0%D1%81%D0%B5%D0%BB%D0%B5%D0%BD%D0%B8%D0%B5%202020.pdf</t>
  </si>
  <si>
    <t>Территориальный орган Федеральной службы государственной статистики по Кировской области.</t>
  </si>
  <si>
    <t>https://kirovstat.gks.ru/</t>
  </si>
  <si>
    <t>https://kirovstat.gks.ru/storage/mediabank/YQJszcF2/%D0%A1hislen_na_nachalo_goda.htm</t>
  </si>
  <si>
    <t>https://www.gks.ru/dbscripts/munst/munst87/DBInet.cgi</t>
  </si>
  <si>
    <t>Территориальный орган Федеральной службы государственной статистики по Республике Коми https://komi.gks.ru/population</t>
  </si>
  <si>
    <t>Статистические данные РК</t>
  </si>
  <si>
    <t>по данным Комистат на 01.01.2021</t>
  </si>
  <si>
    <t>https://komi.gks.ru/</t>
  </si>
  <si>
    <t>https://komi.gks.ru/storage/mediabank/Численность%20по%20полу%20и%20возрасту%20на%201.01.2021г%20по%20городам%20и%20районам.doc</t>
  </si>
  <si>
    <t xml:space="preserve">https://krsdstat.gks.ru/storage/mediabank/ReHuiuIL/Ocenka.htm
</t>
  </si>
  <si>
    <t>https://www.gks.ru/scripts/db_inet2/passport/table.aspx?opt=36234072021</t>
  </si>
  <si>
    <t>Данные похозяйственного учета</t>
  </si>
  <si>
    <t>похозяйственные книги Рисового сельского поселения Славянского района за 2012-2021 гг.</t>
  </si>
  <si>
    <t>Книга о похозяйственном учете</t>
  </si>
  <si>
    <t>https://krasstat.gks.ru/folder/27812</t>
  </si>
  <si>
    <t>https://sverdl.gks.ru/storage/mediabank/TwCtEIIi/2020.zip</t>
  </si>
  <si>
    <t>https://crimea.gks.ru/storage/mediabank/iAZ48JIU/Численность%20на%2001-01-2021.pdf</t>
  </si>
  <si>
    <t>http://monitoring.lenreg.ru</t>
  </si>
  <si>
    <t>https://habstat.gks.ru/folder/23590</t>
  </si>
  <si>
    <t>https://borcity.ru/okrug/okrug_info.php</t>
  </si>
  <si>
    <t xml:space="preserve">https://nizhstat.gks.ru/main_indicators
</t>
  </si>
  <si>
    <t>http://www.statdata.ru/naselenie/omskoi-oblasti</t>
  </si>
  <si>
    <t>https://www.gks.ru/scripts/db_inet2/passport/table.aspx?opt=526231512020</t>
  </si>
  <si>
    <t>https://orenstat.gks.ru/folder/135151</t>
  </si>
  <si>
    <t>https://www.gks.ru/scripts/db_inet2/passport/pass.aspx?base=munst53&amp;r=53712000</t>
  </si>
  <si>
    <t>https://orenstat.gks.ru/folder/26298</t>
  </si>
  <si>
    <t xml:space="preserve">Постановление администрации города Медногорска от 29.10.2021 №1239-па "О прогнозе социально-экономического развития муниципального образования город Медногорск на 2022 год и плановый период 2023 и 2024 годов"  (официальный сайт администрации г. Медногорска/Экономика/Социально-экономическое развитие МО/ Социально-экономическое развитие МО г. Медногорск в 2022 году) </t>
  </si>
  <si>
    <t>https://orenstat.gks.ru/storage/mediabank/ZOfmktDW/%D0%A7%D0%B8%D1%81%D0%BB%D0%B5%D0%BD%D0%BD%D0%BE%D1%81%D1%82%D1%8C%20%D0%BD%D0%B0%D1%81%D0%B5%D0%BB%D0%B5%D0%BD%D0%B8%D1%8F%20%D0%BC%D1%83%D0%BD%D0%B8%D1%86%D0%B8%D0%BF%D0%B0%D0%BB%D1%8C%D0%BD%D1%8B%D1%85%20%D0%BE%D0%B1%D1%80%D0%B0%D0%B7%D0%BE%D0%B2%D0%B0%D0%BD%D0%B8%D0%B9%20%D0%9E%D1%80%D0%B5%D0%BD%D0%B1%D1%83%D1%80%D0%B3%D1%81%D0%BA%D0%BE%D0%B9%20%D0%BE%D0%B1%D0%BB%D0%B0%D1%81%D1%82%D0%B8%20%D0%BD%D0%B0%201%20%D1%8F%D0%BD%D0%B2%D0%B0%D1%80%D1%8F%202021%20%D0%B3%D0%BE%D0%B4%D0%B0.docx</t>
  </si>
  <si>
    <t>https://orenstat.gks.ru/storage/document/document_statistic_collection/2021-06/11/%D0%9C%D1%83%D0%BD%D0%B8%D1%86%D0%B8%D0%BF%D0%B0%D0%BB%D1%8C%D0%BD%D1%8B%D0%B5%20%D0%BE%D0%B1%D1%80%D0%B0%D0%B7%D0%BE%D0%B2%D0%B0%D0%BD%D0%B8%D1%8F%20%D0%BD%D0%B0%201%20%D1%8F%D0%BD%D0%B2%D0%B0%D1%80%D1%8F%202021%20%D0%B3%D0%BE%D0%B4%D0%B0.pdf</t>
  </si>
  <si>
    <t>http://sorochinsk56.ru/assets/files/2021-Postanovleniya/11/1685-15.11.2021-2.pdf</t>
  </si>
  <si>
    <t>https://www.gks.ru/scripts/db_inet2/passport/table.aspx?opt=5373200020202021</t>
  </si>
  <si>
    <t>https://gks.ru/dbscripts/munst/munst53/DBInet.cgi</t>
  </si>
  <si>
    <t>https://www.gks.ru/scripts/db_inet2/passport/table.aspx?opt=536114432021</t>
  </si>
  <si>
    <t>https://orenstat.gks.ru/folder/38557/document/125116</t>
  </si>
  <si>
    <t>https://www.gks.ru/scripts/db_inet2/passport/pass.aspx?base=munst53&amp;r=53615000</t>
  </si>
  <si>
    <t>https://ru.wikipedia.org/wiki/%D0%9E%D1%80%D0%B5%D0%BD%D0%B1%D1%83%D1%80%D0%B3%D1%81%D0%BA%D0%B8%D0%B9_%D1%80%D0%B0%D0%B9%D0%BE%D0%BD</t>
  </si>
  <si>
    <t>Данные оренстат (письмо Минфина Оренбургмкой области от 07.08.2020 г №17102-24/1493)</t>
  </si>
  <si>
    <t>по данным статистических данных</t>
  </si>
  <si>
    <t>База данных Росстата.</t>
  </si>
  <si>
    <t>https://pnz.gks.ru/demography</t>
  </si>
  <si>
    <t>https://gks.ru/dbscripts/munst/munst57/DBInet.cgi</t>
  </si>
  <si>
    <t>https://primstat.gks.ru/folder/27118#</t>
  </si>
  <si>
    <t xml:space="preserve">https://primstat.gks.ru/storage/mediabank/NXRqUAEK/%D0%A7%D0%B8%D1%81%D0%BB%D0%B5%D0%BD%D0%BD%D0%BE%D1%81%D1%82%D1%8C%20%D0%93%D0%9E%20%D0%B8%20%D0%9C%D0%A0%20%D0%BD%D0%B0%20%D0%BD%D0%B0%D1%87%D0%B0%D0%BB%D0%BE%20%D0%B3%D0%BE%D0%B4%D0%B0_2021.xlsx </t>
  </si>
  <si>
    <t>https://www.gks.ru/scripts/db_inet2/passport/table.aspx?opt=606584542021</t>
  </si>
  <si>
    <t>https://rosstat.gov.ru/storage/mediabank/MZmdFJyI/chisl_%D0%9C%D0%9E_Site_01-01-2021.xlsx</t>
  </si>
  <si>
    <t>https://www.gks.ru/scripts/db_inet2/passport/table.aspx?opt=367270002021</t>
  </si>
  <si>
    <t>http://www.statdata.ru/naselenie/samara?</t>
  </si>
  <si>
    <t>Территориальный орган Федеральной службы государственной статитстики по Самарской области (Самарастат). Муниципальный контракт на оказание информационных услуг по предоставлению статистической информации сверх Федерального плана статистических работ в 2021 году от 18.01.2021 № 1.</t>
  </si>
  <si>
    <t>https://samarastat.gks.ru/population</t>
  </si>
  <si>
    <t>https://docs.yandex.ru/docs/view?url=ya-browser%3A%2F%2F4DT1uXEPRrJRXlUFoewruEzQSH1cpjnKAD6DWK5y0kZtegxHxcTi2nEZ3BCgceruGC29eD9o1SkdGuiiI3OpIhZ3b0N-UbHPdy23QkWVYW1g9bW5liR59kQ2fffCSUSag351fjbFgchgXlRbmixnnA%3D%3D%3Fsign%3DTIJ-_zc0SXaXEEJlDoyBEbORXkqSNbg9gvbxQPxQURk%3D&amp;name=Численность%20постоянного%20населения%20Самарской%20области%20по%20муниципальным%20образованиям%20на%201.01.2021%20г..xlsx&amp;nosw=1</t>
  </si>
  <si>
    <t>https://docs.yandex.ru/docs/view?url=ya-browser%3A%2F%2F4DT1uXEPRrJRXlUFoewruDJxx9_PgR5gPpQdjhRvyhlYFaRgJ4UWLYIeYGJk-ntEowVe1uwLctCGuww5UmcZ2Y3tTNOLiPCW2mEpNOOW2cdRlDjBn-mAcJWHJO3pEKxdPxEncwx9RMZ5izXhXUqoiw%3D%3D%3Fsign%3D1lECGUDKpPGS0B08VQONs9bG12mHz8dP6X2HOtqZpsM%3D&amp;name=Численность%20постоянного%20населения%20Самарской%20области%20по%20муниципальным%20образованиям%20на%201.01.2021%20г..xlsx&amp;nosw=1</t>
  </si>
  <si>
    <t>https://tgl.ru/tgl-in-figures/</t>
  </si>
  <si>
    <t>https://samarastat.gks.ru/search?q</t>
  </si>
  <si>
    <t>https://www.gks.ru/scripts/db_inet2/passport/table.aspx?opt=366180002021</t>
  </si>
  <si>
    <t>http://www.statdata.ru/naselenie/samarskoj-oblasti</t>
  </si>
  <si>
    <t xml:space="preserve">https://www.wikiwand.com/ru/Сельское_поселение_Кошки    http://samarastat.gks.ru›storage…Численность…1.01.2021 г…Официальный сайт по данным Яндекс.Справочника
</t>
  </si>
  <si>
    <t>https://sverdl.gks.ru/main_indicators#</t>
  </si>
  <si>
    <t>https://sverdl.gks.ru/</t>
  </si>
  <si>
    <t>Расчетные данные https://sverdl.gks.ru/about</t>
  </si>
  <si>
    <t xml:space="preserve">
https://gks.ru/dbscripts/munst/munst65/DbInet.cgi
</t>
  </si>
  <si>
    <t>https://www.gks.ru/scripts/db_inet2/passport/table.aspx?opt=657710002021</t>
  </si>
  <si>
    <t>https://stavstat.gks.ru/folder/28386</t>
  </si>
  <si>
    <t>https://stavstat.gks.ru/storage/mediabank/uH9eSXHS/Численность%20населения%20на%2001.01.2021%20г.%20и%20в%20среднем%20за%202020%2</t>
  </si>
  <si>
    <t>https://ru.wikipedia.org/wiki/%D0%93%D1%80%D0%B0%D1%87%D1%91%D0%B2%D1%81%D0%BA%D0%B8%D0%B9_%D1%80%D0%B0%D0%B9%D0%BE%D0%BD_(%D0%A1%D1%82%D0%B0%D0%B2%D1%80%D0%BE%D0%BF%D0%BE%D0%BB%D1%8C%D1%81%D0%BA%D0%B8%D0%B9_%D0%BA%D1%80%D0%B0%D0%B9)</t>
  </si>
  <si>
    <t xml:space="preserve">https://stavstat.gks.ru/folder/28386 </t>
  </si>
  <si>
    <t>источник статистики- похозяйственные книги</t>
  </si>
  <si>
    <t>https://stavstat.gks.ru/folder/28386   Управление Федеральной службы
государственной статистики по
Северо-Кавказскому федеральному округу</t>
  </si>
  <si>
    <t>https://www.gks.ru/scripts/db_inet2/passport/table.aspx?opt=77310002021</t>
  </si>
  <si>
    <t>https://www.gks.ru/scripts/db_inet2/passport/table.aspx?opt=7171000020202021</t>
  </si>
  <si>
    <t>https://www.gks.ru/scripts/db_inet2/passport/table.aspx?opt=717010002021</t>
  </si>
  <si>
    <t>Численность на сайте росстата</t>
  </si>
  <si>
    <t>http://glazrayon.ru/city/economica/statistika/naselenie/</t>
  </si>
  <si>
    <t>статистика</t>
  </si>
  <si>
    <t>https://docs.yandex.ru/docs/view?url=ya-browser%3A%2F%2F4DT1uXEPRrJRXlUFoewruLS2zsO5uFFBu8oUFVkgWl94rQZ7f_3z2XrgUe1CuD5NTT_uLz-GknXI601fVAeC7wnBY_KSCJ5IRIfwh0XoxD9m4jkliTFvsysA0ZqtuGvajWWT1HkG9TTTuEXb_FRPGA%3D%3D%3Fsign%3DnHBESuIxMzSviPBOMmPlhYYaYwEuBhrVQQNe8y9tmOg%3D&amp;name=ДЗ_2021_19%20(1).xls&amp;nosw=1</t>
  </si>
  <si>
    <t>https://kiyasovo.udmurt.ru/city/adm_mo/kiyas/stat.php</t>
  </si>
  <si>
    <t>статистических данных по части территории нет</t>
  </si>
  <si>
    <t>https://www.mozhga-rayon.ru/city/</t>
  </si>
  <si>
    <t>https://docviewer.yandex.ru/view/1130000038541312/?*=Ep2DgXoiArrpfKSKgpZYzAxb3Kd7InVybCI6InlhLWJyb3dzZXI6Ly80RFQxdVhFUFJySlJYbFVGb2V3cnVHckpxRVVJcTJOMHlpMTlfVGF3RlRZRkN5U3ZRdUdzMzdVcGhKN3ZBT210czd0dlBFNjFGR0NISzl3RUtHMjBocHpzZlJyVkFpS2hCTnpQeERNZEU0TWxRWUhTUzkycDV6ZGVacExDQXY1eno0RHRzdXZ0UklVcWp2ZlUtXzdXWEE9PT9zaWduPUZXU2tUYkRTc2tVZTNFeEFhZG1BZUtHUE1ueFR6ZW9sVW1wVDFJVlAyNzQ9IiwidGl0bGUiOiI3My1uYXMtMjEueGxzeCIsIm5vaWZyYW1lIjpmYWxzZSwidWlkIjoiMTEzMDAwMDAzODU0MTMxMiIsInRzIjoxNjQ4ODA0NTMxMDgwLCJ5dSI6IjY1MDMzOTU4NjE2NDc4MzUzNTYifQ%3D%3D</t>
  </si>
  <si>
    <t>https://www.gks.ru/scripts/db_inet2/passport/table.aspx?opt=736424302021</t>
  </si>
  <si>
    <t>https://gks.ru/dbscripts/munst/munst73/DBInet.cgi</t>
  </si>
  <si>
    <t>https://uln.gks.ru/folder/40428</t>
  </si>
  <si>
    <t>https://uln.gks.ru/search?q=численность+Вешкаймского+района</t>
  </si>
  <si>
    <t>https://www.gks.ru/scripts/db_inet2/passport/table.aspx?opt=736201512020</t>
  </si>
  <si>
    <t>Данные территориального органа Государственной статистики по Ульяновской области в Радищевском районе</t>
  </si>
  <si>
    <t>https://uln.gks.ru/storage/mediabank/I0boUMax/73-nas-21.xlsx</t>
  </si>
  <si>
    <t>https://uln.gks.ru/storage/mediabank/</t>
  </si>
  <si>
    <t>https://rosstat.gov.ru/</t>
  </si>
  <si>
    <t>Управление экономического развития администрации Уська-Орочского сельского поселения</t>
  </si>
  <si>
    <t>https://tumstat.gks.ru/ofs_demp_hmao</t>
  </si>
  <si>
    <t>На основании исходных данных для расчета распределения дотации  на выравнивание бюджетной обеспеченности муниципальных районов (городских округов)  и поселений, входящих в состав муниципального района на 2021 год и на плановый период 2022 и 2023 годов, предоставленных Департаментом финансов Ханты-Мансийского автономного округа - Югры https://depfin.admhmao.ru/otkrytyy-byudzhet/mezhbyudzhetnye-otnosheniya/mezhbyudzhetnye-transferty-munitsipalnym-obrazovaniyam-avtonomnogo-okruga/proekt-byudzheta-avtonomnogo-okruga-na-2022-god-i-na-planovyy-period-2023-i-2024-godov/6031428/pokazateli-iskhodnykh-dannykh-v-razreze-munitsipalnykh-obrazovaniy-avtonomnogo-okruga/?fid=1314488</t>
  </si>
  <si>
    <t>http://hmrn.ru/raion/ekonomika/ser/passport_socio_economic_situation/index.php</t>
  </si>
  <si>
    <t>https://города-россия.рф/sity_id.php?id=72</t>
  </si>
  <si>
    <t>http://nvraion.ru/ekonomika-i-finansy/chislennost/</t>
  </si>
  <si>
    <t>https://www.gks.ru/scripts/db_inet2/passport/table.aspx?opt=718160002021</t>
  </si>
  <si>
    <t>https://www.gks.ru/scripts/db_inet2/passport/table.aspx?opt=718161602021</t>
  </si>
  <si>
    <t>https://www.gks.ru/scripts/db_inet2/passport/table.aspx?opt=718161512021</t>
  </si>
  <si>
    <t>https://tumstat.gks.ru</t>
  </si>
  <si>
    <t>https://www.admsr.ru/region/population/</t>
  </si>
  <si>
    <t>https://chelstat.gks.ru/main_indicators</t>
  </si>
  <si>
    <t>http://www.gcheb.cap.ru/about/info/</t>
  </si>
  <si>
    <t>https://www.gks.ru/dbscripts/munst/munst71/DBInet.cgi</t>
  </si>
  <si>
    <t>https://tumstat.gks.ru/ofs_demp_ynao</t>
  </si>
  <si>
    <t xml:space="preserve">https://www.gks.ru/scripts/db_inet2/passport/table.aspx?opt=7195600020202021 </t>
  </si>
  <si>
    <t>https://ru.wikipedia.org/wiki/%D0%9D%D0%BE%D1%8F%D0%B1%D1%80%D1%8C%D1%81%D0%BA</t>
  </si>
  <si>
    <t>http://muravlenko.yanao.ru/ekonomika-i-zhkh/municipalnaya-ekonomika/doklad-glavy-goroda/</t>
  </si>
  <si>
    <t xml:space="preserve"> https://tumstat.gks.ru/ofs_demp_ynao (демографический показатель "Численость населения ЯНАО на начало 2017-2022 года")</t>
  </si>
  <si>
    <t>Информация росстата</t>
  </si>
  <si>
    <t>по данным Управления Федеральной службы государственной статистики по Тюменской области, Ханты-Мансийскому автономному округу – Югре и Ямало-Ненецкому автономному округу (Тюменьстат)</t>
  </si>
  <si>
    <t>http://www.statdata.ru/naselenie/naselenie-yanao</t>
  </si>
  <si>
    <t>https://www.gks.ru/scripts/db_inet2/passport/table.aspx?opt=719280002021</t>
  </si>
  <si>
    <t>https://tumstat.gks.ru/storage/mediabank/srHER2Sd/Численость%20населения%20ЯНАО%20на%20начало%202017-2021%20года_516813.xlsx</t>
  </si>
  <si>
    <t>https://www.gks.ru/scripts/db_inet2/passport/table.aspx?opt=719130002021</t>
  </si>
  <si>
    <t>https://www.gks.ru/scripts/db_inet2/passport/table.aspx?opt=719134062021</t>
  </si>
  <si>
    <t>https://www.gks.ru/scripts/db_inet2/passport/table.aspx?opt=719134122021</t>
  </si>
  <si>
    <t xml:space="preserve">https://www.gorodmednogorsk.ru/economic/adm-oe-info.html </t>
  </si>
  <si>
    <t>https://disk.yandex.ru/i/8gx2uRaqCiTBXQ</t>
  </si>
  <si>
    <t>https://www.gks.ru/scripts/db_inet2/passport/table.aspx?opt=536114312021</t>
  </si>
  <si>
    <t>Команда проекта "Бюджет твоих возможностей"</t>
  </si>
  <si>
    <t>х. Бабиче-Кореновский</t>
  </si>
  <si>
    <t>Проектный офис Администрации Целинного муниципального округа</t>
  </si>
  <si>
    <t>Проектный офис администрации города Бузулука</t>
  </si>
  <si>
    <t>Центра -нет. Методологическая, организационная и консультационная помощь оказывается финансовым отделом администрации Бугурусланского района</t>
  </si>
  <si>
    <t>Муниципальное казенное учреждение городского округа Сызрань "Ресурсный центр поддержки развития местного самоуправления"</t>
  </si>
  <si>
    <t>Муниципальный проектный комитет по проведению конкурсного отбора проектов инициативного бюджетирования, реализауемых на территории муниципального образования "город Екатеринбург"</t>
  </si>
  <si>
    <t>1. Департамент финансов Нефтеюганского района
(6 чел.)
2. Управление по вопросам местного самоуправления и обращения граждан (2 чел.)</t>
  </si>
  <si>
    <t>Проектный офис "Уютный Ямал"</t>
  </si>
  <si>
    <t>Сектор проектной работы управления внутренней политики Администрации города Лабытнанги</t>
  </si>
  <si>
    <t>1. В рамках механизма инициативного бюджетирования "Уютный Ямал" - офис общественных инициатив «Уютный Ямал» муниципального образования город Муравленко 
2. в рамках механизма инициативного бюджетирования "Бюджетная инциатива граждан" - сотрудники отдела информации и общественных связей Администрации города Муравленко</t>
  </si>
  <si>
    <t>Проектный офис "Уютный Ямал" г. Губкинский, мкрн. 3, д. 4</t>
  </si>
  <si>
    <t>Проектный офис "Уютный Ямал". Не зарегистрирован, открывается только в период сбора идей для удобства жителей, которые по каким-либо причинам не готовы подавать заявку в электронном виде. Располагается в здании администрации или в помещении, принадлежащем муниципалитету.</t>
  </si>
  <si>
    <t>без статуса юридического лица</t>
  </si>
  <si>
    <t>Проектный офис, рабочая группа Администрации МО Аксарковское</t>
  </si>
  <si>
    <t>Проектный офис, рабочая группа Администрации МО Белоярское https://www.youtube.com/watch?v=BgFSRDRY2lY</t>
  </si>
  <si>
    <t>Проектный офис, рабочая группа Администрации МО село Катравож</t>
  </si>
  <si>
    <t>Проектный офис "Уютный ямал" без образования юридического лица</t>
  </si>
  <si>
    <t>В рамках текущей деятельности на добровольных началах</t>
  </si>
  <si>
    <t>местный</t>
  </si>
  <si>
    <t>безвозмездные</t>
  </si>
  <si>
    <t>Бюджет городского округа сызрань</t>
  </si>
  <si>
    <t>Бюджет городского округа Сызрань</t>
  </si>
  <si>
    <t>бюджет муниципального образования "город Екатеринбург"</t>
  </si>
  <si>
    <t>Без финансирования</t>
  </si>
  <si>
    <t>Средства местного бюджета муниципального образования</t>
  </si>
  <si>
    <t>Не требует финансирования</t>
  </si>
  <si>
    <t>Финансирование не требуется. Офис работает в течение месяца. Прием заявок ведут волонтеры.</t>
  </si>
  <si>
    <t>Ежегодно привлекаются специалисты по социальному проектированию, которые отрабатывают с командами школ оформление идей в проекты и проведение предзащиты проектов до выхода проектов на публичное голосование</t>
  </si>
  <si>
    <t>муниципальный проектный офис и муниципальный проектный комитет  созданы в Администрации МО Курманаевский район, при необходимости туда может обратиться любое сельское поселение</t>
  </si>
  <si>
    <t xml:space="preserve">да     </t>
  </si>
  <si>
    <t>подписной лист</t>
  </si>
  <si>
    <t>http://lugovoe.mrkineshma.ru/poseleniya/lugovoe/administration/info.php?PAGEN_1=2</t>
  </si>
  <si>
    <t>протокольное решение</t>
  </si>
  <si>
    <t>протоколы собрания и конференции граждан, проведение встреч с жителями совместно с депутатами МО</t>
  </si>
  <si>
    <t>Протокол об итогах сбора подписей, подписные листы</t>
  </si>
  <si>
    <t>Опрос граждан</t>
  </si>
  <si>
    <t xml:space="preserve">Сбор анкет в администрациях сельских поселений </t>
  </si>
  <si>
    <t>Ящик для сбора анкет был  установлен в Центре культуры с.Койгородок по адресу: улица Мира, дом 2.</t>
  </si>
  <si>
    <t>http://sosnogorsk.org/adm/narod_budget/realizatsiya-proektov-v-2021-god/</t>
  </si>
  <si>
    <t>Проведение анкетирования в период с 26.07.21 по 30.07.2021</t>
  </si>
  <si>
    <t>Подсчет анкет</t>
  </si>
  <si>
    <t>Ящики для сбора подписей , подомой обход</t>
  </si>
  <si>
    <t>Анкета</t>
  </si>
  <si>
    <t>реестры подписей граждан</t>
  </si>
  <si>
    <t>подворовой обход,сбор подписей</t>
  </si>
  <si>
    <t>Лист регистрации участников собрания</t>
  </si>
  <si>
    <t>подписные листы</t>
  </si>
  <si>
    <t>опросные листы</t>
  </si>
  <si>
    <t>анкетирование</t>
  </si>
  <si>
    <t>фото, видео, сбор подписей</t>
  </si>
  <si>
    <t>https://www.proletarskoe.ru/initsiativnoe-byudzhetirovanie/2021-god/6647-otchet-o-realizatsii-proekta-initsiativnogo-byudzhetirovaniya</t>
  </si>
  <si>
    <t>фото-фиксация</t>
  </si>
  <si>
    <t>реестр подписей</t>
  </si>
  <si>
    <t>фото фиксация</t>
  </si>
  <si>
    <t>реестр подписей, фотофиксация</t>
  </si>
  <si>
    <t>опросы граждан, сбор подписей</t>
  </si>
  <si>
    <t>Подписной лист, опрос граждан</t>
  </si>
  <si>
    <t>протокол сбора подписей</t>
  </si>
  <si>
    <t>Опрос и сбор подписей   граждан участников голосования</t>
  </si>
  <si>
    <t>опрос</t>
  </si>
  <si>
    <t>неотъемлемая часть проектной документации</t>
  </si>
  <si>
    <t>подсчет анкет</t>
  </si>
  <si>
    <t>протокол собрания жителей</t>
  </si>
  <si>
    <t xml:space="preserve">сбор подписей </t>
  </si>
  <si>
    <t xml:space="preserve">https://soliletsk.ru/assets/files/Inicianiv%20proekt/postanovlenie-o-golosovanii.docx            </t>
  </si>
  <si>
    <t>опрос граждан</t>
  </si>
  <si>
    <t>Подсчет анкет сотрудниками администрации муниципального образования</t>
  </si>
  <si>
    <t>анкетирование граждан</t>
  </si>
  <si>
    <t>опрос населения</t>
  </si>
  <si>
    <t>опросы, сбор подписей</t>
  </si>
  <si>
    <t>подписные листы в поддержку инициативного проекта (прилагается к заявке)</t>
  </si>
  <si>
    <t>подписные листы, протокол об итогах сбора подписей граждан в поддержку инициативного проекта</t>
  </si>
  <si>
    <t>Лист регистрации участников собраний граждан, опросные листы</t>
  </si>
  <si>
    <t>анкеты, опросные листы</t>
  </si>
  <si>
    <t>Сбор подписей</t>
  </si>
  <si>
    <t>Для фиксирования участия граждан в опросе по поддержки инициативного проекта использовались подписные листы, по форме установленной решением Совета Грачевского муниципального округа Ставропольского края от 22 апреля 2021 года № 37 "О некоторых вопросах реализации инициативных проектов на территории Грачевского муниципального оркуга Ставропольского края"</t>
  </si>
  <si>
    <t>подписные листы, предоставляемые в составе конкурсной документации.</t>
  </si>
  <si>
    <t>подписные листы, предоставляемые в составе конкурсной документации</t>
  </si>
  <si>
    <t>опросный лист</t>
  </si>
  <si>
    <t>Подписной лист по сбору подписей в поддержку инициативы граждан</t>
  </si>
  <si>
    <t xml:space="preserve">В 2021 году принятие решения об участии в конкурсном отборе по поддержке Проектов на территории муниципального образования «Завьяловский район», выбор объектов и отбор Проектов осуществляются с использованием онлайн-опросов через гугл-формы, социальные сети и (или) мессенджеры.
При проведении онлайн-опросов  по отбору Проектов необходимо использовать логотип проектов местных инициатив на территории муниципального образования «Завьяловский район» «Завьяловский район – ЗА ПРЕОБРАЖЕНИЕ!» и хештег #ЗРзапреображение. </t>
  </si>
  <si>
    <t>Подомовой обход с анкетными листами</t>
  </si>
  <si>
    <t>Протоколирование</t>
  </si>
  <si>
    <t>в протоколы собраний уличных комитетов</t>
  </si>
  <si>
    <t>iniciativnye_predlozheniya_narod_byudzhet_2021.pdf (terenga.ru)</t>
  </si>
  <si>
    <t>акт, анкеты</t>
  </si>
  <si>
    <t>https://admlangepas.ru/open-budget/proactive-budgeting/attention-the-competition/the-results-of-the-contest/itogi-konkursa-2021-goda/</t>
  </si>
  <si>
    <t>https://budget.uray.ru/wp-content/uploads/sites/3/2022/04/protokol-i-podpisnoj-list.pdf</t>
  </si>
  <si>
    <t>Сбор подписей. Подписные листы внесены в Администрацию города вместе с инициативным проектом в соответствии с Решением Думы города от 22.12.2020 № 690-VI ДГ "Об утверждении Положения о регулировании отдельных вопросов реализации инициативных проектов в городе Сургуте".</t>
  </si>
  <si>
    <t>протокол результатов анкетирования</t>
  </si>
  <si>
    <t>Обсуждение и голосование за проект  в режиме онлайн, посредством  опросов в социальных сетях, сбора подписей</t>
  </si>
  <si>
    <t>https://drive.google.com/drive/folders/1q8pLQNCx-XNg9COpQah51S35ckZ1umjC?usp=sharing</t>
  </si>
  <si>
    <t xml:space="preserve">Для жителей города Магнитогорска  существует 2 вида подачи Анкет-инициатив и Заявок на участие в проекте: электронный и письменный. При подаче в электронном виде на официальном сайте администрации г. Магнитогорска на информационном портале "Бюджет для граждан" на вкладке "Я планирую бюджет" заполняются электронные формы Анкеты- инциативы и Заявки на участие, на которые также можно выйти с главной страницы сайта через баннер "Я планирую бюджет". Электронные формы переадресовываются на почтовый ящик электронной почты секретаря рабочей группы по реализации проекта по ПБ «ЯПБ», который ведет учет и формирует списки Инициатив и участников проекта.  В случае выбора письменного варианта Инициативы и Заявки на участие принимаются через пресс-центр администрации города, затем также поступают для регистрации секретарю рабочей группы администрации города. В 2020 году все формы поданы в электронном виде. Ссылки на вкладке "Я планирую бюджет": Заявка на участие  -      http://budget.magnitogorsk.ru/Feedback/Index?MenuItemId=113    ; Анкета-инициатива -    http://budget.magnitogorsk.ru/Feedback/Index?MenuItemId=112                         </t>
  </si>
  <si>
    <t>Протоколы</t>
  </si>
  <si>
    <t>Сбор проектных идей проводился форме  сбора подписей (подписные листы)</t>
  </si>
  <si>
    <t>Выдвижение идей в инициативных группах школьников</t>
  </si>
  <si>
    <t>Результаты опроса</t>
  </si>
  <si>
    <t>1) 2726 2) 2632</t>
  </si>
  <si>
    <t>https://novotroitsk.orb.ru/vlast/about/informatsiya-ot-podrazdeleniy-administratsii/zamestitel-glavy-munitsipalnogo-obrazovaniya-gorod-novotroitsk-finance/finansovoe-upravlenie/narodnyy-byudzhet.php</t>
  </si>
  <si>
    <t>87 человек - с. Иргаклы; 92 человека - с. Степное</t>
  </si>
  <si>
    <t xml:space="preserve">да  </t>
  </si>
  <si>
    <t>при возможности проводилось обсуждение</t>
  </si>
  <si>
    <t>с учетом ситуации с распространением новой короновирусной инфекции очные встречи проводились только в онлайн формате с использованием сети Интернет</t>
  </si>
  <si>
    <t>Протокол собрания</t>
  </si>
  <si>
    <t>Протоколы обсуждения граждан</t>
  </si>
  <si>
    <t>инициативная группа</t>
  </si>
  <si>
    <t xml:space="preserve">Протокол собрания жителей д. Журихино по рассмотрению инициативного проекта детской спортивно-игровой площадки в д. Журихино
Решемского сельского поселения  Кинешемского муниципального района
д. Журихино
16.02.2021 года 17.00
Присутствовало 40  человек, достигших 16-летнего возраста и проживающих в д. Журихино (регистрационные листы в количестве 4  штук прилагаются).
Приглашенные: Тихомирова О.Н., зав. орг. отделом администрации Решемского сельского поселения.
 Повестка дня:
1.  Выборы председателя и секретаря собрания.
2. Проблема, решение которой имеет приоритетное значение для жителей д. Журихино Решемского сельского поселения;
3. Предложения по решению указанной проблемы. Ожидаемые результаты реализации инициативного проекта;
4. Предварительный расчет необходимых расходов на реализацию инициативного проекта;
5. Планируемые сроки реализации инициативного проекта;
6. Планируемое финансовое и  трудовое участие жителей д. Журихино в реализации данного проекта;
7. Объем средств бюджета Решемского сельского поселения на реализацию инициативного проекта, за исключением планируемого объема инициативных платежей;
8. Территория д. Журихино, в границах которой будет реализовываться инициативный проект.
Первый вопрос.
Выборы председателя и секретаря собрания.
Докладчик: Бородина И.В.
1. Предложила выбрать председателем собрания Пулину О.В.
Проголосовали:
За 40
Против __ 
Воздержались__
Решили выбрать председателем собрания Пулину О.В.
2. Предложила выбрать секретарем собрания Макарову Н.Н.
За 40
Против __ 
Воздержались__
Решили выбрать секретарем собрания Макарову Н.Н.
Второй вопрос.
Проблема, решение которой имеет приоритетное значение для жителей д. Журихино Решемского сельского поселения.
Докладчик Пулина О.В.
Отсутствие в д. Журихино современного безопасного спортивно-игрового оборудования.
За 40
Против __ 
Воздержались__
Решили, что проблема, решение которой имеет приоритетное значение для жителей д. Журихино Решемского сельского поселения – это отсутствие в д. Журихино современного безопасного спортивно-игрового оборудования.
Третий вопрос.
Предложения по решению указанной проблемы. Ожидаемые результаты реализации инициативного проекта.
Докладчик Пулина О.В.
В д. Журихино Решемского сельского поселения проживает 260 жителей, из них 50 детей. В летний период приезжает еще около 50 детей. Обустройство современной детской спортивно-игровой площадки позволит обеспечить активную занятость детей дошкольного и школьного возраста, а также оградить их от опасных и необдуманных поступков, угрожающих здоровью. 
Ожидаемые результаты реализации инициативного проекта: 
1. Создание условий для активного отдыха детей;
2. Создание условий для организации совместного досуга детей и взрослых;
3. Создание условий для активизации участия граждан, проживающих в д. Журихино, на совместную деятельность;
4. Повышение уровня комфортности проживания и уровня обеспечения объектами социальной инфраструктуры, объединяя усилия всех заинтересованных сторон. Благоустройство территории д. Журихино.
Предложила участвовать в конкурсе проектов развития территорий муниципальных образований Ивановской области, основанных на  местных инициативах и согласовать дизайн-проект благоустройства детской спортивно-игровой площадки со следующими элементами:
1. Детский игровой комплекс «Австрия 04»;
2. Детская карусель «Ромашка»;
3. Беседка «Дачная 02»;
4. Качалка-балансир «Цветочек».
За 40
Против __ 
Воздержались__
Решили согласовать дизайн-проект благоустройства детской спортивно-игровой площадки в д. Журихино.
Четвертый вопрос.
Предварительный расчет необходимых расходов на реализацию инициативного проекта.
Докладчик: Пулина О.В.
1. Детский игровой комплекс «Австрия 04» - 94 390,0;
2. Детская карусель «Ромашка» - 27 810,0;
3. Беседка «Дачная 02» - 33 283,0
4. Качалка-балансир «Цветочек» - 17 900,0.
Итого: 173 383,0
За 40
Против __ 
Воздержались__
Решили согласовать предварительный расчет на приобретение элементов детской площадки  в размере 173 383,0 руб.
Пятый вопрос.
Планируемые сроки реализации инициативного проекта.
Докладчик: Пулина О.В.
Предложила реализовать проект с апреля до 10 сентября 2021.
За 40
Против __ 
Воздержались__
Решили реализовать проект с апреля до 10 сентября 2021.
Шестой вопрос.
Планируемое финансовое и  трудовое участие жителей д. Журихино в реализации данного проекта;
Докладчик: Пулина О.В.
Предложила финансовое участие населения в размере 17 338, 30 руб. (10% от общей стоимости проекта) и трудовое участие населения в виде планирования территории, уборке мусора, озеленения территории.
За 40
Против __ 
Воздержались__
Решили принять финансовое участие населения в размере 17 338, 30 руб. (10% от общей стоимости проекта) и трудовое участие населения в виде планирования территории, уборке мусора, озеленения территории.
Седьмой вопрос.
Объем средств бюджета Решемского сельского поселения на реализацию инициативного проекта, за исключением планируемого объема инициативных платежей.
Докладчик: Тихомирова О.Н.
Подтвердила, что администрация Решемского сельского поселения гарантирует софинансирование из средств бюджета Решемского сельского поселения на реализацию инициативного проекта в объеме 26 007,45 руб. (15% от общей стоимости проекта).
За 40
Против __ 
Воздержались__
Решили, что администрация Решемского сельского поселения гарантирует софинансирование из средств бюджета Решемского сельского поселения на реализацию инициативного проекта в объеме 26 007,45 руб. (15% от общей стоимости проекта).
Восьмой вопрос.
Территория д. Журихино, в границах которой будет реализовываться инициативный проект.
Докладчик: Пулина О.В.
Предложила реализовать инициативный проект на земельном участке, расположенном на пересечении ул. Молодежная и ул. Урожайная, д. Журихино, общей площадью 1200 кв.м.
За 40
Против __ 
Воздержались__
Решили реализовать инициативный проект на земельном участке, расположенном на пересечении ул. Молодежная и ул. Урожайная, д. Журихино, общей площадью 1200 кв.м.
 Председатель инициативной группы          _______________ О.В. Пулина
 Секретарь собрания                                      _______________  Н.Н. Макарова                                          
</t>
  </si>
  <si>
    <t>Протокол собрания жителей.</t>
  </si>
  <si>
    <t>https://светлый.рф/remont-dvorov-obshhee-delo/</t>
  </si>
  <si>
    <t>протоколы №1,2 от 01.03.2018</t>
  </si>
  <si>
    <t>протоколы №№1,2 от 01.03.2020</t>
  </si>
  <si>
    <t xml:space="preserve">Протокол конференции/собрания </t>
  </si>
  <si>
    <t>Протокол собрания инициативной группы от 07.07.2020, протокол общего собрания жителей 27.03.2021</t>
  </si>
  <si>
    <t xml:space="preserve"> Протокол №1 "Общего собрания жителей Дубровского сельского поселения Белохолуницкого района Кировской области для участия в реализации инициативного проекта «Детская игровая площадка  «Веселый двор»   п. Дубровка"</t>
  </si>
  <si>
    <t>В ходе сбора предложений по народным инициативам от инициативных граждан (групп) поступило 17 проектных идей. Заседание Общественной муниципальной комиссии МР "Сыктывдинский" об итогах голосования по народным инициативам МР "Сыктывдинский" , подлежащих реализации в течение 2021 года, протокол от 16.08.2021 г.</t>
  </si>
  <si>
    <t xml:space="preserve">сход граждан </t>
  </si>
  <si>
    <t>Протоколы собраний, фото, видео</t>
  </si>
  <si>
    <t>фото</t>
  </si>
  <si>
    <t>сход граждан</t>
  </si>
  <si>
    <t>собрание жителей</t>
  </si>
  <si>
    <t>протокол, видео-фото фиксация</t>
  </si>
  <si>
    <t>лист регистрации</t>
  </si>
  <si>
    <t>Протокол собрания инициативной группы</t>
  </si>
  <si>
    <t xml:space="preserve">протокол </t>
  </si>
  <si>
    <t>протокол собрания от 12.07.2021</t>
  </si>
  <si>
    <t>собрание инициативной группы</t>
  </si>
  <si>
    <t xml:space="preserve">Протокол собрания инициативной группы граждан </t>
  </si>
  <si>
    <t>Входящая корреспонденция, направлен Инициативный проект "Установка в парке культуры и отдыха малых архитектурных форм"</t>
  </si>
  <si>
    <t>Предварительное обсуждение жителями идей и предложений на собраниях. 
Затем инициативные группы, образованные из физических лиц, индивидуальных предпринимателей, юридических лиц, направляют свои предложения в администрации районов в городе Красноярске</t>
  </si>
  <si>
    <t>протокол общего собрания жителей</t>
  </si>
  <si>
    <t>сходы граждан, коллективов</t>
  </si>
  <si>
    <t>1.https://dzhankoy.rk.gov.ru/uploads/txteditor/dzhankoy/attachments//d4/1d/8c/d98f00b204e9800998ecf8427e/phpvL4LE7_2.pdf
2.https://dzhankoy.rk.gov.ru/uploads/txteditor/dzhankoy/attachments//d4/1d/8c/d98f00b204e9800998ecf8427e/phpGCtGby_1.pdf; https://dzhankoy.rk.gov.ru/uploads/txteditor/dzhankoy/attachments//d4/1d/8c/d98f00b204e9800998ecf8427e/phpaSyH1c_img116.pdf 
3. https://dzhankoy.rk.gov.ru/uploads/txteditor/dzhankoy/attachments//d4/1d/8c/d98f00b204e9800998ecf8427e/phpYDbVCg_2.pdf
4. https://dzhankoy.rk.gov.ru/uploads/txteditor/dzhankoy/attachments//d4/1d/8c/d98f00b204e9800998ecf8427e/phpyZSa6A_1.pdf
5. https://dzhankoy.rk.gov.ru/ru/structure/2019_11_26_15_44_mou_goroda_dzhankoia_respubliki_krym_sredniaia_shkola_5 
6. https://dzhankoy.rk.gov.ru/uploads/txteditor/dzhankoy/attachments//d4/1d/8c/d98f00b204e9800998ecf8427e/phpwavgsJ_2.pdf; https://dzhankoy.rk.gov.ru/uploads/txteditor/dzhankoy/attachments//d4/1d/8c/d98f00b204e9800998ecf8427e/php4mzZKD_3.pdf; https://dzhankoy.rk.gov.ru/uploads/txteditor/dzhankoy/attachments//d4/1d/8c/d98f00b204e9800998ecf8427e/phpWQpHom_3.pdf
7. https://dzhankoy.rk.gov.ru/uploads/txteditor/dzhankoy/attachments//d4/1d/8c/d98f00b204e9800998ecf8427e/php2kLHcZ_2.pdf
8. https://dzhankoy.rk.gov.ru/uploads/txteditor/dzhankoy/attachments//d4/1d/8c/d98f00b204e9800998ecf8427e/phpFLgYxO_1.pdf</t>
  </si>
  <si>
    <t>https://dzhankoy.rk.gov.ru/ru/structure/3731</t>
  </si>
  <si>
    <t>Передача оформленных проектов (инициатив) в администрацию СГО (комитет финансов)</t>
  </si>
  <si>
    <t>подсчет голосов</t>
  </si>
  <si>
    <t>Собрание граждан</t>
  </si>
  <si>
    <t>классные часы в школах района в 8,9,10 классах</t>
  </si>
  <si>
    <t>заседание бюджетной комиссии по рассмотрению представленных проектов</t>
  </si>
  <si>
    <t>Протокол собрания граждан о выдвижении инициативного проекта</t>
  </si>
  <si>
    <t>протоколы заседания школьных советов</t>
  </si>
  <si>
    <t>https://soliletsk.ru/assets/image/programs/doc00463720220405102105.pdf</t>
  </si>
  <si>
    <t xml:space="preserve">п.3 "Порядок отбора проектных предложений" положения о проекте "Твой школьный бюджет" http://sorochinsk56.ru/assets/files/2020-Postanovlenia/349-17.03.2020.pdf  </t>
  </si>
  <si>
    <t>собрание граждан в центре района для обсуждения ремонт водопровода по улице Набережная</t>
  </si>
  <si>
    <t>протокол схода, подписные листы</t>
  </si>
  <si>
    <t xml:space="preserve">Протокол собрания инициативной группы граждан. П. 3.7 Решения Пермской городской Думы от 26.03.2019 № 64 </t>
  </si>
  <si>
    <t>Протоколы собраний инициативных групп</t>
  </si>
  <si>
    <t xml:space="preserve">Инициативный проект до его внесения в Администрацию городского округа Похвистнево подлежит рассмотрению на собрании или конференции граждан, в том числе на собрании или конференции граждан по вопросам осуществления территориального общественного самоуправления, в целях:
1) обсуждения инициативного проекта;
2) определения его соответствия интересам жителей муниципального образования или его части;
3) целесообразности реализации инициативного проекта;
4) принятия соответственно собранием или конференцией граждан решения о поддержке инициативного проекта. 
При этом возможно рассмотрение нескольких инициативных проектов на одном собрании или на одной конференции граждан.
Собрание граждан, на котором рассматривается инициативный проект, считается правомочным, если в нем приняло участие не менее 3 процентов из числа граждан, достигших шестнадцатилетнего возраста и проживающих на соответствующей части территории муниципального образования
</t>
  </si>
  <si>
    <t>протокол собрания граждан (прилагается к заявке)</t>
  </si>
  <si>
    <t>протокол собрания жителей (прилагается к заявке)</t>
  </si>
  <si>
    <t>подписные листы в поддержку инициативного проекта, приложенные к Протоколу конференции ТОС "Восточный"</t>
  </si>
  <si>
    <t>подписанны листы регистрации</t>
  </si>
  <si>
    <t>Протокол общего собрания жителей многоквартирного дома или уличного пространства</t>
  </si>
  <si>
    <t xml:space="preserve">Протокол общего собрания жителей многоквартирного дома </t>
  </si>
  <si>
    <t>Протокол общего собрания жителей многоквартирного дома/уличного пространства</t>
  </si>
  <si>
    <t>Протокол «Собрание членов правления территориального общественного самоуправления «Декабристов» по участию в практике инициативного бюджетирования на территории городского округа Сызрань</t>
  </si>
  <si>
    <t>Обсуждение, подомовой обход</t>
  </si>
  <si>
    <t>очные встречи граждан</t>
  </si>
  <si>
    <t>протоколы собраний граждан</t>
  </si>
  <si>
    <t>протокол собрания инициативной группы</t>
  </si>
  <si>
    <t>пртокол собрания инициативной группы от 24.05.2020</t>
  </si>
  <si>
    <t>фото, прилагаемые к заявке на участие в конкурсе</t>
  </si>
  <si>
    <t>Собрание инициативной группы</t>
  </si>
  <si>
    <t>Протокол собраний граждан о выдвижении инициативных проектов</t>
  </si>
  <si>
    <t>Протокол собрания граждан о выдвижении инициативы, направленной на решение вопросов местного значения</t>
  </si>
  <si>
    <t xml:space="preserve">протоколы собрания жителей </t>
  </si>
  <si>
    <t>Решение об участии в конкурсном отборе поддержки Проектов на территории муниципального образования «Завьяловский район», выбор объектов и отбор Проектов осуществляются на собраниях жителей.
Собрание жителей может выбрать как один, так и несколько проектов местных инициатив, одного или нескольких представителей инициативных групп. К заявке прилагается протокол и фотофиксация собрания</t>
  </si>
  <si>
    <t>подомовой обход, собрания</t>
  </si>
  <si>
    <t>https://vk.com/id535453001?w=wall535453001_171%2Fall</t>
  </si>
  <si>
    <t>протоколы встреч и обсуждений</t>
  </si>
  <si>
    <t>Собрания граждан</t>
  </si>
  <si>
    <t xml:space="preserve">Протоколы собраний </t>
  </si>
  <si>
    <t>протокол встречи граждан</t>
  </si>
  <si>
    <t>зафиксировано протоколом</t>
  </si>
  <si>
    <t>Заявка на участие в проекте, инициативное предложение с кратким описанием вопроса, рисунки, схемы</t>
  </si>
  <si>
    <t>https://amursk.ru/index.php?option=com_content&amp;task=view&amp;id=13120&amp;Itemid=361</t>
  </si>
  <si>
    <t>собрание</t>
  </si>
  <si>
    <t>Выдвижение проектных инициатив было закреплено протоколами общественных собраний https://admlangepas.ru/open-budget/proactive-budgeting/attention-the-competition/konkurs-initsiativnykh-proektov-2021g/kovorking-tsentr-prityazhenie/</t>
  </si>
  <si>
    <t>https://budget.uray.ru/wp-content/uploads/sites/3/2022/04/7-protokol-sobranija_v-podderzhku-proekta.pdf, https://budget.uray.ru/wp-content/uploads/sites/3/2022/04/protokol-i-podpisnoj-list.pdf, https://budget.uray.ru/wp-content/uploads/sites/3/2022/04/protokol-ot-26.04.2021.pdf</t>
  </si>
  <si>
    <t>Объекты для участия в конкурсе определяются жителями (инициативными группами) и органами местного самоуправления городского и сельских поселений Нефтеюганского района. Протоколом собрания населения утверждается состав инициативной группы, оформляется лист регистрации участников собрания (Ф.И,О. адрес, подпись, дата)</t>
  </si>
  <si>
    <t>заявка инициативной группы на собрании, протокол</t>
  </si>
  <si>
    <t>направление заявки в уполномоченный орган</t>
  </si>
  <si>
    <t>собрание граждан</t>
  </si>
  <si>
    <t>Листы регистрации</t>
  </si>
  <si>
    <t>Протокол собрания граждан (инициативной группы)</t>
  </si>
  <si>
    <t>https://vk.com/@-193603247-shkolnoe-iniciativnoe-budzhetirovanie-2021  https://vk.com/wall-189302525?q=бюджетирование</t>
  </si>
  <si>
    <t>Проводились рабочие встречи с инициативными группами</t>
  </si>
  <si>
    <t>Проведено 7 собраний инициативных групп, результаты зафиксированы протокольно
В рамках проекта ШПБ проводятся семинары, на которых школьники разрабатывают проекты на основе проектных идей. По окончании семинаров муниципальному куратору направляются карты проектов с указанием разработчиков</t>
  </si>
  <si>
    <t>http://www.adminbelka.ru/byudzhetnaya-iniciativa-grazhdan.html</t>
  </si>
  <si>
    <t>http://www.katravog.ru/sobranie-grazhdan-18-avgusta-2020-goda.html</t>
  </si>
  <si>
    <t>В результате собрания было подано 7 заявок(идей)</t>
  </si>
  <si>
    <t xml:space="preserve">Количество участвовавших: 50 </t>
  </si>
  <si>
    <t>50 чел</t>
  </si>
  <si>
    <t>1) 5 человек 2) 5 человек</t>
  </si>
  <si>
    <t xml:space="preserve">Внутри каждой участвующей школы проводится выдвижение и обсуждение предварительных проектных идей на собраниях учащихся 9-11 классов. На общешкольном собрании страшеклассников проводится представление проектных идей и выбор одного проектного предложения от школы для участия в городском этапе. Общешкольное собрание протоколируется, а протокол публикуется на официальном сайте учебного заведения. </t>
  </si>
  <si>
    <t xml:space="preserve">В конкурсную комиссию было заявлено 4 проекта, все проекты были рассмотрены на собрании граждан, в которых приняло участие 105 человек </t>
  </si>
  <si>
    <t>Более 1 тыс. человек</t>
  </si>
  <si>
    <t>до 15 человек</t>
  </si>
  <si>
    <t xml:space="preserve">http://school-test1.ucoz.com/index/quot_shkolnyj_bjudzhet_quot/0-247 
http://school2-mednogo.ucoz.ru/index/proekt_quot_shkolnyj_bjudzhet_quot/0-185 
https://medgimn.ru/news/6484.html
http://school7medn.ucoz.ru/index/vtoroj_ehtap_realizacii_proekta_quot_shkolnyj_bjudzhet_2021_quot/0-426 
http://bcschmedn.ucoz.ru/load/dokumenty/proekt_shkolnyj_bjudzhet/20-1-0-767 </t>
  </si>
  <si>
    <t>протокол, заявка</t>
  </si>
  <si>
    <t>Протоколы собраний ТОСов</t>
  </si>
  <si>
    <t>ходатайство</t>
  </si>
  <si>
    <t>протокол схода граждан, инициативная заявка</t>
  </si>
  <si>
    <t xml:space="preserve">Протокол собрания жителей по вопросу выдвижения инициативного проекта «Обустройство детской площадки «Веселая полянка» на территории д. Осташево, ул. Новая» для участия в  конкурсе  инициативных проектов для реализации на территории Горковского сельского поселения Кинешемского муниципального района от 07.04.2021 №2 </t>
  </si>
  <si>
    <t>ТОС</t>
  </si>
  <si>
    <t xml:space="preserve">ПРОТОКОЛ № 1 от 04.02.2021 Заседания ТОС «Бахаревская земля» Шилекшинского сельского поселения Присутствовали: 45 чел.
Инициативная группа: 
Филимонова Е.В., Садовский А.Ю., Екимовская Н.В., Курочкин Р.В., Головлева О.Т., Голубева Т.М., Дороднова С.Н., Трофимова Н.П., Месина А.Д., Сорокина З.Ю., Кузнецов А.П., Голубев Е.В., Власова Е.Б., Исайчева Н.Л., Дороднова С.Н., Забелина Е.А., Власов С.Н., Пигарева М.С., Жерихов В.Ю., Соловьева Н.Н., Медведева О.В., Горничнина А.В., Бюран С.В., Месина А.Д., Шимохин Г.И, Соловьев А.И., Волков И.В., Какурина О.А., Петровская Л.В.
ПОВЕСТКА ДНЯ:
Об участии в проекте «Благоустройство спортивной площадки в с.Бахарево».
Докладчик: Головлева О.Т. – председатель Совета Шилекшинского сельского поселения, депутат Шилекшинского сельского поселения, депутат Совета Кинешемского муниципального района.
Ольга Терентьевна обратилась к жителям, проживающим на территории Шилекшинского сельского поселения с предложением об участии в проекте «Благоустройство территории Шилекшинского сельского поселения».
Актуальной проблемой на территории Шилекшинского сельского поселения остается обустройство комфортной среды для жизни населения. 
Поэтому решили благоустроить территорию спортивной площадки в с.Бахарево. 
Благоустройство площадки даст возможность организовать безопасный досуг и активную занятость, способствовать укреплению здоровья жителей поселения.
Решили: 
- разработать проект «Благоустройство спортивной площадки в с.Бахарево»,
- запросить расчет устройства площадки с покрытием из резиновой крошки по строительным компаниям,
- назначить ответственного по проекту и за организацию сбора средств с населения - Голубеву Т.М.
Голосовали единогласно.
Председатель:                       / Дороднова С.Н. /
Секретарь:                           / Исайчева Н.Л. /
</t>
  </si>
  <si>
    <t>Протокол собрания жителей</t>
  </si>
  <si>
    <t>Собрание собственников помещений в многоквартирном доме по вопросам, поставленным на голосование на общем собрании собственников помещений в многоквартирном доме. Инициатором проведения общего собрания является ТОС</t>
  </si>
  <si>
    <t>протокол от 08.11.2021</t>
  </si>
  <si>
    <t xml:space="preserve">ТОС комитет № 2 села Кулешовка </t>
  </si>
  <si>
    <t>ТОС поселковый комитет пос. Западный</t>
  </si>
  <si>
    <t>предложения набравшие наибольшее количество голосов при очном голосовании</t>
  </si>
  <si>
    <t>протокол заседания комиссии по отбору инициативных проектов</t>
  </si>
  <si>
    <t xml:space="preserve">Письмо ТОС "Верхнениколаевское" в адрес администрации Адлерского внутригородского района от 23 марта 2022 г. № 01/1-19-19/695 "Предложение о рассмотрении инициативного проекта "Благоустройство территории "Культурного центра и Зеленой зоны общественного пользования" в селе Верхнениколаевское (второй этап-обустройство зоны для прогулок и отдыха" для последующего участия в конкурсном отборе </t>
  </si>
  <si>
    <t>председателем инициативной группы является председатель ТОС</t>
  </si>
  <si>
    <t>Ведение протокола собрания</t>
  </si>
  <si>
    <t>https://soliletsk.ru/assets/files/Inicianiv%20proekt/doc05858820210518065223.pdf                                                                                                                      https://soliletsk.ru/assets/image/programs/podpisnyie-listyi-po-skveru-gontarenko.rar</t>
  </si>
  <si>
    <t xml:space="preserve">Протокол конференции. П. 4.22 Решения Пермской городской Думы от 26.03.2019 № 64 </t>
  </si>
  <si>
    <t>протокол собрания граждан территориального общественного самоуправления микрорайона №3 о поддержке выдвижения инициативного проекта от 11.06.2021 (прилагается к заявке)</t>
  </si>
  <si>
    <t>Протокол конференции ТОС 'Восточный" Кировского внутригородского района г.о.Самара</t>
  </si>
  <si>
    <t xml:space="preserve">Протокол собрания граждан №1 от 12.07.2021 года
2. Сбор мнений жителей микрорайона по ул. Егорова о поддержке
инициативного проекта пугем сбора подписньх листов;
</t>
  </si>
  <si>
    <t>Протокол Конференции ТОС «Декабристов» по вопросу по участия в практике инициативного бюджетирования на территории г. о. Сызрань</t>
  </si>
  <si>
    <t>очные встречи(подомовой обход, собрания)</t>
  </si>
  <si>
    <t>https://amursk.ru/index.php?option=com_content&amp;task=view&amp;id=11338&amp;Itemid=361</t>
  </si>
  <si>
    <t>протокол собрания (конференции) ТОС</t>
  </si>
  <si>
    <t>Протокол собрания ТОС</t>
  </si>
  <si>
    <t>созыв на коференцию участников ТОС №1/5 г.Лангепас закреплен решением Думы города Лангепаса от 30.04.2021              https://admlangepas.ru/documents/documents-of-the-city-duma/the-duma-s-decision/reshenie-ot-30-aprelya-2021-g-78/</t>
  </si>
  <si>
    <t>Протокол конференции граждан по вопросам осуществления ТОС</t>
  </si>
  <si>
    <t>121 ТОС</t>
  </si>
  <si>
    <t>Количество участвовавших: 10</t>
  </si>
  <si>
    <t>Не применимо</t>
  </si>
  <si>
    <t>Заявка на рассмотрение проектной идеи</t>
  </si>
  <si>
    <t xml:space="preserve"> заявка</t>
  </si>
  <si>
    <t>протокол собрания старост</t>
  </si>
  <si>
    <t>Именные анкеты</t>
  </si>
  <si>
    <t>Ящики для сбора идей находились в приемных администраций сельских поселений</t>
  </si>
  <si>
    <t>подсчёт на сходах</t>
  </si>
  <si>
    <t xml:space="preserve">Протокол проектных предложений, предложенных горожанами </t>
  </si>
  <si>
    <t>Ведение реестра</t>
  </si>
  <si>
    <t>Участие фиксировалось путем подписи избирателей в бюллютенях</t>
  </si>
  <si>
    <t>Бюллетени с проектными идеями</t>
  </si>
  <si>
    <t>https://ok.ru/profile/591547128093/statuses/152797760605469</t>
  </si>
  <si>
    <t>http://admekaterinovka.ru/initsiativnye-proekty/,   https://gazetaschk.ru/132818.html</t>
  </si>
  <si>
    <t>интернет заявка</t>
  </si>
  <si>
    <t>WhatsApp группа "Теротдел село Китаевское", WhatsApp группа "Китаевское"; сайт китаевское-адм.рф,   сайт ТО АНМО СК с.Новоселицком, страница в Инстаграм</t>
  </si>
  <si>
    <t>поступление проектов на ящик электронной почты tvoybudget@tyumen-city.ru</t>
  </si>
  <si>
    <t>http://isu.mfur.ru/meeting/index</t>
  </si>
  <si>
    <t xml:space="preserve">Для жителей города Магнитогорска  существует 2 вида подачи Анкет-инициатив и Заявок на участие в проекте: электронный и письменный. При подаче в электронном виде на официальном сайте администрации г. Магнитогорска на информационном портале "Бюджет для граждан" на вкладке "Я планирую бюджет" заполняются электронные формы Анкеты- инциативы и Заявки на участие, на которые также можно выйти с главной страницы сайта через баннер "Я планирую бюджет". Электронные формы переадресовываются на почтовый ящик электронной почты секретаря рабочей группы по реализации проекта по ПБ «ЯПБ», который ведет учет и формирует списки Инициатив и участников проекта.  В 2020 году все формы поданы в электронном виде. Ссылки на вкладке "Я планирую бюджет": Заявка на участие  -      http://budget.magnitogorsk.ru/Feedback/Index?MenuItemId=113    ; Анкета-инициатива -    http://budget.magnitogorsk.ru/Feedback/Index?MenuItemId=112      </t>
  </si>
  <si>
    <t>Портал "Живем на Севере"</t>
  </si>
  <si>
    <t>Информационный портал "Живём на Севере" - Предлагай!, регистрация заявок</t>
  </si>
  <si>
    <t>Информационно-телекоммуникационная сеть Интернет, в разделе «Уютный Ямал» https://xn--80adblbabq1bk1bi8r.xn--p1ai/</t>
  </si>
  <si>
    <t>Подача идей осуществляется через портал "Живём на Севере"</t>
  </si>
  <si>
    <t xml:space="preserve">Информационный ресурс "Живем на севере".
</t>
  </si>
  <si>
    <t>Предложения собирались на портале "Живем на Севере". Итоги сбора идей сохраняются в административной панели модератора, после завершения отбора третьи лица не имеют доступа к разделу.</t>
  </si>
  <si>
    <t xml:space="preserve">Посредством информационного портала "Живем на Севере" </t>
  </si>
  <si>
    <t>Информационный ресурс "Живем на Севере"</t>
  </si>
  <si>
    <t>www.живёмнасевере.ру</t>
  </si>
  <si>
    <t xml:space="preserve">Информационный ресурс "Живем на Севере" </t>
  </si>
  <si>
    <t>На платформе инициативного бюджетирования «Уютный Ямал» информационного ресурса «Живем на Севере»</t>
  </si>
  <si>
    <t>Обращение о рассмотрении проектной идеи</t>
  </si>
  <si>
    <t>нет информации</t>
  </si>
  <si>
    <t>Представление о назначении собрания граждан по обсуждению инициативногот проекта "Благоустройство детской игровой площадки, Магаданская область, п.Ягодное,ул.Ленина д.4"</t>
  </si>
  <si>
    <t>Журнал приема граждан</t>
  </si>
  <si>
    <t>предложения граждан, обладающих активным избирательным правом, депутатам Думы Георгиевского городского округа Ставропольского края</t>
  </si>
  <si>
    <t>Регистрация заявкок на участие в проекте в журнале входящей документации</t>
  </si>
  <si>
    <t>Регистрация обращений</t>
  </si>
  <si>
    <t>Обращения в адрес депутатов Думы Пуровского района</t>
  </si>
  <si>
    <t>Количество участвовавших: 15</t>
  </si>
  <si>
    <t>Проведение кункурса "Лучшая практика общественного самоуправления в Яковлевском городском округе в 2021 году"</t>
  </si>
  <si>
    <t>Создание инициативной группы</t>
  </si>
  <si>
    <t>Центр гражданских инициатив " Спектр"</t>
  </si>
  <si>
    <t>Заявка на участие от физического лица</t>
  </si>
  <si>
    <t>На бумажном носителе, в отдел по делам молодежи.</t>
  </si>
  <si>
    <t>Подача апплиционных заявок в конкурсную комиссию</t>
  </si>
  <si>
    <t>Регистрация участников конкурса в Журнале приема проектных заявок на участие в Конкурсе социальных инициатив.</t>
  </si>
  <si>
    <t>собрания граждан инициированное инициативной группой граждан с целью обсуждения инициативного проекта</t>
  </si>
  <si>
    <t>предоставление лично на бумажном носителе</t>
  </si>
  <si>
    <t xml:space="preserve">Сбор заявок на участие в Проекте на сайте администрации, а также по средствам размещения объявлений </t>
  </si>
  <si>
    <t>конкурс проектов</t>
  </si>
  <si>
    <t xml:space="preserve">Заявка на участие в конкурсе инициативных проектов идет в соответствии с Порядком выдвижения, внесения, обсуждения, 
рассмотрения инициативных проектов, а также проведения их конкурсного отбора 
в городском округе Лангепа
</t>
  </si>
  <si>
    <t>Районный конкурс проектов инцииативного бюджетирования среди проектов отобранных в поселениях</t>
  </si>
  <si>
    <t>прием письменных заявок по объявленному извещению и утвержденной форме завки</t>
  </si>
  <si>
    <t>Подача проектных идей в администрацию лично или посредством электронной почты</t>
  </si>
  <si>
    <t>Извещение на официальном сайте администрации города Чебоксары о проведении отбора</t>
  </si>
  <si>
    <t>Заявка на участие в конкурсе подается в департамент финансов Администрации города Салехарда непосредственно или направляется по почте (постановление Администрации МО город Салехард от 29.01.2020 N 210 "О реализации на территории муниципального образования город Салехард проекта "Бюджетная инициатива граждан").</t>
  </si>
  <si>
    <t>Обсуждение идей в классных коллективах</t>
  </si>
  <si>
    <t xml:space="preserve">Подача заявок в проектном офисе "Уютный Ямал" </t>
  </si>
  <si>
    <t>Проведение школьных мероприятий - торжественные линейки, круглый стол, тренинги, классный час (ШПБ)</t>
  </si>
  <si>
    <t>Внесение заявки для назначения общественных обсуждений и проведения конкурсного отбора</t>
  </si>
  <si>
    <t>В соответствии с положением о конкурсе "Лучшая практика общественного самоуправления в Яковлевском городском округе в 2021 году"</t>
  </si>
  <si>
    <t>общие собрания собственников помещений многоквартирных домов</t>
  </si>
  <si>
    <t xml:space="preserve">анализ итогов анкетирования </t>
  </si>
  <si>
    <t>Представители инициативных групп осуществляли подомовой обход с целью сбора подписных листов в поддержку проекта ИБ, организовывали опросы в социальных сетях</t>
  </si>
  <si>
    <t>Текст</t>
  </si>
  <si>
    <t>На заявке проставляется дата и время подачи, и фиксируется подписью начальника отдела.</t>
  </si>
  <si>
    <t>Сбор заявок на Конкурс и регистрация в Журнале заявок</t>
  </si>
  <si>
    <t>Журнал регистрации зявок</t>
  </si>
  <si>
    <t>Предоставление заявок в отдел по работе с общественными объединениями Администрации района</t>
  </si>
  <si>
    <t xml:space="preserve"> Журнал приема проектных заявок на участие в Конкурсе социальных инициатив.</t>
  </si>
  <si>
    <t>Заявки на участие в конкурсном отборе</t>
  </si>
  <si>
    <t xml:space="preserve">протоколы собрания граждан </t>
  </si>
  <si>
    <t>присвоение проекту входящего номера</t>
  </si>
  <si>
    <t>Протокол  собрания граждан</t>
  </si>
  <si>
    <t>https://admlangepas.ru/open-budget/proactive-budgeting/attention-the-competition/projects-submitted-to-the-contest/2021-y/</t>
  </si>
  <si>
    <t>http://www.admkonda.ru/initciativnye-proekty-2021-goda.html</t>
  </si>
  <si>
    <t xml:space="preserve">Протокол </t>
  </si>
  <si>
    <t>Конкурсный отбор проектов "Народный бюджет"</t>
  </si>
  <si>
    <t>Регистрация письма</t>
  </si>
  <si>
    <t>Журнал регистрации заявок</t>
  </si>
  <si>
    <t>https://www.salekhard.org/normativno-pravovye-akty/postanovleniya-administratsii/18333/</t>
  </si>
  <si>
    <t>https://vk.com/wall-189302525?q=бюджетирование</t>
  </si>
  <si>
    <t>Проектный офис "Уютный Ямал" г. Губкинский</t>
  </si>
  <si>
    <t>Заявки собирали волонтеры.</t>
  </si>
  <si>
    <t>Заявка для участия в конкурсном отборе, является приложением к Порядку</t>
  </si>
  <si>
    <t>Регистрация заявок в журнале регистрации заявок на участие в конкурсе по отбору местных инициатив в рамках проекта
«Уютный Ямал» на территории муниципального образования Красноселькупский район</t>
  </si>
  <si>
    <t>Регистрация заявок в журнале регистрации заявок на участие в конкурсе по отбору местных инициатив в рамках проекта
«Уютный Ямал» на территории муниципального образования село Красноселькуп</t>
  </si>
  <si>
    <t>Регистрация заявок в журнале регистрации заявок на участие в конкурсе по отбору местных инициатив в рамках проекта «Уютный Ямал» на территории муниципального образования Толькинское</t>
  </si>
  <si>
    <t xml:space="preserve">Администрация самостоятельно привлекает к участию в проекте население – жителей улиц, переулков, кварталов поселения, в целях реализации участия жителей в проекте ими подается соответствующая заявка. </t>
  </si>
  <si>
    <t>да (МБОУ "СОШ № 19)</t>
  </si>
  <si>
    <t>101  (Выберите цвет планируемого забора по ул. Ленина, ул. Титова в пгт. Междуреченский:
(Опрос проводился с 01 июня по 16 июня 2021 года)
    Красный - 50,5%
    Зелёный - 49,5%)</t>
  </si>
  <si>
    <t>ссылка уже не рабочая</t>
  </si>
  <si>
    <t xml:space="preserve">В целях выявления мнения жителей города по вопросу востребованности проектов ИБ, представленных на конкурсный отбор, на сайте "Открытый бюджет города Красноярска" проводилось электронное голосование по проектам ИБ. 
Доля граждан, проголосовавших за проект путем электронного голосования, в общем количестве участников электронного голосования является одним из критериев конкурсного отбора
</t>
  </si>
  <si>
    <t>VK-опрос (https://vk.com/wall-172464009_28281)</t>
  </si>
  <si>
    <t>https://vk.com/club51946917?w=wall-51946917_3884</t>
  </si>
  <si>
    <t>https://www.finuprgaj.ru/молодёжный-бюджет</t>
  </si>
  <si>
    <t>https://soliletsk.ru/assets/image/programs/rezultatyi-golosovaniya.pdf</t>
  </si>
  <si>
    <t xml:space="preserve"> https://docs.google.com/forms/d/e/1FAIpQLSfPnarp3izFswfF5YDdY9-8OaGpdr8p6kXjIVNS9hAUf1VqUA/viewanalytics </t>
  </si>
  <si>
    <t>голосование на официальном сайте Администрации городского округа Спасск-Дальний.</t>
  </si>
  <si>
    <t>http://zdsamara.ru/regulatory/munitsipalnye-pravovye-akty/3172/</t>
  </si>
  <si>
    <t>Площадка для голосования на сайте Администрации городского округа Самара во вкладке "Красноглинский район", "Твой конструктор двора" с 08.00 часов 28.10.2020 до 20.00 30.10.2020</t>
  </si>
  <si>
    <t>Интернет голосование на платформе google после окончания приема всех заявок.</t>
  </si>
  <si>
    <t>https://vvshkola-19.ucoz.ru/index/programma_podderzhki_shkolnykh_iniciativ/0-242</t>
  </si>
  <si>
    <t>https://тобольскрешает.рф/</t>
  </si>
  <si>
    <t>Электронное голосование на официальном сайте Администрации города Тюмени в системе электронных опросов "Я решаю!" (https://dom.tyumen-city.ru/ir/)</t>
  </si>
  <si>
    <t>портал 27 регион</t>
  </si>
  <si>
    <t>Размещение информации о планируемых инциативных проектах на электронной площадке ИСИБ с возможностью интернет голосования, размещение инциативных проектов в рамках мунципального конкурса в соотвествии с Решением Думы города Лангепаса №160 от 25.12.2020</t>
  </si>
  <si>
    <t>http://www.admugansk.ru/poll2/?result4</t>
  </si>
  <si>
    <t>http://www.admkonda.ru/narodnyy-byudzhet-2021-mezhd.html, http://www.admkonda.ru/rezul-taty-oprosov.html</t>
  </si>
  <si>
    <t>https://www.admsr.ru/budget/initsiativnoe-byudzhetirovanie/golosovanie/golos/result.php?ID=161&amp;view_result=Y
https://drive.google.com/drive/folders/1ImjzIWnt9lDsoxgnlyzf_wwYEoccpw8g?usp=sharing</t>
  </si>
  <si>
    <t>Голосование на информационном портале "Живём на Севере"</t>
  </si>
  <si>
    <t>https://xn--80adblbabq1bk1bi8r.xn--p1ai/about_yamal</t>
  </si>
  <si>
    <t>Голосование за инициативы на портале "Живём на Севере"</t>
  </si>
  <si>
    <t>Отчет из личного кабинета информационного ресурса "Живем на Севере"</t>
  </si>
  <si>
    <t>Зарегистрированные пользователи портала "Живем на Севере" могли проголосовать за инициативы, вошедшие в шорт-лист, в течение нескольких дней.</t>
  </si>
  <si>
    <t>https://xn--80adblbabq1bk1bi8r.xn--p1ai/</t>
  </si>
  <si>
    <t>Со 2 по 12 сентября 2020 года на информационном портале "Живем на Севере" (живемнасевере.рф) в разделе "Предлагай!" проходило голосование по отбору проектов инициативного бюджетирования "бюджетная инициатива граждан", в рамках проектного инициативного бюджетирования "Уютный Ямал"
https://xn--80adblbabq1bk1bi8r.xn--p1ai/</t>
  </si>
  <si>
    <t>https://xn--80adblbabq1bk1bi8r.xn--p1ai/votings/208</t>
  </si>
  <si>
    <t>https://живёмнасевере.рф/votings/209</t>
  </si>
  <si>
    <t>https://xn--80adblbabq1bk1bi8r.xn--p1ai/votings/210</t>
  </si>
  <si>
    <t>54 086 голосов</t>
  </si>
  <si>
    <t>Голосование за инициативы осуществлялось также в очном формате, в рамах работы точек для голосования, с привлечением волонтёров</t>
  </si>
  <si>
    <t>прокотолы участников №1,2 от 01.03.2018</t>
  </si>
  <si>
    <t>протоколы собрания и конференции граждан</t>
  </si>
  <si>
    <t xml:space="preserve">протокол схода граждан от 23.11.2020 № 1 </t>
  </si>
  <si>
    <t>проводилось 3 схода</t>
  </si>
  <si>
    <t>открыток голосование</t>
  </si>
  <si>
    <t>Протокол заседания ТОС "Верхнениколаевское" с участием жителей села от 23 марта 2022 г. № 23 для подачи заявки на участие в конкурсном отборе инициативных проектов</t>
  </si>
  <si>
    <t>протокол, видеозапись</t>
  </si>
  <si>
    <t>голосование, подсчёт</t>
  </si>
  <si>
    <t>голосование на специальных бланках</t>
  </si>
  <si>
    <t>Протокол рассмотрения инициативного проекта</t>
  </si>
  <si>
    <t>Протокол собрания граждан по обсуждению инициативногот проекта "Благоустройство детской игровой площадки, Магаданская область, п.Ягодное,ул.Ленина д.4"</t>
  </si>
  <si>
    <t>протокол схода, подписные листы, видео-фиксация схода</t>
  </si>
  <si>
    <t>Протокол общественного голосования по отбору общественных инициатив "Твой Конструктор Двора" по созданию комфортных условий для проживания граждан на территории Ленинского внутригородского района городского округа Самара на 2020-2021 годы от 26 марта 2021 года территориальной счетной комиссии</t>
  </si>
  <si>
    <t>протол собрания жителей</t>
  </si>
  <si>
    <t>Протокол собраний, сходов, конференций</t>
  </si>
  <si>
    <t>очное голосование на сходах, собраниях и конференциях</t>
  </si>
  <si>
    <t>Протокол собрания граждан. Реестр подписи в поддержку  проекта</t>
  </si>
  <si>
    <t>https://vk.com/id535453001?w=wall535453001_193%2Fall</t>
  </si>
  <si>
    <t>протокол заседания конкурсной комиссии по проведению конкурсного отбора</t>
  </si>
  <si>
    <t>протокол решения схода граждан</t>
  </si>
  <si>
    <t>анкеты</t>
  </si>
  <si>
    <t>Протокол собрания https://admlangepas.ru/open-budget/proactive-budgeting/attention-the-competition/the-results-of-the-contest/itogi-konkursa-2021-goda/</t>
  </si>
  <si>
    <t>бюллетень, подсчет голосов согласно итоговому протоколу б/н от 24.09.2020
https://df.salekhard.org/byudzhetnaya-initsiativa-grazhdan/uyutnyy_yamal.php</t>
  </si>
  <si>
    <t>Очное голосование на счетных участках в Единый День Голосования (заполнение бюллетеня голосования) - протокол очного голосования</t>
  </si>
  <si>
    <t>Итоговая бюллетень.
На общем школьном собрании в каждой образовательной организации учащиеся голосуют за тот проект, который по их мнению должен быть реализован</t>
  </si>
  <si>
    <t>Участие фиксировалось путем подписи избирателей в бюллютеннях</t>
  </si>
  <si>
    <t>На избирательных участках во время проведения выборов с 17 по 19 сентября 2021 г.</t>
  </si>
  <si>
    <t>сход граждан, членов ТОС</t>
  </si>
  <si>
    <t>Голосование между школами проводится после очной защиты проектов. В  голосовании принимают участие Школьные советы в количестве по 5 человек от каждой принимающей участие в Проекте "Школьный бюджет" школы (Школьный совет - совещательный орган, представленный учащимися 9 - 11 классов). При проведении голосования каждому его участнику предоставляется возможность выбрать два проектных предложения из перечня предложений, вынесенных на голосование. При этом за проектное предложение от одной школы, включая собственное, может быть подано не больше одного голоса от каждого участника.
Для организации подсчета голосов  назначается счетная комиссия. Счетная комиссия обеспечивает подсчет голосов по каждому вынесенному на голосование проектному предложению, утверждает рейтинг проектных предложений и принимает решение о победителях голосования</t>
  </si>
  <si>
    <t xml:space="preserve">собрание </t>
  </si>
  <si>
    <t xml:space="preserve">https://vk.com/profm56?w=wall-202109114_69 </t>
  </si>
  <si>
    <t>https://soliletsk.ru/assets/image/programs/podpisnyie-listyi-po-skveru-gontarenko.rar</t>
  </si>
  <si>
    <t>Протокол собрания граждан №1 от 12.07.2021 года</t>
  </si>
  <si>
    <t>https://amursk.ru/index.php?option=com_content&amp;task=view&amp;id=12877&amp;Itemid=361</t>
  </si>
  <si>
    <t>https://admlangepas.ru/documents/documents-of-the-city-duma/the-duma-s-decision/reshenie-ot-30-aprelya-2021-g-78/</t>
  </si>
  <si>
    <t xml:space="preserve">Голосование на счетных участках </t>
  </si>
  <si>
    <t xml:space="preserve">http://www.adminbelka.ru/tinybrowser/files/bydjetnay_iniciativa_grajdan/2020/5/1_itogovyy_protokol_ot_13_09_2020.pdf </t>
  </si>
  <si>
    <t>протокол
https://komobrlub.edusite.ru/DswMedia/protokolbyudjetnoykomissii.docx</t>
  </si>
  <si>
    <t>заочное обсуждение</t>
  </si>
  <si>
    <t>Протокол комиссии</t>
  </si>
  <si>
    <t>Протокол заседания бюджетной комиссии</t>
  </si>
  <si>
    <t>По результатам проведенного жребия секретарем бюджетной комиссии составляется протокол, который подписывается Председателем бюджетной комиссии.</t>
  </si>
  <si>
    <t>Протокол бюджетной комиссии</t>
  </si>
  <si>
    <t>protokol_no2_narod_byudzhet_2021.pdf (terenga.ru)</t>
  </si>
  <si>
    <t>протокол комиссии</t>
  </si>
  <si>
    <t>Оценочный лист</t>
  </si>
  <si>
    <t>протокол заседания комиссии по отбору инициатив граждан и юридических лиц</t>
  </si>
  <si>
    <t>Способ фиксации участия: протокол</t>
  </si>
  <si>
    <t>протоколы собрания и конференции граждан, регистрация участников</t>
  </si>
  <si>
    <t>Протоколы от 7 июля и 8 декабря 2021 г.</t>
  </si>
  <si>
    <t xml:space="preserve">протокол заседания комиссии по проведению конкурсного отбора инициативных проектов в Дербентском сельском поселении Тимашевского района </t>
  </si>
  <si>
    <t xml:space="preserve">Протокол заседания комиссии по проведению конкурсного отбора инициативных проектов в  сельском поселении Кубанец Тимашевского района </t>
  </si>
  <si>
    <t>конкурсный отбор</t>
  </si>
  <si>
    <t>протокол заседания рабочей группы № 1 от 23 июля 2021 г.</t>
  </si>
  <si>
    <t>голосование, опрос</t>
  </si>
  <si>
    <t>https://soliletsk.ru/assets/files/fin_upr/protokol-konkurs.doc</t>
  </si>
  <si>
    <t>https://finotdnovoorsk.ru/assets/files/2021/protokol-komissii-ot-08.06.2021.pdf</t>
  </si>
  <si>
    <t>протокол комиссии (муниципальная комиссия по отбору проектов)</t>
  </si>
  <si>
    <t>Экспертный совет грантового конкурса социальных проектов инициатив местных сообществ</t>
  </si>
  <si>
    <t>Постановление Администрации Кировского внутригородского района городского округа Самара от   от: 17.12.2020 № 112 "Об утверждении перечня победителей конкурса общественных инициатив «Твой конструктор двора» по созданию комфортных условий для проживания граждан на территории Кировского внутригородского района городского округа Самара</t>
  </si>
  <si>
    <t>Постановление Администрации Красноглинского внутригородского района городского округа Самара от 05.10.2020 № 505 "Об утверждении конкурсной комиссии по отбору претендентов на допущение  общественных инициатив к общественному голосованию и определению победителей конкурсного отбора по результатам общественного голосования"</t>
  </si>
  <si>
    <t>Постановление Администрации Ленинского внутригородского района городского округа Самара от 21.10.2020 №70 "Об утверждении положения о порядке проведения конкурса общественных инициатив "Твой конструктор двора" по созданию комфортных условий для проживания граждан на территории Ленинского внутригородского района городского округа Самара на 2020 - 2021 годы"</t>
  </si>
  <si>
    <t>Протокол заседания Конкурсной комиссии по отбору общественных инициатив "Твой конструктор двора", направленных на создание комфортных условий для проживания граждан на территории Советского внутригородского района городского округа Самара от 03.09.2020</t>
  </si>
  <si>
    <t>Постановление Администрации городского округа Сызрань № 849 от 14.04.2021г. "О поддержке инициативного проекта" http://adm.syzran.ru/index.php?id=43&amp;tx_documents_fe%5Bdocument%5D=5320&amp;tx_documents_fe%5Baction%5D=show&amp;tx_documents_fe%5Bcontroller%5D=Document&amp;cHash=79f5ea05bdbbdffcdaf671be85a6a7be</t>
  </si>
  <si>
    <t>Протоколы заседаний 7 районных общественных комиссий по отбору проектов инициативного бюджетирования на 1 этапе и муниципального проектного комитета по проведению конкурсного отбора проектов инициативного бюджетирования, реализуемых на территории. МО г.Екате</t>
  </si>
  <si>
    <t>Распоряжение Администрации МО "Кезское" от 13.05.2021 года № 86</t>
  </si>
  <si>
    <t>По итогам конкурсного отбора составлен протокол</t>
  </si>
  <si>
    <t>https://amursk.ru/index.php?option=com_content&amp;task=view&amp;id=11714&amp;Itemid=361</t>
  </si>
  <si>
    <t>http://www.admugansk.ru/uploads/2019/10/protokol_1_ot_13.09.2019.pdf</t>
  </si>
  <si>
    <t>Постановление Администрации города от 21.01.2021 № 445 "Об утверждении состава комиссии по рассмотрению и конкурсному отбору инициативных проектов", протокол заседания комиссии по рассмотрению и конкурсному отбору инициативных проектов № 2 от 17.03.2021.</t>
  </si>
  <si>
    <t>В рамках проекта "Я планирую бюджет" Члены рабочей группы администрации города, проводившие экспертую оценку предварительно выдвинутых инициатив дают заключение, которое указывается в протоколе заседания. Ссылка: http://budget.magnitogorsk.ru/Show/Category/3?ItemId=120</t>
  </si>
  <si>
    <t>Протокол заседания межведомственной комиссии</t>
  </si>
  <si>
    <t>https://vk.com/public170438171?w=wall-170438171_2424</t>
  </si>
  <si>
    <t>Заседание комиссии</t>
  </si>
  <si>
    <t>http://www.adminbelka.ru/tinybrowser/files/bydjetnay_iniciativa_grajdan/2020/4/protokol_zasedaniya_konkursnoy_komissii__17.09.2020.pdf</t>
  </si>
  <si>
    <t>http://www.katravog.ru/tinybrowser/images/novosti/2020/10/protokol_komissii_po_provedeniyu_otbora_proektov_17.09.2020.pdf</t>
  </si>
  <si>
    <t>Количество участвовавших: 9</t>
  </si>
  <si>
    <t>протокол  комиссии по рассмотрению и утверждению результатов конкурсного отбора инициативных проектов на территории Бугурусланского района. http://bugr.orb.ru/munitsipalitet/?SECTION_ID=1157/</t>
  </si>
  <si>
    <t>https://www.samadm.ru/docs/official-publication/28384/</t>
  </si>
  <si>
    <t>11 чел.</t>
  </si>
  <si>
    <t>Конкурсная комиссия</t>
  </si>
  <si>
    <t>да (предусмотрена при внесении нескольких инициативных проектов)</t>
  </si>
  <si>
    <t xml:space="preserve">да (конкурсная комиссия по отбору инициативных проектов)  </t>
  </si>
  <si>
    <t>Протоколы заседаний</t>
  </si>
  <si>
    <t xml:space="preserve">заседание конкурсной комисси </t>
  </si>
  <si>
    <t>Протокол заседания комиссии по проведению конкурсного отбора инициативных проектов от 22.03.2021</t>
  </si>
  <si>
    <t xml:space="preserve">Протокол заседания комиссии по проведению конкурсного отбора инициативных проектов от 26.03.2021 </t>
  </si>
  <si>
    <t>Протокол заседания комиссии по проведению коркусного отбора инициативных проектов от 22.03.2021</t>
  </si>
  <si>
    <t>Конкурсный отбор проектов проводит конкурсная комиссия по проведению отбора социально значимых проектов</t>
  </si>
  <si>
    <t>Протокол комиссии по итогам опроса граждан</t>
  </si>
  <si>
    <t>Счетная комиссия осуществляет подсчет голосов, оформляется итоговый протокол</t>
  </si>
  <si>
    <t>Постановление администрации МР "Койгородский" от 16  июля 2021 года № 24/07 создана счетная комиссия по подсчету голосов народных инициатив на территории муниципального образования муниципального района "Койгородский" в количестве 7 чел. Проведено два заседания (26 июля 2021 года -участвовало 5 членов комиссии; 24 ноября 2021 года -участвовало 6 членов комиссии).</t>
  </si>
  <si>
    <t>Постановление от 23.07.2021 №1201 "О составе и порядке работы комиссии муниципального образования муниципального района "Корткеросский" по отбору народных инициатив"</t>
  </si>
  <si>
    <t>Протокол от 09.07.2021</t>
  </si>
  <si>
    <t>1. Заседание счетной комиссии по наронародным инициативам на территории МР "Сыктывдинский", протокол от 6.08.2021 г. 
2. Заседание Общественной муниципальной комиссии МР "Сыктывдинский" об итогах голосования по народным инициативам МР "Сыктывдинский" , подлежащих реализации в течение 2021 года, протокол от 16.08.2021 г.</t>
  </si>
  <si>
    <t>Проведение анкетирования жителей Сысольского района. 
По итогам анкетирования, составлен протокол итогов голосования по народным инициативам</t>
  </si>
  <si>
    <t xml:space="preserve">Распоряжениями главы администрации МР "Усть-Вымский " от 30.06.2021г. № 166-р, от30.11.2021г. №278-р созданы общественные муниципальные комиссии по подведению итогов голосования по народным инициативам. </t>
  </si>
  <si>
    <t>Конкурсная комиссия администрации Новопавловского сельского поселения Белоглинского района по проведению конкурсного отбора проектов местных инициатив</t>
  </si>
  <si>
    <t>Конкурсная комиссия администрации Центрального сельского поселения Белоглинского района по проведению конкурсного отбора проектов местных инициатив</t>
  </si>
  <si>
    <t>протокол заседания комиссии</t>
  </si>
  <si>
    <t>решение Совета</t>
  </si>
  <si>
    <t>Отбор проектов ИБ конкурсной комиссией проходил в 2 этапа:
1 этап - принятие решения конкурсной комиссией о допуске (об отказе в допуске) заявок инициативных групп для участия в конкурсном отборе;
2 этап - конкурсный отбор проектов ИБ:
а) проведение электронного голосования по проектам ИБ в городе Красноярске;
б) очная презентация проектов ИБ конкурсной комиссии представителем инициативной группы;
в) оценка проектов ИБ конкурсной комиссией в соответствии с критериями оценки проектов ИБ по балльной системе. 
Формирование конкурсной комиссией рейтинга (перечня) проектов ИБ путем присвоения порядкового номера. 
Отбор проектов ИБ, занявших первое и последующие в порядке убывания места в рейтинге, общая сумма стоимости реализации которых за счет средств бюджета города не превышает объем средств бюджета города, предусмотренный распоряжением администрации города от 15.07.2020 № 234-р "О проведении конкурсного отбора проектов инициативного бюджетирования в городе Красноярске, реализация которых будет осуществляться в 2021 году"</t>
  </si>
  <si>
    <t>https://dzhankoy.rk.gov.ru/uploads/txteditor/dzhankoy/attachments//d4/1d/8c/d98f00b204e9800998ecf8427e/phpkuqS1f_1.pdf</t>
  </si>
  <si>
    <t>https://dzhankoy.rk.gov.ru/ru/structure/3785</t>
  </si>
  <si>
    <t xml:space="preserve">подсчет </t>
  </si>
  <si>
    <t>Очная защита проектов представителем Проектной группы образовательной организации. Конкурсная комиссия очно оценивала проекты (оценочные листы)</t>
  </si>
  <si>
    <t>комиссия по проведению конкурсного отбора заявок на участие в проекте «Народный бюджет - 2021»</t>
  </si>
  <si>
    <t>Комиссии по проведению конкурсного отбора заявок на участие в проекте «Школьный бюджет»</t>
  </si>
  <si>
    <t xml:space="preserve">Рассмотрение конкурсной документации и оценка проектов осуществляются организатором конкурсного отбора. При рассмотрении конкурсной документации организатор конкурсного отбора осуществляет проверку соответствия проекта и конкурсной документации  требованиям настоящего Порядка. По результатам проверки готовится заключение о соответствии либо несоответствии проекта и (или) конкурсной документации требованиям настоящего Порядка. В случае несоответствия проекта и (или) конкурсной документации участнику направляется соответствующее заключение и возвращается конкурсная документация.По итогам работы по рассмотрению конкурсной документации и оценке проектов организатор конкурсного отбора готовит аналитическую записку с предложениями по распределению средств районного бюджета, направляет ее секретарю комиссии для организации работы по рассмотрению и утверждению результатов конкурсного отбора.
По итогам рассмотрения материалов, представленных организатором конкурсного отбора, комиссия принимает решение об утверждении результатов конкурсного отбора.
Право на получение средств районного бюджета получают поселения Адамовского района, имеющие наибольшие значения итоговой оценки проекта. При равной балльной оценке проектов приоритет отдается поселению Адамовского района, подавшему конкурсную документацию организатору конкурсного отбора в более ранние сроки согласно регистрации ее в журнале приема конкурсной документаци
</t>
  </si>
  <si>
    <t>критерии оценки</t>
  </si>
  <si>
    <t>Решение Думы Чернушинского городского округа о назначении кандидатов для включения в состав комиссии для конкурсного отбора</t>
  </si>
  <si>
    <t xml:space="preserve">П. 8.18 Решения Пермской городской Думы от 26.03.2019 № 64, состав Комиссии утверждается правовым актом администрации города Перми в количестве 8 человек
</t>
  </si>
  <si>
    <t>Протокол заседания муниципальной конкурсной комиссии по отбору проектов инициативного бюджетирования на территории города Кудымкар</t>
  </si>
  <si>
    <t xml:space="preserve">протоколы заседаний муниципальной конкурсной комиссии  https://spasskd.ru/index.php/initsiativnoe-byudzhetirovanie </t>
  </si>
  <si>
    <t xml:space="preserve">Проведение конкурсного отбора инициативных проектов возлагается на комиссию по проведению конкурсного отбора инициативных проектов, конкурсная комиссия. 
Состав конкурсной комиссии формируется Администрацией городского округа Похвистнево и утверждается её постановлением. Количество членов конкурсной комиссии составляет 9 человек ,при этом в комиссиию включены 3 жителя и один депутат
</t>
  </si>
  <si>
    <t>списки участников,итоговые  протоколы общественных комиссий</t>
  </si>
  <si>
    <t>Протокол заседания конкурсной комиссии Конкурса социальных инициатив по месту жительства.</t>
  </si>
  <si>
    <t>протоколы заседаний комиссии</t>
  </si>
  <si>
    <t>протокол конкурсной комиссии по отбору проектов инициативного бюджетирования на территории Шалинского городского округа</t>
  </si>
  <si>
    <t xml:space="preserve">Регламент работы комиссии по проведению конкурсного отбора инициативных проектов в городском округе Верхняя Пышма, методики и критериев оценки инициативных проектов утвержден постановлением администрации городского округа Верхняя Пышма от 30.04.2021 № 36. Протокол заседания конкурсной комиссии по отбору инициативных проектов в городском округе Верхняя Пышма от 11.08.2021 № 1 </t>
  </si>
  <si>
    <t>протокол заседания конкурсной комиссии по тобору инициативных проектов в МО Алапаевское</t>
  </si>
  <si>
    <t>Постановление администрации Георгиевского городского округа Ставропольского края от 06 июля 2021 г. № 2109 "Об утверждении состава конкурсной комиссии по проведению конкурсного отбора инициативных проектов на территории Георгиевского городского округа Ставропольского края"
https://www.georgievsk.ru/mestnye-initsiativy/2021/2109_06-07-2021.doc
Протокол заседания комиссии</t>
  </si>
  <si>
    <t>Протокол заседания конкурсной комисии по отбору инициативных проектов http://izobadmin.ru/taxonomy/term/1537</t>
  </si>
  <si>
    <t>Участие зафиксировано протоколом заседания конкурсной комиссии по отбору проектов инициативного бюджетирования</t>
  </si>
  <si>
    <t>протоколы рассмотрения поступивших в администрацию инициативных проектов</t>
  </si>
  <si>
    <t>комиссия</t>
  </si>
  <si>
    <t>протокол заседания конкурсной комиссии http://petrgosk.ru/obshchestvo/koordinatsionnye-i-soveshchatelnye-organy/konkursnaya-komissiya-po-provedeniyu-konkursnogo-otbora-proektov-po-remontu-ulichno-dorozhnoy-seti-o/%D0%9A%D0%BE%D1%81%D1%82%D0%BE%D1%80%D0%BD%D0%BE%D0%B2%20%D0%9A.%D0%92.%20%D0%9F%D1%80%D0%BE%D1%82%D0%BE%D0%BA%D0%BE%D0%BB%20%E2%84%961%20%D0%BE%D1%82%2002.02.2021.pdf</t>
  </si>
  <si>
    <t xml:space="preserve">Протокол заседания комиссии по проведению конкурсного отбора инициативных проектов
</t>
  </si>
  <si>
    <t xml:space="preserve">Протокол заседания конкурсной комисси по проведению конкурсного отбора проектов инициативного бюджетировния "Наше село"  от 04.06.2021 </t>
  </si>
  <si>
    <t xml:space="preserve">Состав конкурсной комиссии формируется администрацией города Ульяновска и утверждается Главой города Ульяновска.
При формировании конкурсной комиссии половина от общего числа членов конкурсной комиссии назначается на основе предложений Ульяновской Городской Думы. Решение конкурсной комиссии по итогам рассмотрения представленных на конкурсный отбор инициативных проектов принимается открытым голосованием простым большинством голосов от присутствующих членов конкурсной комиссии, при этом каждый член конкурсной комиссии обладает одним голосом. Решение конкурсной комиссии оформляется протоколом заседания конкурсной комиссии, который подписывается председателем конкурсной комиссии и секретарём конкурсной комиссии.
</t>
  </si>
  <si>
    <t xml:space="preserve">протокол заседания конкурсной комиссии   по отбору проектов, социально значимых инициатив (проектов) среди территориального обще-ственного самоуправления </t>
  </si>
  <si>
    <t>Колегиальный орган - Согласительная комиссия  ( Постановление администрации города Лангепаса  от 20.02.2021 №260
https://admlangepas.ru/open-budget/proactive-budgeting/legal-regulation2870/municipal-legal-acts5266/postanovlenie-ot-20-fevralya-2021-g-260/</t>
  </si>
  <si>
    <t xml:space="preserve">3. Комиссия и порядок ее работы
3.1. Комиссия является коллегиальным органом, созданным для проведения конкурсного отбора проектов на уровне Нефтеюганского района.
3.2. Комиссия осуществляет следующие функции:
3.2.1. Рассматривает, оценивает проекты и документы участников конкурсного отбора проектов «Народный бюджет» в соответствии с критериями оценки согласно приложению № 6 к настоящему Порядку.
Предварительный расчет баллов по установленным критериям по каждому проекту производит департамент финансов Нефтеюганского района.
3.2.2. Проверяет соответствие проектов требованиям, установленным настоящим Порядком.
3.2.3. Определяет перечень проектов – победителей конкурсного отбора согласно рейтингу, сформированному по установленным критериям. Единственный участник конкурса, заявка которого соответствует требованиям, признается победителем конкурса без расчета рейтинга. 
3.3. Заседание комиссии проводится, если на заседании присутствует более половины от утвержденного состава ее членов.
3.4. При отсутствии председателя комиссии на заседании председательствует и подписывает протокол заместитель председателя комиссии. В случае отсутствия члена Комиссии его замещает лицо, исполняющее его обязанности по основной деятельности. Комиссия может привлекать к участию в дополнительных работах необходимых специалистов.
3.5. Результаты конкурса оформляются протоколом в течение 5 рабочих дней со дня заседания комиссии, который подписывается всеми лицами, входящими 
в состав Комиссии, принявшими участие в голосовании.
3.6. В протоколе указываются:
3.6.1. Лица, принявшие участие в заседании комиссии.
3.6.2. Реестр участников конкурсного отбора.
3.6.3. Информация об оценках проектов участников конкурсного отбора.
3.7. В случае если по результатам оценки на одно призовое место претендуют несколько проектов, набравших одинаковое количество баллов, преимущество имеет проект, дата и время регистрации которого имеет более ранний срок.
3.8. Количество заявок на участие от каждого населенного пункта Нефтеюганского района не  ограничено.
3.9. Предоставление иных межбюджетных трансфертов бюджетам городского и сельских поселений Нефтеюганского района осуществляется первым 22 проектам 
в соответствии с рейтингом.
 При формировании рейтинга для определения получателей иных межбюджетных трансфертов бюджетам городского и сельских поселений Нефтеюганского района не учитываются проекты, направленные на конкурсный отбор органами местного самоуправления Нефтеюганского района.
</t>
  </si>
  <si>
    <t>Протокол конкурсной комиссии по конкурсному отбору инициативных проектов.  https://www.n-vartovsk.ru/ibudget/</t>
  </si>
  <si>
    <t xml:space="preserve">Протокол комиссии по отбору проектов иниицативного бюджетирования для участия в региональном конкурсе инициативных проектов в 2021 году http://admkonda.ru/itogi-konkursa-2021.html </t>
  </si>
  <si>
    <t>Протокол заседания конкурсной комиссии по отбору проектов «Народный бюджет» в 2021 году</t>
  </si>
  <si>
    <t>Согласительная комиссия и проведение конкурсного отбора</t>
  </si>
  <si>
    <t xml:space="preserve">http://shugur.ru/narodnyy-byudzhet.html   </t>
  </si>
  <si>
    <t xml:space="preserve">Протокол заседания согласительной 
комиссии Сургутского района
</t>
  </si>
  <si>
    <t>Протоколы заседаний Инициативной комиссии, выбранной открытой жеребьевкой, размещены на вкладке "Я планирую бюджет". Ссылка за 2020 год: http://budget.magnitogorsk.ru/Show/Category/3?ItemId=120</t>
  </si>
  <si>
    <t>Рассмотрение поступивших заявок на участие в конкурсном отборе местных инициатив в рамках проекта «Бюджетная инициатива граждан» («Уютный Ямал») на территории муниципального образования город Салехард на соответствие их требованиям Порядка проведения конкурсного отбора местных инициатив в рамках проекта «Бюджетная инициатива граждан» («Уютный Ямал») и дальнейшего их участия в конкурсном отборе. Протокол от 10.06.2020 № 01.
https://df.salekhard.org/byudzhetnaya-initsiativa-grazhdan/uyutnyy_yamal.php</t>
  </si>
  <si>
    <t>Протокол заседания комиссии по конкурсному отбору проектов инициативного бюджетирования</t>
  </si>
  <si>
    <t>протокол заседания Комиссии по проведению конкурсного отбора инициативных 
проектов</t>
  </si>
  <si>
    <t xml:space="preserve">Протоколы заседаний конкурсной комиссии по отбору местных инициатив в рамках проекта «Бюджетная инициатива граждан» на территории города Муравленко, протоколы заседания офиса общественных инициатив «Уютный Ямал»
муниципального образования город Муравленко, в состав данных комиссий входят как представители власти, так и представители городского гражданского сообщества
</t>
  </si>
  <si>
    <t>Заседание комиссии, ведение реестра</t>
  </si>
  <si>
    <t>Протокол заседания конкурсной комиссии по рассмотрению и отбору инициативных проектов, в рамках регионального проекта "Уютный Ямал" на территории Тазовского района от 27 сентября 2021 года № 9</t>
  </si>
  <si>
    <t>https://dfik.ru/images/files/protokol06102020_N1.PDF</t>
  </si>
  <si>
    <t xml:space="preserve">Заседание комиссии  Протокол от 15.09.2020г. №152                                                                                                                                                                                                                                                                                                                                                                                                                                                                                                                                                                                                                                                                                                        </t>
  </si>
  <si>
    <t>Заседание общественной комиссии. Протокол от 14.09.2020г. №2</t>
  </si>
  <si>
    <t>Количество участвоваших в первом заседании-5 чел,
Во втором заседании -6 чел.</t>
  </si>
  <si>
    <t>10 (члены комиссии), 5 (граждане-инициаторы,  участвовавшие в заседании комиссии)</t>
  </si>
  <si>
    <t>Конкурс инициатив по развитию территорий</t>
  </si>
  <si>
    <t>Рассмотрение, и поддержание администрацией города инициативных проектов и продолжение работы над ним в пределах бюджетных ассигнований, предусмотренных решением о местном бюджете, на соответствующие цели и (или) в соответствии с порядком составления и рассмотрения проекта местного бюджета (внесения изменений в решение о местном бюджете) (ст. 26.1 N 131-ФЗ)</t>
  </si>
  <si>
    <t>бюджетная комиссия</t>
  </si>
  <si>
    <t>Отбор инициативных проектов в соответствии с методикой балльной оценки значения критериев конкурсного отбора инициативных проектов согласно приложению № 2 к Положению о проекте «Народный бюджет» в муниципальном образовании Тоцкий район, утвержденного постановлением администрации Тоцкого района от 24.03.2021 года № 231-п "Об утверждении положения о проекте "Народный бюджет" в Тоцком районе Оренбургской области"</t>
  </si>
  <si>
    <t>Грант предоставляется по результатам конкурсного отбора и проведенного рейтингования заявок.  Рассмотрением конкурсных заявок занимается Комиссия, которая утверждена постановлением администрации города Пензы от 14.05.2020 № 683 "О проведении городского конкурса на право получения грантов в виде субсидий на реализацию социально значимых проектов, направленных на развитие территориального общественного самоуправления и инициатив жителей в городе Пензе в 2021 году".В состав Комиссии входят представители органов местного самоуправления (администрации города Пензы и Пензенской городской Думы);</t>
  </si>
  <si>
    <t xml:space="preserve">Рассмотрение инициативного проекта и принятие решения о его реализации с учетом заключений органов администрации по компетенции (при внесении одного проекта) </t>
  </si>
  <si>
    <t>Собрание делегатов в целях рассмотрения и обсуждения инициативных проектов</t>
  </si>
  <si>
    <t>Лучшие проекты выбирались голосованием обучающихся</t>
  </si>
  <si>
    <t>Очное голосование на специальных площадках</t>
  </si>
  <si>
    <t>ШПБ - общешкольное голосование</t>
  </si>
  <si>
    <t>Регистрация заявок 
https://usolie-sibirskoe.ru/ib-2021-god</t>
  </si>
  <si>
    <t>очная защита проекта, протокол заседания комиссии</t>
  </si>
  <si>
    <t>протокол
http://fintotsk.ru/file/download/1195</t>
  </si>
  <si>
    <t>опрос (подворовой обход)</t>
  </si>
  <si>
    <t>Протокол собрания Совета дома</t>
  </si>
  <si>
    <t>Любой житель Надымского района мог принять участие в очном голосовании, посетив одну из специальных площадок проекта. Гражданам предлагалось отметить инициативы, реализации которых они бы хотели, на специальном бюллетени. Подсчет голосов выполнялся вручную.</t>
  </si>
  <si>
    <t>Протоколы ученического совета</t>
  </si>
  <si>
    <t>Ящик для сбора листовок с выбранным проектом</t>
  </si>
  <si>
    <t xml:space="preserve">Количество участвовавших: 9 </t>
  </si>
  <si>
    <t>Для участия в проекте отбираются заявки тех жителей, которые при согласии на участие в проекте за свой счет самостоятельно приобрели N-ное количество светодиодных светильников для дальнейшей безвозмездной передачи в собственность Администрации. В пректе принимают участие все желающие жители, которые выполнили условие о приобретении светодиодных  светильников.</t>
  </si>
  <si>
    <t xml:space="preserve">На официальном информационном интернет - портале городского округа "Город Архангельск" функционируют раздел "Бюджет твоих возможностей", где реализован следующий функционал: новости, документы, опубликование заявок на участие в проекте, информация об экспертизе инициатив, информация о реализации  инициатив (дорожные карты, сбор мнений жителей). Создано сообщество в социальной сети "Вконтакте" "Бюджет твоих возможностей и инициативные проекты граждан", где размещаются новости о проекте, проводятся опросы граждан и сбор предложений по совершенствованию проектов. </t>
  </si>
  <si>
    <t>Подача заявки на участие в конкурсе "Лучшая практика общественного самоуправления в Яковлевском городском округе в 2021 году" на официальном сайте органов местного самоуправления Яковлевского городского округа</t>
  </si>
  <si>
    <t>через сервис на сайте: http://admcr.ru/site/section?id=422</t>
  </si>
  <si>
    <t>Реализована подача через Интернет заявки на участие в проекте "Я планирую бюджет", проведение голосования среди жителей города Сосновый Бор, https://vk.com/club51946917</t>
  </si>
  <si>
    <t xml:space="preserve">Общественное обсуждение проводится в течение 10-и рабочих дней со дня публикации заявок в форме интернет – голосования на сайте администрации муниципального образования.
Интернет – голосование производится путем выбора пользователями информационно-телекоммуникационной сети Интернет одной из предложенных заявок.
 Результаты интернет – голосования по заявкам  размещаются на сайте администрации муниципального образования «город Бугуруслан». 
</t>
  </si>
  <si>
    <t xml:space="preserve">проведении общественного голосования на «Едином портале государственных и муниципальных услуг (функций)» </t>
  </si>
  <si>
    <t xml:space="preserve">https://smarteka.com/practices/proekt-skol-nyj-budzet </t>
  </si>
  <si>
    <t>размещение результатов реализации проекта "Народный бюджет" на сайте администрации Грачевского района</t>
  </si>
  <si>
    <t>в целях определения победителя на официальном сайте администрации Ташлинского района (деятельность &gt; финансовая политика &gt; школьный бюджет), а так же по ссылке https://tl.orb.ru/activity/10699/ проведено онлайн-голосование.</t>
  </si>
  <si>
    <t>открытое голосование на официальном сайте Администрации городского округа Спасск-Дальний.</t>
  </si>
  <si>
    <t xml:space="preserve">Было организовано интернет-голосование на сайте Администрации Советского внутригородского района городского округа Самара. В результате проголосовало 10577 жителей и по итогу составлен протокол заседания Конкурсной комиссии по отбору общественных инициатив и определению победителей конкурса «Твой конструктор двора», направленных на создание комфортных условий для проживания граждан на территории Советского внутригородского района городского округа Самара от 03.12.2020 </t>
  </si>
  <si>
    <t>Размещение на сайте администрации Степновского муниципального округа Ставропольского края new.stepnoe.ru</t>
  </si>
  <si>
    <t>заведение заявки протокола и занесение протокола</t>
  </si>
  <si>
    <t>Этапы конкурсных процедур,  документация необходимая для участия в проекте, протоколы заседаний конкурсной комисии, нормативный акт о распределении бюджетных ассигнований между проектами, отчеты об реализации проектов размещаются на официальном сайте муниципального образования "Можгинский район"</t>
  </si>
  <si>
    <t>Подача заявки</t>
  </si>
  <si>
    <t>Заявки от граждан по проекту "Народный бюджет" подаются на официальный сайт http://www.radishevo.ulregion.ru/</t>
  </si>
  <si>
    <t xml:space="preserve">Приглашение жителей города для участия в различных  мероприятиях. </t>
  </si>
  <si>
    <t>интернет-голосование на официальном сайте органов местного самоуправления города Нефтеюганска ХМАО-Югры / в официальной группе администрации города Нефтеюганска в социальной сети Вконтакте</t>
  </si>
  <si>
    <t>Внесение инициативных проектов</t>
  </si>
  <si>
    <t>Онлайн голосование за проекты инициативного бюджетирования Сургутского района размещено на официальном сайте администрации Сургутского района в разделе Деятельность/ Бюджет и финансы / Инициативное бюджетирование /Голосование</t>
  </si>
  <si>
    <t>Процедура подачи Анкет-инициатив и Заявок на участие реализована через вкладку "Я планирую бюджет" портала "Бюджет для граждан". Кроме того, там же в целях открытости публикуются: извещение о проведении открытой жеребьевки в состав Инициативной комиссии и членов резерва проекта, протоколы заседаний, информация о проведении проекта и его реализованных инициативах.</t>
  </si>
  <si>
    <t xml:space="preserve">Обсуждение местных инициатив осуществляется в форме опроса на информационном ресурсе «Живем на Севере» (живемнасевере.рф) </t>
  </si>
  <si>
    <t>По средствам информационного портала "Живем на Севере" осуществлялся: сбор идей жителей города и онлайн голосование за отбор проектов для реализации</t>
  </si>
  <si>
    <t>Инициативные проекты, которые по результатам итоговой оценки по критериям оценки набрали 50 и более баллов, выносятся на голосование жителям муниципального образования на информационном ресурсе «Живем на Севере» в информационно-телекоммуникационной сети Интернет, в разделе «Уютный Ямал» https://xn--80adblbabq1bk1bi8r.xn--p1ai/ (пункт 7.8, 8.6 Порядка выдвижения, внесения, обсуждения, рассмотрения инициативных проектов, а также проведения их конкурсного отбора в муниципальном образовании город Новый Уренгой, утвержденного, утвержденного решением Городской Думы муниципального образования город Новый Уренгой от 29.04.2021 № 52 «О реализации инициативных проектов на территории муниципального образования город Новый Уренгой»).</t>
  </si>
  <si>
    <t>В рамках реализации проекта инициативного бюджетирования "Уютный Ямал" инициаторами посредством портала "Живём на Севере" подаются проектные идеи; также на данном ресурсе организуется голосование населения за проектные идеи</t>
  </si>
  <si>
    <t>Подача заявок от участников на портале "Живем на Севере", определение победителя в рамках голосования на портале (полученные баллы суммируются с баллами очного голосования).</t>
  </si>
  <si>
    <t>Сбор инициатив и отбор лучших осуществляется через информационный портал "Живем на Севере"</t>
  </si>
  <si>
    <t>Отбор проектов посредством информационного ресурса "Живем на Севере"</t>
  </si>
  <si>
    <t>Информационный ресурс "Живем на Севере" https://живёмнасевере.рф/about_yamal</t>
  </si>
  <si>
    <t xml:space="preserve">Проекты местных инициатив на информационном ресурсе"Живем на Севере",протокол конкурсного отбора поступивших заявок опубликован на официальном сайте Администрации поселения </t>
  </si>
  <si>
    <t>https://www.arhcity.ru/?page=2371/1</t>
  </si>
  <si>
    <t>https://belrn.ru</t>
  </si>
  <si>
    <t>https://borisovka.info/iniciativnoe-byudzhetirovanie/</t>
  </si>
  <si>
    <t>https://veidadm.ru/deyatelnost/iniciativnoe-byudzhetirovanie/</t>
  </si>
  <si>
    <t>https://volokonadm.ru/</t>
  </si>
  <si>
    <t>www.navoloki.ru</t>
  </si>
  <si>
    <t>https://xn--b1agmh1ai8d.xn--p1ai/remont-dvorov-obshhee-delo/</t>
  </si>
  <si>
    <t>https://www.kaluga-gov.ru/obshchestvo/initsiativnye-proekty/pravovaya-baza/2740/</t>
  </si>
  <si>
    <t>http://syktyvdin.ru/ru/page/residents.malyje_i_narodnyje_projekty.NB_2021.narodnye_initsiativy_2021_1/</t>
  </si>
  <si>
    <t>http://www.xn----7sbbq5akixa3h.xn--p1ai/</t>
  </si>
  <si>
    <t>http://udora.info/narodnyj-byudzhet/npa</t>
  </si>
  <si>
    <t>https://admnvrsk.ru/gorozhanam/initsiativnoe-byudzhetirovanie</t>
  </si>
  <si>
    <t>http://olginskoe-sp.ru/%D0%B8%D0%BD%D0%B8%D1%86%D0%B8%D0%B0%D1%82%D0%B8%D0%B2%D0%BD%D0%BE%D0%B5-%D0%B1%D1%8E%D0%B4%D0%B6%D0%B5%D1%82%D0%B8%D1%80%D0%BE%D0%B2%D0%B0%D0%BD%D0%B8%D0%B5/</t>
  </si>
  <si>
    <t>http://xn----7sbbaibk7avopm4b4o.xn--p1ai/iniciativnoe-byudzhetirovanie.html</t>
  </si>
  <si>
    <t>https://www.poltavadm.ru/index.php/ru/initsiativnye-proekty/pravovye-akty</t>
  </si>
  <si>
    <t>www.snsteblievskaya.ru</t>
  </si>
  <si>
    <t>1) https://sochi.ru/gorodskaya-vlast/deyatelnost/mun-sluzhba/initsiativnye-proekty/
2) https://sochi.ru/gorodskaya-vlast/deyatelnost/mun-sluzhba/initsiativ-byudzhet/ 
3) https://verhnenikolaevskoe.ru/parkverkhnenikolaevskiy/</t>
  </si>
  <si>
    <t>https://vmadmin.ru/city/initsiativnoe-byudzhetirovanie/</t>
  </si>
  <si>
    <t>http://admekaterinovka.ru/initsiativnye-proekty/</t>
  </si>
  <si>
    <t>http://budget.admkrsk.ru/budgeting/Pages/memo.aspx</t>
  </si>
  <si>
    <t>http://admcr.ru/site/section?id=432</t>
  </si>
  <si>
    <t>https://dzhankoy.rk.gov.ru/ru/structure/1915</t>
  </si>
  <si>
    <t>https://dzhankoy.rk.gov.ru/ru/structure/2021_05_13_15_42_podderzhka_mestnykh_initsiativ_biudzhetirovaniia</t>
  </si>
  <si>
    <t>http://sbor.ru/finance/bd/otkrbud/plan</t>
  </si>
  <si>
    <t>http://omsukchan-adm.ru/</t>
  </si>
  <si>
    <t>Сайт администрации Ягоднинского городского округа</t>
  </si>
  <si>
    <t>https://адмдзержинск.рф/ekonomika-i-imushchestvo/ekonomika/normativno-pravovye-dokumenty/initsiativnoe-byudzhetirovanie/</t>
  </si>
  <si>
    <t>https://komitetborovichskiy.edusite.ru/p130aa1.html</t>
  </si>
  <si>
    <t xml:space="preserve">https://smarteka.com/practices/municipalnyj-klasternyj-proekt-oblast-vozmoznostej53-kod-uspeha  </t>
  </si>
  <si>
    <t>http://komobrhv.ru/2019/12/04/твой-школьный-бюджет/     https://komobrhv.ru/2021/05/27/твой-школьный-бюджет-2/</t>
  </si>
  <si>
    <t>http://irt.cherl.omskportal.ru/omsu/cherl-3-52-258-1/poseleniya/irtyishskoe</t>
  </si>
  <si>
    <t>http://xn--90amjd2bbb.xn--p1ai/content/%D0%BD%D0%B0%D1%80%D0%BE%D0%B4%D0%BD%D1%8B%D0%B9-%D0%B1%D1%8E%D0%B4%D0%B6%D0%B5%D1%82</t>
  </si>
  <si>
    <t>http://buzuluk-school1.ucoz.ru/news/proekt_shkolnyj_bjudzhet/2020-06-05-1491</t>
  </si>
  <si>
    <t>https://vk.com/club195361042</t>
  </si>
  <si>
    <t>http://adamfin.ru/narodnyy-byudzhet/2022/</t>
  </si>
  <si>
    <t>http://finotdel-akbulak.ru/index.php?option=com_content&amp;view=article&amp;id=202&amp;Itemid=117</t>
  </si>
  <si>
    <t>https://beta-grach-rf.orb.ru/documents/59587/</t>
  </si>
  <si>
    <t>https://finotdnovoorsk.ru/kadrovoe-obespechenie</t>
  </si>
  <si>
    <t>http://fin-or.ru/content/narodnyy-byudzhet</t>
  </si>
  <si>
    <t>http://fintotsk.ru/hearing/11</t>
  </si>
  <si>
    <t>https://penza-gorod.ru/line_of_activity/public_self_government/konkurs-sotsialno-znachimykh-proektov-napravlennykh-na-razvitie-territorialnogo-obshchestvennogo-sam/2021-god/</t>
  </si>
  <si>
    <t>https://www.gorodperm.ru/actions/social-link/society/%20Inprojects/</t>
  </si>
  <si>
    <t>http://admkud.ru/initsiativnoe-byudzhetirovanie/index.php</t>
  </si>
  <si>
    <t>https://adm.solkam.ru/city/zhkkh/formirovanie-komfortnoy-gorodskoy-sredy/normativno-pravovye-akty-i-dokumenty/</t>
  </si>
  <si>
    <t>https://adm.solkam.ru/about/info/news/24054/?sphrase_id=1104032</t>
  </si>
  <si>
    <t>https://adm.solkam.ru/about/info/news/24764/?sphrase_id=1104032</t>
  </si>
  <si>
    <t xml:space="preserve">https://spasskd.ru/index.php/initsiativnoe-byudzhetirovanie </t>
  </si>
  <si>
    <t xml:space="preserve">http://www.pohgor.ru/sociosfera/prestige-pricing/image-projects_48.html                                                                      http://www.pohgor.ru/sociosfera/prestige-pricing/image-projects_49.html                                                       http://www.pohgor.ru/sociosfera/prestige-pricing/image-projects_50.html </t>
  </si>
  <si>
    <t>http://www.zdsamara.ru/dlya-naseleniya/tvoy-konstruktor-dvora/</t>
  </si>
  <si>
    <t>https://www.samadm.ru/authority/leninsky_district/tkd-len/</t>
  </si>
  <si>
    <t>https://samadm.ru/authority/industrial-inner-city/for-the-population-industrial/</t>
  </si>
  <si>
    <t>http://adm.syzran.ru/index.php?id=229&amp;tx_news_pi1%5Bnews%5D=5285&amp;cHash=5f983a9175b4883c33013b4a7b0729b8</t>
  </si>
  <si>
    <t>https://vk.com/rescentrsyz</t>
  </si>
  <si>
    <t>https://tgl.ru/structure/department/iniciativnye-proekty-g.o.tolyatti/?ysclid=l1nic4xaon</t>
  </si>
  <si>
    <t>http://www.kinel.ru/initsiativnoe-bjudzhetirovanie/</t>
  </si>
  <si>
    <t>https://shgo.midural.ru/article/show/id/10064</t>
  </si>
  <si>
    <t>http://инициатива.екатеринбург.рф/</t>
  </si>
  <si>
    <t>https://alapaevskoe.ru/article/show/id/10121</t>
  </si>
  <si>
    <t xml:space="preserve">Сайт администрации Андроповского муниципального округа       http://www.andropovskiy.ru/index.php?option=com_content&amp;view=article&amp;id=34&amp;Itemid=616&amp;lang=ru    </t>
  </si>
  <si>
    <t>https://aamrsk.ru/news/?ELEMENT_ID=1477</t>
  </si>
  <si>
    <t>http://izobadmin.ru/taxonomy/term/1537</t>
  </si>
  <si>
    <t>https://www.adm-grsk.ru/initsiativnyj-proekt</t>
  </si>
  <si>
    <t>http://xn----8sbbeoawicbe5bck1al3a5e.xn--p1ai/initciativnye-proekty.html</t>
  </si>
  <si>
    <t xml:space="preserve">
https://www.novoselickoe.ru; http://xn----ctbjaomfnjbec5av9c.xn--p1ai/
http://китаевское-адм.рф
</t>
  </si>
  <si>
    <t>https://pmosk.ru/archives/category/programma-podderzhki-mestnyh-iniciativ-stavropolskogo-kraya/vydvizhenie-iniciativnyh-proektov/page/2</t>
  </si>
  <si>
    <t xml:space="preserve"> http://petrgosk.ru/initsiativnye-proekty/</t>
  </si>
  <si>
    <t>http://petrgosk.ru/obshchestvo/koordinatsionnye-i-soveshchatelnye-organy/konkursnaya-komissiya-po-provedeniyu-konkursnogo-otbora-proektov-po-remontu-ulichno-dorozhnoy-seti-o/index.php</t>
  </si>
  <si>
    <t>http://vvolgoroo.ru/shc.iniciativa.html (+сайты образовательных организаций)</t>
  </si>
  <si>
    <t>http://admtobolsk.ru/kom_fin/initsyiativ_projects/</t>
  </si>
  <si>
    <t xml:space="preserve">https://завьяловский.рф/about/ekonomika/initsiativnoe-byudzhetirovanie/ </t>
  </si>
  <si>
    <t>http://ulmeria.ru/ru/initiative_projects</t>
  </si>
  <si>
    <t xml:space="preserve">http://kuzovatovo.ulregion.ru/5906/5914/17247.html </t>
  </si>
  <si>
    <t>http://bsizgan.ulregion.ru/econom/bjudzhet_rajona/narod-budzhet.html</t>
  </si>
  <si>
    <t>http://barysh.org/city/finance/narodnyi_budget/</t>
  </si>
  <si>
    <t>https://mo-veshkaima.ru/view_news.php?id=23026</t>
  </si>
  <si>
    <t>http://www.maina-admin.ru/about/statistics/butget/narodniy%20budget.php</t>
  </si>
  <si>
    <t>http://www.radishevo.ulregion.ru/</t>
  </si>
  <si>
    <t>http://www.sengilej.ru/filemanager.aspx?folderid=433</t>
  </si>
  <si>
    <t>https://stkulatka.ulregion.ru/mz/marat/1933.html</t>
  </si>
  <si>
    <t>http://www.terenga.ru/node/10485</t>
  </si>
  <si>
    <t>http://karsunmo.ru/narbudget.html</t>
  </si>
  <si>
    <t>https://amursk.ru/index.php?option=com_content&amp;task=view&amp;id=13916&amp;Itemid=361</t>
  </si>
  <si>
    <t>https://briakan.khabkrai.ru/Deyatelnost/TOS</t>
  </si>
  <si>
    <t xml:space="preserve">районная газета "Рабочее слово", официальный сайт администраци Верхнебуреинского муниципального района </t>
  </si>
  <si>
    <t>https://solnechniyadm.khabkrai.ru/SocEkonom-razvitie/tos/Obyavleniya</t>
  </si>
  <si>
    <t>1) http://uska-orochskaya.ru/page.php?id_omsu=1&amp;level=1&amp;id_level_1=26  2) http://uska-orochskaya.ru/page.php?id_omsu=1&amp;level=2&amp;id_level_1=26&amp;id_level_2=36</t>
  </si>
  <si>
    <t>https://admlangepas.ru/open-budget/proactive-budgeting/</t>
  </si>
  <si>
    <t>http://www.admugansk.ru/category/1496</t>
  </si>
  <si>
    <t>http://budget.uray.ru/iniciativnoe-bjudzhetirovanie-v-rf/</t>
  </si>
  <si>
    <t>http://www.admoil.ru/iniciativnoe-byudzhetirovanie</t>
  </si>
  <si>
    <t>http://admsurgut.ru/rubric/24175/Iniciativnye-proekty</t>
  </si>
  <si>
    <t>http://hmrn.ru/gkh/zhile-i-gorodskaya-sreda/initsiativnoe-byudzhetirovanie.php</t>
  </si>
  <si>
    <t xml:space="preserve">https://www.n-vartovsk.ru/ibudget/;                                   https://isib.myopenugra.ru/             </t>
  </si>
  <si>
    <t>http://nvraion.ru/ekonomika-i-finansy/initsiativnoe-byudzhetirovanie;                                                                                        http://nvraion.ru/jkh/formirovanie-komfortnoy-gorodskoy-sredy/</t>
  </si>
  <si>
    <t>http://www.admkonda.ru/narodnyy-byudzhet.html</t>
  </si>
  <si>
    <t>http://www.admkonda.ru/2021-nb.html</t>
  </si>
  <si>
    <t>http://shugur.ru/realizatciya-proektov-2021.html</t>
  </si>
  <si>
    <t>http://www.admkonda.ru/narodnyy-byudzhet-sp-leushi.html</t>
  </si>
  <si>
    <t>https://admsr.ru/budget/NewInitsBudshet/</t>
  </si>
  <si>
    <t>http://budget.magnitogorsk.ru/Menu/Presentation/110?ItemId=110</t>
  </si>
  <si>
    <t>https://df.salekhard.org/byudzhetnaya-initsiativa-grazhdan/</t>
  </si>
  <si>
    <t>https://lbt.yanao.ru/activity/730/</t>
  </si>
  <si>
    <t xml:space="preserve">Информационный ресурс «Живем на Севере» в информационно-телекоммуникационной сети Интернет, в разделе «Уютный Ямал» https://xn--80adblbabq1bk1bi8r.xn--p1ai/ 
</t>
  </si>
  <si>
    <t>http://budget.depfinnbr.ru/initsiativnoe-byudzhetirovanie/proekt-ritm, http://admnoyabrsk.ru/obshchestvo/ritm</t>
  </si>
  <si>
    <t>http://muravlenko.yanao.ru/ekonomika-i-zhkh/municipalnye-finansy/bjudzhetnaya-iniciativa-grazhdan/        https://vk.com/wall-189302525?q=бюджетирование</t>
  </si>
  <si>
    <t>https://nadym.yanao.ru/about/projects/all/480/</t>
  </si>
  <si>
    <t>1. http://azov-adm.ru/byudzhetnaya-iniciativa-grazhdan.html
2. http://azov-adm.ru/documents/3043.html</t>
  </si>
  <si>
    <t>http://adm-gorki.ru/20421-god.html</t>
  </si>
  <si>
    <t>http://lopchari-adm.ru/byudzhetnye-iniciativy.html</t>
  </si>
  <si>
    <t>http://adm-muji.ru/dokumenty-0.html</t>
  </si>
  <si>
    <t>http://www.admin-moovg.ru/byudzhetnaya-iniciativa-grazhdan.html</t>
  </si>
  <si>
    <t>http://adminshur.ru/budjetnaya_iniciativa_grajdan_2021</t>
  </si>
  <si>
    <t>http://www.katravog.ru/arkhiv-byudzhetnaya-initciativa-grazhdan.html</t>
  </si>
  <si>
    <t>http://до-ямальский.рф/2021-god-shkol-noe-partisipatornoe-byudzhetirovanie.html</t>
  </si>
  <si>
    <t>https://tasu.ru/ekonomika-i-finansy/initsiativnoe-byudzhetirovanie/, https://живёмнасевере.рф/about_yamal</t>
  </si>
  <si>
    <t>http://dfik.ru/#iniciativa
http://dfik.ru/#school</t>
  </si>
  <si>
    <t>https://vk.com/btv29</t>
  </si>
  <si>
    <t>https://karaidel.bashkortostan.ru/presscenter/news/357766/</t>
  </si>
  <si>
    <t>http://finance.admmeleuz.ru/index.php?option=com_content&amp;view=article&amp;id=13021:izveshchenie-nashe-selo&amp;catid=905&amp;Itemid=356</t>
  </si>
  <si>
    <t>https://mishkan.bashkortostan.ru/presscenter/news/374930/</t>
  </si>
  <si>
    <t xml:space="preserve">https://vk.com/wall613010282_198
https://vk.com/wall613010282_161
</t>
  </si>
  <si>
    <t>https://vk.com/belrn31
https://ok.ru/group/54139480965325?
https://vk.com/public194753536
https://vk.com/vladimir___pertsev
https://znamya31.ru/
https://vk.com/groups</t>
  </si>
  <si>
    <t>https://vk.com/id540812288 ; https://vk.com/public179563370</t>
  </si>
  <si>
    <t>https://vk.com/id536512759?w=wall536512759_4469     https://vk.com/id536512759?w=wall536512759_2562     https://vk.com/id536512759?w=wall536512759_2067</t>
  </si>
  <si>
    <t>https://volokonadm.ru/press-centr/segodnya-v-bolshom-zale-administracii-rajona-prosh/       https://vk.com/id536512759?w=wall536512759_2490</t>
  </si>
  <si>
    <t>https://volokonadm.ru/press-centr/podvedeny-itogi-konkursa-na-predostavlenie-grantov/           https://vk.com/id536512759?w=wall536512759_2226</t>
  </si>
  <si>
    <t>https://gubtrk.ru/news/administracziya/10760-241220</t>
  </si>
  <si>
    <t>https://vk.com/public200268181?w=wall-200268181_29   https://vk.com/public200268181?w=wall-200268181_42</t>
  </si>
  <si>
    <t>https://vk.com/yakov_go_31?w=wall-175093464_5096</t>
  </si>
  <si>
    <t xml:space="preserve">https://ok.ru/profile/591547128093/statuses/152797760605469
  </t>
  </si>
  <si>
    <t>https://ok.ru/profile/581641630352/statuses</t>
  </si>
  <si>
    <t>http://gazetabalabanovo.ru/?p=31660</t>
  </si>
  <si>
    <t>https://vk.com/naselenie.kaluga</t>
  </si>
  <si>
    <t>https://акулово.рф/topic/3702-tselevoy-sbor-na-remont-dorog-2021-po-programme-initsiativnogo-byudzhetirovaniya/</t>
  </si>
  <si>
    <t>https://vk.com/kirovoficial?w=wall-139196350_11753;         https://www.admkirov.ru/news/startoval-gorodskoy-konkurs-po-razvitiyu-sotsialnykh-initsiativ.html</t>
  </si>
  <si>
    <t>https://bhregion.ru/authorities/dubrovka/dubrovka_admin/2021/24463/</t>
  </si>
  <si>
    <t>https://vk.com/sysola11</t>
  </si>
  <si>
    <t xml:space="preserve">https://instagram.com/ibudgetirovanie?igshid=1puzl69j43v8u </t>
  </si>
  <si>
    <t>1)http://xn--90afdba3aujnnk.xn--p1ai/index.php/initsiativnoe-byudzhetirovanie/informatsiya-o-vnesenii-initsiativnogo-proekta-v-administratsiyu-derbentskogo-selskogo-poseleniya?start=10;
2)https://instagram.com/derbentskaya_administracia?utm_medium=copy_link</t>
  </si>
  <si>
    <t>http://adm-kubanets.ru/администрация/инициативные-проекты</t>
  </si>
  <si>
    <t>https://npavlovka.ru/ekonomika-i-finansy/initsiativnoe-byudzhetirovanie/</t>
  </si>
  <si>
    <t>https://centrsp13.ru/munitsipalnye-pravovye-akty/postanovleniya/postanovleniya-2020/3130-postanovlenie-ot-14-01-2020-g-4-ob-organizatsii-i-provedenii-pervogo-i-vtorogo-etapov-konkursnogo-otbora-proektov-mestnykh-initsiativ-v-tsentralnom-selskom-poselenii-beloglinskij-rajon-v-ramkakh-initsiativnogo-byudzhetirovaniya</t>
  </si>
  <si>
    <t>https://www.novoberezanskoe.ru/initsiativnoe-byudzhetirovanie</t>
  </si>
  <si>
    <t>https://www.instagram.com/p/CZYxp5EKPDg/?utm_medium=copy_link</t>
  </si>
  <si>
    <t>https://www.xn----7sbbfekbbzxrjs0ath6u.xn--p1ai/initciativnoe-byudzhetirovanie-0.html</t>
  </si>
  <si>
    <t>http://безводное.рф/iniciativnoe-byudzhetirovanie-1.html</t>
  </si>
  <si>
    <t>https://www.xn----7sbbhib2aqbonkeww0u.xn--p1ai/initciativnoe-byudzhetirovanie.html</t>
  </si>
  <si>
    <t>https://xn----7sbgmnkdubbgfcqtgegc.xn--p1ai/initciativnoe-byudzhetirovanie.html</t>
  </si>
  <si>
    <t>https://www.instagram.com/p/CTr9KumoIc8/, https://www.instagram.com/p/CTzVa7ZI1iE/</t>
  </si>
  <si>
    <t>https://novoplastunovskoesp.ru/initsiativnoe-byudzhetirovanie/2021-god</t>
  </si>
  <si>
    <t>https://ilskoe.sevadm.ru/news/messages/33390/</t>
  </si>
  <si>
    <t>https://severskoe.sevadm.ru/about/initsiativnye-proekty/</t>
  </si>
  <si>
    <t>http://www.adm-risovoe.ru/%D0%B0%D0%B4%D0%BC%D0%B8%D0%BD%D0%B8%D1%81%D1%82%D1%80%D0%B0%D1%86%D0%B8%D1%8F/%D1%8D%D0%BA%D0%BE%D0%BD%D0%BE%D0%BC%D0%B8%D0%BA%D0%B0/%D0%B8%D0%BD%D0%B8%D1%86%D0%B8%D0%B0%D1%82%D0%B8%D0%B2%D0%BD%D0%BE%D0%B5-%D0%B1%D1%8E%D0%B4%D0%B6%D0%B5%D1%82%D0%B8%D1%80%D0%BE%D0%B2%D0%B0%D0%BD%D0%B8%D0%B5</t>
  </si>
  <si>
    <t>http://zheleznoe-sp.ru/load/iniciativnoe_bjudzhetirovanie/96</t>
  </si>
  <si>
    <t>http://tenginskoesp.ru/pages/initsiativnoe-bjudzhetirovanie</t>
  </si>
  <si>
    <t>http://starscherb.ru/index/iniciativnye_proekty/0-502</t>
  </si>
  <si>
    <t>http://vk.com/wall586557535_7</t>
  </si>
  <si>
    <t>https://vk.com/club51946917</t>
  </si>
  <si>
    <t xml:space="preserve">https://vk.com/krasnaya_iskra?w=wall-155735013_30853, https://vk.com/krasnaya_iskra?w=wall-155735013_26419   </t>
  </si>
  <si>
    <t>https://disk.yandex.ru/i/kfXObdIWM-LCcA, https://disk.yandex.ru/i/1P21Z3kgteCbqQ, https://novvedomosti.ru/news/education/71868/, https://www.adm.nov.ru/page/44467, https://gazetanovgorod.ru/novosti/30122-finansirovanie-proektov-shkolnogo-byudzheta-resheno-uvelichit-do-1-mln-rublej.html, https://velikiynovgorod.bezformata.com/listnews/itogi-proekta-shkolniy-byudzhet/94203273/, https://53news.ru/novosti/67901-v-velikom-novgorode-opredeli-pobeditelej-proekta-shkolnyj-byudzhet.html, https://novgorod-tv.ru/novosti/54420-novgorodskie-shkolniki-poluchili-vozmozhnost-sozdat-obrazovatelnyj-tsentr-mechty.html, http://www.adm.nov.ru/page?docid=42575</t>
  </si>
  <si>
    <t>http://okuladm.ru/news/23297</t>
  </si>
  <si>
    <t>http://komobrhv.ru/2020/10/29/итоги-кластерного-проекта-твой-школ/</t>
  </si>
  <si>
    <t>https://ok.ru/seloirtysh/topic/154197383093614</t>
  </si>
  <si>
    <t>https://vk.com/gmcgai</t>
  </si>
  <si>
    <t>https://soliletsk.ru/news.html/2021/05/18/lrpapasvs-6765767g/</t>
  </si>
  <si>
    <t>http://56ouo10.ru/index/quot_tvoj_shkolnyj_bjudzhet_quot/0-722</t>
  </si>
  <si>
    <t xml:space="preserve">https://vk.com/club211208773                                 </t>
  </si>
  <si>
    <t>http://bugr.orb.ru/munitsipalitet/?SECTION_ID=1157/
https://admpilugino.ru/narodnyi-byudzhet/kapitalnyi-remont-naruzhnogo-vodoprovoda-po-ul-sportivnaya-ul-oktyabrskaya-ul-chapaevskaya-ul-sadovaya-v-s-pilyugino</t>
  </si>
  <si>
    <t>https://bz.orb.ru/officials/units/finansovyy-otdel/, https://vk.com/wall-173587551_1064  ,  https://disk.yandex.ru/d/4McipkK_qwk1hQ?w=1  , https://ok.ru/profile/576859143118/statuses/152564988229070  ,  https://ok.ru/buzulukskiy.raion/topic/153991105328590</t>
  </si>
  <si>
    <t>https://ok.ru/group/55033267880141</t>
  </si>
  <si>
    <t>http://xn--80adxbrbeal.xn--p1ai/?cat=1; https://xn--80ajalhblfkconkv2loae.xn--p1ai/novosti/narodnyj-byudzhet1.html;https://ivanovka56.ru/news/golosovanie-za-proekty-narodnyy-byudzhet-2021</t>
  </si>
  <si>
    <t>https://vk.com/fintotsk
https://twitter.com/fintotsk</t>
  </si>
  <si>
    <t>https://www.penzainform.ru/news/social/2021/05/22/v_penze_pobediteli_konkursa_sotcproektov_poluchat_do_750_tis_rub.html</t>
  </si>
  <si>
    <t>В социальной сети Вконтакте для обсуждения каждого проекта была создана Группа: https://vk.com/public198378366; https://vk.com/gigant_kpao</t>
  </si>
  <si>
    <t xml:space="preserve">https://vk.com/solkadm?w=wall-108854350_12108 </t>
  </si>
  <si>
    <t xml:space="preserve">https://vk.com/solkadm?w=wall-108854350_13095 </t>
  </si>
  <si>
    <t xml:space="preserve"> https://www.instagram.com/p/CSqIoH6BiL-/?utm_medium=share_sheet 
https://www.instagram.com/p/CSETX7qBZA0/?utm_medium=share_sheet 
https://www.instagram.com/p/CRoGVboNH4U/?utm_medium=share_sheet 
https://www.instagram.com/p/CRlhBCTNvAk/?utm_medium=share_sheet 
https://www.instagram.com/p/CQaTM7DNe9f/?utm_medium=share_sheet 
https://www.instagram.com/p/CQNUTzyt6n0/?utm_medium=share_sheet </t>
  </si>
  <si>
    <t>https://ok.ru/chertkovom                                                                                                                                                                              https://www.instagram.com/p/CNnShWsFPZ-/?igshid=1pbaflyi3id3b</t>
  </si>
  <si>
    <t>https://vk.com/nkootr?w=wall-170038948_589</t>
  </si>
  <si>
    <t>https://vk.com/pohvistnevogorod?w=wall-168256203_9454          https://vk.com/pohvistnevogorod?w=wall-168256203_8391  https://vk.com/pohvistnevogorod?w=wall-168256203_7281   https://vk.com/pfl63?w=wall-178466848_245%2Fall             https://vk.com/deoc_pohvistnevo?w=wall-54162233_289%2Fall    https://vk.com/pohvistnevoskiteamkids?w=wall-172417860_2171
https://vk.com/pohvistnevoskiteamkids?w=wall-172417860_2160
https://vk.com/pohvistnevoskiteamkids?w=wall-172417860_2138
https://vk.com/pohvistnevoskiteamkids?w=wall-172417860_2148
https://vk.com/pohvistnevo.vkurse
http://www.pohgor.ru/sociosfera/prestige-pricing/image-projects_50.html
https://vk.com/pohvistnevogorod?w=wall-168256203_9735
https://vk.com/pohvistnevoskiteamkids?w=wall-172417860_2167 https://vk.com/pohvistnevoskiteamkids?w=wall-172417860_2140
http://цсон-сво.рф/zhizn-bez-bar-erov.html</t>
  </si>
  <si>
    <t>http://www.zdsamara.ru/about/info/news/3946/         http://www.zdsamara.ru/about/info/news/3649/?sphrase_id=9341            chrome-extension://efaidnbmnnnibpcajpcglclefindmkaj/viewer.html?pdfurl=https%3A%2F%2Fsgpress.ru%2Fwp-content%2Fuploads%2F2021%2F07%2F141_10072021.pdf&amp;clen=49435725&amp;chunk=true                       http://zdsamara.ru/about/info/news/3671/?sphrase_id=9340</t>
  </si>
  <si>
    <t>https://ok.ru/video/800948621800
https://vk.com/video-65854460_456242693</t>
  </si>
  <si>
    <t>https://twitter.com/Leninski_golos</t>
  </si>
  <si>
    <t>https://twitter.com/Adm_Okt_Samara/status/1159033256630804480</t>
  </si>
  <si>
    <t>https://ok.ru/group/59483084161109 https://vk.com/club202628389</t>
  </si>
  <si>
    <t xml:space="preserve">http://adm.syzran.ru/  https://vk.com/szradm  http://rcszr.ru/ https://ok.ru/rescentr </t>
  </si>
  <si>
    <t>https://tek.my1.ru/load/iniciativy/7</t>
  </si>
  <si>
    <t xml:space="preserve">1. Сайты территориальных отделов администрации муниципального округа    http://www.mokrasnoarskiy.ru/index.php/местные-инициативы/инициативное-бюджетирование-округа/с-алексеевское.html                                                                                                                                                                                     http://www.mokurshava.ru/index.php/инициативные-проекты/home-81.html                                                                            http://www.mosultan.ru/index.php/инициативные-проекты/объявления-6.html                                                                      http://vodorazdel-adm.ru/инициативное-бюджетирование.html                                                                                                   http://www.movorovskolesskaya.ru/index.php/2011-07-27-05-37-43-8                                                                                              2. Аккаунт главы муниципального округа в Инстаграм                                                                                                                 https://instagram.com/bobryshevanina?utm_medium=copy_link                                                                                                                3. Аккаунты территориальных отделов администрации муниципального округа в Инстаграм                                         https://instagram.com/kurshava_terotdel?utm_medium=copy_link                                                                                           https://instagram.com/sultan_terotdel?utm_medium=copy_link      </t>
  </si>
  <si>
    <t>http://www.georgievsk.ru/mestnye-initsiativy/proekt-initsiativnoe-byudzhetirovanie-2021-god.php</t>
  </si>
  <si>
    <t>Телеграм (@glavaipatovo )
http://vk.com/glavaipatovo
http://t.me/glavaipatovo
http://t.me/gorokrug
http://www.ipatovo.org/page.php?id=31864</t>
  </si>
  <si>
    <t>Телеграм (@glavaipatovo )
http://vk.com/glavaipatovo
http://t.me/glavaipatovo
http://t.me/gorokrug
http://www.ipatovo.org/page.php?id=31865</t>
  </si>
  <si>
    <t>http://updtpmo.ru/</t>
  </si>
  <si>
    <t>https://www.instagram.com/aazaharchenko</t>
  </si>
  <si>
    <t>группы образовательных организаций Вконтакте</t>
  </si>
  <si>
    <t>http://www.tyumen-city.ru/ekonomika/finansi/iniciativnoe-budjetirovanie/</t>
  </si>
  <si>
    <t>Глазовский район https://vk.com/glazrayon
Мо Адамское  https://vk.com/id588524930
Верхнебогатырский территориальный отдел https://vk.com/public192627767
МО "Куреговское" https://vk.com/public193412249
Кожильский территориальный отдел https://vk.com/club193011901
Гулековский территориальный отдел https://vk.com/public178544308
Парзинский территориальный отдел https://vk.com/mo_parzi
Октябрьский территориальный отдел https://vk.com/public184439233
Понинский территориальный отдел https://vk.com/club185224056
Штанигуртский территориальный отдел https://vk.com/club175881648
МО "Качкашурское" https://vk.com/public196413847
Кочишевский территориальный отдел https://vk.com/club181006482</t>
  </si>
  <si>
    <t>https://vk.com/public151634815</t>
  </si>
  <si>
    <t>https://vk.com/zavyalovodistrict</t>
  </si>
  <si>
    <t>не размещена</t>
  </si>
  <si>
    <t>https://vk.com/mozhraion</t>
  </si>
  <si>
    <t xml:space="preserve">http://kuzovatovo.ulregion.ru/5906/5914/17247/17253.html </t>
  </si>
  <si>
    <t xml:space="preserve">https://ulraion.ru/news/all?page=59
https://vk.com/id355772162
</t>
  </si>
  <si>
    <t xml:space="preserve">В Районной газете "Кумяк кюч"  публикуется информационное сообщение  о проведении конкурсного отбора "Народный бюджет"; публикуется  отчет о реализации  мероприятий на сайте  http://stkulatka.ulregion.ru/mz/marat/1933.html </t>
  </si>
  <si>
    <t>http://karsunmo.ru</t>
  </si>
  <si>
    <t>https://ok.ru/gorod.amursk/statuses/154010083698066</t>
  </si>
  <si>
    <t>https://vbradm.khabkrai.ru/Rukovodstvo/Uchastie-grazhdan-v-mestnom-samoupravlenii/Territorialnoe-obschestvennoe-samoupravlenie</t>
  </si>
  <si>
    <t>https://vk.com/public154840474?z=photo-65234200_457323440%2Fwall-154840474_2185</t>
  </si>
  <si>
    <t>http://uray.ru/; https://vk.com/official_uray; https://ok.ru/admuray; https://www.instagram.com/adm_uray/; https://www.instagram.com/tr_zakirzyanov/; https://infoflag.ru/; https://vk.com/znamy_uray86; https://www.instagram.com/gazeta_znamya59/</t>
  </si>
  <si>
    <t>Ссылки представлены в отдельном файле</t>
  </si>
  <si>
    <t xml:space="preserve">1) аккаунт в социальной сети Инстаграм (Инициативные проекты г.Сургут (@budget_surguta_online_);
2) сообщество в социальной сети Вконтакте https://vk.com/public211812330;
</t>
  </si>
  <si>
    <t>https://gazeta-hmrn.ru/index.php</t>
  </si>
  <si>
    <t xml:space="preserve">https://youtu.be/-Ap-s0oj1N4
https://vk.com/wall-206333655_106
https://vk.com/wall-154460922_1712                  http://gazeta-varta.ru/media/project_smi3_822/4c/0d/e5/14/cb/17/067882-ot-22012022.pdf                                                 Радио Энерджи, видео на https://vk.com/video/@icentr86;
Видео презентация проектов 8 октября в 19:36 в группе «Центр общественных инициатив».
https://vk.com /icentr86 </t>
  </si>
  <si>
    <t xml:space="preserve">http://www.gp-novoagansk.ru/initciativnoe-byudzhetirovanie.html https://www.gp-izluchinsk.ru/budjetgp/initsiativnoe-byudzhetirovanie/
http://adminvah.ru/iniciativnoe-byudzhetirovanie.html
http://admlariak.ru/iniciativnoe-byudzhetirovanie.html
http://zaik-adm.ru/iniciativnoe-byudzhetirovanie.html
http://www.gp-novoagansk.ru/kgs.html    https://www.gp-izluchinsk.ru/budjetgp/initsiativnoe-byudzhetirovanie/ https://www.gp-izluchinsk.ru/obshchestvennoe-obsuzhdenie2/2430-1/    http://adminvata.ru/blagoustroystvo.html  http://adminvah.ru/formirovanie-komfortnoy-gorodskoy-sredy-na-territorii-sel-skogo-poseleniya-vahovsk.html https://gorsreda86.ugraces.ru/2020/08/06/жители-излучинска-формируют-комфорт/
https://vk.com/wall-55352878_2164
https://ok.ru/mynovoagansk/topic/153442325981283
 </t>
  </si>
  <si>
    <t>https://vk.com/topic-172622683_46851082</t>
  </si>
  <si>
    <t>https://vk.com/wall-143030715_507</t>
  </si>
  <si>
    <t>http://shugur.ru/narodnyy-byudzhet.html</t>
  </si>
  <si>
    <t>https://m.vk.com/public187577719</t>
  </si>
  <si>
    <t>https://vk.com/budget_news
https://t.me/budget_news</t>
  </si>
  <si>
    <t>https://www.vecherka74.ru/news/obsh/21717-ya-planiruyu-byudzhet.html</t>
  </si>
  <si>
    <t>https://vesti-yamal.ru/ru/vjesti_jamal/mesto_gde_pokoitsya_ne_odno_pokolenie_salekhardcev_staroe_kladbishe_stolicy_yanao_obretyot
https://youtu.be/guZYpGHf7Pg
https://vesti-yamal.ru/ru/vjesti_jamal/razdole_dlya_khvostatykh_v_salekharde_otkryli_pervuyu_ploshadku_dlya_vygula_sobak
https://vesti-yamal.ru/ru/vjesti_jamal/letom_na_tyubinge_v_salekharde
https://www.instagram.com/p/CElQg1AHDkQ/</t>
  </si>
  <si>
    <t>https://m.vk.com/lbt_yanao_ru</t>
  </si>
  <si>
    <t xml:space="preserve">сайт муниципального образования город Новый Уренгой https://www.newurengoy.ru/uyutnyy-yamal/22953-startoval-priem-iniciativ-v-ramkah-regionalnogo-proekta-uyutnyy-yamal.html, 
https://nur.yanao.ru/presscenter/news/71552/,  https://nur.yanao.ru/presscenter/news/75576/, https://nur.yanao.ru/presscenter/news/75448/, https://nur.yanao.ru/presscenter/news/75816/,  https://nur.yanao.ru/presscenter/news/76546/,  https://nur.yanao.ru/presscenter/news/76756/, https://nur.yanao.ru/presscenter/news/77526/, https://nur.yanao.ru/presscenter/news/77747/,  https://nur.yanao.ru/presscenter/news/78479/, https://nur.yanao.ru/presscenter/news/78690/,   https://nur.yanao.ru/presscenter/news/86156/, https://nur.yanao.ru/presscenter/news/87004/, https://nur.yanao.ru/activity/17012/?filter_d_type=5,Тема  реализации инициативных проектов также освещалась на официальных страницах Администрации города Новый Уренгой в социальных сетях (ВКонтакте, Одноклассники, мессенджере Telegram):
https://tv-impulse.ru/news/landscaping/uyutnyj-yamal-zhdyot-vashih-idej/,  
https://tv-impulse.ru/news/landscaping/sozdayom-vmeste-severyane-vydvigayut-inicziativy-v-ramkah-proekta-uyutnyj-yamal/, 
https://tv-impulse.ru/news/public/dedlajn-10-iyunya-zakanchivaetsya-priyom-inicziativ-v-ramkah-regionalnogo-proekta-uyutnyj-yamal/, 
https://tv-impulse.ru/news/landscaping/novourengojczy-predstavili-svoi-inicziativy-v-ramkah-regionalnogo-proekta-uyutnyj-yamal/,
 https://tv-impulse.ru/news/landscaping/zavershilsya-priyom-idej-severyan-dlya-proekta-uyutnyj-yamal/,
 https://tv-impulse.ru/tema/tv-projects/telecasts/entertainment-telecasts/viktorina-uyutnyj-yamal-2021/, 
https://tv-impulse.ru/news/interesting/v-novom-urengoe-razygrali-prizy-viktoriny-uyutnyj-yamal/, 
https://tv-impulse.ru/news/interesting/pobeditelnicze-viktoriny-uyutnyj-yamal-vruchili-avtomobil-renault-logan/, 
https://t.me/VORONOV89/1613,  https://vk.com/voronov__av?w=wall630084326_1767%2Fall
</t>
  </si>
  <si>
    <t xml:space="preserve">http://budget.depfinnbr.ru/initsiativnoe-byudzhetirovanie/proekt-ritm, https://vk.com/public183473795 </t>
  </si>
  <si>
    <t>http://www.muravlenko24.ru/   https://vk.com/muravlenko24 https://www.youtube.com/user/MuravlenkoTV/videos?app=desktop&amp;view=0&amp;sort=dd&amp;shelf_id=1           https://vk.com/wall-189302525?q=бюджетирование</t>
  </si>
  <si>
    <t>https://vk.com/gubadm, 
https://vk.com/gubvektor,
https://vk.com/gubkinskiy</t>
  </si>
  <si>
    <t>https://nadym.yanao.ru/presscenter/photo/1559/
https://nadym.yanao.ru/upload/uf/6ec/0.-_-_-_.xlsx
https://nadym.yanao.ru/upload/uf/ce1/_-_-_-_-_-_-_-_-_-_-_-_-_-_-_-_-_-2021-_-_-_.pdf
https://nadym.yanao.ru/activity/13274/
https://nadym.yanao.ru/presscenter/news/71423/
https://nadym.yanao.ru/presscenter/news/68024/
https://vk.com/wall-55811535_97662
https://vk.com/wall-55811535_97638
https://vk.com/wall-55811535_97607
https://vk.com/wall-55811535_97583
https://vk.com/wall-55811535_97487
https://vk.com/wall-55811535_97460
https://vk.com/wall-55811535_97244
https://vk.com/wall-55811535_97168
https://vk.com/wall-55811535_96641
https://vk.com/wall-55811535_95164
https://vk.com/wall-55811535_95092
https://vk.com/wall-55811535_94909
https://vk.com/wall-55811535_91735
https://vk.com/wall-55811535_89227
https://vk.com/wall-55811535_87416</t>
  </si>
  <si>
    <t>https://vk.com/public170438171
https://vk.com/uomuzhi?w=wall-178587868_2669  https://vk.com/uomuzhi?w=wall-178587868_1793</t>
  </si>
  <si>
    <t>https://www.mo-yamal.ru/portal/ekonomika/fin/408 https://vk.com/doyamal  хэштэги: #ШПБ
#мойямальскийрайон</t>
  </si>
  <si>
    <t>https://vk.com/wall-170887968_8524
https://vk.com/wall-170887968_8333
https://vk.com/wall-170887968_8151
https://vk.com/wall-170887968_8015
https://vk.com/wall-170887968_7977
https://vk.com/wall-170887968_7787
https://vk.com/wall-170887968_7761
https://vk.com/wall-170887968_7630
https://vk.com/wall-170887968_6310
https://vk.com/wall-170887968_5496</t>
  </si>
  <si>
    <t>https://vk.com/album-175016610_281662838
https://dobro.ru/event/10093698
https://trk-luch.ru/news/mediatsekh-snova-sobral-blogerov-i-zhurnalistov/?sphrase_id=67288
https://trk-luch.ru/news/za-luchshuyu-ideyu-yamaltsy-golosuyut-na-portale-zhivyem-na-severe/?sphrase_id=76883
https://sever-press.ru/2021/05/31/tarkosalinskij-molodezhnyj-centr-apelsin-otremontirujut-letom/
https://yamal.aif.ru/society/v_tarko-sale_startoval_ekologicheskiy_proekt_musora_net
https://trk-luch.ru/news/kak-sdelat-yamal-uyutnee/
https://vk.com/wall-159406760_15420
https://www.mk-yamal.ru/social/2021/09/06/skamya-primireniya-i-derevo-lyubvi-ugolok-vlyublennykh-poyavilsya-v-urengoe.html
https://trk-luch.ru/news/uyutnyy-yamal-delaet-zhizn-severyan-luchshe/?sphrase_id=64453
https://www.puradm.ru/novosti/10365/
https://www.puradm.ru/novosti/13578/
https://www.mk-yamal.ru/social/2021/08/31/dekorativnuyu-kartu-municipaliteta-ustanovyat-na-vokzale-purovska.html
https://www.yamal.kp.ru/online/news/4466781/
https://sever-press.ru/2021/06/22/v-hanymee-obustrojat-detskuju-ploshhadku-i-zonu-otdyha-na-ozere/
https://www.puradm.ru/novosti/12917/</t>
  </si>
  <si>
    <t xml:space="preserve">1.https://selkup.yanao.ru/presscenter/news/47390/       2.https://selkup.yanao.ru/presscenter/news/48968/20. 3. https://vk.com/selkupadm?w=wall-170326987_2420
4.https://vk.com/selkupadm?w=wall-170326987_2426
</t>
  </si>
  <si>
    <t>https://www.mk-yamal.ru/social/2021/07/27/pripodnyatye-peshekhodnye-perekhody-poyavilis-v-krasnoselkupe.html https://vk.com/selkupadm?w=wall-170326987_2420
https://vk.com/selkupadm?w=wall-170326987_2426</t>
  </si>
  <si>
    <t xml:space="preserve">1. https://vk.com/selkupadm?w=wall-170326987_2420
2.https://vk.com/selkupadm?w=wall-170326987_2426
</t>
  </si>
  <si>
    <t>https://sun1-17.userapi.com/s/v1/ig2/PqjGSlidAm_fV6KYGcIF13e9zpnhoALT2Utv4E7u14BSEp8oeqGvOnB6_lHRuJ9xNsjwGwfs-AyYcgzL7Usg8JF5.jpg?size=1024x1024&amp;quality=96&amp;type=album</t>
  </si>
  <si>
    <t>http://admcr.ru/site/section?id=572</t>
  </si>
  <si>
    <t>https://rk.gov.ru/uploads/dzhankoy/attachments/42/54/7f/5a44d87da3bc40ee5d09624606/5d8a0e00536082.59769378_tit.jpg?1.26.8</t>
  </si>
  <si>
    <t>https://dzhankoy.rk.gov.ru/uploads/txteditor/dzhankoy/attachments//d4/1d/8c/d98f00b204e9800998ecf8427e/php14Wq7R_%D0%BB%D0%BE%D0%B3%D0%BE%20%D0%98%D0%91.jpg</t>
  </si>
  <si>
    <t xml:space="preserve">https://vk.com/club51946917?z=photo-51946917_456239578%2Falbum-51946917_0%2Frev   </t>
  </si>
  <si>
    <t xml:space="preserve">На первом этапе реализации проекта "Школьный бюджет" проводится подготовительная работа Школьного совета, начало информационной кампании. Представители Администрации и Отдела образования проводят инструктаж Школьных кураторов перед проведением классных собраний. Школьные кураторы проводят подготовительную работу со Школьным советом. Школьный совет и Школьные кураторы проводят классные собрания, на которых информируют учащихся 9-11 классов о возможности принять участие в Проекте. Для информирования учащихся школы материалы о Проекте "Школьный бюджет", а также о планируемых в связи с ним мероприятиях размещаются Школьным советом на информационных стендах и официальных сайтах школы.  Кроме того, информация о ходе реализации проекта "Школьный бюджет" размещается на официальной сайте администрации г. Медногорска, в социальных сетях и на телеканале "Медногорск ТВ"
</t>
  </si>
  <si>
    <t>http://www.gfo-sorochinsk.ru/tshb</t>
  </si>
  <si>
    <t>https://ru.files.fm/u/2ahwv4we5</t>
  </si>
  <si>
    <t xml:space="preserve">https://asfin56.ru/narodnyij-byudzhet </t>
  </si>
  <si>
    <t>http://грачевский-район.рф/about/byudzhet/initsiativnoe-byudzhetirovanie/initsiativnoe-byudzhetirovanie</t>
  </si>
  <si>
    <t>http://fin-or.ru/ckfinder/userfiles/images/народный%20бюджет2.jpg</t>
  </si>
  <si>
    <t>http://fintotsk.ru/images/sub2/G2ffa62d53db0269930e05b28c56b06fe.jpg</t>
  </si>
  <si>
    <t xml:space="preserve">https://www.instagram.com/p/CQNUTzyt6n0/?utm_medium=share_sheet  </t>
  </si>
  <si>
    <t>https://cloud.mail.ru/public/w813/mqQUiNJ4z</t>
  </si>
  <si>
    <t>http://www.pohgor.ru/sociosfera/prestige-pricing/image-projects_50.html</t>
  </si>
  <si>
    <t>https://samadm.ru/upload/iblock/1db/informatsionnoe-soobshchenie-po-provedeniyu-konkursa.docx</t>
  </si>
  <si>
    <t>https://yandex.ru/images/search?text=%D1%82%D0%B2%D0%BE%D0%B9%20%D0%BA%D0%BE%D0%BD%D1%81%D1%82%D1%80%D1%83%D0%BA%D1%82%D0%BE%D1%80%20%D0%B4%D0%B2%D0%BE%D1%80%D0%B0%20%D1%81%D0%B0%D0%BC%D0%B0%D1%80%D0%B0&amp;stype=image&amp;lr=51&amp;source=wiz&amp;pos=35&amp;img_url=https%3A%2F%2Fsun9-61.userapi.com%2Fc849332%2Fv849332482%2F3286a%2F32QWGHOmuYc.jpg&amp;rpt=simage</t>
  </si>
  <si>
    <t>https://disk.yandex.ru/i/maUI_nGxyjJ_jw</t>
  </si>
  <si>
    <t>https://yadi.sk/i/S3VNNsdL57pYeg</t>
  </si>
  <si>
    <t>http://vodokanalchap.ru/files/%D0%9F%D0%BE%D0%B4%D0%B4%D0%B5%D1%80%D0%B6%D0%BA%D0%B0%20%D0%BC%D0%B5%D1%81%D1%82%D0%BD%D1%8B%D1%85%20%D0%B8%D0%BD%D0%B8%D1%86%D0%B8%D0%B0%D1%82%D0%B8%D0%B2%20%D0%BD%D0%B0%202021%20%D0%B3%D0%BE%D0%B4.pdf</t>
  </si>
  <si>
    <t>https://www.georgievsk.ru/mestnye-initsiativy/</t>
  </si>
  <si>
    <t>http://www.ipatovo.org/page.php?id=32807</t>
  </si>
  <si>
    <t>https://www.tyumen-city.ru/ekonomika/finansi/iniciativnoe-budjetirovanie/</t>
  </si>
  <si>
    <t>http://завьяловский.рф/about/news/news/za-preobrazhenie/</t>
  </si>
  <si>
    <t>https://mo-krasno.ru/sovet-deputatov/reshenija-soveta-deputatov/item/33845-o-realizatsii-initsiativnykh-proektov-na-territorii-munitsipalnogo-obrazovaniya-krasnogorskij-rajon.html Приложение № 4 Решения Совета депутатов</t>
  </si>
  <si>
    <t>http://www.admoil.ru/finans/narodni-budget/logotip.rar</t>
  </si>
  <si>
    <t>https://cloud.mail.ru/public/ApnK/svWoz9HqQ</t>
  </si>
  <si>
    <t>http://nvraion.ru/ekonomika-i-finansy/initsiativnoe-byudzhetirovanie/ЦВЕТ.jpg http://nvraion.ru/jkh/formirovanie-komfortnoy-gorodskoy-sredy/banners/banner2.JPG</t>
  </si>
  <si>
    <t xml:space="preserve">https://vk.com/wall21074557_527 </t>
  </si>
  <si>
    <t>https://drive.google.com/drive/folders/1Cj39TXvcKs2o4kcb7PJInFNb22_W36dG?usp=sharing</t>
  </si>
  <si>
    <t xml:space="preserve">https://df.salekhard.org/upload/medialibrary/db2/%D1%83%D1%8E%D1%82%D0%BD%D1%8B%D0%B9%20%D1%8F%D0%BC%D0%B0%D0%BB.png                         </t>
  </si>
  <si>
    <t>https://lbt.yanao.ru/presscenter/news/10190/</t>
  </si>
  <si>
    <t>https://drive.google.com/open?id=1DP1ojEc8ypNgJkzxcpHF6FZCyoRl-M_5</t>
  </si>
  <si>
    <t>https://disk.yandex.ru/d/CmMsm_ql0UsX5Q</t>
  </si>
  <si>
    <t>https://vektor-tv.ru/upload/iblock/edf/edf43b0aa455055a1a5eb455ec3d1e53.png</t>
  </si>
  <si>
    <t>Информационное освещение проекта осуществлялось путем публикации новостных материалов в газетах "Архангельск – город воинской славы" и "Правда Севера", на официальном информационном Интернет-портале муниципального образования "Город Архангельск" (www.arhcity.ru), в группах Вконтакте "Бюджет Архангельска", "Бюджет твоих возможностей", "Открытый Архангельск", на новостных порталах: www.news29.ru, www.29.ru. Кроме того, выходили сюжеты о проекте на телевидении в утренней передаче "Доброе утро, Поморье!", эфир передачи "Открытая среда" на радио "Поморье", эфир передачи "Вечерний Архангельск". 
https://vk.com/btv29?w=wall-178985470_773
https://vk.com/btv29?w=wall-178985470_766</t>
  </si>
  <si>
    <t xml:space="preserve">Размещение информации на официальном сайте муниципального района, размещение наружной рекламы </t>
  </si>
  <si>
    <t>Размещение информации на официальном сайте муниципального района, размещение наружной рекламы https://mishkan.bashkortostan.ru/presscenter/news/374930/</t>
  </si>
  <si>
    <t>Размещение информации на официальном сайте муниципального района, размещение наружной рекламы https://vk.com/wall-200680865_224   https://vk.com/wall-200680865_248</t>
  </si>
  <si>
    <t>https://znamya31.ru/news/obshestvo/2021-04-16/novyy-konkurs-territoriya-initsiativ-startoval-na-territorii-belgorodskogo-rayona-246969?
https://vk.com/public194753536?w=wall-194753536_29&amp;ysclid=l1kdb3dhwu
https://belgorod.bezformata.com/listnews/startoval-na-territorii-belgorodskogo/92999434/?</t>
  </si>
  <si>
    <t>официальные страницы органов местного самоуправления Борисовского района (https://borisovka.info/events/eshe-odin-proekt-iniciativnogo-byudzhetirovaniya-z/); социальные сети (https://vk.com/public179563370?w=wall-179563370_375 ; https://vk.com/id540812288?w=wall540812288_996)</t>
  </si>
  <si>
    <t>Радио, социальные сети</t>
  </si>
  <si>
    <t>Материалы городских информационно-общественных газетах "Новое время", "Эфир Губкина", сюжеты Губкинского телерадиокомитета</t>
  </si>
  <si>
    <t>социальные сети</t>
  </si>
  <si>
    <t>Социальная сеть ВКонтакте, https://vk.com/yakov_go_31?w=wall-175093464_5096</t>
  </si>
  <si>
    <t>с помощью социальных сетей:  "ВКонтакте"  
https://vk.com/wall143839494_1886, "Одноклассники" 
https://ok.ru/profile/578631912175/statuses/153759585730031</t>
  </si>
  <si>
    <t>Через депутатов окружного Совета депутатов МО "Светловский городской округ"</t>
  </si>
  <si>
    <t xml:space="preserve">Инициативной группой горожан проведен сбор подписей за участие муниципалитета в программе. </t>
  </si>
  <si>
    <t>https://www.kaluga-gov.ru/obshchestvo/initsiativnye-proekty/pravovaya-baza/2740/  https://vk.com/naselenie.kaluga</t>
  </si>
  <si>
    <t>Инициативной группой горожан проведены подготовительные работы по оценке проекта. На собрании ТОС принято решение об участии в программе.</t>
  </si>
  <si>
    <t>Информация о реализации конкурса по проекту социальных инициатив "От идеи к проекту" на територии муниципального образования "Город Киров" размещалась на официальном сайте администрации города Кирова, также в официальной группе "Вконтакте, на страницах "Вконтакте" центров местной активности администрации города Кирова. Дополнительно информация публиковалась в еженедельном печатном издании МКУ "Газета "Наш Город" газета муниципального образования "Город Киров"</t>
  </si>
  <si>
    <t xml:space="preserve">Компания проводилась посредством расклеенных и розданных листовок (текст) на территории реализации проекта. Аудитория составила более 50 человек. Информация размещалась в районной газете "Родной край". </t>
  </si>
  <si>
    <t>https://vk.com/sysola11?w=wall-113780475_14711; 
Информация размещалась в районной газете "Маяк Сысолы", "Радио Сысолы", была размещена на сайте сысола-адм.рф, в соцсетях http://www.xn----7sbbq5akixa3h.xn--p1ai/new.php?id=1626247251</t>
  </si>
  <si>
    <t xml:space="preserve">1)https://admnvrsk.ru/podrazdeleniya/vnutrigorodskie-rayony/tsentralnyy-rayon/novosti/news-30072021092620-94582/ ;
2)https://admnvrsk.ru/initsiativnoe-byudzhetirovanie/novosti/news-09062021181242-91497/ ;
3)https://admnvrsk.ru/podrazdeleniya/upravleniya/upravlenie-transporta-i-svyazi/novosti/news-24062021195616-92570/ 
</t>
  </si>
  <si>
    <t xml:space="preserve">информационные листовки, размещенные на общественных территориях на информационных стендах:  Дом культуры, ФАП, библиотеки, магазины, остановки;
размещение информации на официальном сайте администрации Дербентского сельского поселения;
социальные сети: Инстаграм, в  группах WhatsApp. вручение  листовок  </t>
  </si>
  <si>
    <t>Информация доносилась гражданам через громкоговорители, размещалась на информационных стендах поселения, установленные в Дом культуре, администрации, центре поселения по адресам: х.Беднягина, ул.Коммунистическая, ул.Юбилейная, остановки, магазинам, раздавались листовки, с привлечением ТОС №2, в  группах WhatsApp, страница в Инстаграмм, газета "Вести сельского поселения Кубанец" № 1 от 21 января 2021 года</t>
  </si>
  <si>
    <t>Размещение о новости на сайте администрации Новопавловского сельского поселения Белоглинского района</t>
  </si>
  <si>
    <t>публикация в СМИ газета "Голос правды", на странице администрации Ивановского сельского поселения в Инстаграм, официальноя сайте администрации поселения</t>
  </si>
  <si>
    <t>1) https://www.xn----7sbbfekbbzxrjs0ath6u.xn--p1ai/initciativnoe-byudzhetirovanie-0.html;
2) инстаграм; 
3) объявления на социально значимых объектах</t>
  </si>
  <si>
    <t>1) https://www.xn----7sbbfekbbzxrjs0ath6u.xn--p1ai/initciativnoe-byudzhetirovanie-0.html;
2) объявления на социально значимых объектах</t>
  </si>
  <si>
    <t>1) https://новоалексеевская.рф/ob-yavlenie-0.html;
2) https://www.xn----7sbbfekbbzxrjs0ath6u.xn--p1ai/initciativnoe-byudzhetirovanie-0.html;
3) объявления на социально значимых объектах</t>
  </si>
  <si>
    <t>Наружная реклама, публикация в газете</t>
  </si>
  <si>
    <t xml:space="preserve">наружная реклама </t>
  </si>
  <si>
    <t>Размещение информации на информационных стендах поселения, обзор на местном радио, беседы квартальных с населением, средства массовой информации (газета «Сельская Новь»)</t>
  </si>
  <si>
    <t>С целью информирования жителей о реализации практики ИБ размещались публикации на сайте администрации города Красноярска, страницах социальных сетей Главы города, администраций районов в городе Красноярске</t>
  </si>
  <si>
    <t>Газета "Голос целинника", уличные стенды на центральной площади, интернет</t>
  </si>
  <si>
    <t>Распространение информационных материалов о Проекте через официальный сайт в информационно-телекоммуникационной сети Интернет; на информационных стендах в учебных учреждениях; в газете "Свободная территория" (выпуск от 12.09.2019 года №37(241).</t>
  </si>
  <si>
    <t>Распространение информационных материалов о Проекте через официальный сайт в информационно-телекоммуникационной сети Интернет; на информационных стендах города; в газете "Свободная территория" (выпуск от 27.05.2021 года №21(330).</t>
  </si>
  <si>
    <t xml:space="preserve">Информация о ИБ размещалась в группе социальной сети Вконтакте, на официальном сайте администрации СГО, на сайте газеты "Маяк" (в том числе в группе газеты в социальной сети Вконтакте).   https://vk.com/club51946917?w=wall-51946917_3814,  https://vk.com/club51946917?w=wall-51946917_3812, https://vk.com/club51946917?w=wall-51946917_3806, https://vk.com/club51946917?w=wall-51946917_3805  </t>
  </si>
  <si>
    <t>Информация в районной еженедельной газете «Омсукчанские вести» 25.06.2021г. № 25</t>
  </si>
  <si>
    <t>Сайт администрации Ягоднинского городского округа,еженедельная газета Ягоднинского городского округа "Северная правда"</t>
  </si>
  <si>
    <t>ТВ, социальные сети, сайт Администрации Боровичского муниципального района, сайт комитета  образования Администрации Боровичского муниципального района, СМИ</t>
  </si>
  <si>
    <t>ТВ, интернет ресурсы, социальные сети,</t>
  </si>
  <si>
    <t xml:space="preserve">сайты и социальные сети </t>
  </si>
  <si>
    <t>Информация о конкурсе проектов  была опубликована на сайте администрации муниципального образования в информационно-телекоммуникационной сети «Интернет»: buqadmin.orb.ru  в разделе бюджет/народный бюджет.</t>
  </si>
  <si>
    <t xml:space="preserve">Публикации информации о проекте на официальном сайте администрации города, в газете, социальных сетях, при проведении уроков финансовой грамотности в учреждениях города. Специалистами Финансового управления администрации города Бузулука  ежегодно проводится большая работа по повышению финансовой грамотности населения в различных учреждениях города  на которых разъясняется механизм реализации и участия в данном проекте. </t>
  </si>
  <si>
    <t xml:space="preserve">Публикации информации о проекте на официальном сайте администрации города и школ, размещается на информационных стендах в общедоступных местах школы,  в  социальных сетях. Специалистами Финансового управления администрации города Бузулука  ежегодно проводится большая работа по повышению финансовой грамотности  на которых разъясняется механизм реализации  данного проекта. </t>
  </si>
  <si>
    <t>1)https://vgae.ru/news/culture/26305-v-gae-pojavitsja-sad-pamjati.html                          2)https://vgae.ru/news/pobeda/26824-vhod-v-sad-pamjati-sdelali-v-vide-zvezdy.html                                                   3) https://pda.gts.tv/news/35078</t>
  </si>
  <si>
    <t>https://vk.com/public198446316?w=wall-198446316_673
https://www.gorodmednogorsk.ru/fin/finansovaya-gramotnost/5002-csoveshchanie-posvyashchennoe-startu-proekta-shkolnyj-byudzhet.html
https://vk.com/profm56?z=video-202109114_456239031%2Fvideos-202109114%2Fpl_-202109114_-2
https://medgimn.ru/news/6484.html
https://vk.com/profm56?w=wall-202109114_69
https://bujet.ru/article/408452.php</t>
  </si>
  <si>
    <t xml:space="preserve">На сайте администрации создана интернет страница "Инициативные проекты", в разделе "Новости" сайта администрации размещена информация о сборе заявок и проведения конкурса. </t>
  </si>
  <si>
    <t>Рекламная компания ТШБ проводилась через газету "Сорочинский вестник", публикации на официальных сайтах и социальных сетях муниципального образования, официальные сайты общеобразовательных учреждений, провайдера Уфанет (выпуск информационного ролика).</t>
  </si>
  <si>
    <t>опубликование в газете</t>
  </si>
  <si>
    <t>https://disk.yandex.ru/d/9Eab4ozHIrrUWg</t>
  </si>
  <si>
    <t>Наружная реклама, официальные сайт МО</t>
  </si>
  <si>
    <t xml:space="preserve">нформация (видео и фото) о проекте регулярно публикуется на сайте администрации Бузулукского района, в газете "Российская Провинция", в социальных сетях вконтакте и одноклассники. Видео публикуется на Ютуб канале. </t>
  </si>
  <si>
    <t>Рекламная кампания ИБ осуществлялась в очном формате на собраниях и сходах граждан, рассказывали о реализованных проектах, показ слайдов http://fin-otdel.ru/byudzhet-i-otchetnost/byudzhet-dlya-grazhdan/буклеты.rar</t>
  </si>
  <si>
    <t>через муниципальный вестник, через встречи с жителями, через сайт Администрации МО Кутушинский сельсовет и т.д</t>
  </si>
  <si>
    <t>информирование граждан проводилось через газету "Вестник", через сайт Администрации МО Ромашкинский сельсовет</t>
  </si>
  <si>
    <t>Социальные сети, размещение объявлений в доступных местах, размещение материалов в Новоорской газете, сайт Финансового отдела, сайт Администрации Новоорского района</t>
  </si>
  <si>
    <t>Финансовым отделом администрации было размещено на официальном сайте Сакмарского района объявление о реализации проекта "Народный бюджет" и обращение к гражданам о проведении интернет-голосования, где были представлены три заявки</t>
  </si>
  <si>
    <t>наружная реклама на стенде сельского совета, через встречи с жителями МО, через газету "Северная звезда"</t>
  </si>
  <si>
    <t>Раздача листовок и расклейка на информационных щитах объявлений, объявления в соцсетях на уровне заинтересованных населенных пунктов</t>
  </si>
  <si>
    <t xml:space="preserve"> Информирование на официальном сайте администрации города Пензы, репортажи на региональном ТВ, радио, в муниципальной газете "Пенза"</t>
  </si>
  <si>
    <t>Социальные сети</t>
  </si>
  <si>
    <t xml:space="preserve">В соответсвии с п. 8.4 Решения Пермской городской Думы от 26.03.2019 № 64, информация о проведении конкурсного отбора инициативных проектов размещается на официальном сайте администрации города Перми
</t>
  </si>
  <si>
    <t>Рекламной кампании ИБ в муниципальном образовании "Городской округ-город Кудымкар" уделяется большое внимание. При проведение рекламной кампании задействованы все средства массовой информации. На официальном сайте муниципального образования создан раздел "Инициативное бюджетирование" http://admkud.ru/initsiativnoe-byudzhetirovanie/index.php (количество посещений официального сайта муниципального образования за год в среднем составляет- 112 109) . В официальных группах администрации города Кудымкара в социальных сетях публикуется подробная информация о проектах- участниках (количество подписчиков в группах- более 10,0 тыс. человек). В периодических печатных изданиях  (Газета "Парма", газета "Парма Новости", "Городская газета") и на радиоканалх выходят индивидуальные и общие статъи о пректах (еженедельный тираж каждого печатного издания не менее 4500 экз.). Также информация об инициативном бюджетировании освещается на встречах главы города Кудымкара- главы администрации города Кудымкара с наслением (в среднем в течение года проходит более 35 информационных встреч с охватом населения до 900 человек ), при проведении прямых эфиров в "Инстаграм" (в течение года проходит до 12 прямых эфиров).</t>
  </si>
  <si>
    <t>Информация о проведении конкурса размещалась в газете "Соликамский рабочий" и Соликамск-ТВ</t>
  </si>
  <si>
    <t>Новость на официальном сайте администрации города Владивостока: http://www.vlc.ru/society/Territorialnoe-obschestvennoe-samoupravlenie-TOS-v-gorode-Vladivostoke/Novosti-/55539</t>
  </si>
  <si>
    <t>Информация о проведении конкурсного отбора инициативных проектов по направлению "Местная инициатива"размещена в официальном печатном издании, на официальном сайте АГО Спасск-Дальний, в официальных аккаунтах социальных сетей</t>
  </si>
  <si>
    <t>Работа по информированию о муниципальном проекте проводилась через социальную сеть Instogram в группе "Чертково-мой поселок! Россия-моя страна!", "Одноклассники"  в группе "Чертково-мой поселок! Россия-моя страна!"</t>
  </si>
  <si>
    <t>Публикации в социальных сетях МКУ "Дом общественных организаций", Администрации горородского округа Отрадный, газете "Рабочая трибуна" https://www.otradny24.ru/news/?element_id=45668&amp;section_id=131&amp;sphrase_id=482632</t>
  </si>
  <si>
    <t>Информирование о предстоящем конкурсе /подведении итогов/реализации каждого  проекта проводилось через социальные сети, газету "Похвистневский вестник"</t>
  </si>
  <si>
    <t>социальные сети; объявления на подъездах</t>
  </si>
  <si>
    <t>социальные сети, объявленияна подъездах, на собраниях жителей через упроавляющих микрорайонами</t>
  </si>
  <si>
    <t>посты в социальных сетях, информирование жителей на собраниях управляющим микрорайонами и через ТОС</t>
  </si>
  <si>
    <t>В социальной сети Твитер аккаунт Твой_Конструктор_Двора_Ленинский_район на  данный момент  охвачен 117 читателями. В этом аккаунте мы выкладываем информацию о ходе реализации практики,  а так же на этой платформе у нас проходит онлайн голосование с выявлением победителя. Группа Администрации Ленинского района в социальной сети ВКонтакте на данный момент охвачена 1419 пользователями. В ней размещаются раздаточные материалы по практике, а так же информация о ходе риализации практики.</t>
  </si>
  <si>
    <t>Посты в социальных сетях, на официальных сайтах Администрации</t>
  </si>
  <si>
    <t>социальные сети, объявления на подъездах, на собраниях жителей через управляющих микрорайонами и председателей ТОС</t>
  </si>
  <si>
    <t xml:space="preserve">Рекламная кампания практики инициативного бюджетирования проводилась путем создания сообщества в социальных сетях Вконтакте, Одноклассники, размещения информации по участию в практике в СМИ, на сайте Администрации http://adm.syzran.ru/index.php?id=229&amp;tx_news_pi1%5Bnews%5D=5285&amp;cHash=5f983a9175b4883c33013b4a7b0729b8 https://vk.com/club202628389?w=wall-202628389_2 https://www.syzran-small.ru/news-56310 </t>
  </si>
  <si>
    <t xml:space="preserve">Информационная кампания проводилась через все возможные источники информирования: сайт Администрации, социальные сети, СМИ, городские новостные порталы и ресурсы. Наибольший эффект по распространению информации получен в социальных сетях - количество просмотров публикаций по тематике конкурса достигает более 20 тысяч. Примеры публикаций: https://vk.com/rescentrsyz?w=wall-124511519_6876 https://vk.com/rescentrsyz?w=wall-124511519_7047 http://adm.syzran.ru/index.php?id=229&amp;tx_news_pi1%5Bnews%5D=5646&amp;cHash=aaeda196b9952c1d1d1af7c30833a6a2 https://vk.com/rescentrsyz?w=wall-124511519_7101 https://vk.com/rescentrsyz?w=wall-124511519_7268 https://vk.com/rescentrsyz?w=wall-124511519_7287 https://vk.com/rescentrsyz?w=wall-124511519_7420 </t>
  </si>
  <si>
    <t>http://vodokanalchap.ru/files/%D0%9F%D0%BE%D0%B4%D0%B4%D0%B5%D1%80%D0%B6%D0%BA%D0%B0%20%D0%BC%D0%B5%D1%81%D1%82%D0%BD%D1%8B%D1%85%20%D0%B8%D0%BD%D0%B8%D1%86%D0%B8%D0%B0%D1%82%D0%B8%D0%B2%20%D0%BD%D0%B0%202022%20%D0%B3%D0%BE%D0%B4.pdf</t>
  </si>
  <si>
    <t>Сообщения в газете "Междуречье" о поддержке местных инициатив и участии населения в решении вопросов местного значения</t>
  </si>
  <si>
    <t>СМИ газета "Шалинский вестник"</t>
  </si>
  <si>
    <t>В сети интернет</t>
  </si>
  <si>
    <t>Социальные сети, печатное издание газета "Красное знамя"</t>
  </si>
  <si>
    <t>рассылка объявлений на электронные почты глав территориальных органов Администрации МО Алапаевское, размещение информации об объявлении конкурсов, итогов реализации проектов, нормативно - правовой базы на официальном сайте МО Алапаевское</t>
  </si>
  <si>
    <t>Размещение информации в новостном разделе на официальном сайте Георгиевского городского округа Ставропольского края
http://www.georgievsk.ru/mestnye-initsiativy/proekt-initsiativnoe-byudzhetirovanie-2021-god.php 
в социальных сетях</t>
  </si>
  <si>
    <t>Информация о реализуемом инициативном проекте размещалась на официальной странице Главы Грачевского муниципального округа Ставропольского края в социальной сети "Инстаграм" и на официальном сайте администрации Грачевского муниципального округа Ставропольского края</t>
  </si>
  <si>
    <t>Обнародование  информации - в районном муниципальном казенном учреждении культуры «Ипатовская межпоселенческая центральная библиотека» Ипатовского района Ставропольского края
Опубликование на официальном сайте администрации Ипатовского городского округа СК в информационно - телекоммуникационной сети «Интернет».- Извещение о проведении отбора инициативных проектов развития территорий малых сел, поселков, аулов хуторов Ипатовского городского округа Ставропольского края
http://ipatovo.org/page.php?id=32350</t>
  </si>
  <si>
    <t xml:space="preserve">Опубликование на официальном сайте администрации Ипатовского городского округа СК в информационно - телекоммуникационной сети «Интернет».
Обнародование  информации - в районном муниципальном казенном учреждении культуры «Ипатовская межпоселенческая центральная библиотека» Ипатовского района Ставропольского края </t>
  </si>
  <si>
    <t>наружная реклама, местная газета, социальные сети</t>
  </si>
  <si>
    <t>Размещение информации на официальных страничках территориальных отделов в сети Инстаграмм</t>
  </si>
  <si>
    <t xml:space="preserve">Публикации в газете «Петровские вести», страницы администрации Петровского городского округа Ставропольского края в социальных сетях </t>
  </si>
  <si>
    <t>В целях информирования жителей города Тобольска о порядке внесения инициативных проектов, на официальном сайте Администрации города в разделе «Инициативные проекты» 17.05.2021 размещено извещение о порядке внесения инициативных проектов, содержащее дату начала и окончания представления инициативных проектов, требования к оформлению инициативных проектов, а также место, порядок и срок подачи инициативных проектов. Информация о внесении инициативных проектов опубликована в газете «Тобольская правда» и размещена на сайте Администрации города в разделе «Инициативные проекты» 27.05.2021. Информация о результатах конкурсного отбора, в том числе победителях конкурсного отбора инициативных проектов опубликована в газете «Тобольская правда» и размещена на сайте Администрации города в разделе «Инициативные проекты» 22.06.2021 и 19.06.2021  соответственно. Отчет Администрации города Тобольска об итогах реализации инициативных проектов опубликован в газете «Тобольская правда» 13.01.2022  и размещен на сайте Администрации города  разделе «Инициативные проекты» 10.01.2022.</t>
  </si>
  <si>
    <t>Информирование населения посредством социальных сетей (https://vk.com/public192404342)</t>
  </si>
  <si>
    <t>Социальные сети ВК</t>
  </si>
  <si>
    <t xml:space="preserve">Информация размещелась на официальном сайте МО "Завьяловский район" в сети интернет завьяловский.рф, а также в официальной группе ВКонтакте </t>
  </si>
  <si>
    <t xml:space="preserve"> информация размещалась на информационном сайте муниципального образования "Можгинский район", через социальную сеть Вконтакте, проведение с населением культурно-массовых мероприятий, связанных с реализацией проекта</t>
  </si>
  <si>
    <t xml:space="preserve">Информационные материалы размещались в следующих СМИ:  официальный сайт администрации города Ульяновска; официальный сайт Ульяновской Городской Думы; официальные аккаунты администрации города в социальных сетях; газета «Сити» ; газета «Ульяновск сегодня»; новостной портал ultoday73.ru; информационный портал ulpressa.ru. </t>
  </si>
  <si>
    <t>Обьявления на сайте администрации муниципального образования "Мелекесский район"Ульяновской области</t>
  </si>
  <si>
    <t>Публикация в СМИ, размещение на сайте поселения</t>
  </si>
  <si>
    <t xml:space="preserve">Газета "Родина Ильича" № 23 от 05.06.2020г, вконтакте сообщество "Улрайон Район" 
https://ulraion.ru/news/all?page=59
https://vk.com/id355772162
</t>
  </si>
  <si>
    <t>Размещение информации в районной газете «Новое время»</t>
  </si>
  <si>
    <t>На сайте Администрации:: hhttps://barysh.org/about/info/messages/?ELEMENT_ID=30738</t>
  </si>
  <si>
    <t>Размещены объявления о проведении конкурса в местах массового скопления людей (аптека, магазин)</t>
  </si>
  <si>
    <t>Размещено объявление на сайте МО "Вешкаймский район",    https://mo-veshkaima.ru/view_news.php?id=22268</t>
  </si>
  <si>
    <t>Размещены объявления о проведении конкурса в местах массового скопления людей</t>
  </si>
  <si>
    <t>размещены объявления о проведении конкурса в местах массового скопления людей</t>
  </si>
  <si>
    <t>размещены объявления о сроках проведении конкурса в местах массового скопления людей</t>
  </si>
  <si>
    <t>Объявление о сборе заявок размещено в районной газете "Ленинец"</t>
  </si>
  <si>
    <t>Официальный сайт администрации МО "Радищевский район" http://www.radishevo.ulregion.ru/</t>
  </si>
  <si>
    <t>объявления в газете "Волжские зори"</t>
  </si>
  <si>
    <t>информация по рекламной кампании размещалась в социальных сетях,в частности на сайте Одноклассники.ru.</t>
  </si>
  <si>
    <t>газета "Карсунский вестник", сайт администрации МО "Карсунский район", обьявление о сборе заявок и предложений</t>
  </si>
  <si>
    <t>Информация о проекте "Народный бюджет" размещается:   - на официальном сайте Администрации города Димитровграда: http://dimitrovgrad.ru/                                       - в официальной сети "В Контакте": https://vk.com/dimitrovgrad_official</t>
  </si>
  <si>
    <t>сайт администрации</t>
  </si>
  <si>
    <t>Размещение информации на официальном сайте администрации, публикациии в социальных сетях, в группах активных граждан</t>
  </si>
  <si>
    <t xml:space="preserve"> На официальном сайте администрации города Лангепаса https://admlangepas.ru/city/videogallery/820/121732/</t>
  </si>
  <si>
    <t xml:space="preserve"> Рекламная кампания инициативного бюджетирования проводится посредством размещения информации на официальном сайте органов местного самоуправления, в печатных изданиях и социальных сетях, проката новостных сюжетов и интервью на телевидении, радио 
Соц. Сети:
https://vk.com/online_admugansk?w=wall-127859266_11839
https://vk.com/online_admugansk?w=wall-127859266_10132
https://vk.com/online_admugansk?w=wall-127859266_9208
https://vk.com/online_admugansk?w=wall-127859266_9192
https://vk.com/online_admugansk?w=wall-127859266_9143
https://vk.com/online_admugansk?w=wall-127859266_9097
https://vk.com/online_admugansk?w=wall-127859266_9066
https://vk.com/online_admugansk?w=wall-127859266_9036
https://vk.com/online_admugansk?w=wall-127859266_8938
https://vk.com/online_admugansk?w=wall-127859266_8914
https://vk.com/online_admugansk?w=wall-127859266_8273
ТВ
https://vk.com/ugansktv?w=wall-38941736_56300
https://vk.com/ugansktv?w=wall-38941736_56286
https://vk.com/ugansktv?w=wall-38941736_55510
https://vk.com/ugansktv?w=wall-38941736_54973
https://vk.com/ugansktv?w=wall-38941736_54658
Газета "Здравствуйте, Нефтеюганцы!" № 12 (1536) 
от 2 апреля 2021
№ 14 (1538) 
от 16 апреля 2021
№ 16 (1540) от 30 апреля 2021
№ 29 (1553) 
от 30 июля 2021 
№36 (1560) от 16.09.2021
</t>
  </si>
  <si>
    <t>https://infoflag.ru/2021/12/24/s-russkim-koloritom/ , https://budget.uray.ru/wp-content/uploads/sites/3/2022/04/protokol-i-podpisnoj-list.pdf</t>
  </si>
  <si>
    <t>Рекламная компания проводилась через ТВ, газету, учреждения образования и культуры</t>
  </si>
  <si>
    <t>Информация о реализации инициативных проектов распространялась посредством электронных и печатных средств массовой информации, интервью с представителями департамента финансов Администрации города, в форме сюжетов в новостных и информационных телевизионных программах. Велся аккаунт проекта в сети Instagram.
1) публикации в СМИ:
- https://siapress.ru/news_surgut/103739-vlasti-surguta-poddergali-initsiativu-sozdaniya-parkovok-dlya-velosipedistov;
- https://sitv.ru/arhiv/news/v-surgute-inicziativnoe-byudzhetirovanie-zarabotaet-po-novoj-sisteme/;
- https://sitv.ru/arhiv/news/dengi-est-vlasti-surguta-gotovy-tratit-milliony-rublej-na-voploshhenie-idej-surgutyan/;
- https://siapress.ru/news_surgut/106857-na-initsiativi-giteley-surguta-v-2022-godu-napravyat-25-millionov-rubley;
- https://sitv.ru/arhiv/video/za_delo/66E8B9F9-99EE-90FA-DFDD-ED09B3882969/;
- https://sitv.ru/arhiv/video/za_delo/427C78E8-094A-B779-0220-811B8D4D7DE9/;
- https://stribuna.ru/articles/economics/poluchit_dengi_na_razvitie_svoego_proekta_v_surgute_mozhet_kazhdyy/?sphrase_id=160548.
2) публикации в социальной сети Инстаграм (предоставить ссылки на публикации не представляется возможным).
3) руководитель финансового органа, курирующего практику,  принял участие в радиопередаче на тему инициативного бюджетирования;
4) информация о порядке выдвижения и реализации инициативных проектов была размещена на информационных стендах ТОС.</t>
  </si>
  <si>
    <t>публикация на официальном сайте ХМР, в газете "Наш район"</t>
  </si>
  <si>
    <t xml:space="preserve">В целях внедрения и популяризации практики реализации инициативных проектов на территории города Нижневартовска в соответствии с Положением о реализации инициативных проектов в городе Нижневартовске, утвержденным решением Думы города от 26.02.2021 №717 "О Положении о реализации инициативных проектов в городе Нижневартовске" в 2021 году были проведены депутатские слушания; рабочие встречи (в том числе в режиме ВКС) и выездные обучающие семинары с жителями города, руководителями органов территориального общественного самоуправления и некоммерческих организаций; телефонные консультации. Проводится активная информационная кампания: на официальном сайте органов местного самоуправления города, в том числе в разделе «Мой вклад в бюджет», в печатных изданиях, на телевизионных каналах, социальных сетях. </t>
  </si>
  <si>
    <t xml:space="preserve">Информирование жителей об отборе и реализации меропритий проекта народная инициатива,  о реализации проекта "Формирование комфортной городской среды" проводилась на Телевидении Нижневартовского района, в Газете Новости Приобья, на официальном сайте и в социальных сетях  администрации Нижневартовского района и поселений района а также на информаци онных стендах поселениях и месенджерах  
Ссылки: http://nvraion.ru; https://vk.com/public96346123; https://vk.com/gp_izluchinsk; https://vk.com/novpriob; https://vk.com/club60820404; http://novpriob.ru/news/; https://www.новости-тнр.рф/
</t>
  </si>
  <si>
    <t>Газета "Кондинский вестник" 2 публикации -информировании населения о ИБ</t>
  </si>
  <si>
    <t>Газета "Кондинский вестник", Телерадиокомпания Конда (информирование населения о ходе сбора предложений и подписей по ИП)</t>
  </si>
  <si>
    <t xml:space="preserve">https://ok.ru/group/56311115350016/topic/155018766190592 </t>
  </si>
  <si>
    <t>Обсуждали на собраниях с руководителями,  предпринимателями</t>
  </si>
  <si>
    <t>В СМИ и социальных сетях публиковались информационные ролики об инициативном бюджетировании, видеоролики с  призывом принять участие в голосовании за проекты инициативного бюджетирования Сургутского района.
На официальных сайтах поселений Сургутского района, на официальном сайте администрации Сургутского района, а также в разделе, посвященному инициативному бюджетированию в Сургутском районе, публиковалась информация, посвященная конкурсному отбору проектов ИБ. 
В рамках проводимого мероприятия департаментом финансов "День открытых дверей", школьники Сургутского района были проинформированы о возможностях реализации инициатив посредствам инициативного бюджетирования.  
Также был создан видеоролик «Бюджет-это возможности!», занявший 2 место по итогам Всероссийском конкурса проектов по представлению бюджета для граждан в номинации «Лучший видеоролик о бюджете». Видеоролик предлагает ознакомиться с ролью участия каждого отдельного человека в процессе формирования доходной части, а также о приоритетных направлениях расходной части. В том числе раскрывает роль инициативного бюджетирования в процессе формирования и исполнения бюджета. В видеоролике показан порядок обращения в финансовый орган для участия в инициативном бюджетировании, рассмотрены задачи, цели и вопросы финансирования инициативного бюджетирования. 
(https://cloud.mail.ru/public/3N16/R9PwHFvwH)</t>
  </si>
  <si>
    <t>В 2020 году в рекламной кампании проекта "Я планирую бюджет" были задействованы телевидение, радио, а также  газеты "Магнитогорский рабочий", "Магнитогорский металл", "Вечерний Магнитогорск"</t>
  </si>
  <si>
    <t>Объявления о начале приема заявок от инициаторов на участие в конкурсном отборе местных инициатив размещаются на официальном сайте муниципального образования salekhard.org в разделе "Новости", а также в соцсетях: одноклассники.ру, вконтакте, инстаграмм.</t>
  </si>
  <si>
    <t xml:space="preserve">Рекламная кампания по инициативному бюджетированию г. Лабытнанги проводится на всех медиаресурсах: официальный сайт Администрации города, социальные сети (официальные группы Vkontakte), репортажи "Лабытнанги-ТВ, публикации в газете "Вестник Заполярья". Ежегодно составляется медиаплан.                                                                                                             https://ks-yanao.ru/obshchestvo/v-labytnangi-nazvali-proekty-lidery-uyutnogo-yamala.html
https://vk.com/wall-64952690_25288
https://sever-press.ru/2020/10/26/v-labytnangi-vybrali-chetyre-proekta-iniciativnogo-bjudzhetirovanija
https://labitlangi.bezformata.com/listnews/proekti-initciativnogo-byudzhetirovaniya/86048299
https://youtu.be/UaBwSBcaDlA
https://youtu.be/O9Zwxc1jAlg
https://sever-press.ru/2021/03/03/v-labytnangi-vydeljat-dengi-na-luchshie-proekty-shkolnikov/
   </t>
  </si>
  <si>
    <t>Рекламная кампания инициативного бюджетирования в  2021 году в муниципальном образовании проводилась с использованием социальных сетей, телерадиовещания МАУ «Информационного агентство «Импульс Севера», а также путем размещения наружной рекламы на информационных щитах города.</t>
  </si>
  <si>
    <t>https://vk.com/public183473795?z=photo-183473795_457239331%2Falbum-183473795_00%2Frev, https://yamal-media.ru/news/42681, https://tvmig.ru/news/na-portale-zhivem-na-severe-otkrylos-golosovanie-za-proekty-initsiativnogo-byudzhetirovaniya-uyutnyy/, https://noyabrsk24.ru/novosti/2021/10/30/stalo-izvestno-kak-izmenitsia-noiabr-sk-v-sleduiushchem-godu/</t>
  </si>
  <si>
    <t>В 2021 году МАУ "Муравленко Медиа" на всех медиаплощадках (теле и радиоэфир, газета "Наш город", официальные паблики в социальных сетях, канал youtub.com) осуществлялась рекламная кампания практик инициативного бюджетирования. Всего за 2021 год вышло 123 информационных материалов.        ШПБ только внутри школ.</t>
  </si>
  <si>
    <t xml:space="preserve">Информирование граждан о возможности принятия участия в проекте инициативного бюджетирования "Уютный Ямал" велось через городские СМИ (МБУ "ГТРК "Вектор"), а также на официальном сайте Администрации города Губкинского и в аккаунтах Администрации города Губкинского и бюджетных организаций города. Был организован проектный офис в ДК "Нефтяник", куда жители города обращались за консультацией о проекте и подавали свои инициативы. В сентябре 2020 года губкинцы приняли участие в очном голосовании по выбору выдвинутых горожанами проектов, предполагаемые к реализации в 2021 году. Кроме этого, инициативы жители подавали свои идеи, а также голосовали за понравившиеся идеи на портале "Живем на Севере". Информация о поданных в 2020 годах инициативах, а также о реализации поданных инициатив публиковались в СМИ.  https://vk.com/gubadm?z=photo-169928902_457240221%2Fwall-169928902_611    https://vk.com/gubadm?z=photo-169928902_457240441%2Falbum-169928902_00%2Frev    https://vk.com/gubadm?w=wall-169928902_1926%2Fall   https://vk.com/gubadm?z=photo-169928902_457243418%2Fwall-169928902_1911   https://vk.com/gubadm?w=wall-169928902_1851%2Fall  https://vk.com/gubadm?w=wall-169928902_1748%2Fall    https://vk.com/gubadm?w=wall-169928902_1503%2Fall  https://vk.com/gubadm?w=wall-169928902_1473%2Fall  https://vk.com/gubadm?w=wall-169928902_1132%2Fall  https://vk.com/gubadm?w=wall-169928902_1065%2Fall  https://vk.com/gubadm?w=wall-169928902_1052%2Fall  https://vk.com/gubadm?w=wall-169928902_755%2Fall  https://vk.com/gubadm?w=wall-169928902_745%2Fall  https://vk.com/gubadm?w=wall-169928902_726%2Fall  https://vk.com/gubadm?z=photo-169928902_457240441%2Falbum-169928902_00%2Frev   https://vk.com/gubadm?w=wall-169928902_699%2Fall  https://vk.com/gubadm?w=wall-169928902_651%2Fall  https://vk.com/gubadm?w=wall-169928902_611%2Fall  https://vk.com/gubadm?w=wall-169928902_606%2Fall  https://vk.com/gubadm?w=wall-169928902_597%2Fall  https://vk.com/gubadm?w=wall-169928902_573%2Fall  https://vk.com/gubadm?w=wall-169928902_563%2Fall  https://vk.com/gubadm?w=wall-169928902_554%2Fall  https://vk.com/gubadm?w=wall-169928902_531%2Fall   https://vk.com/gubadm?z=photo-169928902_457240221%2Fwall-169928902_611  https://www.gubadm.ru/presscenter/news/16212/  https://www.gubadm.ru/presscenter/news/16498/  https://www.gubadm.ru/presscenter/news/33439/  https://www.gubadm.ru/presscenter/news/33444/  https://www.gubadm.ru/presscenter/news/33653/  https://www.gubadm.ru/presscenter/news/35256/  https://www.gubadm.ru/presscenter/news/35405/  https://www.gubadm.ru/presscenter/news/35410/   </t>
  </si>
  <si>
    <t>Используются все возможные способы информирования жителей: наружная реклама (баннеры 3х6, плакаты, заставки на светодиодных мониторах), муниципальные СМИ (выход сюжетов в программе "Новости" на телеканале "Вестник Надыма", тематических программ на ТВ и радио, в газете "Рабочий Надыма"), а также их аккаунты в социальных сетях и официальные аккаунты Администрации Надымского района (https://vk.com/nadymregion?w=wall-55811535_96641, https://vk.com/nadymregion?w=wall-55811535_97460, программы ТВ выходили в эфире. Охват - практически все жители Надымского района)</t>
  </si>
  <si>
    <t>Проведено информирование населения посредством районных СМИ, выступления в прямом радиоэфире, размещена наружная реклама в виде баннеров, опубликованы поста в группах социальных сетей. Самый большой охват аудитории имеют публикации в группах соцсетей.
Рекламная компания школьного партисипаторного бюджетирования проводилась в официальных аккаунтах социальных сетей Управления образования МО Шурышкарский район https://vk.com/uomuzhi?w=wall-178587868_1606</t>
  </si>
  <si>
    <t>Проводились общественные обсуждения граждан</t>
  </si>
  <si>
    <t>Рекламная кампания по сопровождению практики проводилась на официальном сайте департамента образования Администрации Ямальского района, официальных сайтах школ-интернатов, ТВ "Ямальское телевидение"</t>
  </si>
  <si>
    <t>Соцсети, наружная реклама, общественные обсуждения проектов https://vk.com/wall-170887968_7630, викторина "Уютный Ямал" https://vk.com/wall-170887968_7912</t>
  </si>
  <si>
    <t>Информация о старте конкурсного отбора размещается в средствах массовой информации (газета "Северный Луч", ПТРК "Луч"), на официальном сайте муниципального округа Пуровский район, в официальных аккаунтах органов местного самоуправления. Жителям раздаются буклеты, проводятся общественные обсуждения</t>
  </si>
  <si>
    <t xml:space="preserve">1. https://sever-press.ru/2020/09/16/ujutnyj-jamal-v-rajonah-okruga-podvodjat-itogi/
2. https://s89.ru/2020/09/16/ujutnyj-jamal-v-rajonah-okruga-podvodjat-itogi/
3.https://tvkalliance.ru/sites/default/files/newspaper_archive/2021/severnyy-kray-17-1845-07.05.2021.pdf
4.vkalliance.ru/sites/default/files/newspaper_archive/2021/severnyy-kray-23-1851-18.06.2021.pdf
5. Газета "Северный край" №28 от 17.07.2020 стр.5  6.https://tvkalliance.ru/article/3301 7.https://tvkalliance.ru/article/2576 8.https://tvkalliance.ru/article/2450 9.https://www.instagram.com/p/CA5IO8BH-kL/
10. https://www.instagram.com/p/CBAkQTbnLxe/
11. https://www.instagram.com/p/CD3gwi7HhWn/
12.https://www.instagram.com/p/CQBBDc1Bbdm/           13.https://www.instagram.com/p/CFJvdysBMLL/?utm_medium=copy_link
14 . https://www.instagram.com/p/CRyttXzrEbP/                    15.https://www.instagram.com/p/CT1tCRiIDw4/?utm_medium=copy_link
16.https://www.instagram.com/p/COUfo2zh4KH/?utm_medium=copy_link
17.https://www.instagram.com/p/CFGx5e_os3y/?utm_medium=copy_link
18.https://www.instagram.com/p/CFCd45aogqW/?utm_medium=copy_link
19.https://www.instagram.com/p/CAsMveio3f7/?utm_medium=copy_link;       
</t>
  </si>
  <si>
    <t>1. https://sever-press.ru/2020/09/16/ujutnyj-jamal-v-rajonah-okruga-podvodjat-itogi/
2. https://s89.ru/2020/09/16/ujutnyj-jamal-v-rajonah-okruga-podvodjat-itogi/
3.https://tvkalliance.ru/sites/default/files/newspaper_archive/2021/severnyy-kray-17-1845-07.05.2021.pdf</t>
  </si>
  <si>
    <t>Для информационной кампании проекта были разработаны брошюра, видео, листовки, пошаговая инструкция, контент для социальных сетей. Примеры работ:
https://vk.com/btv29?w=wall-178985470_756
https://vk.com/btv29?w=wall-178985470_310</t>
  </si>
  <si>
    <t>Проводились сходы граждан, опросы населения в сельских поселениях</t>
  </si>
  <si>
    <t>В качестве раздаточного материала была использованы фотографии площадки, требующей ремонта</t>
  </si>
  <si>
    <t>Листовки</t>
  </si>
  <si>
    <t>1)https://admnvrsk.ru/upload/uf/ff3/ff3b0c9de1674d8ab83b3d553767b6fa.pdf; 2)http://nvrsk.ifinmon.ru/index.php?option=com_dropfiles&amp;task=frontfile.download&amp;&amp;id=188&amp;catid=74&amp;preview=1;
3)http://nvrsk.ifinmon.ru/index.php?option=com_dropfiles&amp;task=frontfile.download&amp;&amp;id=266&amp;catid=74&amp;preview=1</t>
  </si>
  <si>
    <t xml:space="preserve">Информационная листовка с пошаговым описанием реализации проектов местных инициатив </t>
  </si>
  <si>
    <t>Брошюры, раздаточный материал, листовки</t>
  </si>
  <si>
    <t>фото, графическое изображение проекта благоустройства</t>
  </si>
  <si>
    <t>Департаментом финансов администрации города Красноярска была подготовлена памятка "Несколько шагов для реализации своей идеи через проекты инициативного бюджетирования". 
Она отражала этапы реализации проектов ИБ в городе и была размещена на сайте Открытый бюджет города Красноярска в разделе Инициативное бюджетирование/ Памятка для населения (http://budget.admkrsk.ru/budgeting/Pages/memo.aspx)</t>
  </si>
  <si>
    <t>admcr.ru</t>
  </si>
  <si>
    <t>https://dzhankoy.rk.gov.ru/uploads/txteditor/dzhankoy/attachments//d4/1d/8c/d98f00b204e9800998ecf8427e/phpCvoBDQ_2.pdf</t>
  </si>
  <si>
    <t>Буклет приложение в эл.виде</t>
  </si>
  <si>
    <t>размещение на официальном сайте МО г. Новотроицк</t>
  </si>
  <si>
    <t>Аппаратом Совета депутатов были созданы методические рекомендации о сботе заявок и проведении конкурса по инициативным проектам. Методические рекомендации были розданы депутатам Соль-Илецкого городского округа.</t>
  </si>
  <si>
    <t>Финансовым отделом разработаны буклеты, для размещения на информационных досках в каждом сельском совете, приложено.</t>
  </si>
  <si>
    <t>http://fin-otdel.ru/byudzhet-i-otchetnost/byudzhet-dlya-grazhdan/видео%20народный%20бюджет+.rar</t>
  </si>
  <si>
    <t>Объявления, листовки</t>
  </si>
  <si>
    <t xml:space="preserve">На каждый проект инициативного бюджетирования разработан Дизайн-проект, в котором отражен подробный перечень оборудования, финансовые расходы на реализацию проекта, определено точное территориальное расположение обустраиваемых объектов и представлено текущее состояние объектов.  </t>
  </si>
  <si>
    <t>не имелось</t>
  </si>
  <si>
    <t>https://yandex.ru/images/search?pos=5&amp;img_url=https%3A%2F%2Fpbs.twimg.com%2Fmedia%2FDjmk5u-X4AEleY4.jpg%3Alarge&amp;text=%D0%B1%D1%80%D0%BE%D1%88%D1%8E%D1%80%D0%B0%20%D1%82%D0%B2%D0%BE%D0%B9%20%D0%BA%D0%BE%D0%BD%D1%81%D1%82%D1%80%D1%83%D0%BA%D1%82%D0%BE%D1%80%20%D0%B4%D0%B2%D0%BE%D1%80%D0%B0%20%D0%BB%D0%B5%D0%BD%D0%B8%D0%BD%D1%81%D0%BA%D0%B8%D0%B9%20%D1%80%D0%B0%D0%B9%D0%BE%D0%BD%20%D1%81%D0%B0%D0%BC%D0%B0%D1%80%D0%B0&amp;lr=51&amp;rpt=simage&amp;source=wiz</t>
  </si>
  <si>
    <t>Положение конкурса социальных инициатив по месту жительства</t>
  </si>
  <si>
    <t>http://www.andropovskiy.ru/images/Downloads/Iniciativ_proekt/Pravovaya_baza/2022/1/%D0%A0%D1%83%D0%BA%D0%BE%D0%B2%D0%BE%D0%B4%D1%81%D1%82%D0%B2%D0%BE%20%D0%B4%D0%BB%D1%8F%20%D1%83%D1%87%D0%B0%D1%81%D1%82%D0%BD%D0%B8%D0%BA%D0%BE%D0%B2%20.pdf</t>
  </si>
  <si>
    <t>Буклет, обучающие материалы
https://www.georgievsk.ru/mestnye-initsiativy/budjetirovanie/buklet.pdf
https://www.georgievsk.ru/mestnye-initsiativy/budjetirovanie/obuchmeropr.pdf</t>
  </si>
  <si>
    <t>http://ipatovo.org/page.php?id=35516</t>
  </si>
  <si>
    <t>Размещение информации в виде печатного объявления на информационных стендах территориальных отделов по работе с населением УПДТ администрации ПМО СК</t>
  </si>
  <si>
    <t xml:space="preserve">http://petrgosk.ru/initsiativnye-proekty/materialy/index.php;         http://petrgosk.ru/initsiativnye-proekty/materialy/%D0%A0%D1%83%D0%BA%D0%BE%D0%B2%D0%BE%D0%B4%D1%81%D1%82%D0%B2%D0%BE%20%D0%B4%D0%BB%D1%8F%20%D0%B3%D1%80%D0%B0%D0%B6%D0%B4%D0%B0%D0%BD%20(7).pdf;                                                                    http://petrgosk.ru/initsiativnye-proekty/materialy/%D0%9A%D0%B0%D0%BA%20%D1%80%D0%B5%D0%B0%D0%BB%D0%B8%D0%B7%D0%BE%D0%B2%D0%B0%D1%82%D1%8C%20%D1%81%D0%B2%D0%BE%D1%8E%20%D0%B8%D0%B4%D0%B5%D1%8E.pdf </t>
  </si>
  <si>
    <t>использование листовок</t>
  </si>
  <si>
    <t>объявления</t>
  </si>
  <si>
    <t>макеты</t>
  </si>
  <si>
    <t>не было</t>
  </si>
  <si>
    <t xml:space="preserve">Для населения (инициативных групп) была разработана Памятка для участия в конкурсном отборе проектов </t>
  </si>
  <si>
    <t>При проведении муниципального конкурса использовалась инфографика в соответствии с разработанным на субъектовом уровне брендбуком. https://isib.myopenugra.ru/about/%D0%91%D1%80%D0%B5%D0%BD%D0%B4%D0%B1%D1%83%D0%BA%20%D0%A0%D0%93%20%D0%98%D0%91%2023.06.2021.pdf</t>
  </si>
  <si>
    <t>не применялось</t>
  </si>
  <si>
    <t>Проекты граждан, инициативных группы педставленные на обсуждение были представлены разработчиками на общем собрании граждан, по результатам общего голосования граждан проведено голосование и соответственно победители подали заявки на участие.  Проекты победители размещены на сайте администрации Кондинского района\городские и сельские поселения\Леуши\Бюджет\Народный бюджет\Реализация проектов "Народный бюджет</t>
  </si>
  <si>
    <t>Брошюра, информационные листы с информацией о практике инициативного бюджетирования в Сургутском районе. https://drive.google.com/drive/folders/1ddun54B79aqJQ_hPlYqgY1l5foTRnn5L?usp=sharing</t>
  </si>
  <si>
    <t xml:space="preserve">Воздушные шарики, флажки, плакаты, брошюры, ручки </t>
  </si>
  <si>
    <t>Изготавливается полиграфическая продукция: флайеры, буклеты, методички, видеоролики. Изготовлен планинг для всех участников ИБ.                                                                             https://disk.yandex.ru/i/foDA1FHPf76fJw
https://disk.yandex.ru/i/foDA1FHPf76fJw
https://disk.yandex.ru/i/n05j92zjAlR_2w
https://disk.yandex.ru/i/WkWdF4H3iyYQrg</t>
  </si>
  <si>
    <t>В ходе реализации мероприятий по информационному сопровождению механизмов инициативного бюджетирования использовались следующие виды материалов и инфографики: информационные видеоролики, роллапы, раздаточные материалы с логотипом инициативного бюджетирования (ежедневники, флеш-накопители, блокноты, ручки, футболки и свитшоты).</t>
  </si>
  <si>
    <t xml:space="preserve"> На территории города были размещены 6 баннеров (размером 6 м*3 м). На день города волонтеры раздали более 550 буклетов, также была организована фотозона с брендированным арт-объектом. Полиграфическая продукция с информацией о возможности подачи идей была размещена в учреждениях и организациях города, в автобусах и на остановочных комплексах. </t>
  </si>
  <si>
    <t>Информационные буклеты (файл "anketa 2"), баннеры, ролл-апы, ручки и пр. https://drive.google.com/drive/folders/1lPw5kQ-6rbLX4IThivo75AAjLLDLWlxe?usp=sharing</t>
  </si>
  <si>
    <t>Листовки, плакаты, буклеты, баннеры</t>
  </si>
  <si>
    <t>Буклеты, листовки, брошюры</t>
  </si>
  <si>
    <t>Сотрудниками Центра изучения гражданских инициатив ГАНУ «Институт стратегических исследований Республики Башкортостан» ежегодно для представителей муниципальных образований проводятся обучающие мероприятия</t>
  </si>
  <si>
    <t>семинары, сходы, заседания Советов территорий, встречи с депутатами</t>
  </si>
  <si>
    <t>Семинар, пресдавители общественного самоуправления, сотрудники администраций городских и сельских поселений</t>
  </si>
  <si>
    <t>Онлайн-вебинары; по мере поступления приглашений к участию; сотрудники администрации Борисовского района</t>
  </si>
  <si>
    <t>Видеоконференция, 3 раза в год , Нач. управлений, Главы сельских и городского посений</t>
  </si>
  <si>
    <t>встреча с лидерами общественного мнения</t>
  </si>
  <si>
    <t>Ежегодный районный Форум ТОС</t>
  </si>
  <si>
    <t>Семинар в формате ВКС о проведении конкурса "Лучшая практика общественного самоуправления в Яковлевском городском округе в 2021 году"</t>
  </si>
  <si>
    <t>В 2022 году предусмотрены обучающие мероприятия, тренинги и семинары по обучению населения реализации проектов инициативного бюджетирования</t>
  </si>
  <si>
    <t>Заседание Совета по территориальному общественному самоуправлению при Городской Управе города Калуги. Участники: председатели и активисты ТОС, сотрудники профильных управлений Городской Управы города Калуги</t>
  </si>
  <si>
    <t xml:space="preserve">Ежегодно центры местной активности совместо с территориальными управлениями администрации города Кирова по районам проводят обучающие семинары по формированию и подаче конкурсных заявок. В 2021 году в семинарах участвовали председатели ТОС </t>
  </si>
  <si>
    <t>1 раз в год</t>
  </si>
  <si>
    <t>Дополнительная профессиональная программа повышения квалификации "Инициативное бюджетирование", ежегодно, специалисты, занятые администрированием практики ИБ
III Всероссийская конференция по инициативному бюджетированию "Инициативное бюджетирование как общественное явление", победители конкурса "Инициативное бюджетирование"
Вебинар "Развитие инициативного бюджетирования в субъектах Российской Федерации", специалисты, занятые администрированием практики ИБ</t>
  </si>
  <si>
    <t>Вебинары с представителями администрации и ТОС</t>
  </si>
  <si>
    <t>вебинар</t>
  </si>
  <si>
    <t>обучающее семинар для руководителей ТОС</t>
  </si>
  <si>
    <t>семинар с руководителями ТОС</t>
  </si>
  <si>
    <t>обучающий семинар для руководителей ТОС</t>
  </si>
  <si>
    <t>Совещание с председателями домовых и квартальных комитетов 26.05.2021 г. по обсуждению вопроса реализации инициативных проектов на территории Северского сельского поселения</t>
  </si>
  <si>
    <t>Встречи предствителей коллегиального органа с представителями инициативных групп во всех школах города.</t>
  </si>
  <si>
    <t>Совместные заседания с инициативной группой по подготовке инициативных проектов для участия в конкурсе</t>
  </si>
  <si>
    <t>для членов инициативной комиссии проводились лекции, видеолекции по основам бюджетного процесса, по применению положений Федерального закона 44-ФЗ в целях определения стоимости проектов, выделялось время для ответов на вопросы.</t>
  </si>
  <si>
    <t>Обучающие мероприятия не проводились</t>
  </si>
  <si>
    <t xml:space="preserve">вебинары </t>
  </si>
  <si>
    <t>уроки "Финансовая грамотность"</t>
  </si>
  <si>
    <t>Экспертная оценка проектов экспертами Школы проектного управления НовГУ им. Ярослава Мудрого</t>
  </si>
  <si>
    <t>уроки финансовой грамотности в образовательных организациях</t>
  </si>
  <si>
    <t>Совещание с руководителями ОО</t>
  </si>
  <si>
    <t xml:space="preserve">поведение встреч, оказание методической и консультативной помощи  инициативным  группам  участникам проекта,  по мере необходимости но не реже 6 раз за период </t>
  </si>
  <si>
    <t>поведение встреч, оказание методической и консультативной помощи  инициативным  группам  участникам проекта,  по мере необходимости в период реализации проекта</t>
  </si>
  <si>
    <t>очная форма стречи со студентами коллеждей</t>
  </si>
  <si>
    <t xml:space="preserve">На заседаниях Совета депутатов Соль-Илецкого городского округа проводилось обсуждение Порядков сбора заявок и проведения конкурсного отбора. Присутствоваль 20 депутатов и приглашенные лица </t>
  </si>
  <si>
    <t>Ежегодные онлайн-семинары с преподавателями курирующими реализацию практики и учениками старших классов</t>
  </si>
  <si>
    <t>собрание глав и специалистов сельских поселений</t>
  </si>
  <si>
    <t>Начиная с 2017 года, один раз в квартал проводятся совещания с главами сельских советов, на которых освещается вопрос по народному бюджету. На данном мероприятии проводим обучение глав и специалистов о правилах подготовки заявок, представляемых на рассмотрение конкурсных комиссий; о проведении собраний граждан, на которых обсуждаются предполагаемые проекты народного бюджета; о формировании инициативной группы. На данных совещаниях присутствуют главы и специалисты  сельских советов.</t>
  </si>
  <si>
    <t>семинары, совещания с главами сельских поселений</t>
  </si>
  <si>
    <t>Обучающий семинар с главами сельских поселений</t>
  </si>
  <si>
    <t>принимали участие в семинарах, проводимых Министерством финансов Оренбургской области ежегодно</t>
  </si>
  <si>
    <t>При проведении в поселениях дня информации, совещание администрации района с главами поселений</t>
  </si>
  <si>
    <t>Семинары  с главами сельских поселений, ГРБС, заседание с общественным советом при финансовом отделе</t>
  </si>
  <si>
    <t>обучение, семинары, обучающие мероприятия по инициативному бюджетированию, проводимые Министреством финансов Оренбургской области</t>
  </si>
  <si>
    <t>2 раза в год:    19.04.2021, 10.08.2021 проведены обучающие семинары с главами и  специалисами сельсоветов, специалистами финансового органа, специалистами централизованной бухгалтерии (ЦФПО)</t>
  </si>
  <si>
    <t>В 2021 году мероприятия проводились в формате аппаратных совещаний с главами и специалистами администраций сельских поселений в количестве 3 общей продолжительностью 4,5 часа с количеством участников 72 человека.</t>
  </si>
  <si>
    <t>Семинар-практикум, 1 раз в квартал, представители общественности районов города Пензы (председатели ТОС, уличных и домовых комитетов, старшие по дому и активные жители).</t>
  </si>
  <si>
    <t>Очный, проведение обучающих семинаров</t>
  </si>
  <si>
    <t>Индивидуальные консультации с инициативными группами</t>
  </si>
  <si>
    <t>семинар по подготовке проектов</t>
  </si>
  <si>
    <t>открытое заседание муниципальной конкурсной комиссии инициативного бюджетирования, проводилось  однократно,присутствовали члены    комиссии, участники инициативных групп</t>
  </si>
  <si>
    <t>Индивидуальные консультации</t>
  </si>
  <si>
    <t xml:space="preserve">Индивидуальные консультации </t>
  </si>
  <si>
    <t xml:space="preserve">семинары-встречи, собрания представителей администрации и жителей района.  Периодичность: по графику встреч с 10.02.2021 г. по 31.12.2021 г. </t>
  </si>
  <si>
    <t xml:space="preserve">семинары-встречи, собрания представителей администрации и жителей района.  Периодичность: по графику встреч с 10.07.2020 г. по 10.09.2020 г. </t>
  </si>
  <si>
    <t>Семинар, председатели Советов ТОС и управляющие микрорайонами</t>
  </si>
  <si>
    <t>Для инициаторов инициативного проекта была  проведена информационная встреча и обучающее мероприятие по подготовке заявке инициативного проекта на конкурсный отбор</t>
  </si>
  <si>
    <t>Для гражданских активистов, членов общественных организаций и ТОС проводились семинары по социальному проектированию, очные и телефонные консультации, семинары по подготовке отчета социального проекта</t>
  </si>
  <si>
    <t>Семинар с участием представителей администрации городского округа Тольятти, представителей Думы городского округа Тольятти, представителей ТОС, управляющих микрорайонов</t>
  </si>
  <si>
    <t>Размещение объявлений на досках объявлений около жилых домов</t>
  </si>
  <si>
    <t xml:space="preserve">Семинар, в режиме ВКС, проводимые специалистами Правительства Самарской области. Принимали участие работники админисрации МР Кинельский, сельских поселений, члены инициативных групп, представители общественности из числа граждан с актвиной жизненной позицией </t>
  </si>
  <si>
    <t>семинар</t>
  </si>
  <si>
    <t>участие в вебинарах Минфина России</t>
  </si>
  <si>
    <t>не проводилось</t>
  </si>
  <si>
    <t>участие в вебинарах, проводимых Минфином России</t>
  </si>
  <si>
    <t>очная встреча с населением</t>
  </si>
  <si>
    <t>Семинар, собрания, представители территориального самоуправления, инициативные граждане</t>
  </si>
  <si>
    <t>Проведение собраний финансовым управлением администрации Изобильненского городского округа Ставропольского края в населенных пунктах Изобильненского городского округа Ставропольского края</t>
  </si>
  <si>
    <t xml:space="preserve">1)Обучающий вебинар: обсуждение Методических рекомендаций по подготовке и реализации практик инициативного бюджетирования в Российской Федерации, с участием представителей финансового органа, представителей ОМСУ; 2) Обучающий семинар по подготовке к отбору проектов и реализации практик инициативного бюджетирования в Ипатовском городском округе СК </t>
  </si>
  <si>
    <t xml:space="preserve">Очные собрания, жители населенных пунктов, представители администрации </t>
  </si>
  <si>
    <t>Обучающие мероприятия проводились в формате собраний граждан в восми территоральных отделах при участии - начальника ФУ администрации ПМО СК Т.Б. Подник, начальника УПДТ администрации ПМО СК М.А. Крицкого, а также начальников территориальных отделов по работе с населением УПДТ администрации ПМО СК</t>
  </si>
  <si>
    <t>обучающие мероприятия в населенных пунктах округа, с 17.04.2021-29.04.2021, участники — жители населенных пунктов. Индивидуальные консультации для специалистов ОМС, руководителей инициативных групп, активных граждан с 30.03.2021 по 31.12.2021</t>
  </si>
  <si>
    <t>в период подкотовки к проекту в образовательных организациях проходили кл.часы, сборы</t>
  </si>
  <si>
    <t>учеба</t>
  </si>
  <si>
    <t>Обучающие мероприятия не проводились в связи с ограничением из-за распространения новой короновирусной инфекции. Разъясненительная работа проводилась по телефону или на личном приеме</t>
  </si>
  <si>
    <t>На совещаниях с главами муниципальных образований сельских поселений</t>
  </si>
  <si>
    <t>Совещания с руководителями бюджетных организаций и глав поселений муниципального образования "Мелекесский район"</t>
  </si>
  <si>
    <t>Проведены открытые уроки, дни налоговой и бюджетной грамотности на 38 площадках для бизнес-сообществ, работников организаций и учреждений, граждан пенсионного и пенсионного возраста, учащихся общеобразовательных учреждений, детей дошкольного возраста. Размещены обучающие материалы на сайте в открытом доступе.</t>
  </si>
  <si>
    <t>При создании бюджетной комиссии все члены прошли обучение по инициативному бюджетированию. Формат: Бюджетная комиссия. Один раз в год.  6 чел. основной состав, 6 человек резерв и 1 модератор бюджетной комиссии</t>
  </si>
  <si>
    <t>Проведение обучения членов бюджетной комиссии по основным направлениям деятельности и полномочиям органов местного самоуправления (1 час)</t>
  </si>
  <si>
    <t xml:space="preserve">Размещение на официальном сайте Администрации города Димитровграда Ульяновской области: Брошюры «Бюджет для граждан»: http://dimitrovgrad.ru/uprfin/opendata/civilian/;
 «Открытый бюджет для граждан»: http://dimitrovgrad.ru/otkrytyy-byudzhet/. Информация «О бюджете»: http://dimitrovgrad.ru/uprfin/aboutbudget/ . В рамках проведения на территории муниципального образования «город Димитровград» Ульяновской области региональной акции «Неделя финансовой грамотности и налоговой культуры», на регулярной основе проводились обучающие мероприятия по"Народному бюджету" (раскрытие принципов, целей, задач и проч.). Все мероприятия акции на территории города ориентированы на охват всех возрастных категорий населения: 
1)  граждане пенсионного возраста; 
2) взрослое население; 
3) представители предпринимательского сообщества (популяризация специальных налоговых режимов); 
4)  дети дошкольного возраста, воспитанники детских домов, учащиеся общеобразовательных учреждений, учащиеся средних и высших образовательных учреждений. 
Все мероприятия адаптированы под новые условия, продиктованные пандемией коронавирусной инфекции и проведением профилактических мероприятий. 
 </t>
  </si>
  <si>
    <t>Заседания бюджетной комиссии</t>
  </si>
  <si>
    <t xml:space="preserve">Круглый стол, информационные встречи и семинары, "Школа ТОС", индивидуальные консультации. Общие мероприятия проводятся 2-3 раза в квартал, индивидуальные 1- 5 раз в месяц. Участники- представители ТОС. </t>
  </si>
  <si>
    <t xml:space="preserve">семинар с председателями ТОС </t>
  </si>
  <si>
    <t>Публикование в газете Звезда Лангепаса" , на официальных страницах администрации города Лангепаса в социальных сетях "Одноклассники", "Вконтакте"</t>
  </si>
  <si>
    <t>открытое совещание с гражданами, 1 раз в год</t>
  </si>
  <si>
    <t>1) мероприятия в очном формате:
- "Северная школа консультантов инициативного бюджетирования, в рамках совместного проекта Правительства ХМАО-Югры и НИФИ Министерства финансов РФ" (при участии АУ "Центр "Открытый регион") (1 раз в год);
2) мероприятия в формате ВКС:
- вебинары посвященные инициативному бюджетированию, подготовленных командой Всемирного банка совместно с Минфином РФ, а также подготовленные специалистами НИФИ (мин. 1 раз в квартал);
- программа повышения квалификации «Инициативные проекты – инструмент вовлечения граждан, институтов гражданского общества 
и некоммерческих организаций в управление государственными финансами», проведенной АУ  «Центр «Открытый регион» (1 раз в год).</t>
  </si>
  <si>
    <t>очные встречи</t>
  </si>
  <si>
    <t>Обсуждение вопросов в онлайн формате в группе Viber</t>
  </si>
  <si>
    <t>Обучение граждан в рамкха "Народного бюджетировани" проводится в форме общего собрания, встречи с гражданами. В тесном взаимодействии с наслением по раскрытию сути возникающих вопросов по возможност реализовать тот или иной проект, желание населения задаются гражданами в процессе живой беседы и обсуждения.</t>
  </si>
  <si>
    <t xml:space="preserve">В рамках мероприятия «День открытых дверей», проводимом депаратментом финансов администрации Сургутского района для школьников Сургутского района, был размещен  пост на странице социальной сети «ВКонтакте» - «Образование Сургутского района» (https://vk.com/wall-177136941_20901). Пост содержал ознакомительный видеоролик, посвященный истории и деятельности департамента, возможностям реализации инициатив посредствам инициативного бюджетирования
Для большего охвата аудитории пост был размещен на официальных страницах образовательные учреждений Сургутского района в социальной сети «ВКонтакте». 
</t>
  </si>
  <si>
    <t>В рамках проекта на совместном заседании Инициативной комиссии (членов резерва) и Рабочей группы администрации города участникам проекта представляется расширенная информация в доступном для понимания формате о том как формируется бюджет города, какие направления расходов соответствуют вопросам местного значения. Каждому члену Инициативной комиссии и резерва представляется Регламент заседаний комиссии проекта "Я планирую бюджет".</t>
  </si>
  <si>
    <t>Оказание консультационной помощи главным распорядителям бюджетных средств, а также помощь в организации соответствующих мероприятий.</t>
  </si>
  <si>
    <t>Ежегодно в сентябре месяце проводятся обучающиеся семинары для школьников по инициативному бюджетированию и по написанию проектов. 
В 2021 году в рамках форума "Уютный Ямал в лицах" проведены мастер-классы для участников форума "Уютный Ямал в лицах" (демонстрация форм работы с населением по инициированию проектов, их оформлению)</t>
  </si>
  <si>
    <t>Обучающие классные часы для участников ШПБ</t>
  </si>
  <si>
    <t>29.01.2021 - обучающий семинар по механизмам выдвижения и  реализации инициативных проектов (45 человек); 
23.03.2021 - совещание (ДВП и ДФ ЯНАО), 5 чел.; 
27.04.2021 - семинар НИФИ (5 чел.); 
22.12.2021 - вебинар, организатор - НИФИ (5 чел.).</t>
  </si>
  <si>
    <t xml:space="preserve">1) сбор волонтеров и обучение проведения приема инициативот граждан в проектном офисе
2) работа с гражданами в проектном офисе и помощь в подготовке заявки и документации
3) сбор волонтеров и обучение проведения очного этапа голосования за поданные инициативы </t>
  </si>
  <si>
    <t>Семинары с приглашенным экспертом</t>
  </si>
  <si>
    <t>Обучающие мероприятия по инициативному бюджетированию не проводились</t>
  </si>
  <si>
    <t>Совещания в режиме ВКС, обучающие тренинги для обучающихся и кураторов иннициативных групп, не менее 1 раза в месяц в течение 1 квартала, состав участников мероприятий: муниципальный координатор партисипаторного бюджетирования, школьные кураторы партисипаторного бюджетирования, обучающиеся с 7-11 классов общеобразовательных организаций Ямальского района, педагогические работники - кураторы инициативных групп</t>
  </si>
  <si>
    <t>Обучающие семинары не проводились в связи с карантинными ограничениями</t>
  </si>
  <si>
    <t>Обучающие мероприятия по инициативному бюджетированию не проводились в связи с введенными ограничениями</t>
  </si>
  <si>
    <t xml:space="preserve">                                                                                                                                                    </t>
  </si>
  <si>
    <t>13 групповых мероприятий, 34 консультации</t>
  </si>
  <si>
    <t>2-3 меропрития от каждой образовательной организации</t>
  </si>
  <si>
    <t>более 30 человек</t>
  </si>
  <si>
    <t>не фиксировалось</t>
  </si>
  <si>
    <t>обучащиеся 8-11 классов</t>
  </si>
  <si>
    <t>Пономарева Евгения Сергеевна, главный специалист отдела методологии бюджетного процесса департамента финансов Администрации городского округа "Город Архангельск"</t>
  </si>
  <si>
    <t>Мироненко Ольга Николаевна, заместитель начальника финансового управления администрации МО "Харабалинский район"</t>
  </si>
  <si>
    <t>Шангареева Регина Расимовна -главный экономист отдела исполнения бюджета финансового управления Администрации муниципального района Караидельский район</t>
  </si>
  <si>
    <t>Тагирова Гузель Фархатовна, заместитель начальника-начальник бюджетного отдела финансового управления Администрации муниципального района Мелеузовский район</t>
  </si>
  <si>
    <t xml:space="preserve">Имасова Людмила Ильинична, ведущий экономист бухгалтерии финансового управления Администрации муниципального района Мишкинский район </t>
  </si>
  <si>
    <t>Рычкаль Елена Петровна, главный экономист-и.о. директора муниципального бюджетного учреждения "Стерлибашевский информационно-консультационный центр" Администрации муниципального района Стерлибашевский район Республики Башкортостан</t>
  </si>
  <si>
    <t>Гареева Индира Альбертовна, начальник отдела аппарата Совета муниципального района Чекмагушевский район Республики Башкортостан</t>
  </si>
  <si>
    <t>Хижняк Елена Николаевна, заместитель руководителя комитета финансов и бюджетных отношений администрации города Белгорода</t>
  </si>
  <si>
    <t xml:space="preserve">Тельнов Александр Игоревич, заместитель руководителя аппарата администрации Белгородского района </t>
  </si>
  <si>
    <t>Жеббар Евгения Юрьевна</t>
  </si>
  <si>
    <t>Лепетюх Эдуард Владиславович - Начальник управления по организационно-контрольной и кадровой работе администрации района</t>
  </si>
  <si>
    <t>Плескачева Наталия Евгеньевна, начальник организационно-контрольного отдела администрации района</t>
  </si>
  <si>
    <t>Плескачева Наталья Евгеньевна, начальник организационно-контрольного отдела администрации района</t>
  </si>
  <si>
    <t>Чуева Светлана Васильевна - заместитель начальника управления финансов и бюджетной политики, начальник бюджетного отдела</t>
  </si>
  <si>
    <t>Неткал Анатолий Анатольевич, начальник организационно-контрольного отдела администрации Ровеньского района</t>
  </si>
  <si>
    <t>Тарасенко Ольга Владимировна - руководитель управления проектной деятельности и общественных отношений</t>
  </si>
  <si>
    <t xml:space="preserve">Хромова Алла Анатольевна - зам.начальника финансового управления, начальник отдела межбюджетных отношений и анализа консолидированного бюджета;
Рубцова Татьяна Ивановна - начальник отдела налоговых ии неналоговых доходов финансового управления администрации района </t>
  </si>
  <si>
    <t xml:space="preserve">Начальник отдела жизнеобеспечения Лебедева Ольга Германовна </t>
  </si>
  <si>
    <t>Заместитель главы администрации Утяганова Нелли Михайловна</t>
  </si>
  <si>
    <t>Румянцева Лариса Геннадьевна, главный экономист</t>
  </si>
  <si>
    <t>Шумилова Татьяна Николаевна заместитель Главы Администрации Наволокского городского поселения</t>
  </si>
  <si>
    <t>Батурина Любовь Юрьевна, заместитель Главы администрации Решемского сельского поселения</t>
  </si>
  <si>
    <t>Филимонова Елена Вячеславовна, заместитель главы Шилекшинского сельского поселения</t>
  </si>
  <si>
    <t>Начальник отдела по расходам Комитета по финансам, Павленко Наталья Анатольевна</t>
  </si>
  <si>
    <t>Мартынова Ирина Алексеевна, начальник управления развития территории и благоустройства администрации муниципального образования "Гвардейский муниципальный округ Калининградской области"</t>
  </si>
  <si>
    <t>Начальник управления ЖКХ, дорожного хозяйства, благоустройства, транспорта и связи администрации МО "Светловский городской округ" 
Быкова Ирина Валериевна</t>
  </si>
  <si>
    <t>Ведущий эксперт Дубова Татьяна Павловна</t>
  </si>
  <si>
    <t>Шахова Любовь Александровна</t>
  </si>
  <si>
    <t>Кораблев Виталий Валерьевич, заместитель главы администрации МО ГП Город Боровск</t>
  </si>
  <si>
    <t>Грибанская Инга Анатольевна, начальник управления по работе с населением</t>
  </si>
  <si>
    <t>Васильева Диана Юрьевна</t>
  </si>
  <si>
    <t>Кузнецов Матвей Сергеевич</t>
  </si>
  <si>
    <t>Тетерина Татьяна Иваановна, зам. главы администрации Тужинского городского поселения</t>
  </si>
  <si>
    <t>Хохрина Елена Сергеевна, ведущий специалист бухгалтер -финансист</t>
  </si>
  <si>
    <t>Батманова Анжелика Алексеевна</t>
  </si>
  <si>
    <t>Рочева Галина Ивановна, главный специалист сектора перспективного планирования АМР "Княжпогостский"</t>
  </si>
  <si>
    <t>Мелехина Алёна Олеговна, начальник финансового управления администрации МР "Койгородский"</t>
  </si>
  <si>
    <t>Захаренко Марина Владимировна</t>
  </si>
  <si>
    <t>Максименчук Елена Александровна</t>
  </si>
  <si>
    <t>Боброва Елена Борисовна</t>
  </si>
  <si>
    <t>Меньшенин Александр Николаевич, главный специалист отдела экономики и предпринимательства администрации муниципального района "Сысольский"</t>
  </si>
  <si>
    <t>Катаева Людмила Игоревна, зав.отделом экономического анализа и развития</t>
  </si>
  <si>
    <t>Венско Наталья Ивановна, заведующий отделом экономического развития и прогнозирования администрации МР "Удорский"</t>
  </si>
  <si>
    <t>Малафеев Александр Николаевич, начальник управления экономики админитсрации МР "Усть-Вымский"</t>
  </si>
  <si>
    <t>Чувьюрова Ольга Ивановна</t>
  </si>
  <si>
    <t>Носова Алла Николаевна</t>
  </si>
  <si>
    <t>Наконечная Елена Николаевна, специалист по формированию бюджета администрации Андрюковского сельского поселения Мостовского района</t>
  </si>
  <si>
    <t>Запорожцева Антонина Николаевна, специалист по формированию бюджета администрации Беноковского сельского поселения Мостовского района</t>
  </si>
  <si>
    <t>Назарова Елена Николаевна, специалист по формированию бюджета администрации Бесленеевского сельского поселения Мостовского района</t>
  </si>
  <si>
    <t>Астахова Татьяна Викторовна, начальник отдела учета и отчетности администрации Костромского сельского поселения Мостовского района</t>
  </si>
  <si>
    <t>Алиева Анжелла Александровна, специалист по формированию бюджета администрации Шедокского сельского поселения Мостовского района</t>
  </si>
  <si>
    <t>Кольцюк Надежда Валерьевна, начальник отдела сводно-аналитической работы финансового управления администрации муниципального образования город Новороссийск</t>
  </si>
  <si>
    <t>Колесников Сергей Сергеевич, глава Дербентского сельского поселения Тимашевского района</t>
  </si>
  <si>
    <t>Колесова Светлана Владимировна, ведущий специалист администрации сельского поселения Кубанец Тимашевского района; 
Саворская Яна Яндреевна, главный специалист администрации сельского поселения Кубанец Тимашевского района</t>
  </si>
  <si>
    <t>Литвинова Наталья Михайловна, главный специалист МКУ "Административно-техническое управление Ахтырского городского поселения"</t>
  </si>
  <si>
    <t>Гикало Оксана Григорьевна, начальник финансового отдела администрации Ольгинского сельского поселения Абинского района</t>
  </si>
  <si>
    <t>Коник Светлана Алексеевна, начальник финансового отдела администрации Новопавловского сельского поселения Белоглинского района</t>
  </si>
  <si>
    <t>Сазонова Лидия Владимировна, главный бухгалтер муниципального казенного учреждения "Централизованная бухгалтерия администрации Центрального сельского поселения"</t>
  </si>
  <si>
    <t>Бондаренко Елена Владимировна, главный специалист администрации Казанского сельского поселения Кавказского района</t>
  </si>
  <si>
    <t>Санькова Ирина Петровна, начальник финансового отдела администрации Бураковского сельского поселения Кореновского района</t>
  </si>
  <si>
    <t xml:space="preserve">Булан Сергей Иванович, заместитель главы администрации Новоберезанского сельского поселения Кореновского района </t>
  </si>
  <si>
    <t>Сало Валентина Владимировна, начальник финансово-экономического отдела администрации Платнировского сельского поселения Кореновского района</t>
  </si>
  <si>
    <t>Самылкина Ольга Борисовна, ведущий специалист общего отдела администрации Раздольненского сельского поселения Кореновского района</t>
  </si>
  <si>
    <t>Демченко Людмила Викторовна, начальник общего отдела администрации Пролетарского сельского поселения Кореновского района;
Цапулина Оксана Ильинична, начальник финансового отдела администрации Пролетарского сельского поселения Кореновского района</t>
  </si>
  <si>
    <t xml:space="preserve">Белик Наталия Владимировна, начальник финансового отдела, главный бухгалтер администрации Ивановского сельского поселения Красноармейского района  </t>
  </si>
  <si>
    <t>Кательницкая Оксана Васильевна, начальник отдела по бухгалтерскому учету, главный бухгалтер администрации Октябрьского сельского поселения Красноармейского района</t>
  </si>
  <si>
    <t>Галушко Наталья Витальевна, начальник финансового отдела, главный бухгалтер администрации Полтавского сельского поселения Красноармейского района</t>
  </si>
  <si>
    <t>Коваленко Татьяна Алексеевна, начальник отдела по бухгалтерскому учету  и финансам, главный бухгалтер администрации Старонижестеблиевского селького поселения Красноармейского района</t>
  </si>
  <si>
    <t>Серкина Ольга Ишхановна, главный специалист общего отдела администрации Темиргоевского сельского поселения Курганинского района</t>
  </si>
  <si>
    <t>Овчаренко Евгения Николаевна, начальник бюджетного отдела администрации Безводного сельского поселения Курганинского района</t>
  </si>
  <si>
    <t>Картавченко Никита Николаевич, начальник финансового отдела администрации Новоалексеевского сельского поселения Курганинского района</t>
  </si>
  <si>
    <t>Белова Светлана Александровна, начальник финансового отдела администрации Родниковского сельского поселения Курганинского района</t>
  </si>
  <si>
    <t xml:space="preserve">Новикова Екатерина Алексеевна, специалист администрации Константиновского сельского поселения Курганинского района
</t>
  </si>
  <si>
    <t>Григорьева Ирина Викторовна, ведущий специалист организационно-кадрового отдела администрации Попутненского сельского поселения Отрадненского района</t>
  </si>
  <si>
    <t>Дехнич Татьяна Юрьевна, ведущий специалист  администрации Новопластуновского сельского поселения Павловского района</t>
  </si>
  <si>
    <t>Гребенюк Денис Юрьевич, главный специалист администрации Бриньковского сельского поселения Приморско-Ахтарского района</t>
  </si>
  <si>
    <t>Любецкая Татьяна Викторовна, начальник общего отдела Администрации Григорьевского сельского поселения Северского района</t>
  </si>
  <si>
    <t>Собаева Вера Павловна, начальник отдела по социальным вопросам администрации Ильского городского поселения Северского района</t>
  </si>
  <si>
    <t>Коваль Елена Алексеевна, заместитель главы администрации администрации Львовского сельского поселения Северского района</t>
  </si>
  <si>
    <t>Иванова Татьяна Леонидовна, начальник общего отдела Администрации Михайловского сельского поселения Северского района</t>
  </si>
  <si>
    <t>Филатова Татьяна Владимировна, заместитель начальника финансового отдела адмнистрации Северского сельского поселения</t>
  </si>
  <si>
    <t>Синяговский Владимир Николаевич, заместитель начальника бюджетного отдела администрации Славянского городского поселения Славянского района</t>
  </si>
  <si>
    <t>Цыжу Юлия Владимировна, главный специалист-экономист  администрации Рисового сельского поселения Славянского района</t>
  </si>
  <si>
    <t xml:space="preserve">Ших Инна Юрьевна, главный специалист по экономическим вопросам  администрации Маевского сельского порселения Славянского района </t>
  </si>
  <si>
    <t>Ещенко Светлана Григорьевна, главный специалист бюджетного отдела департамента по финансам и бюджету администрации муниципального образования городской округ город-курорт Сочи Краснодарского края</t>
  </si>
  <si>
    <t>Стеблина Елена Васильевна</t>
  </si>
  <si>
    <t>Колмык Денис Валерьевич, заместитель главы Вышестеблиевского сельского поселения Темрюкского района</t>
  </si>
  <si>
    <t>Походняк Нина Андреевна, начальник финансового отдела администрации Железного сельского поселения Усть-Лабинского района</t>
  </si>
  <si>
    <t>Ковалева Зинаида Валерьевна, специалист 
2 категории финансового отдела администрации сельского поселения Усть-Лабинского района</t>
  </si>
  <si>
    <t>Шерошенко Татьяна Владимировна, специалист финансового отдела администрации Тенгинского сельского поселения Усть-Лабинского раона</t>
  </si>
  <si>
    <t>Нестеренко Лилия Ивановна, глава Екатериновского сельского поселения</t>
  </si>
  <si>
    <t>Кодола Максим Владимирович, начальник отдела жилищно-коммунального хозяйсва администрации Старощербиновского сельского поселения Щербиновского района</t>
  </si>
  <si>
    <t>Пасюк Надежда Викторовна, начальник финансового отдела администрации Щербиновского сельского поселения Щербиновского района</t>
  </si>
  <si>
    <t>Папикян Карина Арамаисовна, главный специалист бюджетного отдела департамента финансов администрации города Красноярска</t>
  </si>
  <si>
    <t>Чикардин Сергей Владимирович, заместитель руководителя Финансовго управления</t>
  </si>
  <si>
    <t>Сытов А.В. Глава муниципального округа</t>
  </si>
  <si>
    <t>Лукина Татьяна Петровна заместитель главы администрации- начальник финансового управления администрации города Джанкоя Республики Крым</t>
  </si>
  <si>
    <t>Лукина Татьяна Петровна - заместитель главы администрации- начальник финансового управления администрации города Джанкоя Республики Крым</t>
  </si>
  <si>
    <t>Блеклова Елена Евгеньевна, заместитель председателя комитета, начальник бюджетного отдела</t>
  </si>
  <si>
    <t>Лумбунова Гунзыма Зоригтуевна, начальник отдела ЖКХ и муниципального жилищного контроля Управления ЖКХ и градостроительства Администрации Омсукчанского городского округа</t>
  </si>
  <si>
    <t>Шевченко Ирина Кировна, начальник отдела культуры</t>
  </si>
  <si>
    <t>Малькова Надежда Викторовна</t>
  </si>
  <si>
    <t>Лаптева Галина Васильевна, Главный специалист администрации город Бор</t>
  </si>
  <si>
    <t>Веселова Екатерина Игоревна, начальник сектора департамента финансов администрации города Дзержинска</t>
  </si>
  <si>
    <t>Богомолова Ирина Александровна</t>
  </si>
  <si>
    <t>Воробьёва Марина Петровна, первый заместитель председателя комитета по образованию Администрации Великого Новгорода</t>
  </si>
  <si>
    <t>Председатель комитета образования Администрации Любытинского муниципального района Анишина Людмила Евгеньевна</t>
  </si>
  <si>
    <t>Иванова Валентина Анатольевна, директор МКУ "ЦОМСО"</t>
  </si>
  <si>
    <t>Васильева Ольга Сергеевна, заместитель председателя комитета образования</t>
  </si>
  <si>
    <t xml:space="preserve">Шульга Надежда Герасимовна глава  Иртышского сельского поселения Черлакского муниципального района Омской области </t>
  </si>
  <si>
    <t>Щукина Елена Сергеевна - советник Комитета финансов и контроля Кормиловского муниципального района Омской области</t>
  </si>
  <si>
    <t>Хайретдинова Альбина Ринатовна</t>
  </si>
  <si>
    <t>Попова Ирина Александровна</t>
  </si>
  <si>
    <t>Карелина Александра Федоровна, главный специалист отдела анализа финансового менеджмента</t>
  </si>
  <si>
    <t>Никитина Ирина Валерьевна, заместитель главы муниципального образования по финансово-экономической политике - начальник финансового отдела администрации г. Медногорска</t>
  </si>
  <si>
    <t>Ярулина Екатерина Александровна</t>
  </si>
  <si>
    <t>Ткачук Ольга Николаевна, ведущий специалист отдела финансирования муниципальных учреждений</t>
  </si>
  <si>
    <t>Равилова Ильсияр Габдрахимовна</t>
  </si>
  <si>
    <t>Урюпина Екатерина Ильдаровна</t>
  </si>
  <si>
    <t>Митрофанов Владимир Евгеньевич</t>
  </si>
  <si>
    <t>Федоров Виктор Иванович, ведущий специалист</t>
  </si>
  <si>
    <t>Хижко Вероника Владимировна</t>
  </si>
  <si>
    <t>Кабанова Лениза Мансуровна</t>
  </si>
  <si>
    <t xml:space="preserve">Тавеева Елена Анаольевна главный специалист бюджетного отдела финансового отдела администрации муниципального образования "Асекеевский район" </t>
  </si>
  <si>
    <t>Мельникова Татьяна Павловна, зам. начальника бюджетного отдела</t>
  </si>
  <si>
    <t>Назарова Ольга Евгеньевна, главный специалист бюджетного отдела</t>
  </si>
  <si>
    <t>Главный специалист Дончук Лариса Юрьевна</t>
  </si>
  <si>
    <t>Раисов Валерий Жумагалеевич Начальник финансового отдела</t>
  </si>
  <si>
    <t>глава администрации Кутушинского сельсовета Крыгин.Ю.А</t>
  </si>
  <si>
    <t>Глава МО Ромашкинский сельсовет Иванова С.А</t>
  </si>
  <si>
    <t xml:space="preserve">Козлеко Светлана Анатольевна главный специалист бюджетного отдела </t>
  </si>
  <si>
    <t xml:space="preserve">Витова Марина Викторовна, Заместитель главы администрации по финансово-экономическим вопросам-начальник Финансового управления                                                        
</t>
  </si>
  <si>
    <t>ведущий специалист Тенихина И.В.</t>
  </si>
  <si>
    <t>Пестова Татьяна Александровна - главный специалист бюджетного отдела</t>
  </si>
  <si>
    <t>Гришкевич Елена Николаевна- начальник отдела по бюджету Финансового отдела Администрации Ташлинского района</t>
  </si>
  <si>
    <t>Игнатов Владимир Александрович главный специалист финансового отдела администрации Тоцкого района Оренбургской области</t>
  </si>
  <si>
    <t>Чернецова Светлана Алексеевна, начальник отдела реализации социальной политики, развития местного самоуправления и внешних связей администрации города Пензы</t>
  </si>
  <si>
    <t>Заболотских Екатерина Игоревна, консультант</t>
  </si>
  <si>
    <t>Шембергер Владислав Рафисович, консультант отдела по работе с общественными организациями управления по вопросам общественного самоуправления и межнациональным отношениям</t>
  </si>
  <si>
    <t>Зубова Татьяна Валерьевна, начальник отдела по развитию предпринимательства и торговли администрации города Кудымкара</t>
  </si>
  <si>
    <t>Якубова Елена Леонидовна</t>
  </si>
  <si>
    <t>Банникова Лилия Михайловна</t>
  </si>
  <si>
    <t>Ермошина Лириса Георгиевна. Гдавный специалист 1 разряда финансово-экономического отдела управления туризма и городской среды администрации города Владивостока</t>
  </si>
  <si>
    <t>Бакайкина Наталья Ивановна, заместитель начальника финансового управления Администрации городского округа Спасск--Дальний</t>
  </si>
  <si>
    <t>Евдокимова Галина Николаевна</t>
  </si>
  <si>
    <t>Безгина Татьяна Михайловна</t>
  </si>
  <si>
    <t>Шевалье Марина Александровна</t>
  </si>
  <si>
    <t>Герасимова Елена Михайловна</t>
  </si>
  <si>
    <t>Акутина Анна Владимировна</t>
  </si>
  <si>
    <t>Жижкина Наталия Викторовна, главный специалист отдела ТД и ИП Администрации Кировского района г.о. Самара</t>
  </si>
  <si>
    <t>Акритова Виолетта Тариеловна</t>
  </si>
  <si>
    <t>Астаева Ирина Анатольевна</t>
  </si>
  <si>
    <t>Блажко Анна Вадимовна, заместитель начальника финансово-экономического отдела</t>
  </si>
  <si>
    <t>Шлапак Александр Владимирович, управляющий микрорайоном</t>
  </si>
  <si>
    <t>Стрелковская Ирина Вячеславовна, начальник отдела по работе с населением и общественными объединениями</t>
  </si>
  <si>
    <t>Семенюк Татьяна Анатольевна - начальник отдела финансового планирования и экономики, Скачков Вадим Владимирович - консультант отдела по работе с общественными объединениями</t>
  </si>
  <si>
    <t>Сетежев Валерий Павлович, руководитель МКУ г. о. Сызрань "Ресурсный центр поддержки развития местного самоуправления"</t>
  </si>
  <si>
    <t>Сетежев Валерий Павлович, Руководитель муниципального казенного учреждения "Ресурсный центр поддержки развития местного самоуправления"</t>
  </si>
  <si>
    <t>Багдасар Наталия Анатольевна, главный экономист МКУ "Управление городского хозяйства" администрации городского округа Чапраевск</t>
  </si>
  <si>
    <t>Цыкунова Надежда Николаевна - заместитель главы района по экономике</t>
  </si>
  <si>
    <t>Чмырева Татьяна Николаевна-главный бухгалтер</t>
  </si>
  <si>
    <t>Алясина Наталья Владимировна, глава поселения</t>
  </si>
  <si>
    <t>Левина Светлана Алексеевна, глава сельского поселения Кошки</t>
  </si>
  <si>
    <t xml:space="preserve">Ломкин Николай Иванович, заместитель Главы муниципального района Шенталинский </t>
  </si>
  <si>
    <t>Плешивых Ольга Александровна, ведущий специалист администрации Шалинского городского округа</t>
  </si>
  <si>
    <t>Хоробрых Алена Викторовна, заместитель начальника бюджетного управления Департамента финансов Администрации города Екатеринбурга</t>
  </si>
  <si>
    <t xml:space="preserve">Полухина Маргарита Витальевна, главный специалист комитета экономики и муниципального заказа администрации городского округа Верхняя Пышма </t>
  </si>
  <si>
    <t>Зубарева Валентина Ивановна, главный специалист отдела по экономике администрации Вехнесалдинского ГО</t>
  </si>
  <si>
    <t>Бекленева Елена Александровна</t>
  </si>
  <si>
    <t>Беликова Татьяна Ивановна</t>
  </si>
  <si>
    <t>Волын Г.С.</t>
  </si>
  <si>
    <t>Григорьев Константин Васильевич, начальник отдела планирования и мониторинга бюджета финансового управления администрации Георгиевского городского округа Ставропольского края</t>
  </si>
  <si>
    <t>Зайко Ирина Николаевна, заместитель начальника финансового управления</t>
  </si>
  <si>
    <t>Гончаров Николай Александрович, заместитель начальника финансового управления администрации Грачевского муниципального округа Ставропольского края</t>
  </si>
  <si>
    <t>Домовец Эльвира Васильевна, Хаирова Таисия Дмитриевна</t>
  </si>
  <si>
    <t>Тамаревская Алла Александровна, заместитель руководителя финансового управления АКМО СК</t>
  </si>
  <si>
    <t>Жижерина Марина Валерьевна, начальник отдела планирования и исполнения бюджета ФУ АНМО СК</t>
  </si>
  <si>
    <t>Спиридониди Мария Константиновна, консультант УПДТ администрации ПМО СК</t>
  </si>
  <si>
    <t>Гартлиб Анжелика Францевна, заместитель главы администрации - начальник финансового управления адмиинистрации Степновского муниципального округа Ставропольского края</t>
  </si>
  <si>
    <t>Шевченко Наталья Николаевна</t>
  </si>
  <si>
    <t>Косторнов Константин Викторович, заместитель начальника отдела дорожной деятельности и транспорта управления муниципального хозяйства администрации Петровского городского округа Ставропольского края</t>
  </si>
  <si>
    <t>Зингеева Надежда Анатольевна, зам. руководителя УО</t>
  </si>
  <si>
    <t>Брагина Татьяна Николаевна</t>
  </si>
  <si>
    <t>Пряхин Александр Анатольевич, консультант комитета бюджетного процесса департамента финансов и налоговой политики Администрации города Тюмени</t>
  </si>
  <si>
    <t>Антипина Марина Владимировна, начальник Управления финансов Администрации муниципального образования "Муниципальный округ Вавожский район Удмуртской Республики"</t>
  </si>
  <si>
    <t>Поздеева Надежда Николаевна, Начальник Управления финансов Администрации муниципального образования "Муниципальный округ Глазовский район Удмуртской Республики"</t>
  </si>
  <si>
    <t>Симакова Елена Вячеславовна</t>
  </si>
  <si>
    <t>Гафиева Мария Ивановна</t>
  </si>
  <si>
    <t>Тронина Вера Ивановна</t>
  </si>
  <si>
    <t>Микешкина Ольга Викторовна</t>
  </si>
  <si>
    <t>Стяжкина Елена Акимовна, начальник УФ</t>
  </si>
  <si>
    <t>Вихарева Ирина Павловна, главный специалист-эксперт</t>
  </si>
  <si>
    <t>Бармин Александр Александрович, заместитель Главы города-начальник Финансового управления администрации города Ульяновска</t>
  </si>
  <si>
    <t>Калашникова Лариса Владимировна, Начальник управления образования</t>
  </si>
  <si>
    <t>Фадеева Александра Сергеевна, Начальник Управления финансов</t>
  </si>
  <si>
    <t>Фадеева Валентина Викторовна, начальник финансового управления администрации муниципального образований</t>
  </si>
  <si>
    <t>Клеменова Екатерина Юрьевна, консультант</t>
  </si>
  <si>
    <t>Чикмарев Валерий Викторович, первый заместитель Главы администрации МО «Базарносызганский район»</t>
  </si>
  <si>
    <t>Дмитриева Марина Зиновьевна, Начальник Управления финансов муниципального образования "Барышский район"</t>
  </si>
  <si>
    <t>Панина Анастасия Александровна,специалист финансового управления</t>
  </si>
  <si>
    <t>Кушманцева Елена Владимировна</t>
  </si>
  <si>
    <t>Хвесик Елена Анатольевна -начальник отдела финансов</t>
  </si>
  <si>
    <t>Мазина Светлана Валерьевна,начальник финансового управления администрации муниципального образования "Сенгилеевский район" Ульяновской области</t>
  </si>
  <si>
    <t>Ягудина Фирюза Расимовна Начальник финансового управления администрации муниципального образования "Старокулаткинский район"</t>
  </si>
  <si>
    <t>Трофимова Елена Николаевна экономист</t>
  </si>
  <si>
    <t>Кандакова Ольга Викторовна</t>
  </si>
  <si>
    <t>Матвеева Наталья Викторовна - начальник отдела планирования и анализа бюджета Управления финансов и муниципальных закупок</t>
  </si>
  <si>
    <t>Едышев Вячеслав Александрович, заместитель начальника МУ "Финансовый отдел МО "Город Новоульяновск"</t>
  </si>
  <si>
    <t>Трестьян Амина Гиляутдиновна</t>
  </si>
  <si>
    <t>Утенкова Ирина Петровна Главный специалист</t>
  </si>
  <si>
    <t>Тарасова Елена Олеговна, ведущий специалист организационно-методического отдела</t>
  </si>
  <si>
    <t>Примаченко Елена Дмитриевна, главный специалист сектора по взаимодействию с общественными организациями аналитического отдела по связям с общестсвенностью управления по связям с общественностью СМИ администрации города Хабаровска</t>
  </si>
  <si>
    <t>Чеунина Татьяна Петровна</t>
  </si>
  <si>
    <t>Главный специалист Светлана Cергеевна Глинская</t>
  </si>
  <si>
    <t>Матвеева Екатерина Владимировна</t>
  </si>
  <si>
    <t xml:space="preserve">Егина Елена Александровна </t>
  </si>
  <si>
    <t xml:space="preserve">Дмитриева Ольга Юрьевна, начальник отдела по взаимодействию с Сонко администрации города Лангепаса </t>
  </si>
  <si>
    <t>Антонова Дарина Сергеевна, консультант департамента по делам администрации</t>
  </si>
  <si>
    <t>Зорина Лариса Васильевна</t>
  </si>
  <si>
    <t>Шикунова Лина Вадимовна, главный специалист отдела сводного бюджетного планирования и анализа Департамента финансов Нефтеюганского района</t>
  </si>
  <si>
    <t>Михальченко Светлана Николаевна</t>
  </si>
  <si>
    <t>Тарада Виктория Сергеевна</t>
  </si>
  <si>
    <t>Иванова Анастасия Юрьевна, специалист-эксперт  отдела организации проектной деятельности управления инвестиций департамента строительства администрации города Нижневартовска</t>
  </si>
  <si>
    <t>Пихтовникова Арина Владимировна, главный специалист отдела благоустройства                                       Бахарева Елизавета Владимировна, ведущий специалст отдела благоустройства 
управления градостроительства,
развития жилищно-коммунального 
комплекса и энергетики</t>
  </si>
  <si>
    <t xml:space="preserve">Мазур Дарья Евгеньевна главный специалист отдела по вопросам местного самоуправления управления внутренней политики </t>
  </si>
  <si>
    <t>Брусницина Наталья Николаевна, начальник отдела финансов и экономической политики</t>
  </si>
  <si>
    <t>Решетникова Светлана Александровна, экономист МКУ "СДК" д. Шугур</t>
  </si>
  <si>
    <t>Вурм  Марина  Владимировна</t>
  </si>
  <si>
    <t xml:space="preserve">Хомич Людмила Васильевна, главный специалист отдела анализа, нормативного и информационного 
обеспечения бюджетного процесса управления бюджетной политики депаратмента финансов администрации Сургутского района
</t>
  </si>
  <si>
    <t>Князева Ольга Александровна, начальник отдела методологии бюджетного процесса и исполнения бюджета управления финансов администрации города Магнитогорска</t>
  </si>
  <si>
    <t>Гордеева Надежда Анатольевна, заведующий сектором отраслей отдела отраслевого финансирования</t>
  </si>
  <si>
    <t>Илюхина Светлана Валерьевна - заместитель начальника департамента финансов Администрации города Салехарда;
Осетрова Марина Сергеевна - начальник бюджетного управления департамента финансов Администрации города Салехарда</t>
  </si>
  <si>
    <t>Вершегрук Егор Михайлович, специалист 1 категории сектора проектной работы управления внутренней политики Администрации города Лабытнанги</t>
  </si>
  <si>
    <t>Куликова Екатерина Михайловна, главный специалист отдела по местному самоуправлению Департамента внутренне политики Администрации города Новый Уренгой;
Дигтярева Наталья Николаевна, главный специалист отдела отраслей производственной сферы Департамента финансов Администрации города Новый Уренгой</t>
  </si>
  <si>
    <t>Галкин Александр Михайлович, главный специалист отдела анализа исполнения городского бюджета ДФ Администрации города</t>
  </si>
  <si>
    <t>Заболотских Наталья Сергеевна, специалист отдела информации и общественных связей Администрации города Муравленко (ШПБ - Юдашкина Елена Александровна)</t>
  </si>
  <si>
    <t>Начальник отдела отраслевых финансов Килиенко Алексей Иванович</t>
  </si>
  <si>
    <t>Шулепова Дина Николаевна</t>
  </si>
  <si>
    <t>Чупрова Наталья Константиновна, начальник отдела информации и связей с общественностью информационно-аналитического управления Администрации МО Шурышкарский район ;
Михайлов Вячеслав Александрович, начальник бюджетного управления департамента финансов Администрации МО Шурышкарский район 
Рочева Мария Николаевна, методист АМОКО МКУ "Комплексный центр по обслуживанию учреждений сферы образования Шурышкарского района"</t>
  </si>
  <si>
    <t>Жернакова Ольга Геннадьевна, Глава МО Азовское
Кузнечевская Наталья Борисовна</t>
  </si>
  <si>
    <t>Фризоргер Виктор Владимирович, Глава МО Горковское
Кузнечевская Наталья Борисовна</t>
  </si>
  <si>
    <t>Темирбаев Марат Cенсембайевич, Глава МО Лопхаринское
Кузнечевская Наталья Борисовна</t>
  </si>
  <si>
    <t>Заваруева Марина Леонидовна Глава МО Мужевское
Кузнечевская Наталья Борисовна</t>
  </si>
  <si>
    <t>Рочев Иван Григорьевич , Глава МО Овгортское
Кузнечевская Наталья Борисовна</t>
  </si>
  <si>
    <t>Колобаев Владислав Викторович, Глава МО Шурышкарское
Кузнечевская Наталья Борисовна</t>
  </si>
  <si>
    <t>Карпова Екатерина Борисовна</t>
  </si>
  <si>
    <t xml:space="preserve">Евдокимова Мария Ильинична, ведущий специалист по муниципальному жилищному контролю </t>
  </si>
  <si>
    <t>Петухов Александр Валерьевич, заместитель главы администрации</t>
  </si>
  <si>
    <t>Драп Ольга Вячеславна- начальник отдела отраслевых финансов бюджетного управления; Медведева Татьяна Александровна -главный специалист бюджетного управления</t>
  </si>
  <si>
    <t>Чужикова Валентина Юрьевна, главный специалист бюджетного отдела</t>
  </si>
  <si>
    <t>Осипов Антон Викторович, заместитель начальника управления бюджетного планирования Департамента финансов и казначейства Администрации Пуровского района</t>
  </si>
  <si>
    <t>Головко Андрей Александрович, начальник бюджетного отдела Администрации Красноселькупского района, Фролова Марина Владимировна,главный специалист бюджетного отдела Администрации Красноселькупского района</t>
  </si>
  <si>
    <t>Арнгольд Александр Владимирович, начальник отдела благоустройства и ЖКХ  Управления жизнеобеспечения села Красноселькуп Администрации Красноселькпского района, Объедкова Анастасия Романовна, главный специалист отдела благоустройства Управления жизнеобеспечения села Красноселькуп Администрации Красноселькпского района</t>
  </si>
  <si>
    <t>главный бухгалтер Налетова Валентина Павловна</t>
  </si>
  <si>
    <t>(8182) 607-363</t>
  </si>
  <si>
    <t>8(85148) 5-24-13</t>
  </si>
  <si>
    <t>8 (34744) 2-10-88</t>
  </si>
  <si>
    <t>8(34764)3-52-23</t>
  </si>
  <si>
    <t>8(34749)2-12-95</t>
  </si>
  <si>
    <t>8(34739)2-25-48</t>
  </si>
  <si>
    <t>8(34796)3-18-15</t>
  </si>
  <si>
    <t>8-4722-23-30-42</t>
  </si>
  <si>
    <t>(4722) 26-03-47</t>
  </si>
  <si>
    <t>8 47237 5-52-37</t>
  </si>
  <si>
    <t>8 47 235 5 10 55</t>
  </si>
  <si>
    <t>(47241) 2-24-76</t>
  </si>
  <si>
    <t>(47238)5-58-56</t>
  </si>
  <si>
    <t>8 (47 244) 6 93 58</t>
  </si>
  <si>
    <t>8/49241/ 3 44 26, 8 /49241/ 2 05 84</t>
  </si>
  <si>
    <t>8 (49234) 2-12-42</t>
  </si>
  <si>
    <t>8(49331)5-24-92</t>
  </si>
  <si>
    <t>8-49331-99-380</t>
  </si>
  <si>
    <t>8 (49331) 9-77-40</t>
  </si>
  <si>
    <t>901-035-19-32</t>
  </si>
  <si>
    <t>8-395-43-6-62-46</t>
  </si>
  <si>
    <t>тел. 84015930058</t>
  </si>
  <si>
    <t>8 40152 491 11</t>
  </si>
  <si>
    <t>4-484-38-3-61-25</t>
  </si>
  <si>
    <t>(48438) 6-05-04</t>
  </si>
  <si>
    <t>+7 (4842) 70-11-55</t>
  </si>
  <si>
    <t>(48438)2-10-53</t>
  </si>
  <si>
    <t>8(8332)76-04-62</t>
  </si>
  <si>
    <t>(833 40) 2-15-51</t>
  </si>
  <si>
    <t>8-833-64-69-1-02</t>
  </si>
  <si>
    <t>882139 -21640</t>
  </si>
  <si>
    <t>8(82132) 91784</t>
  </si>
  <si>
    <t>8(82136)92551</t>
  </si>
  <si>
    <t>8(82149)54820</t>
  </si>
  <si>
    <t>8(82130) 7-21-34</t>
  </si>
  <si>
    <t>8(82135)33085</t>
  </si>
  <si>
    <t>8(82137)93-350</t>
  </si>
  <si>
    <t>8(86192) 6-28-17,  8(918) 021-90-68</t>
  </si>
  <si>
    <t>8(86192) 6-71-98</t>
  </si>
  <si>
    <t>8(918) 688-61-62</t>
  </si>
  <si>
    <t>8(86192)69-3-69</t>
  </si>
  <si>
    <t>8(86192) 62-6-09</t>
  </si>
  <si>
    <t>8(8617)646-956</t>
  </si>
  <si>
    <t>8 (861-30) 3-63-96</t>
  </si>
  <si>
    <t>8(86130) 3-13-88; 
8(86130) 3-13-22</t>
  </si>
  <si>
    <t>8(86150) 37-1-98</t>
  </si>
  <si>
    <t>8(86150)63-0-25</t>
  </si>
  <si>
    <t>8(86154) 94-2-78</t>
  </si>
  <si>
    <t>8(86154) 91-2-38</t>
  </si>
  <si>
    <t>861-93-25-907</t>
  </si>
  <si>
    <t>8(86142) 2-73-28</t>
  </si>
  <si>
    <t>8(918) 997-01-22</t>
  </si>
  <si>
    <t>8(86142) 7-11-88</t>
  </si>
  <si>
    <t>8(86142) 21-1-99</t>
  </si>
  <si>
    <t>8(86142) 23-2-83;
8(86142) 23-1-97</t>
  </si>
  <si>
    <t>8(86165) 94-2-56</t>
  </si>
  <si>
    <t>8(86165) 91-3-42</t>
  </si>
  <si>
    <t>8(86165)3-26-31</t>
  </si>
  <si>
    <t>8(86165) 97-2-98</t>
  </si>
  <si>
    <t>8(86147) 71-6-66</t>
  </si>
  <si>
    <t>8(988)478-96-13</t>
  </si>
  <si>
    <t>8(86147) 77-2-06</t>
  </si>
  <si>
    <t>8(86147) 6-46-23</t>
  </si>
  <si>
    <t>8(918) 339-49-11</t>
  </si>
  <si>
    <t>8(86144) 3-34-42</t>
  </si>
  <si>
    <t>8(86191) 5-85-28</t>
  </si>
  <si>
    <t>8(86143) 5-47-26</t>
  </si>
  <si>
    <t>8(86166) 4-47-05</t>
  </si>
  <si>
    <t>88616668-4-29</t>
  </si>
  <si>
    <t>8(86166) 3-75-92</t>
  </si>
  <si>
    <t>8(86166) 36-3-25</t>
  </si>
  <si>
    <t>8(86166) 2-17-87</t>
  </si>
  <si>
    <t>8(86146) 4-27-97</t>
  </si>
  <si>
    <t>8(86146) 94-1-56</t>
  </si>
  <si>
    <t>8(86146) 71-7-38</t>
  </si>
  <si>
    <t>8 (862)264-30-94 (48112)</t>
  </si>
  <si>
    <t>8(86158) 6-39-35</t>
  </si>
  <si>
    <t>8(918) 380-37-60</t>
  </si>
  <si>
    <t>8(86135) 3-01-94</t>
  </si>
  <si>
    <t>8(86135) 3-61-94</t>
  </si>
  <si>
    <t>8(86135) 5-64-94</t>
  </si>
  <si>
    <t>8(86151)3-84-44</t>
  </si>
  <si>
    <t>8(86151) 7-84-17</t>
  </si>
  <si>
    <t>8(86151) 3-14-72</t>
  </si>
  <si>
    <t>8 (391) 228-20-63</t>
  </si>
  <si>
    <t>8(35241) 2-10-43</t>
  </si>
  <si>
    <t>3(6564) 31120</t>
  </si>
  <si>
    <t>(81369) 2-99-60</t>
  </si>
  <si>
    <t>8/41346/91264</t>
  </si>
  <si>
    <t>8(41343)22597</t>
  </si>
  <si>
    <t>8-83159-37135</t>
  </si>
  <si>
    <t>8 (8313) 39-78-93</t>
  </si>
  <si>
    <t>8 (816-64) 2-63-94</t>
  </si>
  <si>
    <t>(8162) 630-750</t>
  </si>
  <si>
    <t>8 (81668)62-310 доб.6607</t>
  </si>
  <si>
    <t>тел.8-816-57-2-28-85</t>
  </si>
  <si>
    <t>8(38170)2-18-64</t>
  </si>
  <si>
    <t>8(35352) 3-33-01</t>
  </si>
  <si>
    <t>8-35342-35242</t>
  </si>
  <si>
    <t>8(35362)42170</t>
  </si>
  <si>
    <t>8(35379)3-26-74</t>
  </si>
  <si>
    <t>8(3537)620907</t>
  </si>
  <si>
    <t>8-(3532)-98-77-05</t>
  </si>
  <si>
    <t>835336 2-72-33</t>
  </si>
  <si>
    <t>8(35346)42926</t>
  </si>
  <si>
    <t>8(35368)2-12-86</t>
  </si>
  <si>
    <t>8 35365 2 27 73</t>
  </si>
  <si>
    <t>8(35359) 21-2-86</t>
  </si>
  <si>
    <t>(835351)21931</t>
  </si>
  <si>
    <t>8 (35342)74166</t>
  </si>
  <si>
    <t>835344-2-12-89</t>
  </si>
  <si>
    <t>8 (353341) 3 28 73</t>
  </si>
  <si>
    <t>8 (35 363) 77050</t>
  </si>
  <si>
    <t>(3532)56-08-90</t>
  </si>
  <si>
    <t>835331-21-3-41</t>
  </si>
  <si>
    <t>8(35354)21007</t>
  </si>
  <si>
    <t>8 353 47 21201</t>
  </si>
  <si>
    <t>8 (35349) 2-14-53</t>
  </si>
  <si>
    <t xml:space="preserve"> (8412) 68-15-61</t>
  </si>
  <si>
    <t>8 34 261 448 80 доб.204</t>
  </si>
  <si>
    <t>8 (342) 212-63-19</t>
  </si>
  <si>
    <t>8(34253) 75172</t>
  </si>
  <si>
    <t>8(34253)51242</t>
  </si>
  <si>
    <t xml:space="preserve">(423) 2-659-294 </t>
  </si>
  <si>
    <t>8(42352)2-44-81</t>
  </si>
  <si>
    <t>8(86360)2-05-61</t>
  </si>
  <si>
    <t>8(86387) 2-16-71</t>
  </si>
  <si>
    <t>8 (84661) 3-07-27</t>
  </si>
  <si>
    <t>8(846) 56 2-63-31</t>
  </si>
  <si>
    <t>8 (846) 339-01-26</t>
  </si>
  <si>
    <t>933-15-17, 89277437044</t>
  </si>
  <si>
    <t>8(846) 9504588</t>
  </si>
  <si>
    <t>8(987)9484803</t>
  </si>
  <si>
    <t>8 (846) 339 27 85</t>
  </si>
  <si>
    <t>8(846)3351865</t>
  </si>
  <si>
    <t>8-846-995-99-08</t>
  </si>
  <si>
    <t>8(846)2622764, 8(846)2624609</t>
  </si>
  <si>
    <t>8 (8464) 35-83-70</t>
  </si>
  <si>
    <t>8(84639) 2 54 35</t>
  </si>
  <si>
    <t>8 84663 2-13-89</t>
  </si>
  <si>
    <t>8-846-63-36124</t>
  </si>
  <si>
    <t>8-34358-2-23-52</t>
  </si>
  <si>
    <t>7(343) 304-15-21</t>
  </si>
  <si>
    <t>8(343)68 40480 доб.01063</t>
  </si>
  <si>
    <t>(34345)5-00-27</t>
  </si>
  <si>
    <t>8(34346) 3 - 40 - 99</t>
  </si>
  <si>
    <t>865 56 6 22 40</t>
  </si>
  <si>
    <t>8 865 55 5 06 13</t>
  </si>
  <si>
    <t>8(87951)50-242</t>
  </si>
  <si>
    <t>8(86540)4-13-44</t>
  </si>
  <si>
    <t>8(86542) 5-66-05; 8(86542) 5-72-34</t>
  </si>
  <si>
    <t>8 (86550 2-17-52) 2210</t>
  </si>
  <si>
    <t>886548-2-04-56 (2920)</t>
  </si>
  <si>
    <t>8(7961)-6-60-55</t>
  </si>
  <si>
    <t>(86563)31-5-60</t>
  </si>
  <si>
    <t>8 48 233 61385</t>
  </si>
  <si>
    <t>8(3452) 27-77-41/211</t>
  </si>
  <si>
    <t>(3452) 51-03-96</t>
  </si>
  <si>
    <t>8 34155 2 10 48</t>
  </si>
  <si>
    <t>8 34141 2-95-43</t>
  </si>
  <si>
    <t>8(34163)3-15-58</t>
  </si>
  <si>
    <t>222-508 доп.3</t>
  </si>
  <si>
    <t>8(34158)31194</t>
  </si>
  <si>
    <t>8(34133)3-21-90</t>
  </si>
  <si>
    <t>8(34139) 30224</t>
  </si>
  <si>
    <t>8(8422)41-40-76</t>
  </si>
  <si>
    <t>8(84235)26411</t>
  </si>
  <si>
    <t>84(230)23415</t>
  </si>
  <si>
    <t>84237 2 37 68</t>
  </si>
  <si>
    <t>8(84254)-2-06-97</t>
  </si>
  <si>
    <t>8(84253)21572</t>
  </si>
  <si>
    <t>8-84- 243-2-19-61</t>
  </si>
  <si>
    <t>8(84244)2-17-96</t>
  </si>
  <si>
    <t>8(84239)21305</t>
  </si>
  <si>
    <t>8-842-33-2-16-41</t>
  </si>
  <si>
    <t>8-84-249-2-13-87</t>
  </si>
  <si>
    <t xml:space="preserve">8(84234) 21-5-08 </t>
  </si>
  <si>
    <t>8(84246)2-48-88</t>
  </si>
  <si>
    <t>8(84235)2-79-16</t>
  </si>
  <si>
    <t>8(42138)66659</t>
  </si>
  <si>
    <t>8(42138)68245</t>
  </si>
  <si>
    <t>8( 42142) 2-22-68, доб.код 203</t>
  </si>
  <si>
    <t>(4212) 40-91-42</t>
  </si>
  <si>
    <t>8 42149 5 25 25 доб 115</t>
  </si>
  <si>
    <t>8 142146 2 61 06</t>
  </si>
  <si>
    <t>8(42137)22-4-48</t>
  </si>
  <si>
    <t>83466956057(3600)</t>
  </si>
  <si>
    <t>8 3463 23 07 96</t>
  </si>
  <si>
    <t>8(34676)2-05-82(доб.113)</t>
  </si>
  <si>
    <t>(3463)226-147</t>
  </si>
  <si>
    <t>7(3462)52-23-72</t>
  </si>
  <si>
    <t xml:space="preserve">
телефон: 8(3467) 33-24-76 доб. 315
</t>
  </si>
  <si>
    <t>8 (3466) 29-12-25</t>
  </si>
  <si>
    <t>8 (3466)49-87-33</t>
  </si>
  <si>
    <t>8(34677)34278</t>
  </si>
  <si>
    <t>8(34677)42-800 (доб. 21)</t>
  </si>
  <si>
    <t>8(34677)52151</t>
  </si>
  <si>
    <t>8(34677)37032</t>
  </si>
  <si>
    <t>8 (3462) 52-65-81</t>
  </si>
  <si>
    <t>8 3519 49 85 25</t>
  </si>
  <si>
    <t>8(8352)23-51-43</t>
  </si>
  <si>
    <t>83492225317
83492225319</t>
  </si>
  <si>
    <t>8(34332) 5 70 70 (внутр. 1169)                                                                                                                                                                                          8-908-860-4556</t>
  </si>
  <si>
    <t>8(3494)94-77-82
8(3494)94-78-36</t>
  </si>
  <si>
    <t>8(3496)361051</t>
  </si>
  <si>
    <t>8 (34938) 55-197,-Заболотских Н.С. (8(34938)-56506 ЮдашкинаЕ.А.)</t>
  </si>
  <si>
    <t>34936 3-97-22</t>
  </si>
  <si>
    <t>8(3499)544049</t>
  </si>
  <si>
    <t>89004001612, 
8 (34994) 21360
8 (34994) 2-10-95</t>
  </si>
  <si>
    <t>83499466418
8(34994)22386</t>
  </si>
  <si>
    <t>83499461327
8(34994)22386</t>
  </si>
  <si>
    <t>83499465224
8(34994)22386</t>
  </si>
  <si>
    <t>83499422022
8(34994)22386</t>
  </si>
  <si>
    <t>83499467231
8(34994)22386</t>
  </si>
  <si>
    <t>83499462331
8(34994)22386</t>
  </si>
  <si>
    <t>(34993)23-569</t>
  </si>
  <si>
    <t>8 (349)9630312; 8(349)9630030</t>
  </si>
  <si>
    <t>8(34940)21452</t>
  </si>
  <si>
    <t>8(34997)23790</t>
  </si>
  <si>
    <t>8-34932-21040</t>
  </si>
  <si>
    <t>8-34932-22452</t>
  </si>
  <si>
    <t>8(34932)31331</t>
  </si>
  <si>
    <t>essemenova@yandex.ru</t>
  </si>
  <si>
    <t>harab_fu@mail.ru</t>
  </si>
  <si>
    <t>fu.karaid@bashkortostan.ru</t>
  </si>
  <si>
    <t>meleuz_gfu@ufamts.ru</t>
  </si>
  <si>
    <t>fu.mishk@bashkortostan.ru</t>
  </si>
  <si>
    <t>iks42@cckrb.ru</t>
  </si>
  <si>
    <t>sovet_chek@mail.ru</t>
  </si>
  <si>
    <t>desire_77@mail,ru</t>
  </si>
  <si>
    <t>polekarp31@mail.ru</t>
  </si>
  <si>
    <t>ufnp_bor@rambler.ru</t>
  </si>
  <si>
    <t>lepetyh@ve.belregion.ru</t>
  </si>
  <si>
    <t>org-otdel33@yandex.ru</t>
  </si>
  <si>
    <t>ufins@mail.ru</t>
  </si>
  <si>
    <t>arovenki@mail.ru</t>
  </si>
  <si>
    <t>b5plus31@gmail.com</t>
  </si>
  <si>
    <t>finu@gusr.ru</t>
  </si>
  <si>
    <t>tarif@selivano.ru</t>
  </si>
  <si>
    <t>admgorkovskoe@mrkineshma.ru</t>
  </si>
  <si>
    <t>admlugovoe@mrkineshma.ru</t>
  </si>
  <si>
    <t>adminngp@navoloki.ru</t>
  </si>
  <si>
    <t>admreshma@mrkineshma.ru</t>
  </si>
  <si>
    <t>shileksha@list.ru</t>
  </si>
  <si>
    <t>budget@usolie-sibirskoe.ru</t>
  </si>
  <si>
    <t>e-mail urtb@gvard39.ru</t>
  </si>
  <si>
    <t>bykova@admsvtl.ru</t>
  </si>
  <si>
    <t>dubowatania@yandex.ru</t>
  </si>
  <si>
    <t>zakupkiadmbal@inbox.ru</t>
  </si>
  <si>
    <t>korablevvit@gmail.com</t>
  </si>
  <si>
    <t>yudina_sa@kaluga-gov.ru</t>
  </si>
  <si>
    <t>buhadmi@mail.ru</t>
  </si>
  <si>
    <t>kyznecovms@admkirov.ru</t>
  </si>
  <si>
    <t>gorodtuzha@mail.ru</t>
  </si>
  <si>
    <t>dubrovka_adm@mail.ru</t>
  </si>
  <si>
    <t>amrizhmazam@mail.ru</t>
  </si>
  <si>
    <t>rocheva.galina@list.ru</t>
  </si>
  <si>
    <t>a.o.melehina@koigorodok.rkomi.ru</t>
  </si>
  <si>
    <t>92551@mail.ru</t>
  </si>
  <si>
    <t>econ-sosn@mail.ru</t>
  </si>
  <si>
    <t>e.b.bobrova@syktyvdin.rkomi.ru</t>
  </si>
  <si>
    <t>economic@sysola.rkomi.ru</t>
  </si>
  <si>
    <t>tr-econom@mail.ru</t>
  </si>
  <si>
    <t>adm_udora_econom@mail.ru</t>
  </si>
  <si>
    <t>malafeev_65@MAIL.RU</t>
  </si>
  <si>
    <t xml:space="preserve">chuvyurova2019@mail.ru   </t>
  </si>
  <si>
    <t>economraz@mail.ru</t>
  </si>
  <si>
    <t>аspmrkk@ mail.ru</t>
  </si>
  <si>
    <t>benok.buh@mail.ru</t>
  </si>
  <si>
    <t>besleneevskaja@mail.ru</t>
  </si>
  <si>
    <t>adm_kostrom@mail.ru</t>
  </si>
  <si>
    <t>adm_hsp@mail.ru</t>
  </si>
  <si>
    <t>fbu@nross.ru</t>
  </si>
  <si>
    <t>admtopoli@mail.ru</t>
  </si>
  <si>
    <t>kubanez-86130@yandex.ru</t>
  </si>
  <si>
    <t>aht-obsh@mail.ru</t>
  </si>
  <si>
    <t>olginka_08@mail.ru</t>
  </si>
  <si>
    <t xml:space="preserve">novo.posel@mail.ru </t>
  </si>
  <si>
    <t>bux_adm@bk.ru</t>
  </si>
  <si>
    <t>admkazanka71@mail.ru</t>
  </si>
  <si>
    <t>foburakovsk@mail.ru</t>
  </si>
  <si>
    <t>noovberezansk-sp@mail.ru</t>
  </si>
  <si>
    <t>platnirovka@mail.ru</t>
  </si>
  <si>
    <t>oo-razd@yandex.ru</t>
  </si>
  <si>
    <t>proletarka05@mail.ru</t>
  </si>
  <si>
    <t>ivanovsk@list.ru</t>
  </si>
  <si>
    <t>oktpos@mail.ru</t>
  </si>
  <si>
    <t>poltadm@list.ru</t>
  </si>
  <si>
    <t>stbkrs@yandex.ru</t>
  </si>
  <si>
    <t>admtem@mail.ru</t>
  </si>
  <si>
    <t>bsp2009@mail.ru</t>
  </si>
  <si>
    <t>https://новоалексеевская.рф</t>
  </si>
  <si>
    <t>admrodn@bk.ru</t>
  </si>
  <si>
    <t>aksp160@mail.ru</t>
  </si>
  <si>
    <t>admin-org@mail.ru</t>
  </si>
  <si>
    <t>novoplastsp@mail.ru</t>
  </si>
  <si>
    <t>finbrin@mail.ru</t>
  </si>
  <si>
    <t>grigorevskoesp@sevadm.ru</t>
  </si>
  <si>
    <t>ilskoegp@sevadm.ru</t>
  </si>
  <si>
    <t>lvovskoe@yandex.ru</t>
  </si>
  <si>
    <t>mixailovskoesp@mo.krasnodar.ru</t>
  </si>
  <si>
    <t>sev_fin@mail.ru</t>
  </si>
  <si>
    <t>admin@cityslav.ru</t>
  </si>
  <si>
    <t>risovokrug@mail.ru</t>
  </si>
  <si>
    <t xml:space="preserve">maevskoe-sp@ya.ru
</t>
  </si>
  <si>
    <t>eshenkosg@sochiadm.ru</t>
  </si>
  <si>
    <t>vannovka@ro.ru</t>
  </si>
  <si>
    <t>adm_histebl@mail.ru</t>
  </si>
  <si>
    <t>zheleznoe_sp@mail.ru</t>
  </si>
  <si>
    <t>admnovolaba@mail.ru</t>
  </si>
  <si>
    <t>sp_tenginka@mail.ru</t>
  </si>
  <si>
    <t>sp07ek@mail.ru</t>
  </si>
  <si>
    <t>7102@bk.ru</t>
  </si>
  <si>
    <t>scherbin_sow@mail.ru</t>
  </si>
  <si>
    <t>Papikyan@fin.admkrsk.ru</t>
  </si>
  <si>
    <t>dalfinu@gmail.com</t>
  </si>
  <si>
    <t>admcr@mail.ru</t>
  </si>
  <si>
    <t>finance@dzhankoy.rk.gov.ru</t>
  </si>
  <si>
    <t>sbfin@meria.sbor.ru</t>
  </si>
  <si>
    <t>gunzemaoms@mail.ru</t>
  </si>
  <si>
    <t>kultura-tenka@mail.ru</t>
  </si>
  <si>
    <t>MalkovaNV@49gov.ru</t>
  </si>
  <si>
    <t>lapteva@bor-fin.ru</t>
  </si>
  <si>
    <t>veselova@fino.dzr.nnov.ru</t>
  </si>
  <si>
    <t>borcvr2021@mail.ru</t>
  </si>
  <si>
    <t>vomp@adm.nov.ru</t>
  </si>
  <si>
    <t>komlub2@yandex.ru</t>
  </si>
  <si>
    <t>komobr@okuladm.ru</t>
  </si>
  <si>
    <t>ko5317@yandex.ru</t>
  </si>
  <si>
    <t>irtysh_admin@mail.ru</t>
  </si>
  <si>
    <t>rfo07@minfin.omskportal.ru</t>
  </si>
  <si>
    <t>bugfo@mail.ru</t>
  </si>
  <si>
    <t>popova@buzuluk-town.ru</t>
  </si>
  <si>
    <t>gy_fin@mail.orb.ru</t>
  </si>
  <si>
    <t>fo@mednogorsk56.ru</t>
  </si>
  <si>
    <t>nala@mail.orb.ru</t>
  </si>
  <si>
    <t>tkachukolni@admin.orenburg.ru</t>
  </si>
  <si>
    <t>igr@si.orb.ru</t>
  </si>
  <si>
    <t>gorfo@esoo.ru</t>
  </si>
  <si>
    <t>mve@ys.orb.ru</t>
  </si>
  <si>
    <t>finadam@mail.orb.ru</t>
  </si>
  <si>
    <t>foa_adm@mail.ru</t>
  </si>
  <si>
    <t>alexfino@mail.ru</t>
  </si>
  <si>
    <t>asfin@inbox.ru</t>
  </si>
  <si>
    <t>bugraifo@mail.ru</t>
  </si>
  <si>
    <t>ktn@bz-orb.ru</t>
  </si>
  <si>
    <t>fin-otdel@esoo.ru</t>
  </si>
  <si>
    <t>krasnogvard_fo@mail.ru</t>
  </si>
  <si>
    <t>kutuhi@mail.ru</t>
  </si>
  <si>
    <t>romsovet@yandex.ru</t>
  </si>
  <si>
    <t>finotd_no@mail.orb.ru</t>
  </si>
  <si>
    <t>http://www.fin-or.ru</t>
  </si>
  <si>
    <t>mr-bo@mail.ru</t>
  </si>
  <si>
    <t>finotdel-2@se.orb.ru</t>
  </si>
  <si>
    <t>taschla.tfin@yandex.ru</t>
  </si>
  <si>
    <t>raifo@esoo.ru</t>
  </si>
  <si>
    <t xml:space="preserve"> chernecova@penza-gorod.ru</t>
  </si>
  <si>
    <t>infra-achgp@chernadmin.ru</t>
  </si>
  <si>
    <t>shemberger-vr@gorodperm.ru</t>
  </si>
  <si>
    <t>tv_zubova@mail.ru</t>
  </si>
  <si>
    <t xml:space="preserve">elyakubova@solkam.ru </t>
  </si>
  <si>
    <t>lmbannikova@solkam.ru</t>
  </si>
  <si>
    <t xml:space="preserve">  fin520@findept.primorsky.ru</t>
  </si>
  <si>
    <t>feu-budjet7@mail.ru</t>
  </si>
  <si>
    <t>sp42443@mail.ru</t>
  </si>
  <si>
    <t>nkootr@bk.ru</t>
  </si>
  <si>
    <t>invest-pokhvistnevo@yandex.ru</t>
  </si>
  <si>
    <t>Ylushovaav@samadm.ru</t>
  </si>
  <si>
    <t xml:space="preserve">nataliyayar@mail.ru </t>
  </si>
  <si>
    <t>AkritovaVT@samadm.ru</t>
  </si>
  <si>
    <t>astaevaia@samadm.ru</t>
  </si>
  <si>
    <t>BlazhkoAV@samadm.ru</t>
  </si>
  <si>
    <t>ShlapakAV@samadm.ru</t>
  </si>
  <si>
    <t>promtos63@mail.ru</t>
  </si>
  <si>
    <t>Semenjukta@samadm.ru; Skachkovvv@samadm.ru</t>
  </si>
  <si>
    <t>resursnyicentr-syzran@yandex.ru</t>
  </si>
  <si>
    <t xml:space="preserve">resursnyicentr-syzran@yandex.ru </t>
  </si>
  <si>
    <t>ugh-chap@yandex.ru</t>
  </si>
  <si>
    <t>zik@kinel.ru</t>
  </si>
  <si>
    <t>spbogdanovka@mail.ru</t>
  </si>
  <si>
    <t>ageorgievka@yandex.ru</t>
  </si>
  <si>
    <t>s.koschki@yandex.ru</t>
  </si>
  <si>
    <t>lomkin@shentala.su</t>
  </si>
  <si>
    <t>arta2002@mail.ru</t>
  </si>
  <si>
    <t>horobrih@efbu.ru</t>
  </si>
  <si>
    <t>m.poluhina@movp.ru</t>
  </si>
  <si>
    <t>zubareva@v-salda.ru</t>
  </si>
  <si>
    <t>admin_amo@mail.ru</t>
  </si>
  <si>
    <t>economicaandrop@ya.ru</t>
  </si>
  <si>
    <t>apanfup@yandex.ru</t>
  </si>
  <si>
    <t>fin@georgievsk.stavregion.ru</t>
  </si>
  <si>
    <t>fuaimr@bk.ru</t>
  </si>
  <si>
    <t>grfu@yandex.ru</t>
  </si>
  <si>
    <t xml:space="preserve"> &lt;finipat@yandex.ru&gt;; hairova_t@mail.ru</t>
  </si>
  <si>
    <t>ko4ub@mail.ru</t>
  </si>
  <si>
    <t>fu_09@mail.ru</t>
  </si>
  <si>
    <t>territory@updtpmo.ru</t>
  </si>
  <si>
    <t>finupr_stavkray@mail.ru</t>
  </si>
  <si>
    <t>finupr@petrgosk.ru</t>
  </si>
  <si>
    <t>dor-munhoz@petrgosk.ru</t>
  </si>
  <si>
    <t>zam.yo@v-volok.ru</t>
  </si>
  <si>
    <t>BraginaTN@prto.ru</t>
  </si>
  <si>
    <t>PryahinAA@tyumen-city.ru</t>
  </si>
  <si>
    <t>minfin03@udmnet.ru</t>
  </si>
  <si>
    <t>uf@glazrayon.ru</t>
  </si>
  <si>
    <t>admmograh@udmnet.ru</t>
  </si>
  <si>
    <t>ufzrkazn8@yandex.ru</t>
  </si>
  <si>
    <t>minfin@udm.net.ru</t>
  </si>
  <si>
    <t xml:space="preserve">uprfin14@mail.ru  </t>
  </si>
  <si>
    <t>sea@mo-krasno,ru</t>
  </si>
  <si>
    <t>budget.raifo@gmail.com</t>
  </si>
  <si>
    <t>fin@ulmeria.ru</t>
  </si>
  <si>
    <t>uprobr2@mail.ru</t>
  </si>
  <si>
    <t>stmuprfin@mail.ru</t>
  </si>
  <si>
    <t>kuz-fu@mail.ru.</t>
  </si>
  <si>
    <t>upr.fin.ulraion@yandex.ru</t>
  </si>
  <si>
    <t>chek_v@mail.ru</t>
  </si>
  <si>
    <t>barysh-fo@inbox.ru</t>
  </si>
  <si>
    <t>finupr.adm.vesh@mail.ru</t>
  </si>
  <si>
    <t>fin-mgp@mail.ru</t>
  </si>
  <si>
    <t>khvesik86@mail.ru</t>
  </si>
  <si>
    <t>mazina.fin@mail.ru</t>
  </si>
  <si>
    <t>fin.ot@mail.ru</t>
  </si>
  <si>
    <t>buh_admter@mail.ru</t>
  </si>
  <si>
    <t>karsunzakaz1@rambler.ru</t>
  </si>
  <si>
    <t>finobp@dimitrovgrad.ru</t>
  </si>
  <si>
    <t>novfinotdel@ya.ru</t>
  </si>
  <si>
    <t>admin-lososiny@mail.ru</t>
  </si>
  <si>
    <t>Gatka2008@yandex.ru</t>
  </si>
  <si>
    <t>org@amursk.ru</t>
  </si>
  <si>
    <t>Primachenkoed@khabarovskadm.ru</t>
  </si>
  <si>
    <t>admbriakan-22@yandex.ru</t>
  </si>
  <si>
    <t>strela.adm@mail.ru</t>
  </si>
  <si>
    <t>priem_fu@solnraion.ru</t>
  </si>
  <si>
    <t>orochiadm@mail.vanino.ru</t>
  </si>
  <si>
    <t>DmitrievaOY@admlangepas,ru</t>
  </si>
  <si>
    <t>AntonovaDS@admugansk.ru</t>
  </si>
  <si>
    <t>ZorinaLV@uray.ru</t>
  </si>
  <si>
    <t>shikunovalv@admoil.ru</t>
  </si>
  <si>
    <t>mihalchenko_sn@yandex.ru</t>
  </si>
  <si>
    <t>электронный адрес tavs-dsa@hmrn.ru</t>
  </si>
  <si>
    <t>Ivanovaay@n-vartovsk.ru, invest@n-vartovsk.ru</t>
  </si>
  <si>
    <t>PihtovnikovaAV@NVraion.ru; BakharevaEV@NVraion.ru</t>
  </si>
  <si>
    <t>oms@admkonda.ru</t>
  </si>
  <si>
    <t>finans@kondadm.ru</t>
  </si>
  <si>
    <t>reshetnikovasa86@mail.ru</t>
  </si>
  <si>
    <t>leushi@mail.ru</t>
  </si>
  <si>
    <t>homichlv@admsr.ru</t>
  </si>
  <si>
    <t>knjazeva@magnitogorsk.ru</t>
  </si>
  <si>
    <t>finup22@cap.ru</t>
  </si>
  <si>
    <t>iluhina@slh.yanao.ru
osetrova@slh.yanao.ru</t>
  </si>
  <si>
    <t>VershegrukEM@adm.lbt.yanao.ru</t>
  </si>
  <si>
    <t>kulikova.em@nur.yanao.ru
digtyareva.nn@nur.yanao.ru</t>
  </si>
  <si>
    <t xml:space="preserve">AMGalkin@noyabrsk.yanao.ru </t>
  </si>
  <si>
    <t>NSZabolotskih@muravlenko.yanao.         EAYudashkina@muravlenko.yanao.ru</t>
  </si>
  <si>
    <t>AIKilienko@mogub.yanao.ru</t>
  </si>
  <si>
    <t>DNShulepova@nadym.yanao.ru</t>
  </si>
  <si>
    <t>chuprova_nk@shur.yanao.ru
mihailovva@shur.yanao.ru
rochevamari@rambler.ru</t>
  </si>
  <si>
    <t xml:space="preserve">Azov_adm@mail.ru
budget@shur.yanao.ru
</t>
  </si>
  <si>
    <t>glava-07@mail.ru
budget@shur.yanao.ru</t>
  </si>
  <si>
    <t>Lopchari-adm@mail.ru
budget@shur.yanao.ru</t>
  </si>
  <si>
    <t>admmuji@bk.ru
budget@shur.yanao.ru</t>
  </si>
  <si>
    <t>admin_moovg@mail.ru
budget@shur.yanao.ru</t>
  </si>
  <si>
    <t>adminshur@mail.ru
budget@shur.yanao.ru</t>
  </si>
  <si>
    <t>karpova-eb@priuralye.com</t>
  </si>
  <si>
    <t>adminbelka@mail.ru</t>
  </si>
  <si>
    <t>petuhov-av@priuralye.com</t>
  </si>
  <si>
    <t>budget@fo8909.ru</t>
  </si>
  <si>
    <t>V.Chuzhikova@tazovsky.yanao.ru</t>
  </si>
  <si>
    <t>budget@dfik.ru</t>
  </si>
  <si>
    <t>IrinaAGadzieva@krasnoselkupsky.yanao.ru, AndreyAGolovko@krasnoselkupsky.yanao.ru,                   MarinaVFrolova@krasnoselkupsky.yanao.ru</t>
  </si>
  <si>
    <t>alexandervarngold@krasnoselkupsky.yanao.ru anastasiarobedkova@krasnoselkupsky.yanao.ru</t>
  </si>
  <si>
    <t>mp_tolka@mail.ru</t>
  </si>
  <si>
    <t>Лычева Вера Альбертовна, директор департамента финансов Администрации городского округа "Город Архангельск"</t>
  </si>
  <si>
    <t>Кусалиева Гульнара Ажмеджановна, начальник департамента методологии бюджетной политики и межбюджетных отношений</t>
  </si>
  <si>
    <t>Советник отдела мониторинга местных бюджетов в управлении межбюджетных отношений министерства финансов Иркутской области, Ярыева Лейла Эльмановна</t>
  </si>
  <si>
    <t>Солодкая Анна Павловна, первый заместитель главы администрации муниципального образования "Гвардейский муниципальный округ Калининградской области"</t>
  </si>
  <si>
    <t>Гусаковская Наталья Александровна, начальник финансово-экономического отдела администрации МО "Город Балабаново"</t>
  </si>
  <si>
    <t>Раттас Светлана Николаевна, заместитель главы администрации МО ГП Город Боровск</t>
  </si>
  <si>
    <t>Иванова Екатерина Евгеньевна, заместитель Городского Головы — начальник управления финансов города Калуги</t>
  </si>
  <si>
    <t>Лобанова Татьяна Александровна, зам. главы администрации по экономике и финансам - начальник финансового управления</t>
  </si>
  <si>
    <t>Батаргина Валентина Альбертовна</t>
  </si>
  <si>
    <t>Бехтерева Наталья Николаевна - начальник отдела по бюджету и межбюджетным отношениям</t>
  </si>
  <si>
    <t>Балаш Галина Павловна,Начльник финансового управления администрации муниципального района "Сысольский"</t>
  </si>
  <si>
    <t>Будрина Елена Евгеньевна, начальник финансового управления администрации МР "Удорский"</t>
  </si>
  <si>
    <t>Криволуцкая Ирина Николаевна, заместитель руководителя департамента финансов администрации города Красноярска</t>
  </si>
  <si>
    <t xml:space="preserve"> Т.Е.Чикишева, Зав. сектором по  бюджету</t>
  </si>
  <si>
    <t>Макушева Татьяна Валерьевна</t>
  </si>
  <si>
    <t>Карпачева Жанна Ивановна, руководитель комитета финансов</t>
  </si>
  <si>
    <t>Мирошниченко Анна Викторовна</t>
  </si>
  <si>
    <t>Крылова Юлия Владимировна, главный специалист отдела планирования и анализа расходов комитета финансов Администрации Великого Новгорода</t>
  </si>
  <si>
    <t>Величко Антонина Владимировна - начальник отдела анализа финансового менеджмента министерства финансов Оренбургской области</t>
  </si>
  <si>
    <t>Главный специалист отдела финансирования хозяйственных организаций Финансового управления города Пензы -     Андреева Ксения Андреевна</t>
  </si>
  <si>
    <t xml:space="preserve">Приходько Анна Григорьевна, начальник отдела методологии межбюджетных отношений и обеспечения взаимодействия с местными бюджетами министерства финансов Ростовской области </t>
  </si>
  <si>
    <t>Герасимичева Светлана Николаевна</t>
  </si>
  <si>
    <t>Власова Ирина Мулевна</t>
  </si>
  <si>
    <t>Емельянова Татьяна Николаевна</t>
  </si>
  <si>
    <t>Антонова Ирина Петровна, начальник отдела по работе с населением и общественными объединениями Администрации Октябрьского внутригородского района городского округа Самара</t>
  </si>
  <si>
    <t>Смирнова Лариса Алексеевна, Руководитель финансового управления Администрации г. о. Сызрань</t>
  </si>
  <si>
    <t>Голованова Наталья Васильевна</t>
  </si>
  <si>
    <t>Фоменко Светлана Михайловна, заместитель руководителя Финансового управления администрации г.о.Чапаевск</t>
  </si>
  <si>
    <t>Борисова Елена Анатольевна - руководитель управления финансами администрации муниципального района Кинельский</t>
  </si>
  <si>
    <t>Ведущий специалист Отдела составления бюджета Петрова Любовь Владимировна</t>
  </si>
  <si>
    <t>Ляпина Мария Николаевна, испольняющая обязанности руководителя управления финансами</t>
  </si>
  <si>
    <t>Бессонов Константин Леонидович</t>
  </si>
  <si>
    <t>Мосунова Ольга Валерьевна, начальник Финансового управления</t>
  </si>
  <si>
    <t>Маады Аржаана Эрес-ооловна</t>
  </si>
  <si>
    <t>Кузьмина Марина Валентиновна, ведущий консультант отдела межбюджетных отношений Министерства финансов Ульяновской области</t>
  </si>
  <si>
    <t xml:space="preserve">Панишева Светлана Сергеевна, начальник финансового отдела </t>
  </si>
  <si>
    <t>Кофтелева Татьяна Александровна, главный специалист отдела финансирования городских мероприятий и благоустройства финансовогодепартамента администрации г.Хабаровска</t>
  </si>
  <si>
    <t>Титова Елена Александровна</t>
  </si>
  <si>
    <t xml:space="preserve">Дорохова Лилия Федоровна Заместитель Директор Департамента финансов администрации г Лангепас </t>
  </si>
  <si>
    <t>Халезова Наталья Сергеевна, заместитель главы - директор департамента финансов</t>
  </si>
  <si>
    <t>Шикунова Лина Вадимовна,главный специалист отдела сводного бюджетного планирования и анализа Департамента финансов Нефтеюганского района; Терентьева Яна Игоревна, заместитель начальника отдела межбюджетных отношений Департамента финансов Нефтеюганского района</t>
  </si>
  <si>
    <t>Бессмертных Людмила Александровна, специалист-эксперт отдела расходов социальной сферы бюджетного управления департамента финансов администрации города</t>
  </si>
  <si>
    <t>Кравченко Наталья Александровна, главный специалист отдела расходов бюджета департамента финансов</t>
  </si>
  <si>
    <t>Конева Нина Владиславовна,  заместитель начальника отдела межбюджетных отношений и долговой политики комитета по финансам и налоговой политике</t>
  </si>
  <si>
    <t>Вахрушева Гузель Валитовна, главный специалист администрации сп Шугур</t>
  </si>
  <si>
    <t>Столбова Наталья Вадимовна</t>
  </si>
  <si>
    <t>Хомич Людмила Васильевна, главный специалист отдела анализа, нормативного и информационного 
обеспечения бюджетного процесса управления бюджетной политики депаратмента финансов администрации Сургутского района</t>
  </si>
  <si>
    <t>Леонтьева Светлана Александровна, консультант</t>
  </si>
  <si>
    <t>Коханович Татьяна Анатольевна, заведующий сектором реализации проектов по развитию местного самоуправления‚ повышения финансовой грамотности населения и развития инициативного бюджетирования</t>
  </si>
  <si>
    <t>(8182) 607-145</t>
  </si>
  <si>
    <t>8 (8512) 51-78-86</t>
  </si>
  <si>
    <t>8-395-2-25-63-48</t>
  </si>
  <si>
    <t>тел. 89622538296</t>
  </si>
  <si>
    <t>8 (48438) 6-05-04</t>
  </si>
  <si>
    <t>+7 (4842) 70-11-99</t>
  </si>
  <si>
    <t>(833 40) 2-17-58</t>
  </si>
  <si>
    <t>8 821 33 219 26</t>
  </si>
  <si>
    <t>8(82135)33734</t>
  </si>
  <si>
    <t>8 (391) 226-10-34</t>
  </si>
  <si>
    <t>8(35241) 2-19-83</t>
  </si>
  <si>
    <t>8(41346)91246</t>
  </si>
  <si>
    <t>8(41343)24454</t>
  </si>
  <si>
    <t>(8162) 983-523</t>
  </si>
  <si>
    <t>8 (3532) 78-62-53</t>
  </si>
  <si>
    <t xml:space="preserve"> (8412) 68-46-01</t>
  </si>
  <si>
    <t>8(846)56 2-24-55</t>
  </si>
  <si>
    <t>8 (846) 339-01-15</t>
  </si>
  <si>
    <t>8(846) 9505374</t>
  </si>
  <si>
    <t>8(846)3340424</t>
  </si>
  <si>
    <t>8 (8464) 98-33-64</t>
  </si>
  <si>
    <t>8(8482)543660</t>
  </si>
  <si>
    <t>8(84639) 2 25 64</t>
  </si>
  <si>
    <t>8(84663)21050</t>
  </si>
  <si>
    <t>8-84650-21696</t>
  </si>
  <si>
    <t>(884652)21457</t>
  </si>
  <si>
    <t>8-343-58-2-25-03</t>
  </si>
  <si>
    <t>8(343)68 40480 доб.01088</t>
  </si>
  <si>
    <t>(8422) 73-61-52</t>
  </si>
  <si>
    <t>8/42142/22539, доп.код 214</t>
  </si>
  <si>
    <t>(4212) 41-97-30</t>
  </si>
  <si>
    <t>8(34669) 5-60-57 (доб.1120)</t>
  </si>
  <si>
    <t>8 3463 23 70 60</t>
  </si>
  <si>
    <t>8 (3463)226-147, 8 (3463)250-142</t>
  </si>
  <si>
    <t>8 (3466) 27-27-34</t>
  </si>
  <si>
    <t>8 (3466) 49-86-53</t>
  </si>
  <si>
    <t>8(34677)32-004 (2123)</t>
  </si>
  <si>
    <t>8(34677) 37250</t>
  </si>
  <si>
    <t>(8352)56-52-00 (доб.2147)</t>
  </si>
  <si>
    <t>8-34922-24368</t>
  </si>
  <si>
    <t>lychevava@arhcity.ru</t>
  </si>
  <si>
    <t>iniciativa.ao@mail.ru</t>
  </si>
  <si>
    <t>yarieva@gfu.ru</t>
  </si>
  <si>
    <t>e-mail a.solodkaya@gvard39.ru</t>
  </si>
  <si>
    <t xml:space="preserve">zakupkiadmbal@inbox.ru </t>
  </si>
  <si>
    <t>rattassn@rambler.ru</t>
  </si>
  <si>
    <t>ivanova_ee@kaluga-gov.ru</t>
  </si>
  <si>
    <t>fo32@depfin.rirov.ru</t>
  </si>
  <si>
    <t>fuizhma@mail.ru</t>
  </si>
  <si>
    <t>n.n.behtereva@priluzie.ru</t>
  </si>
  <si>
    <t>control@sysola.rkomi.ru</t>
  </si>
  <si>
    <t>udora_fu@rambler.ru</t>
  </si>
  <si>
    <t>fin@admkrsk.ru</t>
  </si>
  <si>
    <t>tat86842496@mail.ru</t>
  </si>
  <si>
    <t xml:space="preserve">komfinoogo@yandex.ru
</t>
  </si>
  <si>
    <t>tenka_fino@rambler.ru</t>
  </si>
  <si>
    <t>Miroshnichenko@49gov.ru</t>
  </si>
  <si>
    <t>kyuv@adm.nov.ru</t>
  </si>
  <si>
    <t>AndreevaKA@penza-gorod.ru</t>
  </si>
  <si>
    <t>prikhodko@minfin.donland.ru</t>
  </si>
  <si>
    <t>pohgor@samtel.ru</t>
  </si>
  <si>
    <t>VlasovaIM@samadm.ru</t>
  </si>
  <si>
    <t>EmeljanovaTN@samadm.ru</t>
  </si>
  <si>
    <t xml:space="preserve">oktadm@samadm.ru </t>
  </si>
  <si>
    <t>smirnova@adm.syzran.ru</t>
  </si>
  <si>
    <t>golovanova.nv@tgl.ru</t>
  </si>
  <si>
    <t>gorfo@samtel.ru</t>
  </si>
  <si>
    <t>borisova@kinfor.ru</t>
  </si>
  <si>
    <t>lyapinamn@shentala.su</t>
  </si>
  <si>
    <t>kbess-1977@mail.ru</t>
  </si>
  <si>
    <t>MosunovaOV@movp.ru</t>
  </si>
  <si>
    <t>btfu02@mail.ru</t>
  </si>
  <si>
    <t>kuzmina.mv@ulminfin.ru</t>
  </si>
  <si>
    <t>ss1809@mail/ru</t>
  </si>
  <si>
    <t>koftelevata@khv27.ru</t>
  </si>
  <si>
    <t>finans_po@mail.ru</t>
  </si>
  <si>
    <t>DorohovaLF@admlangepas.ru</t>
  </si>
  <si>
    <t>depfin@admugansk.ru</t>
  </si>
  <si>
    <t>shikunovalv@admoil.ru, TerentevaYI@admoil.ru</t>
  </si>
  <si>
    <t>BessmertnikhLA@n-vartovsk.ru;  opr@n-vartovsk.ru</t>
  </si>
  <si>
    <t>KravchenkoNA@NVraion.ru</t>
  </si>
  <si>
    <t>komfinkonda@bk.ru</t>
  </si>
  <si>
    <t>adm_shugur@mail.ru</t>
  </si>
  <si>
    <t>finance45cap,ru</t>
  </si>
  <si>
    <t>kohanovich@yamalfin.ru</t>
  </si>
  <si>
    <r>
      <t xml:space="preserve">1.Начиная с 2019 года в Волгоградской области осуществляется конкурсный </t>
    </r>
    <r>
      <rPr>
        <b/>
        <sz val="10"/>
        <rFont val="Times New Roman"/>
        <family val="1"/>
      </rPr>
      <t>отбор</t>
    </r>
    <r>
      <rPr>
        <sz val="10"/>
        <rFont val="Times New Roman"/>
        <family val="1"/>
      </rPr>
      <t xml:space="preserve"> проектов местных инициатив путем прямого онлайн голосования жителей Волгоградской области
2. В 2021 году использование интернет-решений в практике было расширено. </t>
    </r>
    <r>
      <rPr>
        <b/>
        <sz val="10"/>
        <rFont val="Times New Roman"/>
        <family val="1"/>
      </rPr>
      <t>Подача</t>
    </r>
    <r>
      <rPr>
        <sz val="10"/>
        <rFont val="Times New Roman"/>
        <family val="1"/>
      </rPr>
      <t xml:space="preserve"> участниками конкурса </t>
    </r>
    <r>
      <rPr>
        <b/>
        <sz val="10"/>
        <rFont val="Times New Roman"/>
        <family val="1"/>
      </rPr>
      <t>заявок</t>
    </r>
    <r>
      <rPr>
        <sz val="10"/>
        <rFont val="Times New Roman"/>
        <family val="1"/>
      </rPr>
      <t xml:space="preserve"> осуществляется в электронном виде посредством размещения на портале https://budget4me-34.ru
</t>
    </r>
  </si>
  <si>
    <r>
      <rPr>
        <sz val="10"/>
        <color theme="1"/>
        <rFont val="Times New Roman"/>
        <family val="1"/>
      </rPr>
      <t xml:space="preserve">В 2021 году в целях популяризации на территории Волгоградской области практики инициативного бюджетирования был проведен творческий конкурс среди детей и молодежи по созданию видеороликов и комиксов об инициативном бюджетировании. Конкурс проводился совместно с Волгоградским институтом управления филиалом РАНХиГС. Всего было отобрано 30 победителей. С работами можно ознакомиться по адресу  </t>
    </r>
    <r>
      <rPr>
        <u/>
        <sz val="10"/>
        <color theme="10"/>
        <rFont val="Times New Roman"/>
        <family val="1"/>
      </rPr>
      <t xml:space="preserve">
https://vlgr-ranepa.ru/konkurs/vlg-local-init/        
</t>
    </r>
    <r>
      <rPr>
        <sz val="10"/>
        <color theme="1"/>
        <rFont val="Times New Roman"/>
        <family val="1"/>
      </rPr>
      <t>Кроме того,  информационная компания проводилась на базе МФЦ региона, а также информационной поддержки со стороны региональных СМИ.</t>
    </r>
    <r>
      <rPr>
        <u/>
        <sz val="10"/>
        <color theme="10"/>
        <rFont val="Times New Roman"/>
        <family val="1"/>
      </rPr>
      <t xml:space="preserve">
</t>
    </r>
  </si>
  <si>
    <r>
      <t>Проекты отбирают жители населенных пунктов путем проведения опросов, анкетирования, собраний, конференций.  Администрации муниципальных образований формируют заявку на основе выбранных проектов и подают заявку в департамент по развитию муниципальных образований для участия в конкурсном отборе. Специалистами департамента заявки рассматриваются на соответствие требованиям конкурсного отбора и оцениваются в соответствии с нормативно закрепленным критериям отбора. Выстраивается рейтинг соответствующих требованиям конкурсного отбора заявок в порядке убывания баллов. Рейтинг с описание проектов направляется членам конкурсной комиссии для ознакомления не менее чем за 5 дней до заседания. За этот период члены конкурсной комиссии знакомятся с проектами, получают развернутые ответы по интересующим и возникающим вопросам. На заседании подводятся итоги конкурсного отбора, обсуждаются спорные моменты, связанные с проектами и согласовывается перечень проектов которые имеют право на получение субсидии из областного бюджета.Членами конкурсной комиссии являются представители профильных департаментов (исполнительных органов государственной власти) Воронежской области, депутатского корпуса и общественности.</t>
    </r>
    <r>
      <rPr>
        <b/>
        <sz val="10"/>
        <color rgb="FF000000"/>
        <rFont val="Times New Roman"/>
        <family val="1"/>
      </rPr>
      <t xml:space="preserve"> Из-за ограничительных мер, введенных в регионе в связи с новой короновирусной инфекцией, мнение членов конкурсной комиссии определялось опросным методом.  Отобранные к реализации проекты закреплены протоколом. </t>
    </r>
  </si>
  <si>
    <r>
      <rPr>
        <i/>
        <u/>
        <sz val="10"/>
        <color rgb="FF000000"/>
        <rFont val="Times New Roman"/>
        <family val="1"/>
      </rPr>
      <t xml:space="preserve">государственная программа Воронежской области </t>
    </r>
    <r>
      <rPr>
        <sz val="10"/>
        <color rgb="FF000000"/>
        <rFont val="Times New Roman"/>
        <family val="1"/>
      </rPr>
      <t xml:space="preserve">«Содействие развитию муниципальных образований и местного самоуправления» 
</t>
    </r>
    <r>
      <rPr>
        <i/>
        <u/>
        <sz val="10"/>
        <color rgb="FF000000"/>
        <rFont val="Times New Roman"/>
        <family val="1"/>
      </rPr>
      <t>подпрограмма 1</t>
    </r>
    <r>
      <rPr>
        <sz val="10"/>
        <color rgb="FF000000"/>
        <rFont val="Times New Roman"/>
        <family val="1"/>
      </rPr>
      <t xml:space="preserve"> «Реализация государственной политики в сфере социально-экономического развития муниципальных образований»
</t>
    </r>
    <r>
      <rPr>
        <i/>
        <u/>
        <sz val="10"/>
        <color rgb="FF000000"/>
        <rFont val="Times New Roman"/>
        <family val="1"/>
      </rPr>
      <t>основное мероприятие 1.3</t>
    </r>
    <r>
      <rPr>
        <sz val="10"/>
        <color rgb="FF000000"/>
        <rFont val="Times New Roman"/>
        <family val="1"/>
      </rPr>
      <t xml:space="preserve">. «Инициативное бюджетирование» 
</t>
    </r>
    <r>
      <rPr>
        <i/>
        <u/>
        <sz val="10"/>
        <color rgb="FF000000"/>
        <rFont val="Times New Roman"/>
        <family val="1"/>
      </rPr>
      <t>мероприятие 1.3.4</t>
    </r>
    <r>
      <rPr>
        <sz val="10"/>
        <color rgb="FF000000"/>
        <rFont val="Times New Roman"/>
        <family val="1"/>
      </rPr>
      <t xml:space="preserve"> «Поощрение проектов, реализуемых в рамках территориального общественного самоуправления в муниципальных образованиях Воронежской области»</t>
    </r>
  </si>
  <si>
    <r>
      <rPr>
        <i/>
        <sz val="10"/>
        <color rgb="FF000000"/>
        <rFont val="Times New Roman"/>
        <family val="1"/>
      </rPr>
      <t>Государственная программа Воронежской области</t>
    </r>
    <r>
      <rPr>
        <sz val="10"/>
        <color rgb="FF000000"/>
        <rFont val="Times New Roman"/>
        <family val="1"/>
      </rPr>
      <t xml:space="preserve"> «Содействие развитию муниципальных образований и местного самоуправления», 
</t>
    </r>
    <r>
      <rPr>
        <i/>
        <sz val="10"/>
        <color rgb="FF000000"/>
        <rFont val="Times New Roman"/>
        <family val="1"/>
      </rPr>
      <t>подпрограмма</t>
    </r>
    <r>
      <rPr>
        <sz val="10"/>
        <color rgb="FF000000"/>
        <rFont val="Times New Roman"/>
        <family val="1"/>
      </rPr>
      <t xml:space="preserve"> «Реализация государственной политики в сфере социально-экономического развития муниципальных образований», 
</t>
    </r>
    <r>
      <rPr>
        <i/>
        <sz val="10"/>
        <color rgb="FF000000"/>
        <rFont val="Times New Roman"/>
        <family val="1"/>
      </rPr>
      <t>Основное мероприятие 1.3</t>
    </r>
    <r>
      <rPr>
        <sz val="10"/>
        <color rgb="FF000000"/>
        <rFont val="Times New Roman"/>
        <family val="1"/>
      </rPr>
      <t xml:space="preserve"> «Инициативное бюджетирование», 
</t>
    </r>
    <r>
      <rPr>
        <i/>
        <sz val="10"/>
        <color rgb="FF000000"/>
        <rFont val="Times New Roman"/>
        <family val="1"/>
      </rPr>
      <t>Мероприятие 1.3.1</t>
    </r>
    <r>
      <rPr>
        <sz val="10"/>
        <color rgb="FF000000"/>
        <rFont val="Times New Roman"/>
        <family val="1"/>
      </rPr>
      <t>. «Развитие института гражданских инициатив при обустройстве территорий муниципальных образований»</t>
    </r>
  </si>
  <si>
    <r>
      <rPr>
        <sz val="10"/>
        <color theme="1"/>
        <rFont val="Times New Roman"/>
        <family val="1"/>
      </rPr>
      <t>1) Закон Республики Карелия от 21 декабря 2020 года № 2528-ЗРК «О бюджете Республики Карелия на 2021 год и на плановый период 2022 и 2023 годов»</t>
    </r>
    <r>
      <rPr>
        <sz val="10"/>
        <rFont val="Times New Roman"/>
        <family val="1"/>
      </rPr>
      <t xml:space="preserve">
</t>
    </r>
    <r>
      <rPr>
        <sz val="10"/>
        <color theme="1"/>
        <rFont val="Times New Roman"/>
        <family val="1"/>
      </rPr>
      <t xml:space="preserve">
2) Постановление Правительства Республики Карелия от 06.07.2021 № 268-П "О распределении на 2021 год субсидий местным бюджетам на поддержку  местных инициатив граждан проживающих в муниципальных образованиях"</t>
    </r>
  </si>
  <si>
    <r>
      <t xml:space="preserve">1) http://minfin.karelia.ru/zakon-o-bjudzhete-5/
2) Официальный интернет-портал правовой информации (pravo.gov.ru): Номер опубликования: 1000202107070005
Дата опубликования: 07.07.2021
</t>
    </r>
    <r>
      <rPr>
        <sz val="10"/>
        <color rgb="FFFF0000"/>
        <rFont val="Times New Roman"/>
        <family val="1"/>
      </rPr>
      <t xml:space="preserve">
</t>
    </r>
  </si>
  <si>
    <r>
      <rPr>
        <sz val="10"/>
        <color theme="1"/>
        <rFont val="Times New Roman"/>
        <family val="1"/>
      </rPr>
      <t>1) Закон Республики Карелия от 21 декабря 2020 года № 2528-ЗРК «О бюджете Республики Карелия на 2021 год и на плановый период 2022 и 2023 годов»</t>
    </r>
    <r>
      <rPr>
        <sz val="10"/>
        <rFont val="Times New Roman"/>
        <family val="1"/>
      </rPr>
      <t xml:space="preserve">
</t>
    </r>
    <r>
      <rPr>
        <sz val="10"/>
        <color theme="1"/>
        <rFont val="Times New Roman"/>
        <family val="1"/>
      </rPr>
      <t xml:space="preserve">
2) Постановление Правительства Республики Карелия от 09.07.2021 № 284-П "О распределении на 2021 год иных межбюджетных трансфертов из бюджета Республики Карелия местныим бюджетам на поддержку развития территориального общественного самоуправления"</t>
    </r>
  </si>
  <si>
    <r>
      <t>1) http://minfin.karelia.ru/zakon-o-bjudzhete-5/
2) Официальный интернет-портал правовой информации (pravo.gov.ru): Номер опубликования: 1000202107120001
Дата опубликования: 12.07.2021</t>
    </r>
    <r>
      <rPr>
        <sz val="10"/>
        <color rgb="FFFF0000"/>
        <rFont val="Times New Roman"/>
        <family val="1"/>
      </rPr>
      <t xml:space="preserve">
</t>
    </r>
  </si>
  <si>
    <r>
      <t>https://www.akmrko.ru/citi/iniciativ_budjet/grafik.php https://ok.ru/profile/577039161474/statuses/151508371850114https://ok.ru/profile/577937506287/statuses/151822855699951http://риа-ленинск.рф/47387</t>
    </r>
    <r>
      <rPr>
        <sz val="10"/>
        <color rgb="FF0070C0"/>
        <rFont val="Times New Roman"/>
        <family val="1"/>
      </rPr>
      <t xml:space="preserve">                    </t>
    </r>
    <r>
      <rPr>
        <u/>
        <sz val="10"/>
        <color rgb="FF0070C0"/>
        <rFont val="Times New Roman"/>
        <family val="1"/>
      </rPr>
      <t>https://kuzbass1.ru/vypuski-novostej/83901https://kemerovo.ru/press-tsentr/novosti/63706/ https://www.youtube.com/watch?v=tWSGwEMpS3chttps://kuzbass1.ru/vypuski-novostej/83901 https://www.instagram.соm/p/CVwoD http://27trk.ru/news/prokopievsk/205421/ http://27trk.ru/news/</t>
    </r>
  </si>
  <si>
    <r>
      <t xml:space="preserve">Разработка и отбор инициативных предложений происходит на заседаниях </t>
    </r>
    <r>
      <rPr>
        <b/>
        <sz val="10"/>
        <color rgb="FF000000"/>
        <rFont val="Times New Roman"/>
        <family val="1"/>
      </rPr>
      <t>бюджетной комиссии*</t>
    </r>
    <r>
      <rPr>
        <sz val="10"/>
        <color rgb="FF000000"/>
        <rFont val="Times New Roman"/>
        <family val="1"/>
      </rPr>
      <t>, состоящей из местных жителей. По ссылке размещена видеозапись одного из заседаний в пгт Вахруши Слободского района в 2020 году https://vk.com/narodnijbudjet.vaxrushi?w=wall-147883966_566</t>
    </r>
  </si>
  <si>
    <r>
      <t xml:space="preserve">Инициативные предложения, которые в дальнейшем будут реализованы, выбираются путем </t>
    </r>
    <r>
      <rPr>
        <b/>
        <sz val="10"/>
        <color rgb="FF000000"/>
        <rFont val="Times New Roman"/>
        <family val="1"/>
      </rPr>
      <t>голосования бюджетной комиссии**</t>
    </r>
  </si>
  <si>
    <r>
      <t>1. Организационное собрание для муниципальных образований - участников проекта. Собрание проводится с целью методологической помощи в организации проекта в муниципальных образованиях. В собрании принимают участие сотрудники администрации и</t>
    </r>
    <r>
      <rPr>
        <b/>
        <sz val="10"/>
        <color rgb="FF000000"/>
        <rFont val="Times New Roman"/>
        <family val="1"/>
      </rPr>
      <t xml:space="preserve"> модераторы проекта***</t>
    </r>
    <r>
      <rPr>
        <sz val="10"/>
        <color rgb="FF000000"/>
        <rFont val="Times New Roman"/>
        <family val="1"/>
      </rPr>
      <t xml:space="preserve"> от муниципальных образований. 
2. Презентация проекта в муниципальном образовании с целью информирования населения о проекте. Проводится с участием представителей администрации муниципального образования и министерства финансов Кировской области.</t>
    </r>
  </si>
  <si>
    <r>
      <rPr>
        <sz val="10"/>
        <color theme="10"/>
        <rFont val="Times New Roman"/>
        <family val="1"/>
      </rPr>
      <t>Информация о проекте «Народный бюджет» в Курской области регулярно освещалась в информационно-телекоммуникационной сети Интернет на официальном сайте Администрации Курской области, а также в региональных печатных СМИ  и местных. (</t>
    </r>
    <r>
      <rPr>
        <u/>
        <sz val="10"/>
        <color theme="10"/>
        <rFont val="Times New Roman"/>
        <family val="1"/>
      </rPr>
      <t>https://www.youtube.com/watch?v=sypWKl0yYt8; https://yandex.ru/video/preview/?filmId=3053398487670270812&amp;from=tabbar&amp;parent-reqid=1648041456288904-11288909363530991346-sas3-0671-f04-sas-l7-balancer-8080-BAL-7906&amp;text=народный+бюджет+в+курской+области+2020+год;  https://vk.com/wall516521317_151801; https://kursk.ru/news/39850-startoval-priem-dokumentov-dlya-uchastiya-v-proekte-narodnyy-byudzhet-v-2020-godu/; http://kursk-sosh35.ru/pomosh/3911-proekt-lnarodnyj-byudzhetr-v-kurskoj-oblasti.html; https://kpravda.ru/2020/11/25/kursk-prodolzhat-preobrazhat-po-narodnomu-byudzhetu/; https://news.rambler.ru/other/43763450-v-kurskoy-oblasti-nachali-realizovyvat-proekt-narodnyy-byudzhet-2020/; https://vk.com/wall516521317_151801; https://kurskcity.ru/news/citynews/162232; https://kursk.bezformata.com/listnews/uchastiya-v-proekte-narodnij-byudzhet/81968570/; https://kursk.er.ru/activity/news/zakon-o-narodnom-byudzhete-vstupil-v-silu-kak-eto-budet-rabotat-na-mestah; https://yandex.ru/news/story/Narodnyj_byudzhet_pozvolit_realizovat_v_Kurskoj_oblasti_252_proekta--91e27fb2e6115eb5cd8683b290022f84; http://kurchatov.info/index.php?option=com_content&amp;view=category&amp;id=146&amp;Itemid=272; https://kursktv.ru/35738</t>
    </r>
    <r>
      <rPr>
        <sz val="10"/>
        <color theme="10"/>
        <rFont val="Times New Roman"/>
        <family val="1"/>
      </rPr>
      <t xml:space="preserve">; https://ferumnews.ru/news/obrazovanie/narodnyy-byudzhet-dlya-nashikh-dete/; https://kursk.er.ru/activity/news/aleksandr-kichigin-predlagaet-aktivnee-razvivat-programmu-narodnyj-byudzhet-v-kurskom-rajone) </t>
    </r>
  </si>
  <si>
    <r>
      <t>Центр изучения гражданских инициатив создан</t>
    </r>
    <r>
      <rPr>
        <sz val="10"/>
        <rFont val="Times New Roman"/>
        <family val="1"/>
      </rPr>
      <t xml:space="preserve"> на базе </t>
    </r>
    <r>
      <rPr>
        <sz val="10"/>
        <color theme="1"/>
        <rFont val="Times New Roman"/>
        <family val="1"/>
      </rPr>
      <t xml:space="preserve">Государственного бюджетного образовательного учреждения высшего образования Республики Крым «Крымский инженерно-педагогический университет имени Февзи Якубова» </t>
    </r>
  </si>
  <si>
    <r>
      <rPr>
        <u/>
        <sz val="10"/>
        <rFont val="Times New Roman"/>
        <family val="1"/>
      </rPr>
      <t xml:space="preserve">АЛГОРИТМ ПРОВЕДЕНИЯ ОПРОСА </t>
    </r>
    <r>
      <rPr>
        <sz val="10"/>
        <rFont val="Times New Roman"/>
        <family val="1"/>
      </rPr>
      <t xml:space="preserve">1. Формирование  рабочей группы для проведения опроса при администрации МО. 2. Подготовка бланков опросных листов, передача их уполномоченным на проведение опроса лицам. 3. Сбор и анализ заполненных бланков. 4. Подготовка информационной справки (аналитической ведомости) о наиболее актуальных проблемах поселения, озвученных жителями.5. Подготовка программы предварительного собрания с целью обсуждения наиболее актуальных направлений разработки проектов ИБ и формирования инициативных групп.
</t>
    </r>
    <r>
      <rPr>
        <u/>
        <sz val="10"/>
        <rFont val="Times New Roman"/>
        <family val="1"/>
      </rPr>
      <t xml:space="preserve">Объем выборки для опроса: </t>
    </r>
    <r>
      <rPr>
        <sz val="10"/>
        <rFont val="Times New Roman"/>
        <family val="1"/>
      </rPr>
      <t xml:space="preserve"> В населенных пунктах с населением более 10 тысяч человек выборка от 5 до 10% (от 500 до 1000 человек). В населенных пунктах с населением менее 5 тысяч выборка от 15 до 20% населения. В населенных пунктах с численностью менее 1000 человек рекомендуется охватить опросом все взрослое население.
</t>
    </r>
  </si>
  <si>
    <r>
      <t>ТВ, социальные сети, интернет-издания</t>
    </r>
    <r>
      <rPr>
        <u/>
        <sz val="10"/>
        <color theme="10"/>
        <rFont val="Times New Roman"/>
        <family val="1"/>
      </rPr>
      <t xml:space="preserve">
https://vk.com/wall-112347667_5197 </t>
    </r>
    <r>
      <rPr>
        <sz val="10"/>
        <rFont val="Times New Roman"/>
        <family val="1"/>
      </rPr>
      <t>— 2800 просмотров Любытино</t>
    </r>
    <r>
      <rPr>
        <u/>
        <sz val="10"/>
        <color theme="10"/>
        <rFont val="Times New Roman"/>
        <family val="1"/>
      </rPr>
      <t xml:space="preserve">
https://vk.com/wall-197984081_200 </t>
    </r>
    <r>
      <rPr>
        <sz val="10"/>
        <rFont val="Times New Roman"/>
        <family val="1"/>
      </rPr>
      <t>— 1200 просмотров Любытино</t>
    </r>
    <r>
      <rPr>
        <u/>
        <sz val="10"/>
        <color theme="10"/>
        <rFont val="Times New Roman"/>
        <family val="1"/>
      </rPr>
      <t xml:space="preserve">
https://vk.com/wall519010927_1199 </t>
    </r>
    <r>
      <rPr>
        <sz val="10"/>
        <rFont val="Times New Roman"/>
        <family val="1"/>
      </rPr>
      <t>— 4400 просмотров Любытино</t>
    </r>
    <r>
      <rPr>
        <u/>
        <sz val="10"/>
        <color theme="10"/>
        <rFont val="Times New Roman"/>
        <family val="1"/>
      </rPr>
      <t xml:space="preserve">
https://vk.com/wall-173730373_5675 </t>
    </r>
    <r>
      <rPr>
        <sz val="10"/>
        <rFont val="Times New Roman"/>
        <family val="1"/>
      </rPr>
      <t>— 1078 просмотров Сольцы</t>
    </r>
    <r>
      <rPr>
        <u/>
        <sz val="10"/>
        <color theme="10"/>
        <rFont val="Times New Roman"/>
        <family val="1"/>
      </rPr>
      <t xml:space="preserve">
https://vk.com/wall-117887019_3253 </t>
    </r>
    <r>
      <rPr>
        <sz val="10"/>
        <rFont val="Times New Roman"/>
        <family val="1"/>
      </rPr>
      <t>— 4300 просмотров Шимск</t>
    </r>
    <r>
      <rPr>
        <u/>
        <sz val="10"/>
        <color theme="10"/>
        <rFont val="Times New Roman"/>
        <family val="1"/>
      </rPr>
      <t xml:space="preserve">
https://vk.com/wall-160413159?day=31122021&amp;q=%D0%BD%D0%B0%D1%80%D0%BE%D0%B4%D0%BD%D1%8B%D0%B9%20%D0%B1%D1%8E%D0%B4%D0%B6%D0%B5%D1%82&amp;w=wall-183064536_291 </t>
    </r>
    <r>
      <rPr>
        <sz val="10"/>
        <rFont val="Times New Roman"/>
        <family val="1"/>
      </rPr>
      <t>— 700 просмотров Холм</t>
    </r>
    <r>
      <rPr>
        <u/>
        <sz val="10"/>
        <color theme="10"/>
        <rFont val="Times New Roman"/>
        <family val="1"/>
      </rPr>
      <t xml:space="preserve">
https://vk.com/wall-160413159_7570 </t>
    </r>
    <r>
      <rPr>
        <sz val="10"/>
        <rFont val="Times New Roman"/>
        <family val="1"/>
      </rPr>
      <t>-1991 просмотр Сервис</t>
    </r>
  </si>
  <si>
    <r>
      <rPr>
        <sz val="10"/>
        <rFont val="Times New Roman"/>
        <family val="1"/>
      </rPr>
      <t>Буклет, освещающий основные аспекты инициативного бюджетировния в Саратовской области</t>
    </r>
    <r>
      <rPr>
        <u/>
        <sz val="10"/>
        <rFont val="Times New Roman"/>
        <family val="1"/>
      </rPr>
      <t xml:space="preserve">
https://minfin.saratov.gov.ru/index.php?option=com_acrfilestorage&amp;task=download&amp;on=4574</t>
    </r>
  </si>
  <si>
    <r>
      <t xml:space="preserve">Наименование практики </t>
    </r>
    <r>
      <rPr>
        <b/>
        <sz val="10"/>
        <color rgb="FFC00000"/>
        <rFont val="Times New Roman"/>
        <family val="1"/>
      </rPr>
      <t>СУБЪЕКТА РФ</t>
    </r>
  </si>
  <si>
    <r>
      <t xml:space="preserve">Итого: </t>
    </r>
    <r>
      <rPr>
        <i/>
        <sz val="10"/>
        <rFont val="Times New Roman"/>
        <family val="1"/>
      </rPr>
      <t>(считается автоматически)</t>
    </r>
  </si>
  <si>
    <r>
      <rPr>
        <sz val="10"/>
        <color theme="1"/>
        <rFont val="Times New Roman"/>
        <family val="1"/>
      </rPr>
      <t xml:space="preserve">Самый большой охват населения получил выход фильма на ТРК "Мир Белогорья"   </t>
    </r>
    <r>
      <rPr>
        <u/>
        <sz val="10"/>
        <color theme="10"/>
        <rFont val="Times New Roman"/>
        <family val="1"/>
      </rPr>
      <t>https://vk.com/omsu31?w=wall-191891194_430</t>
    </r>
  </si>
  <si>
    <r>
      <t>Постановление Администрации Ненецкого автономного округа от 29.05.2017 № 175-п "Об утверждении Положения о порядке и условиях предоставления субсидий бюджетам муниципальных образований Ненецкого автономного округа на реализацию проекта по поддержке местных инициатив";</t>
    </r>
    <r>
      <rPr>
        <sz val="10"/>
        <color rgb="FFFF0000"/>
        <rFont val="Times New Roman"/>
        <family val="1"/>
      </rPr>
      <t xml:space="preserve"> </t>
    </r>
  </si>
  <si>
    <r>
      <t xml:space="preserve">Постановление Администрации Ненецкого автономного округа от 15.10.2014 № 390-п
"Об утверждении государственной программы Ненецкого автономного округа "Реализация региональной политики Ненецкого автономного округа в сфере международных, межрегиональных и межнациональных отношений, развития гражданского общества и информации",
Подпрограмма 5 "Создание условий для развития местного самоуправления в Ненецком автономном округе"; 
</t>
    </r>
    <r>
      <rPr>
        <sz val="10"/>
        <color rgb="FFFF0000"/>
        <rFont val="Times New Roman"/>
        <family val="1"/>
      </rPr>
      <t xml:space="preserve">№ 405-п от 22.10.2014г. ГП Ненецкого автономного округа "Развитие сельского хозяйства и регнулирование рынков сельскохозяйственной продукции, сырья и продовольствия в Ненецком автономном округе" подпрограмма 6 "Комплексное развитие сельских территорий Ненецкого автономного округа"; 
№ 335-п от 30.10.2017г. ГП Ненецкого автономного округа "Формирование современной городской среды" </t>
    </r>
  </si>
  <si>
    <r>
      <t>государственная программа Омской области "Формирование комфортной городской среды" (</t>
    </r>
    <r>
      <rPr>
        <u/>
        <sz val="10"/>
        <rFont val="Times New Roman"/>
        <family val="1"/>
      </rPr>
      <t>подпрограмма</t>
    </r>
    <r>
      <rPr>
        <sz val="10"/>
        <rFont val="Times New Roman"/>
        <family val="1"/>
      </rPr>
      <t xml:space="preserve"> "Благоустройство общественных территорий муниципальных образований Омской области"
 - мероприятие "Благоустройство общественных территорий населенных пунктов муниципальных образований Омской области";
- мероприятие "Изыскательские и прочие работы и услуги для благоустройства общественных территорий";
- мероприятие "Благоустройство территорий малых городов, в том числе проектно-изыскательские и прочие работы и услуги";
</t>
    </r>
    <r>
      <rPr>
        <u/>
        <sz val="10"/>
        <rFont val="Times New Roman"/>
        <family val="1"/>
      </rPr>
      <t>подпрограмма</t>
    </r>
    <r>
      <rPr>
        <sz val="10"/>
        <rFont val="Times New Roman"/>
        <family val="1"/>
      </rPr>
      <t xml:space="preserve"> "Благоустройство дворовых территорий многоквартирных домов населенных пунктов" 
- мероприятие "Благоустройство дворовых территорий многоквартирных домов населенных пунктов муниципальных образований Омской области")</t>
    </r>
  </si>
  <si>
    <r>
      <rPr>
        <b/>
        <sz val="10"/>
        <rFont val="Times New Roman"/>
        <family val="1"/>
      </rPr>
      <t>Государственная программа</t>
    </r>
    <r>
      <rPr>
        <sz val="10"/>
        <rFont val="Times New Roman"/>
        <family val="1"/>
      </rPr>
      <t xml:space="preserve"> «Управление государственными финансами и государственным долгом Оренбургской области»,утвержденная постановлением Правительства Оренбургской области от 25 декабря 2018 года №886-пп
</t>
    </r>
    <r>
      <rPr>
        <b/>
        <sz val="10"/>
        <rFont val="Times New Roman"/>
        <family val="1"/>
      </rPr>
      <t>подпрограмма 4</t>
    </r>
    <r>
      <rPr>
        <sz val="10"/>
        <rFont val="Times New Roman"/>
        <family val="1"/>
      </rPr>
      <t xml:space="preserve"> «Повышение эффективности бюджетных расходов Оренбургской области»;
</t>
    </r>
    <r>
      <rPr>
        <b/>
        <sz val="10"/>
        <rFont val="Times New Roman"/>
        <family val="1"/>
      </rPr>
      <t>приоритетный проект</t>
    </r>
    <r>
      <rPr>
        <sz val="10"/>
        <rFont val="Times New Roman"/>
        <family val="1"/>
      </rPr>
      <t xml:space="preserve"> «Вовлечение жителей муниципальных образований Оренбургской области в процесс выбора и реализации проектов развития общественной инфраструктуры, основанных на местных инициативах»</t>
    </r>
  </si>
  <si>
    <r>
      <t>В 2021 году в режиме видеоконференции с главами городских округов (муниципальных районов) и руководителями финансовых органов проведены: расширенное заседание коллегии министерства финансов области, зональные круглые столы для представителей муниципальных образований (по секциям), обучающие семинары по инциативному бюджетированию, семинар-совещание с главами муниципальных образований и руководителями финансовых органов области
(https://mf.orb.ru/presscenter/news/15967/;
https://mf.orb.ru/presscenter/news/13417/</t>
    </r>
    <r>
      <rPr>
        <u/>
        <sz val="10"/>
        <rFont val="Times New Roman"/>
        <family val="1"/>
      </rPr>
      <t>;
https://drive.google.com/drive/folders/1_RDbqOsL2wOdnrMjGUZVOTXsx-6YKcYz;
https://mf.orb.ru/presscenter/news/11077/;
https://mf.orb.ru/presscenter/news/10506/;
https://mf.orb.ru/presscenter/news/13130/;
https://vk.com/video-173162440_456239048)</t>
    </r>
  </si>
  <si>
    <r>
      <t>https://orel-region.ru/</t>
    </r>
    <r>
      <rPr>
        <sz val="10"/>
        <color theme="10"/>
        <rFont val="Times New Roman"/>
        <family val="1"/>
      </rPr>
      <t xml:space="preserve">                                                                                                                       </t>
    </r>
    <r>
      <rPr>
        <u/>
        <sz val="10"/>
        <color theme="10"/>
        <rFont val="Times New Roman"/>
        <family val="1"/>
      </rPr>
      <t>https://gorodsreda.ru/ 
57.gorodsreda.ru</t>
    </r>
  </si>
  <si>
    <r>
      <rPr>
        <sz val="10"/>
        <rFont val="Times New Roman"/>
        <family val="1"/>
      </rPr>
      <t xml:space="preserve">Муниципальные образования </t>
    </r>
    <r>
      <rPr>
        <sz val="10"/>
        <color rgb="FF000000"/>
        <rFont val="Times New Roman"/>
        <family val="1"/>
      </rPr>
      <t>Пермского края (городские округа, муниципальные округа, муниципальный район, сельские поселения)</t>
    </r>
  </si>
  <si>
    <r>
      <rPr>
        <sz val="10"/>
        <rFont val="Times New Roman"/>
        <family val="1"/>
      </rPr>
      <t xml:space="preserve">Муниципальные образования </t>
    </r>
    <r>
      <rPr>
        <sz val="10"/>
        <color rgb="FF000000"/>
        <rFont val="Times New Roman"/>
        <family val="1"/>
      </rPr>
      <t>Пермского края (городские округа, муниципальные округа, сельские поселения)</t>
    </r>
  </si>
  <si>
    <r>
      <rPr>
        <sz val="10"/>
        <rFont val="Times New Roman"/>
        <family val="1"/>
      </rPr>
      <t xml:space="preserve">Муниципальные образования </t>
    </r>
    <r>
      <rPr>
        <sz val="10"/>
        <color rgb="FF000000"/>
        <rFont val="Times New Roman"/>
        <family val="1"/>
      </rPr>
      <t>Пермского края
(городские и муниципальные округа с численностью более 20 тыс. чел.)</t>
    </r>
  </si>
  <si>
    <r>
      <rPr>
        <sz val="10"/>
        <color theme="4" tint="-0.249977111117893"/>
        <rFont val="Times New Roman"/>
        <family val="1"/>
      </rPr>
      <t>www.ryazagro.ru.</t>
    </r>
    <r>
      <rPr>
        <sz val="10"/>
        <color rgb="FF000000"/>
        <rFont val="Times New Roman"/>
        <family val="1"/>
      </rPr>
      <t>Сайт министерства сельского хозяйства Рязанской области</t>
    </r>
  </si>
  <si>
    <r>
      <rPr>
        <sz val="10"/>
        <color theme="4" tint="-0.249977111117893"/>
        <rFont val="Times New Roman"/>
        <family val="1"/>
      </rPr>
      <t>www.ryazagro.ru.</t>
    </r>
    <r>
      <rPr>
        <sz val="10"/>
        <color rgb="FF000000"/>
        <rFont val="Times New Roman"/>
        <family val="1"/>
      </rPr>
      <t>Сайт министерства сельского хозяйства Рязанской области.  Постановление Минсельхозпрода РО от 25.12.2019 №16</t>
    </r>
  </si>
  <si>
    <r>
      <rPr>
        <sz val="10"/>
        <color theme="10"/>
        <rFont val="Times New Roman"/>
        <family val="1"/>
      </rPr>
      <t xml:space="preserve">Информация о предостапвлении субсидий бюджетам мунципальных образований Рязанской области на выполнение мероприятий мунципальных программ (подпрограмм), направленных на реализацию проектов местных инцииатив, размещается во всех информационных ресурсах: в СМИ (ТВ, радио, сетевые, печатные издания), на сайтах Правительства Рязанской области, министерства по делам территорий и информационной политике Рязанской области, муниципальных образований Рязанской области 
</t>
    </r>
    <r>
      <rPr>
        <u/>
        <sz val="10"/>
        <color theme="10"/>
        <rFont val="Times New Roman"/>
        <family val="1"/>
      </rPr>
      <t>https://disk.yandex.ru/i/cUt8Z4jPiwUa5w</t>
    </r>
  </si>
  <si>
    <r>
      <t xml:space="preserve">1. </t>
    </r>
    <r>
      <rPr>
        <u/>
        <sz val="10"/>
        <rFont val="Times New Roman"/>
        <family val="1"/>
      </rPr>
      <t>государственные бюджетные учреждения</t>
    </r>
    <r>
      <rPr>
        <sz val="10"/>
        <rFont val="Times New Roman"/>
        <family val="1"/>
      </rPr>
      <t xml:space="preserve">: СПб ГБУ СШОР "Школа высшего спортивного мастерства по водным видам спорта имени Ю.С.Тюкалова", ГБДОУ детский сад № 15 Красносельского района Санкт-Петербурга, ГБОУ школа № 7 Красносельского района Санкт-Петербурга, СПб ГБУ "Централизованная библиотечная система Приморского района Санкт-Петербурга", СПб ГБУ "Дом молодёжи "Царскосельский" Пушкинского района Санкт-Петербурга, ГБОУ СОШ № 493 Кировского района Санкт-Петербурга
</t>
    </r>
    <r>
      <rPr>
        <sz val="10"/>
        <color rgb="FFFF0000"/>
        <rFont val="Times New Roman"/>
        <family val="1"/>
      </rPr>
      <t xml:space="preserve"> </t>
    </r>
    <r>
      <rPr>
        <sz val="10"/>
        <rFont val="Times New Roman"/>
        <family val="1"/>
      </rPr>
      <t xml:space="preserve">
2. </t>
    </r>
    <r>
      <rPr>
        <u/>
        <sz val="10"/>
        <rFont val="Times New Roman"/>
        <family val="1"/>
      </rPr>
      <t>государственные казенные учреждения:</t>
    </r>
    <r>
      <rPr>
        <sz val="10"/>
        <rFont val="Times New Roman"/>
        <family val="1"/>
      </rPr>
      <t xml:space="preserve"> Администрация Василеостровского района Санкт-Петербурга, Администрация Красногвардейского района Санкт-Петербурга, Администрация Приморского района Санкт-Петербурга, Администрация Красносельского района Санкт-Петербурга, Управление ветеринарии Санкт-Петербурга, СПБ ГКУ "Курортный лесопарк"
</t>
    </r>
  </si>
  <si>
    <r>
      <t xml:space="preserve">Обучающие мероприятия для членов бюджетных комиссий: </t>
    </r>
    <r>
      <rPr>
        <b/>
        <sz val="10"/>
        <rFont val="Times New Roman"/>
        <family val="1"/>
      </rPr>
      <t>6 лекционных занятий и 1 мастер-класс</t>
    </r>
    <r>
      <rPr>
        <sz val="10"/>
        <rFont val="Times New Roman"/>
        <family val="1"/>
      </rPr>
      <t>.</t>
    </r>
  </si>
  <si>
    <r>
      <rPr>
        <b/>
        <sz val="10"/>
        <color theme="1"/>
        <rFont val="Times New Roman"/>
        <family val="1"/>
      </rPr>
      <t xml:space="preserve">Реализованные проекты цикла 2019-2020:
ТВ
</t>
    </r>
    <r>
      <rPr>
        <sz val="10"/>
        <color theme="1"/>
        <rFont val="Times New Roman"/>
        <family val="1"/>
      </rPr>
      <t xml:space="preserve">
</t>
    </r>
    <r>
      <rPr>
        <b/>
        <sz val="10"/>
        <color theme="1"/>
        <rFont val="Times New Roman"/>
        <family val="1"/>
      </rPr>
      <t>Пресса:</t>
    </r>
    <r>
      <rPr>
        <sz val="10"/>
        <color theme="1"/>
        <rFont val="Times New Roman"/>
        <family val="1"/>
      </rPr>
      <t xml:space="preserve">
</t>
    </r>
    <r>
      <rPr>
        <b/>
        <sz val="10"/>
        <color theme="1"/>
        <rFont val="Times New Roman"/>
        <family val="1"/>
      </rPr>
      <t xml:space="preserve">Социальные сети:
</t>
    </r>
    <r>
      <rPr>
        <sz val="10"/>
        <color theme="1"/>
        <rFont val="Times New Roman"/>
        <family val="1"/>
      </rPr>
      <t xml:space="preserve">
</t>
    </r>
    <r>
      <rPr>
        <b/>
        <sz val="10"/>
        <color theme="1"/>
        <rFont val="Times New Roman"/>
        <family val="1"/>
      </rPr>
      <t xml:space="preserve">
Этапы проекта цикла 2021-2022:
Награждение: 
Заседания экспертной комиссии: </t>
    </r>
    <r>
      <rPr>
        <sz val="10"/>
        <color theme="1"/>
        <rFont val="Times New Roman"/>
        <family val="1"/>
      </rPr>
      <t xml:space="preserve">
</t>
    </r>
    <r>
      <rPr>
        <b/>
        <sz val="10"/>
        <color theme="1"/>
        <rFont val="Times New Roman"/>
        <family val="1"/>
      </rPr>
      <t xml:space="preserve">
Общешкольное онлайн голосование: </t>
    </r>
    <r>
      <rPr>
        <sz val="10"/>
        <color theme="1"/>
        <rFont val="Times New Roman"/>
        <family val="1"/>
      </rPr>
      <t xml:space="preserve">
</t>
    </r>
    <r>
      <rPr>
        <b/>
        <sz val="10"/>
        <color theme="1"/>
        <rFont val="Times New Roman"/>
        <family val="1"/>
      </rPr>
      <t xml:space="preserve">
Экспертиза инициатив: </t>
    </r>
    <r>
      <rPr>
        <sz val="10"/>
        <color theme="1"/>
        <rFont val="Times New Roman"/>
        <family val="1"/>
      </rPr>
      <t xml:space="preserve">                                                                     </t>
    </r>
    <r>
      <rPr>
        <b/>
        <sz val="10"/>
        <color theme="1"/>
        <rFont val="Times New Roman"/>
        <family val="1"/>
      </rPr>
      <t xml:space="preserve">            Голосование в классах: 
Форсайт-сессии:
</t>
    </r>
    <r>
      <rPr>
        <sz val="10"/>
        <color theme="1"/>
        <rFont val="Times New Roman"/>
        <family val="1"/>
      </rPr>
      <t xml:space="preserve">
 </t>
    </r>
  </si>
  <si>
    <t>сайты органов местного самоуправления муниципальных образований и социальные сети, в том числе:
https://alapaevskoe.ru/article/show/id/10121
https://arti.midural.ru/article/show/id/10031
http://asbestadm.ru/social/media/2021/10/29/programma-podderzhki-mestnyih-initsiativ-uspeshno-realizuetsya-na-territorii-asbestovskogo-gorodskogo/ http://asbestadm.ru/economy/initsiativnoe-byudzhetirovanie/ https://www.instagram.com/p/CZL3yPCORkF/?utm_medium=share_sheet https://www.instagram.com/p/CXlF_5hA_vf/?utm_medium=share_sheet
https://xn--90aciakhhg8arp.xn--p1ai/structura/396085/397507/
http://www.gobogdanovich.ru/index.php/city-district/economics/initsiativnoe-byudzhetirovanie
http://v-salda.ru/ekonomika/initsiativnoe-byudzhetirovanie/ https://movp.ru/site/section?id=1330
http://adm-verhotury.ru/msu/administratsiya-gorodskogo-okruga-verhoturskij/komitet-ekonomiki-i-planirovaniya/initsiativnoe-byudzhetirovanie/
https://vk.com/wall-160399543_5139 
http://www.grgo.ru/ekonomika/in-byudzhet/?SECTION_ID=1396
инициатива.екатеринбург.рф
https://admivdel.ru/tekushhaya-deyatelnost/initsiativnoe-byudzhetirovanie
http://краснотурьинск-адм.рф/deyatelnost/initsiativnoe-byudzhetirovanie/administratsiya-gorodskogo-okruga-krasnoturinsk-obyavlyaet-priem-zayavok-dlya-uchastiya-v-konkurse-proektov-initsiativnogo-byudzhetirovaniya-_6865
https://go-kruf.midural.ru/article/show/id/10393
http://www.gorodlesnoy.ru/city/economica/initsiativnoe-byudzhetirovanie
https://rezhevskoy.midural.ru/article/show/id/10235
http://goreftinsky.ru/page/news/index.php?id_news=4280
https://ok.ru/goreftinsky/topic/153218413895710
https://www.instagram.com/p/CTTvBuFDqK4/
https://vk.com/wall-103737360?q=%D0%B1%D1%8E%D0%B4%D0%B6%D0%B5%D1%82%D0%B8%D1%80%D0%BE%D0%B2%D0%B0%D0%BD%D0%B8%D0%B5%20&amp;w=wall-103737360_181596 
https://ok.ru/goreftinsky/topic/153469950959646
https://www.instagram.com/p/CWqDGEtoXT1/
https://ok.ru/goreftinsky/topic/153494332776478
https://www.instagram.com/p/CW-bHSNI_w2/
http://adm-tavda.ru/node/15374
https://vk.com/gorodtavda, https://ok.ru/gorodtavda?st._aid=ExternalGroupWidget_OpenGroup</t>
  </si>
  <si>
    <r>
      <rPr>
        <b/>
        <sz val="10"/>
        <rFont val="Times New Roman"/>
        <family val="1"/>
      </rPr>
      <t>1) Закон Томской области от 10 июля 2017 года № 82-ОЗ</t>
    </r>
    <r>
      <rPr>
        <sz val="10"/>
        <rFont val="Times New Roman"/>
        <family val="1"/>
      </rPr>
      <t xml:space="preserve"> "О внесении изменений в Закон Томской области "О межбюджетных отношениях в Томской области"; 
</t>
    </r>
    <r>
      <rPr>
        <b/>
        <sz val="10"/>
        <rFont val="Times New Roman"/>
        <family val="1"/>
      </rPr>
      <t>2)</t>
    </r>
    <r>
      <rPr>
        <sz val="10"/>
        <rFont val="Times New Roman"/>
        <family val="1"/>
      </rPr>
      <t xml:space="preserve"> </t>
    </r>
    <r>
      <rPr>
        <b/>
        <sz val="10"/>
        <rFont val="Times New Roman"/>
        <family val="1"/>
      </rPr>
      <t xml:space="preserve">Распоряжение Департамента финансов Томской области от 05.08.2020 № 16/47-р </t>
    </r>
    <r>
      <rPr>
        <sz val="10"/>
        <rFont val="Times New Roman"/>
        <family val="1"/>
      </rPr>
      <t xml:space="preserve">"Об организации проведения конкурсного отбора инициативных проектов, выдвигаемых муниципальными образованиями Томской области для получения из областного бюджета субсидий на их финансовую поддержку";
</t>
    </r>
    <r>
      <rPr>
        <b/>
        <sz val="10"/>
        <rFont val="Times New Roman"/>
        <family val="1"/>
      </rPr>
      <t>3) Распоряжение Администрации Томской области от 15.07.2020 № 463-ра</t>
    </r>
    <r>
      <rPr>
        <sz val="10"/>
        <rFont val="Times New Roman"/>
        <family val="1"/>
      </rPr>
      <t xml:space="preserve"> "О конкурсной комиссии по отбору инициативных проектов, выдвигаемых муниципальными образованиями Томской области для получения из областного бюджета субсидий на их финансовую поддержку" (вместе с "Положением о конкурсной комиссии по отбору инициативных проектов, выдвигаемых муниципальными образованиями Томской области для получения из областного бюджета субсидий на их финансовую поддержку")
</t>
    </r>
    <r>
      <rPr>
        <b/>
        <sz val="11"/>
        <color indexed="2"/>
        <rFont val="Calibri"/>
        <family val="2"/>
        <scheme val="minor"/>
      </rPr>
      <t/>
    </r>
  </si>
  <si>
    <r>
      <rPr>
        <i/>
        <sz val="10"/>
        <color indexed="64"/>
        <rFont val="Times New Roman"/>
        <family val="1"/>
      </rPr>
      <t>Козырева Юлия Каримовна</t>
    </r>
    <r>
      <rPr>
        <sz val="10"/>
        <color indexed="64"/>
        <rFont val="Times New Roman"/>
        <family val="1"/>
      </rPr>
      <t xml:space="preserve">
Главный специалист-экономист комитета методологии и бюджетной политики Департамента финансов Томской области
</t>
    </r>
  </si>
  <si>
    <r>
      <t xml:space="preserve">Участие принимают органы местного самоуправления </t>
    </r>
    <r>
      <rPr>
        <sz val="10"/>
        <color indexed="64"/>
        <rFont val="Times New Roman"/>
        <family val="1"/>
      </rPr>
      <t>или органы территориального общественного самоуправления</t>
    </r>
    <r>
      <rPr>
        <sz val="10"/>
        <rFont val="Times New Roman"/>
        <family val="1"/>
      </rPr>
      <t>, расположенные на сельской территории в Тюменской области</t>
    </r>
  </si>
  <si>
    <r>
      <t xml:space="preserve">Размещение информации на официальном сайте муниципального района, размещение наружной рекламы;   </t>
    </r>
    <r>
      <rPr>
        <u/>
        <sz val="10"/>
        <rFont val="Times New Roman"/>
        <family val="1"/>
      </rPr>
      <t>https://stakbuliak.ru/page/29-marta-2021-goda-v-derevne-halilovo-sostojalos-sobranie-zhitelej-po-proektu-iniciativnogo-bjudzhetirovanija-nashe-selo</t>
    </r>
  </si>
  <si>
    <t>Бурятия, республика</t>
  </si>
  <si>
    <t>Марий Эл республика</t>
  </si>
  <si>
    <t>Тип переменной</t>
  </si>
  <si>
    <t>Переменные</t>
  </si>
  <si>
    <t>Формат</t>
  </si>
  <si>
    <t>АП</t>
  </si>
  <si>
    <t>.</t>
  </si>
  <si>
    <t>да /  --</t>
  </si>
  <si>
    <t>1.2</t>
  </si>
  <si>
    <t>расчет</t>
  </si>
  <si>
    <t>1.3</t>
  </si>
  <si>
    <t>кол-во практик</t>
  </si>
  <si>
    <t>1.5</t>
  </si>
  <si>
    <t>связано</t>
  </si>
  <si>
    <t>1.7</t>
  </si>
  <si>
    <t>БП</t>
  </si>
  <si>
    <t>Продолжительность реализации</t>
  </si>
  <si>
    <t>5.11</t>
  </si>
  <si>
    <t>Год начала реализации ИБ в субъекте РФ</t>
  </si>
  <si>
    <t>связано, вручную; (выбирается наиболее ранняя дата)</t>
  </si>
  <si>
    <t>Длительность цикла реализации практики</t>
  </si>
  <si>
    <t>6.12</t>
  </si>
  <si>
    <t>Средняя длительность цикла реализации практики (в днях)</t>
  </si>
  <si>
    <t>кол-во дней</t>
  </si>
  <si>
    <t>связано, расчет (сумма дней/кол-во практик)</t>
  </si>
  <si>
    <t xml:space="preserve">Качество сопровождения процесса развития ИБ </t>
  </si>
  <si>
    <t>7.15</t>
  </si>
  <si>
    <t>связано вручную</t>
  </si>
  <si>
    <t>7.16</t>
  </si>
  <si>
    <t>Количество вовлеченных в реализацию практик консультантов по вопросам инициативного бюджетирования / Общее количество вовлеченных консультантов (РФ)</t>
  </si>
  <si>
    <t>кол-во консультантов</t>
  </si>
  <si>
    <t>7.18</t>
  </si>
  <si>
    <t>Количество вовлеченных в администрирование практик сотрудников органов власти / Общее количество вовлеченных сотрудников органов власти (РФ)</t>
  </si>
  <si>
    <t>кол-во сотрудников органов власти</t>
  </si>
  <si>
    <t>да/нет</t>
  </si>
  <si>
    <t>Процедуры конкурсного отбора</t>
  </si>
  <si>
    <t>30.26</t>
  </si>
  <si>
    <t>30.27</t>
  </si>
  <si>
    <t>Процедуры сбора проектных предложений: Очные встречи и обсуждения граждан</t>
  </si>
  <si>
    <t>30.28</t>
  </si>
  <si>
    <t>Процедуры сбора проектных предложений: Ящики для сбора идей</t>
  </si>
  <si>
    <t>30.29</t>
  </si>
  <si>
    <t>Процедуры сбора проектных предложений: Подача проектных идей (предложений) через интернет</t>
  </si>
  <si>
    <t>30.30</t>
  </si>
  <si>
    <t>Процедуры сбора проектных предложений: Общественные приемные</t>
  </si>
  <si>
    <t>30.31</t>
  </si>
  <si>
    <t>Процедуры сбора проектных предложений: Иной механизм</t>
  </si>
  <si>
    <t>кол-во механизмов</t>
  </si>
  <si>
    <t>31.33</t>
  </si>
  <si>
    <t>человек</t>
  </si>
  <si>
    <t>31.34</t>
  </si>
  <si>
    <t>Число граждан, принявших участие в процедуре сбора проектных предложений:  Очные встречи и обсуждения граждан</t>
  </si>
  <si>
    <t>31.35</t>
  </si>
  <si>
    <t>Число граждан, принявших участие в процедуре сбора проектных предложений: Ящики для сбора идей</t>
  </si>
  <si>
    <t>31.36</t>
  </si>
  <si>
    <t>Число граждан, принявших участие в процедуре сбора проектных предложений: Подача проектных идей (предложений) через интернет</t>
  </si>
  <si>
    <t>31.37</t>
  </si>
  <si>
    <t>Число граждан, принявших участие в процедуре сбора проектных предложений: Общественные приемные</t>
  </si>
  <si>
    <t>31.38</t>
  </si>
  <si>
    <t>Число граждан, принявших участие в процедуре сбора проектных предложений: Иной механизм</t>
  </si>
  <si>
    <t>31.39</t>
  </si>
  <si>
    <t>Суммарное число граждан, принявших участие в процедурах сбора проектных предложений</t>
  </si>
  <si>
    <t xml:space="preserve">Механизм отбора проектов </t>
  </si>
  <si>
    <t>8.18</t>
  </si>
  <si>
    <t>8.19</t>
  </si>
  <si>
    <t>Процедуры конкурсного отбора: Очное голосование на собраниях и встречах</t>
  </si>
  <si>
    <t>8.20</t>
  </si>
  <si>
    <t>Процедуры конкурсного отбора: Референдум</t>
  </si>
  <si>
    <t>8.21</t>
  </si>
  <si>
    <t>Процедуры конкурсного отбора: Комиссии граждан</t>
  </si>
  <si>
    <t>8.25</t>
  </si>
  <si>
    <t>Процедуры конкурсного отбора: Комиссии представителей власти</t>
  </si>
  <si>
    <t>8.23</t>
  </si>
  <si>
    <t xml:space="preserve">Процедуры конкурсного отбора: Иной механизм </t>
  </si>
  <si>
    <t>8.24</t>
  </si>
  <si>
    <t>Число механизмов отбора проектов / Среднее</t>
  </si>
  <si>
    <t>32.25</t>
  </si>
  <si>
    <t>32.26</t>
  </si>
  <si>
    <t>Число граждан, участвовавших в процедуре конкурсного отбора: Очное голосование на собраниях и встречах</t>
  </si>
  <si>
    <t>32.27</t>
  </si>
  <si>
    <t>Число граждан, участвовавших в процедуре конкурсного отбора: Референдум</t>
  </si>
  <si>
    <t>32.28</t>
  </si>
  <si>
    <t>Число граждан, участвовавших в процедуре конкурсного отбора: Комиссии граждан</t>
  </si>
  <si>
    <t>32.29</t>
  </si>
  <si>
    <t>Число граждан, участвовавших в процедуре конкурсного отбора: Комиссии представителей власти</t>
  </si>
  <si>
    <t>32.30</t>
  </si>
  <si>
    <t>32.31</t>
  </si>
  <si>
    <t xml:space="preserve">Число граждан, участвовавших в процедуре конкурсного отбора: Иной механизм </t>
  </si>
  <si>
    <t xml:space="preserve">Общая стоимость проектов </t>
  </si>
  <si>
    <t>9.25</t>
  </si>
  <si>
    <t>млн. руб.</t>
  </si>
  <si>
    <t>9.26</t>
  </si>
  <si>
    <t>9.27</t>
  </si>
  <si>
    <t>- бюджетные ассигнования на реализацию проектов из бюджета субъекта РФ</t>
  </si>
  <si>
    <t>10.26</t>
  </si>
  <si>
    <t>10.27</t>
  </si>
  <si>
    <t>расчет (не анкета!)</t>
  </si>
  <si>
    <t>- бюджетные ассигнования из бюджетов муниципальных образований</t>
  </si>
  <si>
    <t>11.28</t>
  </si>
  <si>
    <t>11.29</t>
  </si>
  <si>
    <t>- софинансирование со стороны граждан</t>
  </si>
  <si>
    <t>12.30</t>
  </si>
  <si>
    <t>12.31</t>
  </si>
  <si>
    <t>- софинансирование со стороны индивидуальных предпринимателей и юридических лиц</t>
  </si>
  <si>
    <t>13.32</t>
  </si>
  <si>
    <t>13.33</t>
  </si>
  <si>
    <t>14.34</t>
  </si>
  <si>
    <t>14.35</t>
  </si>
  <si>
    <t xml:space="preserve"> - общий объем софинансирования из внебюджетных источников</t>
  </si>
  <si>
    <t>15.36</t>
  </si>
  <si>
    <t>15.37</t>
  </si>
  <si>
    <t>Внебюджетные средства на 1 руб. бюджета субъекта</t>
  </si>
  <si>
    <t>16.38</t>
  </si>
  <si>
    <t>Объем внебюджетных средств (софинансирование граждан, юрлиц и иных форм) на 1 руб. ассигнований из бюджета субъекта РФ</t>
  </si>
  <si>
    <t>руб.</t>
  </si>
  <si>
    <t>- использование субсидий из федерального бюджета</t>
  </si>
  <si>
    <t>17.39</t>
  </si>
  <si>
    <t>17.40</t>
  </si>
  <si>
    <t>Доля в бюджете субъекта РФ</t>
  </si>
  <si>
    <t>18.41</t>
  </si>
  <si>
    <t>Доля бюджетных ассигнований из бюджета субъекта РФ, направленных на реализацию проектов в общем объеме расходов бюджета субъекта РФ в исследуемом периоде</t>
  </si>
  <si>
    <t>н/д</t>
  </si>
  <si>
    <t>Средний бюджет ИБ на 1 человека в субъекте РФ</t>
  </si>
  <si>
    <t>19.42</t>
  </si>
  <si>
    <t>Бюджетная поддержка из бюджета субъекта ИБ+смеж на 1 человека в субъекте РФ</t>
  </si>
  <si>
    <t xml:space="preserve">Средний бюджет ИБ на 1 человека в РФ </t>
  </si>
  <si>
    <t>19.43</t>
  </si>
  <si>
    <t>Планы финансирования практики из бюджета субъекта РФ на следующий период</t>
  </si>
  <si>
    <t>20.44</t>
  </si>
  <si>
    <t>Объем бюджетных ассигнований из бюджета субъекта РФ, которые запланированы на реализацию проектов в следующем году (в 2021 г.)</t>
  </si>
  <si>
    <t>20.45</t>
  </si>
  <si>
    <t>33.33</t>
  </si>
  <si>
    <t>Типология реализованных проектов</t>
  </si>
  <si>
    <t>22.52</t>
  </si>
  <si>
    <t>(1) Водоснабжение, водоотведение</t>
  </si>
  <si>
    <t>кол-во проектов</t>
  </si>
  <si>
    <t>22.53</t>
  </si>
  <si>
    <t>22.54</t>
  </si>
  <si>
    <t>(2) Автомобильные дороги</t>
  </si>
  <si>
    <t>22.55</t>
  </si>
  <si>
    <t>22.56</t>
  </si>
  <si>
    <t>(3) Уличное освещение</t>
  </si>
  <si>
    <t>22.57</t>
  </si>
  <si>
    <t>22.58</t>
  </si>
  <si>
    <t>(4) Пожарная безопасность</t>
  </si>
  <si>
    <t>22.59</t>
  </si>
  <si>
    <t>22.60</t>
  </si>
  <si>
    <t>(5) Обеспечение жителей услугами бытового обслуживания</t>
  </si>
  <si>
    <t>22.61</t>
  </si>
  <si>
    <t>22.62</t>
  </si>
  <si>
    <t>(6) Культурное наследие (памятники, музеи)</t>
  </si>
  <si>
    <t>22.63</t>
  </si>
  <si>
    <t>22.64</t>
  </si>
  <si>
    <t>(7) Образование</t>
  </si>
  <si>
    <t>22.65</t>
  </si>
  <si>
    <t>22.87</t>
  </si>
  <si>
    <t>22.88</t>
  </si>
  <si>
    <t>22.66</t>
  </si>
  <si>
    <t>(8) Физическая культура и массовый спорт</t>
  </si>
  <si>
    <t>22.67</t>
  </si>
  <si>
    <t>22.89</t>
  </si>
  <si>
    <t>Проекты комплексного благоустройства дворов</t>
  </si>
  <si>
    <t>22.90</t>
  </si>
  <si>
    <t>22.68</t>
  </si>
  <si>
    <t>(9) Детские игровые площадки</t>
  </si>
  <si>
    <t>22.69</t>
  </si>
  <si>
    <t>22.70</t>
  </si>
  <si>
    <t>(10) Места массового отдыха населения и объекты организации благоустройства</t>
  </si>
  <si>
    <t>22.71</t>
  </si>
  <si>
    <t>22.72</t>
  </si>
  <si>
    <t>(11) Места захоронений</t>
  </si>
  <si>
    <t>22.73</t>
  </si>
  <si>
    <t>22.74</t>
  </si>
  <si>
    <t>(12) Сбор твердых коммунальных/бытовых отходов и мусора</t>
  </si>
  <si>
    <t>22.75</t>
  </si>
  <si>
    <t>22.76</t>
  </si>
  <si>
    <t>(13) Событийные проекты (праздники, фестивали)</t>
  </si>
  <si>
    <t>22.77</t>
  </si>
  <si>
    <t>22.78</t>
  </si>
  <si>
    <t>(14) ЖКХ (ремонт фасадов и кровли), организация теплоснабжения, канализации, газопроводов</t>
  </si>
  <si>
    <t>22.79</t>
  </si>
  <si>
    <t>22.80</t>
  </si>
  <si>
    <t>(15) Крупные инфраструктурные проекты (мосты, плотины, благоустройство водоемов)</t>
  </si>
  <si>
    <t>22.81</t>
  </si>
  <si>
    <t>22.82</t>
  </si>
  <si>
    <t>(16) Приобретение оборудования, техники, транспорта</t>
  </si>
  <si>
    <t>22.83</t>
  </si>
  <si>
    <t>22.91</t>
  </si>
  <si>
    <t>22.92</t>
  </si>
  <si>
    <t>22.84</t>
  </si>
  <si>
    <t>(17) Другое (объединенный показатель)</t>
  </si>
  <si>
    <t>22.85</t>
  </si>
  <si>
    <t>Общее количество реализованных проектов</t>
  </si>
  <si>
    <t>23.86</t>
  </si>
  <si>
    <t>Средняя стоимость реализованного проекта</t>
  </si>
  <si>
    <t>24.87</t>
  </si>
  <si>
    <t>Средняя стоимость одного реализованного проекта (включая те, завершение которых перенесено на 2020 г.) (млн.руб.)</t>
  </si>
  <si>
    <t xml:space="preserve">расчет (Общая стоимость проектов / общее количество реализованных проектов (включая те, завершение которых было перенесено на следующий календарный период) </t>
  </si>
  <si>
    <t>Объем бюджетной и внебюджетной (субъектовой) поддержки на один проект</t>
  </si>
  <si>
    <t>25.88</t>
  </si>
  <si>
    <t>Средний размер субсидии из бюджета субъекта на один реализованный проект (млн.руб.)</t>
  </si>
  <si>
    <t>расчет (размер рег.бюджетной субсидии / количество реализованных проектов, включая отложенные на 2018 г.)</t>
  </si>
  <si>
    <t>25.89</t>
  </si>
  <si>
    <t>Средний размер внебюджетной поддержки на один реализованный проект (млн.руб.)</t>
  </si>
  <si>
    <t>расчет (граждане+юрлица+иное / количество реализованных проектов, включая отложенные на 2018 г.)</t>
  </si>
  <si>
    <t>Конкурсность</t>
  </si>
  <si>
    <t>27.96</t>
  </si>
  <si>
    <t>27.93</t>
  </si>
  <si>
    <t xml:space="preserve">(9.2.) Количество одобренных гражданами проектных заявок, прошедших технический анализ и зарегистрированных для участия в конкурсных процедурах </t>
  </si>
  <si>
    <t>кол-во заявок</t>
  </si>
  <si>
    <t>27.94</t>
  </si>
  <si>
    <t>(9.3.) Количество заявок-победителей, которые прошли конкурсный отбор</t>
  </si>
  <si>
    <t>27.97</t>
  </si>
  <si>
    <t>Доля зарегиистрированных заявок от общего количества проектных идей (предложений) (9.2. / 9.1.)</t>
  </si>
  <si>
    <t>27.95</t>
  </si>
  <si>
    <t>Доля заявок-победителей от количества зарегистрированных заявок (9.3. / 9.2.)</t>
  </si>
  <si>
    <t>27.98</t>
  </si>
  <si>
    <t>Доля заявок-победителей от количества проектных идей (предложений) (9.3. / 9.1.)</t>
  </si>
  <si>
    <t>Количество благополучателей реализованных проектов</t>
  </si>
  <si>
    <t>28.96</t>
  </si>
  <si>
    <t>тыс. чел.</t>
  </si>
  <si>
    <t>28.97</t>
  </si>
  <si>
    <t>.97</t>
  </si>
  <si>
    <t>Население субъектов РФ</t>
  </si>
  <si>
    <t>29.98</t>
  </si>
  <si>
    <t>Росстат</t>
  </si>
  <si>
    <t>NEW</t>
  </si>
  <si>
    <t>ДЛЯ СУБЪЕКТОВЫХ ПРАКТИК</t>
  </si>
  <si>
    <t>С10.26</t>
  </si>
  <si>
    <t>Суб.: Объем бюджетных ассигнований из бюджета субъекта РФ на реализацию проектов (млн. руб.)</t>
  </si>
  <si>
    <t>С10.27</t>
  </si>
  <si>
    <t>Суб.: Доля этих средств в общей стоимости проектов</t>
  </si>
  <si>
    <t>С11.28</t>
  </si>
  <si>
    <t>Суб.: Объем бюджетных ассигнований из бюджетов муниципальных образований на реализацию проектов (млн. руб.)</t>
  </si>
  <si>
    <t>С11.29</t>
  </si>
  <si>
    <t>С12.30</t>
  </si>
  <si>
    <t>Суб.: Объем софинансирования со стороны граждан на реализацию проектов (млн. руб.)</t>
  </si>
  <si>
    <t>С12.31</t>
  </si>
  <si>
    <t>С13.32</t>
  </si>
  <si>
    <t>Суб.: Объем софинансирования со стороны индивидуальных предпринимателей и юридических лиц на реализацию проектов  (млн. руб.)</t>
  </si>
  <si>
    <t>С13.33</t>
  </si>
  <si>
    <t>ДЛЯ МУНИЦИПАЛЬНЫХ ПРАКТИК</t>
  </si>
  <si>
    <t>Мун.: Объем бюджетных ассигнований из бюджета субъекта РФ на реализацию проектов (млн. руб.)</t>
  </si>
  <si>
    <t>Мун.: Доля этих средств в общей стоимости проектов</t>
  </si>
  <si>
    <t>Мун.: Объем бюджетных ассигнований из бюджетов муниципальных образований на реализацию проектов (млн. руб.)</t>
  </si>
  <si>
    <t>Мун.: Объем софинансирования со стороны граждан на реализацию проектов (млн. руб.)</t>
  </si>
  <si>
    <t>Мун.: Объем софинансирования со стороны индивидуальных предпринимателей и юридических лиц на реализацию проектов  (млн. руб.)</t>
  </si>
  <si>
    <t>Связь</t>
  </si>
  <si>
    <t>Общий объем средств, направленных из различных источников на реализацию проектов (млн. руб.)</t>
  </si>
  <si>
    <t>Средняя доля благополучателей для населения РФ в целом</t>
  </si>
  <si>
    <t>Инициативные платежи</t>
  </si>
  <si>
    <t>суб/мун</t>
  </si>
  <si>
    <t>суб</t>
  </si>
  <si>
    <t>мун</t>
  </si>
  <si>
    <t>Доля указанных бюджетных ассигнований в бюджете муниципального образования</t>
  </si>
  <si>
    <t>Инициативные платежи граждан</t>
  </si>
  <si>
    <t>Инициативные платежи ЮЛ, ИП</t>
  </si>
  <si>
    <t>Обеспечение комплексного развития сельских территорий (благоустройство сельских территорий)</t>
  </si>
  <si>
    <t>Реализация инициативных проектов с использованием средств областного бюджета</t>
  </si>
  <si>
    <t>министерство сельского хозяйства Саратовской области</t>
  </si>
  <si>
    <t>министерство строительства и жилилищно-коммунального хозяйства Саратовской области</t>
  </si>
  <si>
    <t>Министерство финансов Саратовской области</t>
  </si>
  <si>
    <t>Параметры</t>
  </si>
  <si>
    <t>Общая стоимость проектов ИБ, в том числе:</t>
  </si>
  <si>
    <t>– Объем расходов на реализацию проектов ИБ, направленных из бюджетов субъектов РФ</t>
  </si>
  <si>
    <t>10 499,31</t>
  </si>
  <si>
    <t>– Общий объем софинансирования из всех источников, в том числе:</t>
  </si>
  <si>
    <t>     – объем расходов на реализацию проектов ИБ, направленных из федерального бюджета</t>
  </si>
  <si>
    <t>     – объем расходов на реализацию проектов ИБ, направленных из бюджетов муниципалитетов</t>
  </si>
  <si>
    <t>     – объем средств софинансирования, привлеченных на реализацию проектов ИБ со стороны населения</t>
  </si>
  <si>
    <t>     – объем средств софинансирования, привлеченных на реализацию проектов ИБ со стороны юридических лиц</t>
  </si>
  <si>
    <t>     – иные формы софинансирования</t>
  </si>
  <si>
    <t>– инициативные платежи граждан, юридических лиц и ИП, млн.руб</t>
  </si>
  <si>
    <t>– Общий объем софинансирования из всех источников, в том числе:</t>
  </si>
  <si>
    <t xml:space="preserve">     – объем расходов на реализацию проектов ИБ, направленных из федерального бюджета</t>
  </si>
  <si>
    <t xml:space="preserve">     – объем расходов на реализацию проектов ИБ, направленных из бюджетов муниципалитетов</t>
  </si>
  <si>
    <t xml:space="preserve">     – объем средств софинансирования, привлеченных на реализацию проектов ИБ со стороны населения</t>
  </si>
  <si>
    <t xml:space="preserve">     – объем средств софинансирования, привлеченных на реализацию проектов ИБ со стороны юридических лиц</t>
  </si>
  <si>
    <t xml:space="preserve">     – иные формы софинансирования</t>
  </si>
  <si>
    <t>Таблица 2. Динамика долевого соотношения финансовых показателей ИБ в 2015-2021 гг.</t>
  </si>
  <si>
    <t xml:space="preserve">     – объем инициативных платежей граждан, юридических лиц и ИП</t>
  </si>
  <si>
    <t xml:space="preserve">Субъекты, предоставившие анкеты, признанные релевантными для анализа данных за исследуемый период </t>
  </si>
  <si>
    <t>ИБ</t>
  </si>
  <si>
    <t>ФКГС</t>
  </si>
  <si>
    <t>МСХ</t>
  </si>
  <si>
    <t>ШКИБ</t>
  </si>
  <si>
    <t>старосты</t>
  </si>
  <si>
    <t>наказы</t>
  </si>
  <si>
    <t>ИП</t>
  </si>
  <si>
    <t>другое</t>
  </si>
  <si>
    <t>соц инициативы</t>
  </si>
  <si>
    <t>дороги</t>
  </si>
  <si>
    <t>Поддержка местных инициатив бюджетирования</t>
  </si>
  <si>
    <t xml:space="preserve"> Проект "Молодое поколение планирует бюджет"</t>
  </si>
  <si>
    <t>НКО/ЮЛ</t>
  </si>
  <si>
    <t>01 января 2020 г.
Проекты, реализация которых проводилась в 2021 г., отобраны по итогам конкурсного отбора, состоявшегося в 2020 г.
Жители вели подготовку проектов в течение года проведения конкурсного отбора.</t>
  </si>
  <si>
    <t>самообложение</t>
  </si>
  <si>
    <t>ИБ; ШКИБ</t>
  </si>
  <si>
    <t>ИП; ШКИБ</t>
  </si>
  <si>
    <t>НКО/ЮЛ; ШКИБ</t>
  </si>
  <si>
    <t xml:space="preserve">Постановление Правительства РФ от 31 мая 2019 г. N 696 "Об утверждении государственной программы Российской Федерации "Комплексное развитие сельских территорий" </t>
  </si>
  <si>
    <t xml:space="preserve">Государственная программа Российский Федерации "Комплексное развитие сельских территорий" </t>
  </si>
  <si>
    <t>Государственная программа Республики Мордовия "Комплексное развитие сельских территорий", утвержденная  постановлением Правительства Республики Мордовия от 5 сентября 2019 г. №370 "Об утверждении Государственной программы Республики Мордовия "Комплексное развитие сельских территорий". Подпрограмма: Мероприятия по благоустройству сельских территорий.</t>
  </si>
  <si>
    <t>Утверждена  постановлением Правительства Республики Мордовия от 5 сентября 2019 г. №370</t>
  </si>
  <si>
    <t>https://mobileonline.garant.ru/#/document/72698860/paragraph/1/doclist/4760/showentries/0/highlight/%D1%83%D1%82%D0%B2%D0%B5%D1%80%D0%B6%D0%B4%D0%B5%D0%BD%D0%BD%D0%B0%D1%8F%20%D0%BF%D0%BE%D1%81%D1%82%D0%B0%D0%BD%D0%BE%D0%B2%D0%BB%D0%B5%D0%BD%D0%B8%D0%B5%D0%BC%20%D0%9F%D1%80%D0%B0%D0%B2%D0%B8%D1%82%D0%B5%D0%BB%D1%8C%D1%81%D1%82%D0%B2%D0%B0%20%D0%A0%D0%B5%D1%81%D0%BF%D1%83%D0%B1%D0%BB%D0%B8%D0%BA%D0%B8%20%D0%9C%D0%BE%D1%80%D0%B4%D0%BE%D0%B2%D0%B8%D1%8F%20%D0%BE%D1%82%205%20%D1%81%D0%B5%D0%BD%D1%82%D1%8F%D0%B1%D1%80%D1%8F%202019%20%D0%B3.%20%E2%84%96370:2</t>
  </si>
  <si>
    <t>Постановление Правительства Республики Мордовии от 19.11.2012 №404 "О Государственной программе Республики Мордовия развития сельского хозяйства и регулирования рынков сельскохозяйственной продукции, сырья и продовольствия на 2013-2025 годы"</t>
  </si>
  <si>
    <t>https://mobileonline.garant.ru/#/document/9081125/paragraph/1/doclist/5003/showentries/0/highlight/%D0%9F%D0%BE%D1%81%D1%82%D0%B0%D0%BD%D0%BE%D0%B2%D0%BB%D0%B5%D0%BD%D0%B8%D0%B5%20%D0%9F%D1%80%D0%B0%D0%B2%D0%B8%D1%82%D0%B5%D0%BB%D1%8C%D1%81%D1%82%D0%B2%D0%B0%20%D0%A0%D0%B5%D1%81%D0%BF%D1%83%D0%B1%D0%BB%D0%B8%D0%BA%D0%B8%20%D0%9C%D0%BE%D1%80%D0%B4%D0%BE%D0%B2%D0%B8%D0%B8%20%D0%BE%D1%82%2019.11.2012%20%E2%84%96404%20%22%D0%9E%20%D0%93%D0%BE%D1%81%D1%83%D0%B4%D0%B0%D1%80%D1%81%D1%82%D0%B2%D0%B5%D0%BD%D0%BD%D0%BE%D0%B9%20%D0%BF%D1%80%D0%BE%D0%B3%D1%80%D0%B0%D0%BC%D0%BC%D0%B5%20%D0%A0%D0%B5%D1%81%D0%BF%D1%83%D0%B1%D0%BB%D0%B8%D0%BA%D0%B8%20%D0%9C%D0%BE%D1%80%D0%B4%D0%BE%D0%B2%D0%B8%D1%8F%20%D1%80%D0%B0%D0%B7%D0%B2%D0%B8%D1%82%D0%B8%D1%8F%20%D1%81%D0%B5%D0%BB%D1%8C%D1%81%D0%BA%D0%BE%D0%B3%D0%BE%20%D1%85%D0%BE%D0%B7%D1%8F%D0%B9%D1%81%D1%82%D0%B2%D0%B0%20%D0%B8%20%D1%80%D0%B5%D0%B3%D1%83%D0%BB%D0%B8%D1%80%D0%BE%D0%B2%D0%B0%D0%BD%D0%B8%D1%8F%20%D1%80%D1%8B%D0%BD%D0%BA%D0%BE%D0%B2%20%D1%81%D0%B5%D0%BB%D1%8C%D1%81%D0%BA%D0%BE%D1%85%D0%BE%D0%B7%D1%8F%D0%B9%D1%81%D1%82%D0%B2%D0%B5%D0%BD%D0%BD%D0%BE%D0%B9%20%D0%BF%D1%80%D0%BE%D0%B4%D1%83%D0%BA%D1%86%D0%B8%D0%B8,%20%D1%81%D1%8B%D1%80%D1%8C%D1%8F%20%D0%B8%20%D0%BF%D1%80%D0%BE%D0%B4%D0%BE%D0%B2%D0%BE%D0%BB%D1%8C%D1%81%D1%82%D0%B2%D0%B8%D1%8F%20%D0%BD%D0%B0%202013-2025%20%D0%B3%D0%BE%D0%B4%D1%8B%22:5</t>
  </si>
  <si>
    <t>Постановление Правительства Республики Мордовии от 19.11.2012 №404. Срок действия: 2013-2025 годы</t>
  </si>
  <si>
    <t>Министерство сельского хозяйства и продовольствия Республики Мордовия</t>
  </si>
  <si>
    <t xml:space="preserve">Орган местного самоуправления Республики Мордовия, </t>
  </si>
  <si>
    <t>Министерство сельского хозяйства и продовольствия Республики Мордовия</t>
  </si>
  <si>
    <t>Количество жителей населенных пунктов, где было проведено мероприятие</t>
  </si>
  <si>
    <t>https://mrd.gks.ru/folder/27964</t>
  </si>
  <si>
    <t>Башмакова Дарья Игоревна- консультант отдела комплексного развития сельских территорий Министерства сельского хозяйства и продовольствия Республики Мордовия</t>
  </si>
  <si>
    <t>(88342) 39-24-67</t>
  </si>
  <si>
    <t>krst.otd@agro.e-mordovia.ru</t>
  </si>
  <si>
    <t>Гурьянов Алексей Викторович- начальник сводно-аналитического отдела Министерства финансов Республики Мордовия</t>
  </si>
  <si>
    <t>8(8342) 39-53-42</t>
  </si>
  <si>
    <t>sao@mfrm.moris.ru</t>
  </si>
  <si>
    <t xml:space="preserve">krsdstat.gks.ru/population_ra </t>
  </si>
  <si>
    <t>Техническая переменная: РФ в целом (2021г., в среднем, Росстат)
(СЧИТАЕТСЯ ВСЕ НАСЕЛЕНИЕ В ВОЗРАСТЕ 0+)</t>
  </si>
  <si>
    <t>Техническая переменная: Население субъектов РФ, где имеются ИБ+смежные практики (2021г., в среднем, Росстат)</t>
  </si>
  <si>
    <t xml:space="preserve">1647,5017
</t>
  </si>
  <si>
    <t>Государственная программа Ханты-Мансийского автономного округа - Югры "Развитие гражданского общества"
Подпрограмма I "Создание условий для развития гражданских инициатив"
Порядок предоставления субсидии из бюджета Ханты-Мансийского автономного округа - Югры местным бюджетам на реализацию инициативных проектов (приложение 15 к постановлению).</t>
  </si>
  <si>
    <t>Постановление Правительства Ханты-Мансийского АО - Югры от 5 октября 2018 г. N 355-п "О государственной программе Ханты-Мансийского автономного округа - Югры "Развитие гражданского общества"</t>
  </si>
  <si>
    <t>Постановление Правительства Ханты-Мансийского АО - Югры от 5 октября 2018 г. N 355-п
"О государственной программе Ханты-Мансийского автономного округа - Югры "Развитие гражданского общества"</t>
  </si>
  <si>
    <t>Приказ Департамента общественных и внешних связей Ханты-Мансийского АО - Югры от 11 января 2021 г. N 1-нп "Об утверждении Положения о региональном конкурсе инициативных проектов"</t>
  </si>
  <si>
    <t>https://isib.myopenugra.ru/upload/iblock/e14/e1405c7d566d86dc6af2fa6bd0928e19.pdf</t>
  </si>
  <si>
    <t>Департамент общественных и внешних связей Ханты-Мансийского автономного округа - Югры</t>
  </si>
  <si>
    <t>городские округа и муниципальные районы Ханты-Мансийского автономного округа - Югры</t>
  </si>
  <si>
    <t>Поставка товаров, оказание работ, услуг на безвозмездной основе ИП и юр лицами, трудовое участие граждан в субботниках, погрузке, разгрузке, сборке материалов, оборудования. 
Утвержденной методики нет, специалисты администраций муниципальных образований самостоятельно производили расчет при подготовке заявки на региональный конкурс, основываясь на стоимость работ (услуг) на аналогичные виды работ при возмездных договорах. Расчет трудового участия производится исходя из МРОТ в регионе и количество отработанных человекочасов.</t>
  </si>
  <si>
    <t>Центр инициативного бюджетирования автономного учреждения Ханты-Мансийского автономного округа - Югры  "Центр "Открытый регион"</t>
  </si>
  <si>
    <t>https://isib.myopenugra.ru/compete/regional/view/?id=497</t>
  </si>
  <si>
    <t xml:space="preserve">Положением о конкурсе инициативных проектов не установлен предварительный отбор инициативных проектов муниципальными образованиями (муниципальный конкурс), но в виду ограниченности источников софинансирования проектов  из бюджета муниципального образования (условие конкурса: МО обязано обеспечить 30% от стоимости проекта) ряд муниципальных образований проводили свой отбор и обсуждение проектов.
Например: 
1) МО г. Урай провели предварительный отбор инициативных проектов и обсуждение на портале isib.myopenugra.ru в разделе муниципальные конкурсы https://isib.myopenugra.ru/compete/municipal/view/?id=652 
в результате было принято решение объединения 5 инициативных проектов, предложенных жителями по обустройству дворовых площадок в один масштабный проект, который в последствии стал получателям субсидии из бюджета автономного округа. Аналогичное решение было принято по проектам, связанным с содержанием животных и обустройством приютов для животных.
2) В Кондинском районе в 2020 году был проведен конкурс по отбору проектов среди городских и сельских поселений раойна для последующего направления на региональный конкурс. Из 13 представленных проектов поселений 9 проектов прошли отбор и были направлены на региональный конкурс 2021 года.
https://www.admkonda.ru/itogi-konkursa-2021.html
</t>
  </si>
  <si>
    <t>авторизированный вход в личный кабинет на isib.myopenugra.ru</t>
  </si>
  <si>
    <t>Оценка заявок по утвержденным критериям
На основании оценочных ведомостей формируется итоговый рейтинговый лист
Приказ Департамента общественных и внешних связей Ханты-Мансийского автономного округа - Югры "О комиссии по проведению регионального конкурса инициативных проектов" от 19.03.2021 №47
https://isib.myopenugra.ru/upload/iblock/2df/%D0%9F%D1%80%D0%B8%D0%BA%D0%B0%D0%B7%20%D0%BE%20%D0%BA%D0%BE%D0%BC%D0%B8%D1%81%D1%81%D0%B8%D0%B8%20%D0%BF%D0%BE%20%D0%BF%D1%80%D0%BE%D0%B2%D0%B5%D0%B4%D0%B5%D0%BD%D0%B8%D1%8E%20%D1%80%D0%B5%D0%B3%D0%B8%D0%BE%D0%BD%D0%B0%D0%BB%D1%8C%D0%BD%D0%BE%D0%B3%D0%BE%20%D0%BA%D0%BE%D0%BD%D0%BA%D1%83%D1%80%D1%81%D0%B0%20%D0%B8%D0%BD%D0%B8%D1%86%D0%B8%D0%B0%D1%82%D0%B8%D0%B2%D0%BD%D1%8B%D1%85%20%D0%BF%D1%80%D0%BE%D0%B5%D0%BA%D1%82%D0%BE%D0%B2.pdf</t>
  </si>
  <si>
    <t>в конкурсе принимали участие городские округа и муниципальные районы, муниципальные районы представили на конкурс заявки, направленные на решение вопросов местного значения городских и сельских поселений</t>
  </si>
  <si>
    <t>https://isib.myopenugra.ru/</t>
  </si>
  <si>
    <t xml:space="preserve">https://isib.myopenugra.ru/ </t>
  </si>
  <si>
    <t xml:space="preserve">https://vk.com/cib_86          https://www.instagram.com/cibugra/          https://invite.viber.com/?g2=AQAzfo1LnRTRdUq4B9wT1R1WHz%2FlJcB%2BakiJ3z7vdmHYllo9rr6RAj1EHtz4vIMr </t>
  </si>
  <si>
    <t xml:space="preserve">https://isib.myopenugra.ru/about/Брендбук%20РГ%20ИБ%2023.06.2021.pdf </t>
  </si>
  <si>
    <t xml:space="preserve">Одной из важных задач центра инициативного бюджетирования является организация широкомасштабной информационной кампании. Для этого подключаются всевозможные ресурсы и источники подачи информации об инициативном бюджетировании на территории региона. Ведется работа с инициаторами проектов, благополучателями, лидерами общественного мнения в части размещения информации о практике инициативного бюджетирования на личных страницах в социальных сетях, различного рода интервью Система работы выстроена таким образом, чтоб доступным и понятным языком для простого гражданина донести пользу механизма инициативного бюджетирования. В течении года принято участие в телепередачах и радиопрограммах ГТРК «Югория», телерадиокомпании «Югра». Сотрудничество с местной региональной телерадиокомпанией «Югра» позволяет создавать короткометражные видеоролики о механизме инициативного бюджетирования, это интервью с инициаторами проектов, съемка этапов реализации проектов. За 2021 год согласно медиалогии (система аналитики социальных сетей и СМИ) на территории региона количество информационных сообщений составило 2169.
Ежегодно проводится региональный конкурс «В инициативе будущее Югры» среди инициативных граждан, реализовавших проект инициативного бюджетирования. Конкурс направлен на привлечение граждан к участию в механизме инициативного бюджетирование, а также на поддержание и поощрение инициативного гражданина (https://isib.myopenugra.ru/compete/regional/view/?id=543839; https://vk.com/cib_86?w=wall-183805010_314)
https://ugra-tv.ru/news/society/v_yugre_startoval_konkurs_proektov_initsiativnogo_byudzhetirovaniya/?sphrase_id=11643911  
https://ugra-tv.ru/news/society/munitsipalitety_yugry_poluchat_bolee_100_millionov_na_initsiativnye_proekty/?sphrase_id=11643911  
https://ugra-tv.ru/radio/news/konkurs-initsiativnykh-proektov-vnov-startoval-v-yugre/?sphrase_id=11643911  
https://ugra-tv.ru/news/society/yugorchane_smogut_sofinansirovat_proekty/?sphrase_id=11643911 
https://vk.com/cib_86?w=wall-183805010_316;  
https://vk.com/cib_86?w=wall-183805010_303;  
https://vk.com/cib_86?z=photo-183805010_457239870%2Falbum-183805010_00%2Frev 
https://vk.com/cib_86?z=video-183805010_456239088%2Fa7a34fea78f0cd3a95%2Fpl_wall_-183805010 
https://vk.com/cib_86?w=wall-183805010_288
</t>
  </si>
  <si>
    <t>Центром инициативного бюджетирования разрабатывается информационно раздаточный материал, памятки, буклеты информационные листы разъясняющие механизм инициативного бюджетирования,  https://isib.myopenugra.ru/instructionisib/). В 2021 году разработаны и установленытематические билборды регионального конкурса инициативных проектов. На билборде размещен QR-код уводящий на раздел конкурса в информационной платформе https://isib.myopenugra.ru/compete/regional/view/?id=543839 (билборды размещенные в аллеи ведущей к центральной площади в столице региона …..). Все информационные материалы создается в едином стиле с использованием брендбука инициативного бюджетирования Югры представленного в п. 18.3.</t>
  </si>
  <si>
    <t xml:space="preserve">1) Ежегодно проводятся курсы повышения квалификации, продолжительность 18 академических часов, выдается удостоверение.
Участники: руководители и специалисты органов исполнительной государственной власти и органов местного самоуправления Ханты-Мансийского автономного округа – Югры
2) Семинары тренинги по вопросам инициативного бюджетирования в 2021:
- воркшоп «Активация культурных проектов» 
- «Особенности конкурса по предоставлению грантов губернатора Югры для ресурсных центров» по компетенции «Специалист по сопровождению инициативных проектов» https://isib.myopenugra.ru/edu/ 
</t>
  </si>
  <si>
    <t>Кокорина Ольга Михайловна, начальник Центра инициативного бюджетирования</t>
  </si>
  <si>
    <t>8(3467)36-00-37  доп 722</t>
  </si>
  <si>
    <t>kokorinaom@or86.ru</t>
  </si>
  <si>
    <t>Общий объем финансирования из бюджетов всех уровней, в том числе:</t>
  </si>
  <si>
    <t>– объем расходов на реализацию проектов ИБ, направленных из федерального бюджета</t>
  </si>
  <si>
    <t>– объем расходов на реализацию проектов ИБ, направленных из бюджетов субъектов РФ</t>
  </si>
  <si>
    <t>– объем расходов на реализацию проектов ИБ, направленных из бюджетов муниципалитетов</t>
  </si>
  <si>
    <t>Общий объем внебюджетного софинансирования из прочих источников, в том числе:</t>
  </si>
  <si>
    <t>– объем средств софинансирования, привлеченных на реализацию проектов ИБ со стороны населения</t>
  </si>
  <si>
    <t>– объем средств софинансирования, привлеченных на реализацию проектов ИБ со стороны юридических лиц</t>
  </si>
  <si>
    <t>– иные формы софинансирования</t>
  </si>
  <si>
    <t>Типы проектов ИБ</t>
  </si>
  <si>
    <t>2017 г.</t>
  </si>
  <si>
    <t>2018 г.</t>
  </si>
  <si>
    <t>2019 г.</t>
  </si>
  <si>
    <t>2020 г.</t>
  </si>
  <si>
    <t>Обеспечение жителей услугами бытового обслуживания</t>
  </si>
  <si>
    <t>Проекты в сфере образования</t>
  </si>
  <si>
    <t>Проекты в сфере культуры, библиотечного дела, ремонт домов культуры (до 2017 г. - здесь же: "образовательные учреждения")</t>
  </si>
  <si>
    <t>Места захоронений</t>
  </si>
  <si>
    <t>Сбор твердых коммунальных / бытовых отходов и мусора</t>
  </si>
  <si>
    <t>ЖКХ (ремонт фасадов и кровли), организация теплоснабжения, канализации, газопроводов</t>
  </si>
  <si>
    <t>Крупные инфраструктурные проекты (мосты, плотины, благоустройство водоемов)</t>
  </si>
  <si>
    <t>Приобретение оборудования, техники, транспорта</t>
  </si>
  <si>
    <t>Иные объекты</t>
  </si>
  <si>
    <t>Всего проектов:</t>
  </si>
  <si>
    <t>Количество проектных идей-предложений</t>
  </si>
  <si>
    <t>Количество поданных заявок (одобренных гражданами проектных заявок, прошедших технический анализ и зарегистрированных для участия в конкурсных процедурах)</t>
  </si>
  <si>
    <t>Количество проектов-победителей, которые прошли конкурсный отбор</t>
  </si>
  <si>
    <t>Количество реализованных проектов (для 2017 и 2018: включая проекты, реализация которых перенесена на 2019 год)</t>
  </si>
  <si>
    <t>Проекты, завершаемые в следующий год</t>
  </si>
  <si>
    <t>Средняя стоимость одного реализованного проекта (включая те, завершение которых было перенесено на следующий год)</t>
  </si>
  <si>
    <t>Средний размер совокупных бюджетных субсидий (суб.+мун.+фед.) на один реализованный проект</t>
  </si>
  <si>
    <t xml:space="preserve">  - Средний размер субсидии из бюджета субъекта на один реализованный проект (млн.руб.)</t>
  </si>
  <si>
    <t xml:space="preserve">  - Средний размер субсидии из муниципального бюджета на один реализованный проект (млн.руб.)</t>
  </si>
  <si>
    <t>типология</t>
  </si>
  <si>
    <t>Городской округ город Череповец Вологодской области</t>
  </si>
  <si>
    <t>Проект «Народный бюджет».
Проект «Народный бюджет-ТОС».
Проект «Городские управы».</t>
  </si>
  <si>
    <t>Постановление мэрии города Череповца от 18.06.2019 №2883 "О проекте "Народный бюджет-ТОС", Положение о центре "Городские управы" МКУ "Центр по защите населения и территорий от чрезвычайных ситуаций", утвержденное директором МКУ "ЦЗНТЧС" 21 марта 2022 года, Постановление мэрии г. Череповца Вологодской области от 27 января 2021 г. N 254
"Об утверждении Положения об управлении по развитию городских территорий мэрии города"</t>
  </si>
  <si>
    <t>https://mayor.cherinfo.ru/decree/102141-postanovlenie-merii-goroda-cerepovca-ot-18062019-no-2883-o-proekte-narodnyj-budzet-tos , https://mayor.cherinfo.ru/decree/112569-postanovlenie-merii-goroda-cerepovca-ot-27012021-no-254-ob-utverzdenii-polozenia-ob-upravlenii-po-razvitiu-gorodskih-territorij-</t>
  </si>
  <si>
    <t>Решение Череповецкой городской Думы от 29.01.2021 №7 "Об утверждении Положения об инициативных проектах на территории города Череповца" - инициативные проекты - новый механизм непосредственного участия населения в решении общегородских задач в соответствии со статьей 26.1 Федерального закона от 6 октября 2003 года N 131-ФЗ</t>
  </si>
  <si>
    <t>https://cherinfo-doc.ru/documents/reshenie-cherepoveckoj-gorodskoj-dumy-ot-29.01.2021-7-ob-utverzhdenii-polozheniya-ob-iniciativnyh-proektah-na-territorii-goroda-cherepovca</t>
  </si>
  <si>
    <t>Постановление мэрии города Череповца от 26.10.2020 № 4362 "Об утверждении муниципальной программы «Развитие жилищно-коммунального хозяйства города Череповца» на 2021-1023 годы</t>
  </si>
  <si>
    <t>https://cherinfo-doc.ru/documents/postanovlenie-merii-goroda-cherepovca-ot-26.10.2020-4362-ob-utverzhdenii-municipalnoj-programmy-razvitie-zhilicshno-kommunalnogo-hozyajstva-goroda-cherepovca-na-2021-2023-gody</t>
  </si>
  <si>
    <t>Постановление мэрии города Череповца от 10.10.2013 № 4813 "Об утверждении муниципальной программы "Осуществление бюджетных инвестиций в социальную, коммунальную, транспортную инфраструктуры и капитальный ремонт объектов муниципальной собственности города Череповца" на 2014-2024 годы</t>
  </si>
  <si>
    <t>https://cherinfo-doc.ru/documents/postanovlenie-merii-goroda-cherepovca-ot-10.10.2013-4813-ob-utverzhdenii-municipalnoj-programmy-stroitelstvo-rekonstrukciya-modernizaciya-i-kapitalnyj-remont-obektov-municipalnoj-sobstvennosti-goroda-cherepovca-na-2014-2018-gody</t>
  </si>
  <si>
    <t>Решение Череповецкой городской Думы от 06.12.2016 №242 "Об утверждении Стратегии социально-экономического развития города Череповца до 2022 года "Череповец город возможностей"</t>
  </si>
  <si>
    <t>https://cherinfo-doc.ru/resolution/85077-resenie-cerepoveckoj-gorodskoj-dumy-ot-06122016-no-242-ob-utverzdenii-strategii-socialno-ekonomiceskogo-razvitia-goroda-cerepovc</t>
  </si>
  <si>
    <t>Мэрия города Череповца – организатор проекта</t>
  </si>
  <si>
    <t>Департамент жилищно-коммунального хозяйства мэрии города Череповца,  комитет по управлению имуществом города Череповца</t>
  </si>
  <si>
    <t>Субсидии; бюджетные инвестиции</t>
  </si>
  <si>
    <t>По проекту "Народный бюджет-ТОС": департамент жилищно-коммунального хозяйства мэрии города Череповца,  комитет по управлению имуществом города Череповца в сумме 76,894 млн руб. Далее информация в пунктах 7-11, 13-19 отражена только по указанному проекту.
Кроме того, по проекту "Городские управы" получатели бюджетных средств мэрия города в части содержания и приобретения зданий,  строительства управ комитет по управлению имуществом города в целом в 2021 году выделено 38,659 млн руб.</t>
  </si>
  <si>
    <t xml:space="preserve">Количество жителей старше 16 лет, зарегистрированных на территориях ТОС. </t>
  </si>
  <si>
    <t>https://vologdastat.gks.ru/storage/mediabank/%D0%9E%D1%86%D0%B5%D0%BD%D0%BA%D0%B0%20%D1%87%D0%B8%D1%81%D0%BB%D0%B5%D0%BD%D0%BD%D0%BE%D1%81%D1%82%D0%B8%20%D0%BD%D0%B0%2001.01.2022(3).htm    -по данным Вологдастат по состоянию на 01.01.2022 численность жителей - 309 429</t>
  </si>
  <si>
    <t>https://cherinfo.ru/18</t>
  </si>
  <si>
    <t xml:space="preserve">по проекту "Народный бюджет-ТОС" функции возложены на управление по работе с общественностью мэрии (орган мэрии без прав юридического лица) (далее - УРСО)
по проекту "Городские управы" - управление по развитию городских территорий мэрии, центр "Городские управы" МКУ "Центр по защите населения и территорий от чрезвычайных ситуаций
</t>
  </si>
  <si>
    <t>средства городского бюджета</t>
  </si>
  <si>
    <t>На проект "Народный бюджет-ТОС" 5 сотрудников,
По проекту "Городские управы" - в управлении по развитию городских территорий - 7 шт.ед., в "Центре городские управы" - 54 шт.ед.</t>
  </si>
  <si>
    <t>На проект "Народный бюджет-ТОС" 100 чел., это жители города, представители ТОС, бизнеса, МКУ "Молодежный центр", "Молодая гвардия" (отделение в г. Череповце)</t>
  </si>
  <si>
    <t xml:space="preserve">Всего более 100 встреч (обсуждение выдвижения инициатив, обсуждение проектно-сметной документации, контроль реализации), количество участников - более 1000. </t>
  </si>
  <si>
    <t>да** 
отдельного ящика для сбора нет, председатель ТОС в течение года ведет активную работу и собирает предложения с жителей, в т.ч. поступающие через обращения граждан в мэрию города и Череповецкую городскую Думу, депутатам для дальнейшего формирования общего перечня инициатив от ТОС. Ведется прием через официальные группы ТОС в соц.сетях</t>
  </si>
  <si>
    <t>Обращения граждан в личные сообщения в официальные группы ТОС в соц.сети</t>
  </si>
  <si>
    <t>порядка 300</t>
  </si>
  <si>
    <t xml:space="preserve">да** 
</t>
  </si>
  <si>
    <t>сбор проектных идей от жителей по утвержденной форме заявки на участие в проекте, направляемой председателем ТОС после согласований внутри ТОС</t>
  </si>
  <si>
    <t>интернет-голосование использовалось для учета мнения жителей при разработке ПСД, концепций инициативных проектов</t>
  </si>
  <si>
    <t>более 1000 чел.</t>
  </si>
  <si>
    <t>проводились конференции, собрания для уточнения перечня инициатив и определения приоритетов и дальнейшего вынесения на народное голосование</t>
  </si>
  <si>
    <t>150 чел.</t>
  </si>
  <si>
    <t>проводятся на постоянной основе, в т.ч с участием депутатов и глав управ</t>
  </si>
  <si>
    <t>рабочая группа по реализации проекта "Народный бюджет-ТОС"</t>
  </si>
  <si>
    <t>основной состав 11 чел. и могут принимать участие депутаты, представители территориального общественного самоуправления</t>
  </si>
  <si>
    <t>народное голосование</t>
  </si>
  <si>
    <t>Обсуждение отдельных вопросов при проработке проектно-сметной документации осуществлялись путем учета мнения в официальных группах ТОС вКонтакте.</t>
  </si>
  <si>
    <t>https://mayor.cherinfo.ru/nb</t>
  </si>
  <si>
    <t>https://vk.com/tos_cher</t>
  </si>
  <si>
    <t xml:space="preserve">Информационная кампания об инициативах ТОС и Народном голосовании проводилась на официальном сайте мэрии города Череповца, через социальные сети (в т.ч. Официальные группы ТОС вКонтакте), в СМИ. </t>
  </si>
  <si>
    <t>Бюллетени с инициативами</t>
  </si>
  <si>
    <t>Проведение лекций по повышению финансовой грамотности на регулярной основе, количество и состав участников не ограничивается. Кроме того, информация по проекту "Народный бюджет-ТОС" озвучилась на заседании Череповецкой городской Думы, которая транслируется в соц. сети и на официальном сайте города</t>
  </si>
  <si>
    <t>Куприянова Анна Алексеевна, заместитель начальника сводного бюджетного отдела финансового управления мэрии города Череповца, Филиппова Ольга Дмитриевна, заместитель начальника управления по работе с общественностью мэрии города Череповца</t>
  </si>
  <si>
    <t>(8202) 57 71 10 (Куприянова А.А.), (8202) 57 51 69 (Филиппова О.Д.)</t>
  </si>
  <si>
    <t>kupriyanova@cherepovetscity.ru, filippova.od@cherepovetscity.ru</t>
  </si>
  <si>
    <t>иб</t>
  </si>
  <si>
    <t>ип</t>
  </si>
  <si>
    <t>мсх</t>
  </si>
  <si>
    <t>фкгс</t>
  </si>
  <si>
    <t>тос</t>
  </si>
  <si>
    <t>кол-во практик, всего</t>
  </si>
  <si>
    <t>Субъектовые практики</t>
  </si>
  <si>
    <t>Муниципальные практики</t>
  </si>
  <si>
    <t>Средний размер субсидии из муниципального бюджета на один реализованный проект (млн.руб.)</t>
  </si>
  <si>
    <t xml:space="preserve">Общее количество реализованных проектов </t>
  </si>
  <si>
    <t>Средняя стоимость одного реализованного проекта</t>
  </si>
  <si>
    <t xml:space="preserve">https://novotroitsk.orb.ru/zakonodatelstvo/postanovleniya-i-rasporyazheniya-administratsii-/postanovleniya-i-rasporyazheniya-administratsii-za-2020-god.php </t>
  </si>
  <si>
    <t>Объем инициативных платежей грждан</t>
  </si>
  <si>
    <t>табл</t>
  </si>
  <si>
    <t>Количество субъектов РФ в составе федерального округа</t>
  </si>
  <si>
    <t>Количество реализуемых практик регионального уровня</t>
  </si>
  <si>
    <t>Количество реализуемых практик муниципального уровня</t>
  </si>
  <si>
    <t>Центральный федеральный округ</t>
  </si>
  <si>
    <t>Северо-Западный федеральный округ</t>
  </si>
  <si>
    <t>Республика Карелия</t>
  </si>
  <si>
    <t>Республика Коми</t>
  </si>
  <si>
    <t>Приволжский федеральный округ</t>
  </si>
  <si>
    <t>Республика Башкортостан</t>
  </si>
  <si>
    <t>Уральский федеральный округ</t>
  </si>
  <si>
    <t>Ханты-Мансийский авт. округ</t>
  </si>
  <si>
    <t>Северо-Кавказский федеральный округ</t>
  </si>
  <si>
    <t>Чеченская Республика</t>
  </si>
  <si>
    <t>Южный федеральный округ</t>
  </si>
  <si>
    <t>г. Севастополь</t>
  </si>
  <si>
    <t>Сибирский федеральный округ</t>
  </si>
  <si>
    <t>Республика Алтай</t>
  </si>
  <si>
    <t>Дальневосточный федеральный округ</t>
  </si>
  <si>
    <t>Республика Саха (Якутия)</t>
  </si>
  <si>
    <t>Федеральный округ</t>
  </si>
  <si>
    <t>ЦФО</t>
  </si>
  <si>
    <t>СЗФО</t>
  </si>
  <si>
    <t>ПФО</t>
  </si>
  <si>
    <t>УФО</t>
  </si>
  <si>
    <t>СКФО</t>
  </si>
  <si>
    <t>ЮФО</t>
  </si>
  <si>
    <t>СФО</t>
  </si>
  <si>
    <t>ДФО</t>
  </si>
  <si>
    <t>объем расходов на реализацию проектов ИБ, направленных из бюджетов муниципалитетов</t>
  </si>
  <si>
    <t>объем средств софинансирования, привлеченных на реализацию проектов ИБ со стороны населения</t>
  </si>
  <si>
    <t>объем средств софинансирования, привлеченных на реализацию проектов ИБ со стороны юридических лиц</t>
  </si>
  <si>
    <t>инициативные платежи</t>
  </si>
  <si>
    <t>Общая стоимость проектов</t>
  </si>
  <si>
    <t>Общий объем финансирования из бюджетов всех уровней</t>
  </si>
  <si>
    <t>Общий объем внебюджетного софинансирования</t>
  </si>
  <si>
    <t>Чувашская Республика</t>
  </si>
  <si>
    <t>Республика Татарстан</t>
  </si>
  <si>
    <t>Доля средств на ИБ в бюджете субъекта РФ</t>
  </si>
  <si>
    <t>Бюджетная поддержка ИБ на 1 чел., руб.</t>
  </si>
  <si>
    <t>Количество региональных практик ИБ</t>
  </si>
  <si>
    <t>Количество субъектов РФ, реализующих ИБ</t>
  </si>
  <si>
    <t>Средний размер внебюджетной поддержки на один реализованный проект, млн руб.</t>
  </si>
  <si>
    <t xml:space="preserve"> Средний размер субсидии из муниципального бюджета на один реализованный проект, млн руб.</t>
  </si>
  <si>
    <t xml:space="preserve"> Средний размер субсидии из бюджета субъекта на один реализованный проект, млн руб.</t>
  </si>
  <si>
    <t>Средний размер совокупных бюджетных субсидий (суб.+мун.+фед.) на один реализованный проект, млн руб</t>
  </si>
  <si>
    <t>Средняя стоимость одного реализованного проекта, млн руб</t>
  </si>
  <si>
    <r>
      <t>Постановление Администрации Ненецкого автономного округа от 29.05.2017 № 175-п "Об утверждении Положения о порядке и условиях предоставления субсидий бюджетам муниципальных образований Ненецкого автономного округа на реализацию проекта по поддержке местных инициатив";</t>
    </r>
    <r>
      <rPr>
        <sz val="12"/>
        <color rgb="FFFF0000"/>
        <rFont val="Times New Roman"/>
        <family val="1"/>
      </rPr>
      <t xml:space="preserve"> </t>
    </r>
  </si>
  <si>
    <r>
      <t xml:space="preserve">Постановление Администрации Ненецкого автономного округа от 15.10.2014 № 390-п
"Об утверждении государственной программы Ненецкого автономного округа "Реализация региональной политики Ненецкого автономного округа в сфере международных, межрегиональных и межнациональных отношений, развития гражданского общества и информации",
Подпрограмма 5 "Создание условий для развития местного самоуправления в Ненецком автономном округе"; 
</t>
    </r>
    <r>
      <rPr>
        <sz val="12"/>
        <color rgb="FFFF0000"/>
        <rFont val="Times New Roman"/>
        <family val="1"/>
      </rPr>
      <t xml:space="preserve">№ 405-п от 22.10.2014г. ГП Ненецкого автономного округа "Развитие сельского хозяйства и регнулирование рынков сельскохозяйственной продукции, сырья и продовольствия в Ненецком автономном округе" подпрограмма 6 "Комплексное развитие сельских территорий Ненецкого автономного округа"; 
№ 335-п от 30.10.2017г. ГП Ненецкого автономного округа "Формирование современной городской среды" </t>
    </r>
  </si>
  <si>
    <r>
      <t>государственная программа Омской области "Формирование комфортной городской среды" (</t>
    </r>
    <r>
      <rPr>
        <u/>
        <sz val="12"/>
        <rFont val="Times New Roman"/>
        <family val="1"/>
      </rPr>
      <t>подпрограмма</t>
    </r>
    <r>
      <rPr>
        <sz val="12"/>
        <rFont val="Times New Roman"/>
        <family val="1"/>
      </rPr>
      <t xml:space="preserve"> "Благоустройство общественных территорий муниципальных образований Омской области"
 - мероприятие "Благоустройство общественных территорий населенных пунктов муниципальных образований Омской области";
- мероприятие "Изыскательские и прочие работы и услуги для благоустройства общественных территорий";
- мероприятие "Благоустройство территорий малых городов, в том числе проектно-изыскательские и прочие работы и услуги";
</t>
    </r>
    <r>
      <rPr>
        <u/>
        <sz val="12"/>
        <rFont val="Times New Roman"/>
        <family val="1"/>
      </rPr>
      <t>подпрограмма</t>
    </r>
    <r>
      <rPr>
        <sz val="12"/>
        <rFont val="Times New Roman"/>
        <family val="1"/>
      </rPr>
      <t xml:space="preserve"> "Благоустройство дворовых территорий многоквартирных домов населенных пунктов" 
- мероприятие "Благоустройство дворовых территорий многоквартирных домов населенных пунктов муниципальных образований Омской области")</t>
    </r>
  </si>
  <si>
    <r>
      <rPr>
        <b/>
        <sz val="12"/>
        <rFont val="Times New Roman"/>
        <family val="1"/>
      </rPr>
      <t>Государственная программа</t>
    </r>
    <r>
      <rPr>
        <sz val="12"/>
        <rFont val="Times New Roman"/>
        <family val="1"/>
      </rPr>
      <t xml:space="preserve"> «Управление государственными финансами и государственным долгом Оренбургской области»,утвержденная постановлением Правительства Оренбургской области от 25 декабря 2018 года №886-пп
</t>
    </r>
    <r>
      <rPr>
        <b/>
        <sz val="12"/>
        <rFont val="Times New Roman"/>
        <family val="1"/>
      </rPr>
      <t>подпрограмма 4</t>
    </r>
    <r>
      <rPr>
        <sz val="12"/>
        <rFont val="Times New Roman"/>
        <family val="1"/>
      </rPr>
      <t xml:space="preserve"> «Повышение эффективности бюджетных расходов Оренбургской области»;
</t>
    </r>
    <r>
      <rPr>
        <b/>
        <sz val="12"/>
        <rFont val="Times New Roman"/>
        <family val="1"/>
      </rPr>
      <t>приоритетный проект</t>
    </r>
    <r>
      <rPr>
        <sz val="12"/>
        <rFont val="Times New Roman"/>
        <family val="1"/>
      </rPr>
      <t xml:space="preserve"> «Вовлечение жителей муниципальных образований Оренбургской области в процесс выбора и реализации проектов развития общественной инфраструктуры, основанных на местных инициативах»</t>
    </r>
  </si>
  <si>
    <r>
      <rPr>
        <b/>
        <sz val="11"/>
        <rFont val="Times New Roman"/>
        <family val="1"/>
      </rPr>
      <t>1) Закон Томской области от 10 июля 2017 года № 82-ОЗ</t>
    </r>
    <r>
      <rPr>
        <sz val="11"/>
        <rFont val="Times New Roman"/>
        <family val="1"/>
      </rPr>
      <t xml:space="preserve"> "О внесении изменений в Закон Томской области "О межбюджетных отношениях в Томской области"; 
</t>
    </r>
    <r>
      <rPr>
        <b/>
        <sz val="11"/>
        <rFont val="Times New Roman"/>
        <family val="1"/>
      </rPr>
      <t>2)</t>
    </r>
    <r>
      <rPr>
        <sz val="11"/>
        <rFont val="Times New Roman"/>
        <family val="1"/>
      </rPr>
      <t xml:space="preserve"> </t>
    </r>
    <r>
      <rPr>
        <b/>
        <sz val="11"/>
        <rFont val="Times New Roman"/>
        <family val="1"/>
      </rPr>
      <t xml:space="preserve">Распоряжение Департамента финансов Томской области от 05.08.2020 № 16/47-р </t>
    </r>
    <r>
      <rPr>
        <sz val="11"/>
        <rFont val="Times New Roman"/>
        <family val="1"/>
      </rPr>
      <t xml:space="preserve">"Об организации проведения конкурсного отбора инициативных проектов, выдвигаемых муниципальными образованиями Томской области для получения из областного бюджета субсидий на их финансовую поддержку";
</t>
    </r>
    <r>
      <rPr>
        <b/>
        <sz val="11"/>
        <rFont val="Times New Roman"/>
        <family val="1"/>
      </rPr>
      <t>3) Распоряжение Администрации Томской области от 15.07.2020 № 463-ра</t>
    </r>
    <r>
      <rPr>
        <sz val="11"/>
        <rFont val="Times New Roman"/>
        <family val="1"/>
      </rPr>
      <t xml:space="preserve"> "О конкурсной комиссии по отбору инициативных проектов, выдвигаемых муниципальными образованиями Томской области для получения из областного бюджета субсидий на их финансовую поддержку" (вместе с "Положением о конкурсной комиссии по отбору инициативных проектов, выдвигаемых муниципальными образованиями Томской области для получения из областного бюджета субсидий на их финансовую поддержку")
</t>
    </r>
    <r>
      <rPr>
        <b/>
        <sz val="11"/>
        <color indexed="2"/>
        <rFont val="Calibri"/>
        <family val="2"/>
        <scheme val="minor"/>
      </rPr>
      <t/>
    </r>
  </si>
  <si>
    <r>
      <rPr>
        <sz val="12"/>
        <color theme="4" tint="-0.249977111117893"/>
        <rFont val="Times New Roman"/>
        <family val="1"/>
      </rPr>
      <t>www.ryazagro.ru.</t>
    </r>
    <r>
      <rPr>
        <sz val="12"/>
        <color rgb="FF000000"/>
        <rFont val="Times New Roman"/>
        <family val="1"/>
      </rPr>
      <t>Сайт министерства сельского хозяйства Рязанской области</t>
    </r>
  </si>
  <si>
    <r>
      <rPr>
        <sz val="12"/>
        <rFont val="Times New Roman"/>
        <family val="1"/>
      </rPr>
      <t xml:space="preserve">Муниципальные образования </t>
    </r>
    <r>
      <rPr>
        <sz val="12"/>
        <color rgb="FF000000"/>
        <rFont val="Times New Roman"/>
        <family val="1"/>
      </rPr>
      <t>Пермского края (городские округа, муниципальные округа, муниципальный район, сельские поселения)</t>
    </r>
  </si>
  <si>
    <r>
      <rPr>
        <sz val="12"/>
        <rFont val="Times New Roman"/>
        <family val="1"/>
      </rPr>
      <t xml:space="preserve">Муниципальные образования </t>
    </r>
    <r>
      <rPr>
        <sz val="12"/>
        <color rgb="FF000000"/>
        <rFont val="Times New Roman"/>
        <family val="1"/>
      </rPr>
      <t>Пермского края (городские округа, муниципальные округа, сельские поселения)</t>
    </r>
  </si>
  <si>
    <r>
      <rPr>
        <sz val="12"/>
        <rFont val="Times New Roman"/>
        <family val="1"/>
      </rPr>
      <t xml:space="preserve">Муниципальные образования </t>
    </r>
    <r>
      <rPr>
        <sz val="12"/>
        <color rgb="FF000000"/>
        <rFont val="Times New Roman"/>
        <family val="1"/>
      </rPr>
      <t>Пермского края
(городские и муниципальные округа с численностью более 20 тыс. чел.)</t>
    </r>
  </si>
  <si>
    <r>
      <t xml:space="preserve">1. </t>
    </r>
    <r>
      <rPr>
        <u/>
        <sz val="12"/>
        <rFont val="Times New Roman"/>
        <family val="1"/>
      </rPr>
      <t>государственные бюджетные учреждения</t>
    </r>
    <r>
      <rPr>
        <sz val="12"/>
        <rFont val="Times New Roman"/>
        <family val="1"/>
      </rPr>
      <t xml:space="preserve">: СПб ГБУ СШОР "Школа высшего спортивного мастерства по водным видам спорта имени Ю.С.Тюкалова", ГБДОУ детский сад № 15 Красносельского района Санкт-Петербурга, ГБОУ школа № 7 Красносельского района Санкт-Петербурга, СПб ГБУ "Централизованная библиотечная система Приморского района Санкт-Петербурга", СПб ГБУ "Дом молодёжи "Царскосельский" Пушкинского района Санкт-Петербурга, ГБОУ СОШ № 493 Кировского района Санкт-Петербурга
</t>
    </r>
    <r>
      <rPr>
        <sz val="12"/>
        <color rgb="FFFF0000"/>
        <rFont val="Times New Roman"/>
        <family val="1"/>
      </rPr>
      <t xml:space="preserve"> </t>
    </r>
    <r>
      <rPr>
        <sz val="12"/>
        <rFont val="Times New Roman"/>
        <family val="1"/>
      </rPr>
      <t xml:space="preserve">
2. </t>
    </r>
    <r>
      <rPr>
        <u/>
        <sz val="12"/>
        <rFont val="Times New Roman"/>
        <family val="1"/>
      </rPr>
      <t>государственные казенные учреждения:</t>
    </r>
    <r>
      <rPr>
        <sz val="12"/>
        <rFont val="Times New Roman"/>
        <family val="1"/>
      </rPr>
      <t xml:space="preserve"> Администрация Василеостровского района Санкт-Петербурга, Администрация Красногвардейского района Санкт-Петербурга, Администрация Приморского района Санкт-Петербурга, Администрация Красносельского района Санкт-Петербурга, Управление ветеринарии Санкт-Петербурга, СПБ ГКУ "Курортный лесопарк"
</t>
    </r>
  </si>
  <si>
    <r>
      <rPr>
        <sz val="12"/>
        <color theme="4" tint="-0.249977111117893"/>
        <rFont val="Times New Roman"/>
        <family val="1"/>
      </rPr>
      <t>www.ryazagro.ru.</t>
    </r>
    <r>
      <rPr>
        <sz val="12"/>
        <color rgb="FF000000"/>
        <rFont val="Times New Roman"/>
        <family val="1"/>
      </rPr>
      <t>Сайт министерства сельского хозяйства Рязанской области.  Постановление Минсельхозпрода РО от 25.12.2019 №16</t>
    </r>
  </si>
  <si>
    <r>
      <t xml:space="preserve">Участие принимают органы местного самоуправления </t>
    </r>
    <r>
      <rPr>
        <sz val="12"/>
        <color indexed="64"/>
        <rFont val="Times New Roman"/>
        <family val="1"/>
      </rPr>
      <t>или органы территориального общественного самоуправления</t>
    </r>
    <r>
      <rPr>
        <sz val="12"/>
        <rFont val="Times New Roman"/>
        <family val="1"/>
      </rPr>
      <t>, расположенные на сельской территории в Тюменской области</t>
    </r>
  </si>
  <si>
    <r>
      <t xml:space="preserve">сайты органов местного самоуправления муниципальных образований и социальные сети, в том числе:
</t>
    </r>
    <r>
      <rPr>
        <sz val="10"/>
        <rFont val="Times New Roman"/>
        <family val="1"/>
      </rPr>
      <t>https://alapaevskoe.ru/article/show/id/10121
https://arti.midural.ru/article/show/id/10031
http://asbestadm.ru/social/media/2021/10/29/programma-podderzhki-mestnyih-initsiativ-uspeshno-realizuetsya-na-territorii-asbestovskogo-gorodskogo/ http://asbestadm.ru/economy/initsiativnoe-byudzhetirovanie/ https://www.instagram.com/p/CZL3yPCORkF/?utm_medium=share_sheet https://www.instagram.com/p/CXlF_5hA_vf/?utm_medium=share_sheet
https://xn--90aciakhhg8arp.xn--p1ai/structura/396085/397507/
http://www.gobogdanovich.ru/index.php/city-district/economics/initsiativnoe-byudzhetirovanie
http://v-salda.ru/ekonomika/initsiativnoe-byudzhetirovanie/ https://movp.ru/site/section?id=1330
http://adm-verhotury.ru/msu/administratsiya-gorodskogo-okruga-verhoturskij/komitet-ekonomiki-i-planirovaniya/initsiativnoe-byudzhetirovanie/
https://vk.com/wall-160399543_5139 
http://www.grgo.ru/ekonomika/in-byudzhet/?SECTION_ID=1396
инициатива.екатеринбург.рф
https://admivdel.ru/tekushhaya-deyatelnost/initsiativnoe-byudzhetirovanie
http://краснотурьинск-адм.рф/deyatelnost/initsiativnoe-byudzhetirovanie/administratsiya-gorodskogo-okruga-krasnoturinsk-obyavlyaet-priem-zayavok-dlya-uchastiya-v-konkurse-proektov-initsiativnogo-byudzhetirovaniya-_6865
https://go-kruf.midural.ru/article/show/id/10393
http://www.gorodlesnoy.ru/city/economica/initsiativnoe-byudzhetirovanie
https://rezhevskoy.midural.ru/article/show/id/10235
http://goreftinsky.ru/page/news/index.php?id_news=4280
https://ok.ru/goreftinsky/topic/153218413895710
https://www.instagram.com/p/CTTvBuFDqK4/
https://vk.com/wall-103737360?q=%D0%B1%D1%8E%D0%B4%D0%B6%D0%B5%D1%82%D0%B8%D1%80%D0%BE%D0%B2%D0%B0%D0%BD%D0%B8%D0%B5%20&amp;w=wall-103737360_181596 
https://ok.ru/goreftinsky/topic/153469950959646
https://www.instagram.com/p/CWqDGEtoXT1/
https://ok.ru/goreftinsky/topic/153494332776478
https://www.instagram.com/p/CW-bHSNI_w2/
http://adm-tavda.ru/node/15374
https://vk.com/gorodtavda, https://ok.ru/gorodtavda?st._aid=ExternalGroupWidget_OpenGroup</t>
    </r>
  </si>
  <si>
    <r>
      <rPr>
        <sz val="11"/>
        <color theme="1"/>
        <rFont val="Times New Roman"/>
        <family val="1"/>
      </rPr>
      <t xml:space="preserve">Самый большой охват населения получил выход фильма на ТРК "Мир Белогорья"   </t>
    </r>
    <r>
      <rPr>
        <u/>
        <sz val="11"/>
        <color theme="10"/>
        <rFont val="Times New Roman"/>
        <family val="1"/>
      </rPr>
      <t>https://vk.com/omsu31?w=wall-191891194_430</t>
    </r>
  </si>
  <si>
    <r>
      <rPr>
        <sz val="11"/>
        <color theme="10"/>
        <rFont val="Times New Roman"/>
        <family val="1"/>
      </rPr>
      <t xml:space="preserve">Информация о предостапвлении субсидий бюджетам мунципальных образований Рязанской области на выполнение мероприятий мунципальных программ (подпрограмм), направленных на реализацию проектов местных инцииатив, размещается во всех информационных ресурсах: в СМИ (ТВ, радио, сетевые, печатные издания), на сайтах Правительства Рязанской области, министерства по делам территорий и информационной политике Рязанской области, муниципальных образований Рязанской области 
</t>
    </r>
    <r>
      <rPr>
        <u/>
        <sz val="11"/>
        <color theme="10"/>
        <rFont val="Times New Roman"/>
        <family val="1"/>
      </rPr>
      <t>https://disk.yandex.ru/i/cUt8Z4jPiwUa5w</t>
    </r>
  </si>
  <si>
    <r>
      <rPr>
        <b/>
        <sz val="11"/>
        <color theme="1"/>
        <rFont val="Times New Roman"/>
        <family val="1"/>
      </rPr>
      <t xml:space="preserve">Реализованные проекты цикла 2019-2020:
ТВ
</t>
    </r>
    <r>
      <rPr>
        <sz val="11"/>
        <color theme="1"/>
        <rFont val="Times New Roman"/>
        <family val="1"/>
      </rPr>
      <t xml:space="preserve">
</t>
    </r>
    <r>
      <rPr>
        <b/>
        <sz val="11"/>
        <color theme="1"/>
        <rFont val="Times New Roman"/>
        <family val="1"/>
      </rPr>
      <t>Пресса:</t>
    </r>
    <r>
      <rPr>
        <sz val="11"/>
        <color theme="1"/>
        <rFont val="Times New Roman"/>
        <family val="1"/>
      </rPr>
      <t xml:space="preserve">
</t>
    </r>
    <r>
      <rPr>
        <b/>
        <sz val="11"/>
        <color theme="1"/>
        <rFont val="Times New Roman"/>
        <family val="1"/>
      </rPr>
      <t xml:space="preserve">Социальные сети:
</t>
    </r>
    <r>
      <rPr>
        <sz val="11"/>
        <color theme="1"/>
        <rFont val="Times New Roman"/>
        <family val="1"/>
      </rPr>
      <t xml:space="preserve">
</t>
    </r>
    <r>
      <rPr>
        <b/>
        <sz val="11"/>
        <color theme="1"/>
        <rFont val="Times New Roman"/>
        <family val="1"/>
      </rPr>
      <t xml:space="preserve">
Этапы проекта цикла 2021-2022:
Награждение: 
Заседания экспертной комиссии: </t>
    </r>
    <r>
      <rPr>
        <sz val="11"/>
        <color theme="1"/>
        <rFont val="Times New Roman"/>
        <family val="1"/>
      </rPr>
      <t xml:space="preserve">
</t>
    </r>
    <r>
      <rPr>
        <b/>
        <sz val="11"/>
        <color theme="1"/>
        <rFont val="Times New Roman"/>
        <family val="1"/>
      </rPr>
      <t xml:space="preserve">
Общешкольное онлайн голосование: </t>
    </r>
    <r>
      <rPr>
        <sz val="11"/>
        <color theme="1"/>
        <rFont val="Times New Roman"/>
        <family val="1"/>
      </rPr>
      <t xml:space="preserve">
</t>
    </r>
    <r>
      <rPr>
        <b/>
        <sz val="11"/>
        <color theme="1"/>
        <rFont val="Times New Roman"/>
        <family val="1"/>
      </rPr>
      <t xml:space="preserve">
Экспертиза инициатив: </t>
    </r>
    <r>
      <rPr>
        <sz val="11"/>
        <color theme="1"/>
        <rFont val="Times New Roman"/>
        <family val="1"/>
      </rPr>
      <t xml:space="preserve">                                                                     </t>
    </r>
    <r>
      <rPr>
        <b/>
        <sz val="11"/>
        <color theme="1"/>
        <rFont val="Times New Roman"/>
        <family val="1"/>
      </rPr>
      <t xml:space="preserve">            Голосование в классах: 
Форсайт-сессии:
</t>
    </r>
    <r>
      <rPr>
        <sz val="11"/>
        <color theme="1"/>
        <rFont val="Times New Roman"/>
        <family val="1"/>
      </rPr>
      <t xml:space="preserve">
 </t>
    </r>
  </si>
  <si>
    <r>
      <t>В 2021 году в режиме видеоконференции с главами городских округов (муниципальных районов) и руководителями финансовых органов проведены: расширенное заседание коллегии министерства финансов области, зональные круглые столы для представителей муниципальных образований (по секциям), обучающие семинары по инциативному бюджетированию, семинар-совещание с главами муниципальных образований и руководителями финансовых органов области
(https://mf.orb.ru/presscenter/news/15967/;
https://mf.orb.ru/presscenter/news/13417/</t>
    </r>
    <r>
      <rPr>
        <u/>
        <sz val="12"/>
        <rFont val="Times New Roman"/>
        <family val="1"/>
      </rPr>
      <t>;
https://drive.google.com/drive/folders/1_RDbqOsL2wOdnrMjGUZVOTXsx-6YKcYz;
https://mf.orb.ru/presscenter/news/11077/;
https://mf.orb.ru/presscenter/news/10506/;
https://mf.orb.ru/presscenter/news/13130/;
https://vk.com/video-173162440_456239048)</t>
    </r>
  </si>
  <si>
    <r>
      <t xml:space="preserve">Обучающие мероприятия для членов бюджетных комиссий: </t>
    </r>
    <r>
      <rPr>
        <b/>
        <sz val="12"/>
        <rFont val="Times New Roman"/>
        <family val="1"/>
      </rPr>
      <t>6 лекционных занятий и 1 мастер-класс</t>
    </r>
    <r>
      <rPr>
        <sz val="12"/>
        <rFont val="Times New Roman"/>
        <family val="1"/>
      </rPr>
      <t>.</t>
    </r>
  </si>
  <si>
    <r>
      <rPr>
        <i/>
        <sz val="13"/>
        <color indexed="64"/>
        <rFont val="Times New Roman"/>
        <family val="1"/>
      </rPr>
      <t>Козырева Юлия Каримовна</t>
    </r>
    <r>
      <rPr>
        <sz val="13"/>
        <color indexed="64"/>
        <rFont val="Times New Roman"/>
        <family val="1"/>
      </rPr>
      <t xml:space="preserve">
Главный специалист-экономист комитета методологии и бюджетной политики Департамента финансов Томской области
</t>
    </r>
  </si>
  <si>
    <r>
      <t xml:space="preserve">Размещение информации на официальном сайте муниципального района, размещение наружной рекламы;   </t>
    </r>
    <r>
      <rPr>
        <u/>
        <sz val="12"/>
        <rFont val="Times New Roman"/>
        <family val="1"/>
      </rPr>
      <t>https://stakbuliak.ru/page/29-marta-2021-goda-v-derevne-halilovo-sostojalos-sobranie-zhitelej-po-proektu-iniciativnogo-bjudzhetirovanija-nashe-selo</t>
    </r>
  </si>
  <si>
    <t>Общее количество практик (ИБ и смежных) в субъекте, реализуемых на муниципальном и субъектовом уровнях</t>
  </si>
  <si>
    <t>Доля указанных бюджетных средств в общем объеме расходов бюджета субъекта РФ на 2021 год</t>
  </si>
  <si>
    <t xml:space="preserve">Таблица 1 - Динамика финансовых показателей развития инициативного бюджетирования в Российской Федерации за период 2015-2021 гг. </t>
  </si>
  <si>
    <t>Таблица 3 - Динамика  показателей бюджетного и внебюджетного финансирования ИБ в 2015-2021 гг., млн руб.</t>
  </si>
  <si>
    <t>Таблица 4 - Динамика  долевого соотношения бюджетного и внебюджетного финансирования ИБ в 2015-2021 гг.,%</t>
  </si>
  <si>
    <t xml:space="preserve">Таблица 5 - Типология реализованных проектов инициативного бюджетирования в субъектах Российской Федерации </t>
  </si>
  <si>
    <t>Таблица 6 - Количество проектов, реализованных во всех субъектах РФ в 2015–2021 гг.</t>
  </si>
  <si>
    <t>Таблица 7 - Динамика показателей реализации проектов  2015-2021 гг.</t>
  </si>
  <si>
    <t>Таблица 8 - Типология проектов инициативного бюджетирования на субъектовом и муниципальном уровне</t>
  </si>
  <si>
    <t>Таблица 9 - Общий объем средств, направленных из различных источников на реализацию проектов (млн. руб.)​: субъектовые и муниципальные практики (2021 г.)</t>
  </si>
  <si>
    <t>Таблица 10 - Показатели реализации проектов (млн. руб.)​: субъектовые и муниципальные практики (2021 г.)</t>
  </si>
  <si>
    <t>Таблица 11 - Развитие инициативного бюджетирования в федеральных округах</t>
  </si>
  <si>
    <t>Таблица 12 - Развитие инициативного бюджетирования в субъектах Российской Федерации и в федеральных округах</t>
  </si>
  <si>
    <t>Проверка суммы</t>
  </si>
  <si>
    <r>
      <t xml:space="preserve">Общее количество практик (ИБ и смежных) в субъекте, реализуемых </t>
    </r>
    <r>
      <rPr>
        <u/>
        <sz val="11"/>
        <color theme="1"/>
        <rFont val="Times New Roman"/>
        <family val="1"/>
      </rPr>
      <t>субъектовом</t>
    </r>
    <r>
      <rPr>
        <sz val="11"/>
        <color theme="1"/>
        <rFont val="Times New Roman"/>
        <family val="1"/>
      </rPr>
      <t xml:space="preserve"> уровнях</t>
    </r>
  </si>
  <si>
    <r>
      <t xml:space="preserve">Общее количество практик (ИБ и смежных) в субъекте, реализуемых на </t>
    </r>
    <r>
      <rPr>
        <u/>
        <sz val="11"/>
        <color theme="1"/>
        <rFont val="Times New Roman"/>
        <family val="1"/>
      </rPr>
      <t>муниципальном</t>
    </r>
    <r>
      <rPr>
        <sz val="11"/>
        <color theme="1"/>
        <rFont val="Times New Roman"/>
        <family val="1"/>
      </rPr>
      <t xml:space="preserve"> уровнях</t>
    </r>
  </si>
  <si>
    <r>
      <t xml:space="preserve">Наличие </t>
    </r>
    <r>
      <rPr>
        <b/>
        <sz val="11"/>
        <color rgb="FF000000"/>
        <rFont val="Times New Roman"/>
        <family val="1"/>
      </rPr>
      <t>проектного центра</t>
    </r>
  </si>
  <si>
    <r>
      <t xml:space="preserve">Процедуры </t>
    </r>
    <r>
      <rPr>
        <b/>
        <sz val="11"/>
        <color rgb="FF000000"/>
        <rFont val="Times New Roman"/>
        <family val="1"/>
      </rPr>
      <t>сбора проектных предложени</t>
    </r>
    <r>
      <rPr>
        <sz val="11"/>
        <color rgb="FF000000"/>
        <rFont val="Times New Roman"/>
        <family val="1"/>
      </rPr>
      <t>й: Анкетирование</t>
    </r>
  </si>
  <si>
    <r>
      <t xml:space="preserve">Число граждан, принявших </t>
    </r>
    <r>
      <rPr>
        <b/>
        <sz val="11"/>
        <color rgb="FF000000"/>
        <rFont val="Times New Roman"/>
        <family val="1"/>
      </rPr>
      <t>участие в процедуре сбора проектных предложений</t>
    </r>
    <r>
      <rPr>
        <sz val="11"/>
        <color rgb="FF000000"/>
        <rFont val="Times New Roman"/>
        <family val="1"/>
      </rPr>
      <t>: Анкетирование</t>
    </r>
  </si>
  <si>
    <r>
      <rPr>
        <b/>
        <sz val="11"/>
        <color rgb="FF000000"/>
        <rFont val="Times New Roman"/>
        <family val="1"/>
      </rPr>
      <t>Процедуры конкурсного отбора</t>
    </r>
    <r>
      <rPr>
        <sz val="11"/>
        <color rgb="FF000000"/>
        <rFont val="Times New Roman"/>
        <family val="1"/>
      </rPr>
      <t>: Интернет-голосование за проекты</t>
    </r>
  </si>
  <si>
    <r>
      <rPr>
        <b/>
        <sz val="11"/>
        <color rgb="FF000000"/>
        <rFont val="Times New Roman"/>
        <family val="1"/>
      </rPr>
      <t xml:space="preserve">Число граждан, участвовавших в процедуре конкурсного отбора: </t>
    </r>
    <r>
      <rPr>
        <sz val="11"/>
        <color rgb="FF000000"/>
        <rFont val="Times New Roman"/>
        <family val="1"/>
      </rPr>
      <t>Интернет-голосование</t>
    </r>
  </si>
  <si>
    <r>
      <t xml:space="preserve">Число граждан, участвовавших в процедуре конкурсного отбора: Автоматическая оценка проектов на основе формальных критериев 
</t>
    </r>
    <r>
      <rPr>
        <i/>
        <sz val="11"/>
        <color rgb="FF000000"/>
        <rFont val="Times New Roman"/>
        <family val="1"/>
      </rPr>
      <t>(2017: Независимая оценка проектов на основе заданных критериев на конкурсной основе)</t>
    </r>
  </si>
  <si>
    <r>
      <t xml:space="preserve">Общий объем средств, направленных из различных источников на реализацию проектов </t>
    </r>
    <r>
      <rPr>
        <u/>
        <sz val="11"/>
        <color theme="1"/>
        <rFont val="Times New Roman"/>
        <family val="1"/>
      </rPr>
      <t xml:space="preserve">для субъектовых практик </t>
    </r>
    <r>
      <rPr>
        <sz val="11"/>
        <color theme="1"/>
        <rFont val="Times New Roman"/>
        <family val="1"/>
      </rPr>
      <t>(млн. руб.)</t>
    </r>
  </si>
  <si>
    <r>
      <t xml:space="preserve">Общий объем средств, направленных из различных источников на реализацию проектов </t>
    </r>
    <r>
      <rPr>
        <u/>
        <sz val="11"/>
        <color theme="1"/>
        <rFont val="Times New Roman"/>
        <family val="1"/>
      </rPr>
      <t xml:space="preserve">для муниципальных практик </t>
    </r>
    <r>
      <rPr>
        <sz val="11"/>
        <color theme="1"/>
        <rFont val="Times New Roman"/>
        <family val="1"/>
      </rPr>
      <t>(млн. руб.)</t>
    </r>
  </si>
  <si>
    <r>
      <t xml:space="preserve">Объем бюджетных ассигнований из бюджета </t>
    </r>
    <r>
      <rPr>
        <b/>
        <sz val="11"/>
        <color theme="1"/>
        <rFont val="Times New Roman"/>
        <family val="1"/>
      </rPr>
      <t>субъекта</t>
    </r>
    <r>
      <rPr>
        <sz val="11"/>
        <color theme="1"/>
        <rFont val="Times New Roman"/>
        <family val="1"/>
      </rPr>
      <t xml:space="preserve"> РФ на реализацию проектов (млн. руб.)</t>
    </r>
  </si>
  <si>
    <r>
      <t xml:space="preserve">Объем бюджетных ассигнований из бюджетов </t>
    </r>
    <r>
      <rPr>
        <b/>
        <sz val="11"/>
        <color theme="1"/>
        <rFont val="Times New Roman"/>
        <family val="1"/>
      </rPr>
      <t>муниципальных</t>
    </r>
    <r>
      <rPr>
        <sz val="11"/>
        <color theme="1"/>
        <rFont val="Times New Roman"/>
        <family val="1"/>
      </rPr>
      <t xml:space="preserve"> образований на реализацию проектов (млн. руб.)</t>
    </r>
  </si>
  <si>
    <r>
      <t>Объем софинансирования со стороны</t>
    </r>
    <r>
      <rPr>
        <b/>
        <sz val="11"/>
        <color theme="1"/>
        <rFont val="Times New Roman"/>
        <family val="1"/>
      </rPr>
      <t xml:space="preserve"> граждан</t>
    </r>
    <r>
      <rPr>
        <sz val="11"/>
        <color theme="1"/>
        <rFont val="Times New Roman"/>
        <family val="1"/>
      </rPr>
      <t xml:space="preserve"> на реализацию проектов (млн. руб.)</t>
    </r>
  </si>
  <si>
    <r>
      <t>Объем софинансирования со стороны индивидуальных предпринимателей и ю</t>
    </r>
    <r>
      <rPr>
        <b/>
        <sz val="11"/>
        <color theme="1"/>
        <rFont val="Times New Roman"/>
        <family val="1"/>
      </rPr>
      <t>ридических лиц</t>
    </r>
    <r>
      <rPr>
        <sz val="11"/>
        <color theme="1"/>
        <rFont val="Times New Roman"/>
        <family val="1"/>
      </rPr>
      <t xml:space="preserve"> на реализацию проектов  (млн. руб.)</t>
    </r>
  </si>
  <si>
    <r>
      <t xml:space="preserve">Объем </t>
    </r>
    <r>
      <rPr>
        <b/>
        <sz val="11"/>
        <color theme="1"/>
        <rFont val="Times New Roman"/>
        <family val="1"/>
      </rPr>
      <t>инициативных платежей граждан, млн руб</t>
    </r>
  </si>
  <si>
    <r>
      <t xml:space="preserve">Объем </t>
    </r>
    <r>
      <rPr>
        <b/>
        <sz val="11"/>
        <color theme="1"/>
        <rFont val="Times New Roman"/>
        <family val="1"/>
      </rPr>
      <t>инициативных платежей юридических лиц и ИП, млн руб</t>
    </r>
  </si>
  <si>
    <r>
      <t xml:space="preserve">Общий объем </t>
    </r>
    <r>
      <rPr>
        <b/>
        <sz val="11"/>
        <color theme="1"/>
        <rFont val="Times New Roman"/>
        <family val="1"/>
      </rPr>
      <t>софинансирования из внебюджетных источников</t>
    </r>
    <r>
      <rPr>
        <sz val="11"/>
        <color theme="1"/>
        <rFont val="Times New Roman"/>
        <family val="1"/>
      </rPr>
      <t xml:space="preserve"> (со стороны граждан, ИП и юрлиц, иных форм) (млн.руб.)</t>
    </r>
  </si>
  <si>
    <r>
      <t xml:space="preserve">Объем субсидий из </t>
    </r>
    <r>
      <rPr>
        <b/>
        <sz val="11"/>
        <color theme="1"/>
        <rFont val="Times New Roman"/>
        <family val="1"/>
      </rPr>
      <t>федерального</t>
    </r>
    <r>
      <rPr>
        <sz val="11"/>
        <color theme="1"/>
        <rFont val="Times New Roman"/>
        <family val="1"/>
      </rPr>
      <t xml:space="preserve"> бюджета, направленных на финансирование проектов(млн. руб.)</t>
    </r>
  </si>
  <si>
    <r>
      <t>Средний бюджет ИБ+смеж  на 1 человека в субъекте РФ / в РФ (</t>
    </r>
    <r>
      <rPr>
        <i/>
        <sz val="11"/>
        <color theme="1"/>
        <rFont val="Times New Roman"/>
        <family val="1"/>
      </rPr>
      <t>среди субъектов, где имеются практики ИБ+смежные)</t>
    </r>
  </si>
  <si>
    <r>
      <t>Средний бюджет ИБ на 1 человека в РФ (</t>
    </r>
    <r>
      <rPr>
        <i/>
        <sz val="11"/>
        <color theme="1"/>
        <rFont val="Times New Roman"/>
        <family val="1"/>
      </rPr>
      <t>в целом на все население РФ)</t>
    </r>
  </si>
  <si>
    <r>
      <t xml:space="preserve">Предусмотрен </t>
    </r>
    <r>
      <rPr>
        <b/>
        <sz val="11"/>
        <color theme="1"/>
        <rFont val="Times New Roman"/>
        <family val="1"/>
      </rPr>
      <t>нефинансовый (трудовой) вклад</t>
    </r>
    <r>
      <rPr>
        <sz val="11"/>
        <color theme="1"/>
        <rFont val="Times New Roman"/>
        <family val="1"/>
      </rPr>
      <t xml:space="preserve"> со стороны населения, индивидуальных предпринимателей и юридических лиц</t>
    </r>
  </si>
  <si>
    <r>
      <t xml:space="preserve">Общее количество реализованных проектов  </t>
    </r>
    <r>
      <rPr>
        <i/>
        <sz val="11"/>
        <color theme="1"/>
        <rFont val="Times New Roman"/>
        <family val="1"/>
      </rPr>
      <t>(включая те, завершение которых было перенесено на 2020 г.)</t>
    </r>
  </si>
  <si>
    <r>
      <t xml:space="preserve">(9.1.) Количество </t>
    </r>
    <r>
      <rPr>
        <b/>
        <sz val="11"/>
        <color theme="1"/>
        <rFont val="Times New Roman"/>
        <family val="1"/>
      </rPr>
      <t>проектных идей (предложений)</t>
    </r>
  </si>
  <si>
    <r>
      <t xml:space="preserve">Количество </t>
    </r>
    <r>
      <rPr>
        <b/>
        <sz val="11"/>
        <color theme="1"/>
        <rFont val="Times New Roman"/>
        <family val="1"/>
      </rPr>
      <t>благополучателей</t>
    </r>
  </si>
  <si>
    <r>
      <t>Доля благополучателей от общего количества граждан, проживающих в субъекте РФ (%)  / Средняя доля благополучателей среди субъектов РФ (</t>
    </r>
    <r>
      <rPr>
        <i/>
        <sz val="11"/>
        <color theme="1"/>
        <rFont val="Times New Roman"/>
        <family val="1"/>
      </rPr>
      <t>где имеются ИБ+смежные практики)</t>
    </r>
  </si>
  <si>
    <t>федеральная целевая программа</t>
  </si>
  <si>
    <t>ФЦП</t>
  </si>
  <si>
    <t>федеральный орган исполнительной власти</t>
  </si>
  <si>
    <t>ФОИВ</t>
  </si>
  <si>
    <t>территориальное общественное самоуправление</t>
  </si>
  <si>
    <t>средства массовой информации</t>
  </si>
  <si>
    <t>СМИ</t>
  </si>
  <si>
    <t>региональные органы исполнительной власти</t>
  </si>
  <si>
    <t>РОИВ</t>
  </si>
  <si>
    <t>нормативный правовой акт</t>
  </si>
  <si>
    <t>НПА</t>
  </si>
  <si>
    <t>некоммерческая организация</t>
  </si>
  <si>
    <t>НКО</t>
  </si>
  <si>
    <t>многоквартирные дома</t>
  </si>
  <si>
    <t>МКД</t>
  </si>
  <si>
    <t>закрытое административно-территориальное образование</t>
  </si>
  <si>
    <t>ЗАТО</t>
  </si>
  <si>
    <t>жилищно-коммунальное хозяйство</t>
  </si>
  <si>
    <t>ЖКХ</t>
  </si>
  <si>
    <t>главный распорядитель бюджетных средств</t>
  </si>
  <si>
    <t xml:space="preserve">ГРБС </t>
  </si>
  <si>
    <t xml:space="preserve">ОБОЗНАЧЕНИЯ И СОКРАЩЕНИЯ </t>
  </si>
  <si>
    <t>Организация, учреждение или подразделение органа государственной власти субъекта Российской Федерации или органа местного самоуправления, осуществляющее реализацию практики инициативного бюджетирования или выполняющая методологическую, исследовательскую, аналитическую, мониторинговую, образовательную, консультационную деятельность и / или иные функции в рамках ее реализации</t>
  </si>
  <si>
    <t>ПРОЕКТНЫЙ ЦЕНТР</t>
  </si>
  <si>
    <t>Граждане, которые становятся пользователями результатов и услуг, появившихся вследствии реализованных проектов инициативного бюджетирования, инициативных проектов</t>
  </si>
  <si>
    <t>БЛАГОПОЛУЧАТЕЛИ</t>
  </si>
  <si>
    <t>Группа граждан, объединившихся с целью определения и обсуждения проектных идей для внесения в местные или региональные органы публичной власти проектов ИБ, инициативных проектов, направленных на решение конкретных вопросов регионального и/или местного значения</t>
  </si>
  <si>
    <t>ИНИЦИАТИВНАЯ ГРУППА ГРАЖДАН</t>
  </si>
  <si>
    <t>Способ участия граждан в проектах ИБ, предусматривающий трудовые, материальные, организационные формы поддержки проекта гражданами, индивидуальными предпринимателями и юридическими лицами</t>
  </si>
  <si>
    <t xml:space="preserve">ИНЫЕ ФОРМЫ УЧАСТИЯ, НЕФИНАНСОВЫЙ ВКЛАД </t>
  </si>
  <si>
    <t>Форма софинансирования проектов инициативного бюджетирования, предусматривающая, что денежные средства граждан, индивидуальных предпринимателей и юридических лиц, уплачиваемые на добровольной основе, зачисляются в соответствии с Бюджетным кодексом Российской Федерации в местный бюджет в целях реализации конкретных проектов ИБ, инициативных проектов</t>
  </si>
  <si>
    <t xml:space="preserve">ИНИЦИАТИВНЫЕ ПЛАТЕЖИ </t>
  </si>
  <si>
    <t>Внебюджетные источники финансовой поддержки проектов инициативного бюджетирования гражданами, индивидуальными предпринимателями и юридическими лицами, безвозмездно перечисляемые в бюджет муниципального образования на основании норм Гражданского кодекса Российской Федерации</t>
  </si>
  <si>
    <t>СОФИНАНСИРОВАНИЕ</t>
  </si>
  <si>
    <t>Предложение граждан, внесенное и оформленное в установленном нормативным правовым актом порядке в целях реализации мероприятий, имеющих приоритетное значение для жителей муниципального образования, или его части, по решению вопросов местного значения или иных вопросов, право решения которых предоставлено органам местного самоуправления</t>
  </si>
  <si>
    <t>ПРОЕКТ ИНИЦИАТИВНОГО БЮДЖЕТИРОВАНИЯ, ИНИЦИАТИВНЫЙ ПРОЕКТ</t>
  </si>
  <si>
    <t>Поддержанная гражданами проектная идея, прошедшая технический анализ и зарегистрированная для участия в конкурсных процедурах</t>
  </si>
  <si>
    <t>ПРОЕКТНАЯ ЗАЯВКА</t>
  </si>
  <si>
    <t>Предложение гражданина, индивидуального предпринимателя или юридического лица по реализации мероприятий, направленных на решение проблем, имеющих приоритетное значение для жителей региона, муниципального образования или его части, которое было выдвинуто в ходе первичных встреч, анкетирования, через интернет или другим способом</t>
  </si>
  <si>
    <t>ПРОЕКТНАЯ ИДЕЯ</t>
  </si>
  <si>
    <t>Практика инициативного бюджетирования регионального уровня, регулирование которой осуществляется в соответствии с законами и (или) нормативными правовыми актами субъекта Российской Федерации, а управление и конкурсный отбор инициативных проектов организуются органами государственной власти субъекта Российской Федерации. Региональная практика реализуется на территории субъекта Российской Федерации с привлечением средств бюджета субъекта Российской Федерации, а также иных источников финансового обеспечения проектов, и распространяется на территорию одного и более муниципальных образований</t>
  </si>
  <si>
    <t>РЕГИОНАЛЬНАЯ ПРАКТИКА (ПРАКТИКА СУБЪЕКТА РФ)</t>
  </si>
  <si>
    <t>Комплекс взаимоувязанных мероприятий, реализуемых органами государственной власти субъекта Российской Федерации и (или) органами местного самоуправления по развитию инициативного бюджетирования и обучению механизмам участия граждан Российской Федерации в решении вопросов социально-экономического развития соответствующих территорий на основе инициативного бюджетирования</t>
  </si>
  <si>
    <t xml:space="preserve">ПРОГРАММА ИНИЦИАТИВНОГО БЮДЖЕТИРОВАНИЯ </t>
  </si>
  <si>
    <t>Реализуемая в рамках одного субъекта Российской Федерации или муниципального образования модель инициативного бюджетирования, направленная на вовлечение граждан в бюджетный процесс и участие граждан в принятии бюджетных решений. Практика подразумевает регулярное планирование и выделение бюджетных ассигнований на реализацию проектов</t>
  </si>
  <si>
    <t>ПРАКТИКА ИНИЦИАТИВНОГО БЮДЖЕТИРОВАНИЯ</t>
  </si>
  <si>
    <t>Совокупность процедур организации участия граждан в инициативном бюджетировании на региональном, федеральном или муниципальном уровнях, определенная нормами законодательства Российской Федерации и нормативными правовыми актами субъектов РФ. Модель ИБ включает следующие обязательные процедуры: выдвижение, обсуждение и отбор проектов гражданами; участие граждан в реализации проектов и иные формы участия. Примеры: Программа поддержки местных инициатив (ППМИ), практика бюджетных комиссий (партиципаторное бюджетирование ЕУСПб), практика инициативных проектов, школьное инициативное бюджетирование (ШКИБ) и др.</t>
  </si>
  <si>
    <t>МОДЕЛЬ ИНИЦИАТИВНОГО БЮДЖЕТИРОВАНИЯ</t>
  </si>
  <si>
    <t xml:space="preserve">Общее название, используемое для обозначения совокупности практик вовлечения граждан в бюджетный процесс в Российской Федерации, объединенных идеологией гражданского участия, а также сфера государственного и муниципального регулирования участия населения в определении и выборе проектов, финансируемых за счет средств соответствующих бюджетов и последующем контроле за реализацией отобранных проектов со стороны граждан. </t>
  </si>
  <si>
    <t xml:space="preserve">ИНИЦИАТИВНОЕ БЮДЖЕТИРОВАНИЕ  </t>
  </si>
  <si>
    <t>КЛЮЧЕВЫЕ ПОНЯТИЯ, ИСПОЛЬЗУЕМЫЕ В АНКЕТЕ</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</si>
</sst>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 #,##0.00_-;_-* &quot;-&quot;??_-;_-@_-"/>
    <numFmt numFmtId="164" formatCode="[$-FC19]dd\ mmmm\ yyyy\ \г\.;@"/>
    <numFmt numFmtId="165" formatCode="#,##0.000"/>
    <numFmt numFmtId="166" formatCode="#,##0.0"/>
    <numFmt numFmtId="167" formatCode="0.000%"/>
    <numFmt numFmtId="168" formatCode="0.000"/>
    <numFmt numFmtId="169" formatCode="0.000000"/>
    <numFmt numFmtId="170" formatCode="0;[Red]0"/>
    <numFmt numFmtId="171" formatCode="#,##0.0;[Red]#,##0.0"/>
    <numFmt numFmtId="172" formatCode="0.0%"/>
    <numFmt numFmtId="173" formatCode="#,##0.0000"/>
    <numFmt numFmtId="174" formatCode="0.0"/>
    <numFmt numFmtId="175" formatCode="0.0000%"/>
    <numFmt numFmtId="176" formatCode="[$-FC19]dd\ mmmm\ yyyy&quot; г.&quot;;@"/>
    <numFmt numFmtId="177" formatCode="[$-FC19]dd\ mmmm\ yyyy\ \г\."/>
    <numFmt numFmtId="178" formatCode="dd/mm/yy;@"/>
    <numFmt numFmtId="179" formatCode="[$-419]mmmm\ yyyy;@"/>
    <numFmt numFmtId="180" formatCode="0.000000%"/>
    <numFmt numFmtId="181" formatCode="#,##0.00000000"/>
    <numFmt numFmtId="182" formatCode="#,##0.0000000"/>
    <numFmt numFmtId="183" formatCode="[$-F800]dddd\,\ mmmm\ dd\,\ yyyy"/>
    <numFmt numFmtId="184" formatCode="#,##0.00000"/>
    <numFmt numFmtId="185" formatCode="dd/mm/yy"/>
    <numFmt numFmtId="186" formatCode="0.0000"/>
    <numFmt numFmtId="187" formatCode="#,##0.00\ &quot;₽&quot;"/>
    <numFmt numFmtId="188" formatCode="[$-419]General"/>
    <numFmt numFmtId="189" formatCode="#,##0.000;[Red]#,##0.000"/>
    <numFmt numFmtId="190" formatCode="#,##0.00;[Red]#,##0.00"/>
    <numFmt numFmtId="191" formatCode="0.00;[Red]0.00"/>
  </numFmts>
  <fonts count="126" x14ac:knownFonts="1">
    <font>
      <sz val="11"/>
      <color theme="1"/>
      <name val="Calibri"/>
      <family val="2"/>
      <charset val="204"/>
      <scheme val="minor"/>
    </font>
    <font>
      <sz val="12"/>
      <color theme="1"/>
      <name val="Calibri"/>
      <family val="2"/>
      <charset val="204"/>
      <scheme val="minor"/>
    </font>
    <font>
      <sz val="12"/>
      <color theme="1"/>
      <name val="Calibri"/>
      <family val="2"/>
      <charset val="204"/>
      <scheme val="minor"/>
    </font>
    <font>
      <sz val="12"/>
      <color theme="1"/>
      <name val="Calibri"/>
      <family val="2"/>
      <charset val="204"/>
      <scheme val="minor"/>
    </font>
    <font>
      <sz val="12"/>
      <color theme="1"/>
      <name val="Calibri"/>
      <family val="2"/>
      <charset val="204"/>
      <scheme val="minor"/>
    </font>
    <font>
      <sz val="11"/>
      <color theme="1"/>
      <name val="Calibri"/>
      <family val="2"/>
      <charset val="204"/>
      <scheme val="minor"/>
    </font>
    <font>
      <b/>
      <sz val="10"/>
      <name val="Times New Roman"/>
      <family val="1"/>
    </font>
    <font>
      <b/>
      <sz val="10"/>
      <color theme="0"/>
      <name val="Times New Roman"/>
      <family val="1"/>
    </font>
    <font>
      <sz val="10"/>
      <color theme="0"/>
      <name val="Times New Roman"/>
      <family val="1"/>
    </font>
    <font>
      <sz val="10"/>
      <name val="Times New Roman"/>
      <family val="1"/>
    </font>
    <font>
      <sz val="10"/>
      <color rgb="FF000000"/>
      <name val="Times New Roman"/>
      <family val="1"/>
    </font>
    <font>
      <sz val="10"/>
      <color theme="1"/>
      <name val="Times New Roman"/>
      <family val="1"/>
    </font>
    <font>
      <i/>
      <sz val="10"/>
      <name val="Times New Roman"/>
      <family val="1"/>
    </font>
    <font>
      <u/>
      <sz val="11"/>
      <color theme="10"/>
      <name val="Calibri"/>
      <family val="2"/>
      <charset val="204"/>
      <scheme val="minor"/>
    </font>
    <font>
      <i/>
      <u/>
      <sz val="10"/>
      <name val="Times New Roman"/>
      <family val="1"/>
    </font>
    <font>
      <b/>
      <sz val="9"/>
      <color rgb="FF000000"/>
      <name val="Tahoma"/>
      <family val="2"/>
      <charset val="204"/>
    </font>
    <font>
      <sz val="9"/>
      <color rgb="FF000000"/>
      <name val="Tahoma"/>
      <family val="2"/>
      <charset val="204"/>
    </font>
    <font>
      <b/>
      <sz val="9"/>
      <color indexed="81"/>
      <name val="Tahoma"/>
      <family val="2"/>
      <charset val="204"/>
    </font>
    <font>
      <sz val="9"/>
      <color indexed="81"/>
      <name val="Tahoma"/>
      <family val="2"/>
      <charset val="204"/>
    </font>
    <font>
      <sz val="12"/>
      <name val="Times New Roman"/>
      <family val="1"/>
    </font>
    <font>
      <b/>
      <sz val="12"/>
      <color rgb="FFC00000"/>
      <name val="Times New Roman"/>
      <family val="1"/>
    </font>
    <font>
      <sz val="11"/>
      <color theme="1"/>
      <name val="Times New Roman"/>
      <family val="1"/>
    </font>
    <font>
      <sz val="11"/>
      <name val="Times New Roman"/>
      <family val="1"/>
    </font>
    <font>
      <i/>
      <sz val="12"/>
      <name val="Times New Roman"/>
      <family val="1"/>
    </font>
    <font>
      <sz val="12"/>
      <name val="Times New Roman"/>
      <family val="1"/>
      <charset val="204"/>
    </font>
    <font>
      <b/>
      <sz val="12"/>
      <name val="Times New Roman"/>
      <family val="1"/>
      <charset val="204"/>
    </font>
    <font>
      <sz val="10"/>
      <color theme="1"/>
      <name val="Times New Roman"/>
      <family val="1"/>
      <charset val="204"/>
    </font>
    <font>
      <sz val="8"/>
      <name val="Calibri"/>
      <family val="2"/>
      <charset val="204"/>
      <scheme val="minor"/>
    </font>
    <font>
      <sz val="12"/>
      <name val="Calibri"/>
      <family val="2"/>
      <charset val="204"/>
      <scheme val="minor"/>
    </font>
    <font>
      <b/>
      <sz val="12"/>
      <name val="Calibri"/>
      <family val="2"/>
      <charset val="204"/>
      <scheme val="minor"/>
    </font>
    <font>
      <sz val="12"/>
      <color rgb="FF000000"/>
      <name val="Calibri"/>
      <family val="2"/>
      <charset val="204"/>
      <scheme val="minor"/>
    </font>
    <font>
      <sz val="12"/>
      <color rgb="FF000000"/>
      <name val="Calibri"/>
      <family val="2"/>
      <scheme val="minor"/>
    </font>
    <font>
      <sz val="12"/>
      <color indexed="64"/>
      <name val="Calibri"/>
      <family val="2"/>
      <scheme val="minor"/>
    </font>
    <font>
      <sz val="12"/>
      <color indexed="64"/>
      <name val="Times New Roman"/>
      <family val="1"/>
    </font>
    <font>
      <sz val="12"/>
      <color theme="1"/>
      <name val="Times New Roman"/>
      <family val="1"/>
    </font>
    <font>
      <b/>
      <sz val="12"/>
      <name val="Times New Roman"/>
      <family val="1"/>
    </font>
    <font>
      <u/>
      <sz val="12"/>
      <color theme="10"/>
      <name val="Times New Roman"/>
      <family val="1"/>
    </font>
    <font>
      <sz val="12"/>
      <color rgb="FF000000"/>
      <name val="Times New Roman"/>
      <family val="1"/>
    </font>
    <font>
      <b/>
      <sz val="11"/>
      <color indexed="2"/>
      <name val="Calibri"/>
      <family val="2"/>
      <scheme val="minor"/>
    </font>
    <font>
      <sz val="9"/>
      <color indexed="81"/>
      <name val="Tahoma"/>
      <family val="2"/>
    </font>
    <font>
      <sz val="12"/>
      <color theme="1"/>
      <name val="Calibri"/>
      <family val="2"/>
      <charset val="204"/>
    </font>
    <font>
      <u/>
      <sz val="8"/>
      <color rgb="FF0563C1"/>
      <name val="Calibri"/>
      <family val="2"/>
      <charset val="204"/>
    </font>
    <font>
      <u/>
      <sz val="11"/>
      <color theme="10"/>
      <name val="Times New Roman"/>
      <family val="1"/>
    </font>
    <font>
      <sz val="11"/>
      <color theme="10"/>
      <name val="Times New Roman"/>
      <family val="1"/>
    </font>
    <font>
      <i/>
      <sz val="12"/>
      <name val="Times New Roman"/>
      <family val="1"/>
      <charset val="204"/>
    </font>
    <font>
      <b/>
      <sz val="12"/>
      <color theme="0"/>
      <name val="Times New Roman"/>
      <family val="1"/>
    </font>
    <font>
      <b/>
      <sz val="12"/>
      <color theme="0"/>
      <name val="Times New Roman"/>
      <family val="1"/>
      <charset val="204"/>
    </font>
    <font>
      <sz val="12"/>
      <color rgb="FF000000"/>
      <name val="Times New Roman"/>
      <family val="1"/>
      <charset val="204"/>
    </font>
    <font>
      <sz val="12"/>
      <color theme="1"/>
      <name val="Times New Roman"/>
      <family val="1"/>
      <charset val="204"/>
    </font>
    <font>
      <sz val="11"/>
      <color rgb="FF000000"/>
      <name val="Calibri"/>
      <family val="2"/>
      <charset val="204"/>
    </font>
    <font>
      <sz val="12"/>
      <color indexed="8"/>
      <name val="Times New Roman"/>
      <family val="1"/>
    </font>
    <font>
      <u/>
      <sz val="10"/>
      <color theme="10"/>
      <name val="Times New Roman"/>
      <family val="1"/>
    </font>
    <font>
      <u/>
      <sz val="10"/>
      <name val="Times New Roman"/>
      <family val="1"/>
    </font>
    <font>
      <sz val="10"/>
      <color rgb="FFFF0000"/>
      <name val="Times New Roman"/>
      <family val="1"/>
    </font>
    <font>
      <b/>
      <sz val="10"/>
      <color rgb="FF000000"/>
      <name val="Times New Roman"/>
      <family val="1"/>
    </font>
    <font>
      <i/>
      <u/>
      <sz val="10"/>
      <color rgb="FF000000"/>
      <name val="Times New Roman"/>
      <family val="1"/>
    </font>
    <font>
      <sz val="10"/>
      <color theme="10"/>
      <name val="Times New Roman"/>
      <family val="1"/>
    </font>
    <font>
      <i/>
      <sz val="10"/>
      <color rgb="FF000000"/>
      <name val="Times New Roman"/>
      <family val="1"/>
    </font>
    <font>
      <u/>
      <sz val="10"/>
      <color theme="8"/>
      <name val="Times New Roman"/>
      <family val="1"/>
    </font>
    <font>
      <u/>
      <sz val="10"/>
      <color rgb="FF0070C0"/>
      <name val="Times New Roman"/>
      <family val="1"/>
    </font>
    <font>
      <sz val="10"/>
      <color rgb="FF0070C0"/>
      <name val="Times New Roman"/>
      <family val="1"/>
    </font>
    <font>
      <b/>
      <sz val="12"/>
      <color rgb="FF000000"/>
      <name val="Times New Roman"/>
      <family val="1"/>
    </font>
    <font>
      <sz val="9"/>
      <name val="Times New Roman"/>
      <family val="1"/>
    </font>
    <font>
      <b/>
      <sz val="10"/>
      <color rgb="FFC00000"/>
      <name val="Times New Roman"/>
      <family val="1"/>
    </font>
    <font>
      <sz val="10"/>
      <color indexed="64"/>
      <name val="Times New Roman"/>
      <family val="1"/>
    </font>
    <font>
      <sz val="10"/>
      <color indexed="2"/>
      <name val="Times New Roman"/>
      <family val="1"/>
    </font>
    <font>
      <b/>
      <sz val="10"/>
      <color theme="1"/>
      <name val="Times New Roman"/>
      <family val="1"/>
    </font>
    <font>
      <u/>
      <sz val="10"/>
      <color theme="1"/>
      <name val="Times New Roman"/>
      <family val="1"/>
    </font>
    <font>
      <sz val="10"/>
      <color theme="4" tint="-0.249977111117893"/>
      <name val="Times New Roman"/>
      <family val="1"/>
    </font>
    <font>
      <u/>
      <sz val="10"/>
      <color rgb="FF0563C1"/>
      <name val="Times New Roman"/>
      <family val="1"/>
    </font>
    <font>
      <u/>
      <sz val="10"/>
      <color indexed="30"/>
      <name val="Times New Roman"/>
      <family val="1"/>
    </font>
    <font>
      <b/>
      <sz val="10"/>
      <color indexed="2"/>
      <name val="Times New Roman"/>
      <family val="1"/>
    </font>
    <font>
      <i/>
      <sz val="10"/>
      <color indexed="64"/>
      <name val="Times New Roman"/>
      <family val="1"/>
    </font>
    <font>
      <sz val="10"/>
      <color rgb="FF0000FF"/>
      <name val="Times New Roman"/>
      <family val="1"/>
    </font>
    <font>
      <sz val="10"/>
      <color indexed="8"/>
      <name val="Times New Roman"/>
      <family val="1"/>
    </font>
    <font>
      <sz val="14"/>
      <color rgb="FF000000"/>
      <name val="Times New Roman"/>
      <family val="1"/>
    </font>
    <font>
      <sz val="14"/>
      <color theme="1"/>
      <name val="Times New Roman"/>
      <family val="1"/>
    </font>
    <font>
      <b/>
      <sz val="14"/>
      <color theme="1"/>
      <name val="Times New Roman"/>
      <family val="1"/>
    </font>
    <font>
      <sz val="10"/>
      <color rgb="FF000000"/>
      <name val="Tahoma"/>
      <family val="2"/>
      <charset val="204"/>
    </font>
    <font>
      <b/>
      <sz val="10"/>
      <color rgb="FF000000"/>
      <name val="Tahoma"/>
      <family val="2"/>
      <charset val="204"/>
    </font>
    <font>
      <b/>
      <sz val="9"/>
      <color rgb="FF000000"/>
      <name val="Tahoma"/>
      <family val="2"/>
    </font>
    <font>
      <sz val="9"/>
      <color rgb="FF000000"/>
      <name val="Tahoma"/>
      <family val="2"/>
    </font>
    <font>
      <sz val="16"/>
      <color rgb="FF000000"/>
      <name val="Times New Roman"/>
      <family val="1"/>
    </font>
    <font>
      <u/>
      <sz val="16"/>
      <color rgb="FF000000"/>
      <name val="Times New Roman"/>
      <family val="1"/>
    </font>
    <font>
      <b/>
      <sz val="11"/>
      <color theme="1"/>
      <name val="Calibri"/>
      <family val="2"/>
      <scheme val="minor"/>
    </font>
    <font>
      <sz val="11"/>
      <color theme="1"/>
      <name val="Calibri"/>
      <family val="2"/>
      <scheme val="minor"/>
    </font>
    <font>
      <sz val="12"/>
      <color rgb="FFFF0000"/>
      <name val="Times New Roman"/>
      <family val="1"/>
    </font>
    <font>
      <sz val="14"/>
      <name val="Times New Roman"/>
      <family val="1"/>
    </font>
    <font>
      <b/>
      <sz val="13"/>
      <name val="Times New Roman"/>
      <family val="1"/>
    </font>
    <font>
      <sz val="13"/>
      <name val="Times New Roman"/>
      <family val="1"/>
    </font>
    <font>
      <sz val="13"/>
      <color indexed="64"/>
      <name val="Times New Roman"/>
      <family val="1"/>
    </font>
    <font>
      <b/>
      <sz val="12"/>
      <color theme="1"/>
      <name val="Times New Roman"/>
      <family val="1"/>
    </font>
    <font>
      <u/>
      <sz val="12"/>
      <name val="Times New Roman"/>
      <family val="1"/>
    </font>
    <font>
      <u/>
      <sz val="11"/>
      <name val="Times New Roman"/>
      <family val="1"/>
    </font>
    <font>
      <u/>
      <sz val="9.4499999999999993"/>
      <color theme="10"/>
      <name val="Times New Roman"/>
      <family val="1"/>
    </font>
    <font>
      <u/>
      <sz val="13"/>
      <color theme="10"/>
      <name val="Times New Roman"/>
      <family val="1"/>
    </font>
    <font>
      <u/>
      <sz val="11"/>
      <color rgb="FF0563C1"/>
      <name val="Times New Roman"/>
      <family val="1"/>
    </font>
    <font>
      <sz val="8"/>
      <name val="Times New Roman"/>
      <family val="1"/>
    </font>
    <font>
      <b/>
      <sz val="11"/>
      <name val="Times New Roman"/>
      <family val="1"/>
    </font>
    <font>
      <sz val="12"/>
      <color theme="4" tint="-0.249977111117893"/>
      <name val="Times New Roman"/>
      <family val="1"/>
    </font>
    <font>
      <sz val="13"/>
      <color rgb="FF000000"/>
      <name val="Times New Roman"/>
      <family val="1"/>
    </font>
    <font>
      <sz val="12"/>
      <color indexed="2"/>
      <name val="Times New Roman"/>
      <family val="1"/>
    </font>
    <font>
      <sz val="14"/>
      <color rgb="FFFF0000"/>
      <name val="Times New Roman"/>
      <family val="1"/>
    </font>
    <font>
      <b/>
      <sz val="14"/>
      <name val="Times New Roman"/>
      <family val="1"/>
    </font>
    <font>
      <b/>
      <sz val="12"/>
      <color indexed="2"/>
      <name val="Times New Roman"/>
      <family val="1"/>
    </font>
    <font>
      <sz val="13"/>
      <color theme="1"/>
      <name val="Times New Roman"/>
      <family val="1"/>
    </font>
    <font>
      <u/>
      <sz val="11"/>
      <color theme="1"/>
      <name val="Times New Roman"/>
      <family val="1"/>
    </font>
    <font>
      <u/>
      <sz val="11"/>
      <color indexed="30"/>
      <name val="Times New Roman"/>
      <family val="1"/>
    </font>
    <font>
      <sz val="13"/>
      <color theme="10"/>
      <name val="Times New Roman"/>
      <family val="1"/>
    </font>
    <font>
      <u/>
      <sz val="9.4499999999999993"/>
      <name val="Times New Roman"/>
      <family val="1"/>
    </font>
    <font>
      <b/>
      <sz val="11"/>
      <color theme="1"/>
      <name val="Times New Roman"/>
      <family val="1"/>
    </font>
    <font>
      <i/>
      <sz val="13"/>
      <color indexed="64"/>
      <name val="Times New Roman"/>
      <family val="1"/>
    </font>
    <font>
      <sz val="12"/>
      <color rgb="FF0000FF"/>
      <name val="Times New Roman"/>
      <family val="1"/>
    </font>
    <font>
      <sz val="12"/>
      <color theme="0"/>
      <name val="Times New Roman"/>
      <family val="1"/>
    </font>
    <font>
      <b/>
      <i/>
      <sz val="11"/>
      <color theme="1"/>
      <name val="Times New Roman"/>
      <family val="1"/>
    </font>
    <font>
      <sz val="11"/>
      <color theme="0"/>
      <name val="Calibri"/>
      <family val="2"/>
      <charset val="204"/>
      <scheme val="minor"/>
    </font>
    <font>
      <sz val="14"/>
      <color theme="0"/>
      <name val="Times New Roman"/>
      <family val="1"/>
    </font>
    <font>
      <b/>
      <sz val="14"/>
      <color rgb="FF000000"/>
      <name val="Times New Roman"/>
      <family val="1"/>
    </font>
    <font>
      <sz val="11"/>
      <color rgb="FF000000"/>
      <name val="Times New Roman"/>
      <family val="1"/>
    </font>
    <font>
      <b/>
      <sz val="11"/>
      <color rgb="FF000000"/>
      <name val="Times New Roman"/>
      <family val="1"/>
    </font>
    <font>
      <b/>
      <i/>
      <sz val="11"/>
      <color rgb="FF000000"/>
      <name val="Times New Roman"/>
      <family val="1"/>
    </font>
    <font>
      <i/>
      <sz val="11"/>
      <color rgb="FF000000"/>
      <name val="Times New Roman"/>
      <family val="1"/>
    </font>
    <font>
      <i/>
      <sz val="11"/>
      <name val="Times New Roman"/>
      <family val="1"/>
    </font>
    <font>
      <sz val="11"/>
      <color rgb="FFFF0000"/>
      <name val="Times New Roman"/>
      <family val="1"/>
    </font>
    <font>
      <i/>
      <sz val="11"/>
      <color theme="1"/>
      <name val="Times New Roman"/>
      <family val="1"/>
    </font>
    <font>
      <sz val="12"/>
      <color rgb="FF222222"/>
      <name val="Times New Roman"/>
      <family val="1"/>
      <charset val="204"/>
    </font>
  </fonts>
  <fills count="32">
    <fill>
      <patternFill patternType="none"/>
    </fill>
    <fill>
      <patternFill patternType="gray125"/>
    </fill>
    <fill>
      <patternFill patternType="lightGray">
        <bgColor rgb="FF3E6695"/>
      </patternFill>
    </fill>
    <fill>
      <patternFill patternType="solid">
        <fgColor theme="4" tint="0.79998168889431442"/>
        <bgColor indexed="64"/>
      </patternFill>
    </fill>
    <fill>
      <patternFill patternType="solid">
        <fgColor rgb="FFDDEBF7"/>
        <bgColor rgb="FF000000"/>
      </patternFill>
    </fill>
    <fill>
      <patternFill patternType="solid">
        <fgColor theme="4" tint="0.79998168889431442"/>
        <bgColor rgb="FFCCFFFF"/>
      </patternFill>
    </fill>
    <fill>
      <patternFill patternType="solid">
        <fgColor theme="4" tint="0.79998168889431442"/>
        <bgColor rgb="FFDEEAF6"/>
      </patternFill>
    </fill>
    <fill>
      <patternFill patternType="solid">
        <fgColor theme="0"/>
        <bgColor indexed="64"/>
      </patternFill>
    </fill>
    <fill>
      <patternFill patternType="solid">
        <fgColor rgb="FF92D050"/>
        <bgColor indexed="64"/>
      </patternFill>
    </fill>
    <fill>
      <patternFill patternType="solid">
        <fgColor rgb="FFFFFF00"/>
        <bgColor indexed="64"/>
      </patternFill>
    </fill>
    <fill>
      <patternFill patternType="solid">
        <fgColor theme="4" tint="0.79998168889431442"/>
        <bgColor theme="4" tint="0.79998168889431442"/>
      </patternFill>
    </fill>
    <fill>
      <patternFill patternType="solid">
        <fgColor theme="4" tint="0.79998168889431442"/>
        <bgColor rgb="FFFFFF00"/>
      </patternFill>
    </fill>
    <fill>
      <patternFill patternType="solid">
        <fgColor theme="4" tint="0.79998168889431442"/>
        <bgColor indexed="65"/>
      </patternFill>
    </fill>
    <fill>
      <patternFill patternType="solid">
        <fgColor rgb="FFFF0000"/>
        <bgColor indexed="64"/>
      </patternFill>
    </fill>
    <fill>
      <patternFill patternType="lightGray">
        <bgColor theme="3"/>
      </patternFill>
    </fill>
    <fill>
      <patternFill patternType="solid">
        <fgColor theme="2" tint="-0.249977111117893"/>
        <bgColor indexed="64"/>
      </patternFill>
    </fill>
    <fill>
      <patternFill patternType="solid">
        <fgColor theme="5" tint="0.79998168889431442"/>
        <bgColor indexed="64"/>
      </patternFill>
    </fill>
    <fill>
      <patternFill patternType="solid">
        <fgColor theme="5" tint="0.79998168889431442"/>
        <bgColor rgb="FFFFFFFF"/>
      </patternFill>
    </fill>
    <fill>
      <patternFill patternType="solid">
        <fgColor theme="5" tint="0.79998168889431442"/>
        <bgColor indexed="22"/>
      </patternFill>
    </fill>
    <fill>
      <patternFill patternType="solid">
        <fgColor theme="4" tint="0.79998168889431442"/>
        <bgColor rgb="FF000000"/>
      </patternFill>
    </fill>
    <fill>
      <patternFill patternType="solid">
        <fgColor theme="9"/>
        <bgColor indexed="64"/>
      </patternFill>
    </fill>
    <fill>
      <patternFill patternType="solid">
        <fgColor theme="0"/>
        <bgColor rgb="FF2E75B5"/>
      </patternFill>
    </fill>
    <fill>
      <patternFill patternType="solid">
        <fgColor theme="2" tint="-0.499984740745262"/>
        <bgColor indexed="64"/>
      </patternFill>
    </fill>
    <fill>
      <patternFill patternType="solid">
        <fgColor rgb="FFFFC000"/>
        <bgColor indexed="64"/>
      </patternFill>
    </fill>
    <fill>
      <patternFill patternType="solid">
        <fgColor rgb="FF7030A0"/>
        <bgColor indexed="64"/>
      </patternFill>
    </fill>
    <fill>
      <patternFill patternType="solid">
        <fgColor rgb="FF00B0F0"/>
        <bgColor indexed="64"/>
      </patternFill>
    </fill>
    <fill>
      <patternFill patternType="solid">
        <fgColor rgb="FF00B050"/>
        <bgColor indexed="64"/>
      </patternFill>
    </fill>
    <fill>
      <patternFill patternType="solid">
        <fgColor rgb="FFC00000"/>
        <bgColor indexed="64"/>
      </patternFill>
    </fill>
    <fill>
      <patternFill patternType="lightGray">
        <bgColor theme="4" tint="0.79998168889431442"/>
      </patternFill>
    </fill>
    <fill>
      <patternFill patternType="solid">
        <fgColor theme="4" tint="0.79998168889431442"/>
        <bgColor indexed="27"/>
      </patternFill>
    </fill>
    <fill>
      <patternFill patternType="solid">
        <fgColor theme="4" tint="0.79998168889431442"/>
        <bgColor rgb="FFDDDDDD"/>
      </patternFill>
    </fill>
    <fill>
      <patternFill patternType="lightGray">
        <bgColor theme="5" tint="0.79998168889431442"/>
      </patternFill>
    </fill>
  </fills>
  <borders count="45">
    <border>
      <left/>
      <right/>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auto="1"/>
      </left>
      <right style="thin">
        <color auto="1"/>
      </right>
      <top/>
      <bottom/>
      <diagonal/>
    </border>
    <border>
      <left/>
      <right style="thin">
        <color auto="1"/>
      </right>
      <top style="thin">
        <color auto="1"/>
      </top>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top/>
      <bottom/>
      <diagonal/>
    </border>
  </borders>
  <cellStyleXfs count="10">
    <xf numFmtId="0" fontId="0" fillId="0" borderId="0"/>
    <xf numFmtId="0" fontId="5" fillId="0" borderId="0"/>
    <xf numFmtId="0" fontId="13" fillId="0" borderId="0" applyNumberFormat="0" applyFill="0" applyBorder="0" applyAlignment="0" applyProtection="0"/>
    <xf numFmtId="0" fontId="13" fillId="0" borderId="0" applyNumberForma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4" fillId="12" borderId="0" applyNumberFormat="0" applyBorder="0" applyAlignment="0" applyProtection="0"/>
    <xf numFmtId="188" fontId="49" fillId="0" borderId="0" applyBorder="0" applyProtection="0"/>
    <xf numFmtId="0" fontId="49" fillId="0" borderId="0"/>
    <xf numFmtId="9" fontId="49" fillId="0" borderId="0" applyFont="0" applyFill="0" applyBorder="0" applyAlignment="0" applyProtection="0"/>
  </cellStyleXfs>
  <cellXfs count="1271">
    <xf numFmtId="0" fontId="0" fillId="0" borderId="0" xfId="0"/>
    <xf numFmtId="0" fontId="10" fillId="3" borderId="2" xfId="0" applyFont="1" applyFill="1" applyBorder="1" applyAlignment="1">
      <alignment horizontal="left" vertical="center" wrapText="1"/>
    </xf>
    <xf numFmtId="0" fontId="11" fillId="3" borderId="2" xfId="0" applyFont="1" applyFill="1" applyBorder="1" applyAlignment="1">
      <alignment horizontal="left" vertical="center" wrapText="1"/>
    </xf>
    <xf numFmtId="0" fontId="12" fillId="3" borderId="2" xfId="0" applyFont="1" applyFill="1" applyBorder="1" applyAlignment="1">
      <alignment horizontal="left" vertical="center" wrapText="1"/>
    </xf>
    <xf numFmtId="49" fontId="6" fillId="2" borderId="2" xfId="0" applyNumberFormat="1" applyFont="1" applyFill="1" applyBorder="1" applyAlignment="1">
      <alignment horizontal="center" vertical="center" wrapText="1"/>
    </xf>
    <xf numFmtId="0" fontId="6" fillId="2" borderId="2" xfId="0" applyFont="1" applyFill="1" applyBorder="1" applyAlignment="1">
      <alignment horizontal="center" vertical="center" wrapText="1"/>
    </xf>
    <xf numFmtId="0" fontId="12" fillId="0" borderId="2" xfId="0" applyFont="1" applyBorder="1" applyAlignment="1">
      <alignment horizontal="left" vertical="center" wrapText="1"/>
    </xf>
    <xf numFmtId="0" fontId="21" fillId="0" borderId="0" xfId="0" applyFont="1"/>
    <xf numFmtId="0" fontId="21" fillId="0" borderId="2" xfId="0" applyFont="1" applyBorder="1"/>
    <xf numFmtId="0" fontId="14" fillId="0" borderId="2" xfId="0" applyFont="1" applyBorder="1" applyAlignment="1">
      <alignment horizontal="left" vertical="center" wrapText="1"/>
    </xf>
    <xf numFmtId="0" fontId="19" fillId="0" borderId="2" xfId="0" applyFont="1" applyBorder="1" applyAlignment="1">
      <alignment horizontal="center" vertical="center"/>
    </xf>
    <xf numFmtId="0" fontId="19" fillId="0" borderId="2" xfId="0" applyFont="1" applyBorder="1" applyAlignment="1">
      <alignment wrapText="1"/>
    </xf>
    <xf numFmtId="0" fontId="12" fillId="0" borderId="2" xfId="0" applyFont="1" applyBorder="1" applyAlignment="1">
      <alignment horizontal="left" vertical="center"/>
    </xf>
    <xf numFmtId="0" fontId="12" fillId="0" borderId="2" xfId="0" applyFont="1" applyBorder="1" applyAlignment="1">
      <alignment vertical="center" wrapText="1"/>
    </xf>
    <xf numFmtId="0" fontId="19" fillId="0" borderId="2" xfId="0" applyFont="1" applyBorder="1" applyAlignment="1">
      <alignment horizontal="right" vertical="center" wrapText="1"/>
    </xf>
    <xf numFmtId="1" fontId="19" fillId="0" borderId="2" xfId="0" applyNumberFormat="1" applyFont="1" applyBorder="1" applyAlignment="1">
      <alignment horizontal="center" vertical="center" wrapText="1"/>
    </xf>
    <xf numFmtId="3" fontId="11" fillId="3" borderId="2" xfId="0" applyNumberFormat="1" applyFont="1" applyFill="1" applyBorder="1" applyAlignment="1">
      <alignment horizontal="left" vertical="center" wrapText="1"/>
    </xf>
    <xf numFmtId="0" fontId="33" fillId="10" borderId="2" xfId="0" applyFont="1" applyFill="1" applyBorder="1" applyAlignment="1">
      <alignment horizontal="left" vertical="center" wrapText="1"/>
    </xf>
    <xf numFmtId="0" fontId="34" fillId="10" borderId="2" xfId="0" applyFont="1" applyFill="1" applyBorder="1" applyAlignment="1">
      <alignment horizontal="justify"/>
    </xf>
    <xf numFmtId="0" fontId="19" fillId="0" borderId="2" xfId="0" applyFont="1" applyBorder="1" applyAlignment="1">
      <alignment vertical="center" wrapText="1"/>
    </xf>
    <xf numFmtId="0" fontId="19" fillId="10" borderId="2" xfId="0" applyFont="1" applyFill="1" applyBorder="1" applyAlignment="1">
      <alignment horizontal="left" vertical="center" wrapText="1"/>
    </xf>
    <xf numFmtId="0" fontId="21" fillId="0" borderId="0" xfId="0" applyFont="1" applyFill="1"/>
    <xf numFmtId="49" fontId="25" fillId="14" borderId="9" xfId="0" applyNumberFormat="1" applyFont="1" applyFill="1" applyBorder="1" applyAlignment="1">
      <alignment horizontal="center" vertical="center" wrapText="1"/>
    </xf>
    <xf numFmtId="0" fontId="25" fillId="14" borderId="9" xfId="0" applyFont="1" applyFill="1" applyBorder="1" applyAlignment="1">
      <alignment horizontal="center" vertical="center" wrapText="1"/>
    </xf>
    <xf numFmtId="49" fontId="25" fillId="14" borderId="26" xfId="0" applyNumberFormat="1" applyFont="1" applyFill="1" applyBorder="1" applyAlignment="1">
      <alignment horizontal="center" vertical="center" wrapText="1"/>
    </xf>
    <xf numFmtId="0" fontId="25" fillId="14" borderId="27" xfId="0" applyFont="1" applyFill="1" applyBorder="1" applyAlignment="1">
      <alignment horizontal="center" vertical="center" wrapText="1"/>
    </xf>
    <xf numFmtId="0" fontId="25" fillId="14" borderId="28" xfId="0" applyFont="1" applyFill="1" applyBorder="1" applyAlignment="1">
      <alignment horizontal="center" vertical="center" wrapText="1"/>
    </xf>
    <xf numFmtId="49" fontId="24" fillId="0" borderId="29" xfId="0" applyNumberFormat="1" applyFont="1" applyBorder="1" applyAlignment="1">
      <alignment horizontal="center" vertical="center" wrapText="1"/>
    </xf>
    <xf numFmtId="0" fontId="24" fillId="0" borderId="4" xfId="0" applyFont="1" applyBorder="1" applyAlignment="1">
      <alignment horizontal="center" vertical="center" wrapText="1"/>
    </xf>
    <xf numFmtId="49" fontId="24" fillId="0" borderId="30" xfId="0" applyNumberFormat="1" applyFont="1" applyBorder="1" applyAlignment="1">
      <alignment horizontal="center" vertical="center" wrapText="1"/>
    </xf>
    <xf numFmtId="0" fontId="24" fillId="0" borderId="31" xfId="0" applyFont="1" applyBorder="1" applyAlignment="1">
      <alignment horizontal="center" vertical="center" wrapText="1"/>
    </xf>
    <xf numFmtId="0" fontId="24" fillId="0" borderId="32" xfId="0" applyFont="1" applyBorder="1" applyAlignment="1">
      <alignment horizontal="center" vertical="center" wrapText="1"/>
    </xf>
    <xf numFmtId="49" fontId="24" fillId="0" borderId="20" xfId="0" applyNumberFormat="1" applyFont="1" applyBorder="1" applyAlignment="1">
      <alignment horizontal="center" vertical="center" wrapText="1"/>
    </xf>
    <xf numFmtId="0" fontId="24" fillId="0" borderId="15" xfId="0" applyFont="1" applyBorder="1" applyAlignment="1">
      <alignment vertical="center" wrapText="1"/>
    </xf>
    <xf numFmtId="0" fontId="44" fillId="0" borderId="34" xfId="0" applyFont="1" applyBorder="1" applyAlignment="1">
      <alignment horizontal="left" vertical="center" wrapText="1"/>
    </xf>
    <xf numFmtId="49" fontId="24" fillId="0" borderId="21" xfId="0" applyNumberFormat="1" applyFont="1" applyBorder="1" applyAlignment="1">
      <alignment horizontal="center" vertical="center" wrapText="1"/>
    </xf>
    <xf numFmtId="0" fontId="24" fillId="0" borderId="16" xfId="0" applyFont="1" applyBorder="1" applyAlignment="1">
      <alignment vertical="center" wrapText="1"/>
    </xf>
    <xf numFmtId="0" fontId="44" fillId="0" borderId="32" xfId="0" applyFont="1" applyBorder="1" applyAlignment="1">
      <alignment horizontal="left" vertical="center" wrapText="1"/>
    </xf>
    <xf numFmtId="49" fontId="19" fillId="0" borderId="20" xfId="0" applyNumberFormat="1" applyFont="1" applyBorder="1" applyAlignment="1">
      <alignment horizontal="center" vertical="center" wrapText="1"/>
    </xf>
    <xf numFmtId="0" fontId="19" fillId="0" borderId="15" xfId="0" applyFont="1" applyBorder="1" applyAlignment="1">
      <alignment vertical="center" wrapText="1"/>
    </xf>
    <xf numFmtId="0" fontId="12" fillId="0" borderId="15" xfId="0" applyFont="1" applyBorder="1" applyAlignment="1">
      <alignment horizontal="left" vertical="center" wrapText="1"/>
    </xf>
    <xf numFmtId="49" fontId="19" fillId="0" borderId="30" xfId="0" applyNumberFormat="1" applyFont="1" applyBorder="1" applyAlignment="1">
      <alignment horizontal="center" vertical="center" wrapText="1"/>
    </xf>
    <xf numFmtId="0" fontId="19" fillId="0" borderId="31" xfId="0" applyFont="1" applyBorder="1" applyAlignment="1">
      <alignment vertical="center" wrapText="1"/>
    </xf>
    <xf numFmtId="0" fontId="12" fillId="0" borderId="31" xfId="0" applyFont="1" applyBorder="1" applyAlignment="1">
      <alignment horizontal="left" vertical="center" wrapText="1"/>
    </xf>
    <xf numFmtId="49" fontId="19" fillId="0" borderId="29" xfId="0" applyNumberFormat="1" applyFont="1" applyBorder="1" applyAlignment="1">
      <alignment horizontal="center" vertical="center" wrapText="1"/>
    </xf>
    <xf numFmtId="0" fontId="19" fillId="0" borderId="4" xfId="0" applyFont="1" applyBorder="1" applyAlignment="1">
      <alignment vertical="center" wrapText="1"/>
    </xf>
    <xf numFmtId="0" fontId="12" fillId="0" borderId="22" xfId="0" applyFont="1" applyBorder="1" applyAlignment="1">
      <alignment horizontal="left" vertical="center" wrapText="1"/>
    </xf>
    <xf numFmtId="0" fontId="12" fillId="0" borderId="16" xfId="0" applyFont="1" applyBorder="1" applyAlignment="1">
      <alignment horizontal="left" vertical="center" wrapText="1"/>
    </xf>
    <xf numFmtId="49" fontId="19" fillId="0" borderId="40" xfId="0" applyNumberFormat="1" applyFont="1" applyBorder="1" applyAlignment="1">
      <alignment horizontal="center" vertical="center" wrapText="1"/>
    </xf>
    <xf numFmtId="0" fontId="19" fillId="0" borderId="12" xfId="0" applyFont="1" applyBorder="1" applyAlignment="1">
      <alignment vertical="center" wrapText="1"/>
    </xf>
    <xf numFmtId="0" fontId="12" fillId="0" borderId="12" xfId="0" applyFont="1" applyBorder="1" applyAlignment="1">
      <alignment horizontal="left" vertical="center" wrapText="1"/>
    </xf>
    <xf numFmtId="49" fontId="19" fillId="0" borderId="33" xfId="0" applyNumberFormat="1" applyFont="1" applyBorder="1" applyAlignment="1">
      <alignment horizontal="center" vertical="center" wrapText="1"/>
    </xf>
    <xf numFmtId="0" fontId="19" fillId="0" borderId="9" xfId="0" applyFont="1" applyBorder="1" applyAlignment="1">
      <alignment vertical="center" wrapText="1"/>
    </xf>
    <xf numFmtId="49" fontId="19" fillId="0" borderId="35" xfId="0" applyNumberFormat="1" applyFont="1" applyBorder="1" applyAlignment="1">
      <alignment horizontal="center" vertical="center" wrapText="1"/>
    </xf>
    <xf numFmtId="0" fontId="19" fillId="0" borderId="36" xfId="0" applyFont="1" applyBorder="1" applyAlignment="1">
      <alignment vertical="center" wrapText="1"/>
    </xf>
    <xf numFmtId="0" fontId="14" fillId="0" borderId="36" xfId="0" applyFont="1" applyBorder="1" applyAlignment="1">
      <alignment horizontal="left" vertical="center" wrapText="1"/>
    </xf>
    <xf numFmtId="0" fontId="14" fillId="0" borderId="15" xfId="0" applyFont="1" applyBorder="1" applyAlignment="1">
      <alignment horizontal="left" vertical="center" wrapText="1"/>
    </xf>
    <xf numFmtId="49" fontId="19" fillId="0" borderId="41" xfId="0" applyNumberFormat="1" applyFont="1" applyBorder="1" applyAlignment="1">
      <alignment horizontal="center" vertical="center" wrapText="1"/>
    </xf>
    <xf numFmtId="49" fontId="19" fillId="0" borderId="42" xfId="0" applyNumberFormat="1" applyFont="1" applyBorder="1" applyAlignment="1">
      <alignment horizontal="center" vertical="center" wrapText="1"/>
    </xf>
    <xf numFmtId="0" fontId="19" fillId="0" borderId="22" xfId="0" applyFont="1" applyBorder="1" applyAlignment="1">
      <alignment vertical="center" wrapText="1"/>
    </xf>
    <xf numFmtId="0" fontId="12" fillId="0" borderId="25" xfId="0" applyFont="1" applyBorder="1" applyAlignment="1">
      <alignment horizontal="left" vertical="center" wrapText="1"/>
    </xf>
    <xf numFmtId="49" fontId="19" fillId="0" borderId="43" xfId="0" applyNumberFormat="1" applyFont="1" applyBorder="1" applyAlignment="1">
      <alignment horizontal="center" vertical="center" wrapText="1"/>
    </xf>
    <xf numFmtId="0" fontId="14" fillId="0" borderId="12" xfId="0" applyFont="1" applyBorder="1" applyAlignment="1">
      <alignment horizontal="left" vertical="center" wrapText="1"/>
    </xf>
    <xf numFmtId="49" fontId="19" fillId="0" borderId="21" xfId="0" applyNumberFormat="1" applyFont="1" applyBorder="1" applyAlignment="1">
      <alignment horizontal="center" vertical="center" wrapText="1"/>
    </xf>
    <xf numFmtId="0" fontId="19" fillId="0" borderId="16" xfId="0" applyFont="1" applyBorder="1" applyAlignment="1">
      <alignment vertical="center" wrapText="1"/>
    </xf>
    <xf numFmtId="0" fontId="19" fillId="0" borderId="15" xfId="0" applyFont="1" applyBorder="1" applyAlignment="1">
      <alignment horizontal="left" vertical="center" wrapText="1"/>
    </xf>
    <xf numFmtId="0" fontId="19" fillId="0" borderId="41" xfId="0" applyFont="1" applyBorder="1" applyAlignment="1">
      <alignment horizontal="center" vertical="center"/>
    </xf>
    <xf numFmtId="0" fontId="12" fillId="0" borderId="6" xfId="0" applyFont="1" applyBorder="1" applyAlignment="1">
      <alignment vertical="center" wrapText="1"/>
    </xf>
    <xf numFmtId="0" fontId="12" fillId="0" borderId="8" xfId="0" applyFont="1" applyBorder="1" applyAlignment="1">
      <alignment vertical="center" wrapText="1"/>
    </xf>
    <xf numFmtId="0" fontId="19" fillId="16" borderId="2" xfId="0" applyFont="1" applyFill="1" applyBorder="1" applyAlignment="1">
      <alignment vertical="center" wrapText="1"/>
    </xf>
    <xf numFmtId="0" fontId="19" fillId="0" borderId="25" xfId="0" applyFont="1" applyBorder="1" applyAlignment="1">
      <alignment horizontal="right" vertical="center" wrapText="1"/>
    </xf>
    <xf numFmtId="0" fontId="12" fillId="0" borderId="13" xfId="0" applyFont="1" applyBorder="1" applyAlignment="1">
      <alignment vertical="center" wrapText="1"/>
    </xf>
    <xf numFmtId="0" fontId="12" fillId="0" borderId="17" xfId="0" applyFont="1" applyBorder="1" applyAlignment="1">
      <alignment horizontal="left" vertical="center" wrapText="1"/>
    </xf>
    <xf numFmtId="0" fontId="19" fillId="0" borderId="2" xfId="0" applyFont="1" applyBorder="1" applyAlignment="1">
      <alignment horizontal="left" vertical="center" wrapText="1" indent="1"/>
    </xf>
    <xf numFmtId="0" fontId="12" fillId="0" borderId="3" xfId="0" applyFont="1" applyBorder="1" applyAlignment="1">
      <alignment horizontal="left" vertical="center" wrapText="1"/>
    </xf>
    <xf numFmtId="0" fontId="19" fillId="0" borderId="25" xfId="0" applyFont="1" applyBorder="1" applyAlignment="1">
      <alignment horizontal="left" vertical="center" wrapText="1" indent="1"/>
    </xf>
    <xf numFmtId="0" fontId="12" fillId="0" borderId="23" xfId="0" applyFont="1" applyBorder="1" applyAlignment="1">
      <alignment horizontal="left" vertical="center" wrapText="1"/>
    </xf>
    <xf numFmtId="0" fontId="12" fillId="0" borderId="10" xfId="0" applyFont="1" applyBorder="1" applyAlignment="1">
      <alignment horizontal="left" vertical="center" wrapText="1"/>
    </xf>
    <xf numFmtId="0" fontId="12" fillId="0" borderId="14" xfId="0" applyFont="1" applyBorder="1" applyAlignment="1">
      <alignment horizontal="left" vertical="center" wrapText="1"/>
    </xf>
    <xf numFmtId="0" fontId="19" fillId="0" borderId="25" xfId="0" applyFont="1" applyBorder="1" applyAlignment="1">
      <alignment vertical="center" wrapText="1"/>
    </xf>
    <xf numFmtId="0" fontId="12" fillId="0" borderId="18" xfId="0" applyFont="1" applyBorder="1" applyAlignment="1">
      <alignment horizontal="left" vertical="center" wrapText="1"/>
    </xf>
    <xf numFmtId="0" fontId="19" fillId="0" borderId="12" xfId="0" applyFont="1" applyBorder="1" applyAlignment="1">
      <alignment horizontal="left" vertical="center" wrapText="1"/>
    </xf>
    <xf numFmtId="0" fontId="19" fillId="0" borderId="16" xfId="0" applyFont="1" applyBorder="1" applyAlignment="1">
      <alignment horizontal="left" vertical="center" wrapText="1"/>
    </xf>
    <xf numFmtId="49" fontId="19" fillId="16" borderId="2" xfId="0" applyNumberFormat="1" applyFont="1" applyFill="1" applyBorder="1" applyAlignment="1">
      <alignment horizontal="center" vertical="center" wrapText="1"/>
    </xf>
    <xf numFmtId="0" fontId="19" fillId="16" borderId="2" xfId="0" applyFont="1" applyFill="1" applyBorder="1" applyAlignment="1">
      <alignment horizontal="left" vertical="center" wrapText="1"/>
    </xf>
    <xf numFmtId="0" fontId="12" fillId="16" borderId="2" xfId="0" applyFont="1" applyFill="1" applyBorder="1" applyAlignment="1">
      <alignment horizontal="left" vertical="center" wrapText="1"/>
    </xf>
    <xf numFmtId="0" fontId="14" fillId="16" borderId="2" xfId="0" applyFont="1" applyFill="1" applyBorder="1" applyAlignment="1">
      <alignment horizontal="left" vertical="center" wrapText="1"/>
    </xf>
    <xf numFmtId="0" fontId="9" fillId="7" borderId="2" xfId="0" applyFont="1" applyFill="1" applyBorder="1" applyAlignment="1">
      <alignment horizontal="center" vertical="center" wrapText="1"/>
    </xf>
    <xf numFmtId="0" fontId="12" fillId="7" borderId="2" xfId="0" applyFont="1" applyFill="1" applyBorder="1" applyAlignment="1">
      <alignment horizontal="left" vertical="center" wrapText="1"/>
    </xf>
    <xf numFmtId="0" fontId="46" fillId="14" borderId="1" xfId="0" applyFont="1" applyFill="1" applyBorder="1" applyAlignment="1">
      <alignment horizontal="center" vertical="center" wrapText="1"/>
    </xf>
    <xf numFmtId="0" fontId="37" fillId="16" borderId="2" xfId="0" applyFont="1" applyFill="1" applyBorder="1" applyAlignment="1">
      <alignment horizontal="left" vertical="center" wrapText="1"/>
    </xf>
    <xf numFmtId="0" fontId="37" fillId="16" borderId="2" xfId="0" applyFont="1" applyFill="1" applyBorder="1" applyAlignment="1">
      <alignment horizontal="center" vertical="center" wrapText="1"/>
    </xf>
    <xf numFmtId="0" fontId="47" fillId="16" borderId="5" xfId="0" applyFont="1" applyFill="1" applyBorder="1" applyAlignment="1">
      <alignment horizontal="left" vertical="center" wrapText="1"/>
    </xf>
    <xf numFmtId="0" fontId="47" fillId="16" borderId="1" xfId="0" applyFont="1" applyFill="1" applyBorder="1" applyAlignment="1">
      <alignment horizontal="left" vertical="center" wrapText="1"/>
    </xf>
    <xf numFmtId="0" fontId="34" fillId="16" borderId="2" xfId="0" applyFont="1" applyFill="1" applyBorder="1" applyAlignment="1">
      <alignment horizontal="left" vertical="center"/>
    </xf>
    <xf numFmtId="0" fontId="34" fillId="16" borderId="2" xfId="0" applyFont="1" applyFill="1" applyBorder="1" applyAlignment="1">
      <alignment horizontal="left" vertical="center" wrapText="1"/>
    </xf>
    <xf numFmtId="188" fontId="50" fillId="18" borderId="2" xfId="7" applyFont="1" applyFill="1" applyBorder="1" applyAlignment="1">
      <alignment horizontal="left" vertical="center" wrapText="1"/>
    </xf>
    <xf numFmtId="0" fontId="19" fillId="16" borderId="2" xfId="0" applyFont="1" applyFill="1" applyBorder="1" applyAlignment="1">
      <alignment horizontal="center" vertical="center" wrapText="1"/>
    </xf>
    <xf numFmtId="0" fontId="0" fillId="0" borderId="0" xfId="0" applyAlignment="1">
      <alignment vertical="center"/>
    </xf>
    <xf numFmtId="0" fontId="48" fillId="0" borderId="0" xfId="0" applyFont="1" applyAlignment="1">
      <alignment horizontal="left" vertical="center" wrapText="1"/>
    </xf>
    <xf numFmtId="0" fontId="48" fillId="0" borderId="0" xfId="0" applyFont="1" applyAlignment="1">
      <alignment vertical="center" wrapText="1"/>
    </xf>
    <xf numFmtId="0" fontId="48" fillId="0" borderId="0" xfId="0" applyFont="1" applyAlignment="1">
      <alignment horizontal="left" vertical="center"/>
    </xf>
    <xf numFmtId="183" fontId="0" fillId="0" borderId="0" xfId="0" applyNumberFormat="1" applyAlignment="1">
      <alignment vertical="center"/>
    </xf>
    <xf numFmtId="183" fontId="0" fillId="0" borderId="0" xfId="0" applyNumberFormat="1"/>
    <xf numFmtId="0" fontId="0" fillId="0" borderId="0" xfId="0" applyAlignment="1">
      <alignment vertical="center" wrapText="1"/>
    </xf>
    <xf numFmtId="0" fontId="34" fillId="0" borderId="0" xfId="0" applyFont="1" applyAlignment="1">
      <alignment horizontal="left" vertical="center"/>
    </xf>
    <xf numFmtId="0" fontId="3" fillId="0" borderId="0" xfId="0" applyFont="1" applyAlignment="1">
      <alignment vertical="center"/>
    </xf>
    <xf numFmtId="0" fontId="0" fillId="0" borderId="0" xfId="0" applyAlignment="1">
      <alignment horizontal="left" vertical="center"/>
    </xf>
    <xf numFmtId="0" fontId="0" fillId="0" borderId="0" xfId="0" applyAlignment="1">
      <alignment horizontal="left" vertical="center" wrapText="1"/>
    </xf>
    <xf numFmtId="0" fontId="37" fillId="0" borderId="2" xfId="0" applyFont="1" applyBorder="1" applyAlignment="1">
      <alignment wrapText="1"/>
    </xf>
    <xf numFmtId="0" fontId="9" fillId="3" borderId="2" xfId="0" applyFont="1" applyFill="1" applyBorder="1" applyAlignment="1">
      <alignment horizontal="left" vertical="center" wrapText="1"/>
    </xf>
    <xf numFmtId="1" fontId="9" fillId="3" borderId="2" xfId="0" applyNumberFormat="1" applyFont="1" applyFill="1" applyBorder="1" applyAlignment="1">
      <alignment horizontal="left" vertical="center" wrapText="1"/>
    </xf>
    <xf numFmtId="164" fontId="9" fillId="3" borderId="2" xfId="0" applyNumberFormat="1" applyFont="1" applyFill="1" applyBorder="1" applyAlignment="1">
      <alignment horizontal="left" vertical="center" wrapText="1"/>
    </xf>
    <xf numFmtId="165" fontId="9" fillId="3" borderId="2" xfId="0" applyNumberFormat="1" applyFont="1" applyFill="1" applyBorder="1" applyAlignment="1">
      <alignment horizontal="left" vertical="center" wrapText="1"/>
    </xf>
    <xf numFmtId="10" fontId="9" fillId="3" borderId="2" xfId="0" applyNumberFormat="1" applyFont="1" applyFill="1" applyBorder="1" applyAlignment="1">
      <alignment horizontal="left" vertical="center" wrapText="1"/>
    </xf>
    <xf numFmtId="2" fontId="9" fillId="3" borderId="2" xfId="0" applyNumberFormat="1" applyFont="1" applyFill="1" applyBorder="1" applyAlignment="1">
      <alignment horizontal="left" vertical="center" wrapText="1"/>
    </xf>
    <xf numFmtId="3" fontId="9" fillId="3" borderId="2" xfId="0" applyNumberFormat="1" applyFont="1" applyFill="1" applyBorder="1" applyAlignment="1">
      <alignment horizontal="left" vertical="center" wrapText="1"/>
    </xf>
    <xf numFmtId="3" fontId="6" fillId="3" borderId="2" xfId="0" applyNumberFormat="1" applyFont="1" applyFill="1" applyBorder="1" applyAlignment="1">
      <alignment horizontal="left" vertical="center" wrapText="1"/>
    </xf>
    <xf numFmtId="166" fontId="9" fillId="3" borderId="2" xfId="0" applyNumberFormat="1" applyFont="1" applyFill="1" applyBorder="1" applyAlignment="1">
      <alignment horizontal="left" vertical="center" wrapText="1"/>
    </xf>
    <xf numFmtId="0" fontId="51" fillId="3" borderId="2" xfId="3" applyFont="1" applyFill="1" applyBorder="1" applyAlignment="1">
      <alignment horizontal="left" vertical="center" wrapText="1"/>
    </xf>
    <xf numFmtId="4" fontId="9" fillId="3" borderId="2" xfId="0" applyNumberFormat="1" applyFont="1" applyFill="1" applyBorder="1" applyAlignment="1">
      <alignment horizontal="left" vertical="center" wrapText="1"/>
    </xf>
    <xf numFmtId="173" fontId="9" fillId="3" borderId="2" xfId="0" applyNumberFormat="1" applyFont="1" applyFill="1" applyBorder="1" applyAlignment="1">
      <alignment horizontal="left" vertical="center" wrapText="1"/>
    </xf>
    <xf numFmtId="172" fontId="9" fillId="3" borderId="2" xfId="0" applyNumberFormat="1" applyFont="1" applyFill="1" applyBorder="1" applyAlignment="1">
      <alignment horizontal="left" vertical="center" wrapText="1"/>
    </xf>
    <xf numFmtId="10" fontId="51" fillId="3" borderId="2" xfId="3" applyNumberFormat="1" applyFont="1" applyFill="1" applyBorder="1" applyAlignment="1">
      <alignment horizontal="left" vertical="center" wrapText="1"/>
    </xf>
    <xf numFmtId="166" fontId="11" fillId="3" borderId="2" xfId="0" applyNumberFormat="1" applyFont="1" applyFill="1" applyBorder="1" applyAlignment="1">
      <alignment horizontal="left" vertical="center" wrapText="1"/>
    </xf>
    <xf numFmtId="9" fontId="9" fillId="3" borderId="2" xfId="0" applyNumberFormat="1" applyFont="1" applyFill="1" applyBorder="1" applyAlignment="1">
      <alignment horizontal="left" vertical="center" wrapText="1"/>
    </xf>
    <xf numFmtId="174" fontId="9" fillId="3" borderId="2" xfId="0" applyNumberFormat="1" applyFont="1" applyFill="1" applyBorder="1" applyAlignment="1">
      <alignment horizontal="left" vertical="center" wrapText="1"/>
    </xf>
    <xf numFmtId="0" fontId="11" fillId="3" borderId="2" xfId="3" applyFont="1" applyFill="1" applyBorder="1" applyAlignment="1">
      <alignment horizontal="left" vertical="center" wrapText="1"/>
    </xf>
    <xf numFmtId="0" fontId="52" fillId="3" borderId="2" xfId="3" applyFont="1" applyFill="1" applyBorder="1" applyAlignment="1">
      <alignment horizontal="left" vertical="center" wrapText="1"/>
    </xf>
    <xf numFmtId="4" fontId="10" fillId="3" borderId="2" xfId="0" applyNumberFormat="1" applyFont="1" applyFill="1" applyBorder="1" applyAlignment="1">
      <alignment horizontal="left" vertical="center" wrapText="1"/>
    </xf>
    <xf numFmtId="165" fontId="10" fillId="3" borderId="2" xfId="0" applyNumberFormat="1" applyFont="1" applyFill="1" applyBorder="1" applyAlignment="1">
      <alignment horizontal="left" vertical="center" wrapText="1"/>
    </xf>
    <xf numFmtId="166" fontId="10" fillId="3" borderId="2" xfId="0" applyNumberFormat="1" applyFont="1" applyFill="1" applyBorder="1" applyAlignment="1">
      <alignment horizontal="left" vertical="center" wrapText="1"/>
    </xf>
    <xf numFmtId="0" fontId="51" fillId="3" borderId="2" xfId="3" applyFont="1" applyFill="1" applyBorder="1" applyAlignment="1" applyProtection="1">
      <alignment horizontal="left" vertical="center" wrapText="1"/>
    </xf>
    <xf numFmtId="0" fontId="51" fillId="3" borderId="2" xfId="3" applyFont="1" applyFill="1" applyBorder="1" applyAlignment="1">
      <alignment horizontal="left" vertical="top" wrapText="1"/>
    </xf>
    <xf numFmtId="2" fontId="9" fillId="3" borderId="2" xfId="4" applyNumberFormat="1" applyFont="1" applyFill="1" applyBorder="1" applyAlignment="1">
      <alignment horizontal="left" vertical="center" wrapText="1"/>
    </xf>
    <xf numFmtId="3" fontId="10" fillId="3" borderId="2" xfId="0" applyNumberFormat="1" applyFont="1" applyFill="1" applyBorder="1" applyAlignment="1">
      <alignment horizontal="left" vertical="center" wrapText="1"/>
    </xf>
    <xf numFmtId="0" fontId="9" fillId="3" borderId="2" xfId="0" applyFont="1" applyFill="1" applyBorder="1" applyAlignment="1">
      <alignment vertical="top" wrapText="1"/>
    </xf>
    <xf numFmtId="14" fontId="9" fillId="3" borderId="2" xfId="0" applyNumberFormat="1" applyFont="1" applyFill="1" applyBorder="1" applyAlignment="1">
      <alignment horizontal="left" vertical="center" wrapText="1"/>
    </xf>
    <xf numFmtId="10" fontId="52" fillId="3" borderId="2" xfId="3" applyNumberFormat="1" applyFont="1" applyFill="1" applyBorder="1" applyAlignment="1">
      <alignment horizontal="left" vertical="center" wrapText="1"/>
    </xf>
    <xf numFmtId="165" fontId="9" fillId="3" borderId="2" xfId="0" quotePrefix="1" applyNumberFormat="1" applyFont="1" applyFill="1" applyBorder="1" applyAlignment="1">
      <alignment horizontal="left" vertical="center" wrapText="1"/>
    </xf>
    <xf numFmtId="165" fontId="52" fillId="3" borderId="2" xfId="3" applyNumberFormat="1" applyFont="1" applyFill="1" applyBorder="1" applyAlignment="1">
      <alignment horizontal="left" vertical="center" wrapText="1"/>
    </xf>
    <xf numFmtId="10" fontId="51" fillId="3" borderId="2" xfId="3" applyNumberFormat="1" applyFont="1" applyFill="1" applyBorder="1" applyAlignment="1" applyProtection="1">
      <alignment horizontal="left" vertical="center" wrapText="1"/>
    </xf>
    <xf numFmtId="1" fontId="9" fillId="3" borderId="2" xfId="0" applyNumberFormat="1" applyFont="1" applyFill="1" applyBorder="1" applyAlignment="1">
      <alignment horizontal="left" vertical="top" wrapText="1"/>
    </xf>
    <xf numFmtId="164" fontId="9" fillId="3" borderId="2" xfId="0" applyNumberFormat="1" applyFont="1" applyFill="1" applyBorder="1" applyAlignment="1">
      <alignment horizontal="left" vertical="top" wrapText="1"/>
    </xf>
    <xf numFmtId="165" fontId="9" fillId="3" borderId="2" xfId="0" applyNumberFormat="1" applyFont="1" applyFill="1" applyBorder="1" applyAlignment="1">
      <alignment horizontal="left" vertical="top" wrapText="1"/>
    </xf>
    <xf numFmtId="10" fontId="9" fillId="3" borderId="2" xfId="0" applyNumberFormat="1" applyFont="1" applyFill="1" applyBorder="1" applyAlignment="1">
      <alignment horizontal="left" vertical="top" wrapText="1"/>
    </xf>
    <xf numFmtId="0" fontId="53" fillId="3" borderId="2" xfId="0" applyFont="1" applyFill="1" applyBorder="1" applyAlignment="1">
      <alignment horizontal="left" vertical="top" wrapText="1"/>
    </xf>
    <xf numFmtId="3" fontId="9" fillId="3" borderId="2" xfId="0" applyNumberFormat="1" applyFont="1" applyFill="1" applyBorder="1" applyAlignment="1">
      <alignment horizontal="left" vertical="top" wrapText="1"/>
    </xf>
    <xf numFmtId="10" fontId="51" fillId="3" borderId="2" xfId="3" applyNumberFormat="1" applyFont="1" applyFill="1" applyBorder="1" applyAlignment="1">
      <alignment horizontal="left" vertical="top" wrapText="1"/>
    </xf>
    <xf numFmtId="3" fontId="53" fillId="3" borderId="2" xfId="0" applyNumberFormat="1" applyFont="1" applyFill="1" applyBorder="1" applyAlignment="1">
      <alignment horizontal="left" vertical="top" wrapText="1"/>
    </xf>
    <xf numFmtId="0" fontId="51" fillId="0" borderId="2" xfId="3" applyFont="1" applyFill="1" applyBorder="1" applyAlignment="1">
      <alignment horizontal="left" vertical="center" wrapText="1"/>
    </xf>
    <xf numFmtId="1" fontId="10" fillId="3" borderId="2" xfId="0" applyNumberFormat="1" applyFont="1" applyFill="1" applyBorder="1" applyAlignment="1">
      <alignment horizontal="left" vertical="center" wrapText="1"/>
    </xf>
    <xf numFmtId="10" fontId="10" fillId="3" borderId="2" xfId="0" applyNumberFormat="1" applyFont="1" applyFill="1" applyBorder="1" applyAlignment="1">
      <alignment horizontal="left" vertical="center" wrapText="1"/>
    </xf>
    <xf numFmtId="3" fontId="51" fillId="3" borderId="2" xfId="3" applyNumberFormat="1" applyFont="1" applyFill="1" applyBorder="1" applyAlignment="1">
      <alignment horizontal="left" vertical="center" wrapText="1"/>
    </xf>
    <xf numFmtId="0" fontId="53" fillId="3" borderId="2" xfId="0" applyFont="1" applyFill="1" applyBorder="1" applyAlignment="1">
      <alignment horizontal="left" vertical="center" wrapText="1"/>
    </xf>
    <xf numFmtId="0" fontId="56" fillId="3" borderId="2" xfId="3" applyFont="1" applyFill="1" applyBorder="1" applyAlignment="1">
      <alignment horizontal="left" vertical="center" wrapText="1"/>
    </xf>
    <xf numFmtId="164" fontId="10" fillId="3" borderId="2" xfId="0" applyNumberFormat="1" applyFont="1" applyFill="1" applyBorder="1" applyAlignment="1">
      <alignment horizontal="left" vertical="center" wrapText="1"/>
    </xf>
    <xf numFmtId="0" fontId="51" fillId="3" borderId="2" xfId="2" applyFont="1" applyFill="1" applyBorder="1" applyAlignment="1" applyProtection="1">
      <alignment horizontal="left" vertical="center" wrapText="1"/>
    </xf>
    <xf numFmtId="167" fontId="9" fillId="3" borderId="2" xfId="0" applyNumberFormat="1" applyFont="1" applyFill="1" applyBorder="1" applyAlignment="1">
      <alignment horizontal="left" vertical="center" wrapText="1"/>
    </xf>
    <xf numFmtId="0" fontId="56" fillId="3" borderId="2" xfId="2" applyFont="1" applyFill="1" applyBorder="1" applyAlignment="1" applyProtection="1">
      <alignment horizontal="left" vertical="center" wrapText="1"/>
    </xf>
    <xf numFmtId="10" fontId="51" fillId="3" borderId="2" xfId="2" applyNumberFormat="1" applyFont="1" applyFill="1" applyBorder="1" applyAlignment="1" applyProtection="1">
      <alignment horizontal="left" vertical="center" wrapText="1"/>
    </xf>
    <xf numFmtId="3" fontId="51" fillId="3" borderId="2" xfId="2" applyNumberFormat="1" applyFont="1" applyFill="1" applyBorder="1" applyAlignment="1" applyProtection="1">
      <alignment horizontal="left" vertical="center" wrapText="1"/>
    </xf>
    <xf numFmtId="168" fontId="9" fillId="3" borderId="2" xfId="0" applyNumberFormat="1" applyFont="1" applyFill="1" applyBorder="1" applyAlignment="1">
      <alignment horizontal="left" vertical="center" wrapText="1"/>
    </xf>
    <xf numFmtId="0" fontId="11" fillId="3" borderId="2" xfId="0" applyFont="1" applyFill="1" applyBorder="1"/>
    <xf numFmtId="175" fontId="9" fillId="3" borderId="2" xfId="0" applyNumberFormat="1" applyFont="1" applyFill="1" applyBorder="1" applyAlignment="1">
      <alignment horizontal="left" vertical="center" wrapText="1"/>
    </xf>
    <xf numFmtId="1" fontId="9" fillId="3" borderId="2" xfId="0" applyNumberFormat="1" applyFont="1" applyFill="1" applyBorder="1" applyAlignment="1">
      <alignment horizontal="center" vertical="center" wrapText="1"/>
    </xf>
    <xf numFmtId="164" fontId="9" fillId="3" borderId="2" xfId="0" applyNumberFormat="1" applyFont="1" applyFill="1" applyBorder="1" applyAlignment="1">
      <alignment horizontal="center" vertical="center" wrapText="1"/>
    </xf>
    <xf numFmtId="166" fontId="9" fillId="3" borderId="2" xfId="0" applyNumberFormat="1" applyFont="1" applyFill="1" applyBorder="1" applyAlignment="1">
      <alignment horizontal="center" vertical="center" wrapText="1"/>
    </xf>
    <xf numFmtId="10" fontId="9" fillId="3" borderId="2" xfId="0" applyNumberFormat="1" applyFont="1" applyFill="1" applyBorder="1" applyAlignment="1">
      <alignment horizontal="center" vertical="center" wrapText="1"/>
    </xf>
    <xf numFmtId="165" fontId="9" fillId="3" borderId="2" xfId="0" applyNumberFormat="1" applyFont="1" applyFill="1" applyBorder="1" applyAlignment="1">
      <alignment horizontal="center" vertical="center" wrapText="1"/>
    </xf>
    <xf numFmtId="174" fontId="9" fillId="3" borderId="2" xfId="0" applyNumberFormat="1" applyFont="1" applyFill="1" applyBorder="1" applyAlignment="1">
      <alignment horizontal="center" vertical="center" wrapText="1"/>
    </xf>
    <xf numFmtId="3" fontId="9" fillId="3" borderId="2" xfId="0" applyNumberFormat="1" applyFont="1" applyFill="1" applyBorder="1" applyAlignment="1">
      <alignment horizontal="center" vertical="center" wrapText="1"/>
    </xf>
    <xf numFmtId="0" fontId="9" fillId="3" borderId="2" xfId="0" applyFont="1" applyFill="1" applyBorder="1" applyAlignment="1">
      <alignment horizontal="center" vertical="top" wrapText="1"/>
    </xf>
    <xf numFmtId="9" fontId="9" fillId="3" borderId="2" xfId="0" applyNumberFormat="1" applyFont="1" applyFill="1" applyBorder="1" applyAlignment="1">
      <alignment horizontal="center" vertical="center" wrapText="1"/>
    </xf>
    <xf numFmtId="0" fontId="10" fillId="3" borderId="2" xfId="0" applyFont="1" applyFill="1" applyBorder="1" applyAlignment="1">
      <alignment horizontal="left" vertical="top" wrapText="1"/>
    </xf>
    <xf numFmtId="0" fontId="51" fillId="3" borderId="2" xfId="3" applyFont="1" applyFill="1" applyBorder="1" applyAlignment="1">
      <alignment vertical="top" wrapText="1"/>
    </xf>
    <xf numFmtId="0" fontId="10" fillId="3" borderId="2" xfId="0" applyFont="1" applyFill="1" applyBorder="1" applyAlignment="1">
      <alignment horizontal="center" vertical="top" wrapText="1"/>
    </xf>
    <xf numFmtId="2" fontId="9" fillId="3" borderId="2" xfId="0" applyNumberFormat="1" applyFont="1" applyFill="1" applyBorder="1" applyAlignment="1">
      <alignment horizontal="left" vertical="top" wrapText="1"/>
    </xf>
    <xf numFmtId="0" fontId="51" fillId="3" borderId="2" xfId="3" applyFont="1" applyFill="1" applyBorder="1" applyAlignment="1">
      <alignment vertical="center" wrapText="1"/>
    </xf>
    <xf numFmtId="3" fontId="10" fillId="3" borderId="2" xfId="0" applyNumberFormat="1" applyFont="1" applyFill="1" applyBorder="1" applyAlignment="1">
      <alignment horizontal="center" vertical="top" wrapText="1"/>
    </xf>
    <xf numFmtId="166" fontId="9" fillId="3" borderId="2" xfId="0" applyNumberFormat="1" applyFont="1" applyFill="1" applyBorder="1" applyAlignment="1">
      <alignment horizontal="left" vertical="top" wrapText="1"/>
    </xf>
    <xf numFmtId="0" fontId="11" fillId="3" borderId="2" xfId="0" applyFont="1" applyFill="1" applyBorder="1" applyAlignment="1">
      <alignment wrapText="1"/>
    </xf>
    <xf numFmtId="10" fontId="53" fillId="3" borderId="2" xfId="0" applyNumberFormat="1" applyFont="1" applyFill="1" applyBorder="1" applyAlignment="1">
      <alignment horizontal="left" vertical="center" wrapText="1"/>
    </xf>
    <xf numFmtId="164" fontId="11" fillId="3" borderId="2" xfId="0" applyNumberFormat="1" applyFont="1" applyFill="1" applyBorder="1" applyAlignment="1">
      <alignment horizontal="left" vertical="center" wrapText="1"/>
    </xf>
    <xf numFmtId="0" fontId="51" fillId="3" borderId="2" xfId="3" applyFont="1" applyFill="1" applyBorder="1" applyAlignment="1">
      <alignment vertical="center"/>
    </xf>
    <xf numFmtId="10" fontId="58" fillId="3" borderId="2" xfId="3" applyNumberFormat="1" applyFont="1" applyFill="1" applyBorder="1" applyAlignment="1">
      <alignment horizontal="left" vertical="center" wrapText="1"/>
    </xf>
    <xf numFmtId="0" fontId="51" fillId="3" borderId="2" xfId="3" applyFont="1" applyFill="1" applyBorder="1" applyAlignment="1">
      <alignment wrapText="1"/>
    </xf>
    <xf numFmtId="0" fontId="59" fillId="3" borderId="2" xfId="3" applyFont="1" applyFill="1" applyBorder="1" applyAlignment="1">
      <alignment horizontal="left" vertical="center" wrapText="1"/>
    </xf>
    <xf numFmtId="0" fontId="51" fillId="0" borderId="2" xfId="3" applyFont="1" applyFill="1" applyBorder="1" applyAlignment="1">
      <alignment wrapText="1"/>
    </xf>
    <xf numFmtId="0" fontId="10" fillId="3" borderId="2" xfId="0" applyFont="1" applyFill="1" applyBorder="1" applyAlignment="1">
      <alignment horizontal="center" vertical="center" wrapText="1"/>
    </xf>
    <xf numFmtId="0" fontId="9" fillId="3" borderId="2" xfId="3" applyFont="1" applyFill="1" applyBorder="1" applyAlignment="1">
      <alignment horizontal="left" vertical="center" wrapText="1"/>
    </xf>
    <xf numFmtId="0" fontId="11" fillId="3" borderId="2" xfId="0" applyFont="1" applyFill="1" applyBorder="1" applyAlignment="1">
      <alignment horizontal="left" vertical="center"/>
    </xf>
    <xf numFmtId="0" fontId="52" fillId="3" borderId="2" xfId="3" applyFont="1" applyFill="1" applyBorder="1" applyAlignment="1">
      <alignment vertical="top" wrapText="1"/>
    </xf>
    <xf numFmtId="0" fontId="52" fillId="3" borderId="2" xfId="0" applyFont="1" applyFill="1" applyBorder="1" applyAlignment="1">
      <alignment horizontal="left" vertical="center" wrapText="1"/>
    </xf>
    <xf numFmtId="49" fontId="9" fillId="3" borderId="2" xfId="0" applyNumberFormat="1" applyFont="1" applyFill="1" applyBorder="1" applyAlignment="1">
      <alignment horizontal="left" vertical="center" wrapText="1"/>
    </xf>
    <xf numFmtId="167" fontId="11" fillId="3" borderId="2" xfId="0" applyNumberFormat="1" applyFont="1" applyFill="1" applyBorder="1" applyAlignment="1">
      <alignment horizontal="left" vertical="center" wrapText="1"/>
    </xf>
    <xf numFmtId="1" fontId="9" fillId="5" borderId="2" xfId="0" applyNumberFormat="1" applyFont="1" applyFill="1" applyBorder="1" applyAlignment="1">
      <alignment horizontal="left" vertical="center" wrapText="1"/>
    </xf>
    <xf numFmtId="176" fontId="9" fillId="5" borderId="2" xfId="0" applyNumberFormat="1" applyFont="1" applyFill="1" applyBorder="1" applyAlignment="1">
      <alignment horizontal="left" vertical="center" wrapText="1"/>
    </xf>
    <xf numFmtId="0" fontId="9" fillId="5" borderId="2" xfId="0" applyFont="1" applyFill="1" applyBorder="1" applyAlignment="1">
      <alignment horizontal="left" vertical="center" wrapText="1"/>
    </xf>
    <xf numFmtId="0" fontId="9" fillId="5" borderId="2" xfId="0" applyFont="1" applyFill="1" applyBorder="1" applyAlignment="1">
      <alignment horizontal="left" vertical="top" wrapText="1"/>
    </xf>
    <xf numFmtId="165" fontId="9" fillId="5" borderId="2" xfId="0" applyNumberFormat="1" applyFont="1" applyFill="1" applyBorder="1" applyAlignment="1">
      <alignment horizontal="left" vertical="center" wrapText="1"/>
    </xf>
    <xf numFmtId="10" fontId="9" fillId="5" borderId="2" xfId="0" applyNumberFormat="1" applyFont="1" applyFill="1" applyBorder="1" applyAlignment="1">
      <alignment horizontal="left" vertical="center" wrapText="1"/>
    </xf>
    <xf numFmtId="2" fontId="9" fillId="5" borderId="2" xfId="0" applyNumberFormat="1" applyFont="1" applyFill="1" applyBorder="1" applyAlignment="1">
      <alignment horizontal="left" vertical="center" wrapText="1"/>
    </xf>
    <xf numFmtId="10" fontId="9" fillId="5" borderId="2" xfId="5" applyNumberFormat="1" applyFont="1" applyFill="1" applyBorder="1" applyAlignment="1">
      <alignment horizontal="left" vertical="center" wrapText="1"/>
    </xf>
    <xf numFmtId="3" fontId="9" fillId="5" borderId="2" xfId="0" applyNumberFormat="1" applyFont="1" applyFill="1" applyBorder="1" applyAlignment="1">
      <alignment horizontal="left" vertical="center" wrapText="1"/>
    </xf>
    <xf numFmtId="165" fontId="11" fillId="5" borderId="2" xfId="0" applyNumberFormat="1" applyFont="1" applyFill="1" applyBorder="1" applyAlignment="1">
      <alignment horizontal="left" vertical="center" wrapText="1"/>
    </xf>
    <xf numFmtId="0" fontId="52" fillId="5" borderId="2" xfId="3" applyFont="1" applyFill="1" applyBorder="1" applyAlignment="1">
      <alignment horizontal="left" vertical="center" wrapText="1"/>
    </xf>
    <xf numFmtId="166" fontId="9" fillId="5" borderId="2" xfId="0" applyNumberFormat="1" applyFont="1" applyFill="1" applyBorder="1" applyAlignment="1">
      <alignment horizontal="left" vertical="center" wrapText="1"/>
    </xf>
    <xf numFmtId="0" fontId="11" fillId="6" borderId="2" xfId="0" applyFont="1" applyFill="1" applyBorder="1" applyAlignment="1">
      <alignment horizontal="left" vertical="center" wrapText="1"/>
    </xf>
    <xf numFmtId="1" fontId="11" fillId="6" borderId="2" xfId="0" applyNumberFormat="1" applyFont="1" applyFill="1" applyBorder="1" applyAlignment="1">
      <alignment horizontal="left" vertical="center" wrapText="1"/>
    </xf>
    <xf numFmtId="177" fontId="11" fillId="6" borderId="2" xfId="0" applyNumberFormat="1" applyFont="1" applyFill="1" applyBorder="1" applyAlignment="1">
      <alignment horizontal="left" vertical="center" wrapText="1"/>
    </xf>
    <xf numFmtId="177" fontId="9" fillId="6" borderId="2" xfId="0" applyNumberFormat="1" applyFont="1" applyFill="1" applyBorder="1" applyAlignment="1">
      <alignment horizontal="left" vertical="center" wrapText="1"/>
    </xf>
    <xf numFmtId="0" fontId="51" fillId="6" borderId="2" xfId="3" applyFont="1" applyFill="1" applyBorder="1" applyAlignment="1">
      <alignment horizontal="left" vertical="center" wrapText="1"/>
    </xf>
    <xf numFmtId="16" fontId="9" fillId="3" borderId="2" xfId="0" applyNumberFormat="1" applyFont="1" applyFill="1" applyBorder="1" applyAlignment="1">
      <alignment horizontal="left" vertical="center" wrapText="1"/>
    </xf>
    <xf numFmtId="0" fontId="9" fillId="3" borderId="2" xfId="0" applyFont="1" applyFill="1" applyBorder="1" applyAlignment="1">
      <alignment vertical="center" wrapText="1"/>
    </xf>
    <xf numFmtId="169" fontId="9" fillId="3" borderId="2" xfId="0" applyNumberFormat="1" applyFont="1" applyFill="1" applyBorder="1" applyAlignment="1">
      <alignment horizontal="left" vertical="center" wrapText="1"/>
    </xf>
    <xf numFmtId="0" fontId="51" fillId="3" borderId="2" xfId="3" applyFont="1" applyFill="1" applyBorder="1" applyAlignment="1" applyProtection="1">
      <alignment wrapText="1"/>
    </xf>
    <xf numFmtId="0" fontId="51" fillId="3" borderId="2" xfId="2" applyFont="1" applyFill="1" applyBorder="1" applyAlignment="1">
      <alignment horizontal="left" vertical="top" wrapText="1"/>
    </xf>
    <xf numFmtId="0" fontId="61" fillId="0" borderId="2" xfId="0" applyFont="1" applyBorder="1" applyAlignment="1">
      <alignment wrapText="1"/>
    </xf>
    <xf numFmtId="4" fontId="37" fillId="0" borderId="2" xfId="0" applyNumberFormat="1" applyFont="1" applyBorder="1" applyAlignment="1">
      <alignment wrapText="1"/>
    </xf>
    <xf numFmtId="3" fontId="9" fillId="3" borderId="2" xfId="3" applyNumberFormat="1" applyFont="1" applyFill="1" applyBorder="1" applyAlignment="1">
      <alignment horizontal="left" vertical="center" wrapText="1"/>
    </xf>
    <xf numFmtId="0" fontId="11" fillId="0" borderId="2" xfId="0" applyFont="1" applyFill="1" applyBorder="1"/>
    <xf numFmtId="49" fontId="9" fillId="3" borderId="2" xfId="0" applyNumberFormat="1" applyFont="1" applyFill="1" applyBorder="1" applyAlignment="1">
      <alignment horizontal="center" vertical="center" wrapText="1"/>
    </xf>
    <xf numFmtId="10" fontId="11" fillId="0" borderId="2" xfId="4" applyNumberFormat="1" applyFont="1" applyFill="1" applyBorder="1" applyAlignment="1">
      <alignment horizontal="left" vertical="center" wrapText="1"/>
    </xf>
    <xf numFmtId="10" fontId="11" fillId="0" borderId="2" xfId="4" applyNumberFormat="1" applyFont="1" applyFill="1" applyBorder="1" applyAlignment="1">
      <alignment vertical="center" wrapText="1"/>
    </xf>
    <xf numFmtId="9" fontId="9" fillId="0" borderId="2" xfId="4" applyFont="1" applyFill="1" applyBorder="1" applyAlignment="1">
      <alignment horizontal="left" vertical="center" wrapText="1"/>
    </xf>
    <xf numFmtId="10" fontId="9" fillId="0" borderId="2" xfId="4" applyNumberFormat="1" applyFont="1" applyFill="1" applyBorder="1" applyAlignment="1">
      <alignment horizontal="left" vertical="center" wrapText="1"/>
    </xf>
    <xf numFmtId="0" fontId="74" fillId="0" borderId="2" xfId="3" applyFont="1" applyFill="1" applyBorder="1" applyAlignment="1" applyProtection="1">
      <alignment horizontal="left" vertical="center" wrapText="1"/>
    </xf>
    <xf numFmtId="9" fontId="10" fillId="0" borderId="2" xfId="4" applyFont="1" applyFill="1" applyBorder="1" applyAlignment="1">
      <alignment horizontal="left" vertical="center" wrapText="1"/>
    </xf>
    <xf numFmtId="10" fontId="10" fillId="0" borderId="2" xfId="4" applyNumberFormat="1" applyFont="1" applyFill="1" applyBorder="1" applyAlignment="1">
      <alignment horizontal="left" vertical="center" wrapText="1"/>
    </xf>
    <xf numFmtId="9" fontId="11" fillId="0" borderId="2" xfId="4" applyFont="1" applyFill="1" applyBorder="1" applyAlignment="1">
      <alignment horizontal="left" vertical="center" wrapText="1"/>
    </xf>
    <xf numFmtId="0" fontId="0" fillId="8" borderId="0" xfId="0" applyFill="1"/>
    <xf numFmtId="0" fontId="0" fillId="0" borderId="0" xfId="0" applyFill="1" applyBorder="1"/>
    <xf numFmtId="0" fontId="0" fillId="22" borderId="0" xfId="0" applyFill="1"/>
    <xf numFmtId="0" fontId="0" fillId="20" borderId="0" xfId="0" applyFill="1"/>
    <xf numFmtId="165" fontId="11" fillId="0" borderId="2" xfId="0" applyNumberFormat="1" applyFont="1" applyFill="1" applyBorder="1"/>
    <xf numFmtId="2" fontId="34" fillId="0" borderId="2" xfId="0" applyNumberFormat="1" applyFont="1" applyBorder="1"/>
    <xf numFmtId="0" fontId="75" fillId="0" borderId="2" xfId="8" applyFont="1" applyBorder="1" applyAlignment="1">
      <alignment horizontal="center" wrapText="1"/>
    </xf>
    <xf numFmtId="0" fontId="75" fillId="0" borderId="2" xfId="8" applyFont="1" applyBorder="1" applyAlignment="1">
      <alignment horizontal="center"/>
    </xf>
    <xf numFmtId="0" fontId="75" fillId="0" borderId="2" xfId="8" applyFont="1" applyFill="1" applyBorder="1" applyAlignment="1">
      <alignment horizontal="center"/>
    </xf>
    <xf numFmtId="10" fontId="75" fillId="0" borderId="2" xfId="8" applyNumberFormat="1" applyFont="1" applyBorder="1" applyAlignment="1">
      <alignment horizontal="center"/>
    </xf>
    <xf numFmtId="10" fontId="75" fillId="0" borderId="2" xfId="0" applyNumberFormat="1" applyFont="1" applyBorder="1" applyAlignment="1">
      <alignment horizontal="center"/>
    </xf>
    <xf numFmtId="10" fontId="76" fillId="0" borderId="2" xfId="0" applyNumberFormat="1" applyFont="1" applyBorder="1" applyAlignment="1">
      <alignment horizontal="center"/>
    </xf>
    <xf numFmtId="10" fontId="75" fillId="0" borderId="2" xfId="9" applyNumberFormat="1" applyFont="1" applyFill="1" applyBorder="1" applyAlignment="1">
      <alignment horizontal="center"/>
    </xf>
    <xf numFmtId="0" fontId="0" fillId="0" borderId="0" xfId="0" applyAlignment="1">
      <alignment wrapText="1"/>
    </xf>
    <xf numFmtId="0" fontId="0" fillId="0" borderId="0" xfId="0" applyAlignment="1"/>
    <xf numFmtId="0" fontId="0" fillId="0" borderId="0" xfId="0" applyAlignment="1">
      <alignment vertical="top"/>
    </xf>
    <xf numFmtId="178" fontId="11" fillId="0" borderId="2" xfId="0" applyNumberFormat="1" applyFont="1" applyFill="1" applyBorder="1" applyAlignment="1">
      <alignment horizontal="left" vertical="center" wrapText="1"/>
    </xf>
    <xf numFmtId="10" fontId="0" fillId="8" borderId="0" xfId="0" applyNumberFormat="1" applyFill="1"/>
    <xf numFmtId="10" fontId="0" fillId="13" borderId="0" xfId="0" applyNumberFormat="1" applyFill="1"/>
    <xf numFmtId="4" fontId="0" fillId="0" borderId="0" xfId="0" applyNumberFormat="1"/>
    <xf numFmtId="3" fontId="0" fillId="0" borderId="0" xfId="0" applyNumberFormat="1"/>
    <xf numFmtId="191" fontId="0" fillId="0" borderId="0" xfId="0" applyNumberFormat="1"/>
    <xf numFmtId="0" fontId="37" fillId="0" borderId="0" xfId="0" applyFont="1" applyFill="1" applyBorder="1" applyAlignment="1">
      <alignment wrapText="1"/>
    </xf>
    <xf numFmtId="0" fontId="75" fillId="0" borderId="2" xfId="0" applyFont="1" applyBorder="1" applyAlignment="1">
      <alignment wrapText="1"/>
    </xf>
    <xf numFmtId="0" fontId="76" fillId="0" borderId="2" xfId="0" applyFont="1" applyBorder="1"/>
    <xf numFmtId="0" fontId="76" fillId="0" borderId="2" xfId="0" applyFont="1" applyBorder="1" applyAlignment="1">
      <alignment wrapText="1"/>
    </xf>
    <xf numFmtId="4" fontId="76" fillId="0" borderId="2" xfId="0" applyNumberFormat="1" applyFont="1" applyBorder="1"/>
    <xf numFmtId="2" fontId="76" fillId="0" borderId="2" xfId="0" applyNumberFormat="1" applyFont="1" applyBorder="1"/>
    <xf numFmtId="10" fontId="76" fillId="0" borderId="2" xfId="0" applyNumberFormat="1" applyFont="1" applyBorder="1" applyAlignment="1">
      <alignment wrapText="1"/>
    </xf>
    <xf numFmtId="10" fontId="77" fillId="0" borderId="2" xfId="0" applyNumberFormat="1" applyFont="1" applyBorder="1" applyAlignment="1">
      <alignment wrapText="1"/>
    </xf>
    <xf numFmtId="0" fontId="77" fillId="0" borderId="2" xfId="0" applyFont="1" applyBorder="1" applyAlignment="1">
      <alignment wrapText="1"/>
    </xf>
    <xf numFmtId="0" fontId="76" fillId="0" borderId="2" xfId="0" applyFont="1" applyBorder="1" applyAlignment="1">
      <alignment horizontal="center" vertical="center" wrapText="1"/>
    </xf>
    <xf numFmtId="10" fontId="76" fillId="0" borderId="2" xfId="0" applyNumberFormat="1" applyFont="1" applyBorder="1" applyAlignment="1">
      <alignment horizontal="center" vertical="center"/>
    </xf>
    <xf numFmtId="10" fontId="76" fillId="0" borderId="2" xfId="0" applyNumberFormat="1" applyFont="1" applyBorder="1" applyAlignment="1">
      <alignment vertical="center"/>
    </xf>
    <xf numFmtId="0" fontId="76" fillId="0" borderId="2" xfId="0" applyFont="1" applyBorder="1" applyAlignment="1">
      <alignment horizontal="center" vertical="center"/>
    </xf>
    <xf numFmtId="2" fontId="76" fillId="0" borderId="2" xfId="0" applyNumberFormat="1" applyFont="1" applyBorder="1" applyAlignment="1">
      <alignment wrapText="1"/>
    </xf>
    <xf numFmtId="0" fontId="76" fillId="0" borderId="2" xfId="0" applyFont="1" applyFill="1" applyBorder="1"/>
    <xf numFmtId="0" fontId="76" fillId="0" borderId="2" xfId="0" applyFont="1" applyBorder="1" applyAlignment="1">
      <alignment horizontal="right"/>
    </xf>
    <xf numFmtId="0" fontId="11" fillId="0" borderId="2" xfId="0" applyFont="1" applyFill="1" applyBorder="1" applyAlignment="1">
      <alignment vertical="center" wrapText="1"/>
    </xf>
    <xf numFmtId="0" fontId="31" fillId="0" borderId="0" xfId="0" applyFont="1"/>
    <xf numFmtId="0" fontId="76" fillId="0" borderId="0" xfId="0" applyFont="1"/>
    <xf numFmtId="0" fontId="0" fillId="23" borderId="0" xfId="0" applyFill="1"/>
    <xf numFmtId="0" fontId="0" fillId="13" borderId="0" xfId="0" applyFill="1"/>
    <xf numFmtId="0" fontId="0" fillId="24" borderId="0" xfId="0" applyFill="1"/>
    <xf numFmtId="0" fontId="0" fillId="25" borderId="0" xfId="0" applyFill="1"/>
    <xf numFmtId="0" fontId="0" fillId="9" borderId="0" xfId="0" applyFill="1"/>
    <xf numFmtId="0" fontId="0" fillId="26" borderId="0" xfId="0" applyFill="1"/>
    <xf numFmtId="0" fontId="76" fillId="0" borderId="2" xfId="0" applyFont="1" applyBorder="1" applyAlignment="1">
      <alignment vertical="center" wrapText="1"/>
    </xf>
    <xf numFmtId="2" fontId="77" fillId="0" borderId="2" xfId="0" applyNumberFormat="1" applyFont="1" applyBorder="1"/>
    <xf numFmtId="0" fontId="11" fillId="0" borderId="2" xfId="0" applyFont="1" applyFill="1" applyBorder="1" applyAlignment="1">
      <alignment horizontal="left" vertical="center" wrapText="1"/>
    </xf>
    <xf numFmtId="2" fontId="0" fillId="0" borderId="0" xfId="0" applyNumberFormat="1"/>
    <xf numFmtId="0" fontId="34" fillId="0" borderId="2" xfId="0" applyFont="1" applyFill="1" applyBorder="1"/>
    <xf numFmtId="10" fontId="0" fillId="0" borderId="0" xfId="0" applyNumberFormat="1"/>
    <xf numFmtId="190" fontId="0" fillId="0" borderId="0" xfId="0" applyNumberFormat="1"/>
    <xf numFmtId="10" fontId="0" fillId="9" borderId="0" xfId="0" applyNumberFormat="1" applyFill="1"/>
    <xf numFmtId="190" fontId="0" fillId="9" borderId="0" xfId="0" applyNumberFormat="1" applyFill="1"/>
    <xf numFmtId="10" fontId="0" fillId="26" borderId="0" xfId="0" applyNumberFormat="1" applyFill="1"/>
    <xf numFmtId="190" fontId="0" fillId="26" borderId="0" xfId="0" applyNumberFormat="1" applyFill="1"/>
    <xf numFmtId="190" fontId="0" fillId="8" borderId="0" xfId="0" applyNumberFormat="1" applyFill="1"/>
    <xf numFmtId="190" fontId="0" fillId="13" borderId="0" xfId="0" applyNumberFormat="1" applyFill="1"/>
    <xf numFmtId="10" fontId="0" fillId="24" borderId="0" xfId="0" applyNumberFormat="1" applyFill="1"/>
    <xf numFmtId="190" fontId="0" fillId="24" borderId="0" xfId="0" applyNumberFormat="1" applyFill="1"/>
    <xf numFmtId="10" fontId="0" fillId="23" borderId="0" xfId="0" applyNumberFormat="1" applyFill="1"/>
    <xf numFmtId="190" fontId="0" fillId="23" borderId="0" xfId="0" applyNumberFormat="1" applyFill="1"/>
    <xf numFmtId="190" fontId="0" fillId="25" borderId="0" xfId="0" applyNumberFormat="1" applyFill="1"/>
    <xf numFmtId="10" fontId="0" fillId="25" borderId="0" xfId="0" applyNumberFormat="1" applyFill="1"/>
    <xf numFmtId="0" fontId="0" fillId="27" borderId="0" xfId="0" applyFill="1" applyAlignment="1">
      <alignment wrapText="1"/>
    </xf>
    <xf numFmtId="0" fontId="0" fillId="27" borderId="0" xfId="0" applyFill="1"/>
    <xf numFmtId="10" fontId="0" fillId="27" borderId="0" xfId="0" applyNumberFormat="1" applyFill="1"/>
    <xf numFmtId="190" fontId="0" fillId="27" borderId="0" xfId="0" applyNumberFormat="1" applyFill="1"/>
    <xf numFmtId="10" fontId="34" fillId="0" borderId="2" xfId="0" applyNumberFormat="1" applyFont="1" applyFill="1" applyBorder="1"/>
    <xf numFmtId="0" fontId="34" fillId="0" borderId="25" xfId="0" applyFont="1" applyFill="1" applyBorder="1" applyAlignment="1">
      <alignment horizontal="center" vertical="center" wrapText="1"/>
    </xf>
    <xf numFmtId="0" fontId="34" fillId="0" borderId="25" xfId="0" applyFont="1" applyFill="1" applyBorder="1" applyAlignment="1">
      <alignment horizontal="center" vertical="center"/>
    </xf>
    <xf numFmtId="0" fontId="34" fillId="0" borderId="25" xfId="3" applyFont="1" applyFill="1" applyBorder="1" applyAlignment="1">
      <alignment wrapText="1"/>
    </xf>
    <xf numFmtId="0" fontId="34" fillId="0" borderId="25" xfId="0" applyFont="1" applyFill="1" applyBorder="1" applyAlignment="1">
      <alignment wrapText="1"/>
    </xf>
    <xf numFmtId="0" fontId="34" fillId="0" borderId="15" xfId="0" applyFont="1" applyFill="1" applyBorder="1"/>
    <xf numFmtId="10" fontId="34" fillId="0" borderId="15" xfId="0" applyNumberFormat="1" applyFont="1" applyFill="1" applyBorder="1"/>
    <xf numFmtId="190" fontId="34" fillId="0" borderId="6" xfId="0" applyNumberFormat="1" applyFont="1" applyFill="1" applyBorder="1"/>
    <xf numFmtId="190" fontId="34" fillId="0" borderId="8" xfId="0" applyNumberFormat="1" applyFont="1" applyFill="1" applyBorder="1"/>
    <xf numFmtId="0" fontId="34" fillId="0" borderId="16" xfId="0" applyFont="1" applyFill="1" applyBorder="1"/>
    <xf numFmtId="10" fontId="34" fillId="0" borderId="16" xfId="0" applyNumberFormat="1" applyFont="1" applyFill="1" applyBorder="1"/>
    <xf numFmtId="190" fontId="34" fillId="0" borderId="7" xfId="0" applyNumberFormat="1" applyFont="1" applyFill="1" applyBorder="1"/>
    <xf numFmtId="0" fontId="76" fillId="0" borderId="0" xfId="0" applyFont="1" applyAlignment="1">
      <alignment horizontal="justify" vertical="center"/>
    </xf>
    <xf numFmtId="49" fontId="19" fillId="0" borderId="2" xfId="0" applyNumberFormat="1" applyFont="1" applyBorder="1" applyAlignment="1">
      <alignment horizontal="center" vertical="center" wrapText="1"/>
    </xf>
    <xf numFmtId="0" fontId="19" fillId="0" borderId="2" xfId="0" applyFont="1" applyBorder="1" applyAlignment="1">
      <alignment vertical="center" wrapText="1"/>
    </xf>
    <xf numFmtId="0" fontId="19" fillId="0" borderId="2" xfId="0" applyFont="1" applyBorder="1" applyAlignment="1">
      <alignment horizontal="left" vertical="center" wrapText="1"/>
    </xf>
    <xf numFmtId="0" fontId="22" fillId="0" borderId="2" xfId="0" applyFont="1" applyBorder="1" applyAlignment="1">
      <alignment horizontal="left" vertical="center" wrapText="1"/>
    </xf>
    <xf numFmtId="0" fontId="19" fillId="4" borderId="2" xfId="0" applyFont="1" applyFill="1" applyBorder="1" applyAlignment="1">
      <alignment horizontal="left" vertical="center" wrapText="1"/>
    </xf>
    <xf numFmtId="49" fontId="9" fillId="0" borderId="2" xfId="0" applyNumberFormat="1" applyFont="1" applyBorder="1" applyAlignment="1">
      <alignment horizontal="center" vertical="center" wrapText="1"/>
    </xf>
    <xf numFmtId="0" fontId="9" fillId="3" borderId="2" xfId="0" applyFont="1" applyFill="1" applyBorder="1" applyAlignment="1">
      <alignment horizontal="left" vertical="top" wrapText="1"/>
    </xf>
    <xf numFmtId="0" fontId="9" fillId="0" borderId="2" xfId="0" applyFont="1" applyBorder="1" applyAlignment="1">
      <alignment horizontal="left" vertical="center" wrapText="1"/>
    </xf>
    <xf numFmtId="0" fontId="9" fillId="3" borderId="2" xfId="0" applyFont="1" applyFill="1" applyBorder="1" applyAlignment="1">
      <alignment horizontal="center" vertical="center" wrapText="1"/>
    </xf>
    <xf numFmtId="0" fontId="9" fillId="0" borderId="2" xfId="0" applyFont="1" applyBorder="1" applyAlignment="1">
      <alignment horizontal="center" vertical="center" wrapText="1"/>
    </xf>
    <xf numFmtId="49" fontId="19" fillId="0" borderId="2" xfId="0" applyNumberFormat="1" applyFont="1" applyBorder="1" applyAlignment="1">
      <alignment horizontal="center" vertical="center" wrapText="1"/>
    </xf>
    <xf numFmtId="0" fontId="19" fillId="0" borderId="2" xfId="0" applyFont="1" applyBorder="1" applyAlignment="1">
      <alignment vertical="center" wrapText="1"/>
    </xf>
    <xf numFmtId="0" fontId="19" fillId="0" borderId="2" xfId="0" applyFont="1" applyBorder="1" applyAlignment="1">
      <alignment horizontal="left" vertical="center" wrapText="1"/>
    </xf>
    <xf numFmtId="0" fontId="22" fillId="0" borderId="2" xfId="0" applyFont="1" applyBorder="1" applyAlignment="1">
      <alignment horizontal="center" vertical="center" wrapText="1"/>
    </xf>
    <xf numFmtId="0" fontId="22" fillId="0" borderId="2" xfId="0" applyFont="1" applyBorder="1" applyAlignment="1">
      <alignment horizontal="left" vertical="center" wrapText="1"/>
    </xf>
    <xf numFmtId="0" fontId="21" fillId="0" borderId="2" xfId="0" applyFont="1" applyBorder="1" applyAlignment="1">
      <alignment horizontal="center" vertical="center" wrapText="1"/>
    </xf>
    <xf numFmtId="0" fontId="22" fillId="0" borderId="2" xfId="0" applyFont="1" applyBorder="1" applyAlignment="1">
      <alignment vertical="center" wrapText="1"/>
    </xf>
    <xf numFmtId="0" fontId="19" fillId="4" borderId="2" xfId="0" applyFont="1" applyFill="1" applyBorder="1" applyAlignment="1">
      <alignment horizontal="left" vertical="center" wrapText="1"/>
    </xf>
    <xf numFmtId="0" fontId="19" fillId="0" borderId="33" xfId="0" applyFont="1" applyBorder="1" applyAlignment="1">
      <alignment horizontal="center" vertical="center" wrapText="1"/>
    </xf>
    <xf numFmtId="49" fontId="19" fillId="0" borderId="37" xfId="0" applyNumberFormat="1" applyFont="1" applyBorder="1" applyAlignment="1">
      <alignment horizontal="center" vertical="center" wrapText="1"/>
    </xf>
    <xf numFmtId="49" fontId="19" fillId="0" borderId="29" xfId="0" applyNumberFormat="1" applyFont="1" applyBorder="1" applyAlignment="1">
      <alignment horizontal="center" vertical="center" wrapText="1"/>
    </xf>
    <xf numFmtId="0" fontId="19" fillId="0" borderId="33" xfId="0" applyFont="1" applyBorder="1" applyAlignment="1">
      <alignment vertical="center" wrapText="1"/>
    </xf>
    <xf numFmtId="0" fontId="19" fillId="0" borderId="37" xfId="0" applyFont="1" applyBorder="1" applyAlignment="1">
      <alignment vertical="center" wrapText="1"/>
    </xf>
    <xf numFmtId="0" fontId="19" fillId="0" borderId="29" xfId="0" applyFont="1" applyBorder="1" applyAlignment="1">
      <alignment vertical="center" wrapText="1"/>
    </xf>
    <xf numFmtId="49" fontId="19" fillId="0" borderId="33" xfId="0" applyNumberFormat="1" applyFont="1" applyBorder="1" applyAlignment="1">
      <alignment horizontal="center" vertical="center" wrapText="1"/>
    </xf>
    <xf numFmtId="0" fontId="19" fillId="0" borderId="38" xfId="0" applyFont="1" applyBorder="1" applyAlignment="1">
      <alignment vertical="center" wrapText="1"/>
    </xf>
    <xf numFmtId="0" fontId="19" fillId="0" borderId="39" xfId="0" applyFont="1" applyBorder="1" applyAlignment="1">
      <alignment vertical="center" wrapText="1"/>
    </xf>
    <xf numFmtId="0" fontId="19" fillId="0" borderId="44" xfId="0" applyFont="1" applyBorder="1" applyAlignment="1">
      <alignment vertical="center" wrapText="1"/>
    </xf>
    <xf numFmtId="0" fontId="22" fillId="0" borderId="37" xfId="0" applyFont="1" applyBorder="1" applyAlignment="1">
      <alignment horizontal="center" vertical="center" wrapText="1"/>
    </xf>
    <xf numFmtId="0" fontId="22" fillId="0" borderId="29" xfId="0" applyFont="1" applyBorder="1" applyAlignment="1">
      <alignment horizontal="center" vertical="center" wrapText="1"/>
    </xf>
    <xf numFmtId="0" fontId="22" fillId="0" borderId="44" xfId="0" applyFont="1" applyBorder="1" applyAlignment="1">
      <alignment vertical="center" wrapText="1"/>
    </xf>
    <xf numFmtId="0" fontId="22" fillId="0" borderId="39" xfId="0" applyFont="1" applyBorder="1" applyAlignment="1">
      <alignment vertical="center" wrapText="1"/>
    </xf>
    <xf numFmtId="0" fontId="19" fillId="0" borderId="36" xfId="0" applyFont="1" applyBorder="1" applyAlignment="1">
      <alignment horizontal="left" vertical="center" wrapText="1"/>
    </xf>
    <xf numFmtId="0" fontId="19" fillId="0" borderId="22" xfId="0" applyFont="1" applyBorder="1" applyAlignment="1">
      <alignment horizontal="left" vertical="center" wrapText="1"/>
    </xf>
    <xf numFmtId="0" fontId="19" fillId="0" borderId="31" xfId="0" applyFont="1" applyBorder="1" applyAlignment="1">
      <alignment horizontal="left" vertical="center" wrapText="1"/>
    </xf>
    <xf numFmtId="49" fontId="19" fillId="0" borderId="35" xfId="0" applyNumberFormat="1" applyFont="1" applyBorder="1" applyAlignment="1">
      <alignment horizontal="center" vertical="center" wrapText="1"/>
    </xf>
    <xf numFmtId="0" fontId="22" fillId="0" borderId="42" xfId="0" applyFont="1" applyBorder="1" applyAlignment="1">
      <alignment horizontal="center" vertical="center" wrapText="1"/>
    </xf>
    <xf numFmtId="0" fontId="22" fillId="0" borderId="30" xfId="0" applyFont="1" applyBorder="1" applyAlignment="1">
      <alignment horizontal="center" vertical="center" wrapText="1"/>
    </xf>
    <xf numFmtId="0" fontId="22" fillId="0" borderId="22" xfId="0" applyFont="1" applyBorder="1" applyAlignment="1">
      <alignment horizontal="left" vertical="center" wrapText="1"/>
    </xf>
    <xf numFmtId="0" fontId="22" fillId="0" borderId="31" xfId="0" applyFont="1" applyBorder="1" applyAlignment="1">
      <alignment horizontal="left" vertical="center" wrapText="1"/>
    </xf>
    <xf numFmtId="49" fontId="19" fillId="0" borderId="42" xfId="0" applyNumberFormat="1" applyFont="1" applyBorder="1" applyAlignment="1">
      <alignment horizontal="center" vertical="center" wrapText="1"/>
    </xf>
    <xf numFmtId="49" fontId="19" fillId="0" borderId="30" xfId="0" applyNumberFormat="1" applyFont="1" applyBorder="1" applyAlignment="1">
      <alignment horizontal="center" vertical="center" wrapText="1"/>
    </xf>
    <xf numFmtId="0" fontId="19" fillId="16" borderId="36" xfId="0" applyFont="1" applyFill="1" applyBorder="1" applyAlignment="1">
      <alignment horizontal="left" vertical="center" wrapText="1"/>
    </xf>
    <xf numFmtId="0" fontId="19" fillId="16" borderId="22" xfId="0" applyFont="1" applyFill="1" applyBorder="1" applyAlignment="1">
      <alignment horizontal="left" vertical="center" wrapText="1"/>
    </xf>
    <xf numFmtId="0" fontId="19" fillId="16" borderId="31" xfId="0" applyFont="1" applyFill="1" applyBorder="1" applyAlignment="1">
      <alignment horizontal="left" vertical="center" wrapText="1"/>
    </xf>
    <xf numFmtId="0" fontId="19" fillId="0" borderId="35" xfId="0" applyFont="1" applyBorder="1" applyAlignment="1">
      <alignment horizontal="left" vertical="center" wrapText="1"/>
    </xf>
    <xf numFmtId="0" fontId="22" fillId="0" borderId="42" xfId="0" applyFont="1" applyBorder="1" applyAlignment="1">
      <alignment horizontal="left" vertical="center" wrapText="1"/>
    </xf>
    <xf numFmtId="0" fontId="22" fillId="0" borderId="30" xfId="0" applyFont="1" applyBorder="1" applyAlignment="1">
      <alignment horizontal="left" vertical="center" wrapText="1"/>
    </xf>
    <xf numFmtId="49" fontId="19" fillId="0" borderId="38" xfId="0" applyNumberFormat="1" applyFont="1" applyBorder="1" applyAlignment="1">
      <alignment horizontal="center" vertical="center" wrapText="1"/>
    </xf>
    <xf numFmtId="0" fontId="22" fillId="0" borderId="44" xfId="0" applyFont="1" applyBorder="1" applyAlignment="1">
      <alignment horizontal="center" vertical="center" wrapText="1"/>
    </xf>
    <xf numFmtId="0" fontId="22" fillId="0" borderId="39" xfId="0" applyFont="1" applyBorder="1" applyAlignment="1">
      <alignment horizontal="center" vertical="center" wrapText="1"/>
    </xf>
    <xf numFmtId="49" fontId="19" fillId="0" borderId="43" xfId="0" applyNumberFormat="1" applyFont="1" applyBorder="1" applyAlignment="1">
      <alignment horizontal="center" vertical="center" wrapText="1"/>
    </xf>
    <xf numFmtId="0" fontId="22" fillId="0" borderId="40" xfId="0" applyFont="1" applyBorder="1" applyAlignment="1">
      <alignment horizontal="center" vertical="center" wrapText="1"/>
    </xf>
    <xf numFmtId="0" fontId="19" fillId="0" borderId="25" xfId="0" applyFont="1" applyBorder="1" applyAlignment="1">
      <alignment horizontal="left" vertical="center" wrapText="1"/>
    </xf>
    <xf numFmtId="0" fontId="22" fillId="0" borderId="12" xfId="0" applyFont="1" applyBorder="1" applyAlignment="1">
      <alignment horizontal="left" vertical="center" wrapText="1"/>
    </xf>
    <xf numFmtId="0" fontId="19" fillId="0" borderId="33" xfId="0" applyFont="1" applyBorder="1" applyAlignment="1">
      <alignment horizontal="left" vertical="center" wrapText="1"/>
    </xf>
    <xf numFmtId="0" fontId="19" fillId="0" borderId="37" xfId="0" applyFont="1" applyBorder="1" applyAlignment="1">
      <alignment horizontal="left" vertical="center" wrapText="1"/>
    </xf>
    <xf numFmtId="0" fontId="19" fillId="0" borderId="29" xfId="0" applyFont="1" applyBorder="1" applyAlignment="1">
      <alignment horizontal="left" vertical="center" wrapText="1"/>
    </xf>
    <xf numFmtId="49" fontId="19" fillId="0" borderId="41" xfId="0" applyNumberFormat="1" applyFont="1" applyBorder="1" applyAlignment="1">
      <alignment horizontal="center" vertical="center" wrapText="1"/>
    </xf>
    <xf numFmtId="0" fontId="22" fillId="0" borderId="43" xfId="0" applyFont="1" applyBorder="1" applyAlignment="1">
      <alignment horizontal="center" vertical="center" wrapText="1"/>
    </xf>
    <xf numFmtId="0" fontId="19" fillId="0" borderId="25" xfId="0" applyFont="1" applyBorder="1" applyAlignment="1">
      <alignment vertical="center" wrapText="1"/>
    </xf>
    <xf numFmtId="0" fontId="19" fillId="0" borderId="31" xfId="0" applyFont="1" applyBorder="1" applyAlignment="1">
      <alignment vertical="center" wrapText="1"/>
    </xf>
    <xf numFmtId="0" fontId="22" fillId="0" borderId="29" xfId="0" applyFont="1" applyBorder="1" applyAlignment="1">
      <alignment vertical="center" wrapText="1"/>
    </xf>
    <xf numFmtId="0" fontId="21" fillId="0" borderId="37" xfId="0" applyFont="1" applyBorder="1" applyAlignment="1">
      <alignment horizontal="center" vertical="center" wrapText="1"/>
    </xf>
    <xf numFmtId="0" fontId="21" fillId="0" borderId="29" xfId="0" applyFont="1" applyBorder="1" applyAlignment="1">
      <alignment horizontal="center" vertical="center" wrapText="1"/>
    </xf>
    <xf numFmtId="0" fontId="22" fillId="0" borderId="37" xfId="0" applyFont="1" applyBorder="1" applyAlignment="1">
      <alignment vertical="center" wrapText="1"/>
    </xf>
    <xf numFmtId="0" fontId="22" fillId="0" borderId="37" xfId="0" applyFont="1" applyBorder="1" applyAlignment="1">
      <alignment horizontal="left" vertical="center" wrapText="1"/>
    </xf>
    <xf numFmtId="0" fontId="22" fillId="0" borderId="29" xfId="0" applyFont="1" applyBorder="1" applyAlignment="1">
      <alignment horizontal="left" vertical="center" wrapText="1"/>
    </xf>
    <xf numFmtId="49" fontId="24" fillId="0" borderId="33" xfId="0" applyNumberFormat="1" applyFont="1" applyBorder="1" applyAlignment="1">
      <alignment horizontal="center" vertical="center" wrapText="1"/>
    </xf>
    <xf numFmtId="49" fontId="24" fillId="0" borderId="29" xfId="0" applyNumberFormat="1" applyFont="1" applyBorder="1" applyAlignment="1">
      <alignment horizontal="center" vertical="center" wrapText="1"/>
    </xf>
    <xf numFmtId="0" fontId="24" fillId="0" borderId="33" xfId="0" applyFont="1" applyBorder="1" applyAlignment="1">
      <alignment horizontal="left" vertical="center" wrapText="1"/>
    </xf>
    <xf numFmtId="0" fontId="24" fillId="0" borderId="29" xfId="0" applyFont="1" applyBorder="1" applyAlignment="1">
      <alignment horizontal="left" vertical="center" wrapText="1"/>
    </xf>
    <xf numFmtId="0" fontId="34" fillId="0" borderId="20" xfId="0" applyFont="1" applyFill="1" applyBorder="1" applyAlignment="1">
      <alignment horizontal="center" vertical="center" wrapText="1"/>
    </xf>
    <xf numFmtId="0" fontId="34" fillId="0" borderId="41" xfId="0" applyFont="1" applyFill="1" applyBorder="1" applyAlignment="1">
      <alignment horizontal="center" vertical="center" wrapText="1"/>
    </xf>
    <xf numFmtId="0" fontId="34" fillId="0" borderId="21" xfId="0" applyFont="1" applyFill="1" applyBorder="1" applyAlignment="1">
      <alignment horizontal="center" vertical="center" wrapText="1"/>
    </xf>
    <xf numFmtId="0" fontId="8" fillId="0" borderId="2" xfId="0" applyFont="1" applyBorder="1" applyAlignment="1">
      <alignment horizontal="center" vertical="center"/>
    </xf>
    <xf numFmtId="0" fontId="11" fillId="0" borderId="2" xfId="0" applyFont="1" applyBorder="1" applyAlignment="1">
      <alignment horizontal="center" vertical="center"/>
    </xf>
    <xf numFmtId="0" fontId="11" fillId="0" borderId="2" xfId="0" applyFont="1" applyBorder="1" applyAlignment="1">
      <alignment horizontal="left"/>
    </xf>
    <xf numFmtId="0" fontId="11" fillId="16" borderId="2" xfId="0" applyFont="1" applyFill="1" applyBorder="1" applyAlignment="1">
      <alignment horizontal="left"/>
    </xf>
    <xf numFmtId="0" fontId="21" fillId="15" borderId="2" xfId="0" applyFont="1" applyFill="1" applyBorder="1"/>
    <xf numFmtId="0" fontId="21" fillId="0" borderId="2" xfId="0" applyFont="1" applyFill="1" applyBorder="1"/>
    <xf numFmtId="0" fontId="31" fillId="0" borderId="2" xfId="0" applyFont="1" applyBorder="1" applyAlignment="1">
      <alignment wrapText="1"/>
    </xf>
    <xf numFmtId="1" fontId="19" fillId="10" borderId="2" xfId="0" applyNumberFormat="1" applyFont="1" applyFill="1" applyBorder="1" applyAlignment="1">
      <alignment horizontal="left" vertical="center" wrapText="1"/>
    </xf>
    <xf numFmtId="164" fontId="19" fillId="10" borderId="2" xfId="0" applyNumberFormat="1" applyFont="1" applyFill="1" applyBorder="1" applyAlignment="1">
      <alignment horizontal="left" vertical="center" wrapText="1"/>
    </xf>
    <xf numFmtId="0" fontId="21" fillId="16" borderId="2" xfId="0" applyFont="1" applyFill="1" applyBorder="1"/>
    <xf numFmtId="0" fontId="13" fillId="0" borderId="2" xfId="3" applyFill="1" applyBorder="1" applyAlignment="1">
      <alignment horizontal="left" vertical="center" wrapText="1"/>
    </xf>
    <xf numFmtId="0" fontId="42" fillId="10" borderId="2" xfId="3" applyFont="1" applyFill="1" applyBorder="1" applyAlignment="1">
      <alignment horizontal="left" vertical="center" wrapText="1"/>
    </xf>
    <xf numFmtId="165" fontId="19" fillId="10" borderId="2" xfId="0" applyNumberFormat="1" applyFont="1" applyFill="1" applyBorder="1" applyAlignment="1">
      <alignment horizontal="left" vertical="center" wrapText="1"/>
    </xf>
    <xf numFmtId="10" fontId="19" fillId="10" borderId="2" xfId="0" applyNumberFormat="1" applyFont="1" applyFill="1" applyBorder="1" applyAlignment="1">
      <alignment horizontal="left" vertical="center" wrapText="1"/>
    </xf>
    <xf numFmtId="174" fontId="19" fillId="10" borderId="2" xfId="0" applyNumberFormat="1" applyFont="1" applyFill="1" applyBorder="1" applyAlignment="1">
      <alignment horizontal="left" vertical="center" wrapText="1"/>
    </xf>
    <xf numFmtId="3" fontId="19" fillId="10" borderId="2" xfId="0" applyNumberFormat="1" applyFont="1" applyFill="1" applyBorder="1" applyAlignment="1">
      <alignment horizontal="left" vertical="center" wrapText="1"/>
    </xf>
    <xf numFmtId="3" fontId="35" fillId="10" borderId="2" xfId="0" applyNumberFormat="1" applyFont="1" applyFill="1" applyBorder="1" applyAlignment="1">
      <alignment horizontal="left" vertical="center" wrapText="1"/>
    </xf>
    <xf numFmtId="165" fontId="33" fillId="10" borderId="2" xfId="0" applyNumberFormat="1" applyFont="1" applyFill="1" applyBorder="1" applyAlignment="1">
      <alignment horizontal="left" vertical="center" wrapText="1"/>
    </xf>
    <xf numFmtId="167" fontId="19" fillId="10" borderId="2" xfId="0" applyNumberFormat="1" applyFont="1" applyFill="1" applyBorder="1" applyAlignment="1">
      <alignment horizontal="left" vertical="center" wrapText="1"/>
    </xf>
    <xf numFmtId="9" fontId="19" fillId="10" borderId="2" xfId="0" applyNumberFormat="1" applyFont="1" applyFill="1" applyBorder="1" applyAlignment="1">
      <alignment horizontal="left" vertical="center" wrapText="1"/>
    </xf>
    <xf numFmtId="0" fontId="34" fillId="10" borderId="2" xfId="0" applyFont="1" applyFill="1" applyBorder="1" applyAlignment="1">
      <alignment horizontal="left" vertical="center" wrapText="1"/>
    </xf>
    <xf numFmtId="166" fontId="19" fillId="10" borderId="2" xfId="0" applyNumberFormat="1" applyFont="1" applyFill="1" applyBorder="1" applyAlignment="1">
      <alignment horizontal="left" vertical="center" wrapText="1"/>
    </xf>
    <xf numFmtId="0" fontId="36" fillId="10" borderId="2" xfId="3" applyFont="1" applyFill="1" applyBorder="1" applyAlignment="1" applyProtection="1">
      <alignment horizontal="left" vertical="center" wrapText="1"/>
    </xf>
    <xf numFmtId="0" fontId="26" fillId="0" borderId="2" xfId="0" applyFont="1" applyBorder="1" applyAlignment="1">
      <alignment horizontal="left" vertical="center"/>
    </xf>
    <xf numFmtId="0" fontId="40" fillId="0" borderId="2" xfId="0" applyFont="1" applyFill="1" applyBorder="1" applyAlignment="1">
      <alignment horizontal="left" wrapText="1"/>
    </xf>
    <xf numFmtId="0" fontId="28" fillId="0" borderId="2" xfId="0" applyFont="1" applyFill="1" applyBorder="1" applyAlignment="1">
      <alignment horizontal="left" vertical="top" wrapText="1"/>
    </xf>
    <xf numFmtId="0" fontId="40" fillId="0" borderId="2" xfId="0" applyFont="1" applyFill="1" applyBorder="1" applyAlignment="1">
      <alignment horizontal="left"/>
    </xf>
    <xf numFmtId="0" fontId="41" fillId="0" borderId="2" xfId="0" applyFont="1" applyFill="1" applyBorder="1" applyAlignment="1">
      <alignment horizontal="left"/>
    </xf>
    <xf numFmtId="0" fontId="13" fillId="0" borderId="2" xfId="3" applyFill="1" applyBorder="1" applyAlignment="1">
      <alignment horizontal="left" vertical="top" wrapText="1"/>
    </xf>
    <xf numFmtId="49" fontId="6" fillId="28" borderId="2" xfId="0" applyNumberFormat="1" applyFont="1" applyFill="1" applyBorder="1" applyAlignment="1">
      <alignment horizontal="center" vertical="center" wrapText="1"/>
    </xf>
    <xf numFmtId="0" fontId="6" fillId="28" borderId="2" xfId="0" applyFont="1" applyFill="1" applyBorder="1" applyAlignment="1">
      <alignment horizontal="center" vertical="center" wrapText="1"/>
    </xf>
    <xf numFmtId="0" fontId="7" fillId="28" borderId="2" xfId="0" applyFont="1" applyFill="1" applyBorder="1" applyAlignment="1">
      <alignment horizontal="center" vertical="center" wrapText="1"/>
    </xf>
    <xf numFmtId="49" fontId="19" fillId="3" borderId="2" xfId="0" applyNumberFormat="1" applyFont="1" applyFill="1" applyBorder="1" applyAlignment="1">
      <alignment horizontal="center" vertical="center" wrapText="1"/>
    </xf>
    <xf numFmtId="0" fontId="19" fillId="3" borderId="2" xfId="0" applyFont="1" applyFill="1" applyBorder="1" applyAlignment="1">
      <alignment vertical="center" wrapText="1"/>
    </xf>
    <xf numFmtId="49" fontId="19" fillId="3" borderId="2" xfId="0" applyNumberFormat="1" applyFont="1" applyFill="1" applyBorder="1" applyAlignment="1">
      <alignment horizontal="center" vertical="center" wrapText="1"/>
    </xf>
    <xf numFmtId="0" fontId="19" fillId="3" borderId="2" xfId="0" applyFont="1" applyFill="1" applyBorder="1" applyAlignment="1">
      <alignment horizontal="left" vertical="center" wrapText="1"/>
    </xf>
    <xf numFmtId="0" fontId="21" fillId="3" borderId="2" xfId="0" applyFont="1" applyFill="1" applyBorder="1"/>
    <xf numFmtId="0" fontId="21" fillId="3" borderId="2" xfId="0" applyFont="1" applyFill="1" applyBorder="1" applyAlignment="1">
      <alignment horizontal="center" vertical="center"/>
    </xf>
    <xf numFmtId="0" fontId="19" fillId="3" borderId="2" xfId="0" applyFont="1" applyFill="1" applyBorder="1" applyAlignment="1">
      <alignment vertical="center" wrapText="1"/>
    </xf>
    <xf numFmtId="0" fontId="19" fillId="3" borderId="2" xfId="0" applyFont="1" applyFill="1" applyBorder="1" applyAlignment="1">
      <alignment horizontal="left" vertical="center" wrapText="1"/>
    </xf>
    <xf numFmtId="0" fontId="22" fillId="3" borderId="2" xfId="0" applyFont="1" applyFill="1" applyBorder="1" applyAlignment="1">
      <alignment horizontal="center" vertical="center" wrapText="1"/>
    </xf>
    <xf numFmtId="0" fontId="22" fillId="3" borderId="2" xfId="0" applyFont="1" applyFill="1" applyBorder="1" applyAlignment="1">
      <alignment horizontal="left" vertical="center" wrapText="1"/>
    </xf>
    <xf numFmtId="0" fontId="14" fillId="3" borderId="2" xfId="0" applyFont="1" applyFill="1" applyBorder="1" applyAlignment="1">
      <alignment horizontal="left" vertical="center" wrapText="1"/>
    </xf>
    <xf numFmtId="0" fontId="21" fillId="3" borderId="2" xfId="0" applyFont="1" applyFill="1" applyBorder="1" applyAlignment="1">
      <alignment horizontal="center" vertical="center" wrapText="1"/>
    </xf>
    <xf numFmtId="0" fontId="19" fillId="3" borderId="2" xfId="0" applyFont="1" applyFill="1" applyBorder="1" applyAlignment="1">
      <alignment horizontal="center" vertical="center"/>
    </xf>
    <xf numFmtId="0" fontId="19" fillId="3" borderId="2" xfId="0" applyFont="1" applyFill="1" applyBorder="1" applyAlignment="1">
      <alignment wrapText="1"/>
    </xf>
    <xf numFmtId="0" fontId="12" fillId="3" borderId="2" xfId="0" applyFont="1" applyFill="1" applyBorder="1" applyAlignment="1">
      <alignment horizontal="left" vertical="center"/>
    </xf>
    <xf numFmtId="0" fontId="12" fillId="3" borderId="2" xfId="0" applyFont="1" applyFill="1" applyBorder="1" applyAlignment="1">
      <alignment vertical="center" wrapText="1"/>
    </xf>
    <xf numFmtId="0" fontId="19" fillId="19" borderId="2" xfId="0" applyFont="1" applyFill="1" applyBorder="1" applyAlignment="1">
      <alignment horizontal="left" vertical="center" wrapText="1"/>
    </xf>
    <xf numFmtId="0" fontId="19" fillId="3" borderId="2" xfId="0" applyFont="1" applyFill="1" applyBorder="1" applyAlignment="1">
      <alignment horizontal="right" vertical="center" wrapText="1"/>
    </xf>
    <xf numFmtId="0" fontId="22" fillId="3" borderId="2" xfId="0" applyFont="1" applyFill="1" applyBorder="1" applyAlignment="1">
      <alignment vertical="center" wrapText="1"/>
    </xf>
    <xf numFmtId="0" fontId="19" fillId="19" borderId="2" xfId="0" applyFont="1" applyFill="1" applyBorder="1" applyAlignment="1">
      <alignment horizontal="left" vertical="center" wrapText="1"/>
    </xf>
    <xf numFmtId="1" fontId="19" fillId="3" borderId="2" xfId="0" applyNumberFormat="1" applyFont="1" applyFill="1" applyBorder="1" applyAlignment="1">
      <alignment horizontal="center" vertical="center" wrapText="1"/>
    </xf>
    <xf numFmtId="0" fontId="33" fillId="3" borderId="2" xfId="0" applyFont="1" applyFill="1" applyBorder="1" applyAlignment="1">
      <alignment horizontal="left" vertical="top" wrapText="1"/>
    </xf>
    <xf numFmtId="0" fontId="37" fillId="3" borderId="2" xfId="0" applyFont="1" applyFill="1" applyBorder="1" applyAlignment="1">
      <alignment wrapText="1"/>
    </xf>
    <xf numFmtId="0" fontId="37" fillId="3" borderId="2" xfId="0" applyFont="1" applyFill="1" applyBorder="1" applyAlignment="1">
      <alignment horizontal="left" vertical="center" wrapText="1"/>
    </xf>
    <xf numFmtId="0" fontId="19" fillId="3" borderId="2" xfId="0" applyFont="1" applyFill="1" applyBorder="1" applyAlignment="1">
      <alignment horizontal="left" vertical="top" wrapText="1"/>
    </xf>
    <xf numFmtId="0" fontId="34" fillId="3" borderId="2" xfId="0" applyFont="1" applyFill="1" applyBorder="1" applyAlignment="1">
      <alignment horizontal="left" vertical="center" wrapText="1"/>
    </xf>
    <xf numFmtId="0" fontId="19" fillId="3" borderId="2" xfId="0" applyFont="1" applyFill="1" applyBorder="1" applyAlignment="1">
      <alignment horizontal="center" vertical="center" wrapText="1"/>
    </xf>
    <xf numFmtId="0" fontId="19" fillId="6" borderId="2" xfId="0" applyFont="1" applyFill="1" applyBorder="1" applyAlignment="1">
      <alignment horizontal="left" vertical="top" wrapText="1"/>
    </xf>
    <xf numFmtId="0" fontId="34" fillId="6" borderId="2" xfId="0" applyFont="1" applyFill="1" applyBorder="1" applyAlignment="1">
      <alignment horizontal="left" vertical="center" wrapText="1"/>
    </xf>
    <xf numFmtId="0" fontId="87" fillId="3" borderId="2" xfId="0" applyFont="1" applyFill="1" applyBorder="1" applyAlignment="1">
      <alignment horizontal="center" vertical="center" wrapText="1"/>
    </xf>
    <xf numFmtId="0" fontId="61" fillId="3" borderId="2" xfId="0" applyFont="1" applyFill="1" applyBorder="1" applyAlignment="1">
      <alignment horizontal="left" vertical="center" wrapText="1"/>
    </xf>
    <xf numFmtId="0" fontId="88" fillId="3" borderId="2" xfId="0" applyFont="1" applyFill="1" applyBorder="1" applyAlignment="1">
      <alignment horizontal="left" vertical="center" wrapText="1"/>
    </xf>
    <xf numFmtId="0" fontId="89" fillId="3" borderId="2" xfId="0" applyFont="1" applyFill="1" applyBorder="1" applyAlignment="1">
      <alignment horizontal="left" vertical="center" wrapText="1"/>
    </xf>
    <xf numFmtId="0" fontId="37" fillId="3" borderId="2" xfId="0" applyFont="1" applyFill="1" applyBorder="1" applyAlignment="1">
      <alignment horizontal="center" vertical="center" wrapText="1"/>
    </xf>
    <xf numFmtId="0" fontId="90" fillId="10" borderId="2" xfId="0" applyFont="1" applyFill="1" applyBorder="1" applyAlignment="1">
      <alignment horizontal="left" vertical="center" wrapText="1"/>
    </xf>
    <xf numFmtId="176" fontId="19" fillId="29" borderId="2" xfId="0" applyNumberFormat="1" applyFont="1" applyFill="1" applyBorder="1" applyAlignment="1">
      <alignment horizontal="left" vertical="center" wrapText="1"/>
    </xf>
    <xf numFmtId="0" fontId="19" fillId="10" borderId="2" xfId="1" applyFont="1" applyFill="1" applyBorder="1" applyAlignment="1">
      <alignment horizontal="left" vertical="center" wrapText="1"/>
    </xf>
    <xf numFmtId="0" fontId="19" fillId="11" borderId="2" xfId="0" applyFont="1" applyFill="1" applyBorder="1" applyAlignment="1">
      <alignment horizontal="center" vertical="center" wrapText="1"/>
    </xf>
    <xf numFmtId="0" fontId="19" fillId="30" borderId="2" xfId="0" applyFont="1" applyFill="1" applyBorder="1" applyAlignment="1">
      <alignment horizontal="left" vertical="center" wrapText="1"/>
    </xf>
    <xf numFmtId="0" fontId="22" fillId="3" borderId="2" xfId="0" applyFont="1" applyFill="1" applyBorder="1" applyAlignment="1">
      <alignment horizontal="left" vertical="top" wrapText="1"/>
    </xf>
    <xf numFmtId="0" fontId="35" fillId="3" borderId="2" xfId="0" applyFont="1" applyFill="1" applyBorder="1" applyAlignment="1">
      <alignment horizontal="left" vertical="center" wrapText="1"/>
    </xf>
    <xf numFmtId="0" fontId="35" fillId="6" borderId="2" xfId="0" applyFont="1" applyFill="1" applyBorder="1" applyAlignment="1">
      <alignment horizontal="left" vertical="top" wrapText="1"/>
    </xf>
    <xf numFmtId="0" fontId="91" fillId="6" borderId="2" xfId="0" applyFont="1" applyFill="1" applyBorder="1" applyAlignment="1">
      <alignment horizontal="left" vertical="center" wrapText="1"/>
    </xf>
    <xf numFmtId="0" fontId="87" fillId="3" borderId="2" xfId="0" applyFont="1" applyFill="1" applyBorder="1" applyAlignment="1">
      <alignment horizontal="left" vertical="center" wrapText="1"/>
    </xf>
    <xf numFmtId="1" fontId="19" fillId="3" borderId="2" xfId="0" applyNumberFormat="1" applyFont="1" applyFill="1" applyBorder="1" applyAlignment="1">
      <alignment horizontal="left" vertical="center" wrapText="1"/>
    </xf>
    <xf numFmtId="1" fontId="37" fillId="3" borderId="2" xfId="0" applyNumberFormat="1" applyFont="1" applyFill="1" applyBorder="1" applyAlignment="1">
      <alignment horizontal="left" vertical="center" wrapText="1"/>
    </xf>
    <xf numFmtId="1" fontId="19" fillId="6" borderId="2" xfId="0" applyNumberFormat="1" applyFont="1" applyFill="1" applyBorder="1" applyAlignment="1">
      <alignment horizontal="left" vertical="top" wrapText="1"/>
    </xf>
    <xf numFmtId="1" fontId="34" fillId="6" borderId="2" xfId="0" applyNumberFormat="1" applyFont="1" applyFill="1" applyBorder="1" applyAlignment="1">
      <alignment horizontal="left" vertical="center" wrapText="1"/>
    </xf>
    <xf numFmtId="1" fontId="89" fillId="3" borderId="2" xfId="0" applyNumberFormat="1" applyFont="1" applyFill="1" applyBorder="1" applyAlignment="1">
      <alignment horizontal="left" vertical="center" wrapText="1"/>
    </xf>
    <xf numFmtId="1" fontId="90" fillId="10" borderId="2" xfId="0" applyNumberFormat="1" applyFont="1" applyFill="1" applyBorder="1" applyAlignment="1">
      <alignment horizontal="left" vertical="center" wrapText="1"/>
    </xf>
    <xf numFmtId="1" fontId="19" fillId="29" borderId="2" xfId="0" applyNumberFormat="1" applyFont="1" applyFill="1" applyBorder="1" applyAlignment="1">
      <alignment horizontal="left" vertical="center" wrapText="1"/>
    </xf>
    <xf numFmtId="165" fontId="19" fillId="10" borderId="2" xfId="1" applyNumberFormat="1" applyFont="1" applyFill="1" applyBorder="1" applyAlignment="1">
      <alignment horizontal="left" vertical="center" wrapText="1"/>
    </xf>
    <xf numFmtId="1" fontId="22" fillId="3" borderId="2" xfId="0" applyNumberFormat="1" applyFont="1" applyFill="1" applyBorder="1" applyAlignment="1">
      <alignment horizontal="left" vertical="top" wrapText="1"/>
    </xf>
    <xf numFmtId="1" fontId="19" fillId="3" borderId="2" xfId="0" applyNumberFormat="1" applyFont="1" applyFill="1" applyBorder="1" applyAlignment="1">
      <alignment horizontal="left" vertical="top" wrapText="1"/>
    </xf>
    <xf numFmtId="164" fontId="19" fillId="3" borderId="2" xfId="0" applyNumberFormat="1" applyFont="1" applyFill="1" applyBorder="1" applyAlignment="1">
      <alignment horizontal="left" vertical="center" wrapText="1"/>
    </xf>
    <xf numFmtId="164" fontId="37" fillId="3" borderId="2" xfId="0" applyNumberFormat="1" applyFont="1" applyFill="1" applyBorder="1" applyAlignment="1">
      <alignment horizontal="left" vertical="center" wrapText="1"/>
    </xf>
    <xf numFmtId="164" fontId="19" fillId="3" borderId="2" xfId="0" applyNumberFormat="1" applyFont="1" applyFill="1" applyBorder="1" applyAlignment="1">
      <alignment horizontal="center" vertical="center" wrapText="1"/>
    </xf>
    <xf numFmtId="14" fontId="37" fillId="3" borderId="2" xfId="0" applyNumberFormat="1" applyFont="1" applyFill="1" applyBorder="1" applyAlignment="1">
      <alignment wrapText="1"/>
    </xf>
    <xf numFmtId="177" fontId="19" fillId="6" borderId="2" xfId="0" applyNumberFormat="1" applyFont="1" applyFill="1" applyBorder="1" applyAlignment="1">
      <alignment horizontal="left" vertical="top" wrapText="1"/>
    </xf>
    <xf numFmtId="177" fontId="34" fillId="6" borderId="2" xfId="0" applyNumberFormat="1" applyFont="1" applyFill="1" applyBorder="1" applyAlignment="1">
      <alignment horizontal="left" vertical="center" wrapText="1"/>
    </xf>
    <xf numFmtId="164" fontId="87" fillId="3" borderId="2" xfId="0" applyNumberFormat="1" applyFont="1" applyFill="1" applyBorder="1" applyAlignment="1">
      <alignment horizontal="center" vertical="center" wrapText="1"/>
    </xf>
    <xf numFmtId="164" fontId="89" fillId="3" borderId="2" xfId="0" applyNumberFormat="1" applyFont="1" applyFill="1" applyBorder="1" applyAlignment="1">
      <alignment horizontal="left" vertical="center" wrapText="1"/>
    </xf>
    <xf numFmtId="183" fontId="19" fillId="3" borderId="2" xfId="0" applyNumberFormat="1" applyFont="1" applyFill="1" applyBorder="1" applyAlignment="1">
      <alignment horizontal="left" vertical="top" wrapText="1"/>
    </xf>
    <xf numFmtId="164" fontId="19" fillId="3" borderId="2" xfId="0" applyNumberFormat="1" applyFont="1" applyFill="1" applyBorder="1" applyAlignment="1">
      <alignment horizontal="left" vertical="top" wrapText="1"/>
    </xf>
    <xf numFmtId="164" fontId="89" fillId="10" borderId="2" xfId="0" applyNumberFormat="1" applyFont="1" applyFill="1" applyBorder="1" applyAlignment="1">
      <alignment horizontal="left" vertical="center" wrapText="1"/>
    </xf>
    <xf numFmtId="14" fontId="19" fillId="29" borderId="2" xfId="0" applyNumberFormat="1" applyFont="1" applyFill="1" applyBorder="1" applyAlignment="1">
      <alignment horizontal="left" vertical="center" wrapText="1"/>
    </xf>
    <xf numFmtId="14" fontId="19" fillId="10" borderId="2" xfId="1" applyNumberFormat="1" applyFont="1" applyFill="1" applyBorder="1" applyAlignment="1">
      <alignment horizontal="left" vertical="center" wrapText="1"/>
    </xf>
    <xf numFmtId="185" fontId="19" fillId="11" borderId="2" xfId="0" applyNumberFormat="1" applyFont="1" applyFill="1" applyBorder="1" applyAlignment="1">
      <alignment horizontal="center" vertical="center" wrapText="1"/>
    </xf>
    <xf numFmtId="176" fontId="19" fillId="30" borderId="2" xfId="0" applyNumberFormat="1" applyFont="1" applyFill="1" applyBorder="1" applyAlignment="1">
      <alignment horizontal="left" vertical="center" wrapText="1"/>
    </xf>
    <xf numFmtId="164" fontId="22" fillId="3" borderId="2" xfId="0" applyNumberFormat="1" applyFont="1" applyFill="1" applyBorder="1" applyAlignment="1">
      <alignment horizontal="left" vertical="top" wrapText="1"/>
    </xf>
    <xf numFmtId="178" fontId="19" fillId="3" borderId="2" xfId="0" applyNumberFormat="1" applyFont="1" applyFill="1" applyBorder="1" applyAlignment="1">
      <alignment horizontal="left" vertical="top" wrapText="1"/>
    </xf>
    <xf numFmtId="179" fontId="19" fillId="3" borderId="2" xfId="0" applyNumberFormat="1" applyFont="1" applyFill="1" applyBorder="1" applyAlignment="1">
      <alignment horizontal="left" vertical="center" wrapText="1"/>
    </xf>
    <xf numFmtId="164" fontId="90" fillId="10" borderId="2" xfId="0" applyNumberFormat="1" applyFont="1" applyFill="1" applyBorder="1" applyAlignment="1">
      <alignment horizontal="left" vertical="center" wrapText="1"/>
    </xf>
    <xf numFmtId="0" fontId="62" fillId="3" borderId="2" xfId="0" applyFont="1" applyFill="1" applyBorder="1" applyAlignment="1">
      <alignment horizontal="left" vertical="center" wrapText="1"/>
    </xf>
    <xf numFmtId="0" fontId="33" fillId="29" borderId="2" xfId="0" applyFont="1" applyFill="1" applyBorder="1" applyAlignment="1">
      <alignment horizontal="left" vertical="center" wrapText="1"/>
    </xf>
    <xf numFmtId="0" fontId="19" fillId="30" borderId="2" xfId="0" applyFont="1" applyFill="1" applyBorder="1" applyAlignment="1">
      <alignment horizontal="left" vertical="top" wrapText="1"/>
    </xf>
    <xf numFmtId="0" fontId="21" fillId="3" borderId="2" xfId="0" applyFont="1" applyFill="1" applyBorder="1" applyAlignment="1">
      <alignment horizontal="justify" vertical="center" wrapText="1"/>
    </xf>
    <xf numFmtId="0" fontId="89" fillId="10" borderId="2" xfId="0" applyFont="1" applyFill="1" applyBorder="1" applyAlignment="1">
      <alignment horizontal="left" vertical="center" wrapText="1"/>
    </xf>
    <xf numFmtId="0" fontId="34" fillId="3" borderId="2" xfId="0" applyFont="1" applyFill="1" applyBorder="1" applyAlignment="1">
      <alignment horizontal="justify" vertical="center"/>
    </xf>
    <xf numFmtId="0" fontId="42" fillId="3" borderId="2" xfId="3" applyFont="1" applyFill="1" applyBorder="1" applyAlignment="1">
      <alignment horizontal="left" vertical="center" wrapText="1"/>
    </xf>
    <xf numFmtId="0" fontId="93" fillId="3" borderId="2" xfId="3" applyFont="1" applyFill="1" applyBorder="1" applyAlignment="1">
      <alignment horizontal="left" vertical="center" wrapText="1"/>
    </xf>
    <xf numFmtId="0" fontId="36" fillId="3" borderId="2" xfId="3" applyFont="1" applyFill="1" applyBorder="1" applyAlignment="1">
      <alignment horizontal="left" vertical="center" wrapText="1"/>
    </xf>
    <xf numFmtId="0" fontId="94" fillId="10" borderId="2" xfId="3" applyFont="1" applyFill="1" applyBorder="1" applyAlignment="1" applyProtection="1">
      <alignment horizontal="left" vertical="center" wrapText="1"/>
    </xf>
    <xf numFmtId="0" fontId="42" fillId="3" borderId="2" xfId="3" applyFont="1" applyFill="1" applyBorder="1" applyAlignment="1" applyProtection="1">
      <alignment horizontal="left" vertical="top" wrapText="1"/>
    </xf>
    <xf numFmtId="0" fontId="42" fillId="3" borderId="2" xfId="3" applyFont="1" applyFill="1" applyBorder="1" applyAlignment="1" applyProtection="1">
      <alignment horizontal="justify" wrapText="1"/>
    </xf>
    <xf numFmtId="0" fontId="42" fillId="3" borderId="2" xfId="3" applyFont="1" applyFill="1" applyBorder="1" applyAlignment="1" applyProtection="1">
      <alignment horizontal="left" vertical="center" wrapText="1"/>
    </xf>
    <xf numFmtId="49" fontId="21" fillId="3" borderId="2" xfId="0" applyNumberFormat="1" applyFont="1" applyFill="1" applyBorder="1" applyAlignment="1">
      <alignment wrapText="1"/>
    </xf>
    <xf numFmtId="0" fontId="21" fillId="3" borderId="2" xfId="0" applyFont="1" applyFill="1" applyBorder="1" applyAlignment="1">
      <alignment wrapText="1"/>
    </xf>
    <xf numFmtId="0" fontId="36" fillId="3" borderId="2" xfId="3" applyFont="1" applyFill="1" applyBorder="1" applyAlignment="1" applyProtection="1">
      <alignment horizontal="left" vertical="center" wrapText="1"/>
    </xf>
    <xf numFmtId="0" fontId="95" fillId="3" borderId="2" xfId="3" applyFont="1" applyFill="1" applyBorder="1" applyAlignment="1" applyProtection="1">
      <alignment horizontal="left" vertical="center" wrapText="1"/>
    </xf>
    <xf numFmtId="0" fontId="42" fillId="3" borderId="2" xfId="3" applyFont="1" applyFill="1" applyBorder="1" applyAlignment="1">
      <alignment wrapText="1"/>
    </xf>
    <xf numFmtId="0" fontId="36" fillId="10" borderId="2" xfId="3" applyFont="1" applyFill="1" applyBorder="1" applyAlignment="1">
      <alignment horizontal="left" vertical="center" wrapText="1"/>
    </xf>
    <xf numFmtId="0" fontId="42" fillId="10" borderId="2" xfId="3" applyFont="1" applyFill="1" applyBorder="1" applyAlignment="1" applyProtection="1">
      <alignment horizontal="left" vertical="center" wrapText="1"/>
    </xf>
    <xf numFmtId="0" fontId="19" fillId="3" borderId="2" xfId="3" applyFont="1" applyFill="1" applyBorder="1" applyAlignment="1">
      <alignment horizontal="center" vertical="center" wrapText="1"/>
    </xf>
    <xf numFmtId="0" fontId="96" fillId="30" borderId="2" xfId="3" applyFont="1" applyFill="1" applyBorder="1" applyAlignment="1" applyProtection="1">
      <alignment horizontal="left" vertical="center" wrapText="1"/>
    </xf>
    <xf numFmtId="0" fontId="95" fillId="3" borderId="2" xfId="3" applyFont="1" applyFill="1" applyBorder="1" applyAlignment="1">
      <alignment horizontal="left" vertical="top" wrapText="1"/>
    </xf>
    <xf numFmtId="0" fontId="42" fillId="3" borderId="2" xfId="3" applyFont="1" applyFill="1" applyBorder="1" applyAlignment="1">
      <alignment horizontal="center" vertical="center" wrapText="1"/>
    </xf>
    <xf numFmtId="0" fontId="19" fillId="3" borderId="2" xfId="0" applyFont="1" applyFill="1" applyBorder="1" applyAlignment="1">
      <alignment horizontal="center" vertical="center" wrapText="1"/>
    </xf>
    <xf numFmtId="0" fontId="19" fillId="29" borderId="2" xfId="0" applyFont="1" applyFill="1" applyBorder="1" applyAlignment="1">
      <alignment horizontal="left" vertical="center" wrapText="1"/>
    </xf>
    <xf numFmtId="0" fontId="19" fillId="5" borderId="2" xfId="0" applyFont="1" applyFill="1" applyBorder="1" applyAlignment="1">
      <alignment horizontal="center" vertical="center" wrapText="1"/>
    </xf>
    <xf numFmtId="0" fontId="42" fillId="3" borderId="2" xfId="3" applyFont="1" applyFill="1" applyBorder="1" applyAlignment="1">
      <alignment horizontal="left" vertical="top" wrapText="1"/>
    </xf>
    <xf numFmtId="0" fontId="19" fillId="30" borderId="2" xfId="0" applyFont="1" applyFill="1" applyBorder="1" applyAlignment="1">
      <alignment horizontal="center" vertical="center" wrapText="1"/>
    </xf>
    <xf numFmtId="0" fontId="97" fillId="3" borderId="2" xfId="0" applyFont="1" applyFill="1" applyBorder="1" applyAlignment="1">
      <alignment horizontal="left" vertical="center" wrapText="1"/>
    </xf>
    <xf numFmtId="0" fontId="22" fillId="10" borderId="2" xfId="0" applyFont="1" applyFill="1" applyBorder="1" applyAlignment="1">
      <alignment horizontal="left" vertical="center" wrapText="1"/>
    </xf>
    <xf numFmtId="0" fontId="42" fillId="3" borderId="2" xfId="2" applyFont="1" applyFill="1" applyBorder="1" applyAlignment="1">
      <alignment horizontal="left" vertical="center" wrapText="1"/>
    </xf>
    <xf numFmtId="0" fontId="42" fillId="3" borderId="2" xfId="3" applyFont="1" applyFill="1" applyBorder="1" applyAlignment="1">
      <alignment horizontal="left" vertical="center"/>
    </xf>
    <xf numFmtId="10" fontId="19" fillId="10" borderId="2" xfId="1" applyNumberFormat="1" applyFont="1" applyFill="1" applyBorder="1" applyAlignment="1">
      <alignment horizontal="left" vertical="center" wrapText="1"/>
    </xf>
    <xf numFmtId="184" fontId="19" fillId="29" borderId="2" xfId="0" applyNumberFormat="1" applyFont="1" applyFill="1" applyBorder="1" applyAlignment="1">
      <alignment horizontal="left" vertical="center" wrapText="1"/>
    </xf>
    <xf numFmtId="10" fontId="19" fillId="29" borderId="2" xfId="0" applyNumberFormat="1" applyFont="1" applyFill="1" applyBorder="1" applyAlignment="1">
      <alignment horizontal="left" vertical="center" wrapText="1"/>
    </xf>
    <xf numFmtId="0" fontId="100" fillId="3" borderId="2" xfId="0" applyFont="1" applyFill="1" applyBorder="1" applyAlignment="1">
      <alignment horizontal="left" vertical="top" wrapText="1"/>
    </xf>
    <xf numFmtId="4" fontId="11" fillId="3" borderId="2" xfId="0" applyNumberFormat="1" applyFont="1" applyFill="1" applyBorder="1" applyAlignment="1">
      <alignment horizontal="left" vertical="center" wrapText="1"/>
    </xf>
    <xf numFmtId="165" fontId="19" fillId="3" borderId="2" xfId="0" applyNumberFormat="1" applyFont="1" applyFill="1" applyBorder="1" applyAlignment="1">
      <alignment horizontal="left" vertical="center" wrapText="1"/>
    </xf>
    <xf numFmtId="165" fontId="19" fillId="3" borderId="2" xfId="0" applyNumberFormat="1" applyFont="1" applyFill="1" applyBorder="1" applyAlignment="1">
      <alignment horizontal="center" vertical="center" wrapText="1"/>
    </xf>
    <xf numFmtId="165" fontId="86" fillId="3" borderId="2" xfId="0" applyNumberFormat="1" applyFont="1" applyFill="1" applyBorder="1" applyAlignment="1">
      <alignment horizontal="left" vertical="center" wrapText="1"/>
    </xf>
    <xf numFmtId="4" fontId="19" fillId="3" borderId="2" xfId="0" applyNumberFormat="1" applyFont="1" applyFill="1" applyBorder="1" applyAlignment="1">
      <alignment horizontal="left" vertical="center" wrapText="1"/>
    </xf>
    <xf numFmtId="165" fontId="34" fillId="3" borderId="2" xfId="0" applyNumberFormat="1" applyFont="1" applyFill="1" applyBorder="1" applyAlignment="1">
      <alignment horizontal="left" vertical="center" wrapText="1"/>
    </xf>
    <xf numFmtId="181" fontId="19" fillId="3" borderId="2" xfId="0" applyNumberFormat="1" applyFont="1" applyFill="1" applyBorder="1" applyAlignment="1">
      <alignment horizontal="left" vertical="center" wrapText="1"/>
    </xf>
    <xf numFmtId="165" fontId="35" fillId="3" borderId="2" xfId="0" applyNumberFormat="1" applyFont="1" applyFill="1" applyBorder="1" applyAlignment="1">
      <alignment horizontal="left" vertical="center" wrapText="1"/>
    </xf>
    <xf numFmtId="165" fontId="35" fillId="6" borderId="2" xfId="0" applyNumberFormat="1" applyFont="1" applyFill="1" applyBorder="1" applyAlignment="1">
      <alignment horizontal="left" vertical="top" wrapText="1"/>
    </xf>
    <xf numFmtId="165" fontId="91" fillId="6" borderId="2" xfId="0" applyNumberFormat="1" applyFont="1" applyFill="1" applyBorder="1" applyAlignment="1">
      <alignment horizontal="left" vertical="center" wrapText="1"/>
    </xf>
    <xf numFmtId="165" fontId="87" fillId="3" borderId="2" xfId="0" applyNumberFormat="1" applyFont="1" applyFill="1" applyBorder="1" applyAlignment="1">
      <alignment horizontal="left" vertical="center" wrapText="1"/>
    </xf>
    <xf numFmtId="173" fontId="19" fillId="3" borderId="2" xfId="0" applyNumberFormat="1" applyFont="1" applyFill="1" applyBorder="1" applyAlignment="1">
      <alignment horizontal="left" vertical="center" wrapText="1"/>
    </xf>
    <xf numFmtId="165" fontId="89" fillId="3" borderId="2" xfId="0" applyNumberFormat="1" applyFont="1" applyFill="1" applyBorder="1" applyAlignment="1">
      <alignment horizontal="left" vertical="center" wrapText="1"/>
    </xf>
    <xf numFmtId="3" fontId="89" fillId="3" borderId="2" xfId="0" applyNumberFormat="1" applyFont="1" applyFill="1" applyBorder="1" applyAlignment="1">
      <alignment horizontal="left" vertical="center" wrapText="1"/>
    </xf>
    <xf numFmtId="165" fontId="19" fillId="3" borderId="2" xfId="0" applyNumberFormat="1" applyFont="1" applyFill="1" applyBorder="1" applyAlignment="1">
      <alignment horizontal="left" vertical="top" wrapText="1"/>
    </xf>
    <xf numFmtId="165" fontId="101" fillId="10" borderId="2" xfId="0" applyNumberFormat="1" applyFont="1" applyFill="1" applyBorder="1" applyAlignment="1">
      <alignment horizontal="left" vertical="center" wrapText="1"/>
    </xf>
    <xf numFmtId="168" fontId="33" fillId="29" borderId="2" xfId="0" applyNumberFormat="1" applyFont="1" applyFill="1" applyBorder="1" applyAlignment="1">
      <alignment horizontal="left" vertical="center" wrapText="1"/>
    </xf>
    <xf numFmtId="165" fontId="19" fillId="30" borderId="2" xfId="0" applyNumberFormat="1" applyFont="1" applyFill="1" applyBorder="1" applyAlignment="1">
      <alignment horizontal="left" vertical="center" wrapText="1"/>
    </xf>
    <xf numFmtId="165" fontId="22" fillId="3" borderId="2" xfId="0" applyNumberFormat="1" applyFont="1" applyFill="1" applyBorder="1" applyAlignment="1">
      <alignment horizontal="left" vertical="top" wrapText="1"/>
    </xf>
    <xf numFmtId="171" fontId="19" fillId="3" borderId="2" xfId="0" applyNumberFormat="1" applyFont="1" applyFill="1" applyBorder="1" applyAlignment="1">
      <alignment horizontal="left" vertical="center" wrapText="1"/>
    </xf>
    <xf numFmtId="2" fontId="92" fillId="3" borderId="2" xfId="0" applyNumberFormat="1" applyFont="1" applyFill="1" applyBorder="1" applyAlignment="1">
      <alignment horizontal="left" vertical="center" wrapText="1"/>
    </xf>
    <xf numFmtId="165" fontId="19" fillId="29" borderId="2" xfId="0" applyNumberFormat="1" applyFont="1" applyFill="1" applyBorder="1" applyAlignment="1">
      <alignment horizontal="left" vertical="center" wrapText="1"/>
    </xf>
    <xf numFmtId="4" fontId="19" fillId="3" borderId="2" xfId="0" applyNumberFormat="1" applyFont="1" applyFill="1" applyBorder="1" applyAlignment="1">
      <alignment horizontal="center" vertical="center" wrapText="1"/>
    </xf>
    <xf numFmtId="9" fontId="19" fillId="3" borderId="2" xfId="0" applyNumberFormat="1" applyFont="1" applyFill="1" applyBorder="1" applyAlignment="1">
      <alignment horizontal="left" vertical="center" wrapText="1"/>
    </xf>
    <xf numFmtId="10" fontId="19" fillId="3" borderId="2" xfId="0" applyNumberFormat="1" applyFont="1" applyFill="1" applyBorder="1" applyAlignment="1">
      <alignment horizontal="left" vertical="center" wrapText="1"/>
    </xf>
    <xf numFmtId="10" fontId="19" fillId="3" borderId="2" xfId="0" applyNumberFormat="1" applyFont="1" applyFill="1" applyBorder="1" applyAlignment="1">
      <alignment horizontal="center" vertical="center" wrapText="1"/>
    </xf>
    <xf numFmtId="2" fontId="19" fillId="10" borderId="2" xfId="0" applyNumberFormat="1" applyFont="1" applyFill="1" applyBorder="1" applyAlignment="1">
      <alignment horizontal="left" vertical="center" wrapText="1"/>
    </xf>
    <xf numFmtId="10" fontId="86" fillId="3" borderId="2" xfId="0" applyNumberFormat="1" applyFont="1" applyFill="1" applyBorder="1" applyAlignment="1">
      <alignment horizontal="left" vertical="center" wrapText="1"/>
    </xf>
    <xf numFmtId="10" fontId="34" fillId="3" borderId="2" xfId="0" applyNumberFormat="1" applyFont="1" applyFill="1" applyBorder="1" applyAlignment="1">
      <alignment horizontal="left" vertical="center" wrapText="1"/>
    </xf>
    <xf numFmtId="10" fontId="19" fillId="6" borderId="2" xfId="0" applyNumberFormat="1" applyFont="1" applyFill="1" applyBorder="1" applyAlignment="1">
      <alignment horizontal="left" vertical="top" wrapText="1"/>
    </xf>
    <xf numFmtId="10" fontId="34" fillId="6" borderId="2" xfId="0" applyNumberFormat="1" applyFont="1" applyFill="1" applyBorder="1" applyAlignment="1">
      <alignment horizontal="left" vertical="center" wrapText="1"/>
    </xf>
    <xf numFmtId="10" fontId="87" fillId="3" borderId="2" xfId="0" applyNumberFormat="1" applyFont="1" applyFill="1" applyBorder="1" applyAlignment="1">
      <alignment horizontal="left" vertical="center" wrapText="1"/>
    </xf>
    <xf numFmtId="10" fontId="89" fillId="3" borderId="2" xfId="0" applyNumberFormat="1" applyFont="1" applyFill="1" applyBorder="1" applyAlignment="1">
      <alignment horizontal="left" vertical="center" wrapText="1"/>
    </xf>
    <xf numFmtId="9" fontId="89" fillId="3" borderId="2" xfId="0" applyNumberFormat="1" applyFont="1" applyFill="1" applyBorder="1" applyAlignment="1">
      <alignment horizontal="left" vertical="center" wrapText="1"/>
    </xf>
    <xf numFmtId="10" fontId="19" fillId="3" borderId="2" xfId="0" applyNumberFormat="1" applyFont="1" applyFill="1" applyBorder="1" applyAlignment="1">
      <alignment horizontal="left" vertical="top" wrapText="1"/>
    </xf>
    <xf numFmtId="10" fontId="37" fillId="3" borderId="2" xfId="0" applyNumberFormat="1" applyFont="1" applyFill="1" applyBorder="1" applyAlignment="1">
      <alignment wrapText="1"/>
    </xf>
    <xf numFmtId="10" fontId="101" fillId="10" borderId="2" xfId="0" applyNumberFormat="1" applyFont="1" applyFill="1" applyBorder="1" applyAlignment="1">
      <alignment horizontal="left" vertical="center" wrapText="1"/>
    </xf>
    <xf numFmtId="49" fontId="19" fillId="11" borderId="2" xfId="0" applyNumberFormat="1" applyFont="1" applyFill="1" applyBorder="1" applyAlignment="1">
      <alignment horizontal="center" vertical="center" wrapText="1"/>
    </xf>
    <xf numFmtId="10" fontId="19" fillId="30" borderId="2" xfId="0" applyNumberFormat="1" applyFont="1" applyFill="1" applyBorder="1" applyAlignment="1">
      <alignment horizontal="left" vertical="center" wrapText="1"/>
    </xf>
    <xf numFmtId="10" fontId="22" fillId="3" borderId="2" xfId="0" applyNumberFormat="1" applyFont="1" applyFill="1" applyBorder="1" applyAlignment="1">
      <alignment horizontal="left" vertical="top" wrapText="1"/>
    </xf>
    <xf numFmtId="9" fontId="19" fillId="10" borderId="2" xfId="4" applyFont="1" applyFill="1" applyBorder="1" applyAlignment="1">
      <alignment horizontal="left" vertical="center" wrapText="1"/>
    </xf>
    <xf numFmtId="10" fontId="37" fillId="3" borderId="2" xfId="0" applyNumberFormat="1" applyFont="1" applyFill="1" applyBorder="1" applyAlignment="1">
      <alignment horizontal="center" vertical="center" wrapText="1"/>
    </xf>
    <xf numFmtId="168" fontId="34" fillId="10" borderId="2" xfId="0" applyNumberFormat="1" applyFont="1" applyFill="1" applyBorder="1" applyAlignment="1">
      <alignment horizontal="left" vertical="center" wrapText="1"/>
    </xf>
    <xf numFmtId="168" fontId="35" fillId="3" borderId="2" xfId="0" applyNumberFormat="1" applyFont="1" applyFill="1" applyBorder="1" applyAlignment="1">
      <alignment horizontal="left" vertical="center" wrapText="1"/>
    </xf>
    <xf numFmtId="186" fontId="19" fillId="3" borderId="2" xfId="0" applyNumberFormat="1" applyFont="1" applyFill="1" applyBorder="1" applyAlignment="1">
      <alignment horizontal="left" vertical="center" wrapText="1"/>
    </xf>
    <xf numFmtId="186" fontId="19" fillId="6" borderId="2" xfId="0" applyNumberFormat="1" applyFont="1" applyFill="1" applyBorder="1" applyAlignment="1">
      <alignment horizontal="left" vertical="top" wrapText="1"/>
    </xf>
    <xf numFmtId="2" fontId="91" fillId="6" borderId="2" xfId="0" applyNumberFormat="1" applyFont="1" applyFill="1" applyBorder="1" applyAlignment="1">
      <alignment horizontal="left" vertical="center" wrapText="1"/>
    </xf>
    <xf numFmtId="167" fontId="19" fillId="3" borderId="2" xfId="0" applyNumberFormat="1" applyFont="1" applyFill="1" applyBorder="1" applyAlignment="1">
      <alignment horizontal="left" vertical="center" wrapText="1"/>
    </xf>
    <xf numFmtId="167" fontId="19" fillId="3" borderId="2" xfId="0" applyNumberFormat="1" applyFont="1" applyFill="1" applyBorder="1" applyAlignment="1">
      <alignment horizontal="left" vertical="top" wrapText="1"/>
    </xf>
    <xf numFmtId="167" fontId="19" fillId="29" borderId="2" xfId="0" applyNumberFormat="1" applyFont="1" applyFill="1" applyBorder="1" applyAlignment="1">
      <alignment horizontal="left" vertical="center" wrapText="1"/>
    </xf>
    <xf numFmtId="165" fontId="19" fillId="6" borderId="2" xfId="0" applyNumberFormat="1" applyFont="1" applyFill="1" applyBorder="1" applyAlignment="1">
      <alignment horizontal="left" vertical="top" wrapText="1"/>
    </xf>
    <xf numFmtId="165" fontId="34" fillId="6" borderId="2" xfId="0" applyNumberFormat="1" applyFont="1" applyFill="1" applyBorder="1" applyAlignment="1">
      <alignment horizontal="left" vertical="center" wrapText="1"/>
    </xf>
    <xf numFmtId="168" fontId="87" fillId="3" borderId="2" xfId="0" applyNumberFormat="1" applyFont="1" applyFill="1" applyBorder="1" applyAlignment="1">
      <alignment horizontal="left" vertical="center" wrapText="1"/>
    </xf>
    <xf numFmtId="165" fontId="19" fillId="5" borderId="2" xfId="0" applyNumberFormat="1" applyFont="1" applyFill="1" applyBorder="1" applyAlignment="1">
      <alignment horizontal="center" vertical="center" wrapText="1"/>
    </xf>
    <xf numFmtId="10" fontId="19" fillId="5" borderId="2" xfId="0" applyNumberFormat="1" applyFont="1" applyFill="1" applyBorder="1" applyAlignment="1">
      <alignment horizontal="center" vertical="center" wrapText="1"/>
    </xf>
    <xf numFmtId="0" fontId="92" fillId="3" borderId="2" xfId="0" applyFont="1" applyFill="1" applyBorder="1" applyAlignment="1">
      <alignment horizontal="left" vertical="center" wrapText="1"/>
    </xf>
    <xf numFmtId="172" fontId="19" fillId="3" borderId="2" xfId="0" applyNumberFormat="1" applyFont="1" applyFill="1" applyBorder="1" applyAlignment="1">
      <alignment horizontal="center" vertical="center" wrapText="1"/>
    </xf>
    <xf numFmtId="0" fontId="86" fillId="3" borderId="2" xfId="0" applyFont="1" applyFill="1" applyBorder="1" applyAlignment="1">
      <alignment horizontal="left" vertical="center" wrapText="1"/>
    </xf>
    <xf numFmtId="10" fontId="37" fillId="3" borderId="2" xfId="0" applyNumberFormat="1" applyFont="1" applyFill="1" applyBorder="1" applyAlignment="1">
      <alignment horizontal="left" vertical="center" wrapText="1"/>
    </xf>
    <xf numFmtId="165" fontId="22" fillId="3" borderId="2" xfId="0" applyNumberFormat="1" applyFont="1" applyFill="1" applyBorder="1" applyAlignment="1">
      <alignment horizontal="left" vertical="center"/>
    </xf>
    <xf numFmtId="168" fontId="19" fillId="3" borderId="2" xfId="0" applyNumberFormat="1" applyFont="1" applyFill="1" applyBorder="1" applyAlignment="1">
      <alignment horizontal="left" vertical="center" wrapText="1"/>
    </xf>
    <xf numFmtId="0" fontId="19" fillId="3" borderId="2" xfId="0" applyFont="1" applyFill="1" applyBorder="1" applyAlignment="1">
      <alignment horizontal="left" vertical="center"/>
    </xf>
    <xf numFmtId="168" fontId="19" fillId="29" borderId="2" xfId="0" applyNumberFormat="1" applyFont="1" applyFill="1" applyBorder="1" applyAlignment="1">
      <alignment horizontal="left" vertical="center" wrapText="1"/>
    </xf>
    <xf numFmtId="3" fontId="21" fillId="10" borderId="2" xfId="0" applyNumberFormat="1" applyFont="1" applyFill="1" applyBorder="1" applyAlignment="1">
      <alignment horizontal="left" vertical="center" wrapText="1"/>
    </xf>
    <xf numFmtId="170" fontId="19" fillId="3" borderId="2" xfId="0" applyNumberFormat="1" applyFont="1" applyFill="1" applyBorder="1" applyAlignment="1">
      <alignment horizontal="left" vertical="center" wrapText="1"/>
    </xf>
    <xf numFmtId="2" fontId="19" fillId="3" borderId="2" xfId="0" applyNumberFormat="1" applyFont="1" applyFill="1" applyBorder="1" applyAlignment="1">
      <alignment horizontal="left" vertical="center" wrapText="1"/>
    </xf>
    <xf numFmtId="2" fontId="19" fillId="3" borderId="2" xfId="0" applyNumberFormat="1" applyFont="1" applyFill="1" applyBorder="1" applyAlignment="1">
      <alignment horizontal="center" vertical="center" wrapText="1"/>
    </xf>
    <xf numFmtId="2" fontId="86" fillId="3" borderId="2" xfId="0" applyNumberFormat="1" applyFont="1" applyFill="1" applyBorder="1" applyAlignment="1">
      <alignment horizontal="left" vertical="center" wrapText="1"/>
    </xf>
    <xf numFmtId="168" fontId="34" fillId="3" borderId="2" xfId="0" applyNumberFormat="1" applyFont="1" applyFill="1" applyBorder="1" applyAlignment="1">
      <alignment horizontal="left" vertical="center" wrapText="1"/>
    </xf>
    <xf numFmtId="182" fontId="19" fillId="3" borderId="2" xfId="0" applyNumberFormat="1" applyFont="1" applyFill="1" applyBorder="1" applyAlignment="1">
      <alignment horizontal="left" vertical="center" wrapText="1"/>
    </xf>
    <xf numFmtId="168" fontId="35" fillId="6" borderId="2" xfId="0" applyNumberFormat="1" applyFont="1" applyFill="1" applyBorder="1" applyAlignment="1">
      <alignment horizontal="left" vertical="top" wrapText="1"/>
    </xf>
    <xf numFmtId="4" fontId="91" fillId="6" borderId="2" xfId="0" applyNumberFormat="1" applyFont="1" applyFill="1" applyBorder="1" applyAlignment="1">
      <alignment horizontal="left" vertical="center" wrapText="1"/>
    </xf>
    <xf numFmtId="187" fontId="19" fillId="3" borderId="2" xfId="0" applyNumberFormat="1" applyFont="1" applyFill="1" applyBorder="1" applyAlignment="1">
      <alignment horizontal="left" vertical="center" wrapText="1"/>
    </xf>
    <xf numFmtId="0" fontId="102" fillId="3" borderId="2" xfId="0" applyFont="1" applyFill="1" applyBorder="1" applyAlignment="1">
      <alignment horizontal="left" vertical="center" wrapText="1"/>
    </xf>
    <xf numFmtId="174" fontId="19" fillId="3" borderId="2" xfId="0" applyNumberFormat="1" applyFont="1" applyFill="1" applyBorder="1" applyAlignment="1">
      <alignment horizontal="left" vertical="center" wrapText="1"/>
    </xf>
    <xf numFmtId="168" fontId="19" fillId="3" borderId="2" xfId="0" applyNumberFormat="1" applyFont="1" applyFill="1" applyBorder="1" applyAlignment="1">
      <alignment horizontal="left" vertical="top" wrapText="1"/>
    </xf>
    <xf numFmtId="4" fontId="19" fillId="10" borderId="2" xfId="0" applyNumberFormat="1" applyFont="1" applyFill="1" applyBorder="1" applyAlignment="1">
      <alignment horizontal="left" vertical="center" wrapText="1"/>
    </xf>
    <xf numFmtId="165" fontId="90" fillId="10" borderId="2" xfId="0" applyNumberFormat="1" applyFont="1" applyFill="1" applyBorder="1" applyAlignment="1">
      <alignment horizontal="left" vertical="center" wrapText="1"/>
    </xf>
    <xf numFmtId="168" fontId="19" fillId="3" borderId="2" xfId="5" applyNumberFormat="1" applyFont="1" applyFill="1" applyBorder="1" applyAlignment="1">
      <alignment horizontal="left" vertical="center" wrapText="1"/>
    </xf>
    <xf numFmtId="168" fontId="19" fillId="10" borderId="2" xfId="1" applyNumberFormat="1" applyFont="1" applyFill="1" applyBorder="1" applyAlignment="1">
      <alignment horizontal="left" vertical="center" wrapText="1"/>
    </xf>
    <xf numFmtId="2" fontId="19" fillId="3" borderId="2" xfId="0" applyNumberFormat="1" applyFont="1" applyFill="1" applyBorder="1" applyAlignment="1">
      <alignment horizontal="left" vertical="top" wrapText="1"/>
    </xf>
    <xf numFmtId="2" fontId="34" fillId="10" borderId="2" xfId="0" applyNumberFormat="1" applyFont="1" applyFill="1" applyBorder="1" applyAlignment="1">
      <alignment horizontal="left" vertical="center" wrapText="1"/>
    </xf>
    <xf numFmtId="180" fontId="34" fillId="3" borderId="2" xfId="0" applyNumberFormat="1" applyFont="1" applyFill="1" applyBorder="1" applyAlignment="1">
      <alignment horizontal="left" vertical="center" wrapText="1"/>
    </xf>
    <xf numFmtId="167" fontId="35" fillId="3" borderId="2" xfId="0" applyNumberFormat="1" applyFont="1" applyFill="1" applyBorder="1" applyAlignment="1">
      <alignment horizontal="left" vertical="center" wrapText="1"/>
    </xf>
    <xf numFmtId="169" fontId="19" fillId="6" borderId="2" xfId="0" applyNumberFormat="1" applyFont="1" applyFill="1" applyBorder="1" applyAlignment="1">
      <alignment horizontal="left" vertical="top" wrapText="1"/>
    </xf>
    <xf numFmtId="10" fontId="102" fillId="3" borderId="2" xfId="0" applyNumberFormat="1" applyFont="1" applyFill="1" applyBorder="1" applyAlignment="1">
      <alignment horizontal="left" vertical="center" wrapText="1"/>
    </xf>
    <xf numFmtId="175" fontId="19" fillId="3" borderId="2" xfId="0" applyNumberFormat="1" applyFont="1" applyFill="1" applyBorder="1" applyAlignment="1">
      <alignment horizontal="left" vertical="top" wrapText="1"/>
    </xf>
    <xf numFmtId="167" fontId="19" fillId="29" borderId="2" xfId="4" applyNumberFormat="1" applyFont="1" applyFill="1" applyBorder="1" applyAlignment="1">
      <alignment horizontal="left" vertical="center" wrapText="1"/>
    </xf>
    <xf numFmtId="10" fontId="19" fillId="10" borderId="2" xfId="4" applyNumberFormat="1" applyFont="1" applyFill="1" applyBorder="1" applyAlignment="1">
      <alignment horizontal="left" vertical="center" wrapText="1"/>
    </xf>
    <xf numFmtId="3" fontId="19" fillId="3" borderId="2" xfId="0" applyNumberFormat="1" applyFont="1" applyFill="1" applyBorder="1" applyAlignment="1">
      <alignment horizontal="left" vertical="center" wrapText="1"/>
    </xf>
    <xf numFmtId="3" fontId="19" fillId="3" borderId="2" xfId="0" applyNumberFormat="1" applyFont="1" applyFill="1" applyBorder="1" applyAlignment="1">
      <alignment horizontal="center" vertical="center" wrapText="1"/>
    </xf>
    <xf numFmtId="3" fontId="33" fillId="10" borderId="2" xfId="0" applyNumberFormat="1" applyFont="1" applyFill="1" applyBorder="1" applyAlignment="1">
      <alignment horizontal="left" vertical="center" wrapText="1"/>
    </xf>
    <xf numFmtId="3" fontId="34" fillId="3" borderId="2" xfId="0" applyNumberFormat="1" applyFont="1" applyFill="1" applyBorder="1" applyAlignment="1">
      <alignment horizontal="left" vertical="center" wrapText="1"/>
    </xf>
    <xf numFmtId="3" fontId="35" fillId="3" borderId="2" xfId="0" applyNumberFormat="1" applyFont="1" applyFill="1" applyBorder="1" applyAlignment="1">
      <alignment horizontal="left" vertical="center" wrapText="1"/>
    </xf>
    <xf numFmtId="3" fontId="35" fillId="6" borderId="2" xfId="0" applyNumberFormat="1" applyFont="1" applyFill="1" applyBorder="1" applyAlignment="1">
      <alignment horizontal="left" vertical="top" wrapText="1"/>
    </xf>
    <xf numFmtId="3" fontId="91" fillId="6" borderId="2" xfId="0" applyNumberFormat="1" applyFont="1" applyFill="1" applyBorder="1" applyAlignment="1">
      <alignment horizontal="left" vertical="center" wrapText="1"/>
    </xf>
    <xf numFmtId="3" fontId="19" fillId="3" borderId="2" xfId="0" applyNumberFormat="1" applyFont="1" applyFill="1" applyBorder="1" applyAlignment="1">
      <alignment horizontal="left" vertical="top" wrapText="1"/>
    </xf>
    <xf numFmtId="3" fontId="89" fillId="10" borderId="2" xfId="0" applyNumberFormat="1" applyFont="1" applyFill="1" applyBorder="1" applyAlignment="1">
      <alignment horizontal="left" vertical="center" wrapText="1"/>
    </xf>
    <xf numFmtId="3" fontId="19" fillId="10" borderId="2" xfId="1" applyNumberFormat="1" applyFont="1" applyFill="1" applyBorder="1" applyAlignment="1">
      <alignment horizontal="left" vertical="center" wrapText="1"/>
    </xf>
    <xf numFmtId="3" fontId="19" fillId="11" borderId="2" xfId="0" applyNumberFormat="1" applyFont="1" applyFill="1" applyBorder="1" applyAlignment="1">
      <alignment horizontal="center" vertical="center" wrapText="1"/>
    </xf>
    <xf numFmtId="3" fontId="19" fillId="30" borderId="2" xfId="0" applyNumberFormat="1" applyFont="1" applyFill="1" applyBorder="1" applyAlignment="1">
      <alignment horizontal="left" vertical="center" wrapText="1"/>
    </xf>
    <xf numFmtId="3" fontId="86" fillId="3" borderId="2" xfId="0" applyNumberFormat="1" applyFont="1" applyFill="1" applyBorder="1" applyAlignment="1">
      <alignment horizontal="left" vertical="center" wrapText="1"/>
    </xf>
    <xf numFmtId="3" fontId="37" fillId="3" borderId="2" xfId="0" applyNumberFormat="1" applyFont="1" applyFill="1" applyBorder="1" applyAlignment="1">
      <alignment horizontal="left" vertical="center" wrapText="1"/>
    </xf>
    <xf numFmtId="3" fontId="19" fillId="6" borderId="2" xfId="0" applyNumberFormat="1" applyFont="1" applyFill="1" applyBorder="1" applyAlignment="1">
      <alignment horizontal="left" vertical="top" wrapText="1"/>
    </xf>
    <xf numFmtId="3" fontId="34" fillId="6" borderId="2" xfId="0" applyNumberFormat="1" applyFont="1" applyFill="1" applyBorder="1" applyAlignment="1">
      <alignment horizontal="left" vertical="center" wrapText="1"/>
    </xf>
    <xf numFmtId="3" fontId="87" fillId="3" borderId="2" xfId="0" applyNumberFormat="1" applyFont="1" applyFill="1" applyBorder="1" applyAlignment="1">
      <alignment horizontal="left" vertical="center" wrapText="1"/>
    </xf>
    <xf numFmtId="3" fontId="19" fillId="29" borderId="2" xfId="0" applyNumberFormat="1" applyFont="1" applyFill="1" applyBorder="1" applyAlignment="1">
      <alignment horizontal="left" vertical="center" wrapText="1"/>
    </xf>
    <xf numFmtId="3" fontId="101" fillId="10" borderId="2" xfId="0" applyNumberFormat="1" applyFont="1" applyFill="1" applyBorder="1" applyAlignment="1">
      <alignment horizontal="left" vertical="center" wrapText="1"/>
    </xf>
    <xf numFmtId="3" fontId="19" fillId="5" borderId="2" xfId="0" applyNumberFormat="1" applyFont="1" applyFill="1" applyBorder="1" applyAlignment="1">
      <alignment horizontal="center" vertical="center" wrapText="1"/>
    </xf>
    <xf numFmtId="3" fontId="22" fillId="3" borderId="2" xfId="0" applyNumberFormat="1" applyFont="1" applyFill="1" applyBorder="1" applyAlignment="1">
      <alignment horizontal="left" vertical="top" wrapText="1"/>
    </xf>
    <xf numFmtId="3" fontId="6" fillId="3" borderId="2" xfId="0" applyNumberFormat="1" applyFont="1" applyFill="1" applyBorder="1" applyAlignment="1">
      <alignment horizontal="center" vertical="center" wrapText="1"/>
    </xf>
    <xf numFmtId="3" fontId="35" fillId="3" borderId="2" xfId="0" applyNumberFormat="1" applyFont="1" applyFill="1" applyBorder="1" applyAlignment="1">
      <alignment horizontal="center" vertical="center" wrapText="1"/>
    </xf>
    <xf numFmtId="3" fontId="6" fillId="3" borderId="2" xfId="0" applyNumberFormat="1" applyFont="1" applyFill="1" applyBorder="1" applyAlignment="1">
      <alignment horizontal="left" vertical="top" wrapText="1"/>
    </xf>
    <xf numFmtId="3" fontId="6" fillId="5" borderId="2" xfId="0" applyNumberFormat="1" applyFont="1" applyFill="1" applyBorder="1" applyAlignment="1">
      <alignment horizontal="left" vertical="center" wrapText="1"/>
    </xf>
    <xf numFmtId="3" fontId="91" fillId="3" borderId="2" xfId="0" applyNumberFormat="1" applyFont="1" applyFill="1" applyBorder="1" applyAlignment="1">
      <alignment horizontal="left" vertical="center" wrapText="1"/>
    </xf>
    <xf numFmtId="0" fontId="61" fillId="3" borderId="2" xfId="0" applyFont="1" applyFill="1" applyBorder="1" applyAlignment="1">
      <alignment wrapText="1"/>
    </xf>
    <xf numFmtId="3" fontId="103" fillId="3" borderId="2" xfId="0" applyNumberFormat="1" applyFont="1" applyFill="1" applyBorder="1" applyAlignment="1">
      <alignment horizontal="left" vertical="center" wrapText="1"/>
    </xf>
    <xf numFmtId="3" fontId="88" fillId="3" borderId="2" xfId="0" applyNumberFormat="1" applyFont="1" applyFill="1" applyBorder="1" applyAlignment="1">
      <alignment horizontal="left" vertical="center" wrapText="1"/>
    </xf>
    <xf numFmtId="3" fontId="35" fillId="3" borderId="2" xfId="0" applyNumberFormat="1" applyFont="1" applyFill="1" applyBorder="1" applyAlignment="1">
      <alignment horizontal="left" vertical="top" wrapText="1"/>
    </xf>
    <xf numFmtId="3" fontId="104" fillId="10" borderId="2" xfId="0" applyNumberFormat="1" applyFont="1" applyFill="1" applyBorder="1" applyAlignment="1">
      <alignment horizontal="left" vertical="center" wrapText="1"/>
    </xf>
    <xf numFmtId="3" fontId="35" fillId="29" borderId="2" xfId="0" applyNumberFormat="1" applyFont="1" applyFill="1" applyBorder="1" applyAlignment="1">
      <alignment horizontal="left" vertical="center" wrapText="1"/>
    </xf>
    <xf numFmtId="3" fontId="35" fillId="10" borderId="2" xfId="1" applyNumberFormat="1" applyFont="1" applyFill="1" applyBorder="1" applyAlignment="1">
      <alignment horizontal="left" vertical="center" wrapText="1"/>
    </xf>
    <xf numFmtId="3" fontId="35" fillId="11" borderId="2" xfId="0" applyNumberFormat="1" applyFont="1" applyFill="1" applyBorder="1" applyAlignment="1">
      <alignment horizontal="center" vertical="center" wrapText="1"/>
    </xf>
    <xf numFmtId="3" fontId="35" fillId="30" borderId="2" xfId="0" applyNumberFormat="1" applyFont="1" applyFill="1" applyBorder="1" applyAlignment="1">
      <alignment horizontal="left" vertical="center" wrapText="1"/>
    </xf>
    <xf numFmtId="3" fontId="98" fillId="3" borderId="2" xfId="0" applyNumberFormat="1" applyFont="1" applyFill="1" applyBorder="1" applyAlignment="1">
      <alignment horizontal="left" vertical="top" wrapText="1"/>
    </xf>
    <xf numFmtId="0" fontId="61" fillId="3" borderId="2" xfId="0" applyFont="1" applyFill="1" applyBorder="1" applyAlignment="1">
      <alignment horizontal="center" vertical="center" wrapText="1"/>
    </xf>
    <xf numFmtId="166" fontId="19" fillId="3" borderId="2" xfId="0" applyNumberFormat="1" applyFont="1" applyFill="1" applyBorder="1" applyAlignment="1">
      <alignment horizontal="center" vertical="center" wrapText="1"/>
    </xf>
    <xf numFmtId="166" fontId="89" fillId="3" borderId="2" xfId="0" applyNumberFormat="1" applyFont="1" applyFill="1" applyBorder="1" applyAlignment="1">
      <alignment horizontal="left" vertical="center" wrapText="1"/>
    </xf>
    <xf numFmtId="165" fontId="19" fillId="11" borderId="2" xfId="0" applyNumberFormat="1" applyFont="1" applyFill="1" applyBorder="1" applyAlignment="1">
      <alignment horizontal="center" vertical="center" wrapText="1"/>
    </xf>
    <xf numFmtId="0" fontId="10" fillId="3" borderId="2" xfId="0" applyFont="1" applyFill="1" applyBorder="1" applyAlignment="1">
      <alignment wrapText="1"/>
    </xf>
    <xf numFmtId="0" fontId="105" fillId="3" borderId="2" xfId="0" applyFont="1" applyFill="1" applyBorder="1" applyAlignment="1">
      <alignment horizontal="left" vertical="top" wrapText="1"/>
    </xf>
    <xf numFmtId="0" fontId="42" fillId="3" borderId="2" xfId="3" applyFont="1" applyFill="1" applyBorder="1" applyAlignment="1" applyProtection="1">
      <alignment vertical="center" wrapText="1"/>
    </xf>
    <xf numFmtId="0" fontId="42" fillId="6" borderId="2" xfId="0" applyFont="1" applyFill="1" applyBorder="1" applyAlignment="1">
      <alignment horizontal="left" vertical="center" wrapText="1"/>
    </xf>
    <xf numFmtId="0" fontId="19" fillId="3" borderId="2" xfId="3" applyFont="1" applyFill="1" applyBorder="1" applyAlignment="1" applyProtection="1">
      <alignment horizontal="left" vertical="center" wrapText="1"/>
    </xf>
    <xf numFmtId="10" fontId="19" fillId="11" borderId="2" xfId="0" applyNumberFormat="1" applyFont="1" applyFill="1" applyBorder="1" applyAlignment="1">
      <alignment horizontal="center" vertical="center" wrapText="1"/>
    </xf>
    <xf numFmtId="172" fontId="19" fillId="3" borderId="2" xfId="0" applyNumberFormat="1" applyFont="1" applyFill="1" applyBorder="1" applyAlignment="1">
      <alignment horizontal="left" vertical="center" wrapText="1"/>
    </xf>
    <xf numFmtId="168" fontId="19" fillId="6" borderId="2" xfId="0" applyNumberFormat="1" applyFont="1" applyFill="1" applyBorder="1" applyAlignment="1">
      <alignment horizontal="left" vertical="top" wrapText="1"/>
    </xf>
    <xf numFmtId="168" fontId="34" fillId="6" borderId="2" xfId="0" applyNumberFormat="1" applyFont="1" applyFill="1" applyBorder="1" applyAlignment="1">
      <alignment horizontal="left" vertical="center" wrapText="1"/>
    </xf>
    <xf numFmtId="9" fontId="19" fillId="3" borderId="2" xfId="0" applyNumberFormat="1" applyFont="1" applyFill="1" applyBorder="1" applyAlignment="1">
      <alignment horizontal="left" vertical="top" wrapText="1"/>
    </xf>
    <xf numFmtId="166" fontId="34" fillId="3" borderId="2" xfId="0" applyNumberFormat="1" applyFont="1" applyFill="1" applyBorder="1" applyAlignment="1">
      <alignment horizontal="left" vertical="center" wrapText="1"/>
    </xf>
    <xf numFmtId="4" fontId="37" fillId="3" borderId="2" xfId="0" applyNumberFormat="1" applyFont="1" applyFill="1" applyBorder="1" applyAlignment="1">
      <alignment wrapText="1"/>
    </xf>
    <xf numFmtId="166" fontId="34" fillId="6" borderId="2" xfId="0" applyNumberFormat="1" applyFont="1" applyFill="1" applyBorder="1" applyAlignment="1">
      <alignment horizontal="left" vertical="center" wrapText="1"/>
    </xf>
    <xf numFmtId="165" fontId="33" fillId="29" borderId="2" xfId="0" applyNumberFormat="1" applyFont="1" applyFill="1" applyBorder="1" applyAlignment="1">
      <alignment horizontal="left" vertical="center"/>
    </xf>
    <xf numFmtId="166" fontId="19" fillId="3" borderId="2" xfId="0" applyNumberFormat="1" applyFont="1" applyFill="1" applyBorder="1" applyAlignment="1">
      <alignment horizontal="left" vertical="center" wrapText="1"/>
    </xf>
    <xf numFmtId="10" fontId="42" fillId="3" borderId="2" xfId="3" applyNumberFormat="1" applyFont="1" applyFill="1" applyBorder="1" applyAlignment="1">
      <alignment horizontal="left" vertical="center" wrapText="1"/>
    </xf>
    <xf numFmtId="10" fontId="42" fillId="3" borderId="2" xfId="3" applyNumberFormat="1" applyFont="1" applyFill="1" applyBorder="1" applyAlignment="1">
      <alignment horizontal="center" vertical="center" wrapText="1"/>
    </xf>
    <xf numFmtId="10" fontId="92" fillId="10" borderId="2" xfId="3" applyNumberFormat="1" applyFont="1" applyFill="1" applyBorder="1" applyAlignment="1" applyProtection="1">
      <alignment horizontal="left" vertical="center" wrapText="1"/>
    </xf>
    <xf numFmtId="10" fontId="106" fillId="3" borderId="2" xfId="2" applyNumberFormat="1" applyFont="1" applyFill="1" applyBorder="1" applyAlignment="1">
      <alignment horizontal="left" vertical="center" wrapText="1"/>
    </xf>
    <xf numFmtId="10" fontId="42" fillId="10" borderId="2" xfId="3" applyNumberFormat="1" applyFont="1" applyFill="1" applyBorder="1" applyAlignment="1">
      <alignment horizontal="left" vertical="center" wrapText="1"/>
    </xf>
    <xf numFmtId="10" fontId="42" fillId="3" borderId="2" xfId="3" applyNumberFormat="1" applyFont="1" applyFill="1" applyBorder="1" applyAlignment="1" applyProtection="1">
      <alignment horizontal="left" vertical="center" wrapText="1"/>
    </xf>
    <xf numFmtId="0" fontId="42" fillId="3" borderId="2" xfId="3" applyFont="1" applyFill="1" applyBorder="1" applyAlignment="1">
      <alignment vertical="center" wrapText="1"/>
    </xf>
    <xf numFmtId="10" fontId="95" fillId="3" borderId="2" xfId="3" applyNumberFormat="1" applyFont="1" applyFill="1" applyBorder="1" applyAlignment="1" applyProtection="1">
      <alignment horizontal="left" vertical="center" wrapText="1"/>
    </xf>
    <xf numFmtId="10" fontId="42" fillId="3" borderId="2" xfId="3" applyNumberFormat="1" applyFont="1" applyFill="1" applyBorder="1" applyAlignment="1" applyProtection="1">
      <alignment horizontal="left" vertical="top" wrapText="1"/>
    </xf>
    <xf numFmtId="10" fontId="107" fillId="3" borderId="2" xfId="3" applyNumberFormat="1" applyFont="1" applyFill="1" applyBorder="1" applyAlignment="1" applyProtection="1">
      <alignment horizontal="left" vertical="top" wrapText="1"/>
    </xf>
    <xf numFmtId="10" fontId="36" fillId="3" borderId="2" xfId="3" applyNumberFormat="1" applyFont="1" applyFill="1" applyBorder="1" applyAlignment="1">
      <alignment horizontal="left" vertical="center" wrapText="1"/>
    </xf>
    <xf numFmtId="10" fontId="36" fillId="10" borderId="2" xfId="3" applyNumberFormat="1" applyFont="1" applyFill="1" applyBorder="1" applyAlignment="1">
      <alignment horizontal="left" vertical="center" wrapText="1"/>
    </xf>
    <xf numFmtId="10" fontId="42" fillId="29" borderId="2" xfId="3" applyNumberFormat="1" applyFont="1" applyFill="1" applyBorder="1" applyAlignment="1">
      <alignment horizontal="left" vertical="center" wrapText="1"/>
    </xf>
    <xf numFmtId="10" fontId="19" fillId="3" borderId="2" xfId="3" applyNumberFormat="1" applyFont="1" applyFill="1" applyBorder="1" applyAlignment="1" applyProtection="1">
      <alignment horizontal="left" vertical="center" wrapText="1"/>
    </xf>
    <xf numFmtId="10" fontId="19" fillId="3" borderId="2" xfId="3" applyNumberFormat="1" applyFont="1" applyFill="1" applyBorder="1" applyAlignment="1">
      <alignment horizontal="center" vertical="center" wrapText="1"/>
    </xf>
    <xf numFmtId="49" fontId="89" fillId="3" borderId="2" xfId="0" applyNumberFormat="1" applyFont="1" applyFill="1" applyBorder="1" applyAlignment="1">
      <alignment horizontal="left" vertical="center" wrapText="1"/>
    </xf>
    <xf numFmtId="3" fontId="37" fillId="3" borderId="2" xfId="0" applyNumberFormat="1" applyFont="1" applyFill="1" applyBorder="1" applyAlignment="1">
      <alignment wrapText="1"/>
    </xf>
    <xf numFmtId="0" fontId="97" fillId="3" borderId="2" xfId="0" applyFont="1" applyFill="1" applyBorder="1" applyAlignment="1">
      <alignment horizontal="left" vertical="top" wrapText="1"/>
    </xf>
    <xf numFmtId="3" fontId="97" fillId="3" borderId="2" xfId="0" applyNumberFormat="1" applyFont="1" applyFill="1" applyBorder="1" applyAlignment="1">
      <alignment horizontal="left" vertical="top" wrapText="1"/>
    </xf>
    <xf numFmtId="0" fontId="89" fillId="3" borderId="2" xfId="0" applyFont="1" applyFill="1" applyBorder="1" applyAlignment="1">
      <alignment horizontal="left" vertical="top" wrapText="1"/>
    </xf>
    <xf numFmtId="0" fontId="34" fillId="12" borderId="2" xfId="6" applyFont="1" applyFill="1" applyBorder="1" applyAlignment="1">
      <alignment horizontal="left" vertical="center" wrapText="1"/>
    </xf>
    <xf numFmtId="0" fontId="42" fillId="6" borderId="2" xfId="3" applyFont="1" applyFill="1" applyBorder="1" applyAlignment="1">
      <alignment horizontal="left" vertical="top" wrapText="1"/>
    </xf>
    <xf numFmtId="0" fontId="34" fillId="3" borderId="2" xfId="0" applyFont="1" applyFill="1" applyBorder="1" applyAlignment="1">
      <alignment wrapText="1"/>
    </xf>
    <xf numFmtId="3" fontId="34" fillId="10" borderId="2" xfId="0" applyNumberFormat="1" applyFont="1" applyFill="1" applyBorder="1" applyAlignment="1">
      <alignment horizontal="left" vertical="center" wrapText="1"/>
    </xf>
    <xf numFmtId="9" fontId="19" fillId="3" borderId="2" xfId="0" applyNumberFormat="1" applyFont="1" applyFill="1" applyBorder="1" applyAlignment="1">
      <alignment horizontal="center" vertical="center" wrapText="1"/>
    </xf>
    <xf numFmtId="9" fontId="34" fillId="3" borderId="2" xfId="0" applyNumberFormat="1" applyFont="1" applyFill="1" applyBorder="1" applyAlignment="1">
      <alignment horizontal="left" vertical="center" wrapText="1"/>
    </xf>
    <xf numFmtId="9" fontId="37" fillId="3" borderId="2" xfId="0" applyNumberFormat="1" applyFont="1" applyFill="1" applyBorder="1" applyAlignment="1">
      <alignment horizontal="left" vertical="center" wrapText="1"/>
    </xf>
    <xf numFmtId="0" fontId="37" fillId="6" borderId="2" xfId="0" applyFont="1" applyFill="1" applyBorder="1" applyAlignment="1">
      <alignment horizontal="left" vertical="top" wrapText="1"/>
    </xf>
    <xf numFmtId="9" fontId="37" fillId="3" borderId="2" xfId="0" applyNumberFormat="1" applyFont="1" applyFill="1" applyBorder="1" applyAlignment="1">
      <alignment wrapText="1"/>
    </xf>
    <xf numFmtId="10" fontId="33" fillId="3" borderId="2" xfId="0" applyNumberFormat="1" applyFont="1" applyFill="1" applyBorder="1" applyAlignment="1">
      <alignment horizontal="left" vertical="top" wrapText="1"/>
    </xf>
    <xf numFmtId="9" fontId="19" fillId="3" borderId="2" xfId="4" applyFont="1" applyFill="1" applyBorder="1" applyAlignment="1">
      <alignment horizontal="left" vertical="center" wrapText="1"/>
    </xf>
    <xf numFmtId="9" fontId="37" fillId="3" borderId="2" xfId="0" applyNumberFormat="1" applyFont="1" applyFill="1" applyBorder="1" applyAlignment="1">
      <alignment horizontal="center" vertical="center" wrapText="1"/>
    </xf>
    <xf numFmtId="166" fontId="19" fillId="6" borderId="2" xfId="0" applyNumberFormat="1" applyFont="1" applyFill="1" applyBorder="1" applyAlignment="1">
      <alignment horizontal="left" vertical="top" wrapText="1"/>
    </xf>
    <xf numFmtId="166" fontId="19" fillId="3" borderId="2" xfId="0" applyNumberFormat="1" applyFont="1" applyFill="1" applyBorder="1" applyAlignment="1">
      <alignment horizontal="left" vertical="top" wrapText="1"/>
    </xf>
    <xf numFmtId="166" fontId="19" fillId="10" borderId="2" xfId="1" applyNumberFormat="1" applyFont="1" applyFill="1" applyBorder="1" applyAlignment="1">
      <alignment horizontal="left" vertical="center" wrapText="1"/>
    </xf>
    <xf numFmtId="49" fontId="19" fillId="3" borderId="2" xfId="0" applyNumberFormat="1" applyFont="1" applyFill="1" applyBorder="1" applyAlignment="1">
      <alignment horizontal="left" vertical="center" wrapText="1"/>
    </xf>
    <xf numFmtId="166" fontId="19" fillId="11" borderId="2" xfId="0" applyNumberFormat="1" applyFont="1" applyFill="1" applyBorder="1" applyAlignment="1">
      <alignment horizontal="center" vertical="center" wrapText="1"/>
    </xf>
    <xf numFmtId="166" fontId="19" fillId="30" borderId="2" xfId="0" applyNumberFormat="1" applyFont="1" applyFill="1" applyBorder="1" applyAlignment="1">
      <alignment horizontal="left" vertical="center" wrapText="1"/>
    </xf>
    <xf numFmtId="166" fontId="22" fillId="3" borderId="2" xfId="0" applyNumberFormat="1" applyFont="1" applyFill="1" applyBorder="1" applyAlignment="1">
      <alignment horizontal="left" vertical="top" wrapText="1"/>
    </xf>
    <xf numFmtId="0" fontId="21" fillId="12" borderId="2" xfId="6" applyFont="1" applyFill="1" applyBorder="1" applyAlignment="1">
      <alignment horizontal="left" vertical="center" wrapText="1"/>
    </xf>
    <xf numFmtId="0" fontId="22" fillId="3" borderId="2" xfId="3" applyFont="1" applyFill="1" applyBorder="1" applyAlignment="1">
      <alignment horizontal="left" vertical="center" wrapText="1"/>
    </xf>
    <xf numFmtId="0" fontId="42" fillId="3" borderId="2" xfId="3" applyFont="1" applyFill="1" applyBorder="1" applyAlignment="1" applyProtection="1"/>
    <xf numFmtId="3" fontId="42" fillId="3" borderId="2" xfId="3" applyNumberFormat="1" applyFont="1" applyFill="1" applyBorder="1" applyAlignment="1">
      <alignment horizontal="left" vertical="center" wrapText="1"/>
    </xf>
    <xf numFmtId="0" fontId="108" fillId="3" borderId="2" xfId="3" applyFont="1" applyFill="1" applyBorder="1" applyAlignment="1" applyProtection="1">
      <alignment horizontal="left" vertical="center" wrapText="1"/>
    </xf>
    <xf numFmtId="0" fontId="107" fillId="3" borderId="2" xfId="3" applyFont="1" applyFill="1" applyBorder="1" applyAlignment="1" applyProtection="1">
      <alignment horizontal="left" vertical="top" wrapText="1"/>
    </xf>
    <xf numFmtId="0" fontId="42" fillId="10" borderId="2" xfId="3" applyFont="1" applyFill="1" applyBorder="1" applyAlignment="1">
      <alignment horizontal="justify" vertical="center"/>
    </xf>
    <xf numFmtId="0" fontId="9" fillId="3" borderId="2" xfId="3" applyFont="1" applyFill="1" applyBorder="1" applyAlignment="1">
      <alignment vertical="top" wrapText="1"/>
    </xf>
    <xf numFmtId="0" fontId="109" fillId="10" borderId="2" xfId="3" applyFont="1" applyFill="1" applyBorder="1" applyAlignment="1" applyProtection="1">
      <alignment horizontal="left" vertical="center" wrapText="1"/>
    </xf>
    <xf numFmtId="0" fontId="19" fillId="3" borderId="2" xfId="0" applyFont="1" applyFill="1" applyBorder="1" applyAlignment="1">
      <alignment vertical="top" wrapText="1"/>
    </xf>
    <xf numFmtId="0" fontId="42" fillId="3" borderId="2" xfId="3" applyFont="1" applyFill="1" applyBorder="1"/>
    <xf numFmtId="0" fontId="93" fillId="6" borderId="2" xfId="0" applyFont="1" applyFill="1" applyBorder="1" applyAlignment="1">
      <alignment horizontal="left" vertical="top" wrapText="1"/>
    </xf>
    <xf numFmtId="0" fontId="42" fillId="6" borderId="2" xfId="3" applyFont="1" applyFill="1" applyBorder="1" applyAlignment="1">
      <alignment horizontal="left" vertical="center" wrapText="1"/>
    </xf>
    <xf numFmtId="0" fontId="21" fillId="3" borderId="2" xfId="0" applyFont="1" applyFill="1" applyBorder="1" applyAlignment="1">
      <alignment vertical="top" wrapText="1"/>
    </xf>
    <xf numFmtId="0" fontId="21" fillId="6" borderId="2" xfId="0" applyFont="1" applyFill="1" applyBorder="1" applyAlignment="1">
      <alignment vertical="top" wrapText="1"/>
    </xf>
    <xf numFmtId="0" fontId="105" fillId="10" borderId="2" xfId="0" applyFont="1" applyFill="1" applyBorder="1" applyAlignment="1">
      <alignment vertical="center" wrapText="1"/>
    </xf>
    <xf numFmtId="0" fontId="22" fillId="3" borderId="2" xfId="0" applyFont="1" applyFill="1" applyBorder="1" applyAlignment="1">
      <alignment horizontal="left" vertical="center" wrapText="1"/>
    </xf>
    <xf numFmtId="0" fontId="34" fillId="3" borderId="2" xfId="0" applyFont="1" applyFill="1" applyBorder="1" applyAlignment="1">
      <alignment horizontal="center" vertical="center" wrapText="1"/>
    </xf>
    <xf numFmtId="0" fontId="34" fillId="3" borderId="2" xfId="0" applyFont="1" applyFill="1" applyBorder="1" applyAlignment="1">
      <alignment horizontal="left" vertical="center"/>
    </xf>
    <xf numFmtId="49" fontId="37" fillId="3" borderId="2" xfId="0" applyNumberFormat="1" applyFont="1" applyFill="1" applyBorder="1" applyAlignment="1">
      <alignment horizontal="left" vertical="center" wrapText="1"/>
    </xf>
    <xf numFmtId="0" fontId="34" fillId="6" borderId="2" xfId="0" quotePrefix="1" applyFont="1" applyFill="1" applyBorder="1" applyAlignment="1">
      <alignment horizontal="left" vertical="center" wrapText="1"/>
    </xf>
    <xf numFmtId="0" fontId="36" fillId="3" borderId="2" xfId="3" applyFont="1" applyFill="1" applyBorder="1" applyAlignment="1" applyProtection="1">
      <alignment horizontal="left" vertical="top" wrapText="1"/>
    </xf>
    <xf numFmtId="0" fontId="95" fillId="10" borderId="2" xfId="3" applyFont="1" applyFill="1" applyBorder="1" applyAlignment="1" applyProtection="1">
      <alignment horizontal="left" vertical="center" wrapText="1"/>
    </xf>
    <xf numFmtId="0" fontId="42" fillId="10" borderId="2" xfId="2" applyFont="1" applyFill="1" applyBorder="1" applyAlignment="1">
      <alignment horizontal="left" vertical="center" wrapText="1"/>
    </xf>
    <xf numFmtId="0" fontId="112" fillId="30" borderId="2" xfId="0" applyFont="1" applyFill="1" applyBorder="1" applyAlignment="1">
      <alignment horizontal="left" vertical="center" wrapText="1"/>
    </xf>
    <xf numFmtId="0" fontId="19" fillId="3" borderId="2" xfId="0" quotePrefix="1" applyFont="1" applyFill="1" applyBorder="1" applyAlignment="1">
      <alignment horizontal="left" vertical="center" wrapText="1"/>
    </xf>
    <xf numFmtId="0" fontId="34" fillId="6" borderId="2" xfId="0" applyFont="1" applyFill="1" applyBorder="1" applyAlignment="1">
      <alignment wrapText="1"/>
    </xf>
    <xf numFmtId="0" fontId="34" fillId="6" borderId="2" xfId="0" quotePrefix="1" applyFont="1" applyFill="1" applyBorder="1" applyAlignment="1">
      <alignment wrapText="1"/>
    </xf>
    <xf numFmtId="49" fontId="19" fillId="10" borderId="2" xfId="0" applyNumberFormat="1" applyFont="1" applyFill="1" applyBorder="1" applyAlignment="1">
      <alignment horizontal="left" vertical="center" wrapText="1"/>
    </xf>
    <xf numFmtId="0" fontId="96" fillId="6" borderId="2" xfId="0" applyFont="1" applyFill="1" applyBorder="1" applyAlignment="1">
      <alignment wrapText="1"/>
    </xf>
    <xf numFmtId="0" fontId="45" fillId="31" borderId="2" xfId="0" applyFont="1" applyFill="1" applyBorder="1" applyAlignment="1">
      <alignment horizontal="center" vertical="center" wrapText="1"/>
    </xf>
    <xf numFmtId="0" fontId="19" fillId="16" borderId="2" xfId="0" applyFont="1" applyFill="1" applyBorder="1" applyAlignment="1">
      <alignment wrapText="1"/>
    </xf>
    <xf numFmtId="0" fontId="12" fillId="16" borderId="2" xfId="0" applyFont="1" applyFill="1" applyBorder="1" applyAlignment="1">
      <alignment horizontal="left" vertical="center"/>
    </xf>
    <xf numFmtId="0" fontId="19" fillId="16" borderId="2" xfId="0" applyFont="1" applyFill="1" applyBorder="1" applyAlignment="1">
      <alignment horizontal="left" vertical="center" wrapText="1"/>
    </xf>
    <xf numFmtId="0" fontId="19" fillId="16" borderId="2" xfId="0" applyFont="1" applyFill="1" applyBorder="1" applyAlignment="1">
      <alignment horizontal="left" vertical="center" wrapText="1" indent="1"/>
    </xf>
    <xf numFmtId="0" fontId="37" fillId="16" borderId="3" xfId="0" applyFont="1" applyFill="1" applyBorder="1" applyAlignment="1">
      <alignment horizontal="center" vertical="center" wrapText="1"/>
    </xf>
    <xf numFmtId="49" fontId="19" fillId="16" borderId="2" xfId="0" applyNumberFormat="1" applyFont="1" applyFill="1" applyBorder="1" applyAlignment="1">
      <alignment horizontal="center" vertical="center" wrapText="1"/>
    </xf>
    <xf numFmtId="0" fontId="19" fillId="16" borderId="2" xfId="0" applyFont="1" applyFill="1" applyBorder="1" applyAlignment="1">
      <alignment vertical="center" wrapText="1"/>
    </xf>
    <xf numFmtId="183" fontId="34" fillId="16" borderId="2" xfId="0" applyNumberFormat="1" applyFont="1" applyFill="1" applyBorder="1" applyAlignment="1">
      <alignment horizontal="left" vertical="center" wrapText="1"/>
    </xf>
    <xf numFmtId="183" fontId="19" fillId="16" borderId="2" xfId="0" applyNumberFormat="1" applyFont="1" applyFill="1" applyBorder="1" applyAlignment="1">
      <alignment horizontal="left" vertical="center" wrapText="1"/>
    </xf>
    <xf numFmtId="183" fontId="37" fillId="16" borderId="2" xfId="0" applyNumberFormat="1" applyFont="1" applyFill="1" applyBorder="1" applyAlignment="1">
      <alignment horizontal="left" vertical="center" wrapText="1"/>
    </xf>
    <xf numFmtId="0" fontId="21" fillId="16" borderId="2" xfId="0" applyFont="1" applyFill="1" applyBorder="1" applyAlignment="1">
      <alignment horizontal="center" vertical="center" wrapText="1"/>
    </xf>
    <xf numFmtId="0" fontId="22" fillId="16" borderId="2" xfId="0" applyFont="1" applyFill="1" applyBorder="1" applyAlignment="1">
      <alignment horizontal="left" vertical="center" wrapText="1"/>
    </xf>
    <xf numFmtId="0" fontId="22" fillId="16" borderId="2" xfId="0" applyFont="1" applyFill="1" applyBorder="1" applyAlignment="1">
      <alignment horizontal="center" vertical="center" wrapText="1"/>
    </xf>
    <xf numFmtId="0" fontId="21" fillId="16" borderId="2" xfId="0" applyFont="1" applyFill="1" applyBorder="1" applyAlignment="1">
      <alignment horizontal="center" vertical="center" wrapText="1"/>
    </xf>
    <xf numFmtId="0" fontId="22" fillId="16" borderId="2" xfId="0" applyFont="1" applyFill="1" applyBorder="1" applyAlignment="1">
      <alignment horizontal="left" vertical="center" wrapText="1"/>
    </xf>
    <xf numFmtId="0" fontId="22" fillId="16" borderId="2" xfId="0" applyFont="1" applyFill="1" applyBorder="1" applyAlignment="1">
      <alignment horizontal="center" vertical="center" wrapText="1"/>
    </xf>
    <xf numFmtId="168" fontId="19" fillId="16" borderId="2" xfId="0" applyNumberFormat="1" applyFont="1" applyFill="1" applyBorder="1" applyAlignment="1">
      <alignment horizontal="left" vertical="center" wrapText="1"/>
    </xf>
    <xf numFmtId="168" fontId="37" fillId="16" borderId="2" xfId="0" applyNumberFormat="1" applyFont="1" applyFill="1" applyBorder="1" applyAlignment="1">
      <alignment horizontal="left" vertical="center" wrapText="1"/>
    </xf>
    <xf numFmtId="10" fontId="34" fillId="16" borderId="2" xfId="0" applyNumberFormat="1" applyFont="1" applyFill="1" applyBorder="1" applyAlignment="1">
      <alignment horizontal="left" vertical="center" wrapText="1"/>
    </xf>
    <xf numFmtId="9" fontId="19" fillId="16" borderId="2" xfId="4" applyFont="1" applyFill="1" applyBorder="1" applyAlignment="1">
      <alignment horizontal="left" vertical="center" wrapText="1"/>
    </xf>
    <xf numFmtId="9" fontId="37" fillId="16" borderId="2" xfId="4" applyFont="1" applyFill="1" applyBorder="1" applyAlignment="1">
      <alignment horizontal="left" vertical="center" wrapText="1"/>
    </xf>
    <xf numFmtId="10" fontId="37" fillId="16" borderId="2" xfId="4" applyNumberFormat="1" applyFont="1" applyFill="1" applyBorder="1" applyAlignment="1">
      <alignment horizontal="left" vertical="center" wrapText="1"/>
    </xf>
    <xf numFmtId="0" fontId="22" fillId="16" borderId="2" xfId="0" applyFont="1" applyFill="1" applyBorder="1" applyAlignment="1">
      <alignment vertical="center" wrapText="1"/>
    </xf>
    <xf numFmtId="10" fontId="19" fillId="16" borderId="2" xfId="4" applyNumberFormat="1" applyFont="1" applyFill="1" applyBorder="1" applyAlignment="1">
      <alignment horizontal="left" vertical="center" wrapText="1"/>
    </xf>
    <xf numFmtId="10" fontId="37" fillId="16" borderId="2" xfId="0" applyNumberFormat="1" applyFont="1" applyFill="1" applyBorder="1" applyAlignment="1">
      <alignment horizontal="left" vertical="center" wrapText="1"/>
    </xf>
    <xf numFmtId="0" fontId="19" fillId="16" borderId="2" xfId="0" applyFont="1" applyFill="1" applyBorder="1" applyAlignment="1">
      <alignment horizontal="center" vertical="center"/>
    </xf>
    <xf numFmtId="0" fontId="12" fillId="16" borderId="2" xfId="0" applyFont="1" applyFill="1" applyBorder="1" applyAlignment="1">
      <alignment vertical="center" wrapText="1"/>
    </xf>
    <xf numFmtId="0" fontId="19" fillId="16" borderId="2" xfId="0" applyFont="1" applyFill="1" applyBorder="1" applyAlignment="1">
      <alignment horizontal="right" vertical="center" wrapText="1"/>
    </xf>
    <xf numFmtId="3" fontId="37" fillId="16" borderId="2" xfId="0" applyNumberFormat="1" applyFont="1" applyFill="1" applyBorder="1" applyAlignment="1">
      <alignment horizontal="left" vertical="center" wrapText="1"/>
    </xf>
    <xf numFmtId="0" fontId="19" fillId="16" borderId="2" xfId="0" applyFont="1" applyFill="1" applyBorder="1" applyAlignment="1">
      <alignment horizontal="center" vertical="center" wrapText="1"/>
    </xf>
    <xf numFmtId="49" fontId="35" fillId="31" borderId="2" xfId="0" applyNumberFormat="1" applyFont="1" applyFill="1" applyBorder="1" applyAlignment="1">
      <alignment horizontal="center" vertical="center" wrapText="1"/>
    </xf>
    <xf numFmtId="0" fontId="35" fillId="31" borderId="2" xfId="0" applyFont="1" applyFill="1" applyBorder="1" applyAlignment="1">
      <alignment horizontal="center" vertical="center" wrapText="1"/>
    </xf>
    <xf numFmtId="0" fontId="45" fillId="31" borderId="2" xfId="0" applyFont="1" applyFill="1" applyBorder="1" applyAlignment="1">
      <alignment horizontal="left" vertical="center" wrapText="1"/>
    </xf>
    <xf numFmtId="0" fontId="113" fillId="31" borderId="2" xfId="0" applyFont="1" applyFill="1" applyBorder="1" applyAlignment="1">
      <alignment horizontal="center" vertical="center" wrapText="1"/>
    </xf>
    <xf numFmtId="0" fontId="23" fillId="16" borderId="2" xfId="0" applyFont="1" applyFill="1" applyBorder="1" applyAlignment="1">
      <alignment horizontal="left" vertical="center" wrapText="1"/>
    </xf>
    <xf numFmtId="0" fontId="34" fillId="16" borderId="2" xfId="0" applyFont="1" applyFill="1" applyBorder="1" applyAlignment="1">
      <alignment vertical="center" wrapText="1"/>
    </xf>
    <xf numFmtId="0" fontId="37" fillId="17" borderId="2" xfId="0" applyFont="1" applyFill="1" applyBorder="1" applyAlignment="1">
      <alignment horizontal="left" vertical="center" wrapText="1"/>
    </xf>
    <xf numFmtId="0" fontId="19" fillId="17" borderId="2" xfId="0" applyFont="1" applyFill="1" applyBorder="1" applyAlignment="1">
      <alignment horizontal="left" vertical="center" wrapText="1"/>
    </xf>
    <xf numFmtId="0" fontId="21" fillId="16" borderId="2" xfId="0" applyFont="1" applyFill="1" applyBorder="1" applyAlignment="1">
      <alignment vertical="center"/>
    </xf>
    <xf numFmtId="0" fontId="21" fillId="16" borderId="2" xfId="0" applyFont="1" applyFill="1" applyBorder="1" applyAlignment="1">
      <alignment horizontal="left" vertical="center" wrapText="1"/>
    </xf>
    <xf numFmtId="0" fontId="21" fillId="16" borderId="2" xfId="0" applyFont="1" applyFill="1" applyBorder="1" applyAlignment="1">
      <alignment vertical="center" wrapText="1"/>
    </xf>
    <xf numFmtId="183" fontId="21" fillId="16" borderId="2" xfId="0" applyNumberFormat="1" applyFont="1" applyFill="1" applyBorder="1" applyAlignment="1">
      <alignment vertical="center"/>
    </xf>
    <xf numFmtId="183" fontId="34" fillId="16" borderId="2" xfId="0" applyNumberFormat="1" applyFont="1" applyFill="1" applyBorder="1" applyAlignment="1">
      <alignment vertical="center" wrapText="1"/>
    </xf>
    <xf numFmtId="183" fontId="19" fillId="16" borderId="2" xfId="0" applyNumberFormat="1" applyFont="1" applyFill="1" applyBorder="1" applyAlignment="1">
      <alignment vertical="center" wrapText="1"/>
    </xf>
    <xf numFmtId="183" fontId="21" fillId="16" borderId="2" xfId="0" applyNumberFormat="1" applyFont="1" applyFill="1" applyBorder="1" applyAlignment="1">
      <alignment horizontal="left" vertical="center" wrapText="1"/>
    </xf>
    <xf numFmtId="183" fontId="34" fillId="16" borderId="2" xfId="0" applyNumberFormat="1" applyFont="1" applyFill="1" applyBorder="1" applyAlignment="1">
      <alignment horizontal="right" vertical="center" wrapText="1"/>
    </xf>
    <xf numFmtId="183" fontId="34" fillId="16" borderId="2" xfId="0" applyNumberFormat="1" applyFont="1" applyFill="1" applyBorder="1" applyAlignment="1">
      <alignment horizontal="left" vertical="center"/>
    </xf>
    <xf numFmtId="183" fontId="21" fillId="16" borderId="2" xfId="0" applyNumberFormat="1" applyFont="1" applyFill="1" applyBorder="1" applyAlignment="1">
      <alignment vertical="center" wrapText="1"/>
    </xf>
    <xf numFmtId="0" fontId="50" fillId="16" borderId="2" xfId="3" applyFont="1" applyFill="1" applyBorder="1" applyAlignment="1" applyProtection="1">
      <alignment horizontal="left" vertical="center" wrapText="1"/>
    </xf>
    <xf numFmtId="0" fontId="42" fillId="16" borderId="2" xfId="3" applyFont="1" applyFill="1" applyBorder="1" applyAlignment="1">
      <alignment horizontal="left" vertical="center" wrapText="1"/>
    </xf>
    <xf numFmtId="168" fontId="34" fillId="16" borderId="2" xfId="0" applyNumberFormat="1" applyFont="1" applyFill="1" applyBorder="1" applyAlignment="1">
      <alignment vertical="center"/>
    </xf>
    <xf numFmtId="168" fontId="19" fillId="16" borderId="2" xfId="0" applyNumberFormat="1" applyFont="1" applyFill="1" applyBorder="1" applyAlignment="1">
      <alignment vertical="center" wrapText="1"/>
    </xf>
    <xf numFmtId="168" fontId="34" fillId="16" borderId="2" xfId="0" applyNumberFormat="1" applyFont="1" applyFill="1" applyBorder="1" applyAlignment="1">
      <alignment vertical="center" wrapText="1"/>
    </xf>
    <xf numFmtId="168" fontId="21" fillId="16" borderId="2" xfId="0" applyNumberFormat="1" applyFont="1" applyFill="1" applyBorder="1" applyAlignment="1">
      <alignment vertical="center" wrapText="1"/>
    </xf>
    <xf numFmtId="4" fontId="34" fillId="16" borderId="2" xfId="0" applyNumberFormat="1" applyFont="1" applyFill="1" applyBorder="1" applyAlignment="1">
      <alignment horizontal="left" vertical="center" wrapText="1"/>
    </xf>
    <xf numFmtId="168" fontId="34" fillId="16" borderId="2" xfId="0" applyNumberFormat="1" applyFont="1" applyFill="1" applyBorder="1" applyAlignment="1">
      <alignment horizontal="left" vertical="center" wrapText="1"/>
    </xf>
    <xf numFmtId="10" fontId="34" fillId="16" borderId="2" xfId="0" applyNumberFormat="1" applyFont="1" applyFill="1" applyBorder="1" applyAlignment="1">
      <alignment vertical="center" wrapText="1"/>
    </xf>
    <xf numFmtId="10" fontId="34" fillId="16" borderId="2" xfId="0" applyNumberFormat="1" applyFont="1" applyFill="1" applyBorder="1" applyAlignment="1">
      <alignment vertical="center"/>
    </xf>
    <xf numFmtId="10" fontId="34" fillId="16" borderId="2" xfId="4" applyNumberFormat="1" applyFont="1" applyFill="1" applyBorder="1" applyAlignment="1">
      <alignment horizontal="left" vertical="center" wrapText="1"/>
    </xf>
    <xf numFmtId="10" fontId="21" fillId="16" borderId="2" xfId="4" applyNumberFormat="1" applyFont="1" applyFill="1" applyBorder="1" applyAlignment="1">
      <alignment horizontal="left" vertical="center" wrapText="1"/>
    </xf>
    <xf numFmtId="10" fontId="34" fillId="16" borderId="2" xfId="4" applyNumberFormat="1" applyFont="1" applyFill="1" applyBorder="1" applyAlignment="1">
      <alignment vertical="center" wrapText="1"/>
    </xf>
    <xf numFmtId="10" fontId="19" fillId="16" borderId="2" xfId="4" applyNumberFormat="1" applyFont="1" applyFill="1" applyBorder="1" applyAlignment="1">
      <alignment vertical="center" wrapText="1"/>
    </xf>
    <xf numFmtId="10" fontId="19" fillId="16" borderId="2" xfId="0" applyNumberFormat="1" applyFont="1" applyFill="1" applyBorder="1" applyAlignment="1">
      <alignment vertical="center" wrapText="1"/>
    </xf>
    <xf numFmtId="10" fontId="34" fillId="16" borderId="2" xfId="4" applyNumberFormat="1" applyFont="1" applyFill="1" applyBorder="1" applyAlignment="1">
      <alignment horizontal="left" vertical="center"/>
    </xf>
    <xf numFmtId="10" fontId="21" fillId="16" borderId="2" xfId="4" applyNumberFormat="1" applyFont="1" applyFill="1" applyBorder="1" applyAlignment="1">
      <alignment vertical="center" wrapText="1"/>
    </xf>
    <xf numFmtId="10" fontId="21" fillId="16" borderId="2" xfId="0" applyNumberFormat="1" applyFont="1" applyFill="1" applyBorder="1" applyAlignment="1">
      <alignment vertical="center" wrapText="1"/>
    </xf>
    <xf numFmtId="10" fontId="21" fillId="16" borderId="2" xfId="4" applyNumberFormat="1" applyFont="1" applyFill="1" applyBorder="1" applyAlignment="1">
      <alignment vertical="center"/>
    </xf>
    <xf numFmtId="9" fontId="34" fillId="16" borderId="2" xfId="0" applyNumberFormat="1" applyFont="1" applyFill="1" applyBorder="1" applyAlignment="1">
      <alignment horizontal="left" vertical="center" wrapText="1"/>
    </xf>
    <xf numFmtId="17" fontId="34" fillId="16" borderId="2" xfId="0" applyNumberFormat="1" applyFont="1" applyFill="1" applyBorder="1" applyAlignment="1">
      <alignment vertical="center" wrapText="1"/>
    </xf>
    <xf numFmtId="9" fontId="34" fillId="16" borderId="2" xfId="4" applyFont="1" applyFill="1" applyBorder="1" applyAlignment="1">
      <alignment vertical="center" wrapText="1"/>
    </xf>
    <xf numFmtId="0" fontId="34" fillId="16" borderId="2" xfId="0" applyFont="1" applyFill="1" applyBorder="1" applyAlignment="1">
      <alignment vertical="center"/>
    </xf>
    <xf numFmtId="9" fontId="34" fillId="16" borderId="2" xfId="4" applyFont="1" applyFill="1" applyBorder="1" applyAlignment="1">
      <alignment horizontal="left" vertical="center" wrapText="1"/>
    </xf>
    <xf numFmtId="9" fontId="34" fillId="16" borderId="2" xfId="0" applyNumberFormat="1" applyFont="1" applyFill="1" applyBorder="1" applyAlignment="1">
      <alignment vertical="center" wrapText="1"/>
    </xf>
    <xf numFmtId="49" fontId="34" fillId="16" borderId="2" xfId="0" applyNumberFormat="1" applyFont="1" applyFill="1" applyBorder="1" applyAlignment="1">
      <alignment horizontal="center" vertical="center" wrapText="1"/>
    </xf>
    <xf numFmtId="49" fontId="34" fillId="16" borderId="2" xfId="0" applyNumberFormat="1" applyFont="1" applyFill="1" applyBorder="1" applyAlignment="1">
      <alignment vertical="center" wrapText="1"/>
    </xf>
    <xf numFmtId="1" fontId="34" fillId="16" borderId="2" xfId="0" applyNumberFormat="1" applyFont="1" applyFill="1" applyBorder="1" applyAlignment="1">
      <alignment horizontal="left" vertical="center" wrapText="1"/>
    </xf>
    <xf numFmtId="2" fontId="34" fillId="16" borderId="2" xfId="0" applyNumberFormat="1" applyFont="1" applyFill="1" applyBorder="1" applyAlignment="1">
      <alignment horizontal="left" vertical="center" wrapText="1"/>
    </xf>
    <xf numFmtId="10" fontId="19" fillId="16" borderId="2" xfId="0" applyNumberFormat="1" applyFont="1" applyFill="1" applyBorder="1" applyAlignment="1">
      <alignment horizontal="left" vertical="center" wrapText="1"/>
    </xf>
    <xf numFmtId="3" fontId="34" fillId="16" borderId="2" xfId="0" applyNumberFormat="1" applyFont="1" applyFill="1" applyBorder="1" applyAlignment="1">
      <alignment vertical="center" wrapText="1"/>
    </xf>
    <xf numFmtId="10" fontId="34" fillId="16" borderId="2" xfId="4" applyNumberFormat="1" applyFont="1" applyFill="1" applyBorder="1" applyAlignment="1">
      <alignment vertical="center"/>
    </xf>
    <xf numFmtId="4" fontId="34" fillId="16" borderId="2" xfId="0" applyNumberFormat="1" applyFont="1" applyFill="1" applyBorder="1" applyAlignment="1">
      <alignment vertical="center" wrapText="1"/>
    </xf>
    <xf numFmtId="3" fontId="21" fillId="16" borderId="2" xfId="0" applyNumberFormat="1" applyFont="1" applyFill="1" applyBorder="1" applyAlignment="1">
      <alignment vertical="center" wrapText="1"/>
    </xf>
    <xf numFmtId="3" fontId="34" fillId="16" borderId="2" xfId="0" applyNumberFormat="1" applyFont="1" applyFill="1" applyBorder="1" applyAlignment="1">
      <alignment vertical="center"/>
    </xf>
    <xf numFmtId="3" fontId="34" fillId="16" borderId="2" xfId="0" applyNumberFormat="1" applyFont="1" applyFill="1" applyBorder="1" applyAlignment="1">
      <alignment horizontal="left" vertical="center" wrapText="1"/>
    </xf>
    <xf numFmtId="0" fontId="42" fillId="16" borderId="2" xfId="3" applyFont="1" applyFill="1" applyBorder="1" applyAlignment="1">
      <alignment vertical="center" wrapText="1"/>
    </xf>
    <xf numFmtId="49" fontId="9" fillId="0" borderId="2" xfId="0" applyNumberFormat="1" applyFont="1" applyFill="1" applyBorder="1" applyAlignment="1">
      <alignment horizontal="center" vertical="center" wrapText="1"/>
    </xf>
    <xf numFmtId="49" fontId="9" fillId="0" borderId="2" xfId="0" applyNumberFormat="1" applyFont="1" applyFill="1" applyBorder="1" applyAlignment="1">
      <alignment horizontal="center" vertical="center" wrapText="1"/>
    </xf>
    <xf numFmtId="0" fontId="9" fillId="0" borderId="2"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9" fillId="0" borderId="2" xfId="0" applyFont="1" applyFill="1" applyBorder="1" applyAlignment="1">
      <alignment horizontal="left" vertical="center" wrapText="1"/>
    </xf>
    <xf numFmtId="0" fontId="9" fillId="0" borderId="2" xfId="0" applyFont="1" applyFill="1" applyBorder="1" applyAlignment="1">
      <alignment vertical="center" wrapText="1"/>
    </xf>
    <xf numFmtId="0" fontId="9" fillId="0" borderId="2" xfId="0" applyFont="1" applyFill="1" applyBorder="1" applyAlignment="1">
      <alignment vertical="center" wrapText="1"/>
    </xf>
    <xf numFmtId="0" fontId="9" fillId="0" borderId="2" xfId="0" applyFont="1" applyFill="1" applyBorder="1" applyAlignment="1">
      <alignment horizontal="left" vertical="center" wrapText="1"/>
    </xf>
    <xf numFmtId="0" fontId="11" fillId="0" borderId="2" xfId="0" applyFont="1" applyFill="1" applyBorder="1" applyAlignment="1">
      <alignment horizontal="center" vertical="center" wrapText="1"/>
    </xf>
    <xf numFmtId="0" fontId="9" fillId="0" borderId="2" xfId="0" applyFont="1" applyFill="1" applyBorder="1" applyAlignment="1">
      <alignment horizontal="center" vertical="center"/>
    </xf>
    <xf numFmtId="1" fontId="9" fillId="0" borderId="2" xfId="0" applyNumberFormat="1" applyFont="1" applyFill="1" applyBorder="1" applyAlignment="1">
      <alignment horizontal="center" vertical="center" wrapText="1"/>
    </xf>
    <xf numFmtId="0" fontId="9" fillId="0" borderId="2" xfId="0" applyFont="1" applyFill="1" applyBorder="1" applyAlignment="1">
      <alignment wrapText="1"/>
    </xf>
    <xf numFmtId="0" fontId="9" fillId="0" borderId="2" xfId="0" applyFont="1" applyFill="1" applyBorder="1" applyAlignment="1">
      <alignment horizontal="right" vertical="center" wrapText="1"/>
    </xf>
    <xf numFmtId="0" fontId="12" fillId="0" borderId="2" xfId="0" applyFont="1" applyFill="1" applyBorder="1" applyAlignment="1">
      <alignment horizontal="left" vertical="center" wrapText="1"/>
    </xf>
    <xf numFmtId="0" fontId="14" fillId="0" borderId="2" xfId="0" applyFont="1" applyFill="1" applyBorder="1" applyAlignment="1">
      <alignment horizontal="left" vertical="center" wrapText="1"/>
    </xf>
    <xf numFmtId="0" fontId="12" fillId="0" borderId="2" xfId="0" applyFont="1" applyFill="1" applyBorder="1" applyAlignment="1">
      <alignment horizontal="left" vertical="center"/>
    </xf>
    <xf numFmtId="0" fontId="12" fillId="0" borderId="2" xfId="0" applyFont="1" applyFill="1" applyBorder="1" applyAlignment="1">
      <alignment vertical="center" wrapText="1"/>
    </xf>
    <xf numFmtId="0" fontId="10" fillId="0" borderId="2" xfId="0" applyFont="1" applyFill="1" applyBorder="1" applyAlignment="1">
      <alignment horizontal="left" vertical="center" wrapText="1"/>
    </xf>
    <xf numFmtId="1" fontId="9" fillId="0" borderId="2" xfId="0" applyNumberFormat="1" applyFont="1" applyFill="1" applyBorder="1" applyAlignment="1">
      <alignment horizontal="left" vertical="center" wrapText="1"/>
    </xf>
    <xf numFmtId="164" fontId="9" fillId="0" borderId="2" xfId="0" applyNumberFormat="1" applyFont="1" applyFill="1" applyBorder="1" applyAlignment="1">
      <alignment horizontal="left" vertical="center" wrapText="1"/>
    </xf>
    <xf numFmtId="165" fontId="9" fillId="0" borderId="2" xfId="0" applyNumberFormat="1" applyFont="1" applyFill="1" applyBorder="1" applyAlignment="1">
      <alignment horizontal="left" vertical="center" wrapText="1"/>
    </xf>
    <xf numFmtId="10" fontId="9" fillId="0" borderId="2" xfId="0" applyNumberFormat="1" applyFont="1" applyFill="1" applyBorder="1" applyAlignment="1">
      <alignment horizontal="left" vertical="center" wrapText="1"/>
    </xf>
    <xf numFmtId="2" fontId="9" fillId="0" borderId="2" xfId="0" applyNumberFormat="1" applyFont="1" applyFill="1" applyBorder="1" applyAlignment="1">
      <alignment horizontal="left" vertical="center" wrapText="1"/>
    </xf>
    <xf numFmtId="3" fontId="9" fillId="0" borderId="2" xfId="0" applyNumberFormat="1" applyFont="1" applyFill="1" applyBorder="1" applyAlignment="1">
      <alignment horizontal="left" vertical="center" wrapText="1"/>
    </xf>
    <xf numFmtId="2" fontId="6" fillId="0" borderId="2" xfId="0" applyNumberFormat="1" applyFont="1" applyFill="1" applyBorder="1" applyAlignment="1">
      <alignment horizontal="left" vertical="center" wrapText="1"/>
    </xf>
    <xf numFmtId="3" fontId="6" fillId="0" borderId="2" xfId="0" applyNumberFormat="1" applyFont="1" applyFill="1" applyBorder="1" applyAlignment="1">
      <alignment horizontal="left" vertical="center" wrapText="1"/>
    </xf>
    <xf numFmtId="166" fontId="9" fillId="0" borderId="2" xfId="0" applyNumberFormat="1" applyFont="1" applyFill="1" applyBorder="1" applyAlignment="1">
      <alignment horizontal="left" vertical="center" wrapText="1"/>
    </xf>
    <xf numFmtId="4" fontId="9" fillId="0" borderId="2" xfId="0" applyNumberFormat="1" applyFont="1" applyFill="1" applyBorder="1" applyAlignment="1">
      <alignment horizontal="left" vertical="center" wrapText="1"/>
    </xf>
    <xf numFmtId="173" fontId="9" fillId="0" borderId="2" xfId="0" applyNumberFormat="1" applyFont="1" applyFill="1" applyBorder="1" applyAlignment="1">
      <alignment horizontal="left" vertical="center" wrapText="1"/>
    </xf>
    <xf numFmtId="172" fontId="9" fillId="0" borderId="2" xfId="0" applyNumberFormat="1" applyFont="1" applyFill="1" applyBorder="1" applyAlignment="1">
      <alignment horizontal="left" vertical="center" wrapText="1"/>
    </xf>
    <xf numFmtId="10" fontId="51" fillId="0" borderId="2" xfId="3" applyNumberFormat="1" applyFont="1" applyFill="1" applyBorder="1" applyAlignment="1">
      <alignment horizontal="left" vertical="center" wrapText="1"/>
    </xf>
    <xf numFmtId="165" fontId="11" fillId="0" borderId="2" xfId="0" applyNumberFormat="1" applyFont="1" applyFill="1" applyBorder="1" applyAlignment="1">
      <alignment horizontal="left" vertical="center" wrapText="1"/>
    </xf>
    <xf numFmtId="166" fontId="11" fillId="0" borderId="2" xfId="0" applyNumberFormat="1" applyFont="1" applyFill="1" applyBorder="1" applyAlignment="1">
      <alignment horizontal="left" vertical="center" wrapText="1"/>
    </xf>
    <xf numFmtId="9" fontId="9" fillId="0" borderId="2" xfId="0" applyNumberFormat="1" applyFont="1" applyFill="1" applyBorder="1" applyAlignment="1">
      <alignment horizontal="left" vertical="center" wrapText="1"/>
    </xf>
    <xf numFmtId="174" fontId="9" fillId="0" borderId="2" xfId="0" applyNumberFormat="1" applyFont="1" applyFill="1" applyBorder="1" applyAlignment="1">
      <alignment horizontal="left" vertical="center" wrapText="1"/>
    </xf>
    <xf numFmtId="0" fontId="11" fillId="0" borderId="2" xfId="3" applyFont="1" applyFill="1" applyBorder="1" applyAlignment="1">
      <alignment horizontal="left" vertical="center" wrapText="1"/>
    </xf>
    <xf numFmtId="3" fontId="11" fillId="0" borderId="2" xfId="0" applyNumberFormat="1" applyFont="1" applyFill="1" applyBorder="1" applyAlignment="1">
      <alignment horizontal="left" vertical="center" wrapText="1"/>
    </xf>
    <xf numFmtId="0" fontId="51" fillId="0" borderId="2" xfId="3" applyFont="1" applyFill="1" applyBorder="1" applyAlignment="1">
      <alignment horizontal="justify" vertical="center"/>
    </xf>
    <xf numFmtId="183" fontId="11" fillId="0" borderId="2" xfId="0" applyNumberFormat="1" applyFont="1" applyFill="1" applyBorder="1" applyAlignment="1">
      <alignment horizontal="left" vertical="center" wrapText="1"/>
    </xf>
    <xf numFmtId="10" fontId="11" fillId="0" borderId="2" xfId="0" applyNumberFormat="1" applyFont="1" applyFill="1" applyBorder="1" applyAlignment="1">
      <alignment horizontal="left" vertical="center" wrapText="1"/>
    </xf>
    <xf numFmtId="183" fontId="11" fillId="0" borderId="2" xfId="0" applyNumberFormat="1" applyFont="1" applyFill="1" applyBorder="1" applyAlignment="1">
      <alignment vertical="center" wrapText="1"/>
    </xf>
    <xf numFmtId="165" fontId="11" fillId="0" borderId="2" xfId="0" applyNumberFormat="1" applyFont="1" applyFill="1" applyBorder="1" applyAlignment="1">
      <alignment vertical="center" wrapText="1"/>
    </xf>
    <xf numFmtId="10" fontId="11" fillId="0" borderId="2" xfId="0" applyNumberFormat="1" applyFont="1" applyFill="1" applyBorder="1" applyAlignment="1">
      <alignment vertical="center" wrapText="1"/>
    </xf>
    <xf numFmtId="0" fontId="52" fillId="0" borderId="2" xfId="3" applyFont="1" applyFill="1" applyBorder="1" applyAlignment="1">
      <alignment horizontal="left" vertical="center" wrapText="1"/>
    </xf>
    <xf numFmtId="4" fontId="10" fillId="0" borderId="2" xfId="0" applyNumberFormat="1" applyFont="1" applyFill="1" applyBorder="1" applyAlignment="1">
      <alignment horizontal="left" vertical="center" wrapText="1"/>
    </xf>
    <xf numFmtId="165" fontId="10" fillId="0" borderId="2" xfId="0" applyNumberFormat="1" applyFont="1" applyFill="1" applyBorder="1" applyAlignment="1">
      <alignment horizontal="left" vertical="center" wrapText="1"/>
    </xf>
    <xf numFmtId="166" fontId="10" fillId="0" borderId="2" xfId="0" applyNumberFormat="1" applyFont="1" applyFill="1" applyBorder="1" applyAlignment="1">
      <alignment horizontal="left" vertical="center" wrapText="1"/>
    </xf>
    <xf numFmtId="0" fontId="51" fillId="0" borderId="2" xfId="3" applyFont="1" applyFill="1" applyBorder="1" applyAlignment="1" applyProtection="1">
      <alignment horizontal="left" vertical="center" wrapText="1"/>
    </xf>
    <xf numFmtId="0" fontId="51" fillId="0" borderId="2" xfId="3" applyFont="1" applyFill="1" applyBorder="1" applyAlignment="1">
      <alignment horizontal="left" vertical="top" wrapText="1"/>
    </xf>
    <xf numFmtId="2" fontId="9" fillId="0" borderId="2" xfId="4" applyNumberFormat="1" applyFont="1" applyFill="1" applyBorder="1" applyAlignment="1">
      <alignment horizontal="left" vertical="center" wrapText="1"/>
    </xf>
    <xf numFmtId="3" fontId="10" fillId="0" borderId="2" xfId="0" applyNumberFormat="1" applyFont="1" applyFill="1" applyBorder="1" applyAlignment="1">
      <alignment horizontal="left" vertical="center" wrapText="1"/>
    </xf>
    <xf numFmtId="0" fontId="9" fillId="0" borderId="2" xfId="0" applyFont="1" applyFill="1" applyBorder="1" applyAlignment="1">
      <alignment vertical="top" wrapText="1"/>
    </xf>
    <xf numFmtId="183" fontId="9" fillId="0" borderId="2" xfId="0" applyNumberFormat="1" applyFont="1" applyFill="1" applyBorder="1" applyAlignment="1">
      <alignment vertical="center" wrapText="1"/>
    </xf>
    <xf numFmtId="165" fontId="11" fillId="0" borderId="2" xfId="0" applyNumberFormat="1" applyFont="1" applyFill="1" applyBorder="1" applyAlignment="1">
      <alignment vertical="center"/>
    </xf>
    <xf numFmtId="168" fontId="11" fillId="0" borderId="2" xfId="0" applyNumberFormat="1" applyFont="1" applyFill="1" applyBorder="1" applyAlignment="1">
      <alignment vertical="center"/>
    </xf>
    <xf numFmtId="10" fontId="11" fillId="0" borderId="2" xfId="0" applyNumberFormat="1" applyFont="1" applyFill="1" applyBorder="1" applyAlignment="1">
      <alignment vertical="center"/>
    </xf>
    <xf numFmtId="10" fontId="9" fillId="0" borderId="2" xfId="0" applyNumberFormat="1" applyFont="1" applyFill="1" applyBorder="1" applyAlignment="1">
      <alignment vertical="center" wrapText="1"/>
    </xf>
    <xf numFmtId="168" fontId="9" fillId="0" borderId="2" xfId="0" applyNumberFormat="1" applyFont="1" applyFill="1" applyBorder="1" applyAlignment="1">
      <alignment vertical="center" wrapText="1"/>
    </xf>
    <xf numFmtId="10" fontId="9" fillId="0" borderId="2" xfId="4" applyNumberFormat="1" applyFont="1" applyFill="1" applyBorder="1" applyAlignment="1">
      <alignment vertical="center" wrapText="1"/>
    </xf>
    <xf numFmtId="10" fontId="11" fillId="0" borderId="2" xfId="4" applyNumberFormat="1" applyFont="1" applyFill="1" applyBorder="1" applyAlignment="1">
      <alignment vertical="center"/>
    </xf>
    <xf numFmtId="0" fontId="11" fillId="0" borderId="2" xfId="0" applyFont="1" applyFill="1" applyBorder="1" applyAlignment="1">
      <alignment vertical="center"/>
    </xf>
    <xf numFmtId="14" fontId="9" fillId="0" borderId="2" xfId="0" applyNumberFormat="1" applyFont="1" applyFill="1" applyBorder="1" applyAlignment="1">
      <alignment horizontal="left" vertical="center" wrapText="1"/>
    </xf>
    <xf numFmtId="10" fontId="52" fillId="0" borderId="2" xfId="3" applyNumberFormat="1" applyFont="1" applyFill="1" applyBorder="1" applyAlignment="1">
      <alignment horizontal="left" vertical="center" wrapText="1"/>
    </xf>
    <xf numFmtId="165" fontId="9" fillId="0" borderId="2" xfId="0" quotePrefix="1" applyNumberFormat="1" applyFont="1" applyFill="1" applyBorder="1" applyAlignment="1">
      <alignment horizontal="left" vertical="center" wrapText="1"/>
    </xf>
    <xf numFmtId="165" fontId="52" fillId="0" borderId="2" xfId="3" applyNumberFormat="1" applyFont="1" applyFill="1" applyBorder="1" applyAlignment="1">
      <alignment horizontal="left" vertical="center" wrapText="1"/>
    </xf>
    <xf numFmtId="170" fontId="9" fillId="0" borderId="2" xfId="0" applyNumberFormat="1" applyFont="1" applyFill="1" applyBorder="1" applyAlignment="1">
      <alignment horizontal="left" vertical="center" wrapText="1"/>
    </xf>
    <xf numFmtId="171" fontId="9" fillId="0" borderId="2" xfId="0" applyNumberFormat="1" applyFont="1" applyFill="1" applyBorder="1" applyAlignment="1">
      <alignment horizontal="left" vertical="center" wrapText="1"/>
    </xf>
    <xf numFmtId="1" fontId="11" fillId="0" borderId="2" xfId="0" applyNumberFormat="1" applyFont="1" applyFill="1" applyBorder="1" applyAlignment="1">
      <alignment horizontal="left" vertical="center" wrapText="1"/>
    </xf>
    <xf numFmtId="10" fontId="51" fillId="0" borderId="2" xfId="3" applyNumberFormat="1" applyFont="1" applyFill="1" applyBorder="1" applyAlignment="1" applyProtection="1">
      <alignment horizontal="left" vertical="center" wrapText="1"/>
    </xf>
    <xf numFmtId="0" fontId="9" fillId="0" borderId="2" xfId="0" applyFont="1" applyFill="1" applyBorder="1" applyAlignment="1">
      <alignment horizontal="left" vertical="top" wrapText="1"/>
    </xf>
    <xf numFmtId="1" fontId="9" fillId="0" borderId="2" xfId="0" applyNumberFormat="1" applyFont="1" applyFill="1" applyBorder="1" applyAlignment="1">
      <alignment horizontal="left" vertical="top" wrapText="1"/>
    </xf>
    <xf numFmtId="164" fontId="9" fillId="0" borderId="2" xfId="0" applyNumberFormat="1" applyFont="1" applyFill="1" applyBorder="1" applyAlignment="1">
      <alignment horizontal="left" vertical="top" wrapText="1"/>
    </xf>
    <xf numFmtId="165" fontId="9" fillId="0" borderId="2" xfId="0" applyNumberFormat="1" applyFont="1" applyFill="1" applyBorder="1" applyAlignment="1">
      <alignment horizontal="left" vertical="top" wrapText="1"/>
    </xf>
    <xf numFmtId="10" fontId="9" fillId="0" borderId="2" xfId="0" applyNumberFormat="1" applyFont="1" applyFill="1" applyBorder="1" applyAlignment="1">
      <alignment horizontal="left" vertical="top" wrapText="1"/>
    </xf>
    <xf numFmtId="0" fontId="53" fillId="0" borderId="2" xfId="0" applyFont="1" applyFill="1" applyBorder="1" applyAlignment="1">
      <alignment horizontal="left" vertical="top" wrapText="1"/>
    </xf>
    <xf numFmtId="3" fontId="9" fillId="0" borderId="2" xfId="0" applyNumberFormat="1" applyFont="1" applyFill="1" applyBorder="1" applyAlignment="1">
      <alignment horizontal="left" vertical="top" wrapText="1"/>
    </xf>
    <xf numFmtId="2" fontId="9" fillId="0" borderId="2" xfId="0" applyNumberFormat="1" applyFont="1" applyFill="1" applyBorder="1" applyAlignment="1">
      <alignment horizontal="left" vertical="top" wrapText="1"/>
    </xf>
    <xf numFmtId="10" fontId="51" fillId="0" borderId="2" xfId="3" applyNumberFormat="1" applyFont="1" applyFill="1" applyBorder="1" applyAlignment="1">
      <alignment horizontal="left" vertical="top" wrapText="1"/>
    </xf>
    <xf numFmtId="3" fontId="53" fillId="0" borderId="2" xfId="0" applyNumberFormat="1" applyFont="1" applyFill="1" applyBorder="1" applyAlignment="1">
      <alignment horizontal="left" vertical="top" wrapText="1"/>
    </xf>
    <xf numFmtId="1" fontId="10" fillId="0" borderId="2" xfId="0" applyNumberFormat="1" applyFont="1" applyFill="1" applyBorder="1" applyAlignment="1">
      <alignment horizontal="left" vertical="center" wrapText="1"/>
    </xf>
    <xf numFmtId="0" fontId="9" fillId="0" borderId="2" xfId="0" quotePrefix="1" applyFont="1" applyFill="1" applyBorder="1" applyAlignment="1">
      <alignment horizontal="left" vertical="center" wrapText="1"/>
    </xf>
    <xf numFmtId="10" fontId="10" fillId="0" borderId="2" xfId="0" applyNumberFormat="1" applyFont="1" applyFill="1" applyBorder="1" applyAlignment="1">
      <alignment horizontal="left" vertical="center" wrapText="1"/>
    </xf>
    <xf numFmtId="3" fontId="51" fillId="0" borderId="2" xfId="3" applyNumberFormat="1" applyFont="1" applyFill="1" applyBorder="1" applyAlignment="1">
      <alignment horizontal="left" vertical="center" wrapText="1"/>
    </xf>
    <xf numFmtId="0" fontId="53" fillId="0" borderId="2" xfId="0" applyFont="1" applyFill="1" applyBorder="1" applyAlignment="1">
      <alignment horizontal="left" vertical="center" wrapText="1"/>
    </xf>
    <xf numFmtId="0" fontId="56" fillId="0" borderId="2" xfId="3" applyFont="1" applyFill="1" applyBorder="1" applyAlignment="1">
      <alignment horizontal="left" vertical="center" wrapText="1"/>
    </xf>
    <xf numFmtId="164" fontId="10" fillId="0" borderId="2" xfId="0" applyNumberFormat="1" applyFont="1" applyFill="1" applyBorder="1" applyAlignment="1">
      <alignment horizontal="left" vertical="center" wrapText="1"/>
    </xf>
    <xf numFmtId="0" fontId="51" fillId="0" borderId="2" xfId="2" applyFont="1" applyFill="1" applyBorder="1" applyAlignment="1" applyProtection="1">
      <alignment horizontal="left" vertical="center" wrapText="1"/>
    </xf>
    <xf numFmtId="167" fontId="9" fillId="0" borderId="2" xfId="0" applyNumberFormat="1" applyFont="1" applyFill="1" applyBorder="1" applyAlignment="1">
      <alignment horizontal="left" vertical="center" wrapText="1"/>
    </xf>
    <xf numFmtId="0" fontId="56" fillId="0" borderId="2" xfId="2" applyFont="1" applyFill="1" applyBorder="1" applyAlignment="1" applyProtection="1">
      <alignment horizontal="left" vertical="center" wrapText="1"/>
    </xf>
    <xf numFmtId="10" fontId="51" fillId="0" borderId="2" xfId="2" applyNumberFormat="1" applyFont="1" applyFill="1" applyBorder="1" applyAlignment="1" applyProtection="1">
      <alignment horizontal="left" vertical="center" wrapText="1"/>
    </xf>
    <xf numFmtId="3" fontId="51" fillId="0" borderId="2" xfId="2" applyNumberFormat="1" applyFont="1" applyFill="1" applyBorder="1" applyAlignment="1" applyProtection="1">
      <alignment horizontal="left" vertical="center" wrapText="1"/>
    </xf>
    <xf numFmtId="168" fontId="9" fillId="0" borderId="2" xfId="0" applyNumberFormat="1" applyFont="1" applyFill="1" applyBorder="1" applyAlignment="1">
      <alignment horizontal="left" vertical="center" wrapText="1"/>
    </xf>
    <xf numFmtId="175" fontId="9" fillId="0" borderId="2" xfId="0" applyNumberFormat="1" applyFont="1" applyFill="1" applyBorder="1" applyAlignment="1">
      <alignment horizontal="left" vertical="center" wrapText="1"/>
    </xf>
    <xf numFmtId="164" fontId="9" fillId="0" borderId="2" xfId="0" applyNumberFormat="1" applyFont="1" applyFill="1" applyBorder="1" applyAlignment="1">
      <alignment horizontal="center" vertical="center" wrapText="1"/>
    </xf>
    <xf numFmtId="165" fontId="9" fillId="0" borderId="2" xfId="0" applyNumberFormat="1" applyFont="1" applyFill="1" applyBorder="1" applyAlignment="1">
      <alignment horizontal="center" vertical="center" wrapText="1"/>
    </xf>
    <xf numFmtId="166" fontId="9" fillId="0" borderId="2" xfId="0" applyNumberFormat="1" applyFont="1" applyFill="1" applyBorder="1" applyAlignment="1">
      <alignment horizontal="center" vertical="center" wrapText="1"/>
    </xf>
    <xf numFmtId="10" fontId="9" fillId="0" borderId="2" xfId="0" applyNumberFormat="1" applyFont="1" applyFill="1" applyBorder="1" applyAlignment="1">
      <alignment horizontal="center" vertical="center" wrapText="1"/>
    </xf>
    <xf numFmtId="174" fontId="9" fillId="0" borderId="2" xfId="0" applyNumberFormat="1" applyFont="1" applyFill="1" applyBorder="1" applyAlignment="1">
      <alignment horizontal="center" vertical="center" wrapText="1"/>
    </xf>
    <xf numFmtId="3" fontId="9" fillId="0" borderId="2" xfId="0" applyNumberFormat="1" applyFont="1" applyFill="1" applyBorder="1" applyAlignment="1">
      <alignment horizontal="center" vertical="center" wrapText="1"/>
    </xf>
    <xf numFmtId="2" fontId="6" fillId="0" borderId="2" xfId="0" applyNumberFormat="1" applyFont="1" applyFill="1" applyBorder="1" applyAlignment="1">
      <alignment horizontal="center" vertical="center" wrapText="1"/>
    </xf>
    <xf numFmtId="0" fontId="9" fillId="0" borderId="2" xfId="0" applyFont="1" applyFill="1" applyBorder="1" applyAlignment="1">
      <alignment horizontal="center" vertical="top" wrapText="1"/>
    </xf>
    <xf numFmtId="9" fontId="9" fillId="0" borderId="2" xfId="0" applyNumberFormat="1" applyFont="1" applyFill="1" applyBorder="1" applyAlignment="1">
      <alignment horizontal="center" vertical="center" wrapText="1"/>
    </xf>
    <xf numFmtId="9" fontId="11" fillId="0" borderId="2" xfId="0" applyNumberFormat="1" applyFont="1" applyFill="1" applyBorder="1" applyAlignment="1">
      <alignment vertical="center" wrapText="1"/>
    </xf>
    <xf numFmtId="2" fontId="9" fillId="0" borderId="2" xfId="0" applyNumberFormat="1" applyFont="1" applyFill="1" applyBorder="1" applyAlignment="1">
      <alignment horizontal="center" vertical="center" wrapText="1"/>
    </xf>
    <xf numFmtId="0" fontId="51" fillId="0" borderId="2" xfId="3" applyFont="1" applyFill="1" applyBorder="1" applyAlignment="1" applyProtection="1">
      <alignment vertical="center" wrapText="1"/>
    </xf>
    <xf numFmtId="10" fontId="51" fillId="0" borderId="2" xfId="3" applyNumberFormat="1" applyFont="1" applyFill="1" applyBorder="1" applyAlignment="1">
      <alignment horizontal="center" vertical="center" wrapText="1"/>
    </xf>
    <xf numFmtId="0" fontId="10" fillId="0" borderId="2" xfId="0" applyFont="1" applyFill="1" applyBorder="1" applyAlignment="1">
      <alignment horizontal="left" vertical="top" wrapText="1"/>
    </xf>
    <xf numFmtId="0" fontId="51" fillId="0" borderId="2" xfId="3" applyFont="1" applyFill="1" applyBorder="1" applyAlignment="1">
      <alignment vertical="top" wrapText="1"/>
    </xf>
    <xf numFmtId="0" fontId="10" fillId="0" borderId="2" xfId="0" applyFont="1" applyFill="1" applyBorder="1" applyAlignment="1">
      <alignment horizontal="center" vertical="top" wrapText="1"/>
    </xf>
    <xf numFmtId="2" fontId="6" fillId="0" borderId="2" xfId="0" applyNumberFormat="1" applyFont="1" applyFill="1" applyBorder="1" applyAlignment="1">
      <alignment horizontal="left" vertical="top" wrapText="1"/>
    </xf>
    <xf numFmtId="0" fontId="51" fillId="0" borderId="2" xfId="3" applyFont="1" applyFill="1" applyBorder="1" applyAlignment="1">
      <alignment vertical="center" wrapText="1"/>
    </xf>
    <xf numFmtId="3" fontId="10" fillId="0" borderId="2" xfId="0" applyNumberFormat="1" applyFont="1" applyFill="1" applyBorder="1" applyAlignment="1">
      <alignment horizontal="center" vertical="top" wrapText="1"/>
    </xf>
    <xf numFmtId="166" fontId="9" fillId="0" borderId="2" xfId="0" applyNumberFormat="1" applyFont="1" applyFill="1" applyBorder="1" applyAlignment="1">
      <alignment horizontal="left" vertical="top" wrapText="1"/>
    </xf>
    <xf numFmtId="0" fontId="11" fillId="0" borderId="2" xfId="0" applyFont="1" applyFill="1" applyBorder="1" applyAlignment="1">
      <alignment wrapText="1"/>
    </xf>
    <xf numFmtId="10" fontId="53" fillId="0" borderId="2" xfId="0" applyNumberFormat="1" applyFont="1" applyFill="1" applyBorder="1" applyAlignment="1">
      <alignment horizontal="left" vertical="center" wrapText="1"/>
    </xf>
    <xf numFmtId="164" fontId="11" fillId="0" borderId="2" xfId="0" applyNumberFormat="1" applyFont="1" applyFill="1" applyBorder="1" applyAlignment="1">
      <alignment horizontal="left" vertical="center" wrapText="1"/>
    </xf>
    <xf numFmtId="0" fontId="51" fillId="0" borderId="2" xfId="3" applyFont="1" applyFill="1" applyBorder="1" applyAlignment="1">
      <alignment vertical="center"/>
    </xf>
    <xf numFmtId="10" fontId="58" fillId="0" borderId="2" xfId="3" applyNumberFormat="1" applyFont="1" applyFill="1" applyBorder="1" applyAlignment="1">
      <alignment horizontal="left" vertical="center" wrapText="1"/>
    </xf>
    <xf numFmtId="0" fontId="59" fillId="0" borderId="2" xfId="3" applyFont="1" applyFill="1" applyBorder="1" applyAlignment="1">
      <alignment horizontal="left" vertical="center" wrapText="1"/>
    </xf>
    <xf numFmtId="0" fontId="9" fillId="0" borderId="2" xfId="3" applyFont="1" applyFill="1" applyBorder="1" applyAlignment="1">
      <alignment vertical="top" wrapText="1"/>
    </xf>
    <xf numFmtId="0" fontId="10" fillId="0" borderId="2" xfId="0" applyFont="1" applyFill="1" applyBorder="1" applyAlignment="1">
      <alignment horizontal="center" vertical="center" wrapText="1"/>
    </xf>
    <xf numFmtId="0" fontId="9" fillId="0" borderId="2" xfId="3" applyFont="1" applyFill="1" applyBorder="1" applyAlignment="1">
      <alignment horizontal="left" vertical="center" wrapText="1"/>
    </xf>
    <xf numFmtId="0" fontId="11" fillId="0" borderId="2" xfId="0" applyFont="1" applyFill="1" applyBorder="1" applyAlignment="1">
      <alignment horizontal="left" vertical="center"/>
    </xf>
    <xf numFmtId="165" fontId="9" fillId="0" borderId="2" xfId="0" applyNumberFormat="1" applyFont="1" applyFill="1" applyBorder="1" applyAlignment="1">
      <alignment vertical="center" wrapText="1"/>
    </xf>
    <xf numFmtId="3" fontId="11" fillId="0" borderId="2" xfId="0" applyNumberFormat="1" applyFont="1" applyFill="1" applyBorder="1" applyAlignment="1">
      <alignment vertical="center"/>
    </xf>
    <xf numFmtId="183" fontId="11" fillId="0" borderId="2" xfId="0" applyNumberFormat="1" applyFont="1" applyFill="1" applyBorder="1" applyAlignment="1">
      <alignment vertical="center"/>
    </xf>
    <xf numFmtId="0" fontId="52" fillId="0" borderId="2" xfId="3" applyFont="1" applyFill="1" applyBorder="1" applyAlignment="1">
      <alignment vertical="top" wrapText="1"/>
    </xf>
    <xf numFmtId="0" fontId="52" fillId="0" borderId="2" xfId="0" applyFont="1" applyFill="1" applyBorder="1" applyAlignment="1">
      <alignment horizontal="left" vertical="center" wrapText="1"/>
    </xf>
    <xf numFmtId="49" fontId="9" fillId="0" borderId="2" xfId="0" applyNumberFormat="1" applyFont="1" applyFill="1" applyBorder="1" applyAlignment="1">
      <alignment horizontal="left" vertical="center" wrapText="1"/>
    </xf>
    <xf numFmtId="167" fontId="11" fillId="0" borderId="2" xfId="0" applyNumberFormat="1" applyFont="1" applyFill="1" applyBorder="1" applyAlignment="1">
      <alignment horizontal="left" vertical="center" wrapText="1"/>
    </xf>
    <xf numFmtId="176" fontId="9" fillId="0" borderId="2" xfId="0" applyNumberFormat="1" applyFont="1" applyFill="1" applyBorder="1" applyAlignment="1">
      <alignment horizontal="left" vertical="center" wrapText="1"/>
    </xf>
    <xf numFmtId="10" fontId="9" fillId="0" borderId="2" xfId="5" applyNumberFormat="1" applyFont="1" applyFill="1" applyBorder="1" applyAlignment="1">
      <alignment horizontal="left" vertical="center" wrapText="1"/>
    </xf>
    <xf numFmtId="183" fontId="11" fillId="0" borderId="2" xfId="0" applyNumberFormat="1" applyFont="1" applyFill="1" applyBorder="1" applyAlignment="1">
      <alignment horizontal="right" vertical="center" wrapText="1"/>
    </xf>
    <xf numFmtId="183" fontId="11" fillId="0" borderId="2" xfId="0" applyNumberFormat="1" applyFont="1" applyFill="1" applyBorder="1" applyAlignment="1">
      <alignment horizontal="left" vertical="center"/>
    </xf>
    <xf numFmtId="165" fontId="11" fillId="0" borderId="2" xfId="0" applyNumberFormat="1" applyFont="1" applyFill="1" applyBorder="1" applyAlignment="1">
      <alignment horizontal="left" vertical="center"/>
    </xf>
    <xf numFmtId="10" fontId="11" fillId="0" borderId="2" xfId="4" applyNumberFormat="1" applyFont="1" applyFill="1" applyBorder="1" applyAlignment="1">
      <alignment horizontal="left" vertical="center"/>
    </xf>
    <xf numFmtId="177" fontId="11" fillId="0" borderId="2" xfId="0" applyNumberFormat="1" applyFont="1" applyFill="1" applyBorder="1" applyAlignment="1">
      <alignment horizontal="left" vertical="center" wrapText="1"/>
    </xf>
    <xf numFmtId="177" fontId="9" fillId="0" borderId="2" xfId="0" applyNumberFormat="1" applyFont="1" applyFill="1" applyBorder="1" applyAlignment="1">
      <alignment horizontal="left" vertical="center" wrapText="1"/>
    </xf>
    <xf numFmtId="16" fontId="9" fillId="0" borderId="2" xfId="0" applyNumberFormat="1" applyFont="1" applyFill="1" applyBorder="1" applyAlignment="1">
      <alignment horizontal="left" vertical="center" wrapText="1"/>
    </xf>
    <xf numFmtId="168" fontId="11" fillId="0" borderId="2" xfId="0" applyNumberFormat="1" applyFont="1" applyFill="1" applyBorder="1" applyAlignment="1">
      <alignment vertical="center" wrapText="1"/>
    </xf>
    <xf numFmtId="3" fontId="11" fillId="0" borderId="2" xfId="0" applyNumberFormat="1" applyFont="1" applyFill="1" applyBorder="1" applyAlignment="1">
      <alignment vertical="center" wrapText="1"/>
    </xf>
    <xf numFmtId="183" fontId="9" fillId="0" borderId="2" xfId="0" applyNumberFormat="1" applyFont="1" applyFill="1" applyBorder="1" applyAlignment="1">
      <alignment horizontal="left" vertical="center" wrapText="1"/>
    </xf>
    <xf numFmtId="0" fontId="64" fillId="0" borderId="2" xfId="0" applyFont="1" applyFill="1" applyBorder="1" applyAlignment="1">
      <alignment horizontal="left" vertical="center" wrapText="1"/>
    </xf>
    <xf numFmtId="168" fontId="11" fillId="0" borderId="2" xfId="0" applyNumberFormat="1" applyFont="1" applyFill="1" applyBorder="1" applyAlignment="1">
      <alignment horizontal="left" vertical="center" wrapText="1"/>
    </xf>
    <xf numFmtId="2" fontId="11" fillId="0" borderId="2" xfId="0" applyNumberFormat="1" applyFont="1" applyFill="1" applyBorder="1" applyAlignment="1">
      <alignment horizontal="left" vertical="center" wrapText="1"/>
    </xf>
    <xf numFmtId="3" fontId="64" fillId="0" borderId="2" xfId="0" applyNumberFormat="1" applyFont="1" applyFill="1" applyBorder="1" applyAlignment="1">
      <alignment horizontal="left" vertical="center" wrapText="1"/>
    </xf>
    <xf numFmtId="10" fontId="52" fillId="0" borderId="2" xfId="3" applyNumberFormat="1" applyFont="1" applyFill="1" applyBorder="1" applyAlignment="1" applyProtection="1">
      <alignment horizontal="left" vertical="center" wrapText="1"/>
    </xf>
    <xf numFmtId="3" fontId="65" fillId="0" borderId="2" xfId="0" applyNumberFormat="1" applyFont="1" applyFill="1" applyBorder="1" applyAlignment="1">
      <alignment horizontal="left" vertical="center" wrapText="1"/>
    </xf>
    <xf numFmtId="0" fontId="52" fillId="0" borderId="2" xfId="3" applyFont="1" applyFill="1" applyBorder="1" applyAlignment="1" applyProtection="1">
      <alignment horizontal="left" vertical="center" wrapText="1"/>
    </xf>
    <xf numFmtId="4" fontId="11" fillId="0" borderId="2" xfId="0" applyNumberFormat="1" applyFont="1" applyFill="1" applyBorder="1" applyAlignment="1">
      <alignment horizontal="left" vertical="center" wrapText="1"/>
    </xf>
    <xf numFmtId="169" fontId="9" fillId="0" borderId="2" xfId="0" applyNumberFormat="1" applyFont="1" applyFill="1" applyBorder="1" applyAlignment="1">
      <alignment horizontal="left" vertical="center" wrapText="1"/>
    </xf>
    <xf numFmtId="165" fontId="53" fillId="0" borderId="2" xfId="0" applyNumberFormat="1" applyFont="1" applyFill="1" applyBorder="1" applyAlignment="1">
      <alignment horizontal="left" vertical="center" wrapText="1"/>
    </xf>
    <xf numFmtId="2" fontId="53" fillId="0" borderId="2" xfId="0" applyNumberFormat="1" applyFont="1" applyFill="1" applyBorder="1" applyAlignment="1">
      <alignment horizontal="left" vertical="center" wrapText="1"/>
    </xf>
    <xf numFmtId="3" fontId="53" fillId="0" borderId="2" xfId="0" applyNumberFormat="1" applyFont="1" applyFill="1" applyBorder="1" applyAlignment="1">
      <alignment horizontal="left" vertical="center" wrapText="1"/>
    </xf>
    <xf numFmtId="0" fontId="51" fillId="0" borderId="2" xfId="3" applyFont="1" applyFill="1" applyBorder="1" applyAlignment="1" applyProtection="1">
      <alignment wrapText="1"/>
    </xf>
    <xf numFmtId="179" fontId="9" fillId="0" borderId="2" xfId="0" applyNumberFormat="1" applyFont="1" applyFill="1" applyBorder="1" applyAlignment="1">
      <alignment horizontal="left" vertical="center" wrapText="1"/>
    </xf>
    <xf numFmtId="0" fontId="51" fillId="0" borderId="2" xfId="2" applyFont="1" applyFill="1" applyBorder="1" applyAlignment="1">
      <alignment horizontal="left" vertical="top" wrapText="1"/>
    </xf>
    <xf numFmtId="2" fontId="52" fillId="0" borderId="2" xfId="0" applyNumberFormat="1" applyFont="1" applyFill="1" applyBorder="1" applyAlignment="1">
      <alignment horizontal="left" vertical="center" wrapText="1"/>
    </xf>
    <xf numFmtId="0" fontId="9" fillId="0" borderId="2" xfId="0" applyFont="1" applyFill="1" applyBorder="1" applyAlignment="1">
      <alignment horizontal="left" vertical="center"/>
    </xf>
    <xf numFmtId="0" fontId="51" fillId="0" borderId="2" xfId="2" applyFont="1" applyFill="1" applyBorder="1" applyAlignment="1">
      <alignment horizontal="left" vertical="center" wrapText="1"/>
    </xf>
    <xf numFmtId="0" fontId="51" fillId="0" borderId="2" xfId="3" applyFont="1" applyFill="1" applyBorder="1" applyAlignment="1" applyProtection="1">
      <alignment horizontal="left" vertical="top" wrapText="1"/>
    </xf>
    <xf numFmtId="0" fontId="51" fillId="0" borderId="2" xfId="3" applyFont="1" applyFill="1" applyBorder="1" applyAlignment="1" applyProtection="1"/>
    <xf numFmtId="0" fontId="51" fillId="0" borderId="2" xfId="3" applyFont="1" applyFill="1" applyBorder="1" applyAlignment="1" applyProtection="1">
      <alignment horizontal="justify" wrapText="1"/>
    </xf>
    <xf numFmtId="180" fontId="11" fillId="0" borderId="2" xfId="0" applyNumberFormat="1" applyFont="1" applyFill="1" applyBorder="1" applyAlignment="1">
      <alignment horizontal="left" vertical="center" wrapText="1"/>
    </xf>
    <xf numFmtId="2" fontId="66" fillId="0" borderId="2" xfId="0" applyNumberFormat="1" applyFont="1" applyFill="1" applyBorder="1" applyAlignment="1">
      <alignment horizontal="left" vertical="center" wrapText="1"/>
    </xf>
    <xf numFmtId="10" fontId="67" fillId="0" borderId="2" xfId="2" applyNumberFormat="1" applyFont="1" applyFill="1" applyBorder="1" applyAlignment="1">
      <alignment horizontal="left" vertical="center" wrapText="1"/>
    </xf>
    <xf numFmtId="9" fontId="11" fillId="0" borderId="2" xfId="0" applyNumberFormat="1" applyFont="1" applyFill="1" applyBorder="1" applyAlignment="1">
      <alignment horizontal="left" vertical="center" wrapText="1"/>
    </xf>
    <xf numFmtId="0" fontId="13" fillId="0" borderId="2" xfId="3" applyFill="1" applyBorder="1" applyAlignment="1">
      <alignment vertical="center" wrapText="1"/>
    </xf>
    <xf numFmtId="9" fontId="10" fillId="0" borderId="2" xfId="0" applyNumberFormat="1" applyFont="1" applyFill="1" applyBorder="1" applyAlignment="1">
      <alignment horizontal="left" vertical="center" wrapText="1"/>
    </xf>
    <xf numFmtId="4" fontId="11" fillId="0" borderId="2" xfId="0" applyNumberFormat="1" applyFont="1" applyFill="1" applyBorder="1" applyAlignment="1">
      <alignment vertical="center" wrapText="1"/>
    </xf>
    <xf numFmtId="4" fontId="9" fillId="0" borderId="2" xfId="0" applyNumberFormat="1" applyFont="1" applyFill="1" applyBorder="1" applyAlignment="1">
      <alignment horizontal="center" vertical="center" wrapText="1"/>
    </xf>
    <xf numFmtId="0" fontId="10" fillId="0" borderId="2" xfId="0" applyFont="1" applyFill="1" applyBorder="1" applyAlignment="1">
      <alignment wrapText="1"/>
    </xf>
    <xf numFmtId="14" fontId="10" fillId="0" borderId="2" xfId="0" applyNumberFormat="1" applyFont="1" applyFill="1" applyBorder="1" applyAlignment="1">
      <alignment wrapText="1"/>
    </xf>
    <xf numFmtId="165" fontId="10" fillId="0" borderId="2" xfId="0" applyNumberFormat="1" applyFont="1" applyFill="1" applyBorder="1" applyAlignment="1">
      <alignment wrapText="1"/>
    </xf>
    <xf numFmtId="10" fontId="10" fillId="0" borderId="2" xfId="0" applyNumberFormat="1" applyFont="1" applyFill="1" applyBorder="1" applyAlignment="1">
      <alignment wrapText="1"/>
    </xf>
    <xf numFmtId="2" fontId="54" fillId="0" borderId="2" xfId="0" applyNumberFormat="1" applyFont="1" applyFill="1" applyBorder="1" applyAlignment="1">
      <alignment wrapText="1"/>
    </xf>
    <xf numFmtId="4" fontId="10" fillId="0" borderId="2" xfId="0" applyNumberFormat="1" applyFont="1" applyFill="1" applyBorder="1" applyAlignment="1">
      <alignment wrapText="1"/>
    </xf>
    <xf numFmtId="3" fontId="10" fillId="0" borderId="2" xfId="0" applyNumberFormat="1" applyFont="1" applyFill="1" applyBorder="1" applyAlignment="1">
      <alignment wrapText="1"/>
    </xf>
    <xf numFmtId="181" fontId="9" fillId="0" borderId="2" xfId="0" applyNumberFormat="1" applyFont="1" applyFill="1" applyBorder="1" applyAlignment="1">
      <alignment horizontal="left" vertical="center" wrapText="1"/>
    </xf>
    <xf numFmtId="182" fontId="9" fillId="0" borderId="2" xfId="0" applyNumberFormat="1" applyFont="1" applyFill="1" applyBorder="1" applyAlignment="1">
      <alignment horizontal="left" vertical="center" wrapText="1"/>
    </xf>
    <xf numFmtId="49" fontId="10" fillId="0" borderId="2" xfId="0" applyNumberFormat="1" applyFont="1" applyFill="1" applyBorder="1" applyAlignment="1">
      <alignment horizontal="left" vertical="center" wrapText="1"/>
    </xf>
    <xf numFmtId="0" fontId="51" fillId="0" borderId="2" xfId="3" applyFont="1" applyFill="1" applyBorder="1" applyAlignment="1">
      <alignment horizontal="left" vertical="center"/>
    </xf>
    <xf numFmtId="9" fontId="11" fillId="0" borderId="2" xfId="4" applyFont="1" applyFill="1" applyBorder="1" applyAlignment="1">
      <alignment vertical="center" wrapText="1"/>
    </xf>
    <xf numFmtId="49" fontId="11" fillId="0" borderId="2" xfId="0" applyNumberFormat="1" applyFont="1" applyFill="1" applyBorder="1" applyAlignment="1">
      <alignment vertical="center" wrapText="1"/>
    </xf>
    <xf numFmtId="0" fontId="6" fillId="0" borderId="2" xfId="0" applyFont="1" applyFill="1" applyBorder="1" applyAlignment="1">
      <alignment horizontal="left" vertical="center" wrapText="1"/>
    </xf>
    <xf numFmtId="165" fontId="6" fillId="0" borderId="2" xfId="0" applyNumberFormat="1" applyFont="1" applyFill="1" applyBorder="1" applyAlignment="1">
      <alignment horizontal="left" vertical="center" wrapText="1"/>
    </xf>
    <xf numFmtId="168" fontId="6" fillId="0" borderId="2" xfId="0" applyNumberFormat="1" applyFont="1" applyFill="1" applyBorder="1" applyAlignment="1">
      <alignment horizontal="left" vertical="center" wrapText="1"/>
    </xf>
    <xf numFmtId="167" fontId="6" fillId="0" borderId="2" xfId="0" applyNumberFormat="1" applyFont="1" applyFill="1" applyBorder="1" applyAlignment="1">
      <alignment horizontal="left" vertical="center" wrapText="1"/>
    </xf>
    <xf numFmtId="186" fontId="9" fillId="0" borderId="2" xfId="0" applyNumberFormat="1" applyFont="1" applyFill="1" applyBorder="1" applyAlignment="1">
      <alignment horizontal="left" vertical="center" wrapText="1"/>
    </xf>
    <xf numFmtId="0" fontId="11" fillId="0" borderId="2" xfId="6" applyFont="1" applyFill="1" applyBorder="1" applyAlignment="1">
      <alignment horizontal="left" vertical="center" wrapText="1"/>
    </xf>
    <xf numFmtId="0" fontId="51" fillId="0" borderId="2" xfId="3" applyFont="1" applyFill="1" applyBorder="1"/>
    <xf numFmtId="0" fontId="11" fillId="0" borderId="2" xfId="0" applyFont="1" applyFill="1" applyBorder="1" applyAlignment="1">
      <alignment vertical="top" wrapText="1"/>
    </xf>
    <xf numFmtId="0" fontId="6" fillId="0" borderId="2" xfId="0" applyFont="1" applyFill="1" applyBorder="1" applyAlignment="1">
      <alignment horizontal="left" vertical="top" wrapText="1"/>
    </xf>
    <xf numFmtId="177" fontId="9" fillId="0" borderId="2" xfId="0" applyNumberFormat="1" applyFont="1" applyFill="1" applyBorder="1" applyAlignment="1">
      <alignment horizontal="left" vertical="top" wrapText="1"/>
    </xf>
    <xf numFmtId="49" fontId="11" fillId="0" borderId="2" xfId="0" applyNumberFormat="1" applyFont="1" applyFill="1" applyBorder="1" applyAlignment="1">
      <alignment wrapText="1"/>
    </xf>
    <xf numFmtId="165" fontId="6" fillId="0" borderId="2" xfId="0" applyNumberFormat="1" applyFont="1" applyFill="1" applyBorder="1" applyAlignment="1">
      <alignment horizontal="left" vertical="top" wrapText="1"/>
    </xf>
    <xf numFmtId="186" fontId="9" fillId="0" borderId="2" xfId="0" applyNumberFormat="1" applyFont="1" applyFill="1" applyBorder="1" applyAlignment="1">
      <alignment horizontal="left" vertical="top" wrapText="1"/>
    </xf>
    <xf numFmtId="168" fontId="6" fillId="0" borderId="2" xfId="0" applyNumberFormat="1" applyFont="1" applyFill="1" applyBorder="1" applyAlignment="1">
      <alignment horizontal="left" vertical="top" wrapText="1"/>
    </xf>
    <xf numFmtId="169" fontId="9" fillId="0" borderId="2" xfId="0" applyNumberFormat="1" applyFont="1" applyFill="1" applyBorder="1" applyAlignment="1">
      <alignment horizontal="left" vertical="top" wrapText="1"/>
    </xf>
    <xf numFmtId="3" fontId="6" fillId="0" borderId="2" xfId="0" applyNumberFormat="1" applyFont="1" applyFill="1" applyBorder="1" applyAlignment="1">
      <alignment horizontal="left" vertical="top" wrapText="1"/>
    </xf>
    <xf numFmtId="168" fontId="9" fillId="0" borderId="2" xfId="0" applyNumberFormat="1" applyFont="1" applyFill="1" applyBorder="1" applyAlignment="1">
      <alignment horizontal="left" vertical="top" wrapText="1"/>
    </xf>
    <xf numFmtId="0" fontId="52" fillId="0" borderId="2" xfId="0" applyFont="1" applyFill="1" applyBorder="1" applyAlignment="1">
      <alignment horizontal="left" vertical="top" wrapText="1"/>
    </xf>
    <xf numFmtId="0" fontId="66" fillId="0" borderId="2" xfId="0" applyFont="1" applyFill="1" applyBorder="1" applyAlignment="1">
      <alignment horizontal="left" vertical="center" wrapText="1"/>
    </xf>
    <xf numFmtId="165" fontId="66" fillId="0" borderId="2" xfId="0" applyNumberFormat="1" applyFont="1" applyFill="1" applyBorder="1" applyAlignment="1">
      <alignment horizontal="left" vertical="center" wrapText="1"/>
    </xf>
    <xf numFmtId="4" fontId="66" fillId="0" borderId="2" xfId="0" applyNumberFormat="1" applyFont="1" applyFill="1" applyBorder="1" applyAlignment="1">
      <alignment horizontal="left" vertical="center" wrapText="1"/>
    </xf>
    <xf numFmtId="3" fontId="66" fillId="0" borderId="2" xfId="0" applyNumberFormat="1" applyFont="1" applyFill="1" applyBorder="1" applyAlignment="1">
      <alignment horizontal="left" vertical="center" wrapText="1"/>
    </xf>
    <xf numFmtId="0" fontId="51" fillId="0" borderId="2" xfId="0" applyFont="1" applyFill="1" applyBorder="1" applyAlignment="1">
      <alignment horizontal="left" vertical="center" wrapText="1"/>
    </xf>
    <xf numFmtId="0" fontId="11" fillId="0" borderId="2" xfId="0" quotePrefix="1" applyFont="1" applyFill="1" applyBorder="1" applyAlignment="1">
      <alignment horizontal="left" vertical="center" wrapText="1"/>
    </xf>
    <xf numFmtId="0" fontId="11" fillId="0" borderId="2" xfId="0" quotePrefix="1" applyFont="1" applyFill="1" applyBorder="1" applyAlignment="1">
      <alignment wrapText="1"/>
    </xf>
    <xf numFmtId="0" fontId="69" fillId="0" borderId="2" xfId="0" applyFont="1" applyFill="1" applyBorder="1" applyAlignment="1">
      <alignment wrapText="1"/>
    </xf>
    <xf numFmtId="3" fontId="9" fillId="0" borderId="2" xfId="3" applyNumberFormat="1" applyFont="1" applyFill="1" applyBorder="1" applyAlignment="1">
      <alignment horizontal="left" vertical="center" wrapText="1"/>
    </xf>
    <xf numFmtId="187" fontId="9" fillId="0" borderId="2" xfId="0" applyNumberFormat="1" applyFont="1" applyFill="1" applyBorder="1" applyAlignment="1">
      <alignment horizontal="left" vertical="center" wrapText="1"/>
    </xf>
    <xf numFmtId="0" fontId="54" fillId="0" borderId="2" xfId="0" applyFont="1" applyFill="1" applyBorder="1" applyAlignment="1">
      <alignment horizontal="left" vertical="center" wrapText="1"/>
    </xf>
    <xf numFmtId="0" fontId="9" fillId="0" borderId="2" xfId="0" applyFont="1" applyFill="1" applyBorder="1" applyAlignment="1">
      <alignment horizontal="left" vertical="top" wrapText="1"/>
    </xf>
    <xf numFmtId="0" fontId="56" fillId="0" borderId="2" xfId="3" applyFont="1" applyFill="1" applyBorder="1" applyAlignment="1" applyProtection="1">
      <alignment horizontal="left" vertical="center" wrapText="1"/>
    </xf>
    <xf numFmtId="0" fontId="11" fillId="0" borderId="2" xfId="0" applyFont="1" applyFill="1" applyBorder="1" applyAlignment="1">
      <alignment horizontal="justify"/>
    </xf>
    <xf numFmtId="165" fontId="64" fillId="0" borderId="2" xfId="0" applyNumberFormat="1" applyFont="1" applyFill="1" applyBorder="1" applyAlignment="1">
      <alignment horizontal="left" vertical="center" wrapText="1"/>
    </xf>
    <xf numFmtId="17" fontId="11" fillId="0" borderId="2" xfId="0" applyNumberFormat="1" applyFont="1" applyFill="1" applyBorder="1" applyAlignment="1">
      <alignment vertical="center" wrapText="1"/>
    </xf>
    <xf numFmtId="183" fontId="9" fillId="0" borderId="2" xfId="0" applyNumberFormat="1" applyFont="1" applyFill="1" applyBorder="1" applyAlignment="1">
      <alignment horizontal="left" vertical="top" wrapText="1"/>
    </xf>
    <xf numFmtId="167" fontId="9" fillId="0" borderId="2" xfId="0" applyNumberFormat="1" applyFont="1" applyFill="1" applyBorder="1" applyAlignment="1">
      <alignment horizontal="left" vertical="top" wrapText="1"/>
    </xf>
    <xf numFmtId="175" fontId="9" fillId="0" borderId="2" xfId="0" applyNumberFormat="1" applyFont="1" applyFill="1" applyBorder="1" applyAlignment="1">
      <alignment horizontal="left" vertical="top" wrapText="1"/>
    </xf>
    <xf numFmtId="189" fontId="9" fillId="0" borderId="2" xfId="0" applyNumberFormat="1" applyFont="1" applyFill="1" applyBorder="1" applyAlignment="1">
      <alignment horizontal="left" vertical="top" wrapText="1"/>
    </xf>
    <xf numFmtId="10" fontId="51" fillId="0" borderId="2" xfId="3" applyNumberFormat="1" applyFont="1" applyFill="1" applyBorder="1" applyAlignment="1" applyProtection="1">
      <alignment horizontal="left" vertical="top" wrapText="1"/>
    </xf>
    <xf numFmtId="9" fontId="9" fillId="0" borderId="2" xfId="0" applyNumberFormat="1" applyFont="1" applyFill="1" applyBorder="1" applyAlignment="1">
      <alignment horizontal="left" vertical="top" wrapText="1"/>
    </xf>
    <xf numFmtId="0" fontId="64" fillId="0" borderId="2" xfId="0" applyFont="1" applyFill="1" applyBorder="1" applyAlignment="1">
      <alignment horizontal="left" vertical="top" wrapText="1"/>
    </xf>
    <xf numFmtId="189" fontId="10" fillId="0" borderId="2" xfId="0" applyNumberFormat="1" applyFont="1" applyFill="1" applyBorder="1" applyAlignment="1">
      <alignment wrapText="1"/>
    </xf>
    <xf numFmtId="9" fontId="10" fillId="0" borderId="2" xfId="0" applyNumberFormat="1" applyFont="1" applyFill="1" applyBorder="1" applyAlignment="1">
      <alignment wrapText="1"/>
    </xf>
    <xf numFmtId="10" fontId="70" fillId="0" borderId="2" xfId="3" applyNumberFormat="1" applyFont="1" applyFill="1" applyBorder="1" applyAlignment="1" applyProtection="1">
      <alignment horizontal="left" vertical="top" wrapText="1"/>
    </xf>
    <xf numFmtId="10" fontId="64" fillId="0" borderId="2" xfId="0" applyNumberFormat="1" applyFont="1" applyFill="1" applyBorder="1" applyAlignment="1">
      <alignment horizontal="left" vertical="top" wrapText="1"/>
    </xf>
    <xf numFmtId="0" fontId="70" fillId="0" borderId="2" xfId="3" applyFont="1" applyFill="1" applyBorder="1" applyAlignment="1" applyProtection="1">
      <alignment horizontal="left" vertical="top" wrapText="1"/>
    </xf>
    <xf numFmtId="0" fontId="11" fillId="0" borderId="2" xfId="0" applyFont="1" applyFill="1" applyBorder="1" applyAlignment="1">
      <alignment horizontal="justify" vertical="center"/>
    </xf>
    <xf numFmtId="191" fontId="9" fillId="0" borderId="2" xfId="0" applyNumberFormat="1" applyFont="1" applyFill="1" applyBorder="1" applyAlignment="1">
      <alignment horizontal="left" vertical="center" wrapText="1"/>
    </xf>
    <xf numFmtId="1" fontId="64" fillId="0" borderId="2" xfId="0" applyNumberFormat="1" applyFont="1" applyFill="1" applyBorder="1" applyAlignment="1">
      <alignment horizontal="left" vertical="center" wrapText="1"/>
    </xf>
    <xf numFmtId="164" fontId="64" fillId="0" borderId="2" xfId="0" applyNumberFormat="1" applyFont="1" applyFill="1" applyBorder="1" applyAlignment="1">
      <alignment horizontal="left" vertical="center" wrapText="1"/>
    </xf>
    <xf numFmtId="165" fontId="65" fillId="0" borderId="2" xfId="0" applyNumberFormat="1" applyFont="1" applyFill="1" applyBorder="1" applyAlignment="1">
      <alignment horizontal="left" vertical="center" wrapText="1"/>
    </xf>
    <xf numFmtId="10" fontId="65" fillId="0" borderId="2" xfId="0" applyNumberFormat="1" applyFont="1" applyFill="1" applyBorder="1" applyAlignment="1">
      <alignment horizontal="left" vertical="center" wrapText="1"/>
    </xf>
    <xf numFmtId="2" fontId="71" fillId="0" borderId="2" xfId="0" applyNumberFormat="1" applyFont="1" applyFill="1" applyBorder="1" applyAlignment="1">
      <alignment horizontal="left" vertical="center" wrapText="1"/>
    </xf>
    <xf numFmtId="168" fontId="9" fillId="0" borderId="2" xfId="5" applyNumberFormat="1" applyFont="1" applyFill="1" applyBorder="1" applyAlignment="1">
      <alignment horizontal="left" vertical="center" wrapText="1"/>
    </xf>
    <xf numFmtId="183" fontId="10" fillId="0" borderId="2" xfId="0" applyNumberFormat="1" applyFont="1" applyFill="1" applyBorder="1" applyAlignment="1">
      <alignment horizontal="left" vertical="center" wrapText="1"/>
    </xf>
    <xf numFmtId="168" fontId="10" fillId="0" borderId="2" xfId="0" applyNumberFormat="1" applyFont="1" applyFill="1" applyBorder="1" applyAlignment="1">
      <alignment horizontal="left" vertical="center" wrapText="1"/>
    </xf>
    <xf numFmtId="0" fontId="9" fillId="0" borderId="2" xfId="1" applyFont="1" applyFill="1" applyBorder="1" applyAlignment="1">
      <alignment horizontal="left" vertical="center" wrapText="1"/>
    </xf>
    <xf numFmtId="184" fontId="9" fillId="0" borderId="2" xfId="0" applyNumberFormat="1" applyFont="1" applyFill="1" applyBorder="1" applyAlignment="1">
      <alignment horizontal="left" vertical="center" wrapText="1"/>
    </xf>
    <xf numFmtId="167" fontId="9" fillId="0" borderId="2" xfId="4" applyNumberFormat="1" applyFont="1" applyFill="1" applyBorder="1" applyAlignment="1">
      <alignment horizontal="left" vertical="center" wrapText="1"/>
    </xf>
    <xf numFmtId="165" fontId="64" fillId="0" borderId="2" xfId="0" applyNumberFormat="1" applyFont="1" applyFill="1" applyBorder="1" applyAlignment="1">
      <alignment horizontal="left" vertical="center"/>
    </xf>
    <xf numFmtId="165" fontId="9" fillId="0" borderId="2" xfId="1" applyNumberFormat="1" applyFont="1" applyFill="1" applyBorder="1" applyAlignment="1">
      <alignment horizontal="left" vertical="center" wrapText="1"/>
    </xf>
    <xf numFmtId="14" fontId="9" fillId="0" borderId="2" xfId="1" applyNumberFormat="1" applyFont="1" applyFill="1" applyBorder="1" applyAlignment="1">
      <alignment horizontal="left" vertical="center" wrapText="1"/>
    </xf>
    <xf numFmtId="10" fontId="9" fillId="0" borderId="2" xfId="1" applyNumberFormat="1" applyFont="1" applyFill="1" applyBorder="1" applyAlignment="1">
      <alignment horizontal="left" vertical="center" wrapText="1"/>
    </xf>
    <xf numFmtId="168" fontId="9" fillId="0" borderId="2" xfId="1" applyNumberFormat="1" applyFont="1" applyFill="1" applyBorder="1" applyAlignment="1">
      <alignment horizontal="left" vertical="center" wrapText="1"/>
    </xf>
    <xf numFmtId="3" fontId="9" fillId="0" borderId="2" xfId="1" applyNumberFormat="1" applyFont="1" applyFill="1" applyBorder="1" applyAlignment="1">
      <alignment horizontal="left" vertical="center" wrapText="1"/>
    </xf>
    <xf numFmtId="2" fontId="6" fillId="0" borderId="2" xfId="1" applyNumberFormat="1" applyFont="1" applyFill="1" applyBorder="1" applyAlignment="1">
      <alignment horizontal="left" vertical="center" wrapText="1"/>
    </xf>
    <xf numFmtId="166" fontId="9" fillId="0" borderId="2" xfId="1" applyNumberFormat="1" applyFont="1" applyFill="1" applyBorder="1" applyAlignment="1">
      <alignment horizontal="left" vertical="center" wrapText="1"/>
    </xf>
    <xf numFmtId="0" fontId="9" fillId="0" borderId="2" xfId="3" applyFont="1" applyFill="1" applyBorder="1" applyAlignment="1" applyProtection="1">
      <alignment horizontal="left" vertical="center" wrapText="1"/>
    </xf>
    <xf numFmtId="10" fontId="9" fillId="0" borderId="2" xfId="3" applyNumberFormat="1" applyFont="1" applyFill="1" applyBorder="1" applyAlignment="1" applyProtection="1">
      <alignment horizontal="left" vertical="center" wrapText="1"/>
    </xf>
    <xf numFmtId="185" fontId="9" fillId="0" borderId="2" xfId="0" applyNumberFormat="1" applyFont="1" applyFill="1" applyBorder="1" applyAlignment="1">
      <alignment horizontal="center" vertical="center" wrapText="1"/>
    </xf>
    <xf numFmtId="0" fontId="9" fillId="0" borderId="2" xfId="3" applyFont="1" applyFill="1" applyBorder="1" applyAlignment="1">
      <alignment horizontal="center" vertical="center" wrapText="1"/>
    </xf>
    <xf numFmtId="172" fontId="9" fillId="0" borderId="2" xfId="0" applyNumberFormat="1" applyFont="1" applyFill="1" applyBorder="1" applyAlignment="1">
      <alignment horizontal="center" vertical="center" wrapText="1"/>
    </xf>
    <xf numFmtId="10" fontId="9" fillId="0" borderId="2" xfId="3" applyNumberFormat="1" applyFont="1" applyFill="1" applyBorder="1" applyAlignment="1">
      <alignment horizontal="center" vertical="center" wrapText="1"/>
    </xf>
    <xf numFmtId="188" fontId="74" fillId="0" borderId="2" xfId="7" applyFont="1" applyFill="1" applyBorder="1" applyAlignment="1">
      <alignment horizontal="left" vertical="center" wrapText="1"/>
    </xf>
    <xf numFmtId="165" fontId="9" fillId="0" borderId="2" xfId="0" applyNumberFormat="1" applyFont="1" applyFill="1" applyBorder="1" applyAlignment="1">
      <alignment horizontal="left" vertical="center"/>
    </xf>
    <xf numFmtId="0" fontId="69" fillId="0" borderId="2" xfId="3" applyFont="1" applyFill="1" applyBorder="1" applyAlignment="1" applyProtection="1">
      <alignment horizontal="left" vertical="center" wrapText="1"/>
    </xf>
    <xf numFmtId="0" fontId="73" fillId="0" borderId="2" xfId="0" applyFont="1" applyFill="1" applyBorder="1" applyAlignment="1">
      <alignment horizontal="left" vertical="center" wrapText="1"/>
    </xf>
    <xf numFmtId="178" fontId="9" fillId="0" borderId="2" xfId="0" applyNumberFormat="1" applyFont="1" applyFill="1" applyBorder="1" applyAlignment="1">
      <alignment horizontal="left" vertical="top" wrapText="1"/>
    </xf>
    <xf numFmtId="0" fontId="11" fillId="0" borderId="2" xfId="0" applyFont="1" applyFill="1" applyBorder="1" applyAlignment="1">
      <alignment horizontal="left" vertical="top" wrapText="1"/>
    </xf>
    <xf numFmtId="0" fontId="11" fillId="0" borderId="2" xfId="0" applyFont="1" applyFill="1" applyBorder="1" applyAlignment="1">
      <alignment horizontal="center" vertical="center" wrapText="1"/>
    </xf>
    <xf numFmtId="0" fontId="51" fillId="0" borderId="2" xfId="3" applyFont="1" applyFill="1" applyBorder="1" applyAlignment="1">
      <alignment horizontal="center" vertical="center" wrapText="1"/>
    </xf>
    <xf numFmtId="165" fontId="10" fillId="0" borderId="2" xfId="0" applyNumberFormat="1" applyFont="1" applyFill="1" applyBorder="1" applyAlignment="1">
      <alignment horizontal="center" vertical="center" wrapText="1"/>
    </xf>
    <xf numFmtId="10" fontId="10" fillId="0" borderId="2" xfId="0" applyNumberFormat="1" applyFont="1" applyFill="1" applyBorder="1" applyAlignment="1">
      <alignment horizontal="center" vertical="center" wrapText="1"/>
    </xf>
    <xf numFmtId="2" fontId="54" fillId="0" borderId="2" xfId="0" applyNumberFormat="1" applyFont="1" applyFill="1" applyBorder="1" applyAlignment="1">
      <alignment horizontal="center" vertical="center" wrapText="1"/>
    </xf>
    <xf numFmtId="9" fontId="10" fillId="0" borderId="2" xfId="0" applyNumberFormat="1" applyFont="1" applyFill="1" applyBorder="1" applyAlignment="1">
      <alignment horizontal="center" vertical="center" wrapText="1"/>
    </xf>
    <xf numFmtId="0" fontId="10" fillId="0" borderId="2" xfId="0" applyFont="1" applyFill="1" applyBorder="1" applyAlignment="1">
      <alignment vertical="center" wrapText="1"/>
    </xf>
    <xf numFmtId="0" fontId="11" fillId="0" borderId="2" xfId="0" applyFont="1" applyFill="1" applyBorder="1" applyAlignment="1">
      <alignment horizontal="justify" vertical="center" wrapText="1"/>
    </xf>
    <xf numFmtId="0" fontId="0" fillId="0" borderId="2" xfId="0" applyFill="1" applyBorder="1"/>
    <xf numFmtId="0" fontId="1" fillId="0" borderId="2" xfId="0" applyFont="1" applyFill="1" applyBorder="1" applyAlignment="1">
      <alignment horizontal="justify" vertical="center" wrapText="1"/>
    </xf>
    <xf numFmtId="0" fontId="30" fillId="0" borderId="2" xfId="0" applyFont="1" applyFill="1" applyBorder="1" applyAlignment="1">
      <alignment horizontal="justify" vertical="center" wrapText="1"/>
    </xf>
    <xf numFmtId="164" fontId="28" fillId="0" borderId="2" xfId="0" applyNumberFormat="1" applyFont="1" applyFill="1" applyBorder="1" applyAlignment="1">
      <alignment horizontal="left" vertical="center" wrapText="1"/>
    </xf>
    <xf numFmtId="0" fontId="28" fillId="0" borderId="2" xfId="0" applyFont="1" applyFill="1" applyBorder="1" applyAlignment="1">
      <alignment horizontal="left" vertical="center" wrapText="1"/>
    </xf>
    <xf numFmtId="165" fontId="28" fillId="0" borderId="2" xfId="0" applyNumberFormat="1" applyFont="1" applyFill="1" applyBorder="1" applyAlignment="1">
      <alignment horizontal="left" vertical="center" wrapText="1"/>
    </xf>
    <xf numFmtId="165" fontId="30" fillId="0" borderId="2" xfId="0" applyNumberFormat="1" applyFont="1" applyFill="1" applyBorder="1" applyAlignment="1">
      <alignment vertical="center" wrapText="1"/>
    </xf>
    <xf numFmtId="10" fontId="30" fillId="0" borderId="2" xfId="0" applyNumberFormat="1" applyFont="1" applyFill="1" applyBorder="1" applyAlignment="1">
      <alignment vertical="center" wrapText="1"/>
    </xf>
    <xf numFmtId="3" fontId="30" fillId="0" borderId="2" xfId="0" applyNumberFormat="1" applyFont="1" applyFill="1" applyBorder="1" applyAlignment="1">
      <alignment vertical="center" wrapText="1"/>
    </xf>
    <xf numFmtId="3" fontId="28" fillId="0" borderId="2" xfId="0" applyNumberFormat="1" applyFont="1" applyFill="1" applyBorder="1" applyAlignment="1">
      <alignment horizontal="left" vertical="center" wrapText="1"/>
    </xf>
    <xf numFmtId="3" fontId="29" fillId="0" borderId="2" xfId="0" applyNumberFormat="1" applyFont="1" applyFill="1" applyBorder="1" applyAlignment="1">
      <alignment horizontal="left" vertical="center" wrapText="1"/>
    </xf>
    <xf numFmtId="166" fontId="28" fillId="0" borderId="2" xfId="0" applyNumberFormat="1" applyFont="1" applyFill="1" applyBorder="1" applyAlignment="1">
      <alignment horizontal="left" vertical="center" wrapText="1"/>
    </xf>
    <xf numFmtId="10" fontId="28" fillId="0" borderId="2" xfId="0" applyNumberFormat="1" applyFont="1" applyFill="1" applyBorder="1" applyAlignment="1">
      <alignment horizontal="left" vertical="center" wrapText="1"/>
    </xf>
    <xf numFmtId="0" fontId="0" fillId="0" borderId="2" xfId="0" applyFill="1" applyBorder="1" applyAlignment="1">
      <alignment wrapText="1"/>
    </xf>
    <xf numFmtId="4" fontId="28" fillId="0" borderId="2" xfId="0" applyNumberFormat="1" applyFont="1" applyFill="1" applyBorder="1" applyAlignment="1">
      <alignment horizontal="left" vertical="center" wrapText="1"/>
    </xf>
    <xf numFmtId="2" fontId="28" fillId="0" borderId="2" xfId="0" applyNumberFormat="1" applyFont="1" applyFill="1" applyBorder="1" applyAlignment="1">
      <alignment horizontal="left" vertical="center" wrapText="1"/>
    </xf>
    <xf numFmtId="2" fontId="29" fillId="0" borderId="2" xfId="0" applyNumberFormat="1" applyFont="1" applyFill="1" applyBorder="1" applyAlignment="1">
      <alignment horizontal="left" vertical="center" wrapText="1"/>
    </xf>
    <xf numFmtId="9" fontId="28" fillId="0" borderId="2" xfId="0" applyNumberFormat="1" applyFont="1" applyFill="1" applyBorder="1" applyAlignment="1">
      <alignment horizontal="left" vertical="center" wrapText="1"/>
    </xf>
    <xf numFmtId="0" fontId="13" fillId="0" borderId="2" xfId="3" applyFill="1" applyBorder="1" applyAlignment="1" applyProtection="1">
      <alignment horizontal="left" vertical="center" wrapText="1"/>
    </xf>
    <xf numFmtId="165" fontId="32" fillId="0" borderId="2" xfId="0" applyNumberFormat="1" applyFont="1" applyFill="1" applyBorder="1" applyAlignment="1">
      <alignment vertical="center" wrapText="1"/>
    </xf>
    <xf numFmtId="10" fontId="32" fillId="0" borderId="2" xfId="0" applyNumberFormat="1" applyFont="1" applyFill="1" applyBorder="1" applyAlignment="1">
      <alignment vertical="center" wrapText="1"/>
    </xf>
    <xf numFmtId="3" fontId="32" fillId="0" borderId="2" xfId="0" applyNumberFormat="1" applyFont="1" applyFill="1" applyBorder="1" applyAlignment="1">
      <alignment vertical="center" wrapText="1"/>
    </xf>
    <xf numFmtId="1" fontId="28" fillId="0" borderId="2" xfId="0" applyNumberFormat="1" applyFont="1" applyFill="1" applyBorder="1" applyAlignment="1">
      <alignment horizontal="left" vertical="center" wrapText="1"/>
    </xf>
    <xf numFmtId="0" fontId="30" fillId="0" borderId="2" xfId="0" applyFont="1" applyFill="1" applyBorder="1" applyAlignment="1">
      <alignment vertical="center" wrapText="1"/>
    </xf>
    <xf numFmtId="2" fontId="30" fillId="0" borderId="2" xfId="0" applyNumberFormat="1" applyFont="1" applyFill="1" applyBorder="1" applyAlignment="1">
      <alignment vertical="center" wrapText="1"/>
    </xf>
    <xf numFmtId="165" fontId="2" fillId="0" borderId="2" xfId="0" applyNumberFormat="1" applyFont="1" applyFill="1" applyBorder="1" applyAlignment="1">
      <alignment wrapText="1"/>
    </xf>
    <xf numFmtId="0" fontId="2" fillId="0" borderId="2" xfId="0" applyFont="1" applyFill="1" applyBorder="1" applyAlignment="1">
      <alignment wrapText="1"/>
    </xf>
    <xf numFmtId="10" fontId="2" fillId="0" borderId="2" xfId="0" applyNumberFormat="1" applyFont="1" applyFill="1" applyBorder="1" applyAlignment="1">
      <alignment wrapText="1"/>
    </xf>
    <xf numFmtId="3" fontId="2" fillId="0" borderId="2" xfId="0" applyNumberFormat="1" applyFont="1" applyFill="1" applyBorder="1" applyAlignment="1">
      <alignment wrapText="1"/>
    </xf>
    <xf numFmtId="9" fontId="2" fillId="0" borderId="2" xfId="0" applyNumberFormat="1" applyFont="1" applyFill="1" applyBorder="1" applyAlignment="1">
      <alignment wrapText="1"/>
    </xf>
    <xf numFmtId="166" fontId="2" fillId="0" borderId="2" xfId="0" applyNumberFormat="1" applyFont="1" applyFill="1" applyBorder="1" applyAlignment="1">
      <alignment wrapText="1"/>
    </xf>
    <xf numFmtId="2" fontId="21" fillId="0" borderId="2" xfId="0" applyNumberFormat="1" applyFont="1" applyFill="1" applyBorder="1"/>
    <xf numFmtId="4" fontId="21" fillId="0" borderId="2" xfId="0" applyNumberFormat="1" applyFont="1" applyFill="1" applyBorder="1"/>
    <xf numFmtId="2" fontId="114" fillId="0" borderId="2" xfId="0" applyNumberFormat="1" applyFont="1" applyFill="1" applyBorder="1"/>
    <xf numFmtId="10" fontId="21" fillId="0" borderId="2" xfId="0" applyNumberFormat="1" applyFont="1" applyFill="1" applyBorder="1"/>
    <xf numFmtId="2" fontId="21" fillId="0" borderId="2" xfId="0" quotePrefix="1" applyNumberFormat="1" applyFont="1" applyFill="1" applyBorder="1"/>
    <xf numFmtId="190" fontId="21" fillId="0" borderId="2" xfId="0" applyNumberFormat="1" applyFont="1" applyFill="1" applyBorder="1"/>
    <xf numFmtId="0" fontId="114" fillId="0" borderId="2" xfId="0" applyFont="1" applyFill="1" applyBorder="1"/>
    <xf numFmtId="0" fontId="21" fillId="0" borderId="2" xfId="0" applyFont="1" applyFill="1" applyBorder="1" applyAlignment="1">
      <alignment horizontal="center" vertical="center"/>
    </xf>
    <xf numFmtId="3" fontId="21" fillId="0" borderId="2" xfId="0" applyNumberFormat="1" applyFont="1" applyFill="1" applyBorder="1"/>
    <xf numFmtId="0" fontId="34" fillId="0" borderId="2" xfId="0" applyFont="1" applyFill="1" applyBorder="1" applyAlignment="1">
      <alignment wrapText="1"/>
    </xf>
    <xf numFmtId="0" fontId="115" fillId="0" borderId="0" xfId="0" applyFont="1"/>
    <xf numFmtId="2" fontId="115" fillId="0" borderId="0" xfId="0" applyNumberFormat="1" applyFont="1"/>
    <xf numFmtId="0" fontId="0" fillId="0" borderId="0" xfId="0" applyFill="1" applyBorder="1" applyAlignment="1">
      <alignment wrapText="1"/>
    </xf>
    <xf numFmtId="10" fontId="0" fillId="0" borderId="0" xfId="0" applyNumberFormat="1" applyFill="1" applyBorder="1"/>
    <xf numFmtId="190" fontId="0" fillId="0" borderId="0" xfId="0" applyNumberFormat="1" applyFill="1" applyBorder="1"/>
    <xf numFmtId="0" fontId="84" fillId="0" borderId="0" xfId="0" applyFont="1" applyFill="1" applyBorder="1"/>
    <xf numFmtId="190" fontId="84" fillId="0" borderId="0" xfId="0" applyNumberFormat="1" applyFont="1" applyFill="1" applyBorder="1"/>
    <xf numFmtId="0" fontId="85" fillId="0" borderId="0" xfId="0" applyFont="1" applyFill="1" applyBorder="1"/>
    <xf numFmtId="10" fontId="85" fillId="0" borderId="0" xfId="0" applyNumberFormat="1" applyFont="1" applyFill="1" applyBorder="1"/>
    <xf numFmtId="190" fontId="85" fillId="0" borderId="0" xfId="0" applyNumberFormat="1" applyFont="1" applyFill="1" applyBorder="1"/>
    <xf numFmtId="10" fontId="84" fillId="0" borderId="0" xfId="0" applyNumberFormat="1" applyFont="1" applyFill="1" applyBorder="1"/>
    <xf numFmtId="0" fontId="82" fillId="0" borderId="0" xfId="0" applyFont="1" applyFill="1" applyBorder="1"/>
    <xf numFmtId="0" fontId="13" fillId="0" borderId="0" xfId="3" applyFill="1" applyBorder="1"/>
    <xf numFmtId="0" fontId="82" fillId="0" borderId="0" xfId="0" applyFont="1" applyFill="1" applyBorder="1" applyAlignment="1">
      <alignment horizontal="center" vertical="center" wrapText="1"/>
    </xf>
    <xf numFmtId="0" fontId="83" fillId="0" borderId="0" xfId="0" applyFont="1" applyFill="1" applyBorder="1"/>
    <xf numFmtId="0" fontId="82" fillId="0" borderId="0" xfId="0" applyFont="1" applyFill="1" applyBorder="1" applyAlignment="1">
      <alignment horizontal="center" vertical="center" wrapText="1"/>
    </xf>
    <xf numFmtId="0" fontId="34" fillId="0" borderId="15" xfId="0" applyFont="1" applyFill="1" applyBorder="1" applyAlignment="1">
      <alignment wrapText="1"/>
    </xf>
    <xf numFmtId="0" fontId="34" fillId="0" borderId="16" xfId="0" applyFont="1" applyFill="1" applyBorder="1" applyAlignment="1">
      <alignment wrapText="1"/>
    </xf>
    <xf numFmtId="0" fontId="115" fillId="0" borderId="0" xfId="0" applyFont="1" applyFill="1"/>
    <xf numFmtId="0" fontId="115" fillId="0" borderId="0" xfId="0" applyFont="1" applyFill="1" applyAlignment="1">
      <alignment wrapText="1"/>
    </xf>
    <xf numFmtId="10" fontId="115" fillId="0" borderId="0" xfId="0" applyNumberFormat="1" applyFont="1" applyFill="1"/>
    <xf numFmtId="190" fontId="115" fillId="0" borderId="0" xfId="0" applyNumberFormat="1" applyFont="1" applyFill="1"/>
    <xf numFmtId="0" fontId="77" fillId="0" borderId="24" xfId="0" applyFont="1" applyBorder="1" applyAlignment="1">
      <alignment horizontal="center"/>
    </xf>
    <xf numFmtId="0" fontId="77" fillId="0" borderId="24" xfId="0" applyFont="1" applyBorder="1" applyAlignment="1">
      <alignment horizontal="center" wrapText="1"/>
    </xf>
    <xf numFmtId="0" fontId="77" fillId="0" borderId="2" xfId="0" applyFont="1" applyBorder="1" applyAlignment="1">
      <alignment horizontal="center" vertical="center"/>
    </xf>
    <xf numFmtId="0" fontId="77" fillId="0" borderId="19" xfId="0" applyFont="1" applyBorder="1" applyAlignment="1">
      <alignment horizontal="center" vertical="center"/>
    </xf>
    <xf numFmtId="0" fontId="77" fillId="0" borderId="11" xfId="0" applyFont="1" applyBorder="1" applyAlignment="1">
      <alignment horizontal="center" vertical="center"/>
    </xf>
    <xf numFmtId="0" fontId="77" fillId="0" borderId="3" xfId="0" applyFont="1" applyBorder="1" applyAlignment="1">
      <alignment horizontal="center" vertical="center"/>
    </xf>
    <xf numFmtId="0" fontId="77" fillId="0" borderId="19" xfId="0" applyFont="1" applyBorder="1" applyAlignment="1">
      <alignment horizontal="center" vertical="center" wrapText="1"/>
    </xf>
    <xf numFmtId="0" fontId="77" fillId="0" borderId="11" xfId="0" applyFont="1" applyBorder="1" applyAlignment="1">
      <alignment horizontal="center" vertical="center" wrapText="1"/>
    </xf>
    <xf numFmtId="0" fontId="77" fillId="0" borderId="3" xfId="0" applyFont="1" applyBorder="1" applyAlignment="1">
      <alignment horizontal="center" vertical="center" wrapText="1"/>
    </xf>
    <xf numFmtId="10" fontId="76" fillId="0" borderId="2" xfId="0" applyNumberFormat="1" applyFont="1" applyBorder="1" applyAlignment="1">
      <alignment horizontal="right" wrapText="1"/>
    </xf>
    <xf numFmtId="0" fontId="77" fillId="0" borderId="2" xfId="0" applyFont="1" applyBorder="1" applyAlignment="1">
      <alignment horizontal="center" vertical="center" wrapText="1"/>
    </xf>
    <xf numFmtId="0" fontId="116" fillId="0" borderId="0" xfId="0" applyFont="1" applyBorder="1" applyAlignment="1">
      <alignment wrapText="1"/>
    </xf>
    <xf numFmtId="0" fontId="115" fillId="0" borderId="0" xfId="0" applyFont="1" applyBorder="1"/>
    <xf numFmtId="2" fontId="115" fillId="0" borderId="0" xfId="0" applyNumberFormat="1" applyFont="1" applyBorder="1"/>
    <xf numFmtId="0" fontId="77" fillId="0" borderId="24" xfId="0" applyFont="1" applyBorder="1" applyAlignment="1">
      <alignment horizontal="center" vertical="center" wrapText="1"/>
    </xf>
    <xf numFmtId="0" fontId="117" fillId="0" borderId="24" xfId="0" applyFont="1" applyFill="1" applyBorder="1" applyAlignment="1">
      <alignment horizontal="center" vertical="center" wrapText="1"/>
    </xf>
    <xf numFmtId="0" fontId="9" fillId="0" borderId="19" xfId="0" applyFont="1" applyFill="1" applyBorder="1" applyAlignment="1">
      <alignment horizontal="center" vertical="center" wrapText="1"/>
    </xf>
    <xf numFmtId="0" fontId="9" fillId="0" borderId="3" xfId="0" applyFont="1" applyFill="1" applyBorder="1" applyAlignment="1">
      <alignment horizontal="center" vertical="center" wrapText="1"/>
    </xf>
    <xf numFmtId="2" fontId="21" fillId="0" borderId="2" xfId="0" applyNumberFormat="1" applyFont="1" applyBorder="1"/>
    <xf numFmtId="1" fontId="21" fillId="0" borderId="2" xfId="0" applyNumberFormat="1" applyFont="1" applyBorder="1"/>
    <xf numFmtId="3" fontId="21" fillId="0" borderId="2" xfId="0" applyNumberFormat="1" applyFont="1" applyBorder="1"/>
    <xf numFmtId="0" fontId="22" fillId="0" borderId="2" xfId="0" applyFont="1" applyBorder="1"/>
    <xf numFmtId="0" fontId="21" fillId="8" borderId="0" xfId="0" applyFont="1" applyFill="1"/>
    <xf numFmtId="0" fontId="21" fillId="7" borderId="0" xfId="0" applyFont="1" applyFill="1"/>
    <xf numFmtId="0" fontId="21" fillId="22" borderId="2" xfId="0" applyFont="1" applyFill="1" applyBorder="1"/>
    <xf numFmtId="0" fontId="21" fillId="22" borderId="0" xfId="0" applyFont="1" applyFill="1"/>
    <xf numFmtId="0" fontId="118" fillId="3" borderId="2" xfId="0" applyFont="1" applyFill="1" applyBorder="1" applyAlignment="1">
      <alignment horizontal="center" vertical="center"/>
    </xf>
    <xf numFmtId="0" fontId="118" fillId="3" borderId="2" xfId="0" applyFont="1" applyFill="1" applyBorder="1" applyAlignment="1">
      <alignment horizontal="center" vertical="center" wrapText="1"/>
    </xf>
    <xf numFmtId="0" fontId="22" fillId="3" borderId="2" xfId="0" applyFont="1" applyFill="1" applyBorder="1" applyAlignment="1">
      <alignment horizontal="center" vertical="center" wrapText="1"/>
    </xf>
    <xf numFmtId="49" fontId="119" fillId="7" borderId="2" xfId="0" applyNumberFormat="1" applyFont="1" applyFill="1" applyBorder="1" applyAlignment="1">
      <alignment vertical="center" wrapText="1"/>
    </xf>
    <xf numFmtId="0" fontId="119" fillId="7" borderId="2" xfId="0" applyFont="1" applyFill="1" applyBorder="1" applyAlignment="1">
      <alignment vertical="center" wrapText="1"/>
    </xf>
    <xf numFmtId="0" fontId="119" fillId="21" borderId="2" xfId="0" applyFont="1" applyFill="1" applyBorder="1" applyAlignment="1">
      <alignment vertical="center" wrapText="1"/>
    </xf>
    <xf numFmtId="0" fontId="118" fillId="0" borderId="2" xfId="0" applyFont="1" applyBorder="1" applyAlignment="1">
      <alignment horizontal="left" wrapText="1"/>
    </xf>
    <xf numFmtId="0" fontId="118" fillId="3" borderId="2" xfId="0" applyFont="1" applyFill="1" applyBorder="1" applyAlignment="1">
      <alignment horizontal="left" vertical="center" wrapText="1"/>
    </xf>
    <xf numFmtId="0" fontId="120" fillId="0" borderId="2" xfId="0" applyFont="1" applyBorder="1" applyAlignment="1">
      <alignment horizontal="center" vertical="center" wrapText="1"/>
    </xf>
    <xf numFmtId="0" fontId="118" fillId="0" borderId="2" xfId="0" applyFont="1" applyFill="1" applyBorder="1" applyAlignment="1">
      <alignment horizontal="left" wrapText="1"/>
    </xf>
    <xf numFmtId="0" fontId="119" fillId="0" borderId="2" xfId="0" applyFont="1" applyFill="1" applyBorder="1" applyAlignment="1">
      <alignment horizontal="left" wrapText="1"/>
    </xf>
    <xf numFmtId="49" fontId="22" fillId="0" borderId="2" xfId="0" applyNumberFormat="1" applyFont="1" applyBorder="1" applyAlignment="1">
      <alignment horizontal="left" vertical="center" wrapText="1"/>
    </xf>
    <xf numFmtId="0" fontId="22" fillId="0" borderId="2" xfId="0" applyFont="1" applyFill="1" applyBorder="1" applyAlignment="1">
      <alignment horizontal="left" wrapText="1"/>
    </xf>
    <xf numFmtId="1" fontId="22" fillId="0" borderId="2" xfId="0" applyNumberFormat="1" applyFont="1" applyFill="1" applyBorder="1" applyAlignment="1">
      <alignment horizontal="left" wrapText="1"/>
    </xf>
    <xf numFmtId="0" fontId="21" fillId="0" borderId="2" xfId="0" applyFont="1" applyFill="1" applyBorder="1" applyAlignment="1">
      <alignment horizontal="left" vertical="top" wrapText="1"/>
    </xf>
    <xf numFmtId="0" fontId="121" fillId="0" borderId="2" xfId="0" applyFont="1" applyFill="1" applyBorder="1" applyAlignment="1">
      <alignment horizontal="left" vertical="center" wrapText="1"/>
    </xf>
    <xf numFmtId="0" fontId="122" fillId="0" borderId="2" xfId="0" applyFont="1" applyFill="1" applyBorder="1" applyAlignment="1">
      <alignment horizontal="left" vertical="top" wrapText="1"/>
    </xf>
    <xf numFmtId="0" fontId="118" fillId="0" borderId="2" xfId="0" applyFont="1" applyFill="1" applyBorder="1" applyAlignment="1">
      <alignment horizontal="center" vertical="center" wrapText="1"/>
    </xf>
    <xf numFmtId="1" fontId="123" fillId="0" borderId="2" xfId="0" applyNumberFormat="1" applyFont="1" applyFill="1" applyBorder="1" applyAlignment="1">
      <alignment horizontal="left" wrapText="1"/>
    </xf>
    <xf numFmtId="0" fontId="22" fillId="0" borderId="2" xfId="0" applyFont="1" applyFill="1" applyBorder="1" applyAlignment="1">
      <alignment horizontal="left" vertical="center" wrapText="1"/>
    </xf>
    <xf numFmtId="1" fontId="123" fillId="0" borderId="2" xfId="0" applyNumberFormat="1" applyFont="1" applyFill="1" applyBorder="1" applyAlignment="1">
      <alignment horizontal="left" vertical="center" wrapText="1"/>
    </xf>
    <xf numFmtId="0" fontId="21" fillId="0" borderId="2" xfId="0" applyFont="1" applyFill="1" applyBorder="1" applyAlignment="1">
      <alignment horizontal="left" vertical="center" wrapText="1"/>
    </xf>
    <xf numFmtId="0" fontId="122" fillId="0" borderId="2" xfId="0" applyFont="1" applyFill="1" applyBorder="1" applyAlignment="1">
      <alignment horizontal="left" vertical="center" wrapText="1"/>
    </xf>
    <xf numFmtId="0" fontId="118" fillId="0" borderId="2" xfId="0" applyFont="1" applyFill="1" applyBorder="1" applyAlignment="1">
      <alignment horizontal="left" vertical="center" wrapText="1"/>
    </xf>
    <xf numFmtId="49" fontId="118" fillId="0" borderId="2" xfId="0" applyNumberFormat="1" applyFont="1" applyBorder="1" applyAlignment="1">
      <alignment horizontal="left" vertical="center" wrapText="1"/>
    </xf>
    <xf numFmtId="0" fontId="118" fillId="0" borderId="2" xfId="0" applyFont="1" applyBorder="1" applyAlignment="1">
      <alignment horizontal="left" vertical="center" wrapText="1"/>
    </xf>
    <xf numFmtId="0" fontId="22" fillId="0" borderId="2" xfId="0" applyFont="1" applyBorder="1" applyAlignment="1">
      <alignment horizontal="left" wrapText="1"/>
    </xf>
    <xf numFmtId="1" fontId="22" fillId="0" borderId="2" xfId="0" applyNumberFormat="1" applyFont="1" applyBorder="1" applyAlignment="1">
      <alignment horizontal="left" wrapText="1"/>
    </xf>
    <xf numFmtId="0" fontId="118" fillId="0" borderId="2" xfId="0" applyFont="1" applyBorder="1" applyAlignment="1">
      <alignment horizontal="left" vertical="top" wrapText="1"/>
    </xf>
    <xf numFmtId="2" fontId="118" fillId="0" borderId="2" xfId="0" applyNumberFormat="1" applyFont="1" applyFill="1" applyBorder="1" applyAlignment="1">
      <alignment horizontal="left" wrapText="1"/>
    </xf>
    <xf numFmtId="2" fontId="119" fillId="0" borderId="2" xfId="0" applyNumberFormat="1" applyFont="1" applyFill="1" applyBorder="1" applyAlignment="1">
      <alignment horizontal="left" wrapText="1"/>
    </xf>
    <xf numFmtId="49" fontId="118" fillId="0" borderId="2" xfId="0" applyNumberFormat="1" applyFont="1" applyBorder="1" applyAlignment="1">
      <alignment horizontal="left" vertical="center" wrapText="1"/>
    </xf>
    <xf numFmtId="0" fontId="118" fillId="0" borderId="2" xfId="0" applyFont="1" applyBorder="1" applyAlignment="1">
      <alignment horizontal="left" vertical="center" wrapText="1"/>
    </xf>
    <xf numFmtId="1" fontId="123" fillId="0" borderId="2" xfId="0" applyNumberFormat="1" applyFont="1" applyBorder="1" applyAlignment="1">
      <alignment horizontal="left" wrapText="1"/>
    </xf>
    <xf numFmtId="0" fontId="118" fillId="0" borderId="2" xfId="0" applyFont="1" applyFill="1" applyBorder="1" applyAlignment="1">
      <alignment horizontal="left" vertical="top" wrapText="1"/>
    </xf>
    <xf numFmtId="49" fontId="21" fillId="0" borderId="2" xfId="0" applyNumberFormat="1" applyFont="1" applyFill="1" applyBorder="1" applyAlignment="1">
      <alignment wrapText="1"/>
    </xf>
    <xf numFmtId="0" fontId="21" fillId="0" borderId="2" xfId="0" applyFont="1" applyFill="1" applyBorder="1" applyAlignment="1">
      <alignment horizontal="left" vertical="center" wrapText="1"/>
    </xf>
    <xf numFmtId="0" fontId="21" fillId="0" borderId="2" xfId="0" applyFont="1" applyFill="1" applyBorder="1" applyAlignment="1">
      <alignment wrapText="1"/>
    </xf>
    <xf numFmtId="1" fontId="21" fillId="0" borderId="2" xfId="0" applyNumberFormat="1" applyFont="1" applyFill="1" applyBorder="1" applyAlignment="1">
      <alignment wrapText="1"/>
    </xf>
    <xf numFmtId="0" fontId="21" fillId="0" borderId="2" xfId="0" applyFont="1" applyFill="1" applyBorder="1" applyAlignment="1">
      <alignment horizontal="left" wrapText="1"/>
    </xf>
    <xf numFmtId="165" fontId="21" fillId="0" borderId="2" xfId="0" applyNumberFormat="1" applyFont="1" applyFill="1" applyBorder="1" applyAlignment="1">
      <alignment wrapText="1"/>
    </xf>
    <xf numFmtId="2" fontId="21" fillId="0" borderId="2" xfId="0" applyNumberFormat="1" applyFont="1" applyFill="1" applyBorder="1" applyAlignment="1"/>
    <xf numFmtId="165" fontId="110" fillId="0" borderId="2" xfId="0" applyNumberFormat="1" applyFont="1" applyFill="1" applyBorder="1" applyAlignment="1">
      <alignment vertical="center"/>
    </xf>
    <xf numFmtId="49" fontId="21" fillId="0" borderId="2" xfId="0" applyNumberFormat="1" applyFont="1" applyFill="1" applyBorder="1" applyAlignment="1">
      <alignment horizontal="left" vertical="center" wrapText="1"/>
    </xf>
    <xf numFmtId="1" fontId="21" fillId="0" borderId="2" xfId="0" applyNumberFormat="1" applyFont="1" applyFill="1" applyBorder="1" applyAlignment="1">
      <alignment horizontal="left" wrapText="1"/>
    </xf>
    <xf numFmtId="0" fontId="124" fillId="0" borderId="2" xfId="0" applyFont="1" applyFill="1" applyBorder="1" applyAlignment="1">
      <alignment horizontal="left" vertical="center" wrapText="1"/>
    </xf>
    <xf numFmtId="0" fontId="124" fillId="0" borderId="2" xfId="0" applyFont="1" applyFill="1" applyBorder="1" applyAlignment="1">
      <alignment horizontal="left" vertical="top" wrapText="1"/>
    </xf>
    <xf numFmtId="165" fontId="110" fillId="0" borderId="2" xfId="0" applyNumberFormat="1" applyFont="1" applyFill="1" applyBorder="1" applyAlignment="1">
      <alignment horizontal="left" wrapText="1"/>
    </xf>
    <xf numFmtId="0" fontId="110" fillId="0" borderId="2" xfId="0" applyFont="1" applyFill="1" applyBorder="1" applyAlignment="1">
      <alignment horizontal="left" wrapText="1"/>
    </xf>
    <xf numFmtId="49" fontId="21" fillId="0" borderId="2" xfId="0" applyNumberFormat="1" applyFont="1" applyFill="1" applyBorder="1" applyAlignment="1">
      <alignment horizontal="left" vertical="center" wrapText="1"/>
    </xf>
    <xf numFmtId="0" fontId="124" fillId="0" borderId="2" xfId="0" applyFont="1" applyFill="1" applyBorder="1" applyAlignment="1">
      <alignment horizontal="left" wrapText="1"/>
    </xf>
    <xf numFmtId="10" fontId="110" fillId="0" borderId="2" xfId="0" applyNumberFormat="1" applyFont="1" applyFill="1" applyBorder="1" applyAlignment="1">
      <alignment horizontal="left" wrapText="1"/>
    </xf>
    <xf numFmtId="10" fontId="110" fillId="0" borderId="2" xfId="0" applyNumberFormat="1" applyFont="1" applyFill="1" applyBorder="1" applyAlignment="1">
      <alignment vertical="center"/>
    </xf>
    <xf numFmtId="175" fontId="110" fillId="0" borderId="2" xfId="0" applyNumberFormat="1" applyFont="1" applyFill="1" applyBorder="1" applyAlignment="1">
      <alignment vertical="center"/>
    </xf>
    <xf numFmtId="10" fontId="21" fillId="0" borderId="2" xfId="0" applyNumberFormat="1" applyFont="1" applyFill="1" applyBorder="1" applyAlignment="1">
      <alignment horizontal="left" wrapText="1"/>
    </xf>
    <xf numFmtId="2" fontId="21" fillId="0" borderId="2" xfId="0" applyNumberFormat="1" applyFont="1" applyFill="1" applyBorder="1" applyAlignment="1">
      <alignment horizontal="left" wrapText="1"/>
    </xf>
    <xf numFmtId="2" fontId="110" fillId="0" borderId="2" xfId="0" applyNumberFormat="1" applyFont="1" applyFill="1" applyBorder="1" applyAlignment="1">
      <alignment horizontal="left" wrapText="1"/>
    </xf>
    <xf numFmtId="10" fontId="110" fillId="0" borderId="2" xfId="0" applyNumberFormat="1" applyFont="1" applyFill="1" applyBorder="1"/>
    <xf numFmtId="0" fontId="21" fillId="0" borderId="2" xfId="0" quotePrefix="1" applyFont="1" applyFill="1" applyBorder="1" applyAlignment="1">
      <alignment horizontal="left" wrapText="1"/>
    </xf>
    <xf numFmtId="191" fontId="21" fillId="0" borderId="2" xfId="0" applyNumberFormat="1" applyFont="1" applyFill="1" applyBorder="1"/>
    <xf numFmtId="49" fontId="21" fillId="0" borderId="2" xfId="0" applyNumberFormat="1" applyFont="1" applyFill="1" applyBorder="1"/>
    <xf numFmtId="0" fontId="21" fillId="0" borderId="2" xfId="0" applyFont="1" applyFill="1" applyBorder="1" applyAlignment="1">
      <alignment horizontal="left" vertical="top" wrapText="1"/>
    </xf>
    <xf numFmtId="0" fontId="21" fillId="0" borderId="2" xfId="0" applyFont="1" applyFill="1" applyBorder="1" applyAlignment="1">
      <alignment horizontal="center" vertical="center" wrapText="1"/>
    </xf>
    <xf numFmtId="0" fontId="110" fillId="0" borderId="2" xfId="0" applyFont="1" applyFill="1" applyBorder="1"/>
    <xf numFmtId="168" fontId="110" fillId="0" borderId="2" xfId="0" applyNumberFormat="1" applyFont="1" applyFill="1" applyBorder="1" applyAlignment="1">
      <alignment horizontal="left" wrapText="1"/>
    </xf>
    <xf numFmtId="10" fontId="110" fillId="0" borderId="2" xfId="0" applyNumberFormat="1" applyFont="1" applyFill="1" applyBorder="1" applyAlignment="1">
      <alignment horizontal="center" vertical="center" wrapText="1"/>
    </xf>
    <xf numFmtId="2" fontId="110" fillId="0" borderId="2" xfId="0" applyNumberFormat="1" applyFont="1" applyFill="1" applyBorder="1" applyAlignment="1">
      <alignment horizontal="center" vertical="center" wrapText="1"/>
    </xf>
    <xf numFmtId="190" fontId="110" fillId="0" borderId="2" xfId="0" applyNumberFormat="1" applyFont="1" applyFill="1" applyBorder="1" applyAlignment="1">
      <alignment vertical="center"/>
    </xf>
    <xf numFmtId="0" fontId="110" fillId="0" borderId="2" xfId="0" applyFont="1" applyFill="1" applyBorder="1" applyAlignment="1">
      <alignment horizontal="center" vertical="center" wrapText="1"/>
    </xf>
    <xf numFmtId="3" fontId="110" fillId="0" borderId="2" xfId="0" applyNumberFormat="1" applyFont="1" applyFill="1" applyBorder="1" applyAlignment="1">
      <alignment vertical="center"/>
    </xf>
    <xf numFmtId="0" fontId="118" fillId="0" borderId="19" xfId="0" applyFont="1" applyFill="1" applyBorder="1" applyAlignment="1">
      <alignment horizontal="center" wrapText="1"/>
    </xf>
    <xf numFmtId="0" fontId="118" fillId="0" borderId="11" xfId="0" applyFont="1" applyFill="1" applyBorder="1" applyAlignment="1">
      <alignment horizontal="center" wrapText="1"/>
    </xf>
    <xf numFmtId="0" fontId="118" fillId="0" borderId="3" xfId="0" applyFont="1" applyFill="1" applyBorder="1" applyAlignment="1">
      <alignment horizontal="center" wrapText="1"/>
    </xf>
    <xf numFmtId="0" fontId="24" fillId="0" borderId="0" xfId="0" applyFont="1"/>
    <xf numFmtId="0" fontId="24" fillId="0" borderId="0" xfId="0" applyFont="1" applyAlignment="1">
      <alignment vertical="top" wrapText="1"/>
    </xf>
    <xf numFmtId="0" fontId="24" fillId="0" borderId="2" xfId="0" applyFont="1" applyBorder="1" applyAlignment="1">
      <alignment vertical="top" wrapText="1"/>
    </xf>
    <xf numFmtId="0" fontId="25" fillId="0" borderId="2" xfId="0" applyFont="1" applyBorder="1" applyAlignment="1">
      <alignment horizontal="left" vertical="top" wrapText="1"/>
    </xf>
    <xf numFmtId="0" fontId="24" fillId="0" borderId="2" xfId="0" applyFont="1" applyBorder="1" applyAlignment="1">
      <alignment horizontal="justify" vertical="top" wrapText="1"/>
    </xf>
    <xf numFmtId="0" fontId="24" fillId="0" borderId="2" xfId="0" applyFont="1" applyBorder="1" applyAlignment="1">
      <alignment horizontal="left" vertical="top" wrapText="1"/>
    </xf>
    <xf numFmtId="0" fontId="24" fillId="0" borderId="2" xfId="0" applyFont="1" applyBorder="1" applyAlignment="1">
      <alignment horizontal="justify" vertical="center"/>
    </xf>
    <xf numFmtId="0" fontId="125" fillId="0" borderId="2" xfId="0" applyFont="1" applyBorder="1" applyAlignment="1">
      <alignment vertical="center" wrapText="1"/>
    </xf>
  </cellXfs>
  <cellStyles count="10">
    <cellStyle name="20% — акцент1" xfId="6" builtinId="30"/>
    <cellStyle name="Гиперссылка" xfId="3" builtinId="8"/>
    <cellStyle name="Гиперссылка 2" xfId="2" xr:uid="{00000000-0005-0000-0000-000003000000}"/>
    <cellStyle name="Обычный" xfId="0" builtinId="0"/>
    <cellStyle name="Обычный 2" xfId="1" xr:uid="{00000000-0005-0000-0000-000005000000}"/>
    <cellStyle name="Обычный 4" xfId="8" xr:uid="{00000000-0005-0000-0000-000006000000}"/>
    <cellStyle name="Процентный" xfId="4" builtinId="5"/>
    <cellStyle name="Процентный 2" xfId="9" xr:uid="{00000000-0005-0000-0000-000008000000}"/>
    <cellStyle name="Финансовый" xfId="5" builtinId="3"/>
    <cellStyle name="Excel Built-in Normal" xfId="7"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1"/>
          <c:tx>
            <c:strRef>
              <c:f>'Таблицы и инфграфика'!$K$32</c:f>
              <c:strCache>
                <c:ptCount val="1"/>
                <c:pt idx="0">
                  <c:v>Общий объем финансирования из бюджетов всех уровней</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ru-R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'Таблицы и инфграфика'!$L$32:$R$32</c:f>
              <c:numCache>
                <c:formatCode>0.00</c:formatCode>
                <c:ptCount val="7"/>
                <c:pt idx="0">
                  <c:v>1990.75</c:v>
                </c:pt>
                <c:pt idx="1">
                  <c:v>6291.9000000000005</c:v>
                </c:pt>
                <c:pt idx="2">
                  <c:v>13372.494227000001</c:v>
                </c:pt>
                <c:pt idx="3">
                  <c:v>17371.215719929998</c:v>
                </c:pt>
                <c:pt idx="4">
                  <c:v>21883.891302889999</c:v>
                </c:pt>
                <c:pt idx="5">
                  <c:v>29794.580194099999</c:v>
                </c:pt>
                <c:pt idx="6">
                  <c:v>36625.165105085805</c:v>
                </c:pt>
              </c:numCache>
            </c:numRef>
          </c:val>
          <c:extLst>
            <c:ext xmlns:c16="http://schemas.microsoft.com/office/drawing/2014/chart" uri="{C3380CC4-5D6E-409C-BE32-E72D297353CC}">
              <c16:uniqueId val="{00000001-7B7D-B046-9E9C-968DB285605C}"/>
            </c:ext>
          </c:extLst>
        </c:ser>
        <c:ser>
          <c:idx val="2"/>
          <c:order val="2"/>
          <c:tx>
            <c:strRef>
              <c:f>'Таблицы и инфграфика'!$K$33</c:f>
              <c:strCache>
                <c:ptCount val="1"/>
                <c:pt idx="0">
                  <c:v>Общий объем внебюджетного софинансирования</c:v>
                </c:pt>
              </c:strCache>
            </c:strRef>
          </c:tx>
          <c:spPr>
            <a:solidFill>
              <a:schemeClr val="accent6"/>
            </a:solidFill>
            <a:ln>
              <a:noFill/>
            </a:ln>
            <a:effectLst/>
          </c:spPr>
          <c:invertIfNegative val="0"/>
          <c:val>
            <c:numRef>
              <c:f>'Таблицы и инфграфика'!$L$33:$R$33</c:f>
              <c:numCache>
                <c:formatCode>0.00</c:formatCode>
                <c:ptCount val="7"/>
                <c:pt idx="0">
                  <c:v>404.22999999999996</c:v>
                </c:pt>
                <c:pt idx="1">
                  <c:v>703.7</c:v>
                </c:pt>
                <c:pt idx="2">
                  <c:v>1129.2392339999999</c:v>
                </c:pt>
                <c:pt idx="3">
                  <c:v>1943.0827900599998</c:v>
                </c:pt>
                <c:pt idx="4">
                  <c:v>2180.4039977400002</c:v>
                </c:pt>
                <c:pt idx="5">
                  <c:v>2014.0696599999997</c:v>
                </c:pt>
                <c:pt idx="6">
                  <c:v>2833.9857608899997</c:v>
                </c:pt>
              </c:numCache>
            </c:numRef>
          </c:val>
          <c:extLst>
            <c:ext xmlns:c16="http://schemas.microsoft.com/office/drawing/2014/chart" uri="{C3380CC4-5D6E-409C-BE32-E72D297353CC}">
              <c16:uniqueId val="{00000002-7B7D-B046-9E9C-968DB285605C}"/>
            </c:ext>
          </c:extLst>
        </c:ser>
        <c:dLbls>
          <c:showLegendKey val="0"/>
          <c:showVal val="0"/>
          <c:showCatName val="0"/>
          <c:showSerName val="0"/>
          <c:showPercent val="0"/>
          <c:showBubbleSize val="0"/>
        </c:dLbls>
        <c:gapWidth val="150"/>
        <c:overlap val="100"/>
        <c:axId val="1204053488"/>
        <c:axId val="1204098912"/>
      </c:barChart>
      <c:lineChart>
        <c:grouping val="standard"/>
        <c:varyColors val="0"/>
        <c:ser>
          <c:idx val="0"/>
          <c:order val="0"/>
          <c:tx>
            <c:strRef>
              <c:f>'Таблицы и инфграфика'!$K$31</c:f>
              <c:strCache>
                <c:ptCount val="1"/>
                <c:pt idx="0">
                  <c:v>Общая стоимость проектов</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ru-R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'Таблицы и инфграфика'!$L$30:$R$30</c:f>
              <c:numCache>
                <c:formatCode>General</c:formatCode>
                <c:ptCount val="7"/>
                <c:pt idx="0">
                  <c:v>2015</c:v>
                </c:pt>
                <c:pt idx="1">
                  <c:v>2016</c:v>
                </c:pt>
                <c:pt idx="2">
                  <c:v>2017</c:v>
                </c:pt>
                <c:pt idx="3">
                  <c:v>2018</c:v>
                </c:pt>
                <c:pt idx="4">
                  <c:v>2019</c:v>
                </c:pt>
                <c:pt idx="5">
                  <c:v>2020</c:v>
                </c:pt>
                <c:pt idx="6">
                  <c:v>2021</c:v>
                </c:pt>
              </c:numCache>
            </c:numRef>
          </c:cat>
          <c:val>
            <c:numRef>
              <c:f>'Таблицы и инфграфика'!$L$31:$R$31</c:f>
              <c:numCache>
                <c:formatCode>0.00</c:formatCode>
                <c:ptCount val="7"/>
                <c:pt idx="0">
                  <c:v>2394.98</c:v>
                </c:pt>
                <c:pt idx="1">
                  <c:v>6995.6</c:v>
                </c:pt>
                <c:pt idx="2">
                  <c:v>14501.733461</c:v>
                </c:pt>
                <c:pt idx="3">
                  <c:v>19314.295638039996</c:v>
                </c:pt>
                <c:pt idx="4">
                  <c:v>24064.186236270001</c:v>
                </c:pt>
                <c:pt idx="5">
                  <c:v>31808.48</c:v>
                </c:pt>
                <c:pt idx="6">
                  <c:v>39459.15065659579</c:v>
                </c:pt>
              </c:numCache>
            </c:numRef>
          </c:val>
          <c:smooth val="0"/>
          <c:extLst>
            <c:ext xmlns:c16="http://schemas.microsoft.com/office/drawing/2014/chart" uri="{C3380CC4-5D6E-409C-BE32-E72D297353CC}">
              <c16:uniqueId val="{00000000-7B7D-B046-9E9C-968DB285605C}"/>
            </c:ext>
          </c:extLst>
        </c:ser>
        <c:dLbls>
          <c:showLegendKey val="0"/>
          <c:showVal val="0"/>
          <c:showCatName val="0"/>
          <c:showSerName val="0"/>
          <c:showPercent val="0"/>
          <c:showBubbleSize val="0"/>
        </c:dLbls>
        <c:marker val="1"/>
        <c:smooth val="0"/>
        <c:axId val="1204053488"/>
        <c:axId val="1204098912"/>
      </c:lineChart>
      <c:catAx>
        <c:axId val="120405348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crossAx val="1204098912"/>
        <c:crosses val="autoZero"/>
        <c:auto val="1"/>
        <c:lblAlgn val="ctr"/>
        <c:lblOffset val="100"/>
        <c:noMultiLvlLbl val="0"/>
      </c:catAx>
      <c:valAx>
        <c:axId val="120409891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ru-RU"/>
          </a:p>
        </c:txPr>
        <c:crossAx val="1204053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'Таблицы и инфграфика'!$B$153</c:f>
              <c:strCache>
                <c:ptCount val="1"/>
                <c:pt idx="0">
                  <c:v>Количество субъектов РФ в составе федерального округа</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'Таблицы и инфграфика'!$C$152:$J$152</c:f>
              <c:strCache>
                <c:ptCount val="8"/>
                <c:pt idx="0">
                  <c:v>ЦФО</c:v>
                </c:pt>
                <c:pt idx="1">
                  <c:v>СЗФО</c:v>
                </c:pt>
                <c:pt idx="2">
                  <c:v>ПФО</c:v>
                </c:pt>
                <c:pt idx="3">
                  <c:v>УФО</c:v>
                </c:pt>
                <c:pt idx="4">
                  <c:v>СКФО</c:v>
                </c:pt>
                <c:pt idx="5">
                  <c:v>ЮФО</c:v>
                </c:pt>
                <c:pt idx="6">
                  <c:v>СФО</c:v>
                </c:pt>
                <c:pt idx="7">
                  <c:v>ДФО</c:v>
                </c:pt>
              </c:strCache>
            </c:strRef>
          </c:cat>
          <c:val>
            <c:numRef>
              <c:f>'Таблицы и инфграфика'!$C$153:$J$153</c:f>
              <c:numCache>
                <c:formatCode>General</c:formatCode>
                <c:ptCount val="8"/>
                <c:pt idx="0">
                  <c:v>18</c:v>
                </c:pt>
                <c:pt idx="1">
                  <c:v>11</c:v>
                </c:pt>
                <c:pt idx="2">
                  <c:v>14</c:v>
                </c:pt>
                <c:pt idx="3">
                  <c:v>6</c:v>
                </c:pt>
                <c:pt idx="4">
                  <c:v>7</c:v>
                </c:pt>
                <c:pt idx="5">
                  <c:v>8</c:v>
                </c:pt>
                <c:pt idx="6">
                  <c:v>10</c:v>
                </c:pt>
                <c:pt idx="7">
                  <c:v>11</c:v>
                </c:pt>
              </c:numCache>
            </c:numRef>
          </c:val>
          <c:extLst>
            <c:ext xmlns:c16="http://schemas.microsoft.com/office/drawing/2014/chart" uri="{C3380CC4-5D6E-409C-BE32-E72D297353CC}">
              <c16:uniqueId val="{00000000-72BA-4F40-9BAE-F2AD225800A8}"/>
            </c:ext>
          </c:extLst>
        </c:ser>
        <c:ser>
          <c:idx val="1"/>
          <c:order val="1"/>
          <c:tx>
            <c:strRef>
              <c:f>'Таблицы и инфграфика'!$B$154</c:f>
              <c:strCache>
                <c:ptCount val="1"/>
                <c:pt idx="0">
                  <c:v>Количество субъектов РФ, реализующих ИБ</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'Таблицы и инфграфика'!$C$152:$J$152</c:f>
              <c:strCache>
                <c:ptCount val="8"/>
                <c:pt idx="0">
                  <c:v>ЦФО</c:v>
                </c:pt>
                <c:pt idx="1">
                  <c:v>СЗФО</c:v>
                </c:pt>
                <c:pt idx="2">
                  <c:v>ПФО</c:v>
                </c:pt>
                <c:pt idx="3">
                  <c:v>УФО</c:v>
                </c:pt>
                <c:pt idx="4">
                  <c:v>СКФО</c:v>
                </c:pt>
                <c:pt idx="5">
                  <c:v>ЮФО</c:v>
                </c:pt>
                <c:pt idx="6">
                  <c:v>СФО</c:v>
                </c:pt>
                <c:pt idx="7">
                  <c:v>ДФО</c:v>
                </c:pt>
              </c:strCache>
            </c:strRef>
          </c:cat>
          <c:val>
            <c:numRef>
              <c:f>'Таблицы и инфграфика'!$C$154:$J$154</c:f>
              <c:numCache>
                <c:formatCode>General</c:formatCode>
                <c:ptCount val="8"/>
                <c:pt idx="0">
                  <c:v>17</c:v>
                </c:pt>
                <c:pt idx="1">
                  <c:v>10</c:v>
                </c:pt>
                <c:pt idx="2">
                  <c:v>14</c:v>
                </c:pt>
                <c:pt idx="3">
                  <c:v>6</c:v>
                </c:pt>
                <c:pt idx="4">
                  <c:v>2</c:v>
                </c:pt>
                <c:pt idx="5">
                  <c:v>8</c:v>
                </c:pt>
                <c:pt idx="6">
                  <c:v>9</c:v>
                </c:pt>
                <c:pt idx="7">
                  <c:v>9</c:v>
                </c:pt>
              </c:numCache>
            </c:numRef>
          </c:val>
          <c:extLst>
            <c:ext xmlns:c16="http://schemas.microsoft.com/office/drawing/2014/chart" uri="{C3380CC4-5D6E-409C-BE32-E72D297353CC}">
              <c16:uniqueId val="{00000001-72BA-4F40-9BAE-F2AD225800A8}"/>
            </c:ext>
          </c:extLst>
        </c:ser>
        <c:ser>
          <c:idx val="2"/>
          <c:order val="2"/>
          <c:tx>
            <c:strRef>
              <c:f>'Таблицы и инфграфика'!$B$155</c:f>
              <c:strCache>
                <c:ptCount val="1"/>
                <c:pt idx="0">
                  <c:v>Количество реализуемых практик регионального уровня</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'Таблицы и инфграфика'!$C$152:$J$152</c:f>
              <c:strCache>
                <c:ptCount val="8"/>
                <c:pt idx="0">
                  <c:v>ЦФО</c:v>
                </c:pt>
                <c:pt idx="1">
                  <c:v>СЗФО</c:v>
                </c:pt>
                <c:pt idx="2">
                  <c:v>ПФО</c:v>
                </c:pt>
                <c:pt idx="3">
                  <c:v>УФО</c:v>
                </c:pt>
                <c:pt idx="4">
                  <c:v>СКФО</c:v>
                </c:pt>
                <c:pt idx="5">
                  <c:v>ЮФО</c:v>
                </c:pt>
                <c:pt idx="6">
                  <c:v>СФО</c:v>
                </c:pt>
                <c:pt idx="7">
                  <c:v>ДФО</c:v>
                </c:pt>
              </c:strCache>
            </c:strRef>
          </c:cat>
          <c:val>
            <c:numRef>
              <c:f>'Таблицы и инфграфика'!$C$155:$J$155</c:f>
              <c:numCache>
                <c:formatCode>General</c:formatCode>
                <c:ptCount val="8"/>
                <c:pt idx="0">
                  <c:v>34</c:v>
                </c:pt>
                <c:pt idx="1">
                  <c:v>23</c:v>
                </c:pt>
                <c:pt idx="2">
                  <c:v>26</c:v>
                </c:pt>
                <c:pt idx="3">
                  <c:v>9</c:v>
                </c:pt>
                <c:pt idx="4">
                  <c:v>2</c:v>
                </c:pt>
                <c:pt idx="5">
                  <c:v>8</c:v>
                </c:pt>
                <c:pt idx="6">
                  <c:v>9</c:v>
                </c:pt>
                <c:pt idx="7">
                  <c:v>15</c:v>
                </c:pt>
              </c:numCache>
            </c:numRef>
          </c:val>
          <c:extLst>
            <c:ext xmlns:c16="http://schemas.microsoft.com/office/drawing/2014/chart" uri="{C3380CC4-5D6E-409C-BE32-E72D297353CC}">
              <c16:uniqueId val="{00000002-72BA-4F40-9BAE-F2AD225800A8}"/>
            </c:ext>
          </c:extLst>
        </c:ser>
        <c:ser>
          <c:idx val="3"/>
          <c:order val="3"/>
          <c:tx>
            <c:strRef>
              <c:f>'Таблицы и инфграфика'!$B$156</c:f>
              <c:strCache>
                <c:ptCount val="1"/>
                <c:pt idx="0">
                  <c:v>Количество реализуемых практик муниципального уровня</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'Таблицы и инфграфика'!$C$152:$J$152</c:f>
              <c:strCache>
                <c:ptCount val="8"/>
                <c:pt idx="0">
                  <c:v>ЦФО</c:v>
                </c:pt>
                <c:pt idx="1">
                  <c:v>СЗФО</c:v>
                </c:pt>
                <c:pt idx="2">
                  <c:v>ПФО</c:v>
                </c:pt>
                <c:pt idx="3">
                  <c:v>УФО</c:v>
                </c:pt>
                <c:pt idx="4">
                  <c:v>СКФО</c:v>
                </c:pt>
                <c:pt idx="5">
                  <c:v>ЮФО</c:v>
                </c:pt>
                <c:pt idx="6">
                  <c:v>СФО</c:v>
                </c:pt>
                <c:pt idx="7">
                  <c:v>ДФО</c:v>
                </c:pt>
              </c:strCache>
            </c:strRef>
          </c:cat>
          <c:val>
            <c:numRef>
              <c:f>'Таблицы и инфграфика'!$C$156:$J$156</c:f>
              <c:numCache>
                <c:formatCode>General</c:formatCode>
                <c:ptCount val="8"/>
                <c:pt idx="0">
                  <c:v>22</c:v>
                </c:pt>
                <c:pt idx="1">
                  <c:v>23</c:v>
                </c:pt>
                <c:pt idx="2">
                  <c:v>97</c:v>
                </c:pt>
                <c:pt idx="3">
                  <c:v>48</c:v>
                </c:pt>
                <c:pt idx="4">
                  <c:v>14</c:v>
                </c:pt>
                <c:pt idx="5">
                  <c:v>52</c:v>
                </c:pt>
                <c:pt idx="6">
                  <c:v>5</c:v>
                </c:pt>
                <c:pt idx="7">
                  <c:v>27</c:v>
                </c:pt>
              </c:numCache>
            </c:numRef>
          </c:val>
          <c:extLst>
            <c:ext xmlns:c16="http://schemas.microsoft.com/office/drawing/2014/chart" uri="{C3380CC4-5D6E-409C-BE32-E72D297353CC}">
              <c16:uniqueId val="{00000003-72BA-4F40-9BAE-F2AD225800A8}"/>
            </c:ext>
          </c:extLst>
        </c:ser>
        <c:dLbls>
          <c:dLblPos val="outEnd"/>
          <c:showLegendKey val="0"/>
          <c:showVal val="1"/>
          <c:showCatName val="0"/>
          <c:showSerName val="0"/>
          <c:showPercent val="0"/>
          <c:showBubbleSize val="0"/>
        </c:dLbls>
        <c:gapWidth val="219"/>
        <c:overlap val="-27"/>
        <c:axId val="1169104240"/>
        <c:axId val="1155174256"/>
      </c:barChart>
      <c:catAx>
        <c:axId val="116910424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ru-RU"/>
          </a:p>
        </c:txPr>
        <c:crossAx val="1155174256"/>
        <c:crosses val="autoZero"/>
        <c:auto val="1"/>
        <c:lblAlgn val="ctr"/>
        <c:lblOffset val="100"/>
        <c:noMultiLvlLbl val="0"/>
      </c:catAx>
      <c:valAx>
        <c:axId val="1155174256"/>
        <c:scaling>
          <c:orientation val="minMax"/>
          <c:max val="105"/>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ru-RU"/>
          </a:p>
        </c:txPr>
        <c:crossAx val="1169104240"/>
        <c:crosses val="autoZero"/>
        <c:crossBetween val="between"/>
      </c:valAx>
      <c:spPr>
        <a:noFill/>
        <a:ln>
          <a:noFill/>
        </a:ln>
        <a:effectLst/>
      </c:spPr>
    </c:plotArea>
    <c:legend>
      <c:legendPos val="b"/>
      <c:layout>
        <c:manualLayout>
          <c:xMode val="edge"/>
          <c:yMode val="edge"/>
          <c:x val="3.6834153301712629E-2"/>
          <c:y val="0.90000207176958358"/>
          <c:w val="0.94420793523235114"/>
          <c:h val="8.524383082200652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'Таблицы и инфграфика'!$L$99:$Q$99</c:f>
              <c:numCache>
                <c:formatCode>General</c:formatCode>
                <c:ptCount val="6"/>
                <c:pt idx="0">
                  <c:v>2016</c:v>
                </c:pt>
                <c:pt idx="1">
                  <c:v>2017</c:v>
                </c:pt>
                <c:pt idx="2">
                  <c:v>2018</c:v>
                </c:pt>
                <c:pt idx="3">
                  <c:v>2019</c:v>
                </c:pt>
                <c:pt idx="4">
                  <c:v>2020</c:v>
                </c:pt>
                <c:pt idx="5">
                  <c:v>2021</c:v>
                </c:pt>
              </c:numCache>
            </c:numRef>
          </c:cat>
          <c:val>
            <c:numRef>
              <c:f>'Таблицы и инфграфика'!$L$100:$Q$100</c:f>
              <c:numCache>
                <c:formatCode>General</c:formatCode>
                <c:ptCount val="6"/>
                <c:pt idx="0">
                  <c:v>8732</c:v>
                </c:pt>
                <c:pt idx="1">
                  <c:v>15942</c:v>
                </c:pt>
                <c:pt idx="2">
                  <c:v>18859</c:v>
                </c:pt>
                <c:pt idx="3">
                  <c:v>21841</c:v>
                </c:pt>
                <c:pt idx="4">
                  <c:v>22526</c:v>
                </c:pt>
                <c:pt idx="5">
                  <c:v>29114</c:v>
                </c:pt>
              </c:numCache>
            </c:numRef>
          </c:val>
          <c:extLst>
            <c:ext xmlns:c16="http://schemas.microsoft.com/office/drawing/2014/chart" uri="{C3380CC4-5D6E-409C-BE32-E72D297353CC}">
              <c16:uniqueId val="{00000000-161D-4A42-AD97-E7AB8794077C}"/>
            </c:ext>
          </c:extLst>
        </c:ser>
        <c:dLbls>
          <c:showLegendKey val="0"/>
          <c:showVal val="0"/>
          <c:showCatName val="0"/>
          <c:showSerName val="0"/>
          <c:showPercent val="0"/>
          <c:showBubbleSize val="0"/>
        </c:dLbls>
        <c:gapWidth val="219"/>
        <c:overlap val="-27"/>
        <c:axId val="1209132512"/>
        <c:axId val="703056160"/>
      </c:barChart>
      <c:catAx>
        <c:axId val="1209132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crossAx val="703056160"/>
        <c:crosses val="autoZero"/>
        <c:auto val="1"/>
        <c:lblAlgn val="ctr"/>
        <c:lblOffset val="100"/>
        <c:noMultiLvlLbl val="0"/>
      </c:catAx>
      <c:valAx>
        <c:axId val="7030561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crossAx val="1209132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'Таблицы и инфграфика'!$L$103</c:f>
              <c:strCache>
                <c:ptCount val="1"/>
                <c:pt idx="0">
                  <c:v>Средняя стоимость одного реализованного проекта, млн руб</c:v>
                </c:pt>
              </c:strCache>
            </c:strRef>
          </c:tx>
          <c:spPr>
            <a:solidFill>
              <a:schemeClr val="accent6"/>
            </a:solidFill>
            <a:ln>
              <a:noFill/>
            </a:ln>
            <a:effectLst/>
          </c:spPr>
          <c:invertIfNegative val="0"/>
          <c:cat>
            <c:numRef>
              <c:f>'Таблицы и инфграфика'!$M$102:$R$102</c:f>
              <c:numCache>
                <c:formatCode>General</c:formatCode>
                <c:ptCount val="6"/>
                <c:pt idx="0">
                  <c:v>2016</c:v>
                </c:pt>
                <c:pt idx="1">
                  <c:v>2017</c:v>
                </c:pt>
                <c:pt idx="2">
                  <c:v>2018</c:v>
                </c:pt>
                <c:pt idx="3">
                  <c:v>2019</c:v>
                </c:pt>
                <c:pt idx="4">
                  <c:v>2020</c:v>
                </c:pt>
                <c:pt idx="5">
                  <c:v>2021</c:v>
                </c:pt>
              </c:numCache>
            </c:numRef>
          </c:cat>
          <c:val>
            <c:numRef>
              <c:f>'Таблицы и инфграфика'!$M$103:$R$103</c:f>
              <c:numCache>
                <c:formatCode>0.00</c:formatCode>
                <c:ptCount val="6"/>
                <c:pt idx="0">
                  <c:v>0.80114521300961983</c:v>
                </c:pt>
                <c:pt idx="1">
                  <c:v>0.90965584374607955</c:v>
                </c:pt>
                <c:pt idx="2">
                  <c:v>1.0241420880237551</c:v>
                </c:pt>
                <c:pt idx="3">
                  <c:v>1.1017895808923586</c:v>
                </c:pt>
                <c:pt idx="4">
                  <c:v>1.3898151789225324</c:v>
                </c:pt>
                <c:pt idx="5">
                  <c:v>1.3553325086417458</c:v>
                </c:pt>
              </c:numCache>
            </c:numRef>
          </c:val>
          <c:extLst>
            <c:ext xmlns:c16="http://schemas.microsoft.com/office/drawing/2014/chart" uri="{C3380CC4-5D6E-409C-BE32-E72D297353CC}">
              <c16:uniqueId val="{00000000-3116-4D47-B8C5-CF9DA0CB32CB}"/>
            </c:ext>
          </c:extLst>
        </c:ser>
        <c:ser>
          <c:idx val="1"/>
          <c:order val="1"/>
          <c:tx>
            <c:strRef>
              <c:f>'Таблицы и инфграфика'!$L$104</c:f>
              <c:strCache>
                <c:ptCount val="1"/>
                <c:pt idx="0">
                  <c:v>Средний размер совокупных бюджетных субсидий (суб.+мун.+фед.) на один реализованный проект, млн руб</c:v>
                </c:pt>
              </c:strCache>
            </c:strRef>
          </c:tx>
          <c:spPr>
            <a:solidFill>
              <a:schemeClr val="accent5"/>
            </a:solidFill>
            <a:ln>
              <a:noFill/>
            </a:ln>
            <a:effectLst/>
          </c:spPr>
          <c:invertIfNegative val="0"/>
          <c:cat>
            <c:numRef>
              <c:f>'Таблицы и инфграфика'!$M$102:$R$102</c:f>
              <c:numCache>
                <c:formatCode>General</c:formatCode>
                <c:ptCount val="6"/>
                <c:pt idx="0">
                  <c:v>2016</c:v>
                </c:pt>
                <c:pt idx="1">
                  <c:v>2017</c:v>
                </c:pt>
                <c:pt idx="2">
                  <c:v>2018</c:v>
                </c:pt>
                <c:pt idx="3">
                  <c:v>2019</c:v>
                </c:pt>
                <c:pt idx="4">
                  <c:v>2020</c:v>
                </c:pt>
                <c:pt idx="5">
                  <c:v>2021</c:v>
                </c:pt>
              </c:numCache>
            </c:numRef>
          </c:cat>
          <c:val>
            <c:numRef>
              <c:f>'Таблицы и инфграфика'!$M$104:$R$104</c:f>
              <c:numCache>
                <c:formatCode>0.00</c:formatCode>
                <c:ptCount val="6"/>
                <c:pt idx="0">
                  <c:v>0.72055657352267533</c:v>
                </c:pt>
                <c:pt idx="1">
                  <c:v>0.83882161755112283</c:v>
                </c:pt>
                <c:pt idx="2">
                  <c:v>0.92111011824221845</c:v>
                </c:pt>
                <c:pt idx="3">
                  <c:v>1.0019637975774918</c:v>
                </c:pt>
                <c:pt idx="4">
                  <c:v>1.3018123910560579</c:v>
                </c:pt>
                <c:pt idx="5">
                  <c:v>1.2579915197185481</c:v>
                </c:pt>
              </c:numCache>
            </c:numRef>
          </c:val>
          <c:extLst>
            <c:ext xmlns:c16="http://schemas.microsoft.com/office/drawing/2014/chart" uri="{C3380CC4-5D6E-409C-BE32-E72D297353CC}">
              <c16:uniqueId val="{00000001-3116-4D47-B8C5-CF9DA0CB32CB}"/>
            </c:ext>
          </c:extLst>
        </c:ser>
        <c:ser>
          <c:idx val="2"/>
          <c:order val="2"/>
          <c:tx>
            <c:strRef>
              <c:f>'Таблицы и инфграфика'!$L$105</c:f>
              <c:strCache>
                <c:ptCount val="1"/>
                <c:pt idx="0">
                  <c:v> Средний размер субсидии из бюджета субъекта на один реализованный проект, млн руб.</c:v>
                </c:pt>
              </c:strCache>
            </c:strRef>
          </c:tx>
          <c:spPr>
            <a:solidFill>
              <a:schemeClr val="accent4"/>
            </a:solidFill>
            <a:ln>
              <a:noFill/>
            </a:ln>
            <a:effectLst/>
          </c:spPr>
          <c:invertIfNegative val="0"/>
          <c:cat>
            <c:numRef>
              <c:f>'Таблицы и инфграфика'!$M$102:$R$102</c:f>
              <c:numCache>
                <c:formatCode>General</c:formatCode>
                <c:ptCount val="6"/>
                <c:pt idx="0">
                  <c:v>2016</c:v>
                </c:pt>
                <c:pt idx="1">
                  <c:v>2017</c:v>
                </c:pt>
                <c:pt idx="2">
                  <c:v>2018</c:v>
                </c:pt>
                <c:pt idx="3">
                  <c:v>2019</c:v>
                </c:pt>
                <c:pt idx="4">
                  <c:v>2020</c:v>
                </c:pt>
                <c:pt idx="5">
                  <c:v>2021</c:v>
                </c:pt>
              </c:numCache>
            </c:numRef>
          </c:cat>
          <c:val>
            <c:numRef>
              <c:f>'Таблицы и инфграфика'!$M$105:$R$105</c:f>
              <c:numCache>
                <c:formatCode>0.00</c:formatCode>
                <c:ptCount val="6"/>
                <c:pt idx="0">
                  <c:v>0.58779202931745311</c:v>
                </c:pt>
                <c:pt idx="1">
                  <c:v>0.48168116415757128</c:v>
                </c:pt>
                <c:pt idx="2">
                  <c:v>0.55672697043533592</c:v>
                </c:pt>
                <c:pt idx="3">
                  <c:v>0.60027867245089517</c:v>
                </c:pt>
                <c:pt idx="4">
                  <c:v>0.73449119587538769</c:v>
                </c:pt>
                <c:pt idx="5">
                  <c:v>0.72483295115271007</c:v>
                </c:pt>
              </c:numCache>
            </c:numRef>
          </c:val>
          <c:extLst>
            <c:ext xmlns:c16="http://schemas.microsoft.com/office/drawing/2014/chart" uri="{C3380CC4-5D6E-409C-BE32-E72D297353CC}">
              <c16:uniqueId val="{00000002-3116-4D47-B8C5-CF9DA0CB32CB}"/>
            </c:ext>
          </c:extLst>
        </c:ser>
        <c:ser>
          <c:idx val="3"/>
          <c:order val="3"/>
          <c:tx>
            <c:strRef>
              <c:f>'Таблицы и инфграфика'!$L$106</c:f>
              <c:strCache>
                <c:ptCount val="1"/>
                <c:pt idx="0">
                  <c:v> Средний размер субсидии из муниципального бюджета на один реализованный проект, млн руб.</c:v>
                </c:pt>
              </c:strCache>
            </c:strRef>
          </c:tx>
          <c:spPr>
            <a:solidFill>
              <a:schemeClr val="accent6">
                <a:lumMod val="60000"/>
              </a:schemeClr>
            </a:solidFill>
            <a:ln>
              <a:noFill/>
            </a:ln>
            <a:effectLst/>
          </c:spPr>
          <c:invertIfNegative val="0"/>
          <c:cat>
            <c:numRef>
              <c:f>'Таблицы и инфграфика'!$M$102:$R$102</c:f>
              <c:numCache>
                <c:formatCode>General</c:formatCode>
                <c:ptCount val="6"/>
                <c:pt idx="0">
                  <c:v>2016</c:v>
                </c:pt>
                <c:pt idx="1">
                  <c:v>2017</c:v>
                </c:pt>
                <c:pt idx="2">
                  <c:v>2018</c:v>
                </c:pt>
                <c:pt idx="3">
                  <c:v>2019</c:v>
                </c:pt>
                <c:pt idx="4">
                  <c:v>2020</c:v>
                </c:pt>
                <c:pt idx="5">
                  <c:v>2021</c:v>
                </c:pt>
              </c:numCache>
            </c:numRef>
          </c:cat>
          <c:val>
            <c:numRef>
              <c:f>'Таблицы и инфграфика'!$M$106:$R$106</c:f>
              <c:numCache>
                <c:formatCode>0.00</c:formatCode>
                <c:ptCount val="6"/>
                <c:pt idx="0">
                  <c:v>0.13021071919377003</c:v>
                </c:pt>
                <c:pt idx="1">
                  <c:v>0.11986282197967633</c:v>
                </c:pt>
                <c:pt idx="2">
                  <c:v>0.15719648970836206</c:v>
                </c:pt>
                <c:pt idx="3">
                  <c:v>0.18028211372968272</c:v>
                </c:pt>
                <c:pt idx="4">
                  <c:v>0.22022108620614322</c:v>
                </c:pt>
                <c:pt idx="5">
                  <c:v>0.23214174715586341</c:v>
                </c:pt>
              </c:numCache>
            </c:numRef>
          </c:val>
          <c:extLst>
            <c:ext xmlns:c16="http://schemas.microsoft.com/office/drawing/2014/chart" uri="{C3380CC4-5D6E-409C-BE32-E72D297353CC}">
              <c16:uniqueId val="{00000003-3116-4D47-B8C5-CF9DA0CB32CB}"/>
            </c:ext>
          </c:extLst>
        </c:ser>
        <c:ser>
          <c:idx val="4"/>
          <c:order val="4"/>
          <c:tx>
            <c:strRef>
              <c:f>'Таблицы и инфграфика'!$L$107</c:f>
              <c:strCache>
                <c:ptCount val="1"/>
                <c:pt idx="0">
                  <c:v>Средний размер внебюджетной поддержки на один реализованный проект, млн руб.</c:v>
                </c:pt>
              </c:strCache>
            </c:strRef>
          </c:tx>
          <c:spPr>
            <a:solidFill>
              <a:schemeClr val="accent5">
                <a:lumMod val="60000"/>
              </a:schemeClr>
            </a:solidFill>
            <a:ln>
              <a:noFill/>
            </a:ln>
            <a:effectLst/>
          </c:spPr>
          <c:invertIfNegative val="0"/>
          <c:cat>
            <c:numRef>
              <c:f>'Таблицы и инфграфика'!$M$102:$R$102</c:f>
              <c:numCache>
                <c:formatCode>General</c:formatCode>
                <c:ptCount val="6"/>
                <c:pt idx="0">
                  <c:v>2016</c:v>
                </c:pt>
                <c:pt idx="1">
                  <c:v>2017</c:v>
                </c:pt>
                <c:pt idx="2">
                  <c:v>2018</c:v>
                </c:pt>
                <c:pt idx="3">
                  <c:v>2019</c:v>
                </c:pt>
                <c:pt idx="4">
                  <c:v>2020</c:v>
                </c:pt>
                <c:pt idx="5">
                  <c:v>2021</c:v>
                </c:pt>
              </c:numCache>
            </c:numRef>
          </c:cat>
          <c:val>
            <c:numRef>
              <c:f>'Таблицы и инфграфика'!$M$107:$R$107</c:f>
              <c:numCache>
                <c:formatCode>0.00</c:formatCode>
                <c:ptCount val="6"/>
                <c:pt idx="0">
                  <c:v>8.0588639486944572E-2</c:v>
                </c:pt>
                <c:pt idx="1">
                  <c:v>7.0834226194956718E-2</c:v>
                </c:pt>
                <c:pt idx="2">
                  <c:v>0.10303212206691764</c:v>
                </c:pt>
                <c:pt idx="3">
                  <c:v>9.9830776875600949E-2</c:v>
                </c:pt>
                <c:pt idx="4">
                  <c:v>8.8000596845370718E-2</c:v>
                </c:pt>
                <c:pt idx="5">
                  <c:v>9.7340996114927511E-2</c:v>
                </c:pt>
              </c:numCache>
            </c:numRef>
          </c:val>
          <c:extLst>
            <c:ext xmlns:c16="http://schemas.microsoft.com/office/drawing/2014/chart" uri="{C3380CC4-5D6E-409C-BE32-E72D297353CC}">
              <c16:uniqueId val="{00000004-3116-4D47-B8C5-CF9DA0CB32CB}"/>
            </c:ext>
          </c:extLst>
        </c:ser>
        <c:dLbls>
          <c:showLegendKey val="0"/>
          <c:showVal val="0"/>
          <c:showCatName val="0"/>
          <c:showSerName val="0"/>
          <c:showPercent val="0"/>
          <c:showBubbleSize val="0"/>
        </c:dLbls>
        <c:gapWidth val="219"/>
        <c:overlap val="-27"/>
        <c:axId val="1117110928"/>
        <c:axId val="1209124576"/>
      </c:barChart>
      <c:catAx>
        <c:axId val="1117110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ru-RU"/>
          </a:p>
        </c:txPr>
        <c:crossAx val="1209124576"/>
        <c:crosses val="autoZero"/>
        <c:auto val="1"/>
        <c:lblAlgn val="ctr"/>
        <c:lblOffset val="100"/>
        <c:noMultiLvlLbl val="0"/>
      </c:catAx>
      <c:valAx>
        <c:axId val="1209124576"/>
        <c:scaling>
          <c:orientation val="minMax"/>
          <c:max val="1.42"/>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ru-RU"/>
          </a:p>
        </c:txPr>
        <c:crossAx val="1117110928"/>
        <c:crosses val="autoZero"/>
        <c:crossBetween val="between"/>
      </c:valAx>
      <c:spPr>
        <a:noFill/>
        <a:ln>
          <a:noFill/>
        </a:ln>
        <a:effectLst/>
      </c:spPr>
    </c:plotArea>
    <c:legend>
      <c:legendPos val="b"/>
      <c:layout>
        <c:manualLayout>
          <c:xMode val="edge"/>
          <c:yMode val="edge"/>
          <c:x val="9.247147567586303E-2"/>
          <c:y val="0.73620007506459739"/>
          <c:w val="0.89347289145510078"/>
          <c:h val="0.25208117403429303"/>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Процедуры выдвижения</a:t>
            </a:r>
            <a:r>
              <a:rPr lang="ru-RU" baseline="0"/>
              <a:t> проектных идей</a:t>
            </a:r>
            <a:endParaRPr lang="ru-R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4CC-C746-B0A2-80399E6968C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4CC-C746-B0A2-80399E6968C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4CC-C746-B0A2-80399E6968C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4CC-C746-B0A2-80399E6968C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44CC-C746-B0A2-80399E6968C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44CC-C746-B0A2-80399E6968C6}"/>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44CC-C746-B0A2-80399E6968C6}"/>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44CC-C746-B0A2-80399E6968C6}"/>
              </c:ext>
            </c:extLst>
          </c:dPt>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ru-RU"/>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'[3]13'!$C$292:$C$299</c:f>
              <c:strCache>
                <c:ptCount val="8"/>
                <c:pt idx="0">
                  <c:v>Очные встречи и обсуждения граждан, в том числе выдвижение проектных идей инициативной группой граждан </c:v>
                </c:pt>
                <c:pt idx="1">
                  <c:v>Анкетирование, опросы граждан, сбор подписей</c:v>
                </c:pt>
                <c:pt idx="2">
                  <c:v>Иной механизм</c:v>
                </c:pt>
                <c:pt idx="3">
                  <c:v>Выдвижение через органы территориального общественного самоуправления, в том числе собрания ТОС</c:v>
                </c:pt>
                <c:pt idx="4">
                  <c:v>Подача проектных идей через интернет</c:v>
                </c:pt>
                <c:pt idx="5">
                  <c:v>Подача проектных идей через общественные приемные и депутатов</c:v>
                </c:pt>
                <c:pt idx="6">
                  <c:v>Ящики для сбора проектных идей</c:v>
                </c:pt>
                <c:pt idx="7">
                  <c:v>Выдвижение проектных идей сельскими старостами</c:v>
                </c:pt>
              </c:strCache>
            </c:strRef>
          </c:cat>
          <c:val>
            <c:numRef>
              <c:f>'[3]13'!$D$292:$D$299</c:f>
              <c:numCache>
                <c:formatCode>General</c:formatCode>
                <c:ptCount val="8"/>
                <c:pt idx="0">
                  <c:v>69</c:v>
                </c:pt>
                <c:pt idx="1">
                  <c:v>49</c:v>
                </c:pt>
                <c:pt idx="2">
                  <c:v>23</c:v>
                </c:pt>
                <c:pt idx="3">
                  <c:v>20</c:v>
                </c:pt>
                <c:pt idx="4">
                  <c:v>11</c:v>
                </c:pt>
                <c:pt idx="5">
                  <c:v>5</c:v>
                </c:pt>
                <c:pt idx="6">
                  <c:v>4</c:v>
                </c:pt>
                <c:pt idx="7">
                  <c:v>3</c:v>
                </c:pt>
              </c:numCache>
            </c:numRef>
          </c:val>
          <c:extLst>
            <c:ext xmlns:c16="http://schemas.microsoft.com/office/drawing/2014/chart" uri="{C3380CC4-5D6E-409C-BE32-E72D297353CC}">
              <c16:uniqueId val="{00000010-44CC-C746-B0A2-80399E6968C6}"/>
            </c:ext>
          </c:extLst>
        </c:ser>
        <c:dLbls>
          <c:dLblPos val="outEnd"/>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59271100771507246"/>
          <c:y val="8.5531090369331306E-2"/>
          <c:w val="0.39037535868178619"/>
          <c:h val="0.78193847959780538"/>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ru-RU"/>
        </a:p>
      </c:txPr>
    </c:legend>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ru-R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Процедуры отбора проектных идей</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pieChart>
        <c:varyColors val="1"/>
        <c:ser>
          <c:idx val="0"/>
          <c:order val="0"/>
          <c:tx>
            <c:strRef>
              <c:f>'[3]14'!$C$292</c:f>
              <c:strCache>
                <c:ptCount val="1"/>
                <c:pt idx="0">
                  <c:v>%</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36F-6141-A601-CD75B699183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36F-6141-A601-CD75B699183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36F-6141-A601-CD75B699183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36F-6141-A601-CD75B699183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36F-6141-A601-CD75B6991835}"/>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36F-6141-A601-CD75B6991835}"/>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36F-6141-A601-CD75B6991835}"/>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536F-6141-A601-CD75B6991835}"/>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ru-RU"/>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'[3]14'!$B$293:$B$300</c:f>
              <c:strCache>
                <c:ptCount val="8"/>
                <c:pt idx="0">
                  <c:v>Коллегиальный орган (комиссия)</c:v>
                </c:pt>
                <c:pt idx="1">
                  <c:v>Очное голосование на сходах, собраниях и конференциях</c:v>
                </c:pt>
                <c:pt idx="2">
                  <c:v>Комиссии представителей власти</c:v>
                </c:pt>
                <c:pt idx="3">
                  <c:v>Интернет-голосование</c:v>
                </c:pt>
                <c:pt idx="4">
                  <c:v>Иной механизм</c:v>
                </c:pt>
                <c:pt idx="5">
                  <c:v>Бюджетные комиссии граждан</c:v>
                </c:pt>
                <c:pt idx="6">
                  <c:v>Собрание или конференция граждан по вопросам осуществления территориального общественного самоуправления</c:v>
                </c:pt>
                <c:pt idx="7">
                  <c:v>Референдум </c:v>
                </c:pt>
              </c:strCache>
            </c:strRef>
          </c:cat>
          <c:val>
            <c:numRef>
              <c:f>'[3]14'!$C$293:$C$300</c:f>
              <c:numCache>
                <c:formatCode>General</c:formatCode>
                <c:ptCount val="8"/>
                <c:pt idx="0">
                  <c:v>40</c:v>
                </c:pt>
                <c:pt idx="1">
                  <c:v>37.700000000000003</c:v>
                </c:pt>
                <c:pt idx="2">
                  <c:v>22.8</c:v>
                </c:pt>
                <c:pt idx="3">
                  <c:v>17</c:v>
                </c:pt>
                <c:pt idx="4">
                  <c:v>10.7</c:v>
                </c:pt>
                <c:pt idx="5">
                  <c:v>7.6</c:v>
                </c:pt>
                <c:pt idx="6">
                  <c:v>6.4</c:v>
                </c:pt>
                <c:pt idx="7">
                  <c:v>1.6</c:v>
                </c:pt>
              </c:numCache>
            </c:numRef>
          </c:val>
          <c:extLst>
            <c:ext xmlns:c16="http://schemas.microsoft.com/office/drawing/2014/chart" uri="{C3380CC4-5D6E-409C-BE32-E72D297353CC}">
              <c16:uniqueId val="{00000010-536F-6141-A601-CD75B6991835}"/>
            </c:ext>
          </c:extLst>
        </c:ser>
        <c:dLbls>
          <c:dLblPos val="outEnd"/>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55268020478911262"/>
          <c:y val="5.988320209973752E-2"/>
          <c:w val="0.43726952059582286"/>
          <c:h val="0.8929065728667882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https://vk.com/wall-206732808_195#https://vk.com/wall-206732808_195" TargetMode="External"/><Relationship Id="rId13" Type="http://schemas.openxmlformats.org/officeDocument/2006/relationships/hyperlink" Target="https://vk.com/wall-206732808_117#https://vk.com/wall-206732808_117" TargetMode="External"/><Relationship Id="rId18" Type="http://schemas.openxmlformats.org/officeDocument/2006/relationships/hyperlink" Target="https://vk.com/s/v1/doc/KFrHB6fb5otanFvKVG15JdOYzxSGYEEfwSb1q8PN6YEyTeFHdJk#https://vk.com/s/v1/doc/KFrHB6fb5otanFvKVG15JdOYzxSGYEEfwSb1q8PN6YEyTeFHdJk" TargetMode="External"/><Relationship Id="rId26" Type="http://schemas.openxmlformats.org/officeDocument/2006/relationships/image" Target="../media/image5.png"/><Relationship Id="rId3" Type="http://schemas.openxmlformats.org/officeDocument/2006/relationships/image" Target="../media/image3.png"/><Relationship Id="rId21" Type="http://schemas.openxmlformats.org/officeDocument/2006/relationships/hyperlink" Target="https://vk.com/s/v1/doc/mIwis52O6POqOsyMso-oJd7hgpB6KIGlQBaZh4zTitB761aC7yw#https://vk.com/s/v1/doc/mIwis52O6POqOsyMso-oJd7hgpB6KIGlQBaZh4zTitB761aC7yw" TargetMode="External"/><Relationship Id="rId7" Type="http://schemas.openxmlformats.org/officeDocument/2006/relationships/hyperlink" Target="https://topspb.tv/news/2021/02/8/zonu-otdyha-sozdali-v-shkole-174-v-ramkah-proekta-tvoj-byudzhet-v-shkolah/#https://topspb.tv/news/2021/02/8/zonu-otdyha-sozdali-v-shkole-174-v-ramkah-proekta-tvoj-byudzhet-v-shkolah/" TargetMode="External"/><Relationship Id="rId12" Type="http://schemas.openxmlformats.org/officeDocument/2006/relationships/hyperlink" Target="https://vk.com/wall-206732808_129" TargetMode="External"/><Relationship Id="rId17" Type="http://schemas.openxmlformats.org/officeDocument/2006/relationships/hyperlink" Target="https://vk.com/s/v1/doc/cLhY-3SzluCY3tjJVHm4MHs9oNNz94BblsTy0-Mp_mx-HYx5tCQ#https://vk.com/s/v1/doc/cLhY-3SzluCY3tjJVHm4MHs9oNNz94BblsTy0-Mp_mx-HYx5tCQ" TargetMode="External"/><Relationship Id="rId25" Type="http://schemas.openxmlformats.org/officeDocument/2006/relationships/image" Target="../media/image4.png"/><Relationship Id="rId2" Type="http://schemas.openxmlformats.org/officeDocument/2006/relationships/image" Target="../media/image2.jpeg"/><Relationship Id="rId16" Type="http://schemas.openxmlformats.org/officeDocument/2006/relationships/hyperlink" Target="https://vk.com/s/v1/doc/Xw1dEkXpq3l7kt_0O2blmGd5I-0mLTr8ZfPeWNNdkgBz1r36NQM#https://vk.com/s/v1/doc/Xw1dEkXpq3l7kt_0O2blmGd5I-0mLTr8ZfPeWNNdkgBz1r36NQM" TargetMode="External"/><Relationship Id="rId20" Type="http://schemas.openxmlformats.org/officeDocument/2006/relationships/hyperlink" Target="https://vk.com/s/v1/doc/ZBjhj-L67lJCkDvQmRzwNbMt64LfH18x7brAI_WKCXW_PABBCvs#https://vk.com/s/v1/doc/ZBjhj-L67lJCkDvQmRzwNbMt64LfH18x7brAI_WKCXW_PABBCvs" TargetMode="External"/><Relationship Id="rId29" Type="http://schemas.openxmlformats.org/officeDocument/2006/relationships/image" Target="../media/image8.jpeg"/><Relationship Id="rId1" Type="http://schemas.openxmlformats.org/officeDocument/2006/relationships/image" Target="../media/image1.jpeg"/><Relationship Id="rId6" Type="http://schemas.openxmlformats.org/officeDocument/2006/relationships/hyperlink" Target="https://topspb.tv/programs/stories/511335/#https://topspb.tv/programs/stories/511335/" TargetMode="External"/><Relationship Id="rId11" Type="http://schemas.openxmlformats.org/officeDocument/2006/relationships/hyperlink" Target="https://vk.com/wall-206732808_148#https://vk.com/wall-206732808_148" TargetMode="External"/><Relationship Id="rId24" Type="http://schemas.openxmlformats.org/officeDocument/2006/relationships/hyperlink" Target="https://docs.google.com/forms/d/e/1FAIpQLSfRpkK6a1AkbwjQZDj_tt7NBcCO1TcD-b0EzKJjIiGpYTWwCQ/viewform#https://docs.google.com/forms/d/e/1FAIpQLSfRpkK6a1AkbwjQZDj_tt7NBcCO1TcD-b0EzKJjIiGpYTWwCQ/viewform" TargetMode="External"/><Relationship Id="rId5" Type="http://schemas.openxmlformats.org/officeDocument/2006/relationships/hyperlink" Target="https://topspb.tv/programs/stories/511756/#https://topspb.tv/programs/stories/511756/" TargetMode="External"/><Relationship Id="rId15" Type="http://schemas.openxmlformats.org/officeDocument/2006/relationships/hyperlink" Target="https://vk.com/wall-206732808_103#https://vk.com/wall-206732808_103" TargetMode="External"/><Relationship Id="rId23" Type="http://schemas.openxmlformats.org/officeDocument/2006/relationships/hyperlink" Target="https://vk.com/docs-206732808#https://vk.com/docs-206732808" TargetMode="External"/><Relationship Id="rId28" Type="http://schemas.openxmlformats.org/officeDocument/2006/relationships/image" Target="../media/image7.png"/><Relationship Id="rId10" Type="http://schemas.openxmlformats.org/officeDocument/2006/relationships/hyperlink" Target="https://vk.com/wall-206732808_154#https://vk.com/wall-206732808_154" TargetMode="External"/><Relationship Id="rId19" Type="http://schemas.openxmlformats.org/officeDocument/2006/relationships/hyperlink" Target="https://vk.com/s/v1/doc/NZOifulk6oCtnpxFHJmJulxfBz3tZ25cs_N43j9JeLN16_EQ8fM#https://vk.com/s/v1/doc/NZOifulk6oCtnpxFHJmJulxfBz3tZ25cs_N43j9JeLN16_EQ8fM" TargetMode="External"/><Relationship Id="rId4" Type="http://schemas.openxmlformats.org/officeDocument/2006/relationships/hyperlink" Target="https://gorod-plus.tv/videos/87406#https://gorod-plus.tv/videos/87406" TargetMode="External"/><Relationship Id="rId9" Type="http://schemas.openxmlformats.org/officeDocument/2006/relationships/hyperlink" Target="https://vk.com/wall-206732808_161#https://vk.com/wall-206732808_161" TargetMode="External"/><Relationship Id="rId14" Type="http://schemas.openxmlformats.org/officeDocument/2006/relationships/hyperlink" Target="https://vk.com/wall-206732808_111#https://vk.com/wall-206732808_111" TargetMode="External"/><Relationship Id="rId22" Type="http://schemas.openxmlformats.org/officeDocument/2006/relationships/hyperlink" Target="https://vk.com/s/v1/doc/zrGSYrprPjavjnzUFXffZdoYwMnHvFw63ouOU1LoG9ybzynLhSk#https://vk.com/s/v1/doc/zrGSYrprPjavjnzUFXffZdoYwMnHvFw63ouOU1LoG9ybzynLhSk" TargetMode="External"/><Relationship Id="rId27" Type="http://schemas.openxmlformats.org/officeDocument/2006/relationships/image" Target="../media/image6.png"/><Relationship Id="rId30"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jpe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jpeg"/><Relationship Id="rId5" Type="http://schemas.openxmlformats.org/officeDocument/2006/relationships/image" Target="../media/image14.png"/><Relationship Id="rId4"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36</xdr:col>
      <xdr:colOff>69624</xdr:colOff>
      <xdr:row>150</xdr:row>
      <xdr:rowOff>9525</xdr:rowOff>
    </xdr:from>
    <xdr:to>
      <xdr:col>38</xdr:col>
      <xdr:colOff>591419</xdr:colOff>
      <xdr:row>150</xdr:row>
      <xdr:rowOff>1956900</xdr:rowOff>
    </xdr:to>
    <xdr:pic>
      <xdr:nvPicPr>
        <xdr:cNvPr id="3" name="Рисунок 2">
          <a:extLst>
            <a:ext uri="{FF2B5EF4-FFF2-40B4-BE49-F238E27FC236}">
              <a16:creationId xmlns:a16="http://schemas.microsoft.com/office/drawing/2014/main" id="{9735EC0A-4D58-47DF-8263-ABB8584A1A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45324" y="63077725"/>
          <a:ext cx="1948428" cy="948308"/>
        </a:xfrm>
        <a:prstGeom prst="rect">
          <a:avLst/>
        </a:prstGeom>
      </xdr:spPr>
    </xdr:pic>
    <xdr:clientData/>
  </xdr:twoCellAnchor>
  <xdr:twoCellAnchor editAs="oneCell">
    <xdr:from>
      <xdr:col>126</xdr:col>
      <xdr:colOff>108856</xdr:colOff>
      <xdr:row>141</xdr:row>
      <xdr:rowOff>95249</xdr:rowOff>
    </xdr:from>
    <xdr:to>
      <xdr:col>126</xdr:col>
      <xdr:colOff>1595755</xdr:colOff>
      <xdr:row>141</xdr:row>
      <xdr:rowOff>598714</xdr:rowOff>
    </xdr:to>
    <xdr:pic>
      <xdr:nvPicPr>
        <xdr:cNvPr id="13" name="Рисунок 12">
          <a:extLst>
            <a:ext uri="{FF2B5EF4-FFF2-40B4-BE49-F238E27FC236}">
              <a16:creationId xmlns:a16="http://schemas.microsoft.com/office/drawing/2014/main" id="{D5E41E4B-0551-0144-A6FD-D8C78AE573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84656" y="57943749"/>
          <a:ext cx="1486899" cy="503465"/>
        </a:xfrm>
        <a:prstGeom prst="rect">
          <a:avLst/>
        </a:prstGeom>
      </xdr:spPr>
    </xdr:pic>
    <xdr:clientData/>
  </xdr:twoCellAnchor>
  <xdr:twoCellAnchor editAs="oneCell">
    <xdr:from>
      <xdr:col>26</xdr:col>
      <xdr:colOff>209550</xdr:colOff>
      <xdr:row>141</xdr:row>
      <xdr:rowOff>200025</xdr:rowOff>
    </xdr:from>
    <xdr:to>
      <xdr:col>26</xdr:col>
      <xdr:colOff>1304925</xdr:colOff>
      <xdr:row>141</xdr:row>
      <xdr:rowOff>1169495</xdr:rowOff>
    </xdr:to>
    <xdr:pic>
      <xdr:nvPicPr>
        <xdr:cNvPr id="6" name="Рисунок 5">
          <a:extLst>
            <a:ext uri="{FF2B5EF4-FFF2-40B4-BE49-F238E27FC236}">
              <a16:creationId xmlns:a16="http://schemas.microsoft.com/office/drawing/2014/main" id="{B4249EA4-5EF3-C240-B10A-BE603CE84FCD}"/>
            </a:ext>
          </a:extLst>
        </xdr:cNvPr>
        <xdr:cNvPicPr/>
      </xdr:nvPicPr>
      <xdr:blipFill>
        <a:blip xmlns:r="http://schemas.openxmlformats.org/officeDocument/2006/relationships" r:embed="rId3" cstate="print"/>
        <a:srcRect/>
        <a:stretch>
          <a:fillRect/>
        </a:stretch>
      </xdr:blipFill>
      <xdr:spPr bwMode="auto">
        <a:xfrm>
          <a:off x="12109450" y="64665225"/>
          <a:ext cx="1095375" cy="969470"/>
        </a:xfrm>
        <a:prstGeom prst="rect">
          <a:avLst/>
        </a:prstGeom>
        <a:noFill/>
        <a:ln w="9525">
          <a:noFill/>
          <a:miter lim="800000"/>
          <a:headEnd/>
          <a:tailEnd/>
        </a:ln>
      </xdr:spPr>
    </xdr:pic>
    <xdr:clientData/>
  </xdr:twoCellAnchor>
  <xdr:twoCellAnchor>
    <xdr:from>
      <xdr:col>102</xdr:col>
      <xdr:colOff>19050</xdr:colOff>
      <xdr:row>142</xdr:row>
      <xdr:rowOff>355888</xdr:rowOff>
    </xdr:from>
    <xdr:to>
      <xdr:col>102</xdr:col>
      <xdr:colOff>2762250</xdr:colOff>
      <xdr:row>142</xdr:row>
      <xdr:rowOff>565438</xdr:rowOff>
    </xdr:to>
    <xdr:sp macro="" textlink="">
      <xdr:nvSpPr>
        <xdr:cNvPr id="11" name="Text Box 31">
          <a:hlinkClick xmlns:r="http://schemas.openxmlformats.org/officeDocument/2006/relationships" r:id="rId4"/>
          <a:extLst>
            <a:ext uri="{FF2B5EF4-FFF2-40B4-BE49-F238E27FC236}">
              <a16:creationId xmlns:a16="http://schemas.microsoft.com/office/drawing/2014/main" id="{454FD99D-60FC-F849-80A7-3B298B08F704}"/>
            </a:ext>
          </a:extLst>
        </xdr:cNvPr>
        <xdr:cNvSpPr txBox="1">
          <a:spLocks noChangeArrowheads="1"/>
        </xdr:cNvSpPr>
      </xdr:nvSpPr>
      <xdr:spPr bwMode="auto">
        <a:xfrm>
          <a:off x="9594850" y="64478188"/>
          <a:ext cx="2743200" cy="209550"/>
        </a:xfrm>
        <a:prstGeom prst="rect">
          <a:avLst/>
        </a:prstGeom>
        <a:solidFill>
          <a:schemeClr val="accent1">
            <a:lumMod val="20000"/>
            <a:lumOff val="80000"/>
          </a:schemeClr>
        </a:solidFill>
        <a:ln>
          <a:noFill/>
        </a:ln>
      </xdr:spPr>
      <xdr:style>
        <a:lnRef idx="0">
          <a:scrgbClr r="0" g="0" b="0"/>
        </a:lnRef>
        <a:fillRef idx="0">
          <a:scrgbClr r="0" g="0" b="0"/>
        </a:fillRef>
        <a:effectRef idx="0">
          <a:scrgbClr r="0" g="0" b="0"/>
        </a:effectRef>
        <a:fontRef idx="minor">
          <a:schemeClr val="dk1"/>
        </a:fontRef>
      </xdr:style>
      <xdr:txBody>
        <a:bodyPr vertOverflow="clip" wrap="square" lIns="27432" tIns="27432" rIns="0" bIns="0" anchor="t" upright="1"/>
        <a:lstStyle/>
        <a:p>
          <a:pPr algn="l" rtl="0">
            <a:defRPr sz="1000"/>
          </a:pPr>
          <a:r>
            <a:rPr lang="ru-RU" sz="1100" b="0" i="0" u="none" strike="noStrike" baseline="0">
              <a:solidFill>
                <a:srgbClr val="000000"/>
              </a:solidFill>
              <a:latin typeface="Calibri"/>
              <a:cs typeface="Calibri"/>
            </a:rPr>
            <a:t>https://gorod-plus.tv/videos/87406</a:t>
          </a:r>
        </a:p>
      </xdr:txBody>
    </xdr:sp>
    <xdr:clientData/>
  </xdr:twoCellAnchor>
  <xdr:twoCellAnchor>
    <xdr:from>
      <xdr:col>102</xdr:col>
      <xdr:colOff>19050</xdr:colOff>
      <xdr:row>142</xdr:row>
      <xdr:rowOff>537730</xdr:rowOff>
    </xdr:from>
    <xdr:to>
      <xdr:col>102</xdr:col>
      <xdr:colOff>3333750</xdr:colOff>
      <xdr:row>142</xdr:row>
      <xdr:rowOff>805295</xdr:rowOff>
    </xdr:to>
    <xdr:sp macro="" textlink="">
      <xdr:nvSpPr>
        <xdr:cNvPr id="12" name="Text Box 32">
          <a:hlinkClick xmlns:r="http://schemas.openxmlformats.org/officeDocument/2006/relationships" r:id="rId5"/>
          <a:extLst>
            <a:ext uri="{FF2B5EF4-FFF2-40B4-BE49-F238E27FC236}">
              <a16:creationId xmlns:a16="http://schemas.microsoft.com/office/drawing/2014/main" id="{D0FFE7A5-7ED1-7640-899F-0C1EA8EE253B}"/>
            </a:ext>
          </a:extLst>
        </xdr:cNvPr>
        <xdr:cNvSpPr txBox="1">
          <a:spLocks noChangeArrowheads="1"/>
        </xdr:cNvSpPr>
      </xdr:nvSpPr>
      <xdr:spPr bwMode="auto">
        <a:xfrm>
          <a:off x="9594850" y="64660030"/>
          <a:ext cx="3314700" cy="267565"/>
        </a:xfrm>
        <a:prstGeom prst="rect">
          <a:avLst/>
        </a:prstGeom>
        <a:solidFill>
          <a:schemeClr val="accent1">
            <a:lumMod val="20000"/>
            <a:lumOff val="80000"/>
          </a:schemeClr>
        </a:solidFill>
        <a:ln>
          <a:noFill/>
        </a:ln>
      </xdr:spPr>
      <xdr:style>
        <a:lnRef idx="0">
          <a:scrgbClr r="0" g="0" b="0"/>
        </a:lnRef>
        <a:fillRef idx="0">
          <a:scrgbClr r="0" g="0" b="0"/>
        </a:fillRef>
        <a:effectRef idx="0">
          <a:scrgbClr r="0" g="0" b="0"/>
        </a:effectRef>
        <a:fontRef idx="minor">
          <a:schemeClr val="dk1"/>
        </a:fontRef>
      </xdr:style>
      <xdr:txBody>
        <a:bodyPr vertOverflow="clip" wrap="square" lIns="27432" tIns="27432" rIns="0" bIns="0" anchor="t" upright="1"/>
        <a:lstStyle/>
        <a:p>
          <a:pPr algn="l" rtl="0">
            <a:defRPr sz="1000"/>
          </a:pPr>
          <a:r>
            <a:rPr lang="ru-RU" sz="1100" b="0" i="0" u="none" strike="noStrike" baseline="0">
              <a:solidFill>
                <a:srgbClr val="000000"/>
              </a:solidFill>
              <a:latin typeface="Calibri"/>
              <a:cs typeface="Calibri"/>
            </a:rPr>
            <a:t>https://topspb.tv/programs/stories/511756/</a:t>
          </a:r>
        </a:p>
      </xdr:txBody>
    </xdr:sp>
    <xdr:clientData/>
  </xdr:twoCellAnchor>
  <xdr:twoCellAnchor>
    <xdr:from>
      <xdr:col>145</xdr:col>
      <xdr:colOff>26843</xdr:colOff>
      <xdr:row>137</xdr:row>
      <xdr:rowOff>743815</xdr:rowOff>
    </xdr:from>
    <xdr:to>
      <xdr:col>145</xdr:col>
      <xdr:colOff>2960543</xdr:colOff>
      <xdr:row>137</xdr:row>
      <xdr:rowOff>962890</xdr:rowOff>
    </xdr:to>
    <xdr:sp macro="" textlink="">
      <xdr:nvSpPr>
        <xdr:cNvPr id="14" name="Text Box 33">
          <a:hlinkClick xmlns:r="http://schemas.openxmlformats.org/officeDocument/2006/relationships" r:id="rId6"/>
          <a:extLst>
            <a:ext uri="{FF2B5EF4-FFF2-40B4-BE49-F238E27FC236}">
              <a16:creationId xmlns:a16="http://schemas.microsoft.com/office/drawing/2014/main" id="{2C614FAE-479C-FF49-8966-63841B42ABBD}"/>
            </a:ext>
          </a:extLst>
        </xdr:cNvPr>
        <xdr:cNvSpPr txBox="1">
          <a:spLocks noChangeArrowheads="1"/>
        </xdr:cNvSpPr>
      </xdr:nvSpPr>
      <xdr:spPr bwMode="auto">
        <a:xfrm>
          <a:off x="9602643" y="64866115"/>
          <a:ext cx="2933700" cy="219075"/>
        </a:xfrm>
        <a:prstGeom prst="rect">
          <a:avLst/>
        </a:prstGeom>
        <a:solidFill>
          <a:schemeClr val="accent1">
            <a:lumMod val="20000"/>
            <a:lumOff val="80000"/>
          </a:schemeClr>
        </a:solidFill>
        <a:ln>
          <a:noFill/>
        </a:ln>
      </xdr:spPr>
      <xdr:style>
        <a:lnRef idx="0">
          <a:scrgbClr r="0" g="0" b="0"/>
        </a:lnRef>
        <a:fillRef idx="0">
          <a:scrgbClr r="0" g="0" b="0"/>
        </a:fillRef>
        <a:effectRef idx="0">
          <a:scrgbClr r="0" g="0" b="0"/>
        </a:effectRef>
        <a:fontRef idx="minor">
          <a:schemeClr val="dk1"/>
        </a:fontRef>
      </xdr:style>
      <xdr:txBody>
        <a:bodyPr vertOverflow="clip" wrap="square" lIns="27432" tIns="27432" rIns="0" bIns="0" anchor="t" upright="1"/>
        <a:lstStyle/>
        <a:p>
          <a:pPr algn="l" rtl="0">
            <a:defRPr sz="1000"/>
          </a:pPr>
          <a:r>
            <a:rPr lang="ru-RU" sz="1100" b="0" i="0" u="none" strike="noStrike" baseline="0">
              <a:solidFill>
                <a:srgbClr val="000000"/>
              </a:solidFill>
              <a:latin typeface="Calibri"/>
              <a:cs typeface="Calibri"/>
            </a:rPr>
            <a:t>https://topspb.tv/programs/stories/511335/</a:t>
          </a:r>
        </a:p>
      </xdr:txBody>
    </xdr:sp>
    <xdr:clientData/>
  </xdr:twoCellAnchor>
  <xdr:twoCellAnchor>
    <xdr:from>
      <xdr:col>102</xdr:col>
      <xdr:colOff>26842</xdr:colOff>
      <xdr:row>142</xdr:row>
      <xdr:rowOff>943840</xdr:rowOff>
    </xdr:from>
    <xdr:to>
      <xdr:col>102</xdr:col>
      <xdr:colOff>7142018</xdr:colOff>
      <xdr:row>142</xdr:row>
      <xdr:rowOff>1124815</xdr:rowOff>
    </xdr:to>
    <xdr:sp macro="" textlink="">
      <xdr:nvSpPr>
        <xdr:cNvPr id="15" name="Text Box 34">
          <a:hlinkClick xmlns:r="http://schemas.openxmlformats.org/officeDocument/2006/relationships" r:id="rId7"/>
          <a:extLst>
            <a:ext uri="{FF2B5EF4-FFF2-40B4-BE49-F238E27FC236}">
              <a16:creationId xmlns:a16="http://schemas.microsoft.com/office/drawing/2014/main" id="{0250A16D-1EBE-5A43-B745-7B6AE42C2EB7}"/>
            </a:ext>
          </a:extLst>
        </xdr:cNvPr>
        <xdr:cNvSpPr txBox="1">
          <a:spLocks noChangeArrowheads="1"/>
        </xdr:cNvSpPr>
      </xdr:nvSpPr>
      <xdr:spPr bwMode="auto">
        <a:xfrm>
          <a:off x="9602642" y="65066140"/>
          <a:ext cx="7115176" cy="180975"/>
        </a:xfrm>
        <a:prstGeom prst="rect">
          <a:avLst/>
        </a:prstGeom>
        <a:solidFill>
          <a:schemeClr val="accent1">
            <a:lumMod val="20000"/>
            <a:lumOff val="80000"/>
          </a:schemeClr>
        </a:solidFill>
        <a:ln>
          <a:noFill/>
        </a:ln>
      </xdr:spPr>
      <xdr:style>
        <a:lnRef idx="0">
          <a:scrgbClr r="0" g="0" b="0"/>
        </a:lnRef>
        <a:fillRef idx="0">
          <a:scrgbClr r="0" g="0" b="0"/>
        </a:fillRef>
        <a:effectRef idx="0">
          <a:scrgbClr r="0" g="0" b="0"/>
        </a:effectRef>
        <a:fontRef idx="minor">
          <a:schemeClr val="dk1"/>
        </a:fontRef>
      </xdr:style>
      <xdr:txBody>
        <a:bodyPr vertOverflow="clip" wrap="square" lIns="27432" tIns="27432" rIns="0" bIns="0" anchor="t" upright="1"/>
        <a:lstStyle/>
        <a:p>
          <a:pPr algn="l" rtl="0">
            <a:defRPr sz="1000"/>
          </a:pPr>
          <a:r>
            <a:rPr lang="ru-RU" sz="1100" b="0" i="0" u="none" strike="noStrike" baseline="0">
              <a:solidFill>
                <a:srgbClr val="000000"/>
              </a:solidFill>
              <a:latin typeface="Calibri"/>
              <a:cs typeface="Calibri"/>
            </a:rPr>
            <a:t>https://topspb.tv/news/2021/02/8/zonu-otdyha-sozdali-v-shkole-174-v-ramkah-proekta-tvoj-byudzhet-v-shkolah/</a:t>
          </a:r>
        </a:p>
      </xdr:txBody>
    </xdr:sp>
    <xdr:clientData/>
  </xdr:twoCellAnchor>
  <xdr:twoCellAnchor>
    <xdr:from>
      <xdr:col>147</xdr:col>
      <xdr:colOff>23811</xdr:colOff>
      <xdr:row>137</xdr:row>
      <xdr:rowOff>3611563</xdr:rowOff>
    </xdr:from>
    <xdr:to>
      <xdr:col>147</xdr:col>
      <xdr:colOff>2214562</xdr:colOff>
      <xdr:row>137</xdr:row>
      <xdr:rowOff>3810001</xdr:rowOff>
    </xdr:to>
    <xdr:sp macro="" textlink="">
      <xdr:nvSpPr>
        <xdr:cNvPr id="28" name="Text Box 50">
          <a:hlinkClick xmlns:r="http://schemas.openxmlformats.org/officeDocument/2006/relationships" r:id="rId8"/>
          <a:extLst>
            <a:ext uri="{FF2B5EF4-FFF2-40B4-BE49-F238E27FC236}">
              <a16:creationId xmlns:a16="http://schemas.microsoft.com/office/drawing/2014/main" id="{C49F350C-B7C9-1B48-A018-D3BDF585E727}"/>
            </a:ext>
          </a:extLst>
        </xdr:cNvPr>
        <xdr:cNvSpPr txBox="1">
          <a:spLocks noChangeArrowheads="1"/>
        </xdr:cNvSpPr>
      </xdr:nvSpPr>
      <xdr:spPr bwMode="auto">
        <a:xfrm>
          <a:off x="9599611" y="67733863"/>
          <a:ext cx="2190751" cy="198438"/>
        </a:xfrm>
        <a:prstGeom prst="rect">
          <a:avLst/>
        </a:prstGeom>
        <a:solidFill>
          <a:schemeClr val="accent1">
            <a:lumMod val="20000"/>
            <a:lumOff val="80000"/>
          </a:schemeClr>
        </a:solidFill>
        <a:ln>
          <a:noFill/>
        </a:ln>
      </xdr:spPr>
      <xdr:style>
        <a:lnRef idx="0">
          <a:scrgbClr r="0" g="0" b="0"/>
        </a:lnRef>
        <a:fillRef idx="0">
          <a:scrgbClr r="0" g="0" b="0"/>
        </a:fillRef>
        <a:effectRef idx="0">
          <a:scrgbClr r="0" g="0" b="0"/>
        </a:effectRef>
        <a:fontRef idx="minor">
          <a:schemeClr val="dk1"/>
        </a:fontRef>
      </xdr:style>
      <xdr:txBody>
        <a:bodyPr vertOverflow="clip" wrap="square" lIns="36576" tIns="32004" rIns="0" bIns="0" anchor="t" upright="1"/>
        <a:lstStyle/>
        <a:p>
          <a:pPr algn="l" rtl="0">
            <a:defRPr sz="1000"/>
          </a:pPr>
          <a:r>
            <a:rPr lang="ru-RU" sz="1100" b="0" i="0" u="none" strike="noStrike" baseline="0">
              <a:solidFill>
                <a:srgbClr val="000000"/>
              </a:solidFill>
              <a:latin typeface="Calibri"/>
              <a:cs typeface="Calibri"/>
            </a:rPr>
            <a:t>https://vk.com/wall-206732808_195</a:t>
          </a:r>
        </a:p>
      </xdr:txBody>
    </xdr:sp>
    <xdr:clientData/>
  </xdr:twoCellAnchor>
  <xdr:twoCellAnchor>
    <xdr:from>
      <xdr:col>147</xdr:col>
      <xdr:colOff>6802438</xdr:colOff>
      <xdr:row>137</xdr:row>
      <xdr:rowOff>3794125</xdr:rowOff>
    </xdr:from>
    <xdr:to>
      <xdr:col>147</xdr:col>
      <xdr:colOff>8501062</xdr:colOff>
      <xdr:row>137</xdr:row>
      <xdr:rowOff>4000500</xdr:rowOff>
    </xdr:to>
    <xdr:sp macro="" textlink="">
      <xdr:nvSpPr>
        <xdr:cNvPr id="32" name="Text Box 54">
          <a:hlinkClick xmlns:r="http://schemas.openxmlformats.org/officeDocument/2006/relationships" r:id="rId9"/>
          <a:extLst>
            <a:ext uri="{FF2B5EF4-FFF2-40B4-BE49-F238E27FC236}">
              <a16:creationId xmlns:a16="http://schemas.microsoft.com/office/drawing/2014/main" id="{45B7FE6B-88F8-A844-8CCD-039A44C923DC}"/>
            </a:ext>
          </a:extLst>
        </xdr:cNvPr>
        <xdr:cNvSpPr txBox="1">
          <a:spLocks noChangeArrowheads="1"/>
        </xdr:cNvSpPr>
      </xdr:nvSpPr>
      <xdr:spPr bwMode="auto">
        <a:xfrm>
          <a:off x="16378238" y="67916425"/>
          <a:ext cx="1698624" cy="206375"/>
        </a:xfrm>
        <a:prstGeom prst="rect">
          <a:avLst/>
        </a:prstGeom>
        <a:solidFill>
          <a:schemeClr val="accent1">
            <a:lumMod val="20000"/>
            <a:lumOff val="80000"/>
          </a:schemeClr>
        </a:solidFill>
        <a:ln>
          <a:noFill/>
        </a:ln>
      </xdr:spPr>
      <xdr:style>
        <a:lnRef idx="0">
          <a:scrgbClr r="0" g="0" b="0"/>
        </a:lnRef>
        <a:fillRef idx="0">
          <a:scrgbClr r="0" g="0" b="0"/>
        </a:fillRef>
        <a:effectRef idx="0">
          <a:scrgbClr r="0" g="0" b="0"/>
        </a:effectRef>
        <a:fontRef idx="minor">
          <a:schemeClr val="dk1"/>
        </a:fontRef>
      </xdr:style>
      <xdr:txBody>
        <a:bodyPr vertOverflow="clip" wrap="square" lIns="36576" tIns="32004" rIns="0" bIns="0" anchor="t" upright="1"/>
        <a:lstStyle/>
        <a:p>
          <a:pPr algn="l" rtl="0">
            <a:defRPr sz="1000"/>
          </a:pPr>
          <a:r>
            <a:rPr lang="ru-RU" sz="1100" b="0" i="0" u="none" strike="noStrike" baseline="0">
              <a:solidFill>
                <a:srgbClr val="000000"/>
              </a:solidFill>
              <a:latin typeface="Calibri"/>
              <a:cs typeface="Calibri"/>
            </a:rPr>
            <a:t>https://vk.com/wall-206732808_161</a:t>
          </a:r>
        </a:p>
      </xdr:txBody>
    </xdr:sp>
    <xdr:clientData/>
  </xdr:twoCellAnchor>
  <xdr:twoCellAnchor>
    <xdr:from>
      <xdr:col>102</xdr:col>
      <xdr:colOff>2238374</xdr:colOff>
      <xdr:row>142</xdr:row>
      <xdr:rowOff>3984625</xdr:rowOff>
    </xdr:from>
    <xdr:to>
      <xdr:col>102</xdr:col>
      <xdr:colOff>4397374</xdr:colOff>
      <xdr:row>142</xdr:row>
      <xdr:rowOff>4183063</xdr:rowOff>
    </xdr:to>
    <xdr:sp macro="" textlink="">
      <xdr:nvSpPr>
        <xdr:cNvPr id="34" name="Text Box 59">
          <a:hlinkClick xmlns:r="http://schemas.openxmlformats.org/officeDocument/2006/relationships" r:id="rId10"/>
          <a:extLst>
            <a:ext uri="{FF2B5EF4-FFF2-40B4-BE49-F238E27FC236}">
              <a16:creationId xmlns:a16="http://schemas.microsoft.com/office/drawing/2014/main" id="{2CAB352E-BEAC-EE40-893B-10D308489BB4}"/>
            </a:ext>
          </a:extLst>
        </xdr:cNvPr>
        <xdr:cNvSpPr txBox="1">
          <a:spLocks noChangeArrowheads="1"/>
        </xdr:cNvSpPr>
      </xdr:nvSpPr>
      <xdr:spPr bwMode="auto">
        <a:xfrm>
          <a:off x="11814174" y="68106925"/>
          <a:ext cx="2159000" cy="198438"/>
        </a:xfrm>
        <a:prstGeom prst="rect">
          <a:avLst/>
        </a:prstGeom>
        <a:solidFill>
          <a:schemeClr val="accent1">
            <a:lumMod val="20000"/>
            <a:lumOff val="80000"/>
          </a:schemeClr>
        </a:solidFill>
        <a:ln>
          <a:noFill/>
        </a:ln>
      </xdr:spPr>
      <xdr:style>
        <a:lnRef idx="0">
          <a:scrgbClr r="0" g="0" b="0"/>
        </a:lnRef>
        <a:fillRef idx="0">
          <a:scrgbClr r="0" g="0" b="0"/>
        </a:fillRef>
        <a:effectRef idx="0">
          <a:scrgbClr r="0" g="0" b="0"/>
        </a:effectRef>
        <a:fontRef idx="minor">
          <a:schemeClr val="dk1"/>
        </a:fontRef>
      </xdr:style>
      <xdr:txBody>
        <a:bodyPr vertOverflow="clip" wrap="square" lIns="36576" tIns="32004" rIns="0" bIns="0" anchor="t" upright="1"/>
        <a:lstStyle/>
        <a:p>
          <a:pPr algn="l" rtl="0">
            <a:defRPr sz="1000"/>
          </a:pPr>
          <a:r>
            <a:rPr lang="ru-RU" sz="1100" b="0" i="0" u="none" strike="noStrike" baseline="0">
              <a:solidFill>
                <a:srgbClr val="000000"/>
              </a:solidFill>
              <a:latin typeface="Calibri"/>
              <a:cs typeface="Calibri"/>
            </a:rPr>
            <a:t>https://vk.com/wall-206732808_154</a:t>
          </a:r>
        </a:p>
      </xdr:txBody>
    </xdr:sp>
    <xdr:clientData/>
  </xdr:twoCellAnchor>
  <xdr:twoCellAnchor>
    <xdr:from>
      <xdr:col>102</xdr:col>
      <xdr:colOff>4413251</xdr:colOff>
      <xdr:row>142</xdr:row>
      <xdr:rowOff>3976687</xdr:rowOff>
    </xdr:from>
    <xdr:to>
      <xdr:col>102</xdr:col>
      <xdr:colOff>6627813</xdr:colOff>
      <xdr:row>142</xdr:row>
      <xdr:rowOff>4183062</xdr:rowOff>
    </xdr:to>
    <xdr:sp macro="" textlink="">
      <xdr:nvSpPr>
        <xdr:cNvPr id="35" name="Text Box 60">
          <a:hlinkClick xmlns:r="http://schemas.openxmlformats.org/officeDocument/2006/relationships" r:id="rId11"/>
          <a:extLst>
            <a:ext uri="{FF2B5EF4-FFF2-40B4-BE49-F238E27FC236}">
              <a16:creationId xmlns:a16="http://schemas.microsoft.com/office/drawing/2014/main" id="{9398AA7F-5A20-DB4B-971B-19A2A2DE01A5}"/>
            </a:ext>
          </a:extLst>
        </xdr:cNvPr>
        <xdr:cNvSpPr txBox="1">
          <a:spLocks noChangeArrowheads="1"/>
        </xdr:cNvSpPr>
      </xdr:nvSpPr>
      <xdr:spPr bwMode="auto">
        <a:xfrm>
          <a:off x="13989051" y="68098987"/>
          <a:ext cx="2214562" cy="206375"/>
        </a:xfrm>
        <a:prstGeom prst="rect">
          <a:avLst/>
        </a:prstGeom>
        <a:solidFill>
          <a:schemeClr val="accent1">
            <a:lumMod val="20000"/>
            <a:lumOff val="80000"/>
          </a:schemeClr>
        </a:solidFill>
        <a:ln>
          <a:noFill/>
        </a:ln>
      </xdr:spPr>
      <xdr:style>
        <a:lnRef idx="0">
          <a:scrgbClr r="0" g="0" b="0"/>
        </a:lnRef>
        <a:fillRef idx="0">
          <a:scrgbClr r="0" g="0" b="0"/>
        </a:fillRef>
        <a:effectRef idx="0">
          <a:scrgbClr r="0" g="0" b="0"/>
        </a:effectRef>
        <a:fontRef idx="minor">
          <a:schemeClr val="dk1"/>
        </a:fontRef>
      </xdr:style>
      <xdr:txBody>
        <a:bodyPr vertOverflow="clip" wrap="square" lIns="36576" tIns="32004" rIns="0" bIns="0" anchor="t" upright="1"/>
        <a:lstStyle/>
        <a:p>
          <a:pPr algn="l" rtl="0">
            <a:defRPr sz="1000"/>
          </a:pPr>
          <a:r>
            <a:rPr lang="ru-RU" sz="1100" b="0" i="0" u="none" strike="noStrike" baseline="0">
              <a:solidFill>
                <a:srgbClr val="000000"/>
              </a:solidFill>
              <a:latin typeface="Calibri"/>
              <a:cs typeface="Calibri"/>
            </a:rPr>
            <a:t>https://vk.com/wall-206732808_148</a:t>
          </a:r>
        </a:p>
      </xdr:txBody>
    </xdr:sp>
    <xdr:clientData/>
  </xdr:twoCellAnchor>
  <xdr:twoCellAnchor>
    <xdr:from>
      <xdr:col>102</xdr:col>
      <xdr:colOff>1484312</xdr:colOff>
      <xdr:row>142</xdr:row>
      <xdr:rowOff>4214812</xdr:rowOff>
    </xdr:from>
    <xdr:to>
      <xdr:col>102</xdr:col>
      <xdr:colOff>3659188</xdr:colOff>
      <xdr:row>142</xdr:row>
      <xdr:rowOff>4373563</xdr:rowOff>
    </xdr:to>
    <xdr:sp macro="" textlink="">
      <xdr:nvSpPr>
        <xdr:cNvPr id="36" name="Text Box 61">
          <a:extLst>
            <a:ext uri="{FF2B5EF4-FFF2-40B4-BE49-F238E27FC236}">
              <a16:creationId xmlns:a16="http://schemas.microsoft.com/office/drawing/2014/main" id="{16E8F7CC-3889-E74D-B2BD-D56732FCC0DF}"/>
            </a:ext>
          </a:extLst>
        </xdr:cNvPr>
        <xdr:cNvSpPr txBox="1">
          <a:spLocks noChangeArrowheads="1"/>
        </xdr:cNvSpPr>
      </xdr:nvSpPr>
      <xdr:spPr bwMode="auto">
        <a:xfrm>
          <a:off x="11060112" y="68337112"/>
          <a:ext cx="2174876" cy="158751"/>
        </a:xfrm>
        <a:prstGeom prst="rect">
          <a:avLst/>
        </a:prstGeom>
        <a:solidFill>
          <a:schemeClr val="accent1">
            <a:lumMod val="20000"/>
            <a:lumOff val="80000"/>
          </a:schemeClr>
        </a:solidFill>
        <a:ln>
          <a:noFill/>
        </a:ln>
      </xdr:spPr>
      <xdr:style>
        <a:lnRef idx="0">
          <a:scrgbClr r="0" g="0" b="0"/>
        </a:lnRef>
        <a:fillRef idx="0">
          <a:scrgbClr r="0" g="0" b="0"/>
        </a:fillRef>
        <a:effectRef idx="0">
          <a:scrgbClr r="0" g="0" b="0"/>
        </a:effectRef>
        <a:fontRef idx="minor">
          <a:schemeClr val="dk1"/>
        </a:fontRef>
      </xdr:style>
      <xdr:txBody>
        <a:bodyPr vertOverflow="clip" wrap="square" lIns="36576" tIns="32004" rIns="0" bIns="0" anchor="t" upright="1"/>
        <a:lstStyle/>
        <a:p>
          <a:pPr algn="l" rtl="0">
            <a:lnSpc>
              <a:spcPts val="1100"/>
            </a:lnSpc>
            <a:defRPr sz="1000"/>
          </a:pPr>
          <a:r>
            <a:rPr lang="ru-RU" sz="1100" b="0" i="0" u="none" strike="noStrike" baseline="0">
              <a:solidFill>
                <a:srgbClr val="000000"/>
              </a:solidFill>
              <a:latin typeface="Calibri"/>
              <a:cs typeface="Calibri"/>
            </a:rPr>
            <a:t> https://vk.com/wall-206732808_136</a:t>
          </a:r>
        </a:p>
      </xdr:txBody>
    </xdr:sp>
    <xdr:clientData/>
  </xdr:twoCellAnchor>
  <xdr:twoCellAnchor>
    <xdr:from>
      <xdr:col>102</xdr:col>
      <xdr:colOff>5713194</xdr:colOff>
      <xdr:row>142</xdr:row>
      <xdr:rowOff>4166466</xdr:rowOff>
    </xdr:from>
    <xdr:to>
      <xdr:col>102</xdr:col>
      <xdr:colOff>7872195</xdr:colOff>
      <xdr:row>142</xdr:row>
      <xdr:rowOff>4388716</xdr:rowOff>
    </xdr:to>
    <xdr:sp macro="" textlink="">
      <xdr:nvSpPr>
        <xdr:cNvPr id="37" name="Text Box 62">
          <a:hlinkClick xmlns:r="http://schemas.openxmlformats.org/officeDocument/2006/relationships" r:id="rId12"/>
          <a:extLst>
            <a:ext uri="{FF2B5EF4-FFF2-40B4-BE49-F238E27FC236}">
              <a16:creationId xmlns:a16="http://schemas.microsoft.com/office/drawing/2014/main" id="{BAA5D15D-5117-6B4B-BB69-3C22FEEFA9BD}"/>
            </a:ext>
          </a:extLst>
        </xdr:cNvPr>
        <xdr:cNvSpPr txBox="1">
          <a:spLocks noChangeArrowheads="1"/>
        </xdr:cNvSpPr>
      </xdr:nvSpPr>
      <xdr:spPr bwMode="auto">
        <a:xfrm>
          <a:off x="15288994" y="68288766"/>
          <a:ext cx="2159001" cy="222250"/>
        </a:xfrm>
        <a:prstGeom prst="rect">
          <a:avLst/>
        </a:prstGeom>
        <a:solidFill>
          <a:schemeClr val="accent1">
            <a:lumMod val="20000"/>
            <a:lumOff val="80000"/>
          </a:schemeClr>
        </a:solidFill>
        <a:ln>
          <a:noFill/>
        </a:ln>
      </xdr:spPr>
      <xdr:style>
        <a:lnRef idx="0">
          <a:scrgbClr r="0" g="0" b="0"/>
        </a:lnRef>
        <a:fillRef idx="0">
          <a:scrgbClr r="0" g="0" b="0"/>
        </a:fillRef>
        <a:effectRef idx="0">
          <a:scrgbClr r="0" g="0" b="0"/>
        </a:effectRef>
        <a:fontRef idx="minor">
          <a:schemeClr val="dk1"/>
        </a:fontRef>
      </xdr:style>
      <xdr:txBody>
        <a:bodyPr vertOverflow="clip" wrap="square" lIns="36576" tIns="32004" rIns="0" bIns="0" anchor="t" upright="1"/>
        <a:lstStyle/>
        <a:p>
          <a:pPr algn="l" rtl="0">
            <a:defRPr sz="1000"/>
          </a:pPr>
          <a:r>
            <a:rPr lang="ru-RU" sz="1100" b="0" i="0" u="none" strike="noStrike" baseline="0">
              <a:solidFill>
                <a:srgbClr val="000000"/>
              </a:solidFill>
              <a:latin typeface="Calibri"/>
              <a:cs typeface="Calibri"/>
            </a:rPr>
            <a:t>https://vk.com/wall-206732808_129</a:t>
          </a:r>
        </a:p>
      </xdr:txBody>
    </xdr:sp>
    <xdr:clientData/>
  </xdr:twoCellAnchor>
  <xdr:twoCellAnchor>
    <xdr:from>
      <xdr:col>102</xdr:col>
      <xdr:colOff>23812</xdr:colOff>
      <xdr:row>142</xdr:row>
      <xdr:rowOff>4365625</xdr:rowOff>
    </xdr:from>
    <xdr:to>
      <xdr:col>102</xdr:col>
      <xdr:colOff>2166938</xdr:colOff>
      <xdr:row>142</xdr:row>
      <xdr:rowOff>4579938</xdr:rowOff>
    </xdr:to>
    <xdr:sp macro="" textlink="">
      <xdr:nvSpPr>
        <xdr:cNvPr id="38" name="Text Box 63">
          <a:hlinkClick xmlns:r="http://schemas.openxmlformats.org/officeDocument/2006/relationships" r:id="rId13"/>
          <a:extLst>
            <a:ext uri="{FF2B5EF4-FFF2-40B4-BE49-F238E27FC236}">
              <a16:creationId xmlns:a16="http://schemas.microsoft.com/office/drawing/2014/main" id="{620CEDC6-6F8A-B349-8004-D58DF9C7AC42}"/>
            </a:ext>
          </a:extLst>
        </xdr:cNvPr>
        <xdr:cNvSpPr txBox="1">
          <a:spLocks noChangeArrowheads="1"/>
        </xdr:cNvSpPr>
      </xdr:nvSpPr>
      <xdr:spPr bwMode="auto">
        <a:xfrm>
          <a:off x="9599612" y="68487925"/>
          <a:ext cx="2143126" cy="214313"/>
        </a:xfrm>
        <a:prstGeom prst="rect">
          <a:avLst/>
        </a:prstGeom>
        <a:solidFill>
          <a:schemeClr val="accent1">
            <a:lumMod val="20000"/>
            <a:lumOff val="80000"/>
          </a:schemeClr>
        </a:solidFill>
        <a:ln>
          <a:noFill/>
        </a:ln>
      </xdr:spPr>
      <xdr:style>
        <a:lnRef idx="0">
          <a:scrgbClr r="0" g="0" b="0"/>
        </a:lnRef>
        <a:fillRef idx="0">
          <a:scrgbClr r="0" g="0" b="0"/>
        </a:fillRef>
        <a:effectRef idx="0">
          <a:scrgbClr r="0" g="0" b="0"/>
        </a:effectRef>
        <a:fontRef idx="minor">
          <a:schemeClr val="dk1"/>
        </a:fontRef>
      </xdr:style>
      <xdr:txBody>
        <a:bodyPr vertOverflow="clip" wrap="square" lIns="36576" tIns="32004" rIns="0" bIns="0" anchor="t" upright="1"/>
        <a:lstStyle/>
        <a:p>
          <a:pPr algn="l" rtl="0">
            <a:defRPr sz="1000"/>
          </a:pPr>
          <a:r>
            <a:rPr lang="ru-RU" sz="1100" b="0" i="0" u="none" strike="noStrike" baseline="0">
              <a:solidFill>
                <a:srgbClr val="000000"/>
              </a:solidFill>
              <a:latin typeface="Calibri"/>
              <a:cs typeface="Calibri"/>
            </a:rPr>
            <a:t>https://vk.com/wall-206732808_117</a:t>
          </a:r>
        </a:p>
      </xdr:txBody>
    </xdr:sp>
    <xdr:clientData/>
  </xdr:twoCellAnchor>
  <xdr:twoCellAnchor>
    <xdr:from>
      <xdr:col>102</xdr:col>
      <xdr:colOff>2198687</xdr:colOff>
      <xdr:row>142</xdr:row>
      <xdr:rowOff>4365625</xdr:rowOff>
    </xdr:from>
    <xdr:to>
      <xdr:col>102</xdr:col>
      <xdr:colOff>4381500</xdr:colOff>
      <xdr:row>142</xdr:row>
      <xdr:rowOff>4564063</xdr:rowOff>
    </xdr:to>
    <xdr:sp macro="" textlink="">
      <xdr:nvSpPr>
        <xdr:cNvPr id="39" name="Text Box 64">
          <a:hlinkClick xmlns:r="http://schemas.openxmlformats.org/officeDocument/2006/relationships" r:id="rId14"/>
          <a:extLst>
            <a:ext uri="{FF2B5EF4-FFF2-40B4-BE49-F238E27FC236}">
              <a16:creationId xmlns:a16="http://schemas.microsoft.com/office/drawing/2014/main" id="{31F59B06-BC9B-4949-BE58-9804AB808FA5}"/>
            </a:ext>
          </a:extLst>
        </xdr:cNvPr>
        <xdr:cNvSpPr txBox="1">
          <a:spLocks noChangeArrowheads="1"/>
        </xdr:cNvSpPr>
      </xdr:nvSpPr>
      <xdr:spPr bwMode="auto">
        <a:xfrm>
          <a:off x="11774487" y="68487925"/>
          <a:ext cx="2182813" cy="198438"/>
        </a:xfrm>
        <a:prstGeom prst="rect">
          <a:avLst/>
        </a:prstGeom>
        <a:solidFill>
          <a:schemeClr val="accent1">
            <a:lumMod val="20000"/>
            <a:lumOff val="80000"/>
          </a:schemeClr>
        </a:solidFill>
        <a:ln>
          <a:noFill/>
        </a:ln>
      </xdr:spPr>
      <xdr:style>
        <a:lnRef idx="0">
          <a:scrgbClr r="0" g="0" b="0"/>
        </a:lnRef>
        <a:fillRef idx="0">
          <a:scrgbClr r="0" g="0" b="0"/>
        </a:fillRef>
        <a:effectRef idx="0">
          <a:scrgbClr r="0" g="0" b="0"/>
        </a:effectRef>
        <a:fontRef idx="minor">
          <a:schemeClr val="dk1"/>
        </a:fontRef>
      </xdr:style>
      <xdr:txBody>
        <a:bodyPr vertOverflow="clip" wrap="square" lIns="36576" tIns="32004" rIns="0" bIns="0" anchor="t" upright="1"/>
        <a:lstStyle/>
        <a:p>
          <a:pPr algn="l" rtl="0">
            <a:defRPr sz="1000"/>
          </a:pPr>
          <a:r>
            <a:rPr lang="ru-RU" sz="1100" b="0" i="0" u="none" strike="noStrike" baseline="0">
              <a:solidFill>
                <a:srgbClr val="000000"/>
              </a:solidFill>
              <a:latin typeface="Calibri"/>
              <a:cs typeface="Calibri"/>
            </a:rPr>
            <a:t>https://vk.com/wall-206732808_111</a:t>
          </a:r>
        </a:p>
      </xdr:txBody>
    </xdr:sp>
    <xdr:clientData/>
  </xdr:twoCellAnchor>
  <xdr:twoCellAnchor>
    <xdr:from>
      <xdr:col>102</xdr:col>
      <xdr:colOff>4413250</xdr:colOff>
      <xdr:row>142</xdr:row>
      <xdr:rowOff>4365625</xdr:rowOff>
    </xdr:from>
    <xdr:to>
      <xdr:col>102</xdr:col>
      <xdr:colOff>6564312</xdr:colOff>
      <xdr:row>142</xdr:row>
      <xdr:rowOff>4564063</xdr:rowOff>
    </xdr:to>
    <xdr:sp macro="" textlink="">
      <xdr:nvSpPr>
        <xdr:cNvPr id="40" name="Text Box 65">
          <a:hlinkClick xmlns:r="http://schemas.openxmlformats.org/officeDocument/2006/relationships" r:id="rId15"/>
          <a:extLst>
            <a:ext uri="{FF2B5EF4-FFF2-40B4-BE49-F238E27FC236}">
              <a16:creationId xmlns:a16="http://schemas.microsoft.com/office/drawing/2014/main" id="{65D16370-1026-284B-AB2C-2E25080790B1}"/>
            </a:ext>
          </a:extLst>
        </xdr:cNvPr>
        <xdr:cNvSpPr txBox="1">
          <a:spLocks noChangeArrowheads="1"/>
        </xdr:cNvSpPr>
      </xdr:nvSpPr>
      <xdr:spPr bwMode="auto">
        <a:xfrm>
          <a:off x="13989050" y="68487925"/>
          <a:ext cx="2151062" cy="198438"/>
        </a:xfrm>
        <a:prstGeom prst="rect">
          <a:avLst/>
        </a:prstGeom>
        <a:solidFill>
          <a:schemeClr val="accent1">
            <a:lumMod val="20000"/>
            <a:lumOff val="80000"/>
          </a:schemeClr>
        </a:solidFill>
        <a:ln>
          <a:noFill/>
        </a:ln>
      </xdr:spPr>
      <xdr:style>
        <a:lnRef idx="0">
          <a:scrgbClr r="0" g="0" b="0"/>
        </a:lnRef>
        <a:fillRef idx="0">
          <a:scrgbClr r="0" g="0" b="0"/>
        </a:fillRef>
        <a:effectRef idx="0">
          <a:scrgbClr r="0" g="0" b="0"/>
        </a:effectRef>
        <a:fontRef idx="minor">
          <a:schemeClr val="dk1"/>
        </a:fontRef>
      </xdr:style>
      <xdr:txBody>
        <a:bodyPr vertOverflow="clip" wrap="square" lIns="36576" tIns="32004" rIns="0" bIns="0" anchor="t" upright="1"/>
        <a:lstStyle/>
        <a:p>
          <a:pPr algn="l" rtl="0">
            <a:defRPr sz="1000"/>
          </a:pPr>
          <a:r>
            <a:rPr lang="ru-RU" sz="1100" b="0" i="0" u="none" strike="noStrike" baseline="0">
              <a:solidFill>
                <a:srgbClr val="000000"/>
              </a:solidFill>
              <a:latin typeface="Calibri"/>
              <a:cs typeface="Calibri"/>
            </a:rPr>
            <a:t>https://vk.com/wall-206732808_103</a:t>
          </a:r>
        </a:p>
      </xdr:txBody>
    </xdr:sp>
    <xdr:clientData/>
  </xdr:twoCellAnchor>
  <xdr:twoCellAnchor>
    <xdr:from>
      <xdr:col>102</xdr:col>
      <xdr:colOff>15875</xdr:colOff>
      <xdr:row>142</xdr:row>
      <xdr:rowOff>4738689</xdr:rowOff>
    </xdr:from>
    <xdr:to>
      <xdr:col>102</xdr:col>
      <xdr:colOff>6953250</xdr:colOff>
      <xdr:row>143</xdr:row>
      <xdr:rowOff>1</xdr:rowOff>
    </xdr:to>
    <xdr:sp macro="" textlink="">
      <xdr:nvSpPr>
        <xdr:cNvPr id="41" name="Text Box 66">
          <a:extLst>
            <a:ext uri="{FF2B5EF4-FFF2-40B4-BE49-F238E27FC236}">
              <a16:creationId xmlns:a16="http://schemas.microsoft.com/office/drawing/2014/main" id="{56202921-9CCB-1A4A-A7ED-CA593C9AAEAD}"/>
            </a:ext>
          </a:extLst>
        </xdr:cNvPr>
        <xdr:cNvSpPr txBox="1">
          <a:spLocks noChangeArrowheads="1"/>
        </xdr:cNvSpPr>
      </xdr:nvSpPr>
      <xdr:spPr bwMode="auto">
        <a:xfrm>
          <a:off x="9591675" y="68860989"/>
          <a:ext cx="6937375" cy="468312"/>
        </a:xfrm>
        <a:prstGeom prst="rect">
          <a:avLst/>
        </a:prstGeom>
        <a:solidFill>
          <a:schemeClr val="accent1">
            <a:lumMod val="20000"/>
            <a:lumOff val="80000"/>
          </a:schemeClr>
        </a:solidFill>
        <a:ln>
          <a:noFill/>
        </a:ln>
      </xdr:spPr>
      <xdr:style>
        <a:lnRef idx="0">
          <a:scrgbClr r="0" g="0" b="0"/>
        </a:lnRef>
        <a:fillRef idx="0">
          <a:scrgbClr r="0" g="0" b="0"/>
        </a:fillRef>
        <a:effectRef idx="0">
          <a:scrgbClr r="0" g="0" b="0"/>
        </a:effectRef>
        <a:fontRef idx="minor">
          <a:schemeClr val="dk1"/>
        </a:fontRef>
      </xdr:style>
      <xdr:txBody>
        <a:bodyPr vertOverflow="clip" wrap="square" lIns="36576" tIns="32004" rIns="0" bIns="0" anchor="t" upright="1"/>
        <a:lstStyle/>
        <a:p>
          <a:pPr algn="l" rtl="0">
            <a:defRPr sz="1000"/>
          </a:pPr>
          <a:r>
            <a:rPr lang="ru-RU" sz="1100" b="0" i="0" u="none" strike="noStrike" baseline="0">
              <a:solidFill>
                <a:srgbClr val="000000"/>
              </a:solidFill>
              <a:latin typeface="Calibri"/>
              <a:cs typeface="Calibri"/>
            </a:rPr>
            <a:t>https://topspb.tv/news/2021/09/28/v-peterburge-nachalsya-etap-razrabotki-proektov-v-ramkah-tvoego-byudzheta-v-shkolah/?utm_source=yxnews&amp;utm_medium=desktop </a:t>
          </a:r>
        </a:p>
      </xdr:txBody>
    </xdr:sp>
    <xdr:clientData/>
  </xdr:twoCellAnchor>
  <xdr:twoCellAnchor>
    <xdr:from>
      <xdr:col>102</xdr:col>
      <xdr:colOff>15875</xdr:colOff>
      <xdr:row>143</xdr:row>
      <xdr:rowOff>174625</xdr:rowOff>
    </xdr:from>
    <xdr:to>
      <xdr:col>102</xdr:col>
      <xdr:colOff>6167437</xdr:colOff>
      <xdr:row>143</xdr:row>
      <xdr:rowOff>388938</xdr:rowOff>
    </xdr:to>
    <xdr:sp macro="" textlink="">
      <xdr:nvSpPr>
        <xdr:cNvPr id="42" name="Text Box 67">
          <a:hlinkClick xmlns:r="http://schemas.openxmlformats.org/officeDocument/2006/relationships" r:id="rId16"/>
          <a:extLst>
            <a:ext uri="{FF2B5EF4-FFF2-40B4-BE49-F238E27FC236}">
              <a16:creationId xmlns:a16="http://schemas.microsoft.com/office/drawing/2014/main" id="{C6F810A2-7609-A049-8599-D1FEFBA74CD5}"/>
            </a:ext>
          </a:extLst>
        </xdr:cNvPr>
        <xdr:cNvSpPr txBox="1">
          <a:spLocks noChangeArrowheads="1"/>
        </xdr:cNvSpPr>
      </xdr:nvSpPr>
      <xdr:spPr bwMode="auto">
        <a:xfrm>
          <a:off x="9591675" y="69503925"/>
          <a:ext cx="6151562" cy="214313"/>
        </a:xfrm>
        <a:prstGeom prst="rect">
          <a:avLst/>
        </a:prstGeom>
        <a:solidFill>
          <a:schemeClr val="accent1">
            <a:lumMod val="20000"/>
            <a:lumOff val="80000"/>
          </a:schemeClr>
        </a:solidFill>
        <a:ln>
          <a:noFill/>
        </a:ln>
      </xdr:spPr>
      <xdr:style>
        <a:lnRef idx="0">
          <a:scrgbClr r="0" g="0" b="0"/>
        </a:lnRef>
        <a:fillRef idx="0">
          <a:scrgbClr r="0" g="0" b="0"/>
        </a:fillRef>
        <a:effectRef idx="0">
          <a:scrgbClr r="0" g="0" b="0"/>
        </a:effectRef>
        <a:fontRef idx="minor">
          <a:schemeClr val="dk1"/>
        </a:fontRef>
      </xdr:style>
      <xdr:txBody>
        <a:bodyPr vertOverflow="clip" wrap="square" lIns="36576" tIns="32004" rIns="0" bIns="0" anchor="t" upright="1"/>
        <a:lstStyle/>
        <a:p>
          <a:pPr algn="l" rtl="0">
            <a:defRPr sz="1000"/>
          </a:pPr>
          <a:r>
            <a:rPr lang="ru-RU" sz="1100" b="0" i="0" u="none" strike="noStrike" baseline="0">
              <a:solidFill>
                <a:srgbClr val="000000"/>
              </a:solidFill>
              <a:latin typeface="Calibri"/>
              <a:cs typeface="Calibri"/>
            </a:rPr>
            <a:t>https://vk.com/s/v1/doc/Xw1dEkXpq3l7kt_0O2blmGd5I-0mLTr8ZfPeWNNdkgBz1r36NQM</a:t>
          </a:r>
        </a:p>
      </xdr:txBody>
    </xdr:sp>
    <xdr:clientData/>
  </xdr:twoCellAnchor>
  <xdr:twoCellAnchor>
    <xdr:from>
      <xdr:col>102</xdr:col>
      <xdr:colOff>33915</xdr:colOff>
      <xdr:row>143</xdr:row>
      <xdr:rowOff>547688</xdr:rowOff>
    </xdr:from>
    <xdr:to>
      <xdr:col>102</xdr:col>
      <xdr:colOff>6058477</xdr:colOff>
      <xdr:row>143</xdr:row>
      <xdr:rowOff>762001</xdr:rowOff>
    </xdr:to>
    <xdr:sp macro="" textlink="">
      <xdr:nvSpPr>
        <xdr:cNvPr id="43" name="Text Box 68">
          <a:hlinkClick xmlns:r="http://schemas.openxmlformats.org/officeDocument/2006/relationships" r:id="rId17"/>
          <a:extLst>
            <a:ext uri="{FF2B5EF4-FFF2-40B4-BE49-F238E27FC236}">
              <a16:creationId xmlns:a16="http://schemas.microsoft.com/office/drawing/2014/main" id="{E14DE638-A8CC-454A-8A50-89B5EA30BF98}"/>
            </a:ext>
          </a:extLst>
        </xdr:cNvPr>
        <xdr:cNvSpPr txBox="1">
          <a:spLocks noChangeArrowheads="1"/>
        </xdr:cNvSpPr>
      </xdr:nvSpPr>
      <xdr:spPr bwMode="auto">
        <a:xfrm>
          <a:off x="9609715" y="69876988"/>
          <a:ext cx="6024562" cy="214313"/>
        </a:xfrm>
        <a:prstGeom prst="rect">
          <a:avLst/>
        </a:prstGeom>
        <a:solidFill>
          <a:schemeClr val="accent1">
            <a:lumMod val="20000"/>
            <a:lumOff val="80000"/>
          </a:schemeClr>
        </a:solidFill>
        <a:ln>
          <a:noFill/>
        </a:ln>
      </xdr:spPr>
      <xdr:style>
        <a:lnRef idx="0">
          <a:scrgbClr r="0" g="0" b="0"/>
        </a:lnRef>
        <a:fillRef idx="0">
          <a:scrgbClr r="0" g="0" b="0"/>
        </a:fillRef>
        <a:effectRef idx="0">
          <a:scrgbClr r="0" g="0" b="0"/>
        </a:effectRef>
        <a:fontRef idx="minor">
          <a:schemeClr val="dk1"/>
        </a:fontRef>
      </xdr:style>
      <xdr:txBody>
        <a:bodyPr vertOverflow="clip" wrap="square" lIns="36576" tIns="32004" rIns="0" bIns="0" anchor="t" upright="1"/>
        <a:lstStyle/>
        <a:p>
          <a:pPr algn="l" rtl="0">
            <a:defRPr sz="1000"/>
          </a:pPr>
          <a:r>
            <a:rPr lang="ru-RU" sz="1100" b="0" i="0" u="none" strike="noStrike" baseline="0">
              <a:solidFill>
                <a:srgbClr val="000000"/>
              </a:solidFill>
              <a:latin typeface="Calibri"/>
              <a:cs typeface="Calibri"/>
            </a:rPr>
            <a:t>https://vk.com/s/v1/doc/cLhY-3SzluCY3tjJVHm4MHs9oNNz94BblsTy0-Mp_mx-HYx5tCQ</a:t>
          </a:r>
        </a:p>
      </xdr:txBody>
    </xdr:sp>
    <xdr:clientData/>
  </xdr:twoCellAnchor>
  <xdr:twoCellAnchor>
    <xdr:from>
      <xdr:col>102</xdr:col>
      <xdr:colOff>15875</xdr:colOff>
      <xdr:row>143</xdr:row>
      <xdr:rowOff>928687</xdr:rowOff>
    </xdr:from>
    <xdr:to>
      <xdr:col>102</xdr:col>
      <xdr:colOff>5818187</xdr:colOff>
      <xdr:row>143</xdr:row>
      <xdr:rowOff>1150937</xdr:rowOff>
    </xdr:to>
    <xdr:sp macro="" textlink="">
      <xdr:nvSpPr>
        <xdr:cNvPr id="44" name="Text Box 69">
          <a:hlinkClick xmlns:r="http://schemas.openxmlformats.org/officeDocument/2006/relationships" r:id="rId18"/>
          <a:extLst>
            <a:ext uri="{FF2B5EF4-FFF2-40B4-BE49-F238E27FC236}">
              <a16:creationId xmlns:a16="http://schemas.microsoft.com/office/drawing/2014/main" id="{39888578-E360-274F-BEE7-78377235A969}"/>
            </a:ext>
          </a:extLst>
        </xdr:cNvPr>
        <xdr:cNvSpPr txBox="1">
          <a:spLocks noChangeArrowheads="1"/>
        </xdr:cNvSpPr>
      </xdr:nvSpPr>
      <xdr:spPr bwMode="auto">
        <a:xfrm>
          <a:off x="9591675" y="70257987"/>
          <a:ext cx="5802312" cy="222250"/>
        </a:xfrm>
        <a:prstGeom prst="rect">
          <a:avLst/>
        </a:prstGeom>
        <a:solidFill>
          <a:schemeClr val="accent1">
            <a:lumMod val="20000"/>
            <a:lumOff val="80000"/>
          </a:schemeClr>
        </a:solidFill>
        <a:ln>
          <a:noFill/>
        </a:ln>
      </xdr:spPr>
      <xdr:style>
        <a:lnRef idx="0">
          <a:scrgbClr r="0" g="0" b="0"/>
        </a:lnRef>
        <a:fillRef idx="0">
          <a:scrgbClr r="0" g="0" b="0"/>
        </a:fillRef>
        <a:effectRef idx="0">
          <a:scrgbClr r="0" g="0" b="0"/>
        </a:effectRef>
        <a:fontRef idx="minor">
          <a:schemeClr val="dk1"/>
        </a:fontRef>
      </xdr:style>
      <xdr:txBody>
        <a:bodyPr vertOverflow="clip" wrap="square" lIns="36576" tIns="32004" rIns="0" bIns="0" anchor="t" upright="1"/>
        <a:lstStyle/>
        <a:p>
          <a:pPr algn="l" rtl="0">
            <a:defRPr sz="1000"/>
          </a:pPr>
          <a:r>
            <a:rPr lang="ru-RU" sz="1100" b="0" i="0" u="none" strike="noStrike" baseline="0">
              <a:solidFill>
                <a:srgbClr val="000000"/>
              </a:solidFill>
              <a:latin typeface="Calibri"/>
              <a:cs typeface="Calibri"/>
            </a:rPr>
            <a:t>https://vk.com/s/v1/doc/KFrHB6fb5otanFvKVG15JdOYzxSGYEEfwSb1q8PN6YEyTeFHdJk</a:t>
          </a:r>
        </a:p>
      </xdr:txBody>
    </xdr:sp>
    <xdr:clientData/>
  </xdr:twoCellAnchor>
  <xdr:twoCellAnchor>
    <xdr:from>
      <xdr:col>102</xdr:col>
      <xdr:colOff>16595</xdr:colOff>
      <xdr:row>143</xdr:row>
      <xdr:rowOff>1110527</xdr:rowOff>
    </xdr:from>
    <xdr:to>
      <xdr:col>102</xdr:col>
      <xdr:colOff>5295032</xdr:colOff>
      <xdr:row>143</xdr:row>
      <xdr:rowOff>1316902</xdr:rowOff>
    </xdr:to>
    <xdr:sp macro="" textlink="">
      <xdr:nvSpPr>
        <xdr:cNvPr id="45" name="Text Box 70">
          <a:hlinkClick xmlns:r="http://schemas.openxmlformats.org/officeDocument/2006/relationships" r:id="rId19"/>
          <a:extLst>
            <a:ext uri="{FF2B5EF4-FFF2-40B4-BE49-F238E27FC236}">
              <a16:creationId xmlns:a16="http://schemas.microsoft.com/office/drawing/2014/main" id="{26698CB8-09BD-9F4C-A48D-72BD87197123}"/>
            </a:ext>
          </a:extLst>
        </xdr:cNvPr>
        <xdr:cNvSpPr txBox="1">
          <a:spLocks noChangeArrowheads="1"/>
        </xdr:cNvSpPr>
      </xdr:nvSpPr>
      <xdr:spPr bwMode="auto">
        <a:xfrm>
          <a:off x="9592395" y="70439827"/>
          <a:ext cx="5278437" cy="206375"/>
        </a:xfrm>
        <a:prstGeom prst="rect">
          <a:avLst/>
        </a:prstGeom>
        <a:solidFill>
          <a:schemeClr val="accent1">
            <a:lumMod val="20000"/>
            <a:lumOff val="80000"/>
          </a:schemeClr>
        </a:solidFill>
        <a:ln>
          <a:noFill/>
        </a:ln>
      </xdr:spPr>
      <xdr:style>
        <a:lnRef idx="0">
          <a:scrgbClr r="0" g="0" b="0"/>
        </a:lnRef>
        <a:fillRef idx="0">
          <a:scrgbClr r="0" g="0" b="0"/>
        </a:fillRef>
        <a:effectRef idx="0">
          <a:scrgbClr r="0" g="0" b="0"/>
        </a:effectRef>
        <a:fontRef idx="minor">
          <a:schemeClr val="dk1"/>
        </a:fontRef>
      </xdr:style>
      <xdr:txBody>
        <a:bodyPr vertOverflow="clip" wrap="square" lIns="36576" tIns="32004" rIns="0" bIns="0" anchor="t" upright="1"/>
        <a:lstStyle/>
        <a:p>
          <a:pPr algn="l" rtl="0">
            <a:defRPr sz="1000"/>
          </a:pPr>
          <a:r>
            <a:rPr lang="ru-RU" sz="1100" b="0" i="0" u="none" strike="noStrike" baseline="0">
              <a:solidFill>
                <a:srgbClr val="000000"/>
              </a:solidFill>
              <a:latin typeface="Calibri"/>
              <a:cs typeface="Calibri"/>
            </a:rPr>
            <a:t>https://vk.com/s/v1/doc/NZOifulk6oCtnpxFHJmJulxfBz3tZ25cs_N43j9JeLN16_EQ8fM</a:t>
          </a:r>
        </a:p>
      </xdr:txBody>
    </xdr:sp>
    <xdr:clientData/>
  </xdr:twoCellAnchor>
  <xdr:twoCellAnchor>
    <xdr:from>
      <xdr:col>102</xdr:col>
      <xdr:colOff>16595</xdr:colOff>
      <xdr:row>143</xdr:row>
      <xdr:rowOff>1301028</xdr:rowOff>
    </xdr:from>
    <xdr:to>
      <xdr:col>102</xdr:col>
      <xdr:colOff>5906220</xdr:colOff>
      <xdr:row>143</xdr:row>
      <xdr:rowOff>1531216</xdr:rowOff>
    </xdr:to>
    <xdr:sp macro="" textlink="">
      <xdr:nvSpPr>
        <xdr:cNvPr id="46" name="Text Box 71">
          <a:hlinkClick xmlns:r="http://schemas.openxmlformats.org/officeDocument/2006/relationships" r:id="rId20"/>
          <a:extLst>
            <a:ext uri="{FF2B5EF4-FFF2-40B4-BE49-F238E27FC236}">
              <a16:creationId xmlns:a16="http://schemas.microsoft.com/office/drawing/2014/main" id="{F5C16B13-2C8A-C64C-B8F9-7D86B5BB2BD4}"/>
            </a:ext>
          </a:extLst>
        </xdr:cNvPr>
        <xdr:cNvSpPr txBox="1">
          <a:spLocks noChangeArrowheads="1"/>
        </xdr:cNvSpPr>
      </xdr:nvSpPr>
      <xdr:spPr bwMode="auto">
        <a:xfrm>
          <a:off x="9592395" y="70630328"/>
          <a:ext cx="5889625" cy="230188"/>
        </a:xfrm>
        <a:prstGeom prst="rect">
          <a:avLst/>
        </a:prstGeom>
        <a:solidFill>
          <a:schemeClr val="accent1">
            <a:lumMod val="20000"/>
            <a:lumOff val="80000"/>
          </a:schemeClr>
        </a:solidFill>
        <a:ln>
          <a:noFill/>
        </a:ln>
      </xdr:spPr>
      <xdr:style>
        <a:lnRef idx="0">
          <a:scrgbClr r="0" g="0" b="0"/>
        </a:lnRef>
        <a:fillRef idx="0">
          <a:scrgbClr r="0" g="0" b="0"/>
        </a:fillRef>
        <a:effectRef idx="0">
          <a:scrgbClr r="0" g="0" b="0"/>
        </a:effectRef>
        <a:fontRef idx="minor">
          <a:schemeClr val="dk1"/>
        </a:fontRef>
      </xdr:style>
      <xdr:txBody>
        <a:bodyPr vertOverflow="clip" wrap="square" lIns="36576" tIns="32004" rIns="0" bIns="0" anchor="t" upright="1"/>
        <a:lstStyle/>
        <a:p>
          <a:pPr algn="l" rtl="0">
            <a:defRPr sz="1000"/>
          </a:pPr>
          <a:r>
            <a:rPr lang="ru-RU" sz="1100" b="0" i="0" u="none" strike="noStrike" baseline="0">
              <a:solidFill>
                <a:srgbClr val="000000"/>
              </a:solidFill>
              <a:latin typeface="Calibri"/>
              <a:cs typeface="Calibri"/>
            </a:rPr>
            <a:t>https://vk.com/s/v1/doc/ZBjhj-L67lJCkDvQmRzwNbMt64LfH18x7brAI_WKCXW_PABBCvs</a:t>
          </a:r>
        </a:p>
      </xdr:txBody>
    </xdr:sp>
    <xdr:clientData/>
  </xdr:twoCellAnchor>
  <xdr:twoCellAnchor>
    <xdr:from>
      <xdr:col>102</xdr:col>
      <xdr:colOff>15875</xdr:colOff>
      <xdr:row>143</xdr:row>
      <xdr:rowOff>1508125</xdr:rowOff>
    </xdr:from>
    <xdr:to>
      <xdr:col>102</xdr:col>
      <xdr:colOff>6262687</xdr:colOff>
      <xdr:row>143</xdr:row>
      <xdr:rowOff>1730375</xdr:rowOff>
    </xdr:to>
    <xdr:sp macro="" textlink="">
      <xdr:nvSpPr>
        <xdr:cNvPr id="47" name="Text Box 72">
          <a:hlinkClick xmlns:r="http://schemas.openxmlformats.org/officeDocument/2006/relationships" r:id="rId21"/>
          <a:extLst>
            <a:ext uri="{FF2B5EF4-FFF2-40B4-BE49-F238E27FC236}">
              <a16:creationId xmlns:a16="http://schemas.microsoft.com/office/drawing/2014/main" id="{15883EF7-2C99-8944-A205-68B59E212E14}"/>
            </a:ext>
          </a:extLst>
        </xdr:cNvPr>
        <xdr:cNvSpPr txBox="1">
          <a:spLocks noChangeArrowheads="1"/>
        </xdr:cNvSpPr>
      </xdr:nvSpPr>
      <xdr:spPr bwMode="auto">
        <a:xfrm>
          <a:off x="9591675" y="70837425"/>
          <a:ext cx="6246812" cy="222250"/>
        </a:xfrm>
        <a:prstGeom prst="rect">
          <a:avLst/>
        </a:prstGeom>
        <a:solidFill>
          <a:schemeClr val="accent1">
            <a:lumMod val="20000"/>
            <a:lumOff val="80000"/>
          </a:schemeClr>
        </a:solidFill>
        <a:ln>
          <a:noFill/>
        </a:ln>
      </xdr:spPr>
      <xdr:style>
        <a:lnRef idx="0">
          <a:scrgbClr r="0" g="0" b="0"/>
        </a:lnRef>
        <a:fillRef idx="0">
          <a:scrgbClr r="0" g="0" b="0"/>
        </a:fillRef>
        <a:effectRef idx="0">
          <a:scrgbClr r="0" g="0" b="0"/>
        </a:effectRef>
        <a:fontRef idx="minor">
          <a:schemeClr val="dk1"/>
        </a:fontRef>
      </xdr:style>
      <xdr:txBody>
        <a:bodyPr vertOverflow="clip" wrap="square" lIns="36576" tIns="32004" rIns="0" bIns="0" anchor="t" upright="1"/>
        <a:lstStyle/>
        <a:p>
          <a:pPr algn="l" rtl="0">
            <a:defRPr sz="1000"/>
          </a:pPr>
          <a:r>
            <a:rPr lang="ru-RU" sz="1100" b="0" i="0" u="none" strike="noStrike" baseline="0">
              <a:solidFill>
                <a:srgbClr val="000000"/>
              </a:solidFill>
              <a:latin typeface="Calibri"/>
              <a:cs typeface="Calibri"/>
            </a:rPr>
            <a:t>https://vk.com/s/v1/doc/mIwis52O6POqOsyMso-oJd7hgpB6KIGlQBaZh4zTitB761aC7yw</a:t>
          </a:r>
        </a:p>
      </xdr:txBody>
    </xdr:sp>
    <xdr:clientData/>
  </xdr:twoCellAnchor>
  <xdr:twoCellAnchor>
    <xdr:from>
      <xdr:col>102</xdr:col>
      <xdr:colOff>16596</xdr:colOff>
      <xdr:row>143</xdr:row>
      <xdr:rowOff>1697903</xdr:rowOff>
    </xdr:from>
    <xdr:to>
      <xdr:col>102</xdr:col>
      <xdr:colOff>5525221</xdr:colOff>
      <xdr:row>143</xdr:row>
      <xdr:rowOff>1912216</xdr:rowOff>
    </xdr:to>
    <xdr:sp macro="" textlink="">
      <xdr:nvSpPr>
        <xdr:cNvPr id="48" name="Text Box 73">
          <a:hlinkClick xmlns:r="http://schemas.openxmlformats.org/officeDocument/2006/relationships" r:id="rId22"/>
          <a:extLst>
            <a:ext uri="{FF2B5EF4-FFF2-40B4-BE49-F238E27FC236}">
              <a16:creationId xmlns:a16="http://schemas.microsoft.com/office/drawing/2014/main" id="{3E1EF815-1899-1C40-B664-FE721E56B5EC}"/>
            </a:ext>
          </a:extLst>
        </xdr:cNvPr>
        <xdr:cNvSpPr txBox="1">
          <a:spLocks noChangeArrowheads="1"/>
        </xdr:cNvSpPr>
      </xdr:nvSpPr>
      <xdr:spPr bwMode="auto">
        <a:xfrm>
          <a:off x="9592396" y="71027203"/>
          <a:ext cx="5508625" cy="214313"/>
        </a:xfrm>
        <a:prstGeom prst="rect">
          <a:avLst/>
        </a:prstGeom>
        <a:solidFill>
          <a:schemeClr val="accent1">
            <a:lumMod val="20000"/>
            <a:lumOff val="80000"/>
          </a:schemeClr>
        </a:solidFill>
        <a:ln>
          <a:noFill/>
        </a:ln>
      </xdr:spPr>
      <xdr:style>
        <a:lnRef idx="0">
          <a:scrgbClr r="0" g="0" b="0"/>
        </a:lnRef>
        <a:fillRef idx="0">
          <a:scrgbClr r="0" g="0" b="0"/>
        </a:fillRef>
        <a:effectRef idx="0">
          <a:scrgbClr r="0" g="0" b="0"/>
        </a:effectRef>
        <a:fontRef idx="minor">
          <a:schemeClr val="dk1"/>
        </a:fontRef>
      </xdr:style>
      <xdr:txBody>
        <a:bodyPr vertOverflow="clip" wrap="square" lIns="36576" tIns="32004" rIns="0" bIns="0" anchor="t" upright="1"/>
        <a:lstStyle/>
        <a:p>
          <a:pPr algn="l" rtl="0">
            <a:defRPr sz="1000"/>
          </a:pPr>
          <a:r>
            <a:rPr lang="ru-RU" sz="1100" b="0" i="0" u="none" strike="noStrike" baseline="0">
              <a:solidFill>
                <a:srgbClr val="000000"/>
              </a:solidFill>
              <a:latin typeface="Calibri"/>
              <a:cs typeface="Calibri"/>
            </a:rPr>
            <a:t>https://vk.com/s/v1/doc/zrGSYrprPjavjnzUFXffZdoYwMnHvFw63ouOU1LoG9ybzynLhSk</a:t>
          </a:r>
        </a:p>
      </xdr:txBody>
    </xdr:sp>
    <xdr:clientData/>
  </xdr:twoCellAnchor>
  <xdr:twoCellAnchor>
    <xdr:from>
      <xdr:col>102</xdr:col>
      <xdr:colOff>15874</xdr:colOff>
      <xdr:row>143</xdr:row>
      <xdr:rowOff>2079625</xdr:rowOff>
    </xdr:from>
    <xdr:to>
      <xdr:col>102</xdr:col>
      <xdr:colOff>2246311</xdr:colOff>
      <xdr:row>143</xdr:row>
      <xdr:rowOff>2286000</xdr:rowOff>
    </xdr:to>
    <xdr:sp macro="" textlink="">
      <xdr:nvSpPr>
        <xdr:cNvPr id="49" name="Text Box 74">
          <a:hlinkClick xmlns:r="http://schemas.openxmlformats.org/officeDocument/2006/relationships" r:id="rId23"/>
          <a:extLst>
            <a:ext uri="{FF2B5EF4-FFF2-40B4-BE49-F238E27FC236}">
              <a16:creationId xmlns:a16="http://schemas.microsoft.com/office/drawing/2014/main" id="{669763D8-DFF7-4E40-8780-12370EB27CFE}"/>
            </a:ext>
          </a:extLst>
        </xdr:cNvPr>
        <xdr:cNvSpPr txBox="1">
          <a:spLocks noChangeArrowheads="1"/>
        </xdr:cNvSpPr>
      </xdr:nvSpPr>
      <xdr:spPr bwMode="auto">
        <a:xfrm>
          <a:off x="9591674" y="71408925"/>
          <a:ext cx="2230437" cy="206375"/>
        </a:xfrm>
        <a:prstGeom prst="rect">
          <a:avLst/>
        </a:prstGeom>
        <a:solidFill>
          <a:schemeClr val="accent1">
            <a:lumMod val="20000"/>
            <a:lumOff val="80000"/>
          </a:schemeClr>
        </a:solidFill>
        <a:ln>
          <a:noFill/>
        </a:ln>
      </xdr:spPr>
      <xdr:style>
        <a:lnRef idx="0">
          <a:scrgbClr r="0" g="0" b="0"/>
        </a:lnRef>
        <a:fillRef idx="0">
          <a:scrgbClr r="0" g="0" b="0"/>
        </a:fillRef>
        <a:effectRef idx="0">
          <a:scrgbClr r="0" g="0" b="0"/>
        </a:effectRef>
        <a:fontRef idx="minor">
          <a:schemeClr val="dk1"/>
        </a:fontRef>
      </xdr:style>
      <xdr:txBody>
        <a:bodyPr vertOverflow="clip" wrap="square" lIns="36576" tIns="32004" rIns="0" bIns="0" anchor="t" upright="1"/>
        <a:lstStyle/>
        <a:p>
          <a:pPr algn="l" rtl="0">
            <a:defRPr sz="1000"/>
          </a:pPr>
          <a:r>
            <a:rPr lang="ru-RU" sz="1100" b="0" i="0" u="none" strike="noStrike" baseline="0">
              <a:solidFill>
                <a:srgbClr val="000000"/>
              </a:solidFill>
              <a:latin typeface="Calibri"/>
              <a:cs typeface="Calibri"/>
            </a:rPr>
            <a:t>https://vk.com/docs-206732808</a:t>
          </a:r>
        </a:p>
      </xdr:txBody>
    </xdr:sp>
    <xdr:clientData/>
  </xdr:twoCellAnchor>
  <xdr:twoCellAnchor>
    <xdr:from>
      <xdr:col>102</xdr:col>
      <xdr:colOff>23811</xdr:colOff>
      <xdr:row>144</xdr:row>
      <xdr:rowOff>3163598</xdr:rowOff>
    </xdr:from>
    <xdr:to>
      <xdr:col>102</xdr:col>
      <xdr:colOff>7405686</xdr:colOff>
      <xdr:row>144</xdr:row>
      <xdr:rowOff>3377910</xdr:rowOff>
    </xdr:to>
    <xdr:sp macro="" textlink="">
      <xdr:nvSpPr>
        <xdr:cNvPr id="50" name="Text Box 75">
          <a:hlinkClick xmlns:r="http://schemas.openxmlformats.org/officeDocument/2006/relationships" r:id="rId24"/>
          <a:extLst>
            <a:ext uri="{FF2B5EF4-FFF2-40B4-BE49-F238E27FC236}">
              <a16:creationId xmlns:a16="http://schemas.microsoft.com/office/drawing/2014/main" id="{6444F03D-253E-7D40-A7F2-FB1F988B6B75}"/>
            </a:ext>
          </a:extLst>
        </xdr:cNvPr>
        <xdr:cNvSpPr txBox="1">
          <a:spLocks noChangeArrowheads="1"/>
        </xdr:cNvSpPr>
      </xdr:nvSpPr>
      <xdr:spPr bwMode="auto">
        <a:xfrm>
          <a:off x="9599611" y="75350398"/>
          <a:ext cx="7381875" cy="214312"/>
        </a:xfrm>
        <a:prstGeom prst="rect">
          <a:avLst/>
        </a:prstGeom>
        <a:solidFill>
          <a:schemeClr val="accent1">
            <a:lumMod val="20000"/>
            <a:lumOff val="80000"/>
          </a:schemeClr>
        </a:solidFill>
        <a:ln>
          <a:noFill/>
        </a:ln>
      </xdr:spPr>
      <xdr:style>
        <a:lnRef idx="0">
          <a:scrgbClr r="0" g="0" b="0"/>
        </a:lnRef>
        <a:fillRef idx="0">
          <a:scrgbClr r="0" g="0" b="0"/>
        </a:fillRef>
        <a:effectRef idx="0">
          <a:scrgbClr r="0" g="0" b="0"/>
        </a:effectRef>
        <a:fontRef idx="minor">
          <a:schemeClr val="dk1"/>
        </a:fontRef>
      </xdr:style>
      <xdr:txBody>
        <a:bodyPr vertOverflow="clip" wrap="square" lIns="36576" tIns="32004" rIns="0" bIns="0" anchor="t" upright="1"/>
        <a:lstStyle/>
        <a:p>
          <a:pPr algn="l" rtl="0">
            <a:defRPr sz="1000"/>
          </a:pPr>
          <a:r>
            <a:rPr lang="ru-RU" sz="1100" b="0" i="0" u="none" strike="noStrike" baseline="0">
              <a:solidFill>
                <a:srgbClr val="000000"/>
              </a:solidFill>
              <a:latin typeface="Calibri"/>
              <a:cs typeface="Calibri"/>
            </a:rPr>
            <a:t>https://docs.google.com/forms/d/e/1FAIpQLSfRpkK6a1AkbwjQZDj_tt7NBcCO1TcD-b0EzKJjIiGpYTWwCQ/viewform</a:t>
          </a:r>
        </a:p>
      </xdr:txBody>
    </xdr:sp>
    <xdr:clientData/>
  </xdr:twoCellAnchor>
  <xdr:twoCellAnchor editAs="oneCell">
    <xdr:from>
      <xdr:col>102</xdr:col>
      <xdr:colOff>2301875</xdr:colOff>
      <xdr:row>141</xdr:row>
      <xdr:rowOff>7938</xdr:rowOff>
    </xdr:from>
    <xdr:to>
      <xdr:col>103</xdr:col>
      <xdr:colOff>647699</xdr:colOff>
      <xdr:row>141</xdr:row>
      <xdr:rowOff>652461</xdr:rowOff>
    </xdr:to>
    <xdr:pic>
      <xdr:nvPicPr>
        <xdr:cNvPr id="51" name="Рисунок 50">
          <a:extLst>
            <a:ext uri="{FF2B5EF4-FFF2-40B4-BE49-F238E27FC236}">
              <a16:creationId xmlns:a16="http://schemas.microsoft.com/office/drawing/2014/main" id="{F31D4F73-4CCF-C344-A706-4848530E772D}"/>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1877675" y="63482538"/>
          <a:ext cx="644523" cy="644523"/>
        </a:xfrm>
        <a:prstGeom prst="rect">
          <a:avLst/>
        </a:prstGeom>
      </xdr:spPr>
    </xdr:pic>
    <xdr:clientData/>
  </xdr:twoCellAnchor>
  <xdr:twoCellAnchor editAs="oneCell">
    <xdr:from>
      <xdr:col>102</xdr:col>
      <xdr:colOff>176807</xdr:colOff>
      <xdr:row>141</xdr:row>
      <xdr:rowOff>11214</xdr:rowOff>
    </xdr:from>
    <xdr:to>
      <xdr:col>103</xdr:col>
      <xdr:colOff>25401</xdr:colOff>
      <xdr:row>141</xdr:row>
      <xdr:rowOff>650875</xdr:rowOff>
    </xdr:to>
    <xdr:pic>
      <xdr:nvPicPr>
        <xdr:cNvPr id="52" name="Рисунок 51">
          <a:extLst>
            <a:ext uri="{FF2B5EF4-FFF2-40B4-BE49-F238E27FC236}">
              <a16:creationId xmlns:a16="http://schemas.microsoft.com/office/drawing/2014/main" id="{969C8E48-F454-774A-B801-2D2F554DBA91}"/>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9752607" y="63485814"/>
          <a:ext cx="1918693" cy="639661"/>
        </a:xfrm>
        <a:prstGeom prst="rect">
          <a:avLst/>
        </a:prstGeom>
      </xdr:spPr>
    </xdr:pic>
    <xdr:clientData/>
  </xdr:twoCellAnchor>
  <xdr:twoCellAnchor editAs="oneCell">
    <xdr:from>
      <xdr:col>102</xdr:col>
      <xdr:colOff>3111499</xdr:colOff>
      <xdr:row>141</xdr:row>
      <xdr:rowOff>0</xdr:rowOff>
    </xdr:from>
    <xdr:to>
      <xdr:col>103</xdr:col>
      <xdr:colOff>661116</xdr:colOff>
      <xdr:row>141</xdr:row>
      <xdr:rowOff>649844</xdr:rowOff>
    </xdr:to>
    <xdr:pic>
      <xdr:nvPicPr>
        <xdr:cNvPr id="53" name="Рисунок 52">
          <a:extLst>
            <a:ext uri="{FF2B5EF4-FFF2-40B4-BE49-F238E27FC236}">
              <a16:creationId xmlns:a16="http://schemas.microsoft.com/office/drawing/2014/main" id="{0A4E9BC2-DC3B-EE49-8E96-BCBDCAAD6542}"/>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2687299" y="63474600"/>
          <a:ext cx="661116" cy="649844"/>
        </a:xfrm>
        <a:prstGeom prst="rect">
          <a:avLst/>
        </a:prstGeom>
      </xdr:spPr>
    </xdr:pic>
    <xdr:clientData/>
  </xdr:twoCellAnchor>
  <xdr:twoCellAnchor editAs="oneCell">
    <xdr:from>
      <xdr:col>102</xdr:col>
      <xdr:colOff>5897563</xdr:colOff>
      <xdr:row>138</xdr:row>
      <xdr:rowOff>2019757</xdr:rowOff>
    </xdr:from>
    <xdr:to>
      <xdr:col>104</xdr:col>
      <xdr:colOff>1980671</xdr:colOff>
      <xdr:row>138</xdr:row>
      <xdr:rowOff>4626432</xdr:rowOff>
    </xdr:to>
    <xdr:pic>
      <xdr:nvPicPr>
        <xdr:cNvPr id="54" name="Рисунок 53">
          <a:extLst>
            <a:ext uri="{FF2B5EF4-FFF2-40B4-BE49-F238E27FC236}">
              <a16:creationId xmlns:a16="http://schemas.microsoft.com/office/drawing/2014/main" id="{2A1CB9C2-A423-8A4E-B9E1-AF468BB328AF}"/>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5473363" y="62598757"/>
          <a:ext cx="4092575" cy="2606675"/>
        </a:xfrm>
        <a:prstGeom prst="rect">
          <a:avLst/>
        </a:prstGeom>
      </xdr:spPr>
    </xdr:pic>
    <xdr:clientData/>
  </xdr:twoCellAnchor>
  <xdr:twoCellAnchor>
    <xdr:from>
      <xdr:col>102</xdr:col>
      <xdr:colOff>23812</xdr:colOff>
      <xdr:row>143</xdr:row>
      <xdr:rowOff>2452687</xdr:rowOff>
    </xdr:from>
    <xdr:to>
      <xdr:col>102</xdr:col>
      <xdr:colOff>2254249</xdr:colOff>
      <xdr:row>143</xdr:row>
      <xdr:rowOff>2659062</xdr:rowOff>
    </xdr:to>
    <xdr:sp macro="" textlink="">
      <xdr:nvSpPr>
        <xdr:cNvPr id="55" name="Text Box 74">
          <a:extLst>
            <a:ext uri="{FF2B5EF4-FFF2-40B4-BE49-F238E27FC236}">
              <a16:creationId xmlns:a16="http://schemas.microsoft.com/office/drawing/2014/main" id="{2DCEF470-D7CD-9B47-AC9A-615D07539597}"/>
            </a:ext>
          </a:extLst>
        </xdr:cNvPr>
        <xdr:cNvSpPr txBox="1">
          <a:spLocks noChangeArrowheads="1"/>
        </xdr:cNvSpPr>
      </xdr:nvSpPr>
      <xdr:spPr bwMode="auto">
        <a:xfrm>
          <a:off x="9599612" y="71781987"/>
          <a:ext cx="2230437" cy="206375"/>
        </a:xfrm>
        <a:prstGeom prst="rect">
          <a:avLst/>
        </a:prstGeom>
        <a:solidFill>
          <a:schemeClr val="accent1">
            <a:lumMod val="20000"/>
            <a:lumOff val="80000"/>
          </a:schemeClr>
        </a:solidFill>
        <a:ln>
          <a:noFill/>
        </a:ln>
      </xdr:spPr>
      <xdr:style>
        <a:lnRef idx="0">
          <a:scrgbClr r="0" g="0" b="0"/>
        </a:lnRef>
        <a:fillRef idx="0">
          <a:scrgbClr r="0" g="0" b="0"/>
        </a:fillRef>
        <a:effectRef idx="0">
          <a:scrgbClr r="0" g="0" b="0"/>
        </a:effectRef>
        <a:fontRef idx="minor">
          <a:schemeClr val="dk1"/>
        </a:fontRef>
      </xdr:style>
      <xdr:txBody>
        <a:bodyPr vertOverflow="clip" wrap="square" lIns="36576" tIns="32004" rIns="0" bIns="0" anchor="t" upright="1"/>
        <a:lstStyle/>
        <a:p>
          <a:pPr algn="l" rtl="0">
            <a:defRPr sz="1000"/>
          </a:pPr>
          <a:r>
            <a:rPr lang="ru-RU" sz="1000" u="sng">
              <a:solidFill>
                <a:schemeClr val="dk1"/>
              </a:solidFill>
              <a:effectLst/>
              <a:latin typeface="+mn-lt"/>
              <a:ea typeface="+mn-ea"/>
              <a:cs typeface="+mn-cs"/>
              <a:hlinkClick xmlns:r="http://schemas.openxmlformats.org/officeDocument/2006/relationships" r:id=""/>
            </a:rPr>
            <a:t>https://disk.yandex.ru/i/CqcjtRLTG-Ghug</a:t>
          </a:r>
          <a:endParaRPr lang="ru-RU" sz="1100" b="0" i="0" u="none" strike="noStrike" baseline="0">
            <a:solidFill>
              <a:srgbClr val="000000"/>
            </a:solidFill>
            <a:latin typeface="Calibri"/>
            <a:cs typeface="Calibri"/>
          </a:endParaRPr>
        </a:p>
      </xdr:txBody>
    </xdr:sp>
    <xdr:clientData/>
  </xdr:twoCellAnchor>
  <xdr:twoCellAnchor editAs="oneCell">
    <xdr:from>
      <xdr:col>104</xdr:col>
      <xdr:colOff>4143375</xdr:colOff>
      <xdr:row>141</xdr:row>
      <xdr:rowOff>9525</xdr:rowOff>
    </xdr:from>
    <xdr:to>
      <xdr:col>105</xdr:col>
      <xdr:colOff>803277</xdr:colOff>
      <xdr:row>141</xdr:row>
      <xdr:rowOff>809625</xdr:rowOff>
    </xdr:to>
    <xdr:pic>
      <xdr:nvPicPr>
        <xdr:cNvPr id="56" name="Рисунок 55">
          <a:extLst>
            <a:ext uri="{FF2B5EF4-FFF2-40B4-BE49-F238E27FC236}">
              <a16:creationId xmlns:a16="http://schemas.microsoft.com/office/drawing/2014/main" id="{78E4C1F4-D9E9-C344-BE7C-1EE247017D0F}"/>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3719175" y="56003825"/>
          <a:ext cx="800100" cy="800100"/>
        </a:xfrm>
        <a:prstGeom prst="rect">
          <a:avLst/>
        </a:prstGeom>
      </xdr:spPr>
    </xdr:pic>
    <xdr:clientData/>
  </xdr:twoCellAnchor>
  <xdr:twoCellAnchor>
    <xdr:from>
      <xdr:col>99</xdr:col>
      <xdr:colOff>883920</xdr:colOff>
      <xdr:row>141</xdr:row>
      <xdr:rowOff>175260</xdr:rowOff>
    </xdr:from>
    <xdr:to>
      <xdr:col>99</xdr:col>
      <xdr:colOff>2651760</xdr:colOff>
      <xdr:row>141</xdr:row>
      <xdr:rowOff>1920240</xdr:rowOff>
    </xdr:to>
    <xdr:pic>
      <xdr:nvPicPr>
        <xdr:cNvPr id="57" name="Рисунок 56" descr="Поддержка местных инициатив_Логотип">
          <a:extLst>
            <a:ext uri="{FF2B5EF4-FFF2-40B4-BE49-F238E27FC236}">
              <a16:creationId xmlns:a16="http://schemas.microsoft.com/office/drawing/2014/main" id="{5B8FF357-780A-9F4D-B320-4A75EF38A9BB}"/>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10459720" y="63522860"/>
          <a:ext cx="1767840" cy="1744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309</xdr:col>
      <xdr:colOff>171450</xdr:colOff>
      <xdr:row>141</xdr:row>
      <xdr:rowOff>142875</xdr:rowOff>
    </xdr:from>
    <xdr:to>
      <xdr:col>309</xdr:col>
      <xdr:colOff>752402</xdr:colOff>
      <xdr:row>141</xdr:row>
      <xdr:rowOff>761923</xdr:rowOff>
    </xdr:to>
    <xdr:pic>
      <xdr:nvPicPr>
        <xdr:cNvPr id="2" name="Рисунок 1">
          <a:extLst>
            <a:ext uri="{FF2B5EF4-FFF2-40B4-BE49-F238E27FC236}">
              <a16:creationId xmlns:a16="http://schemas.microsoft.com/office/drawing/2014/main" id="{0FD34DF0-A078-2645-AA2D-1AFBD4EAFC86}"/>
            </a:ext>
          </a:extLst>
        </xdr:cNvPr>
        <xdr:cNvPicPr>
          <a:picLocks noChangeAspect="1"/>
        </xdr:cNvPicPr>
      </xdr:nvPicPr>
      <xdr:blipFill>
        <a:blip xmlns:r="http://schemas.openxmlformats.org/officeDocument/2006/relationships" r:embed="rId1" cstate="print"/>
        <a:stretch>
          <a:fillRect/>
        </a:stretch>
      </xdr:blipFill>
      <xdr:spPr>
        <a:xfrm>
          <a:off x="515651750" y="211724875"/>
          <a:ext cx="580952" cy="619048"/>
        </a:xfrm>
        <a:prstGeom prst="rect">
          <a:avLst/>
        </a:prstGeom>
      </xdr:spPr>
    </xdr:pic>
    <xdr:clientData/>
  </xdr:twoCellAnchor>
  <xdr:twoCellAnchor editAs="oneCell">
    <xdr:from>
      <xdr:col>261</xdr:col>
      <xdr:colOff>19050</xdr:colOff>
      <xdr:row>141</xdr:row>
      <xdr:rowOff>76199</xdr:rowOff>
    </xdr:from>
    <xdr:to>
      <xdr:col>262</xdr:col>
      <xdr:colOff>504827</xdr:colOff>
      <xdr:row>141</xdr:row>
      <xdr:rowOff>873124</xdr:rowOff>
    </xdr:to>
    <xdr:pic>
      <xdr:nvPicPr>
        <xdr:cNvPr id="3" name="Picture 4">
          <a:extLst>
            <a:ext uri="{FF2B5EF4-FFF2-40B4-BE49-F238E27FC236}">
              <a16:creationId xmlns:a16="http://schemas.microsoft.com/office/drawing/2014/main" id="{235390C2-CFCF-FD48-86DE-7BACC729E4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3937350" y="211658199"/>
          <a:ext cx="1489077" cy="796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262</xdr:col>
      <xdr:colOff>0</xdr:colOff>
      <xdr:row>141</xdr:row>
      <xdr:rowOff>0</xdr:rowOff>
    </xdr:from>
    <xdr:to>
      <xdr:col>264</xdr:col>
      <xdr:colOff>688973</xdr:colOff>
      <xdr:row>141</xdr:row>
      <xdr:rowOff>1238250</xdr:rowOff>
    </xdr:to>
    <xdr:pic>
      <xdr:nvPicPr>
        <xdr:cNvPr id="4" name="Picture 4" descr="http://barysh.org/upload/rk/01f/narod-bud.jpg">
          <a:extLst>
            <a:ext uri="{FF2B5EF4-FFF2-40B4-BE49-F238E27FC236}">
              <a16:creationId xmlns:a16="http://schemas.microsoft.com/office/drawing/2014/main" id="{72AAA54C-D41E-4E4A-8517-110676D3BF7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4921600" y="211582000"/>
          <a:ext cx="2695573"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127</xdr:col>
      <xdr:colOff>781050</xdr:colOff>
      <xdr:row>141</xdr:row>
      <xdr:rowOff>533400</xdr:rowOff>
    </xdr:from>
    <xdr:to>
      <xdr:col>128</xdr:col>
      <xdr:colOff>377026</xdr:colOff>
      <xdr:row>141</xdr:row>
      <xdr:rowOff>2048933</xdr:rowOff>
    </xdr:to>
    <xdr:pic>
      <xdr:nvPicPr>
        <xdr:cNvPr id="5" name="Picture 3">
          <a:extLst>
            <a:ext uri="{FF2B5EF4-FFF2-40B4-BE49-F238E27FC236}">
              <a16:creationId xmlns:a16="http://schemas.microsoft.com/office/drawing/2014/main" id="{3831690E-436E-054B-9064-B5293311CF31}"/>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267011150" y="212115400"/>
          <a:ext cx="1793076" cy="1515533"/>
        </a:xfrm>
        <a:prstGeom prst="ellipse">
          <a:avLst/>
        </a:prstGeom>
        <a:noFill/>
        <a:ln w="9525">
          <a:noFill/>
          <a:miter lim="800000"/>
          <a:headEnd/>
          <a:tailEnd/>
        </a:ln>
      </xdr:spPr>
    </xdr:pic>
    <xdr:clientData/>
  </xdr:twoCellAnchor>
  <xdr:twoCellAnchor editAs="oneCell">
    <xdr:from>
      <xdr:col>246</xdr:col>
      <xdr:colOff>9525</xdr:colOff>
      <xdr:row>141</xdr:row>
      <xdr:rowOff>28575</xdr:rowOff>
    </xdr:from>
    <xdr:to>
      <xdr:col>246</xdr:col>
      <xdr:colOff>760319</xdr:colOff>
      <xdr:row>141</xdr:row>
      <xdr:rowOff>298861</xdr:rowOff>
    </xdr:to>
    <xdr:pic>
      <xdr:nvPicPr>
        <xdr:cNvPr id="6" name="Рисунок 5">
          <a:extLst>
            <a:ext uri="{FF2B5EF4-FFF2-40B4-BE49-F238E27FC236}">
              <a16:creationId xmlns:a16="http://schemas.microsoft.com/office/drawing/2014/main" id="{532AE7D2-6BB6-EC45-8E79-762112634E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44090425" y="211610575"/>
          <a:ext cx="750794" cy="270286"/>
        </a:xfrm>
        <a:prstGeom prst="rect">
          <a:avLst/>
        </a:prstGeom>
      </xdr:spPr>
    </xdr:pic>
    <xdr:clientData/>
  </xdr:twoCellAnchor>
  <xdr:twoCellAnchor editAs="oneCell">
    <xdr:from>
      <xdr:col>119</xdr:col>
      <xdr:colOff>57150</xdr:colOff>
      <xdr:row>141</xdr:row>
      <xdr:rowOff>47625</xdr:rowOff>
    </xdr:from>
    <xdr:to>
      <xdr:col>121</xdr:col>
      <xdr:colOff>114722</xdr:colOff>
      <xdr:row>141</xdr:row>
      <xdr:rowOff>1289532</xdr:rowOff>
    </xdr:to>
    <xdr:pic>
      <xdr:nvPicPr>
        <xdr:cNvPr id="7" name="Рисунок 6">
          <a:extLst>
            <a:ext uri="{FF2B5EF4-FFF2-40B4-BE49-F238E27FC236}">
              <a16:creationId xmlns:a16="http://schemas.microsoft.com/office/drawing/2014/main" id="{01F61D62-6015-9140-814B-73E800E7D16F}"/>
            </a:ext>
          </a:extLst>
        </xdr:cNvPr>
        <xdr:cNvPicPr>
          <a:picLocks noChangeAspect="1"/>
        </xdr:cNvPicPr>
      </xdr:nvPicPr>
      <xdr:blipFill>
        <a:blip xmlns:r="http://schemas.openxmlformats.org/officeDocument/2006/relationships" r:embed="rId6"/>
        <a:stretch>
          <a:fillRect/>
        </a:stretch>
      </xdr:blipFill>
      <xdr:spPr>
        <a:xfrm>
          <a:off x="251606050" y="211629625"/>
          <a:ext cx="3727872" cy="1241907"/>
        </a:xfrm>
        <a:prstGeom prst="rect">
          <a:avLst/>
        </a:prstGeom>
      </xdr:spPr>
    </xdr:pic>
    <xdr:clientData/>
  </xdr:twoCellAnchor>
  <xdr:twoCellAnchor editAs="oneCell">
    <xdr:from>
      <xdr:col>247</xdr:col>
      <xdr:colOff>9525</xdr:colOff>
      <xdr:row>141</xdr:row>
      <xdr:rowOff>28575</xdr:rowOff>
    </xdr:from>
    <xdr:to>
      <xdr:col>247</xdr:col>
      <xdr:colOff>760319</xdr:colOff>
      <xdr:row>141</xdr:row>
      <xdr:rowOff>298861</xdr:rowOff>
    </xdr:to>
    <xdr:pic>
      <xdr:nvPicPr>
        <xdr:cNvPr id="8" name="Рисунок 7">
          <a:extLst>
            <a:ext uri="{FF2B5EF4-FFF2-40B4-BE49-F238E27FC236}">
              <a16:creationId xmlns:a16="http://schemas.microsoft.com/office/drawing/2014/main" id="{18A7D520-1DD8-8343-9480-88BF238E9B9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46008125" y="211610575"/>
          <a:ext cx="750794" cy="270286"/>
        </a:xfrm>
        <a:prstGeom prst="rect">
          <a:avLst/>
        </a:prstGeom>
      </xdr:spPr>
    </xdr:pic>
    <xdr:clientData/>
  </xdr:twoCellAnchor>
  <xdr:twoCellAnchor editAs="oneCell">
    <xdr:from>
      <xdr:col>153</xdr:col>
      <xdr:colOff>0</xdr:colOff>
      <xdr:row>140</xdr:row>
      <xdr:rowOff>0</xdr:rowOff>
    </xdr:from>
    <xdr:to>
      <xdr:col>154</xdr:col>
      <xdr:colOff>1883226</xdr:colOff>
      <xdr:row>140</xdr:row>
      <xdr:rowOff>1924319</xdr:rowOff>
    </xdr:to>
    <xdr:pic>
      <xdr:nvPicPr>
        <xdr:cNvPr id="9" name="Рисунок 8" descr="imageedit_5_4272821594.png">
          <a:extLst>
            <a:ext uri="{FF2B5EF4-FFF2-40B4-BE49-F238E27FC236}">
              <a16:creationId xmlns:a16="http://schemas.microsoft.com/office/drawing/2014/main" id="{87ACBB3E-499F-5D4B-95CB-AC46FF958AA4}"/>
            </a:ext>
          </a:extLst>
        </xdr:cNvPr>
        <xdr:cNvPicPr>
          <a:picLocks noChangeAspect="1"/>
        </xdr:cNvPicPr>
      </xdr:nvPicPr>
      <xdr:blipFill>
        <a:blip xmlns:r="http://schemas.openxmlformats.org/officeDocument/2006/relationships" r:embed="rId7"/>
        <a:stretch>
          <a:fillRect/>
        </a:stretch>
      </xdr:blipFill>
      <xdr:spPr>
        <a:xfrm>
          <a:off x="308051200" y="206375000"/>
          <a:ext cx="3635825" cy="19243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1277055</xdr:colOff>
      <xdr:row>28</xdr:row>
      <xdr:rowOff>208843</xdr:rowOff>
    </xdr:from>
    <xdr:to>
      <xdr:col>18</xdr:col>
      <xdr:colOff>776111</xdr:colOff>
      <xdr:row>35</xdr:row>
      <xdr:rowOff>169332</xdr:rowOff>
    </xdr:to>
    <xdr:graphicFrame macro="">
      <xdr:nvGraphicFramePr>
        <xdr:cNvPr id="3" name="Диаграмма 2">
          <a:extLst>
            <a:ext uri="{FF2B5EF4-FFF2-40B4-BE49-F238E27FC236}">
              <a16:creationId xmlns:a16="http://schemas.microsoft.com/office/drawing/2014/main" id="{A1A33EDD-F39E-D444-A6A5-18ED14580EF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402166</xdr:colOff>
      <xdr:row>148</xdr:row>
      <xdr:rowOff>141110</xdr:rowOff>
    </xdr:from>
    <xdr:to>
      <xdr:col>20</xdr:col>
      <xdr:colOff>42333</xdr:colOff>
      <xdr:row>160</xdr:row>
      <xdr:rowOff>169332</xdr:rowOff>
    </xdr:to>
    <xdr:graphicFrame macro="">
      <xdr:nvGraphicFramePr>
        <xdr:cNvPr id="4" name="Диаграмма 3">
          <a:extLst>
            <a:ext uri="{FF2B5EF4-FFF2-40B4-BE49-F238E27FC236}">
              <a16:creationId xmlns:a16="http://schemas.microsoft.com/office/drawing/2014/main" id="{CC42DDEE-9BEF-3942-A07F-DBB50534806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402165</xdr:colOff>
      <xdr:row>92</xdr:row>
      <xdr:rowOff>180622</xdr:rowOff>
    </xdr:from>
    <xdr:to>
      <xdr:col>14</xdr:col>
      <xdr:colOff>592666</xdr:colOff>
      <xdr:row>98</xdr:row>
      <xdr:rowOff>818444</xdr:rowOff>
    </xdr:to>
    <xdr:graphicFrame macro="">
      <xdr:nvGraphicFramePr>
        <xdr:cNvPr id="5" name="Диаграмма 4">
          <a:extLst>
            <a:ext uri="{FF2B5EF4-FFF2-40B4-BE49-F238E27FC236}">
              <a16:creationId xmlns:a16="http://schemas.microsoft.com/office/drawing/2014/main" id="{7203EA25-AF90-2D49-9008-E110D03236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84667</xdr:colOff>
      <xdr:row>105</xdr:row>
      <xdr:rowOff>519288</xdr:rowOff>
    </xdr:from>
    <xdr:to>
      <xdr:col>15</xdr:col>
      <xdr:colOff>56445</xdr:colOff>
      <xdr:row>111</xdr:row>
      <xdr:rowOff>14111</xdr:rowOff>
    </xdr:to>
    <xdr:graphicFrame macro="">
      <xdr:nvGraphicFramePr>
        <xdr:cNvPr id="6" name="Диаграмма 5">
          <a:extLst>
            <a:ext uri="{FF2B5EF4-FFF2-40B4-BE49-F238E27FC236}">
              <a16:creationId xmlns:a16="http://schemas.microsoft.com/office/drawing/2014/main" id="{5A8CD784-4398-3945-A15B-824D44AC60D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141111</xdr:colOff>
      <xdr:row>201</xdr:row>
      <xdr:rowOff>42333</xdr:rowOff>
    </xdr:from>
    <xdr:to>
      <xdr:col>9</xdr:col>
      <xdr:colOff>366889</xdr:colOff>
      <xdr:row>219</xdr:row>
      <xdr:rowOff>24913</xdr:rowOff>
    </xdr:to>
    <xdr:graphicFrame macro="">
      <xdr:nvGraphicFramePr>
        <xdr:cNvPr id="7" name="Диаграмма 6">
          <a:extLst>
            <a:ext uri="{FF2B5EF4-FFF2-40B4-BE49-F238E27FC236}">
              <a16:creationId xmlns:a16="http://schemas.microsoft.com/office/drawing/2014/main" id="{49752124-5682-F54F-A70B-C768CBAF11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141111</xdr:colOff>
      <xdr:row>223</xdr:row>
      <xdr:rowOff>253999</xdr:rowOff>
    </xdr:from>
    <xdr:to>
      <xdr:col>9</xdr:col>
      <xdr:colOff>437445</xdr:colOff>
      <xdr:row>246</xdr:row>
      <xdr:rowOff>183444</xdr:rowOff>
    </xdr:to>
    <xdr:graphicFrame macro="">
      <xdr:nvGraphicFramePr>
        <xdr:cNvPr id="8" name="Диаграмма 7">
          <a:extLst>
            <a:ext uri="{FF2B5EF4-FFF2-40B4-BE49-F238E27FC236}">
              <a16:creationId xmlns:a16="http://schemas.microsoft.com/office/drawing/2014/main" id="{060EAE14-741C-7C44-8535-B462D3FB56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MEDIA/&#1040;&#1085;&#1072;&#1083;&#1080;&#1090;&#1080;&#1082;&#1072;/&#1042;&#1053;&#1045;&#1064;&#1053;&#1048;&#1045;%20&#1053;&#1040;&#1055;&#1056;&#1040;&#1042;&#1051;&#1045;&#1053;&#1048;&#1071;/&#1054;&#1058;&#1050;&#1056;&#1067;&#1058;&#1067;&#1049;%20&#1041;&#1070;&#1044;&#1046;&#1045;&#1058;/&#1047;&#1072;&#1087;&#1088;&#1086;&#1089;%20&#1052;&#1060;%20&#1082;%20&#1044;&#1086;&#1082;&#1083;&#1072;&#1076;&#1091;%20&#1086;%20&#1083;&#1091;&#1095;&#1096;&#1077;&#1081;%20&#1087;&#1088;&#1072;&#1082;&#1090;&#1080;&#1082;&#1077;/&#1059;&#1095;&#1077;&#1090;&#1085;&#1072;&#1103;%20&#1087;&#1086;&#1083;&#1080;&#1090;&#1080;&#1082;&#1072;%20&#1082;%20&#1086;&#1090;&#1095;&#1077;&#1090;&#1072;&#1084;%20&#1087;&#1086;%20&#1048;&#104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v18-fps/users/paksivatkina/pr/Desktop/&#1041;&#1072;&#1079;&#1072;%20&#1076;&#1072;&#1085;&#1085;&#1099;&#1093;%20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var/folders/_b/rxv_4dvx5s7bhhpl1mcf4xgw0000gn/T/com.microsoft.Outlook/Outlook%20Temp/&#1055;&#1088;&#1086;&#1094;&#1077;&#1076;&#1091;&#1088;&#109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четная политика"/>
    </sheetNames>
    <sheetDataSet>
      <sheetData sheetId="0" refreshError="1">
        <row r="9">
          <cell r="N9">
            <v>5384.3419999999996</v>
          </cell>
        </row>
        <row r="12">
          <cell r="O12">
            <v>34</v>
          </cell>
          <cell r="P12">
            <v>14</v>
          </cell>
          <cell r="Q12">
            <v>106739</v>
          </cell>
          <cell r="T12">
            <v>200232.01595</v>
          </cell>
          <cell r="U12">
            <v>2.5139377382300907E-2</v>
          </cell>
          <cell r="V12">
            <v>100438.27165083404</v>
          </cell>
        </row>
        <row r="13">
          <cell r="I13">
            <v>309</v>
          </cell>
          <cell r="L13">
            <v>63</v>
          </cell>
          <cell r="M13">
            <v>1836</v>
          </cell>
          <cell r="O13">
            <v>273</v>
          </cell>
          <cell r="P13">
            <v>20</v>
          </cell>
          <cell r="Q13">
            <v>60000</v>
          </cell>
          <cell r="R13">
            <v>6.1759805234541726E-3</v>
          </cell>
          <cell r="T13">
            <v>880.46</v>
          </cell>
          <cell r="U13">
            <v>1.1054284253696873E-4</v>
          </cell>
          <cell r="Y13">
            <v>60</v>
          </cell>
        </row>
        <row r="14">
          <cell r="I14">
            <v>19</v>
          </cell>
          <cell r="J14">
            <v>130</v>
          </cell>
          <cell r="K14">
            <v>5500</v>
          </cell>
          <cell r="L14">
            <v>0</v>
          </cell>
          <cell r="M14">
            <v>0</v>
          </cell>
          <cell r="N14">
            <v>5384.34</v>
          </cell>
          <cell r="O14">
            <v>19</v>
          </cell>
          <cell r="P14">
            <v>4</v>
          </cell>
          <cell r="Q14">
            <v>0</v>
          </cell>
          <cell r="R14">
            <v>0</v>
          </cell>
          <cell r="T14">
            <v>6000</v>
          </cell>
          <cell r="U14">
            <v>7.5330742478001535E-4</v>
          </cell>
          <cell r="V14">
            <v>26000</v>
          </cell>
          <cell r="W14">
            <v>0.48288183881404223</v>
          </cell>
          <cell r="X14">
            <v>4</v>
          </cell>
          <cell r="Y14">
            <v>3</v>
          </cell>
        </row>
        <row r="15">
          <cell r="I15">
            <v>15</v>
          </cell>
          <cell r="J15">
            <v>2900</v>
          </cell>
          <cell r="L15">
            <v>15</v>
          </cell>
          <cell r="M15">
            <v>3060</v>
          </cell>
          <cell r="N15">
            <v>5384.34</v>
          </cell>
          <cell r="O15">
            <v>3</v>
          </cell>
          <cell r="P15">
            <v>3</v>
          </cell>
          <cell r="Q15">
            <v>1000</v>
          </cell>
          <cell r="R15">
            <v>1.029330087242362E-4</v>
          </cell>
          <cell r="T15">
            <v>1500</v>
          </cell>
          <cell r="U15">
            <v>1.8832685619500384E-4</v>
          </cell>
          <cell r="V15">
            <v>2000</v>
          </cell>
          <cell r="W15">
            <v>3.7144756831849403E-2</v>
          </cell>
          <cell r="Y15">
            <v>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субъекты"/>
      <sheetName val="Свод муниципалитеты"/>
      <sheetName val="анкета суб"/>
      <sheetName val="анкета мун"/>
      <sheetName val="база"/>
      <sheetName val="расчеты"/>
      <sheetName val="таблицы"/>
      <sheetName val="Лист2"/>
    </sheetNames>
    <sheetDataSet>
      <sheetData sheetId="0" refreshError="1"/>
      <sheetData sheetId="1" refreshError="1"/>
      <sheetData sheetId="2" refreshError="1"/>
      <sheetData sheetId="3" refreshError="1"/>
      <sheetData sheetId="4" refreshError="1">
        <row r="6">
          <cell r="L6">
            <v>2018</v>
          </cell>
          <cell r="CL6" t="str">
            <v>нет</v>
          </cell>
          <cell r="CR6" t="str">
            <v>да</v>
          </cell>
          <cell r="CU6" t="str">
            <v>да</v>
          </cell>
          <cell r="DD6" t="str">
            <v>нет</v>
          </cell>
          <cell r="DG6" t="str">
            <v>нет</v>
          </cell>
          <cell r="DJ6" t="str">
            <v>да</v>
          </cell>
          <cell r="DP6" t="str">
            <v>нет</v>
          </cell>
          <cell r="DS6" t="str">
            <v>нет</v>
          </cell>
        </row>
        <row r="7">
          <cell r="CL7" t="str">
            <v>нет</v>
          </cell>
          <cell r="CR7" t="str">
            <v>да</v>
          </cell>
          <cell r="CU7" t="str">
            <v>да</v>
          </cell>
          <cell r="DD7" t="str">
            <v>нет</v>
          </cell>
          <cell r="DG7" t="str">
            <v>нет</v>
          </cell>
          <cell r="DP7" t="str">
            <v>нет</v>
          </cell>
          <cell r="DS7" t="str">
            <v>да</v>
          </cell>
        </row>
        <row r="8">
          <cell r="L8">
            <v>2017</v>
          </cell>
          <cell r="DJ8" t="str">
            <v>нет</v>
          </cell>
        </row>
        <row r="10">
          <cell r="L10">
            <v>2017</v>
          </cell>
          <cell r="CL10" t="str">
            <v>да</v>
          </cell>
          <cell r="CO10">
            <v>7</v>
          </cell>
          <cell r="CR10" t="str">
            <v>Да</v>
          </cell>
          <cell r="CU10" t="str">
            <v>Да</v>
          </cell>
          <cell r="DS10" t="str">
            <v>Да</v>
          </cell>
        </row>
        <row r="11">
          <cell r="DD11" t="str">
            <v>нет</v>
          </cell>
          <cell r="DG11" t="str">
            <v>нет</v>
          </cell>
          <cell r="DJ11" t="str">
            <v>нет</v>
          </cell>
          <cell r="DP11" t="str">
            <v>нет</v>
          </cell>
        </row>
        <row r="12">
          <cell r="L12">
            <v>2018</v>
          </cell>
          <cell r="CO12">
            <v>2</v>
          </cell>
          <cell r="CR12" t="str">
            <v>да</v>
          </cell>
          <cell r="CU12" t="str">
            <v xml:space="preserve">да </v>
          </cell>
          <cell r="DD12" t="str">
            <v>нет</v>
          </cell>
          <cell r="DG12" t="str">
            <v>нет</v>
          </cell>
          <cell r="DJ12" t="str">
            <v>нет</v>
          </cell>
          <cell r="DP12" t="str">
            <v>Да</v>
          </cell>
          <cell r="DS12" t="str">
            <v>да</v>
          </cell>
        </row>
        <row r="13">
          <cell r="L13">
            <v>1998</v>
          </cell>
        </row>
        <row r="14">
          <cell r="CL14" t="str">
            <v>да</v>
          </cell>
          <cell r="CR14" t="str">
            <v>нет</v>
          </cell>
          <cell r="CU14" t="str">
            <v>нет</v>
          </cell>
          <cell r="DD14" t="str">
            <v>нет</v>
          </cell>
          <cell r="DG14" t="str">
            <v>да</v>
          </cell>
          <cell r="DJ14" t="str">
            <v>нет</v>
          </cell>
          <cell r="DP14" t="str">
            <v>да</v>
          </cell>
          <cell r="DS14" t="str">
            <v>нет</v>
          </cell>
        </row>
        <row r="16">
          <cell r="L16">
            <v>2021</v>
          </cell>
          <cell r="CL16" t="str">
            <v>нет</v>
          </cell>
          <cell r="CR16" t="str">
            <v>да</v>
          </cell>
          <cell r="CU16" t="str">
            <v>да</v>
          </cell>
          <cell r="DD16" t="str">
            <v>нет</v>
          </cell>
          <cell r="DG16" t="str">
            <v>нет</v>
          </cell>
          <cell r="DJ16" t="str">
            <v>нет</v>
          </cell>
          <cell r="DP16" t="str">
            <v>нет</v>
          </cell>
          <cell r="DS16" t="str">
            <v>да</v>
          </cell>
        </row>
        <row r="17">
          <cell r="L17">
            <v>2014</v>
          </cell>
          <cell r="CL17" t="str">
            <v>Да</v>
          </cell>
          <cell r="CO17">
            <v>8</v>
          </cell>
          <cell r="CU17" t="str">
            <v>Да</v>
          </cell>
        </row>
        <row r="18">
          <cell r="DJ18" t="str">
            <v>Да</v>
          </cell>
        </row>
        <row r="19">
          <cell r="CR19" t="str">
            <v>да</v>
          </cell>
          <cell r="DD19" t="str">
            <v>нет</v>
          </cell>
          <cell r="DG19" t="str">
            <v>да</v>
          </cell>
          <cell r="DP19" t="str">
            <v>нет</v>
          </cell>
          <cell r="DS19" t="str">
            <v>да</v>
          </cell>
        </row>
        <row r="25">
          <cell r="CL25" t="str">
            <v>нет</v>
          </cell>
          <cell r="CR25" t="str">
            <v>да</v>
          </cell>
          <cell r="CU25" t="str">
            <v>да</v>
          </cell>
          <cell r="DJ25" t="str">
            <v>да</v>
          </cell>
          <cell r="DS25" t="str">
            <v>да</v>
          </cell>
        </row>
        <row r="27">
          <cell r="DP27" t="str">
            <v>нет</v>
          </cell>
        </row>
        <row r="28">
          <cell r="L28">
            <v>2009</v>
          </cell>
        </row>
        <row r="35">
          <cell r="DG35" t="str">
            <v>нет</v>
          </cell>
        </row>
        <row r="36">
          <cell r="DD36" t="str">
            <v>нет</v>
          </cell>
        </row>
        <row r="38">
          <cell r="L38">
            <v>2018</v>
          </cell>
          <cell r="CR38" t="str">
            <v>нет</v>
          </cell>
          <cell r="CU38" t="str">
            <v xml:space="preserve">да </v>
          </cell>
          <cell r="DD38" t="str">
            <v>нет</v>
          </cell>
          <cell r="DG38" t="str">
            <v>нет</v>
          </cell>
          <cell r="DJ38" t="str">
            <v>нет</v>
          </cell>
          <cell r="DP38" t="str">
            <v>нет</v>
          </cell>
          <cell r="DS38" t="str">
            <v>да</v>
          </cell>
        </row>
        <row r="39">
          <cell r="L39">
            <v>2014</v>
          </cell>
          <cell r="CL39" t="str">
            <v>да</v>
          </cell>
          <cell r="CO39">
            <v>5</v>
          </cell>
          <cell r="CR39" t="str">
            <v>Нет</v>
          </cell>
          <cell r="CU39" t="str">
            <v>Нет</v>
          </cell>
          <cell r="DD39" t="str">
            <v>Нет</v>
          </cell>
          <cell r="DG39" t="str">
            <v>Нет</v>
          </cell>
          <cell r="DJ39" t="str">
            <v>Нет</v>
          </cell>
          <cell r="DP39" t="str">
            <v>Нет</v>
          </cell>
          <cell r="DS39" t="str">
            <v>Нет</v>
          </cell>
        </row>
        <row r="40">
          <cell r="CR40" t="str">
            <v>да</v>
          </cell>
          <cell r="CU40" t="str">
            <v>да</v>
          </cell>
          <cell r="DD40" t="str">
            <v>нет</v>
          </cell>
          <cell r="DG40" t="str">
            <v>нет</v>
          </cell>
          <cell r="DJ40" t="str">
            <v>нет</v>
          </cell>
          <cell r="DP40" t="str">
            <v>да</v>
          </cell>
          <cell r="DS40" t="str">
            <v>Да</v>
          </cell>
        </row>
        <row r="42">
          <cell r="L42">
            <v>2013</v>
          </cell>
        </row>
        <row r="44">
          <cell r="CL44" t="str">
            <v>нет</v>
          </cell>
        </row>
        <row r="45">
          <cell r="L45">
            <v>2019</v>
          </cell>
          <cell r="CR45" t="str">
            <v>нет</v>
          </cell>
          <cell r="CU45" t="str">
            <v xml:space="preserve">да. </v>
          </cell>
          <cell r="DD45" t="str">
            <v>нет</v>
          </cell>
          <cell r="DG45" t="str">
            <v>нет</v>
          </cell>
          <cell r="DJ45" t="str">
            <v>нет</v>
          </cell>
          <cell r="DP45" t="str">
            <v>да</v>
          </cell>
          <cell r="DS45" t="str">
            <v>нет</v>
          </cell>
        </row>
        <row r="46">
          <cell r="CU46" t="str">
            <v>Да</v>
          </cell>
        </row>
        <row r="47">
          <cell r="L47">
            <v>2013</v>
          </cell>
          <cell r="CL47" t="str">
            <v>нет</v>
          </cell>
          <cell r="CR47" t="str">
            <v>нет</v>
          </cell>
          <cell r="DD47" t="str">
            <v>да** 
отдельного ящика для сбора нет, председатель ТОС в течение года ведет активную работу и собирает предложения с жителей, в т.ч. поступающие через обращения граждан в мэрию города и Череповецкую городскую Думу, депутатам для дальнейшего формирования общего перечня инициатив от ТОС. Ведется прием через официальные группы ТОС в соц.сетях</v>
          </cell>
          <cell r="DG47" t="str">
            <v>да</v>
          </cell>
          <cell r="DJ47" t="str">
            <v xml:space="preserve">да** 
</v>
          </cell>
          <cell r="DP47" t="str">
            <v>да</v>
          </cell>
          <cell r="DS47" t="str">
            <v>да</v>
          </cell>
        </row>
        <row r="48">
          <cell r="CR48" t="str">
            <v>да</v>
          </cell>
          <cell r="CU48" t="str">
            <v>да</v>
          </cell>
          <cell r="DD48" t="str">
            <v>нет</v>
          </cell>
          <cell r="DG48" t="str">
            <v>нет</v>
          </cell>
          <cell r="DJ48" t="str">
            <v>нет</v>
          </cell>
          <cell r="DP48" t="str">
            <v>нет</v>
          </cell>
        </row>
        <row r="49">
          <cell r="L49">
            <v>2015</v>
          </cell>
          <cell r="CL49" t="str">
            <v>да</v>
          </cell>
        </row>
        <row r="50">
          <cell r="DS50" t="str">
            <v>нет</v>
          </cell>
        </row>
        <row r="53">
          <cell r="DD53" t="str">
            <v>Нет</v>
          </cell>
          <cell r="DG53" t="str">
            <v>Да</v>
          </cell>
          <cell r="DJ53" t="str">
            <v>Нет</v>
          </cell>
          <cell r="DP53" t="str">
            <v>Нет</v>
          </cell>
        </row>
        <row r="54">
          <cell r="L54">
            <v>2018</v>
          </cell>
          <cell r="CU54" t="str">
            <v>Да</v>
          </cell>
        </row>
        <row r="55">
          <cell r="CL55" t="str">
            <v>нет</v>
          </cell>
          <cell r="CR55" t="str">
            <v>Нет</v>
          </cell>
          <cell r="DS55" t="str">
            <v>Нет</v>
          </cell>
        </row>
        <row r="56">
          <cell r="L56">
            <v>2019</v>
          </cell>
          <cell r="CR56" t="str">
            <v>да</v>
          </cell>
          <cell r="CU56" t="str">
            <v>да</v>
          </cell>
          <cell r="DJ56" t="str">
            <v>нет</v>
          </cell>
          <cell r="DP56" t="str">
            <v>нет</v>
          </cell>
          <cell r="DS56" t="str">
            <v>нет</v>
          </cell>
        </row>
        <row r="58">
          <cell r="DG58" t="str">
            <v>да</v>
          </cell>
        </row>
        <row r="62">
          <cell r="CL62" t="str">
            <v>нет</v>
          </cell>
          <cell r="DD62" t="str">
            <v>нет</v>
          </cell>
        </row>
        <row r="64">
          <cell r="L64">
            <v>2011</v>
          </cell>
          <cell r="CU64" t="str">
            <v>да</v>
          </cell>
          <cell r="DD64" t="str">
            <v>да</v>
          </cell>
          <cell r="DG64" t="str">
            <v>да</v>
          </cell>
          <cell r="DP64" t="str">
            <v>да</v>
          </cell>
          <cell r="DS64" t="str">
            <v>да</v>
          </cell>
        </row>
        <row r="65">
          <cell r="CR65" t="str">
            <v>да</v>
          </cell>
          <cell r="DJ65" t="str">
            <v>нет</v>
          </cell>
        </row>
        <row r="67">
          <cell r="L67">
            <v>2011</v>
          </cell>
          <cell r="CL67" t="str">
            <v>нет</v>
          </cell>
          <cell r="CR67" t="str">
            <v>да</v>
          </cell>
          <cell r="CU67" t="str">
            <v>да</v>
          </cell>
          <cell r="DG67" t="str">
            <v>да</v>
          </cell>
          <cell r="DJ67" t="str">
            <v>да</v>
          </cell>
          <cell r="DP67" t="str">
            <v>да</v>
          </cell>
          <cell r="DS67" t="str">
            <v>да</v>
          </cell>
        </row>
        <row r="68">
          <cell r="DD68" t="str">
            <v>да</v>
          </cell>
        </row>
        <row r="72">
          <cell r="L72">
            <v>2020</v>
          </cell>
          <cell r="CL72" t="str">
            <v>нет</v>
          </cell>
          <cell r="CR72" t="str">
            <v>да</v>
          </cell>
          <cell r="CU72" t="str">
            <v>да</v>
          </cell>
          <cell r="DG72" t="str">
            <v>нет</v>
          </cell>
          <cell r="DJ72" t="str">
            <v>нет</v>
          </cell>
          <cell r="DP72" t="str">
            <v>нет</v>
          </cell>
          <cell r="DS72" t="str">
            <v>да</v>
          </cell>
        </row>
        <row r="73">
          <cell r="DD73" t="str">
            <v>нет</v>
          </cell>
        </row>
        <row r="74">
          <cell r="L74">
            <v>2017</v>
          </cell>
          <cell r="CR74" t="str">
            <v>да</v>
          </cell>
          <cell r="CU74" t="str">
            <v>да</v>
          </cell>
          <cell r="DD74" t="str">
            <v>да</v>
          </cell>
          <cell r="DG74" t="str">
            <v>да</v>
          </cell>
          <cell r="DJ74" t="str">
            <v>да</v>
          </cell>
          <cell r="DP74" t="str">
            <v>да</v>
          </cell>
          <cell r="DS74" t="str">
            <v xml:space="preserve">да </v>
          </cell>
        </row>
        <row r="78">
          <cell r="CL78" t="str">
            <v>нет</v>
          </cell>
        </row>
        <row r="82">
          <cell r="L82">
            <v>2014</v>
          </cell>
          <cell r="CR82" t="str">
            <v xml:space="preserve">да </v>
          </cell>
          <cell r="CU82" t="str">
            <v>да</v>
          </cell>
          <cell r="DG82" t="str">
            <v>да</v>
          </cell>
          <cell r="DJ82" t="str">
            <v>нет</v>
          </cell>
          <cell r="DS82" t="str">
            <v>да</v>
          </cell>
        </row>
        <row r="84">
          <cell r="CL84" t="str">
            <v>нет</v>
          </cell>
          <cell r="DD84" t="str">
            <v>нет</v>
          </cell>
          <cell r="DP84" t="str">
            <v>да</v>
          </cell>
        </row>
        <row r="85">
          <cell r="L85">
            <v>2019</v>
          </cell>
          <cell r="CL85" t="str">
            <v>нет</v>
          </cell>
          <cell r="CR85" t="str">
            <v>да</v>
          </cell>
          <cell r="CU85" t="str">
            <v>да</v>
          </cell>
          <cell r="DD85" t="str">
            <v>нет</v>
          </cell>
          <cell r="DG85" t="str">
            <v>нет</v>
          </cell>
          <cell r="DJ85" t="str">
            <v>нет</v>
          </cell>
          <cell r="DQ85" t="str">
            <v>нет</v>
          </cell>
          <cell r="DS85" t="str">
            <v>да</v>
          </cell>
        </row>
        <row r="86">
          <cell r="CU86" t="str">
            <v>да</v>
          </cell>
          <cell r="DD86" t="str">
            <v>нет</v>
          </cell>
          <cell r="DG86" t="str">
            <v>да</v>
          </cell>
          <cell r="DP86" t="str">
            <v>нет</v>
          </cell>
        </row>
        <row r="87">
          <cell r="DS87" t="str">
            <v>нет</v>
          </cell>
        </row>
        <row r="88">
          <cell r="L88">
            <v>2008</v>
          </cell>
        </row>
        <row r="89">
          <cell r="CR89" t="str">
            <v>Да</v>
          </cell>
          <cell r="DJ89" t="str">
            <v>Нет</v>
          </cell>
        </row>
        <row r="91">
          <cell r="L91">
            <v>2017</v>
          </cell>
          <cell r="CR91" t="str">
            <v>Да</v>
          </cell>
          <cell r="CU91" t="str">
            <v>Да</v>
          </cell>
          <cell r="DD91" t="str">
            <v>нет</v>
          </cell>
          <cell r="DG91" t="str">
            <v>нет</v>
          </cell>
          <cell r="DJ91" t="str">
            <v>нет</v>
          </cell>
          <cell r="DP91" t="str">
            <v>нет</v>
          </cell>
          <cell r="DS91" t="str">
            <v>Да</v>
          </cell>
        </row>
        <row r="105">
          <cell r="CL105" t="str">
            <v>нет</v>
          </cell>
          <cell r="CR105" t="str">
            <v>да</v>
          </cell>
          <cell r="DG105" t="str">
            <v>нет</v>
          </cell>
          <cell r="DS105" t="str">
            <v>да</v>
          </cell>
        </row>
        <row r="106">
          <cell r="L106">
            <v>2015</v>
          </cell>
          <cell r="CU106" t="str">
            <v>да</v>
          </cell>
          <cell r="DP106" t="str">
            <v>да</v>
          </cell>
        </row>
        <row r="107">
          <cell r="DJ107" t="str">
            <v>нет</v>
          </cell>
        </row>
        <row r="109">
          <cell r="DD109" t="str">
            <v>нет</v>
          </cell>
        </row>
        <row r="110">
          <cell r="L110">
            <v>2020</v>
          </cell>
          <cell r="CL110" t="str">
            <v>нет</v>
          </cell>
          <cell r="CR110" t="str">
            <v>да</v>
          </cell>
          <cell r="CU110" t="str">
            <v>да</v>
          </cell>
          <cell r="DP110" t="str">
            <v>нет</v>
          </cell>
          <cell r="DS110" t="str">
            <v>да</v>
          </cell>
        </row>
        <row r="155">
          <cell r="DG155" t="str">
            <v>да</v>
          </cell>
        </row>
        <row r="157">
          <cell r="DD157" t="str">
            <v>нет</v>
          </cell>
          <cell r="DJ157" t="str">
            <v>нет</v>
          </cell>
        </row>
        <row r="158">
          <cell r="L158">
            <v>2017</v>
          </cell>
          <cell r="CL158" t="str">
            <v>да</v>
          </cell>
          <cell r="CR158" t="str">
            <v>да</v>
          </cell>
          <cell r="CU158" t="str">
            <v>да</v>
          </cell>
          <cell r="DD158" t="str">
            <v>нет</v>
          </cell>
          <cell r="DG158" t="str">
            <v>да</v>
          </cell>
          <cell r="DJ158" t="str">
            <v>нет</v>
          </cell>
          <cell r="DS158" t="str">
            <v>да</v>
          </cell>
        </row>
        <row r="159">
          <cell r="DP159" t="str">
            <v>Да</v>
          </cell>
        </row>
        <row r="161">
          <cell r="L161">
            <v>2018</v>
          </cell>
          <cell r="CU161" t="str">
            <v>да</v>
          </cell>
          <cell r="DJ161" t="str">
            <v>нет</v>
          </cell>
          <cell r="DS161" t="str">
            <v>да</v>
          </cell>
        </row>
        <row r="162">
          <cell r="CR162" t="str">
            <v>да</v>
          </cell>
          <cell r="DD162" t="str">
            <v>да</v>
          </cell>
          <cell r="DG162" t="str">
            <v>да</v>
          </cell>
          <cell r="DP162" t="str">
            <v>да</v>
          </cell>
        </row>
        <row r="163">
          <cell r="L163">
            <v>2017</v>
          </cell>
          <cell r="CL163" t="str">
            <v>нет</v>
          </cell>
          <cell r="CR163" t="str">
            <v>нет</v>
          </cell>
          <cell r="CU163" t="str">
            <v>да</v>
          </cell>
          <cell r="DD163" t="str">
            <v>нет</v>
          </cell>
          <cell r="DG163" t="str">
            <v>нет</v>
          </cell>
          <cell r="DJ163" t="str">
            <v>нет</v>
          </cell>
          <cell r="DP163" t="str">
            <v>нет</v>
          </cell>
          <cell r="DS163" t="str">
            <v>нет</v>
          </cell>
        </row>
        <row r="164">
          <cell r="CL164" t="str">
            <v>Да</v>
          </cell>
          <cell r="CR164" t="str">
            <v>да</v>
          </cell>
          <cell r="DD164" t="str">
            <v>нет</v>
          </cell>
          <cell r="DG164" t="str">
            <v>нет</v>
          </cell>
          <cell r="DJ164" t="str">
            <v>нет</v>
          </cell>
          <cell r="DP164" t="str">
            <v>нет</v>
          </cell>
          <cell r="DS164" t="str">
            <v>да</v>
          </cell>
        </row>
        <row r="165">
          <cell r="CU165" t="str">
            <v>Да</v>
          </cell>
        </row>
        <row r="166">
          <cell r="L166">
            <v>2020</v>
          </cell>
        </row>
        <row r="167">
          <cell r="CL167" t="str">
            <v>да</v>
          </cell>
          <cell r="CR167" t="str">
            <v>да</v>
          </cell>
          <cell r="CU167" t="str">
            <v>да</v>
          </cell>
          <cell r="DD167" t="str">
            <v xml:space="preserve">нет </v>
          </cell>
          <cell r="DG167" t="str">
            <v>нет</v>
          </cell>
          <cell r="DJ167" t="str">
            <v>нет</v>
          </cell>
          <cell r="DS167" t="str">
            <v>да</v>
          </cell>
        </row>
        <row r="168">
          <cell r="L168">
            <v>2013</v>
          </cell>
        </row>
        <row r="169">
          <cell r="DP169" t="str">
            <v>да</v>
          </cell>
        </row>
        <row r="170">
          <cell r="L170">
            <v>2018</v>
          </cell>
          <cell r="CL170" t="str">
            <v>нет</v>
          </cell>
          <cell r="CR170" t="str">
            <v>нет</v>
          </cell>
          <cell r="CU170" t="str">
            <v>-</v>
          </cell>
          <cell r="DD170" t="str">
            <v>нет</v>
          </cell>
          <cell r="DG170" t="str">
            <v>нет</v>
          </cell>
          <cell r="DJ170" t="str">
            <v>нет</v>
          </cell>
          <cell r="DP170" t="str">
            <v>нет</v>
          </cell>
          <cell r="DS170" t="str">
            <v>нет</v>
          </cell>
        </row>
        <row r="172">
          <cell r="CU172" t="str">
            <v>да</v>
          </cell>
          <cell r="DD172" t="str">
            <v>нет</v>
          </cell>
          <cell r="DS172" t="str">
            <v>да</v>
          </cell>
        </row>
        <row r="173">
          <cell r="CL173" t="str">
            <v>нет</v>
          </cell>
          <cell r="CR173" t="str">
            <v>да</v>
          </cell>
          <cell r="DG173" t="str">
            <v>да</v>
          </cell>
          <cell r="DJ173" t="str">
            <v>да</v>
          </cell>
          <cell r="DP173" t="str">
            <v>да</v>
          </cell>
        </row>
        <row r="174">
          <cell r="L174">
            <v>2021</v>
          </cell>
        </row>
        <row r="175">
          <cell r="L175">
            <v>2014</v>
          </cell>
          <cell r="CL175" t="str">
            <v>нет</v>
          </cell>
          <cell r="CU175" t="str">
            <v>да</v>
          </cell>
          <cell r="DS175" t="str">
            <v>да</v>
          </cell>
        </row>
        <row r="176">
          <cell r="CR176" t="str">
            <v>нет</v>
          </cell>
          <cell r="DD176" t="str">
            <v>нет</v>
          </cell>
          <cell r="DG176" t="str">
            <v>нет</v>
          </cell>
          <cell r="DJ176" t="str">
            <v>нет</v>
          </cell>
          <cell r="DP176" t="str">
            <v>нет</v>
          </cell>
        </row>
        <row r="177">
          <cell r="L177">
            <v>2020</v>
          </cell>
          <cell r="CL177" t="str">
            <v>нет</v>
          </cell>
          <cell r="CR177" t="str">
            <v>нет</v>
          </cell>
          <cell r="CU177" t="str">
            <v>нет</v>
          </cell>
          <cell r="DD177" t="str">
            <v>нет</v>
          </cell>
          <cell r="DG177" t="str">
            <v>нет</v>
          </cell>
          <cell r="DJ177" t="str">
            <v>нет</v>
          </cell>
          <cell r="DP177" t="str">
            <v>нет</v>
          </cell>
          <cell r="DS177" t="str">
            <v>да</v>
          </cell>
        </row>
        <row r="179">
          <cell r="L179">
            <v>2020</v>
          </cell>
          <cell r="CL179" t="str">
            <v>нет</v>
          </cell>
          <cell r="CR179" t="str">
            <v>нет</v>
          </cell>
          <cell r="CU179" t="str">
            <v>нет</v>
          </cell>
          <cell r="DD179" t="str">
            <v>нет</v>
          </cell>
          <cell r="DG179" t="str">
            <v>да</v>
          </cell>
          <cell r="DJ179" t="str">
            <v>нет</v>
          </cell>
          <cell r="DP179" t="str">
            <v>да</v>
          </cell>
        </row>
        <row r="181">
          <cell r="L181">
            <v>2017</v>
          </cell>
          <cell r="CL181" t="str">
            <v>нет</v>
          </cell>
          <cell r="CR181" t="str">
            <v>да</v>
          </cell>
          <cell r="CU181" t="str">
            <v>нет</v>
          </cell>
          <cell r="DD181" t="str">
            <v>нет</v>
          </cell>
          <cell r="DG181" t="str">
            <v>нет</v>
          </cell>
          <cell r="DJ181" t="str">
            <v>нет</v>
          </cell>
          <cell r="DP181" t="str">
            <v>нет</v>
          </cell>
          <cell r="DS181" t="str">
            <v>да</v>
          </cell>
        </row>
        <row r="182">
          <cell r="L182">
            <v>2013</v>
          </cell>
          <cell r="CL182" t="str">
            <v>нет</v>
          </cell>
          <cell r="CU182" t="str">
            <v>да</v>
          </cell>
          <cell r="DD182" t="str">
            <v>нет</v>
          </cell>
          <cell r="DJ182" t="str">
            <v>нет</v>
          </cell>
          <cell r="DP182" t="str">
            <v>да</v>
          </cell>
          <cell r="DS182" t="str">
            <v>да</v>
          </cell>
        </row>
        <row r="183">
          <cell r="CR183" t="str">
            <v>да</v>
          </cell>
        </row>
        <row r="185">
          <cell r="DG185" t="str">
            <v>нет</v>
          </cell>
        </row>
        <row r="186">
          <cell r="CL186" t="str">
            <v>да</v>
          </cell>
          <cell r="CU186" t="str">
            <v>да</v>
          </cell>
          <cell r="DD186" t="str">
            <v>да</v>
          </cell>
          <cell r="DG186" t="str">
            <v>да</v>
          </cell>
          <cell r="DJ186" t="str">
            <v>да</v>
          </cell>
        </row>
        <row r="187">
          <cell r="CR187" t="str">
            <v>да</v>
          </cell>
          <cell r="DP187" t="str">
            <v>да</v>
          </cell>
          <cell r="DS187" t="str">
            <v>да</v>
          </cell>
        </row>
        <row r="188">
          <cell r="L188">
            <v>2016</v>
          </cell>
        </row>
        <row r="197">
          <cell r="L197">
            <v>2017</v>
          </cell>
          <cell r="CL197" t="str">
            <v>Да</v>
          </cell>
          <cell r="CR197" t="str">
            <v>Да</v>
          </cell>
          <cell r="CU197" t="str">
            <v>Да</v>
          </cell>
          <cell r="DD197" t="str">
            <v>Нет</v>
          </cell>
          <cell r="DG197" t="str">
            <v>Нет</v>
          </cell>
          <cell r="DJ197" t="str">
            <v>Нет</v>
          </cell>
          <cell r="DP197" t="str">
            <v>Нет</v>
          </cell>
          <cell r="DS197" t="str">
            <v>Да</v>
          </cell>
        </row>
        <row r="198">
          <cell r="L198">
            <v>2018</v>
          </cell>
          <cell r="CL198" t="str">
            <v>нет</v>
          </cell>
          <cell r="DP198" t="str">
            <v>да</v>
          </cell>
        </row>
        <row r="199">
          <cell r="CR199" t="str">
            <v>да</v>
          </cell>
          <cell r="CU199" t="str">
            <v>да</v>
          </cell>
        </row>
        <row r="200">
          <cell r="DD200" t="str">
            <v>нет</v>
          </cell>
        </row>
        <row r="201">
          <cell r="DS201" t="str">
            <v>нет</v>
          </cell>
        </row>
        <row r="202">
          <cell r="DG202" t="str">
            <v>нет</v>
          </cell>
          <cell r="DJ202" t="str">
            <v>нет</v>
          </cell>
        </row>
        <row r="203">
          <cell r="L203">
            <v>2017</v>
          </cell>
          <cell r="CL203" t="str">
            <v>Да</v>
          </cell>
          <cell r="CR203" t="str">
            <v>да</v>
          </cell>
          <cell r="CU203" t="str">
            <v>да</v>
          </cell>
        </row>
        <row r="205">
          <cell r="DG205" t="str">
            <v>да</v>
          </cell>
          <cell r="DP205" t="str">
            <v>да</v>
          </cell>
        </row>
        <row r="210">
          <cell r="DS210" t="str">
            <v>да</v>
          </cell>
        </row>
        <row r="230">
          <cell r="DD230" t="str">
            <v>нет</v>
          </cell>
          <cell r="DJ230" t="str">
            <v>нет</v>
          </cell>
        </row>
        <row r="231">
          <cell r="L231">
            <v>2014</v>
          </cell>
          <cell r="CL231" t="str">
            <v>нет</v>
          </cell>
          <cell r="CR231" t="str">
            <v>да</v>
          </cell>
          <cell r="DS231" t="str">
            <v>да</v>
          </cell>
        </row>
        <row r="232">
          <cell r="CU232" t="str">
            <v>да</v>
          </cell>
        </row>
        <row r="233">
          <cell r="DP233" t="str">
            <v>да</v>
          </cell>
        </row>
        <row r="235">
          <cell r="L235">
            <v>2015</v>
          </cell>
          <cell r="CL235" t="str">
            <v>нет</v>
          </cell>
          <cell r="CR235" t="str">
            <v>нет</v>
          </cell>
          <cell r="CU235" t="str">
            <v>нет</v>
          </cell>
          <cell r="DD235" t="str">
            <v>нет</v>
          </cell>
          <cell r="DP235" t="str">
            <v>нет</v>
          </cell>
          <cell r="DS235" t="str">
            <v>нет</v>
          </cell>
        </row>
        <row r="236">
          <cell r="CL236" t="str">
            <v>нет</v>
          </cell>
          <cell r="CR236" t="str">
            <v>да</v>
          </cell>
          <cell r="CU236" t="str">
            <v>да</v>
          </cell>
          <cell r="DJ236" t="str">
            <v>нет</v>
          </cell>
          <cell r="DS236" t="str">
            <v>да</v>
          </cell>
        </row>
        <row r="237">
          <cell r="L237">
            <v>2011</v>
          </cell>
          <cell r="DD237" t="str">
            <v>нет</v>
          </cell>
        </row>
        <row r="238">
          <cell r="DP238" t="str">
            <v>да</v>
          </cell>
        </row>
        <row r="242">
          <cell r="DG242" t="str">
            <v>нет</v>
          </cell>
        </row>
        <row r="245">
          <cell r="L245">
            <v>2021</v>
          </cell>
          <cell r="CL245" t="str">
            <v>нет</v>
          </cell>
          <cell r="CR245" t="str">
            <v>нет</v>
          </cell>
          <cell r="DD245" t="str">
            <v>нет</v>
          </cell>
          <cell r="DG245" t="str">
            <v>да</v>
          </cell>
          <cell r="DP245" t="str">
            <v>да</v>
          </cell>
          <cell r="DS245" t="str">
            <v>нет</v>
          </cell>
        </row>
        <row r="246">
          <cell r="CU246" t="str">
            <v>да</v>
          </cell>
          <cell r="DJ246" t="str">
            <v>да</v>
          </cell>
        </row>
        <row r="248">
          <cell r="L248">
            <v>2019</v>
          </cell>
          <cell r="CL248" t="str">
            <v>нет</v>
          </cell>
          <cell r="CR248" t="str">
            <v>нет</v>
          </cell>
          <cell r="CU248" t="str">
            <v>нет</v>
          </cell>
          <cell r="DD248" t="str">
            <v>нет</v>
          </cell>
          <cell r="DG248" t="str">
            <v>нет</v>
          </cell>
          <cell r="DJ248" t="str">
            <v>нет</v>
          </cell>
          <cell r="DP248" t="str">
            <v>нет</v>
          </cell>
          <cell r="DS248" t="str">
            <v>нет</v>
          </cell>
        </row>
        <row r="249">
          <cell r="CL249" t="str">
            <v>нет</v>
          </cell>
          <cell r="DS249" t="str">
            <v>да</v>
          </cell>
        </row>
        <row r="250">
          <cell r="CR250" t="str">
            <v>нет</v>
          </cell>
          <cell r="CU250" t="str">
            <v>да</v>
          </cell>
          <cell r="DD250" t="str">
            <v>нет</v>
          </cell>
          <cell r="DJ250" t="str">
            <v>нет</v>
          </cell>
        </row>
        <row r="251">
          <cell r="L251">
            <v>2017</v>
          </cell>
          <cell r="DG251" t="str">
            <v>нет</v>
          </cell>
          <cell r="DP251" t="str">
            <v>нет</v>
          </cell>
        </row>
        <row r="252">
          <cell r="CL252" t="str">
            <v>нет</v>
          </cell>
          <cell r="CR252" t="str">
            <v>нет</v>
          </cell>
          <cell r="CU252" t="str">
            <v>да</v>
          </cell>
          <cell r="DD252" t="str">
            <v>нет</v>
          </cell>
          <cell r="DG252" t="str">
            <v>нет</v>
          </cell>
          <cell r="DJ252" t="str">
            <v>нет</v>
          </cell>
        </row>
        <row r="253">
          <cell r="L253">
            <v>2017</v>
          </cell>
          <cell r="DP253" t="str">
            <v>нет</v>
          </cell>
          <cell r="DS253" t="str">
            <v>да</v>
          </cell>
        </row>
        <row r="254">
          <cell r="CL254" t="str">
            <v>нет</v>
          </cell>
          <cell r="CR254" t="str">
            <v>Да</v>
          </cell>
          <cell r="CU254" t="str">
            <v>Да</v>
          </cell>
          <cell r="DD254" t="str">
            <v>Да</v>
          </cell>
          <cell r="DG254" t="str">
            <v>Да</v>
          </cell>
          <cell r="DJ254" t="str">
            <v>Да</v>
          </cell>
          <cell r="DS254" t="str">
            <v>Да</v>
          </cell>
        </row>
        <row r="255">
          <cell r="L255">
            <v>2013</v>
          </cell>
        </row>
        <row r="258">
          <cell r="DP258" t="str">
            <v>да</v>
          </cell>
        </row>
        <row r="276">
          <cell r="L276">
            <v>2016</v>
          </cell>
          <cell r="CL276" t="str">
            <v>да</v>
          </cell>
          <cell r="CR276" t="str">
            <v>нет</v>
          </cell>
          <cell r="DD276" t="str">
            <v>нет</v>
          </cell>
          <cell r="DG276" t="str">
            <v>да</v>
          </cell>
          <cell r="DJ276" t="str">
            <v>нет</v>
          </cell>
          <cell r="DP276" t="str">
            <v>да</v>
          </cell>
        </row>
        <row r="277">
          <cell r="DS277" t="str">
            <v>да</v>
          </cell>
        </row>
        <row r="279">
          <cell r="CU279" t="str">
            <v>да</v>
          </cell>
        </row>
        <row r="280">
          <cell r="CL280" t="str">
            <v>нет</v>
          </cell>
          <cell r="CR280" t="str">
            <v>да</v>
          </cell>
          <cell r="CU280" t="str">
            <v>да</v>
          </cell>
          <cell r="DP280" t="str">
            <v>да</v>
          </cell>
          <cell r="DS280" t="str">
            <v>да</v>
          </cell>
        </row>
        <row r="281">
          <cell r="L281">
            <v>2017</v>
          </cell>
        </row>
        <row r="283">
          <cell r="L283">
            <v>2017</v>
          </cell>
          <cell r="CR283" t="str">
            <v>Да</v>
          </cell>
          <cell r="CU283" t="str">
            <v>Да</v>
          </cell>
          <cell r="DD283" t="str">
            <v>Да</v>
          </cell>
          <cell r="DG283" t="str">
            <v>Да</v>
          </cell>
          <cell r="DJ283" t="str">
            <v>Да</v>
          </cell>
          <cell r="DP283" t="str">
            <v>Да</v>
          </cell>
          <cell r="DS283" t="str">
            <v>нет</v>
          </cell>
        </row>
        <row r="284">
          <cell r="CL284" t="str">
            <v>нет</v>
          </cell>
          <cell r="CU284" t="str">
            <v>да</v>
          </cell>
          <cell r="DG284" t="str">
            <v>нет</v>
          </cell>
          <cell r="DS284" t="str">
            <v>нет</v>
          </cell>
        </row>
        <row r="285">
          <cell r="L285">
            <v>2017</v>
          </cell>
          <cell r="CR285" t="str">
            <v>да</v>
          </cell>
          <cell r="DD285" t="str">
            <v>нет</v>
          </cell>
          <cell r="DJ285" t="str">
            <v>нет</v>
          </cell>
          <cell r="DP285" t="str">
            <v>нет</v>
          </cell>
        </row>
        <row r="286">
          <cell r="CU286" t="str">
            <v>да</v>
          </cell>
        </row>
        <row r="287">
          <cell r="L287">
            <v>2017</v>
          </cell>
          <cell r="CR287" t="str">
            <v>да</v>
          </cell>
          <cell r="DG287" t="str">
            <v>да</v>
          </cell>
          <cell r="DJ287" t="str">
            <v>да (Березовский ГО, ГО Краснотурьинск)</v>
          </cell>
          <cell r="DS287" t="str">
            <v>да</v>
          </cell>
        </row>
        <row r="288">
          <cell r="CL288" t="str">
            <v>да</v>
          </cell>
          <cell r="DP288" t="str">
            <v>да</v>
          </cell>
        </row>
        <row r="289">
          <cell r="DD289" t="str">
            <v>нет</v>
          </cell>
        </row>
        <row r="294">
          <cell r="L294">
            <v>2017</v>
          </cell>
          <cell r="CL294" t="str">
            <v>нет</v>
          </cell>
          <cell r="CR294" t="str">
            <v>нет</v>
          </cell>
          <cell r="CU294" t="str">
            <v>да</v>
          </cell>
          <cell r="DD294" t="str">
            <v>нет</v>
          </cell>
          <cell r="DG294" t="str">
            <v>нет</v>
          </cell>
          <cell r="DJ294" t="str">
            <v>нет</v>
          </cell>
          <cell r="DP294" t="str">
            <v>нет</v>
          </cell>
          <cell r="DS294" t="str">
            <v>да</v>
          </cell>
        </row>
        <row r="296">
          <cell r="L296">
            <v>2018</v>
          </cell>
          <cell r="CL296" t="str">
            <v>нет</v>
          </cell>
          <cell r="CR296" t="str">
            <v>нет</v>
          </cell>
          <cell r="CU296" t="str">
            <v>нет</v>
          </cell>
          <cell r="DD296" t="str">
            <v>нет</v>
          </cell>
          <cell r="DG296" t="str">
            <v>нет</v>
          </cell>
          <cell r="DJ296" t="str">
            <v>нет</v>
          </cell>
          <cell r="DP296" t="str">
            <v>нет</v>
          </cell>
          <cell r="DS296" t="str">
            <v>нет</v>
          </cell>
        </row>
        <row r="297">
          <cell r="L297">
            <v>2007</v>
          </cell>
          <cell r="CL297" t="str">
            <v>да</v>
          </cell>
          <cell r="CR297" t="str">
            <v>да</v>
          </cell>
          <cell r="CU297" t="str">
            <v>да</v>
          </cell>
          <cell r="DG297" t="str">
            <v>да</v>
          </cell>
          <cell r="DP297" t="str">
            <v>да</v>
          </cell>
          <cell r="DS297" t="str">
            <v>да</v>
          </cell>
        </row>
        <row r="300">
          <cell r="DD300" t="str">
            <v>да</v>
          </cell>
        </row>
        <row r="301">
          <cell r="DJ301" t="str">
            <v>да</v>
          </cell>
        </row>
        <row r="312">
          <cell r="CU312" t="str">
            <v>Да</v>
          </cell>
          <cell r="DD312" t="str">
            <v>Нет</v>
          </cell>
          <cell r="DG312" t="str">
            <v>Нет</v>
          </cell>
          <cell r="DJ312" t="str">
            <v>Нет</v>
          </cell>
        </row>
        <row r="314">
          <cell r="L314">
            <v>2012</v>
          </cell>
          <cell r="CL314" t="str">
            <v>Да</v>
          </cell>
          <cell r="DS314" t="str">
            <v>Да</v>
          </cell>
        </row>
        <row r="315">
          <cell r="CR315" t="str">
            <v>да</v>
          </cell>
          <cell r="DP315" t="str">
            <v>Да</v>
          </cell>
        </row>
        <row r="316">
          <cell r="L316">
            <v>2010</v>
          </cell>
          <cell r="CL316" t="str">
            <v>нет</v>
          </cell>
          <cell r="CR316" t="str">
            <v>нет</v>
          </cell>
          <cell r="CU316" t="str">
            <v>нет</v>
          </cell>
          <cell r="DD316" t="str">
            <v>нет</v>
          </cell>
          <cell r="DG316" t="str">
            <v>да</v>
          </cell>
          <cell r="DJ316" t="str">
            <v>нет</v>
          </cell>
          <cell r="DP316" t="str">
            <v>нет</v>
          </cell>
          <cell r="DS316" t="str">
            <v>нет</v>
          </cell>
        </row>
        <row r="319">
          <cell r="CL319" t="str">
            <v>нет</v>
          </cell>
          <cell r="CR319" t="str">
            <v>да</v>
          </cell>
          <cell r="CU319" t="str">
            <v>да</v>
          </cell>
          <cell r="DD319" t="str">
            <v>нет</v>
          </cell>
          <cell r="DG319" t="str">
            <v>нет</v>
          </cell>
        </row>
        <row r="320">
          <cell r="L320">
            <v>2013</v>
          </cell>
          <cell r="DJ320" t="str">
            <v>нет</v>
          </cell>
          <cell r="DP320" t="str">
            <v>нет</v>
          </cell>
          <cell r="DS320" t="str">
            <v>нет</v>
          </cell>
        </row>
        <row r="321">
          <cell r="L321">
            <v>2018</v>
          </cell>
          <cell r="CL321" t="str">
            <v>нет</v>
          </cell>
          <cell r="CR321" t="str">
            <v>да</v>
          </cell>
          <cell r="CU321" t="str">
            <v>да</v>
          </cell>
          <cell r="DD321" t="str">
            <v>нет</v>
          </cell>
          <cell r="DG321" t="str">
            <v>да</v>
          </cell>
          <cell r="DJ321" t="str">
            <v>нет</v>
          </cell>
          <cell r="DP321" t="str">
            <v>нет</v>
          </cell>
          <cell r="DS321" t="str">
            <v>нет</v>
          </cell>
        </row>
        <row r="322">
          <cell r="L322">
            <v>2011</v>
          </cell>
          <cell r="CL322" t="str">
            <v>нет</v>
          </cell>
          <cell r="CR322" t="str">
            <v>нет</v>
          </cell>
          <cell r="CU322" t="str">
            <v>да</v>
          </cell>
          <cell r="DD322" t="str">
            <v>нет</v>
          </cell>
          <cell r="DG322" t="str">
            <v>да</v>
          </cell>
          <cell r="DJ322" t="str">
            <v>нет</v>
          </cell>
          <cell r="DP322" t="str">
            <v>да</v>
          </cell>
          <cell r="DS322" t="str">
            <v>нет</v>
          </cell>
        </row>
        <row r="323">
          <cell r="CL323" t="str">
            <v>нет</v>
          </cell>
          <cell r="CR323" t="str">
            <v>да</v>
          </cell>
          <cell r="CU323" t="str">
            <v>да</v>
          </cell>
          <cell r="DD323" t="str">
            <v>нет</v>
          </cell>
          <cell r="DG323" t="str">
            <v>да</v>
          </cell>
          <cell r="DJ323" t="str">
            <v>нет</v>
          </cell>
          <cell r="DP323" t="str">
            <v>да</v>
          </cell>
          <cell r="DS323" t="str">
            <v>да</v>
          </cell>
        </row>
        <row r="324">
          <cell r="L324">
            <v>2020</v>
          </cell>
        </row>
        <row r="325">
          <cell r="CL325" t="str">
            <v>нет</v>
          </cell>
          <cell r="CR325" t="str">
            <v>да</v>
          </cell>
          <cell r="CU325" t="str">
            <v>да</v>
          </cell>
          <cell r="DJ325" t="str">
            <v>нет</v>
          </cell>
          <cell r="DS325" t="str">
            <v>нет</v>
          </cell>
        </row>
        <row r="326">
          <cell r="L326">
            <v>2019</v>
          </cell>
          <cell r="DD326" t="str">
            <v>да</v>
          </cell>
          <cell r="DG326" t="str">
            <v>да</v>
          </cell>
          <cell r="DP326" t="str">
            <v>да</v>
          </cell>
        </row>
        <row r="329">
          <cell r="L329">
            <v>2019</v>
          </cell>
          <cell r="CL329" t="str">
            <v>да</v>
          </cell>
          <cell r="CR329" t="str">
            <v>да</v>
          </cell>
          <cell r="CU329" t="str">
            <v>да</v>
          </cell>
          <cell r="DG329" t="str">
            <v>нет</v>
          </cell>
          <cell r="DJ329" t="str">
            <v>нет</v>
          </cell>
          <cell r="DP329" t="str">
            <v>нет</v>
          </cell>
          <cell r="DS329" t="str">
            <v>да</v>
          </cell>
        </row>
        <row r="338">
          <cell r="DD338" t="str">
            <v>нет</v>
          </cell>
        </row>
        <row r="339">
          <cell r="L339">
            <v>2015</v>
          </cell>
          <cell r="CL339" t="str">
            <v>да</v>
          </cell>
          <cell r="CU339" t="str">
            <v>да</v>
          </cell>
        </row>
        <row r="340">
          <cell r="DS340" t="str">
            <v xml:space="preserve">да   </v>
          </cell>
        </row>
        <row r="341">
          <cell r="CR341" t="str">
            <v>Да</v>
          </cell>
          <cell r="DP341" t="str">
            <v>да</v>
          </cell>
        </row>
        <row r="346">
          <cell r="DJ346" t="str">
            <v>Да</v>
          </cell>
        </row>
        <row r="360">
          <cell r="DD360" t="str">
            <v>нет</v>
          </cell>
        </row>
        <row r="362">
          <cell r="DG362" t="str">
            <v>нет</v>
          </cell>
        </row>
        <row r="364">
          <cell r="CL364" t="str">
            <v>да</v>
          </cell>
          <cell r="CU364" t="str">
            <v>да</v>
          </cell>
          <cell r="DG364" t="str">
            <v>нет</v>
          </cell>
        </row>
        <row r="365">
          <cell r="CR365" t="str">
            <v>да</v>
          </cell>
          <cell r="DP365" t="str">
            <v>да</v>
          </cell>
        </row>
        <row r="366">
          <cell r="L366">
            <v>2014</v>
          </cell>
          <cell r="DS366" t="str">
            <v>Да</v>
          </cell>
        </row>
        <row r="374">
          <cell r="DD374" t="str">
            <v>нет</v>
          </cell>
          <cell r="DJ374" t="str">
            <v>нет</v>
          </cell>
        </row>
        <row r="376">
          <cell r="L376">
            <v>2016</v>
          </cell>
          <cell r="DD376" t="str">
            <v>нет</v>
          </cell>
        </row>
        <row r="377">
          <cell r="CL377" t="str">
            <v>да</v>
          </cell>
        </row>
        <row r="378">
          <cell r="DG378" t="str">
            <v>да</v>
          </cell>
          <cell r="DP378" t="str">
            <v>да</v>
          </cell>
        </row>
        <row r="379">
          <cell r="CR379" t="str">
            <v>да</v>
          </cell>
          <cell r="CU379" t="str">
            <v>да</v>
          </cell>
          <cell r="DS379" t="str">
            <v>Да</v>
          </cell>
        </row>
        <row r="392">
          <cell r="DJ392" t="str">
            <v>нет</v>
          </cell>
        </row>
        <row r="393">
          <cell r="CL393" t="str">
            <v>нет</v>
          </cell>
          <cell r="CU393" t="str">
            <v>Да</v>
          </cell>
          <cell r="DD393" t="str">
            <v>Нет</v>
          </cell>
          <cell r="DG393" t="str">
            <v>Да</v>
          </cell>
          <cell r="DP393" t="str">
            <v>Да</v>
          </cell>
        </row>
        <row r="394">
          <cell r="L394">
            <v>2021</v>
          </cell>
          <cell r="CR394" t="str">
            <v>да</v>
          </cell>
          <cell r="DJ394" t="str">
            <v>нет</v>
          </cell>
          <cell r="DS394" t="str">
            <v>нет</v>
          </cell>
        </row>
        <row r="395">
          <cell r="L395">
            <v>2021</v>
          </cell>
          <cell r="CL395" t="str">
            <v>нет</v>
          </cell>
          <cell r="CR395" t="str">
            <v>нет</v>
          </cell>
          <cell r="CU395" t="str">
            <v>да</v>
          </cell>
          <cell r="DD395" t="str">
            <v>нет</v>
          </cell>
          <cell r="DG395" t="str">
            <v>нет</v>
          </cell>
          <cell r="DJ395" t="str">
            <v>нет</v>
          </cell>
          <cell r="DP395" t="str">
            <v>нет</v>
          </cell>
          <cell r="DS395" t="str">
            <v>нет</v>
          </cell>
        </row>
        <row r="396">
          <cell r="L396">
            <v>2017</v>
          </cell>
          <cell r="CL396" t="str">
            <v>нет</v>
          </cell>
          <cell r="CR396" t="str">
            <v>да</v>
          </cell>
          <cell r="CU396" t="str">
            <v>да</v>
          </cell>
          <cell r="DD396" t="str">
            <v>да</v>
          </cell>
          <cell r="DG396" t="str">
            <v>нет</v>
          </cell>
          <cell r="DJ396" t="str">
            <v>да</v>
          </cell>
          <cell r="DP396" t="str">
            <v>нет</v>
          </cell>
          <cell r="DS396" t="str">
            <v>да</v>
          </cell>
        </row>
        <row r="398">
          <cell r="L398">
            <v>2019</v>
          </cell>
          <cell r="CL398" t="str">
            <v>нет</v>
          </cell>
          <cell r="CR398" t="str">
            <v>да</v>
          </cell>
          <cell r="CU398" t="str">
            <v>да</v>
          </cell>
          <cell r="DD398" t="str">
            <v>нет</v>
          </cell>
          <cell r="DG398" t="str">
            <v>нет</v>
          </cell>
          <cell r="DJ398" t="str">
            <v>нет</v>
          </cell>
          <cell r="DP398" t="str">
            <v>да </v>
          </cell>
          <cell r="DS398" t="str">
            <v>да</v>
          </cell>
        </row>
        <row r="400">
          <cell r="DS400" t="str">
            <v>Да</v>
          </cell>
        </row>
        <row r="401">
          <cell r="CR401" t="str">
            <v>Да</v>
          </cell>
          <cell r="CU401" t="str">
            <v>Да</v>
          </cell>
          <cell r="DD401" t="str">
            <v>Да</v>
          </cell>
          <cell r="DG401" t="str">
            <v>Да</v>
          </cell>
          <cell r="DJ401" t="str">
            <v>Да</v>
          </cell>
          <cell r="DP401" t="str">
            <v>Да</v>
          </cell>
        </row>
        <row r="420">
          <cell r="L420">
            <v>2018</v>
          </cell>
        </row>
        <row r="424">
          <cell r="L424">
            <v>2017</v>
          </cell>
          <cell r="CL424" t="str">
            <v>да</v>
          </cell>
          <cell r="CR424" t="str">
            <v>нет</v>
          </cell>
          <cell r="CU424" t="str">
            <v>да</v>
          </cell>
          <cell r="DD424" t="str">
            <v>нет</v>
          </cell>
          <cell r="DG424" t="str">
            <v>нет</v>
          </cell>
          <cell r="DJ424" t="str">
            <v>нет</v>
          </cell>
          <cell r="DP424" t="str">
            <v>нет</v>
          </cell>
          <cell r="DS424" t="str">
            <v>да</v>
          </cell>
        </row>
      </sheetData>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субъекты"/>
      <sheetName val="Свод муниципалитеты"/>
      <sheetName val="база"/>
      <sheetName val="14"/>
      <sheetName val="Лист3"/>
      <sheetName val="Численность населения"/>
      <sheetName val="Лист1"/>
      <sheetName val="Лист2"/>
      <sheetName val="13"/>
    </sheetNames>
    <sheetDataSet>
      <sheetData sheetId="0" refreshError="1"/>
      <sheetData sheetId="1" refreshError="1"/>
      <sheetData sheetId="2" refreshError="1"/>
      <sheetData sheetId="3">
        <row r="292">
          <cell r="C292" t="str">
            <v>%</v>
          </cell>
        </row>
        <row r="293">
          <cell r="B293" t="str">
            <v>Коллегиальный орган (комиссия)</v>
          </cell>
          <cell r="C293">
            <v>40</v>
          </cell>
        </row>
        <row r="294">
          <cell r="B294" t="str">
            <v>Очное голосование на сходах, собраниях и конференциях</v>
          </cell>
          <cell r="C294">
            <v>37.700000000000003</v>
          </cell>
        </row>
        <row r="295">
          <cell r="B295" t="str">
            <v>Комиссии представителей власти</v>
          </cell>
          <cell r="C295">
            <v>22.8</v>
          </cell>
        </row>
        <row r="296">
          <cell r="B296" t="str">
            <v>Интернет-голосование</v>
          </cell>
          <cell r="C296">
            <v>17</v>
          </cell>
        </row>
        <row r="297">
          <cell r="B297" t="str">
            <v>Иной механизм</v>
          </cell>
          <cell r="C297">
            <v>10.7</v>
          </cell>
        </row>
        <row r="298">
          <cell r="B298" t="str">
            <v>Бюджетные комиссии граждан</v>
          </cell>
          <cell r="C298">
            <v>7.6</v>
          </cell>
        </row>
        <row r="299">
          <cell r="B299" t="str">
            <v>Собрание или конференция граждан по вопросам осуществления территориального общественного самоуправления</v>
          </cell>
          <cell r="C299">
            <v>6.4</v>
          </cell>
        </row>
        <row r="300">
          <cell r="B300" t="str">
            <v xml:space="preserve">Референдум </v>
          </cell>
          <cell r="C300">
            <v>1.6</v>
          </cell>
        </row>
      </sheetData>
      <sheetData sheetId="4" refreshError="1"/>
      <sheetData sheetId="5" refreshError="1"/>
      <sheetData sheetId="6" refreshError="1"/>
      <sheetData sheetId="7" refreshError="1"/>
      <sheetData sheetId="8">
        <row r="292">
          <cell r="C292" t="str">
            <v xml:space="preserve">Очные встречи и обсуждения граждан, в том числе выдвижение проектных идей инициативной группой граждан </v>
          </cell>
          <cell r="D292">
            <v>69</v>
          </cell>
        </row>
        <row r="293">
          <cell r="C293" t="str">
            <v>Анкетирование, опросы граждан, сбор подписей</v>
          </cell>
          <cell r="D293">
            <v>49</v>
          </cell>
        </row>
        <row r="294">
          <cell r="C294" t="str">
            <v>Иной механизм</v>
          </cell>
          <cell r="D294">
            <v>23</v>
          </cell>
        </row>
        <row r="295">
          <cell r="C295" t="str">
            <v>Выдвижение через органы территориального общественного самоуправления, в том числе собрания ТОС</v>
          </cell>
          <cell r="D295">
            <v>20</v>
          </cell>
        </row>
        <row r="296">
          <cell r="C296" t="str">
            <v>Подача проектных идей через интернет</v>
          </cell>
          <cell r="D296">
            <v>11</v>
          </cell>
        </row>
        <row r="297">
          <cell r="C297" t="str">
            <v>Подача проектных идей через общественные приемные и депутатов</v>
          </cell>
          <cell r="D297">
            <v>5</v>
          </cell>
        </row>
        <row r="298">
          <cell r="C298" t="str">
            <v>Ящики для сбора проектных идей</v>
          </cell>
          <cell r="D298">
            <v>4</v>
          </cell>
        </row>
        <row r="299">
          <cell r="C299" t="str">
            <v>Выдвижение проектных идей сельскими старостами</v>
          </cell>
          <cell r="D299">
            <v>3</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17" Type="http://schemas.openxmlformats.org/officeDocument/2006/relationships/hyperlink" Target="https://vladimirstat.gks.ru/storage/mediabank/&#1063;&#1080;&#1089;&#1083;&#1077;&#1085;&#1085;&#1086;&#1089;&#1090;&#1100;%20&#1085;&#1072;&#1089;&#1077;&#1083;&#1077;&#1085;&#1080;&#1103;%20&#1087;&#1086;%20&#1087;&#1086;&#1083;&#1091;%20&#1080;%20&#1074;&#1086;&#1079;&#1088;&#1072;&#1089;&#1090;&#1091;%20.pdf" TargetMode="External"/><Relationship Id="rId21" Type="http://schemas.openxmlformats.org/officeDocument/2006/relationships/hyperlink" Target="http://old.mari-el.gov.ru/mecon/Pages/competitions.aspx" TargetMode="External"/><Relationship Id="rId324" Type="http://schemas.openxmlformats.org/officeDocument/2006/relationships/hyperlink" Target="https://gokucmpi.ru/" TargetMode="External"/><Relationship Id="rId531" Type="http://schemas.openxmlformats.org/officeDocument/2006/relationships/hyperlink" Target="mailto:gorod_sreda73@mail.ru" TargetMode="External"/><Relationship Id="rId629" Type="http://schemas.openxmlformats.org/officeDocument/2006/relationships/hyperlink" Target="https://minter.ryazangov.ru/activities/direction/podderzhka-mestnykh-initsiativ/" TargetMode="External"/><Relationship Id="rId170" Type="http://schemas.openxmlformats.org/officeDocument/2006/relationships/hyperlink" Target="consultantplus://offline/ref=7E8DF06FB34ED0D56D25FD96D796136D21072C52525CAC283BF632326867B056A97B5FE7CF0F85299311837F8AD1A7B21940155605531A64023ABA78hBG0J" TargetMode="External"/><Relationship Id="rId268" Type="http://schemas.openxmlformats.org/officeDocument/2006/relationships/hyperlink" Target="https://vk.com/centr_izuch_grazhdans_initsiativ" TargetMode="External"/><Relationship Id="rId475" Type="http://schemas.openxmlformats.org/officeDocument/2006/relationships/hyperlink" Target="mailto:ksv@agro.tambov.gov.ru" TargetMode="External"/><Relationship Id="rId32" Type="http://schemas.openxmlformats.org/officeDocument/2006/relationships/hyperlink" Target="https://minfin.alregn.ru/bud/z2021/" TargetMode="External"/><Relationship Id="rId128" Type="http://schemas.openxmlformats.org/officeDocument/2006/relationships/hyperlink" Target="https://www.govvrn.ru/iniciativnoe-budzetirovanie" TargetMode="External"/><Relationship Id="rId335" Type="http://schemas.openxmlformats.org/officeDocument/2006/relationships/hyperlink" Target="mailto:bud_komfin@novreg.ru" TargetMode="External"/><Relationship Id="rId542" Type="http://schemas.openxmlformats.org/officeDocument/2006/relationships/hyperlink" Target="https://depprom.admhmao.ru/programmy/razvitie-agropromyshlennogo-kompleksa-/1956256/gosudarstvennaya-programma-khanty-mansiyskogo-avtonomnogo-okruga-yugry-razvitie-agropromyshlennogo-k/" TargetMode="External"/><Relationship Id="rId181" Type="http://schemas.openxmlformats.org/officeDocument/2006/relationships/hyperlink" Target="http://old.gov.karelia.ru/Projects/Initiatives/" TargetMode="External"/><Relationship Id="rId402" Type="http://schemas.openxmlformats.org/officeDocument/2006/relationships/hyperlink" Target="https://minter.permkrai.ru/deyatelnost/podderzhka-mestnykh-initsiativ/initsiativnoe-byudzhetirovanie/normativno-pravovaya-baza" TargetMode="External"/><Relationship Id="rId279" Type="http://schemas.openxmlformats.org/officeDocument/2006/relationships/hyperlink" Target="mailto:vv_nikiforov@lenreg.ru" TargetMode="External"/><Relationship Id="rId486" Type="http://schemas.openxmlformats.org/officeDocument/2006/relationships/hyperlink" Target="mailto:kyk@findep.org" TargetMode="External"/><Relationship Id="rId43" Type="http://schemas.openxmlformats.org/officeDocument/2006/relationships/hyperlink" Target="https://belregion.ru/upload/iblock/600/253-&#1087;&#1087;.pdf" TargetMode="External"/><Relationship Id="rId139" Type="http://schemas.openxmlformats.org/officeDocument/2006/relationships/hyperlink" Target="http://publication.pravo.gov.ru/Document/View/7500201809040003" TargetMode="External"/><Relationship Id="rId346" Type="http://schemas.openxmlformats.org/officeDocument/2006/relationships/hyperlink" Target="mailto:vatsuev_ad@minfinchr.ru" TargetMode="External"/><Relationship Id="rId553" Type="http://schemas.openxmlformats.org/officeDocument/2006/relationships/hyperlink" Target="http://mfnso.nso.ru/page/2626" TargetMode="External"/><Relationship Id="rId192" Type="http://schemas.openxmlformats.org/officeDocument/2006/relationships/hyperlink" Target="http://publication.pravo.gov.ru/Document/View/1000202202250006" TargetMode="External"/><Relationship Id="rId206" Type="http://schemas.openxmlformats.org/officeDocument/2006/relationships/hyperlink" Target="http://minfin.kirov.ru.opt-images.1c-bitrix-cdn.ru/upload/medialibrary/documents/2019_03/%D0%BD%D0%B1.png" TargetMode="External"/><Relationship Id="rId413" Type="http://schemas.openxmlformats.org/officeDocument/2006/relationships/hyperlink" Target="mailto:velav@mail.orb.ru" TargetMode="External"/><Relationship Id="rId497" Type="http://schemas.openxmlformats.org/officeDocument/2006/relationships/hyperlink" Target="https://tumstat.gks.ru/ofstat_ug" TargetMode="External"/><Relationship Id="rId620" Type="http://schemas.openxmlformats.org/officeDocument/2006/relationships/hyperlink" Target="https://pskov.ru/vlast/ispolnitelnaya/administratsiya-oblasti/apparat/upravlenie-po-mestnomu-samoupr/gosudarstvennye-programmy-i-po" TargetMode="External"/><Relationship Id="rId357" Type="http://schemas.openxmlformats.org/officeDocument/2006/relationships/hyperlink" Target="http://minstroy.cap.ru/action/activity/zhilischno-kommunaljnoe-hozyajstvo/iniciativnoe-byudzhetirovanie" TargetMode="External"/><Relationship Id="rId54" Type="http://schemas.openxmlformats.org/officeDocument/2006/relationships/hyperlink" Target="https://vk.com/omsu31?w=wall-191891194_430" TargetMode="External"/><Relationship Id="rId217" Type="http://schemas.openxmlformats.org/officeDocument/2006/relationships/hyperlink" Target="mailto:dolg@depfin.adm44.ru" TargetMode="External"/><Relationship Id="rId564" Type="http://schemas.openxmlformats.org/officeDocument/2006/relationships/hyperlink" Target="https://vk.com/atmosfera_ur" TargetMode="External"/><Relationship Id="rId424" Type="http://schemas.openxmlformats.org/officeDocument/2006/relationships/hyperlink" Target="https://ovmf2.consultant.ru/cgi/online.cgi?req=doc&amp;rnd=hGiYaw&amp;base=RLAW148&amp;n=169173&amp;dst=100029&amp;field=134" TargetMode="External"/><Relationship Id="rId631" Type="http://schemas.openxmlformats.org/officeDocument/2006/relationships/hyperlink" Target="http://minfin-rzn.ru/participation/" TargetMode="External"/><Relationship Id="rId270" Type="http://schemas.openxmlformats.org/officeDocument/2006/relationships/hyperlink" Target="https://msu.lenobl.ru/ru/programmy-i-plany/iniciativnye-komissii-v-administrativnyh-centrah/2020-god/" TargetMode="External"/><Relationship Id="rId65" Type="http://schemas.openxmlformats.org/officeDocument/2006/relationships/hyperlink" Target="http://docs.cntd.ru/document/553216517" TargetMode="External"/><Relationship Id="rId130" Type="http://schemas.openxmlformats.org/officeDocument/2006/relationships/hyperlink" Target="mailto:jtolstova@" TargetMode="External"/><Relationship Id="rId368" Type="http://schemas.openxmlformats.org/officeDocument/2006/relationships/hyperlink" Target="https://www.klgd.ru/activity/municipal_services/improvement/komfortnaya-sreda/" TargetMode="External"/><Relationship Id="rId575" Type="http://schemas.openxmlformats.org/officeDocument/2006/relationships/hyperlink" Target="https://drive.google.com/drive/folders/1FuGqaxG5AoV7LJ1KR_SLW3CAAe--sPZn?usp=sharing" TargetMode="External"/><Relationship Id="rId228" Type="http://schemas.openxmlformats.org/officeDocument/2006/relationships/hyperlink" Target="mailto:story@adm44.ru" TargetMode="External"/><Relationship Id="rId435" Type="http://schemas.openxmlformats.org/officeDocument/2006/relationships/hyperlink" Target="https://sverdl.gks.ru/folder/29698" TargetMode="External"/><Relationship Id="rId642" Type="http://schemas.openxmlformats.org/officeDocument/2006/relationships/hyperlink" Target="http://orel-region.ru/index.php?head=17&amp;part=19&amp;docid=10476" TargetMode="External"/><Relationship Id="rId281" Type="http://schemas.openxmlformats.org/officeDocument/2006/relationships/hyperlink" Target="https://msu.lenobl.ru/programmy-i-plany/celevye-programmy/" TargetMode="External"/><Relationship Id="rId502" Type="http://schemas.openxmlformats.org/officeDocument/2006/relationships/hyperlink" Target="https://vk.com/tmncomfort" TargetMode="External"/><Relationship Id="rId76" Type="http://schemas.openxmlformats.org/officeDocument/2006/relationships/hyperlink" Target="mailto:kochetkova.e@bashkortostan.ru" TargetMode="External"/><Relationship Id="rId141" Type="http://schemas.openxmlformats.org/officeDocument/2006/relationships/hyperlink" Target="https://&#1079;&#1072;&#1073;&#1072;&#1081;&#1082;&#1072;&#1083;&#1100;&#1077;.&#1084;&#1086;&#1103;&#1088;&#1086;&#1089;&#1089;&#1080;&#1103;.&#1088;&#1092;/" TargetMode="External"/><Relationship Id="rId379" Type="http://schemas.openxmlformats.org/officeDocument/2006/relationships/hyperlink" Target="http://reshaem.vmeste76.ru/" TargetMode="External"/><Relationship Id="rId586" Type="http://schemas.openxmlformats.org/officeDocument/2006/relationships/hyperlink" Target="https://drive.google.com/drive/folders/1YvEmAsUXFub9rTIDNsoYmn_z6qsVxIMl" TargetMode="External"/><Relationship Id="rId7" Type="http://schemas.openxmlformats.org/officeDocument/2006/relationships/hyperlink" Target="https://mcx.75.ru/gospodderzhka/finansovaya-podderzhka/kompleksnoe-razvitie-sel-skih-territoriy/blagoustroystvo-sel-skih-territoriy" TargetMode="External"/><Relationship Id="rId239" Type="http://schemas.openxmlformats.org/officeDocument/2006/relationships/hyperlink" Target="mailto:dtdh@adm44.ru" TargetMode="External"/><Relationship Id="rId446" Type="http://schemas.openxmlformats.org/officeDocument/2006/relationships/hyperlink" Target="mailto:tos_dvp@sev.gov.ru" TargetMode="External"/><Relationship Id="rId653" Type="http://schemas.openxmlformats.org/officeDocument/2006/relationships/hyperlink" Target="http://publication.pravo.gov.ru/Document/View/6900202105310023" TargetMode="External"/><Relationship Id="rId292" Type="http://schemas.openxmlformats.org/officeDocument/2006/relationships/hyperlink" Target="http://docs.cntd.ru/document/553364140" TargetMode="External"/><Relationship Id="rId306" Type="http://schemas.openxmlformats.org/officeDocument/2006/relationships/hyperlink" Target="mailto:bud_komfin@novreg.ru" TargetMode="External"/><Relationship Id="rId87" Type="http://schemas.openxmlformats.org/officeDocument/2006/relationships/hyperlink" Target="mailto:metod@mfmail.ru" TargetMode="External"/><Relationship Id="rId513" Type="http://schemas.openxmlformats.org/officeDocument/2006/relationships/hyperlink" Target="http://ufo.ulntc.ru:8080/ppmi/npa" TargetMode="External"/><Relationship Id="rId597" Type="http://schemas.openxmlformats.org/officeDocument/2006/relationships/hyperlink" Target="https://ppmi.yakutia.click/Home" TargetMode="External"/><Relationship Id="rId152" Type="http://schemas.openxmlformats.org/officeDocument/2006/relationships/hyperlink" Target="https://voronezhstat.gks.ru/" TargetMode="External"/><Relationship Id="rId457" Type="http://schemas.openxmlformats.org/officeDocument/2006/relationships/hyperlink" Target="http://publication.pravo.gov.ru/Document/View/7400202012230002" TargetMode="External"/><Relationship Id="rId14" Type="http://schemas.openxmlformats.org/officeDocument/2006/relationships/hyperlink" Target="https://minfin.saratov.gov.ru/images/article_images/20210201/20210201-informatsionnoe-soobshchenie-o-provedenii-konkursnogo-otbora-munitsipalnykh-obrazovanij-saratovskoj-oblasti.jpg" TargetMode="External"/><Relationship Id="rId317" Type="http://schemas.openxmlformats.org/officeDocument/2006/relationships/hyperlink" Target="mailto:bud_komfin@novreg.ru" TargetMode="External"/><Relationship Id="rId524" Type="http://schemas.openxmlformats.org/officeDocument/2006/relationships/hyperlink" Target="https://uln.gks.ru/folder/40275" TargetMode="External"/><Relationship Id="rId98" Type="http://schemas.openxmlformats.org/officeDocument/2006/relationships/hyperlink" Target="mailto:Badluev.B@minfin.govrb.ru" TargetMode="External"/><Relationship Id="rId163" Type="http://schemas.openxmlformats.org/officeDocument/2006/relationships/hyperlink" Target="mailto:mchkapstroy@mail.ru" TargetMode="External"/><Relationship Id="rId370" Type="http://schemas.openxmlformats.org/officeDocument/2006/relationships/hyperlink" Target="https://kaliningrad.gks.ru/" TargetMode="External"/><Relationship Id="rId230" Type="http://schemas.openxmlformats.org/officeDocument/2006/relationships/hyperlink" Target="mailto:dolg@depfin.adm44.ru" TargetMode="External"/><Relationship Id="rId468" Type="http://schemas.openxmlformats.org/officeDocument/2006/relationships/hyperlink" Target="mailto:mbo@minfinrk.ru" TargetMode="External"/><Relationship Id="rId25" Type="http://schemas.openxmlformats.org/officeDocument/2006/relationships/hyperlink" Target="mailto:invest@gov.mari.ru" TargetMode="External"/><Relationship Id="rId328" Type="http://schemas.openxmlformats.org/officeDocument/2006/relationships/hyperlink" Target="mailto:bud_komfin@novreg.ru" TargetMode="External"/><Relationship Id="rId535" Type="http://schemas.openxmlformats.org/officeDocument/2006/relationships/hyperlink" Target="https://or71.ru/primi_uchastie/narodniy_budjet_new/" TargetMode="External"/><Relationship Id="rId174" Type="http://schemas.openxmlformats.org/officeDocument/2006/relationships/hyperlink" Target="http://old.gov.karelia.ru/Projects/Initiatives/" TargetMode="External"/><Relationship Id="rId381" Type="http://schemas.openxmlformats.org/officeDocument/2006/relationships/hyperlink" Target="https://vk.com/reshaemvmeste76" TargetMode="External"/><Relationship Id="rId602" Type="http://schemas.openxmlformats.org/officeDocument/2006/relationships/hyperlink" Target="mailto:proiztaa@fin.lipetsk.ru" TargetMode="External"/><Relationship Id="rId241" Type="http://schemas.openxmlformats.org/officeDocument/2006/relationships/hyperlink" Target="mailto:dolg@depfin.adm44.ru" TargetMode="External"/><Relationship Id="rId479" Type="http://schemas.openxmlformats.org/officeDocument/2006/relationships/hyperlink" Target="mailto:ksv@agro.tambov.gov.ru" TargetMode="External"/><Relationship Id="rId36" Type="http://schemas.openxmlformats.org/officeDocument/2006/relationships/hyperlink" Target="mailto:boev@fin22.ru" TargetMode="External"/><Relationship Id="rId339" Type="http://schemas.openxmlformats.org/officeDocument/2006/relationships/hyperlink" Target="https://&#1075;&#1088;&#1072;&#1085;&#1090;&#1099;.&#1088;&#1092;/data/grants/view/grant_tatarstan_1_2021" TargetMode="External"/><Relationship Id="rId546" Type="http://schemas.openxmlformats.org/officeDocument/2006/relationships/hyperlink" Target="http://www.consultant.ru/" TargetMode="External"/><Relationship Id="rId101" Type="http://schemas.openxmlformats.org/officeDocument/2006/relationships/hyperlink" Target="mailto:gorbunov@fin.amurobl.ru" TargetMode="External"/><Relationship Id="rId185" Type="http://schemas.openxmlformats.org/officeDocument/2006/relationships/hyperlink" Target="http://publication.pravo.gov.ru/Document/View/1000202202250006" TargetMode="External"/><Relationship Id="rId406" Type="http://schemas.openxmlformats.org/officeDocument/2006/relationships/hyperlink" Target="mailto:akvolegova@mgkhb.permkrai.ru" TargetMode="External"/><Relationship Id="rId392" Type="http://schemas.openxmlformats.org/officeDocument/2006/relationships/hyperlink" Target="https://minter.permkrai.ru/deyatelnost/podderzhka-mestnykh-initsiativ/initsiativnoe-byudzhetirovanie/normativno-pravovaya-baza" TargetMode="External"/><Relationship Id="rId613" Type="http://schemas.openxmlformats.org/officeDocument/2006/relationships/hyperlink" Target="https://habstat.gks.ru/folder/25028" TargetMode="External"/><Relationship Id="rId252" Type="http://schemas.openxmlformats.org/officeDocument/2006/relationships/hyperlink" Target="https://&#1082;&#1091;&#1088;&#1089;&#1082;.&#1088;&#1092;/region/economy/page-152804/" TargetMode="External"/><Relationship Id="rId47" Type="http://schemas.openxmlformats.org/officeDocument/2006/relationships/hyperlink" Target="https://vk.com/omsu31?w=wall-191891194_430" TargetMode="External"/><Relationship Id="rId112" Type="http://schemas.openxmlformats.org/officeDocument/2006/relationships/hyperlink" Target="https://www.gks.ru/bgd/free/b00_24/IssWWW.exe/Stg/d000/i000070r.htm" TargetMode="External"/><Relationship Id="rId557" Type="http://schemas.openxmlformats.org/officeDocument/2006/relationships/hyperlink" Target="http://www.udmurt.ru/regulatory/index.php?typeid=31183294&amp;regnum=196&amp;sdate=21.05.2019&amp;edate=&amp;sdatepub=&amp;edatepub=&amp;q=&amp;doccnt=" TargetMode="External"/><Relationship Id="rId196" Type="http://schemas.openxmlformats.org/officeDocument/2006/relationships/hyperlink" Target="https://www.ofukem.ru/images/logo_iniciative_budg.png" TargetMode="External"/><Relationship Id="rId417" Type="http://schemas.openxmlformats.org/officeDocument/2006/relationships/hyperlink" Target="mailto:pimenovaiv@minfin.omskportal.ru" TargetMode="External"/><Relationship Id="rId624" Type="http://schemas.openxmlformats.org/officeDocument/2006/relationships/hyperlink" Target="https://www.tambov.gov.ru/assets/files/urt/pao-864.pdf" TargetMode="External"/><Relationship Id="rId263" Type="http://schemas.openxmlformats.org/officeDocument/2006/relationships/hyperlink" Target="https://budget.rk.ifinmon.ru/krym-kak-my-hotim/dokumenty" TargetMode="External"/><Relationship Id="rId470" Type="http://schemas.openxmlformats.org/officeDocument/2006/relationships/hyperlink" Target="mailto:samoupr@admin-smolensk.ru" TargetMode="External"/><Relationship Id="rId58" Type="http://schemas.openxmlformats.org/officeDocument/2006/relationships/hyperlink" Target="https://bryansk.gks.ru/" TargetMode="External"/><Relationship Id="rId123" Type="http://schemas.openxmlformats.org/officeDocument/2006/relationships/hyperlink" Target="https://mfc.volganet.ru/konkurs_iniciativ.php" TargetMode="External"/><Relationship Id="rId330" Type="http://schemas.openxmlformats.org/officeDocument/2006/relationships/hyperlink" Target="https://docs.cntd.ru/document/450360732" TargetMode="External"/><Relationship Id="rId568" Type="http://schemas.openxmlformats.org/officeDocument/2006/relationships/hyperlink" Target="https://okuvshinnikov.ru/prog/programma_gubernatora_narodnyj_byudzhet/" TargetMode="External"/><Relationship Id="rId165" Type="http://schemas.openxmlformats.org/officeDocument/2006/relationships/hyperlink" Target="mailto:mbo@minfinrk.ru" TargetMode="External"/><Relationship Id="rId372" Type="http://schemas.openxmlformats.org/officeDocument/2006/relationships/hyperlink" Target="mailto:n.minovskaya@gov39.ru" TargetMode="External"/><Relationship Id="rId428" Type="http://schemas.openxmlformats.org/officeDocument/2006/relationships/hyperlink" Target="https://login.consultant.ru/link/?req=doc&amp;base=RLAW148&amp;n=177692&amp;dst=1000000001&amp;date=08.04.2022" TargetMode="External"/><Relationship Id="rId635" Type="http://schemas.openxmlformats.org/officeDocument/2006/relationships/hyperlink" Target="https://orel.gks.ru/storage/mediabank/&#1063;&#1080;&#1089;&#1083;&#1077;&#1085;&#1085;&#1086;&#1089;&#1090;&#1100;%20&#1085;&#1072;&#1089;&#1077;&#1083;&#1077;&#1085;&#1080;&#1103;%20&#1074;%20&#1054;&#1088;&#1083;&#1086;&#1074;&#1089;&#1082;&#1086;&#1081;%20&#1086;&#1073;&#1083;&#1072;&#1089;&#1090;&#1080;(2).pdf" TargetMode="External"/><Relationship Id="rId232" Type="http://schemas.openxmlformats.org/officeDocument/2006/relationships/hyperlink" Target="http://www.statdata.ru/naselenie/kostromskoi-oblasti" TargetMode="External"/><Relationship Id="rId274" Type="http://schemas.openxmlformats.org/officeDocument/2006/relationships/hyperlink" Target="https://msu.lenobl.ru/programmy-i-plany/celevye-programmy/" TargetMode="External"/><Relationship Id="rId481" Type="http://schemas.openxmlformats.org/officeDocument/2006/relationships/hyperlink" Target="https://tmb.gks.ru/storage/mediabank/2q1neTym/chis21-20s_1.pdf" TargetMode="External"/><Relationship Id="rId27" Type="http://schemas.openxmlformats.org/officeDocument/2006/relationships/hyperlink" Target="https://rosstat.gov.ru/compendium/document/13282" TargetMode="External"/><Relationship Id="rId69" Type="http://schemas.openxmlformats.org/officeDocument/2006/relationships/hyperlink" Target="https://bashstat.gks.ru/storage/mediabank/PWZr22R8/Chislennost_naseleniya_po_munitsipalnym_rayonam_i_gorodskim_okrugam_Respubliki_Bashkortostan_na_1_yanvarya_2021.pdf" TargetMode="External"/><Relationship Id="rId134" Type="http://schemas.openxmlformats.org/officeDocument/2006/relationships/hyperlink" Target="http://www.tosvrn.ru/files/docs/2021/polozhenie_o_konkurse_obwestvenno_poleznyh_proektov_tos_2021_1.docx" TargetMode="External"/><Relationship Id="rId537" Type="http://schemas.openxmlformats.org/officeDocument/2006/relationships/hyperlink" Target="https://my-files.su/5e671t" TargetMode="External"/><Relationship Id="rId579" Type="http://schemas.openxmlformats.org/officeDocument/2006/relationships/hyperlink" Target="https://youtu.be/Pa885QERHVs" TargetMode="External"/><Relationship Id="rId80" Type="http://schemas.openxmlformats.org/officeDocument/2006/relationships/hyperlink" Target="https://mcx-altai.ru/novosti/29-publikatsii/1839-blagoustrojstvo-selskikh-territorij-po-programme-krst-prodolzhaetsya-v-respublike-altaj" TargetMode="External"/><Relationship Id="rId176" Type="http://schemas.openxmlformats.org/officeDocument/2006/relationships/hyperlink" Target="https://nac.gov.karelia.ru/about/3837/" TargetMode="External"/><Relationship Id="rId341" Type="http://schemas.openxmlformats.org/officeDocument/2006/relationships/hyperlink" Target="mailto:Marina.Chistopolova@tatar.ru" TargetMode="External"/><Relationship Id="rId383" Type="http://schemas.openxmlformats.org/officeDocument/2006/relationships/hyperlink" Target="mailto:terrazvit17@mail.ru" TargetMode="External"/><Relationship Id="rId439" Type="http://schemas.openxmlformats.org/officeDocument/2006/relationships/hyperlink" Target="http://energy.midural.ru/gosudarstvennaya-programma/" TargetMode="External"/><Relationship Id="rId590" Type="http://schemas.openxmlformats.org/officeDocument/2006/relationships/hyperlink" Target="https://spbddtl.ru/sovet-starsheklassnikov-meropriyatiya-tvoj-shkolnyj-byudzhet.html" TargetMode="External"/><Relationship Id="rId604" Type="http://schemas.openxmlformats.org/officeDocument/2006/relationships/hyperlink" Target="https://minfin.tatarstan.ru/byudzhet-2021.htm?pub_id=2596986&amp;" TargetMode="External"/><Relationship Id="rId646" Type="http://schemas.openxmlformats.org/officeDocument/2006/relationships/hyperlink" Target="https://orel-region.ru/%20%20%20%20%20%20%20%20%20%20%20%2057.gorodsreda.ru" TargetMode="External"/><Relationship Id="rId201" Type="http://schemas.openxmlformats.org/officeDocument/2006/relationships/hyperlink" Target="http://www.socialkirov.ru/social/root/ppmi/Info.htm" TargetMode="External"/><Relationship Id="rId243" Type="http://schemas.openxmlformats.org/officeDocument/2006/relationships/hyperlink" Target="http://trans.adm44.ru/sfera/deytelnost/obshinic/" TargetMode="External"/><Relationship Id="rId285" Type="http://schemas.openxmlformats.org/officeDocument/2006/relationships/hyperlink" Target="http://publication.pravo.gov.ru/Document/View/5200201712270003" TargetMode="External"/><Relationship Id="rId450" Type="http://schemas.openxmlformats.org/officeDocument/2006/relationships/hyperlink" Target="http://&#1095;&#1091;&#1082;&#1086;&#1090;&#1082;&#1072;.&#1088;&#1092;/documents/gosudarstvennye-programmy-chukotskogo-ao/" TargetMode="External"/><Relationship Id="rId506" Type="http://schemas.openxmlformats.org/officeDocument/2006/relationships/hyperlink" Target="https://guvp.khabkrai.ru/Deyatelnost/TOS/Obschaya-informaciya-i-normativnye-pravovye-akty" TargetMode="External"/><Relationship Id="rId38" Type="http://schemas.openxmlformats.org/officeDocument/2006/relationships/hyperlink" Target="https://cloud.mail.ru/public/4LdD/Pk1m2qRpw/" TargetMode="External"/><Relationship Id="rId103" Type="http://schemas.openxmlformats.org/officeDocument/2006/relationships/hyperlink" Target="https://amurstat.gks.ru/" TargetMode="External"/><Relationship Id="rId310" Type="http://schemas.openxmlformats.org/officeDocument/2006/relationships/hyperlink" Target="https://novgorodstat.gks.ru/storage/mediabank/%D0%A7%D0%B8%D1%81%D0%BB%D0%B5%D0%BD%D0%BD%D0%BE%D1%81%D1%82%D1%8C%20%D0%BD%D0%B0%D1%81%D0%B5%D0%BB%D0%B5%D0%BD%D0%B8%D1%8F%20%D0%BD%D0%B0%201.01.2022%20%D0%B3%D0%BE%D0%B4%D0%B0.pdf" TargetMode="External"/><Relationship Id="rId492" Type="http://schemas.openxmlformats.org/officeDocument/2006/relationships/hyperlink" Target="https://pravo.donland.ru/doc/view/id/%D0%9E%D0%B1%D0%BB%D0%B0%D1%81%D1%82%D0%BD%D0%BE%D0%B9+%D0%B7%D0%B0%D0%BA%D0%BE%D0%BD_418-%D0%97%D0%A1_21122020_24303/" TargetMode="External"/><Relationship Id="rId548" Type="http://schemas.openxmlformats.org/officeDocument/2006/relationships/hyperlink" Target="https://smi.adm-nao.ru/iniciativnoe-byudzhetirovanie/" TargetMode="External"/><Relationship Id="rId91" Type="http://schemas.openxmlformats.org/officeDocument/2006/relationships/hyperlink" Target="https://minfin-altai.ru/files/2021/03/PPRA_ot_08.04.2020_g._127.docx" TargetMode="External"/><Relationship Id="rId145" Type="http://schemas.openxmlformats.org/officeDocument/2006/relationships/hyperlink" Target="https://&#1079;&#1072;&#1073;&#1072;&#1081;&#1082;&#1072;&#1083;&#1100;&#1077;.&#1084;&#1086;&#1103;&#1088;&#1086;&#1089;&#1089;&#1080;&#1103;.&#1088;&#1092;/" TargetMode="External"/><Relationship Id="rId187" Type="http://schemas.openxmlformats.org/officeDocument/2006/relationships/hyperlink" Target="https://nac.gov.karelia.ru/about/3841/150390/" TargetMode="External"/><Relationship Id="rId352" Type="http://schemas.openxmlformats.org/officeDocument/2006/relationships/hyperlink" Target="mailto:finance4606@cap.ru" TargetMode="External"/><Relationship Id="rId394" Type="http://schemas.openxmlformats.org/officeDocument/2006/relationships/hyperlink" Target="https://minter.permkrai.ru/deyatelnost/podderzhka-mestnykh-initsiativ/initsiativnoe-byudzhetirovanie/normativno-pravovaya-baza" TargetMode="External"/><Relationship Id="rId408" Type="http://schemas.openxmlformats.org/officeDocument/2006/relationships/hyperlink" Target="http://budget.orb.ru/images/gritsenko/zakon56ib.docx" TargetMode="External"/><Relationship Id="rId615" Type="http://schemas.openxmlformats.org/officeDocument/2006/relationships/hyperlink" Target="http://portal.dvinaland.ru/docs/pub/a16eece709bc76b71bf44543d9de3cd7/613-37-oz.doc" TargetMode="External"/><Relationship Id="rId212" Type="http://schemas.openxmlformats.org/officeDocument/2006/relationships/hyperlink" Target="mailto:makarov.sa@adm44.ru" TargetMode="External"/><Relationship Id="rId254" Type="http://schemas.openxmlformats.org/officeDocument/2006/relationships/hyperlink" Target="https://kurskstat.gks.ru/storage/mediabank/PkEFEeQn/&#1095;&#1080;&#1089;&#1083;&#1077;&#1085;&#1085;&#1086;&#1089;&#1090;&#1100;_2021.pdf" TargetMode="External"/><Relationship Id="rId657" Type="http://schemas.openxmlformats.org/officeDocument/2006/relationships/vmlDrawing" Target="../drawings/vmlDrawing2.vml"/><Relationship Id="rId49" Type="http://schemas.openxmlformats.org/officeDocument/2006/relationships/hyperlink" Target="mailto:svod2@beldepfin.ru" TargetMode="External"/><Relationship Id="rId114" Type="http://schemas.openxmlformats.org/officeDocument/2006/relationships/hyperlink" Target="https://dtf.avo.ru/podderzka-iniciativ-naselenia" TargetMode="External"/><Relationship Id="rId296" Type="http://schemas.openxmlformats.org/officeDocument/2006/relationships/hyperlink" Target="mailto:ppmi-53@mail,ru" TargetMode="External"/><Relationship Id="rId461" Type="http://schemas.openxmlformats.org/officeDocument/2006/relationships/hyperlink" Target="mailto:i.ermakov@gov74.ru" TargetMode="External"/><Relationship Id="rId517" Type="http://schemas.openxmlformats.org/officeDocument/2006/relationships/hyperlink" Target="mailto:alekseeva.rr@ulminfin.ru" TargetMode="External"/><Relationship Id="rId559" Type="http://schemas.openxmlformats.org/officeDocument/2006/relationships/hyperlink" Target="https://vk.com/public184274800" TargetMode="External"/><Relationship Id="rId60" Type="http://schemas.openxmlformats.org/officeDocument/2006/relationships/hyperlink" Target="https://ppmi.bashkortostan.ru/" TargetMode="External"/><Relationship Id="rId156" Type="http://schemas.openxmlformats.org/officeDocument/2006/relationships/hyperlink" Target="mailto:ops@df.ivanovoobl.ru" TargetMode="External"/><Relationship Id="rId198" Type="http://schemas.openxmlformats.org/officeDocument/2006/relationships/hyperlink" Target="https://rosstat.gov.ru/storage/mediabank/wJkrbrPg/Popul2021_Site.xls" TargetMode="External"/><Relationship Id="rId321" Type="http://schemas.openxmlformats.org/officeDocument/2006/relationships/hyperlink" Target="mailto:bud_komfin@novreg.ru" TargetMode="External"/><Relationship Id="rId363" Type="http://schemas.openxmlformats.org/officeDocument/2006/relationships/hyperlink" Target="https://kaliningrad.gks.ru/" TargetMode="External"/><Relationship Id="rId419" Type="http://schemas.openxmlformats.org/officeDocument/2006/relationships/hyperlink" Target="mailto:pimenovaiv@minfin.omskportal.ru" TargetMode="External"/><Relationship Id="rId570" Type="http://schemas.openxmlformats.org/officeDocument/2006/relationships/hyperlink" Target="https://df.gov35.ru/dokumenty-strategicheskogo-planirovaniya/gosudarstvennaya-programma-departamenta-finansov/aktualnaya-versiya-gosudarstvennoy-programmy/" TargetMode="External"/><Relationship Id="rId626" Type="http://schemas.openxmlformats.org/officeDocument/2006/relationships/hyperlink" Target="https://gkh.tmbreg.ru/form/Dostup_Sreda/Dostup_sreda_ogl.htm" TargetMode="External"/><Relationship Id="rId223" Type="http://schemas.openxmlformats.org/officeDocument/2006/relationships/hyperlink" Target="mailto:orst3@apkkostroma.ru" TargetMode="External"/><Relationship Id="rId430" Type="http://schemas.openxmlformats.org/officeDocument/2006/relationships/hyperlink" Target="mailto:klimova@mfsk.ru" TargetMode="External"/><Relationship Id="rId18" Type="http://schemas.openxmlformats.org/officeDocument/2006/relationships/hyperlink" Target="https://minfin.saratov.gov.ru/index.php?option=com_acrfilestorage&amp;task=download&amp;on=2060" TargetMode="External"/><Relationship Id="rId265" Type="http://schemas.openxmlformats.org/officeDocument/2006/relationships/hyperlink" Target="https://budget.rk.ifinmon.ru/krym-kak-my-hotim/o-proekte" TargetMode="External"/><Relationship Id="rId472" Type="http://schemas.openxmlformats.org/officeDocument/2006/relationships/hyperlink" Target="https://agro.tmbreg.ru/assets/files/prv/01_2020/PAO-2019-1506.pdf" TargetMode="External"/><Relationship Id="rId528" Type="http://schemas.openxmlformats.org/officeDocument/2006/relationships/hyperlink" Target="https://&#1087;&#1088;&#1086;&#1092;&#1075;&#1088;&#1072;&#1078;&#1076;&#1072;&#1085;&#1080;&#1085;.&#1088;&#1092;/" TargetMode="External"/><Relationship Id="rId125" Type="http://schemas.openxmlformats.org/officeDocument/2006/relationships/hyperlink" Target="https://volgastat.gks.ru/storage/mediabank/Lh19WHKi/population_2021.pdf" TargetMode="External"/><Relationship Id="rId167" Type="http://schemas.openxmlformats.org/officeDocument/2006/relationships/hyperlink" Target="http://mcx.rk08.ru/" TargetMode="External"/><Relationship Id="rId332" Type="http://schemas.openxmlformats.org/officeDocument/2006/relationships/hyperlink" Target="mailto:investapk@novreg.ru" TargetMode="External"/><Relationship Id="rId374" Type="http://schemas.openxmlformats.org/officeDocument/2006/relationships/hyperlink" Target="https://mert.tatarstan.ru/konkurs-sonko-na-pravo-polucheniya-subsidii-iz.htm" TargetMode="External"/><Relationship Id="rId581" Type="http://schemas.openxmlformats.org/officeDocument/2006/relationships/hyperlink" Target="https://vk.com/tbvschool" TargetMode="External"/><Relationship Id="rId71" Type="http://schemas.openxmlformats.org/officeDocument/2006/relationships/hyperlink" Target="https://cloud.mail.ru/public/4d5m/2pz11yaGj" TargetMode="External"/><Relationship Id="rId234" Type="http://schemas.openxmlformats.org/officeDocument/2006/relationships/hyperlink" Target="https://krsdstat.gks.ru/storage/mediabank/ReHuiuIL/Ocenka.htm" TargetMode="External"/><Relationship Id="rId637" Type="http://schemas.openxmlformats.org/officeDocument/2006/relationships/hyperlink" Target="mailto:oof@adm.orel.ru" TargetMode="External"/><Relationship Id="rId2" Type="http://schemas.openxmlformats.org/officeDocument/2006/relationships/hyperlink" Target="https://minfin01-maykop.ru/Show/Category/60?ItemId=237" TargetMode="External"/><Relationship Id="rId29" Type="http://schemas.openxmlformats.org/officeDocument/2006/relationships/hyperlink" Target="mailto:init@fin22.ru" TargetMode="External"/><Relationship Id="rId276" Type="http://schemas.openxmlformats.org/officeDocument/2006/relationships/hyperlink" Target="mailto:iv_kravchenko@lenreg.ru" TargetMode="External"/><Relationship Id="rId441" Type="http://schemas.openxmlformats.org/officeDocument/2006/relationships/hyperlink" Target="http://energy.midural.ru/napravleniya-deyatelnosti/formirovanie-komfortnoj-gorodskoj-sredy/" TargetMode="External"/><Relationship Id="rId483" Type="http://schemas.openxmlformats.org/officeDocument/2006/relationships/hyperlink" Target="https://www.facebook.com/groups/965650083551503/" TargetMode="External"/><Relationship Id="rId539" Type="http://schemas.openxmlformats.org/officeDocument/2006/relationships/hyperlink" Target="https://tulastat.gks.ru/storage/mediabank/404paeXU/&#1063;&#1080;&#1089;&#1083;&#1077;&#1085;&#1085;&#1086;&#1089;&#1090;&#1100;%20&#1085;&#1072;&#1089;&#1077;&#1083;&#1077;&#1085;&#1080;&#1103;%20&#1058;&#1091;&#1083;&#1100;&#1089;&#1082;&#1086;&#1081;%20&#1086;&#1073;&#1083;&#1072;&#1089;&#1090;&#1080;%20&#1087;&#1086;%20&#1075;&#1086;&#1088;&#1086;&#1076;&#1089;&#1082;&#1080;&#1084;%20&#1086;&#1082;&#1088;&#1091;&#1075;&#1072;&#1084;%20&#1080;%20&#1084;&#1091;&#1085;&#1080;&#1094;&#1080;&#1087;&#1072;&#1083;&#1100;&#1085;&#1099;&#1084;%20&#1088;&#1072;&#1081;&#1086;&#1085;&#1072;&#1084;.pdf" TargetMode="External"/><Relationship Id="rId40" Type="http://schemas.openxmlformats.org/officeDocument/2006/relationships/hyperlink" Target="mailto:svod2@beldepfin.ru" TargetMode="External"/><Relationship Id="rId136" Type="http://schemas.openxmlformats.org/officeDocument/2006/relationships/hyperlink" Target="http://www.tosvrn.ru/" TargetMode="External"/><Relationship Id="rId178" Type="http://schemas.openxmlformats.org/officeDocument/2006/relationships/hyperlink" Target="http://publication.pravo.gov.ru/Document/View/1000202202250006" TargetMode="External"/><Relationship Id="rId301" Type="http://schemas.openxmlformats.org/officeDocument/2006/relationships/hyperlink" Target="http://docs.cntd.ru/document/553230534" TargetMode="External"/><Relationship Id="rId343" Type="http://schemas.openxmlformats.org/officeDocument/2006/relationships/hyperlink" Target="http://ivo.garant.ru/proxy/share?data=q4Og0aLnpN5Pvp_qlYqx_aPg1fyY8tC-7LnXAuug8tS14L2Rp-KkwqXepvi920m9r6LH8pLwk7XGoN2i2KKp66Xyk-CM46PkmhfykfCXte-y9rztvsyP1bWp6pkU4bDkg-K25Yqs" TargetMode="External"/><Relationship Id="rId550" Type="http://schemas.openxmlformats.org/officeDocument/2006/relationships/hyperlink" Target="mailto:staleev@adm-nao.ru" TargetMode="External"/><Relationship Id="rId82" Type="http://schemas.openxmlformats.org/officeDocument/2006/relationships/hyperlink" Target="mailto:metod@mfmail.ru" TargetMode="External"/><Relationship Id="rId203" Type="http://schemas.openxmlformats.org/officeDocument/2006/relationships/hyperlink" Target="mailto:gluhovaov@dsr.kirov.ru" TargetMode="External"/><Relationship Id="rId385" Type="http://schemas.openxmlformats.org/officeDocument/2006/relationships/hyperlink" Target="https://vmeste.permkrai.ru/program/category/6/" TargetMode="External"/><Relationship Id="rId592" Type="http://schemas.openxmlformats.org/officeDocument/2006/relationships/hyperlink" Target="https://tvoybudget.spb.ru/materials/material/80" TargetMode="External"/><Relationship Id="rId606" Type="http://schemas.openxmlformats.org/officeDocument/2006/relationships/hyperlink" Target="mailto:Madina.Sabirzyanova@tatar.ru" TargetMode="External"/><Relationship Id="rId648" Type="http://schemas.openxmlformats.org/officeDocument/2006/relationships/hyperlink" Target="https://gorodsreda.ru/" TargetMode="External"/><Relationship Id="rId245" Type="http://schemas.openxmlformats.org/officeDocument/2006/relationships/hyperlink" Target="http://zakon.krskstate.ru/0/doc/15433" TargetMode="External"/><Relationship Id="rId287" Type="http://schemas.openxmlformats.org/officeDocument/2006/relationships/hyperlink" Target="https://mvp.government-nnov.ru/?id=48287" TargetMode="External"/><Relationship Id="rId410" Type="http://schemas.openxmlformats.org/officeDocument/2006/relationships/hyperlink" Target="https://orenstat.gks.ru/(&#1088;&#1072;&#1079;&#1076;&#1077;&#1083;%20%22&#1054;&#1087;&#1077;&#1088;&#1072;&#1090;&#1080;&#1074;&#1085;&#1099;&#1077;%20&#1087;&#1086;&#1082;&#1072;&#1079;&#1072;&#1090;&#1077;&#1083;&#1080;%22)" TargetMode="External"/><Relationship Id="rId452" Type="http://schemas.openxmlformats.org/officeDocument/2006/relationships/hyperlink" Target="http://&#1095;&#1091;&#1082;&#1086;&#1090;&#1082;&#1072;.&#1088;&#1092;/ekonomika/initsiativnoe-byudzhetirovanie/" TargetMode="External"/><Relationship Id="rId494" Type="http://schemas.openxmlformats.org/officeDocument/2006/relationships/hyperlink" Target="https://www.donland.ru/activity/2623/" TargetMode="External"/><Relationship Id="rId508" Type="http://schemas.openxmlformats.org/officeDocument/2006/relationships/hyperlink" Target="https://instagram.com/guvp_khabkrai," TargetMode="External"/><Relationship Id="rId105" Type="http://schemas.openxmlformats.org/officeDocument/2006/relationships/hyperlink" Target="https://jkx.avo.ru/formirovanie-komfortnoj-gorodskoj-sredy" TargetMode="External"/><Relationship Id="rId147" Type="http://schemas.openxmlformats.org/officeDocument/2006/relationships/hyperlink" Target="https://minenergo.75.ru/site/search?term=372&amp;yt0=" TargetMode="External"/><Relationship Id="rId312" Type="http://schemas.openxmlformats.org/officeDocument/2006/relationships/hyperlink" Target="http://docs.cntd.ru/document/553230534" TargetMode="External"/><Relationship Id="rId354" Type="http://schemas.openxmlformats.org/officeDocument/2006/relationships/hyperlink" Target="http://www.cap.ru/doc/laws/2018/07/02/decree_311127/" TargetMode="External"/><Relationship Id="rId51" Type="http://schemas.openxmlformats.org/officeDocument/2006/relationships/hyperlink" Target="https://belregion.ru/upload/iblock/7e6/139-&#1087;&#1087;.pdf" TargetMode="External"/><Relationship Id="rId93" Type="http://schemas.openxmlformats.org/officeDocument/2006/relationships/hyperlink" Target="https://minregion-ra.ru/deyatelnost/realizatsiya-proekta-initsiativy-grazhdan.php" TargetMode="External"/><Relationship Id="rId189" Type="http://schemas.openxmlformats.org/officeDocument/2006/relationships/hyperlink" Target="https://krl.gks.ru/storage/mediabank/3TqLuKGC/" TargetMode="External"/><Relationship Id="rId396" Type="http://schemas.openxmlformats.org/officeDocument/2006/relationships/hyperlink" Target="mailto:ivbormotova@mfin.permkrai.ru" TargetMode="External"/><Relationship Id="rId561" Type="http://schemas.openxmlformats.org/officeDocument/2006/relationships/hyperlink" Target="http://www.udmurt.ru/regulatory/index.php?typeid=All&amp;regnum=79&amp;sdate=06.03.2019&amp;edate=&amp;sdatepub=&amp;edatepub=&amp;q=&amp;doccnt=&amp;page=2&amp;doccnt=" TargetMode="External"/><Relationship Id="rId617" Type="http://schemas.openxmlformats.org/officeDocument/2006/relationships/hyperlink" Target="mailto:Dyagileva@dvinaland.ru" TargetMode="External"/><Relationship Id="rId214" Type="http://schemas.openxmlformats.org/officeDocument/2006/relationships/hyperlink" Target="https://login.consultant.ru/link/?req=doc&amp;base=RLAW265&amp;n=102109&amp;dst=100002" TargetMode="External"/><Relationship Id="rId256" Type="http://schemas.openxmlformats.org/officeDocument/2006/relationships/hyperlink" Target="mailto:hondzinskaya.kvp@rkursk.ru" TargetMode="External"/><Relationship Id="rId298" Type="http://schemas.openxmlformats.org/officeDocument/2006/relationships/hyperlink" Target="https://gokucmpi.ru/" TargetMode="External"/><Relationship Id="rId421" Type="http://schemas.openxmlformats.org/officeDocument/2006/relationships/hyperlink" Target="https://mf.omskportal.ru/oiv/mf/etc/&#1048;&#1085;&#1080;&#1094;&#1080;&#1072;&#1090;&#1080;&#1074;&#1085;&#1086;&#1077;-&#1073;&#1102;&#1076;&#1078;&#1077;&#1090;&#1080;&#1088;&#1086;&#1074;&#1072;&#1085;&#1080;&#1077;" TargetMode="External"/><Relationship Id="rId463" Type="http://schemas.openxmlformats.org/officeDocument/2006/relationships/hyperlink" Target="http://minfin.kalmregion.ru/deyatelnost/initsiativnoe-byudzhetirovanie/" TargetMode="External"/><Relationship Id="rId519" Type="http://schemas.openxmlformats.org/officeDocument/2006/relationships/hyperlink" Target="https://docs.cntd.ru/document/463732398" TargetMode="External"/><Relationship Id="rId116" Type="http://schemas.openxmlformats.org/officeDocument/2006/relationships/hyperlink" Target="mailto:bud@vladfin.ru" TargetMode="External"/><Relationship Id="rId158" Type="http://schemas.openxmlformats.org/officeDocument/2006/relationships/hyperlink" Target="https://ivanovo.gks.ru/storage/mediabank/NAS21.pdf" TargetMode="External"/><Relationship Id="rId323" Type="http://schemas.openxmlformats.org/officeDocument/2006/relationships/hyperlink" Target="https://docs.cntd.ru/document/570845985?marker" TargetMode="External"/><Relationship Id="rId530" Type="http://schemas.openxmlformats.org/officeDocument/2006/relationships/hyperlink" Target="https://minstroyrf.gov.ru/upload/iblock/7b3/Gorsreda_brandbook_new.pdf" TargetMode="External"/><Relationship Id="rId20" Type="http://schemas.openxmlformats.org/officeDocument/2006/relationships/hyperlink" Target="http://old.mari-el.gov.ru/mecon/Pages/competitions.aspx" TargetMode="External"/><Relationship Id="rId62" Type="http://schemas.openxmlformats.org/officeDocument/2006/relationships/hyperlink" Target="https://ppmi.bashkortostan.ru/document" TargetMode="External"/><Relationship Id="rId365" Type="http://schemas.openxmlformats.org/officeDocument/2006/relationships/hyperlink" Target="mailto:n.krotova@gov39.ru" TargetMode="External"/><Relationship Id="rId572" Type="http://schemas.openxmlformats.org/officeDocument/2006/relationships/hyperlink" Target="http://gov.spb.ru/law?d&amp;nd=822403529&amp;nh=0" TargetMode="External"/><Relationship Id="rId628" Type="http://schemas.openxmlformats.org/officeDocument/2006/relationships/hyperlink" Target="https://ryazan.gks.ru/storage/mediabank/FlJu7WkS/%D0%9D%D0%B0%D1%81%D0%B5%D0%BB%D0%B5%D0%BD%D0%B8%20%D0%A0%D1%8F%D0%B7%20%D0%BE%D0%B1%D0%BB%20%D0%BD%D0%B0%2001%2001%202021.pdf" TargetMode="External"/><Relationship Id="rId225" Type="http://schemas.openxmlformats.org/officeDocument/2006/relationships/hyperlink" Target="https://login.consultant.ru/link/?req=doc&amp;base=RLAW265&amp;n=104907&amp;dst=1000000002" TargetMode="External"/><Relationship Id="rId267" Type="http://schemas.openxmlformats.org/officeDocument/2006/relationships/hyperlink" Target="mailto:unp@minfin.rk.gov.ru" TargetMode="External"/><Relationship Id="rId432" Type="http://schemas.openxmlformats.org/officeDocument/2006/relationships/hyperlink" Target="consultantplus://offline/ref=6FA3A61269C6EAF942065874CB496834CFC845C6DD8394EE4F3425743223479D5D5E3F40C71B63740395017BE5604BFEA32892B6D971D829E4681675oFC4J" TargetMode="External"/><Relationship Id="rId474" Type="http://schemas.openxmlformats.org/officeDocument/2006/relationships/hyperlink" Target="https://agro.tmbreg.ru/inv.html" TargetMode="External"/><Relationship Id="rId127" Type="http://schemas.openxmlformats.org/officeDocument/2006/relationships/hyperlink" Target="http://aleksandrovskoe-pavlovskregion.ru/wp-content/uploads/2018/08/Rasporyazhenie-pravitelstva-Voronezhskoy-oblasti-ot-19.04.2017-----282-r---O-razvitii-initsiativnogo-byudzhetirovaniya-na-territorii-Voronezhskoy-oblasti--.doc" TargetMode="External"/><Relationship Id="rId31" Type="http://schemas.openxmlformats.org/officeDocument/2006/relationships/hyperlink" Target="https://docs.cntd.ru/document/444790925" TargetMode="External"/><Relationship Id="rId73" Type="http://schemas.openxmlformats.org/officeDocument/2006/relationships/hyperlink" Target="mailto:armenshin.i@bashkortostan.ru" TargetMode="External"/><Relationship Id="rId169" Type="http://schemas.openxmlformats.org/officeDocument/2006/relationships/hyperlink" Target="https://admoblkaluga.ru/sub/finan/inciativ.php" TargetMode="External"/><Relationship Id="rId334" Type="http://schemas.openxmlformats.org/officeDocument/2006/relationships/hyperlink" Target="https://novgorodstat.gks.ru/storage/mediabank/%D0%A7%D0%B8%D1%81%D0%BB%D0%B5%D0%BD%D0%BD%D0%BE%D1%81%D1%82%D1%8C%20%D0%BD%D0%B0%D1%81%D0%B5%D0%BB%D0%B5%D0%BD%D0%B8%D1%8F%20%D0%BD%D0%B0%201.01.2022%20%D0%B3%D0%BE%D0%B4%D0%B0.pdf" TargetMode="External"/><Relationship Id="rId376" Type="http://schemas.openxmlformats.org/officeDocument/2006/relationships/hyperlink" Target="https://docs.cntd.ru/document/446168877" TargetMode="External"/><Relationship Id="rId541" Type="http://schemas.openxmlformats.org/officeDocument/2006/relationships/hyperlink" Target="mailto:elena.fedyainova@tularegion.ru" TargetMode="External"/><Relationship Id="rId583" Type="http://schemas.openxmlformats.org/officeDocument/2006/relationships/hyperlink" Target="mailto:lukyanova@kfin.gov.spb.ru" TargetMode="External"/><Relationship Id="rId639" Type="http://schemas.openxmlformats.org/officeDocument/2006/relationships/hyperlink" Target="https://orel.gks.ru/storage/mediabank/&#1063;&#1080;&#1089;&#1083;&#1077;&#1085;&#1085;&#1086;&#1089;&#1090;&#1100;%20&#1085;&#1072;&#1089;&#1077;&#1083;&#1077;&#1085;&#1080;&#1103;%20&#1074;%20&#1054;&#1088;&#1083;&#1086;&#1074;&#1089;&#1082;&#1086;&#1081;%20&#1086;&#1073;&#1083;&#1072;&#1089;&#1090;&#1080;(2).pdf" TargetMode="External"/><Relationship Id="rId4" Type="http://schemas.openxmlformats.org/officeDocument/2006/relationships/hyperlink" Target="https://mcx.75.ru/gospodderzhka/gosprogrammy-zabaykal-skogo-kraya/kompleksnoe-razvitie-sel-skih-territoriy" TargetMode="External"/><Relationship Id="rId180" Type="http://schemas.openxmlformats.org/officeDocument/2006/relationships/hyperlink" Target="https://nac.gov.karelia.ru/about/3833/" TargetMode="External"/><Relationship Id="rId236" Type="http://schemas.openxmlformats.org/officeDocument/2006/relationships/hyperlink" Target="mailto:s.v.pyshnov@adm.krasnodar.ru" TargetMode="External"/><Relationship Id="rId278" Type="http://schemas.openxmlformats.org/officeDocument/2006/relationships/hyperlink" Target="http://msu.lenobl.ru/news/mediaproekty/" TargetMode="External"/><Relationship Id="rId401" Type="http://schemas.openxmlformats.org/officeDocument/2006/relationships/hyperlink" Target="https://vk.com/minter.permkrai" TargetMode="External"/><Relationship Id="rId443" Type="http://schemas.openxmlformats.org/officeDocument/2006/relationships/hyperlink" Target="mailto:ShanaevaAO@mosreg.ru" TargetMode="External"/><Relationship Id="rId650" Type="http://schemas.openxmlformats.org/officeDocument/2006/relationships/hyperlink" Target="mailto:oof@adm.orel.ru" TargetMode="External"/><Relationship Id="rId303" Type="http://schemas.openxmlformats.org/officeDocument/2006/relationships/hyperlink" Target="https://docs.cntd.ru/document/553386375" TargetMode="External"/><Relationship Id="rId485" Type="http://schemas.openxmlformats.org/officeDocument/2006/relationships/hyperlink" Target="mailto:mdv@omsu.tambov.gov.ru" TargetMode="External"/><Relationship Id="rId42" Type="http://schemas.openxmlformats.org/officeDocument/2006/relationships/hyperlink" Target="mailto:ib_dgkh@mail.ru" TargetMode="External"/><Relationship Id="rId84" Type="http://schemas.openxmlformats.org/officeDocument/2006/relationships/hyperlink" Target="https://akstat.gks.ru/folder/33349" TargetMode="External"/><Relationship Id="rId138" Type="http://schemas.openxmlformats.org/officeDocument/2006/relationships/hyperlink" Target="mailto:jtolstova@" TargetMode="External"/><Relationship Id="rId345" Type="http://schemas.openxmlformats.org/officeDocument/2006/relationships/hyperlink" Target="http://ivo.garant.ru/proxy/share?data=q4Og0aLnpN5Pvp_qlYqx_aPg1fyY8tC-7LnXAuug8tS14L2Rp-KkwqXepvi920m9r6LH8pLwk7XGoN2i2KKp66Xyk-CM46PkmhfykfCXte-y9rztvsyP1bWp6pkU4bHkjOm24o6s" TargetMode="External"/><Relationship Id="rId387" Type="http://schemas.openxmlformats.org/officeDocument/2006/relationships/hyperlink" Target="mailto:ivbormotova@mfin.permkrai.ru" TargetMode="External"/><Relationship Id="rId510" Type="http://schemas.openxmlformats.org/officeDocument/2006/relationships/hyperlink" Target="mailto:e.a.barabanova@adm.khv.ru" TargetMode="External"/><Relationship Id="rId552" Type="http://schemas.openxmlformats.org/officeDocument/2006/relationships/hyperlink" Target="https://mfnso.nso.ru/page/4446" TargetMode="External"/><Relationship Id="rId594" Type="http://schemas.openxmlformats.org/officeDocument/2006/relationships/hyperlink" Target="https://ppmi.yakutia.click/Home" TargetMode="External"/><Relationship Id="rId608" Type="http://schemas.openxmlformats.org/officeDocument/2006/relationships/hyperlink" Target="http://publication.pravo.gov.ru/Document/View/2700201903260005?index=0&amp;rangeSize=1" TargetMode="External"/><Relationship Id="rId191" Type="http://schemas.openxmlformats.org/officeDocument/2006/relationships/hyperlink" Target="http://karelia-zs.ru/zakonodatelstvo_rk/prav_akty/915-zrk/" TargetMode="External"/><Relationship Id="rId205" Type="http://schemas.openxmlformats.org/officeDocument/2006/relationships/hyperlink" Target="http://www.kirovreg.ru/publ/AkOUP.nsf/de017b98ac867075c32571440061b25c/a477b32730cd333b43258256004958f1?OpenDocument" TargetMode="External"/><Relationship Id="rId247" Type="http://schemas.openxmlformats.org/officeDocument/2006/relationships/hyperlink" Target="http://zakon.krskstate.ru/0/doc/83206" TargetMode="External"/><Relationship Id="rId412" Type="http://schemas.openxmlformats.org/officeDocument/2006/relationships/hyperlink" Target="mailto:tssh@mail.orb.ru" TargetMode="External"/><Relationship Id="rId107" Type="http://schemas.openxmlformats.org/officeDocument/2006/relationships/hyperlink" Target="mailto:fps@vladfin.ru" TargetMode="External"/><Relationship Id="rId289" Type="http://schemas.openxmlformats.org/officeDocument/2006/relationships/hyperlink" Target="mailto:korotkayaon@fin.kreml.nnov.ru" TargetMode="External"/><Relationship Id="rId454" Type="http://schemas.openxmlformats.org/officeDocument/2006/relationships/hyperlink" Target="mailto:A.Zubova@depfin.chukotka-gov.ru" TargetMode="External"/><Relationship Id="rId496" Type="http://schemas.openxmlformats.org/officeDocument/2006/relationships/hyperlink" Target="https://admtyumen.ru/ogv_ru/finance/programs/program.htm?id=1190@egTargetGrant" TargetMode="External"/><Relationship Id="rId11" Type="http://schemas.openxmlformats.org/officeDocument/2006/relationships/hyperlink" Target="https://minfin.saratov.gov.ru/index.php?option=com_acrfilestorage&amp;task=download&amp;on=2060" TargetMode="External"/><Relationship Id="rId53" Type="http://schemas.openxmlformats.org/officeDocument/2006/relationships/hyperlink" Target="https://vk.com/omsu31" TargetMode="External"/><Relationship Id="rId149" Type="http://schemas.openxmlformats.org/officeDocument/2006/relationships/hyperlink" Target="https://chita.gks.ru/storage/mediabank/A39zIO4L/%D0%9F%D1%80%D0%B5%D1%81%D1%81-%D1%80%D0%B5%D0%BB%D0%B8%D0%B7%D0%A7%D0%B8%D1%81%D0%BB%D0%BD%D0%B0%D1%812021.pdf" TargetMode="External"/><Relationship Id="rId314" Type="http://schemas.openxmlformats.org/officeDocument/2006/relationships/hyperlink" Target="https://gokucmpi.ru/" TargetMode="External"/><Relationship Id="rId356" Type="http://schemas.openxmlformats.org/officeDocument/2006/relationships/hyperlink" Target="http://www.agro.cap.ru/action/activity/iniciativnoe-byudzhetirovanie" TargetMode="External"/><Relationship Id="rId398" Type="http://schemas.openxmlformats.org/officeDocument/2006/relationships/hyperlink" Target="https://minter.permkrai.ru/deyatelnost/podderzhka-mestnykh-initsiativ/samooblozhenie-grazhdan/normativno-pravovaya-baza" TargetMode="External"/><Relationship Id="rId521" Type="http://schemas.openxmlformats.org/officeDocument/2006/relationships/hyperlink" Target="https://docs.cntd.ru/document/463732395?marker" TargetMode="External"/><Relationship Id="rId563" Type="http://schemas.openxmlformats.org/officeDocument/2006/relationships/hyperlink" Target="https://udmstat.gks.ru/folder/51924" TargetMode="External"/><Relationship Id="rId619" Type="http://schemas.openxmlformats.org/officeDocument/2006/relationships/hyperlink" Target="https://pskov.ru/vlast/ispolnitelnaya/administratsiya/apparat/samoupr" TargetMode="External"/><Relationship Id="rId95" Type="http://schemas.openxmlformats.org/officeDocument/2006/relationships/hyperlink" Target="https://docs.cntd.ru/document/412308423" TargetMode="External"/><Relationship Id="rId160" Type="http://schemas.openxmlformats.org/officeDocument/2006/relationships/hyperlink" Target="https://apk.ivanovoobl.ru/deyatelnost/gosudarstvennaya-podderzhka-/" TargetMode="External"/><Relationship Id="rId216" Type="http://schemas.openxmlformats.org/officeDocument/2006/relationships/hyperlink" Target="https://ipr.kostroma.gov.ru/realizatsiya-proektov-razvitiya-osnovannykh-na-obshchestvennykh-initsiativakh/konkursnyy-otbor.php" TargetMode="External"/><Relationship Id="rId423" Type="http://schemas.openxmlformats.org/officeDocument/2006/relationships/hyperlink" Target="https://vk.com/kipomsk" TargetMode="External"/><Relationship Id="rId258" Type="http://schemas.openxmlformats.org/officeDocument/2006/relationships/hyperlink" Target="https://adm.rkursk.ru/index.php?id=10&amp;mat_id=108214&amp;page=16" TargetMode="External"/><Relationship Id="rId465" Type="http://schemas.openxmlformats.org/officeDocument/2006/relationships/hyperlink" Target="https://astrastat.gks.ru/storage/mediabank/rSIGbfsW/1.8.1%20&#1054;&#1094;&#1077;&#1085;&#1082;&#1072;%20&#1095;&#1080;&#1089;&#1083;&#1077;&#1085;&#1085;&#1086;&#1089;&#1090;&#1080;%20&#1085;&#1072;&#1089;&#1077;&#1083;&#1077;&#1085;&#1080;&#1103;%20&#1085;&#1072;%201%20&#1103;&#1085;&#1074;&#1072;&#1088;&#1103;%202021&#1075;..xls" TargetMode="External"/><Relationship Id="rId630" Type="http://schemas.openxmlformats.org/officeDocument/2006/relationships/hyperlink" Target="mailto:krasavina@adm1.ryazan.su" TargetMode="External"/><Relationship Id="rId22" Type="http://schemas.openxmlformats.org/officeDocument/2006/relationships/hyperlink" Target="https://vk.com/terin12" TargetMode="External"/><Relationship Id="rId64" Type="http://schemas.openxmlformats.org/officeDocument/2006/relationships/hyperlink" Target="https://bashstat.gks.ru/storage/mediabank/PWZr22R8/Chislennost_naseleniya_po_munitsipalnym_rayonam_i_gorodskim_okrugam_Respubliki_Bashkortostan_na_1_yanvarya_2021.pdf" TargetMode="External"/><Relationship Id="rId118" Type="http://schemas.openxmlformats.org/officeDocument/2006/relationships/hyperlink" Target="http://publication.pravo.gov.ru/Document/View/3400202012310019" TargetMode="External"/><Relationship Id="rId325" Type="http://schemas.openxmlformats.org/officeDocument/2006/relationships/hyperlink" Target="https://vk.com/ppmi53" TargetMode="External"/><Relationship Id="rId367" Type="http://schemas.openxmlformats.org/officeDocument/2006/relationships/hyperlink" Target="https://www.klgd.ru/activity/municipal_services/improvement/komfortnaya-sreda/" TargetMode="External"/><Relationship Id="rId532" Type="http://schemas.openxmlformats.org/officeDocument/2006/relationships/hyperlink" Target="https://minstroyrf.gov.ru/upload/iblock/7b3/Gorsreda_brandbook_new.pdf" TargetMode="External"/><Relationship Id="rId574" Type="http://schemas.openxmlformats.org/officeDocument/2006/relationships/hyperlink" Target="mailto:lukyanova@kfin.gov.spb.ru" TargetMode="External"/><Relationship Id="rId171" Type="http://schemas.openxmlformats.org/officeDocument/2006/relationships/hyperlink" Target="consultantplus://offline/ref=FC965B96D895A16F920797C745A1B2040E1B0C262B8A6C478DAE42B365E0007C99B3F69151BF5EB26C82E38AAAE29A0B01836D4C528ED430601A5AFA188EiDSBF" TargetMode="External"/><Relationship Id="rId227" Type="http://schemas.openxmlformats.org/officeDocument/2006/relationships/hyperlink" Target="https://apkkostroma.ru/industry-info/krst/index.aspx" TargetMode="External"/><Relationship Id="rId269" Type="http://schemas.openxmlformats.org/officeDocument/2006/relationships/hyperlink" Target="https://budget.rk.ifinmon.ru/krym-kak-my-hotim/analitika/informatsiya-o-blagopoluchatelyah" TargetMode="External"/><Relationship Id="rId434" Type="http://schemas.openxmlformats.org/officeDocument/2006/relationships/hyperlink" Target="http://www.pravo.gov66.ru/23905/" TargetMode="External"/><Relationship Id="rId476" Type="http://schemas.openxmlformats.org/officeDocument/2006/relationships/hyperlink" Target="https://agro.tmbreg.ru/assets/files/prv/01_2020/PAO-2019-1506.pdf" TargetMode="External"/><Relationship Id="rId641" Type="http://schemas.openxmlformats.org/officeDocument/2006/relationships/hyperlink" Target="https://orel-region.ru/index.php?head=1&amp;unit=17469" TargetMode="External"/><Relationship Id="rId33" Type="http://schemas.openxmlformats.org/officeDocument/2006/relationships/hyperlink" Target="https://akstat.gks.ru/folder/33247" TargetMode="External"/><Relationship Id="rId129" Type="http://schemas.openxmlformats.org/officeDocument/2006/relationships/hyperlink" Target="mailto:mn_anisimova@govvrn.ru" TargetMode="External"/><Relationship Id="rId280" Type="http://schemas.openxmlformats.org/officeDocument/2006/relationships/hyperlink" Target="https://lenobl.ru/ru/dokumenty/opublikovanie-pravovyh-aktov/oficialno-opublikovanie-npa-s-10-iyunya-2013-goda/oficialnoe-opublikovanie-pravovyh-aktov-leningradskoj-oblasti-s-10-iyu/" TargetMode="External"/><Relationship Id="rId336" Type="http://schemas.openxmlformats.org/officeDocument/2006/relationships/hyperlink" Target="https://base.garant.ru/8154075/" TargetMode="External"/><Relationship Id="rId501" Type="http://schemas.openxmlformats.org/officeDocument/2006/relationships/hyperlink" Target="http://gorodsreda.ru/" TargetMode="External"/><Relationship Id="rId543" Type="http://schemas.openxmlformats.org/officeDocument/2006/relationships/hyperlink" Target="mailto:mokhratovaas@admhmao.ru" TargetMode="External"/><Relationship Id="rId75" Type="http://schemas.openxmlformats.org/officeDocument/2006/relationships/hyperlink" Target="mailto:salakhutdinova.ar@bashkortostan.ru" TargetMode="External"/><Relationship Id="rId140" Type="http://schemas.openxmlformats.org/officeDocument/2006/relationships/hyperlink" Target="https://chita.gks.ru/storage/mediabank/A39zIO4L/%D0%9F%D1%80%D0%B5%D1%81%D1%81-%D1%80%D0%B5%D0%BB%D0%B8%D0%B7%D0%A7%D0%B8%D1%81%D0%BB%D0%BD%D0%B0%D1%812021.pdf" TargetMode="External"/><Relationship Id="rId182" Type="http://schemas.openxmlformats.org/officeDocument/2006/relationships/hyperlink" Target="https://m.vk.com/album-169034427_0?rev=1&amp;from=profile&amp;z=photo-169034427_457239153%2Falbum-169034427_0%2Frev" TargetMode="External"/><Relationship Id="rId378" Type="http://schemas.openxmlformats.org/officeDocument/2006/relationships/hyperlink" Target="https://yar.gks.ru/storage/mediabank/iTV1R88Z/yaroslavskaya_oblast_v_tsifrah_2021_g.pdf" TargetMode="External"/><Relationship Id="rId403" Type="http://schemas.openxmlformats.org/officeDocument/2006/relationships/hyperlink" Target="mailto:ivbormotova@mfin.permkrai.ru" TargetMode="External"/><Relationship Id="rId585" Type="http://schemas.openxmlformats.org/officeDocument/2006/relationships/hyperlink" Target="https://school.tvoybudget.spb.ru/" TargetMode="External"/><Relationship Id="rId6" Type="http://schemas.openxmlformats.org/officeDocument/2006/relationships/hyperlink" Target="https://mcx.75.ru/gospodderzhka/finansovaya-podderzhka/kompleksnoe-razvitie-sel-skih-territoriy/blagoustroystvo-sel-skih-territoriy" TargetMode="External"/><Relationship Id="rId238" Type="http://schemas.openxmlformats.org/officeDocument/2006/relationships/hyperlink" Target="https://economy.krasnodar.ru/activity/gosprogrammy-kk/perechen/god-2021-gp/176338" TargetMode="External"/><Relationship Id="rId445" Type="http://schemas.openxmlformats.org/officeDocument/2006/relationships/hyperlink" Target="https://ovmf2.consultant.ru/cgi/online.cgi?req=doc&amp;ts=155202624105309729631190472&amp;cacheid=BE3771CA87324EE9826D00E861E8CF15&amp;mode=splus&amp;base=MOB&amp;n=309201&amp;rnd=66D8B55318E3190061A470AE6405CD26" TargetMode="External"/><Relationship Id="rId487" Type="http://schemas.openxmlformats.org/officeDocument/2006/relationships/hyperlink" Target="https://depfin.tomsk.gov.ru/uploads/ckfinder/285/userfiles/images/%D0%B8%D0%B7%D0%BE%D0%B1%D1%80%D0%B0%D0%B6%D0%B5%D0%BD%D0%B8%D0%B5(1).png" TargetMode="External"/><Relationship Id="rId610" Type="http://schemas.openxmlformats.org/officeDocument/2006/relationships/hyperlink" Target="https://disk.yandex.ru/d/Swo1Oar0ZAXXhQ" TargetMode="External"/><Relationship Id="rId652" Type="http://schemas.openxmlformats.org/officeDocument/2006/relationships/hyperlink" Target="http://publication.pravo.gov.ru/Document/View/6900202103170004" TargetMode="External"/><Relationship Id="rId291" Type="http://schemas.openxmlformats.org/officeDocument/2006/relationships/hyperlink" Target="http://docs.cntd.ru/document/553230534" TargetMode="External"/><Relationship Id="rId305" Type="http://schemas.openxmlformats.org/officeDocument/2006/relationships/hyperlink" Target="mailto:ppmi-53@mail.ru" TargetMode="External"/><Relationship Id="rId347" Type="http://schemas.openxmlformats.org/officeDocument/2006/relationships/hyperlink" Target="https://chechenstat.gks.ru/main_indicators" TargetMode="External"/><Relationship Id="rId512" Type="http://schemas.openxmlformats.org/officeDocument/2006/relationships/hyperlink" Target="http://ufo.ulntc.ru:8080/ppmi/npa" TargetMode="External"/><Relationship Id="rId44" Type="http://schemas.openxmlformats.org/officeDocument/2006/relationships/hyperlink" Target="https://belregion.ru/upload/iblock/7e6/139-&#1087;&#1087;.pdf" TargetMode="External"/><Relationship Id="rId86" Type="http://schemas.openxmlformats.org/officeDocument/2006/relationships/hyperlink" Target="mailto:gilpolitika.minregion@mail.ru," TargetMode="External"/><Relationship Id="rId151" Type="http://schemas.openxmlformats.org/officeDocument/2006/relationships/hyperlink" Target="https://pravo.govvrn.ru/?q=node/15372" TargetMode="External"/><Relationship Id="rId389" Type="http://schemas.openxmlformats.org/officeDocument/2006/relationships/hyperlink" Target="https://minter.permkrai.ru/deyatelnost/podderzhka-mestnykh-initsiativ/initsiativnoe-byudzhetirovanie/normativno-pravovaya-baza" TargetMode="External"/><Relationship Id="rId554" Type="http://schemas.openxmlformats.org/officeDocument/2006/relationships/hyperlink" Target="mailto:fakhreeva_az@mfnso.ru" TargetMode="External"/><Relationship Id="rId596" Type="http://schemas.openxmlformats.org/officeDocument/2006/relationships/hyperlink" Target="https://ppmi.yakutia.click/" TargetMode="External"/><Relationship Id="rId193" Type="http://schemas.openxmlformats.org/officeDocument/2006/relationships/hyperlink" Target="http://publication.pravo.gov.ru/Document/View/4200201908130001" TargetMode="External"/><Relationship Id="rId207" Type="http://schemas.openxmlformats.org/officeDocument/2006/relationships/hyperlink" Target="https://www.minfin.kirov.ru/otkrytyy-byudzhet/dlya-spetsialistov/narodniy-byudzhet/nb/2020/" TargetMode="External"/><Relationship Id="rId249" Type="http://schemas.openxmlformats.org/officeDocument/2006/relationships/hyperlink" Target="https://krasstat.gks.ru/" TargetMode="External"/><Relationship Id="rId414" Type="http://schemas.openxmlformats.org/officeDocument/2006/relationships/hyperlink" Target="http://project.orb.ru/wp-content/uploads/2021/02/%D0%9C%D0%B5%D1%81%D1%82%D0%BD%D1%8B%D0%B5-%D0%B8%D0%BD%D0%B8%D1%86%D0%B8%D0%B0%D1%82%D0%B8%D0%B2%D1%8B.pdf" TargetMode="External"/><Relationship Id="rId456" Type="http://schemas.openxmlformats.org/officeDocument/2006/relationships/hyperlink" Target="http://publication.pravo.gov.ru/Document/View/7400202012280002" TargetMode="External"/><Relationship Id="rId498" Type="http://schemas.openxmlformats.org/officeDocument/2006/relationships/hyperlink" Target="mailto:BazhenovaTS@72to.ru" TargetMode="External"/><Relationship Id="rId621" Type="http://schemas.openxmlformats.org/officeDocument/2006/relationships/hyperlink" Target="https://pskovstat.gks.ru/storage/mediabank/22mjqzlb/NAS210324_2.htm" TargetMode="External"/><Relationship Id="rId13" Type="http://schemas.openxmlformats.org/officeDocument/2006/relationships/hyperlink" Target="https://minfin.saratov.gov.ru/budget/proekty/proekt-po-podderzhke-mestnykh-initsiativ-v-saratovskoj-oblasti/o-proekte" TargetMode="External"/><Relationship Id="rId109" Type="http://schemas.openxmlformats.org/officeDocument/2006/relationships/hyperlink" Target="mailto:reformirdsh@mail.ru" TargetMode="External"/><Relationship Id="rId260" Type="http://schemas.openxmlformats.org/officeDocument/2006/relationships/hyperlink" Target="https://budget.rk.ifinmon.ru/krym-kak-my-hotim/dokumenty" TargetMode="External"/><Relationship Id="rId316" Type="http://schemas.openxmlformats.org/officeDocument/2006/relationships/hyperlink" Target="https://gokucmpi.ru/" TargetMode="External"/><Relationship Id="rId523" Type="http://schemas.openxmlformats.org/officeDocument/2006/relationships/hyperlink" Target="https://uln.gks.ru/folder/40275" TargetMode="External"/><Relationship Id="rId55" Type="http://schemas.openxmlformats.org/officeDocument/2006/relationships/hyperlink" Target="mailto:skopenko_or@belregion.ru" TargetMode="External"/><Relationship Id="rId97" Type="http://schemas.openxmlformats.org/officeDocument/2006/relationships/hyperlink" Target="https://burstat.gks.ru/demo" TargetMode="External"/><Relationship Id="rId120" Type="http://schemas.openxmlformats.org/officeDocument/2006/relationships/hyperlink" Target="https://budget4me-34.ru/" TargetMode="External"/><Relationship Id="rId358" Type="http://schemas.openxmlformats.org/officeDocument/2006/relationships/hyperlink" Target="mailto:construc77@cap.ru" TargetMode="External"/><Relationship Id="rId565" Type="http://schemas.openxmlformats.org/officeDocument/2006/relationships/hyperlink" Target="https://okuvshinnikov.ru/prog/programma_gubernatora_narodnyj_byudzhet/" TargetMode="External"/><Relationship Id="rId162" Type="http://schemas.openxmlformats.org/officeDocument/2006/relationships/hyperlink" Target="http://mcx.rk08.ru/kompleksnoe-razvitie-selskikh-territoriy/" TargetMode="External"/><Relationship Id="rId218" Type="http://schemas.openxmlformats.org/officeDocument/2006/relationships/hyperlink" Target="mailto:orst3@apkkostroma.ru" TargetMode="External"/><Relationship Id="rId425" Type="http://schemas.openxmlformats.org/officeDocument/2006/relationships/hyperlink" Target="https://omsk.gks.ru/storage/mediabank/ind-chisl_01.01.2022.htm" TargetMode="External"/><Relationship Id="rId467" Type="http://schemas.openxmlformats.org/officeDocument/2006/relationships/hyperlink" Target="http://vk.com/minfinrk_08" TargetMode="External"/><Relationship Id="rId632" Type="http://schemas.openxmlformats.org/officeDocument/2006/relationships/hyperlink" Target="https://yadi.sk/d/MRDJzoJhKOXY6w" TargetMode="External"/><Relationship Id="rId271" Type="http://schemas.openxmlformats.org/officeDocument/2006/relationships/hyperlink" Target="https://petrostat.gks.ru/folder/29437" TargetMode="External"/><Relationship Id="rId24" Type="http://schemas.openxmlformats.org/officeDocument/2006/relationships/hyperlink" Target="mailto:mf-pts@minfin.mari.ru" TargetMode="External"/><Relationship Id="rId66" Type="http://schemas.openxmlformats.org/officeDocument/2006/relationships/hyperlink" Target="https://npa.bashkortostan.ru/16583/" TargetMode="External"/><Relationship Id="rId131" Type="http://schemas.openxmlformats.org/officeDocument/2006/relationships/hyperlink" Target="https://pravo.govvrn.ru/?q=node/4592" TargetMode="External"/><Relationship Id="rId327" Type="http://schemas.openxmlformats.org/officeDocument/2006/relationships/hyperlink" Target="mailto:ppmi-53@mail,ru" TargetMode="External"/><Relationship Id="rId369" Type="http://schemas.openxmlformats.org/officeDocument/2006/relationships/hyperlink" Target="http://publication.pravo.gov.ru/Document/View/3900202107010021" TargetMode="External"/><Relationship Id="rId534" Type="http://schemas.openxmlformats.org/officeDocument/2006/relationships/hyperlink" Target="http://publication.pravo.gov.ru/Document/View/7100202102010001" TargetMode="External"/><Relationship Id="rId576" Type="http://schemas.openxmlformats.org/officeDocument/2006/relationships/hyperlink" Target="mailto:sannikov@kfin.gov.spb.ru" TargetMode="External"/><Relationship Id="rId173" Type="http://schemas.openxmlformats.org/officeDocument/2006/relationships/hyperlink" Target="https://krl.gks.ru/storage/mediabank/3TqLuKGC/" TargetMode="External"/><Relationship Id="rId229" Type="http://schemas.openxmlformats.org/officeDocument/2006/relationships/hyperlink" Target="https://login.consultant.ru/link/?req=doc&amp;base=RLAW265&amp;n=104518&amp;dst=100006" TargetMode="External"/><Relationship Id="rId380" Type="http://schemas.openxmlformats.org/officeDocument/2006/relationships/hyperlink" Target="https://wampi.ru/image/RvQUm1a" TargetMode="External"/><Relationship Id="rId436" Type="http://schemas.openxmlformats.org/officeDocument/2006/relationships/hyperlink" Target="mailto:n.mamaeva@66egov.ru" TargetMode="External"/><Relationship Id="rId601" Type="http://schemas.openxmlformats.org/officeDocument/2006/relationships/hyperlink" Target="mailto:ShinkarenkoEA@admlr.lipetsk.ru" TargetMode="External"/><Relationship Id="rId643" Type="http://schemas.openxmlformats.org/officeDocument/2006/relationships/hyperlink" Target="http://orel-region.ru/index.php?head=17&amp;part=19&amp;docid=10476" TargetMode="External"/><Relationship Id="rId240" Type="http://schemas.openxmlformats.org/officeDocument/2006/relationships/hyperlink" Target="http://www.statdata.ru/naselenie/kostromskoi-oblasti" TargetMode="External"/><Relationship Id="rId478" Type="http://schemas.openxmlformats.org/officeDocument/2006/relationships/hyperlink" Target="https://agro.tmbreg.ru/inv.html" TargetMode="External"/><Relationship Id="rId35" Type="http://schemas.openxmlformats.org/officeDocument/2006/relationships/hyperlink" Target="https://iro22.ru/index.php/2017-09-05-03-16-33/konkurs-shkolnykh-initsiativ-ya-schitayu.html" TargetMode="External"/><Relationship Id="rId77" Type="http://schemas.openxmlformats.org/officeDocument/2006/relationships/hyperlink" Target="mailto:biteshevamsxga@yandex.ru" TargetMode="External"/><Relationship Id="rId100" Type="http://schemas.openxmlformats.org/officeDocument/2006/relationships/hyperlink" Target="https://www.fin.amurobl.ru/pages/deyatelnost/initsiativnoe-byudzhetirovanie/" TargetMode="External"/><Relationship Id="rId282" Type="http://schemas.openxmlformats.org/officeDocument/2006/relationships/hyperlink" Target="mailto:iv_kravchenko@lenreg.ru" TargetMode="External"/><Relationship Id="rId338" Type="http://schemas.openxmlformats.org/officeDocument/2006/relationships/hyperlink" Target="https://mtsz.tatarstan.ru/respublikanskiy-konkurs-na-poluchenie-grantov-km-r-2265557.htm" TargetMode="External"/><Relationship Id="rId503" Type="http://schemas.openxmlformats.org/officeDocument/2006/relationships/hyperlink" Target="https://minstroy.49gov.ru/common/upload/25/editor/file/Gorsreda_brandbook_new.pdf" TargetMode="External"/><Relationship Id="rId545" Type="http://schemas.openxmlformats.org/officeDocument/2006/relationships/hyperlink" Target="https://depjkke.admhmao.ru/prioritetnye-proekty/prioritetnyy-proekt-formirovanie-komfortnoy-gorodskoy-sredy/godovoy-otchet-po-realizatsii-federalnogo-proekta-formirovanie-komfortnoy-gorodskoy-sredy/7098488/za-2021-god/" TargetMode="External"/><Relationship Id="rId587" Type="http://schemas.openxmlformats.org/officeDocument/2006/relationships/hyperlink" Target="https://spbddtl.ru/page-417.html" TargetMode="External"/><Relationship Id="rId8" Type="http://schemas.openxmlformats.org/officeDocument/2006/relationships/hyperlink" Target="mailto:ivkina@mcx.e-zab.ru" TargetMode="External"/><Relationship Id="rId142" Type="http://schemas.openxmlformats.org/officeDocument/2006/relationships/hyperlink" Target="mailto:adm30@list.ru" TargetMode="External"/><Relationship Id="rId184" Type="http://schemas.openxmlformats.org/officeDocument/2006/relationships/hyperlink" Target="http://karelia-zs.ru/zakonodatelstvo_rk/prav_akty/915-zrk/" TargetMode="External"/><Relationship Id="rId391" Type="http://schemas.openxmlformats.org/officeDocument/2006/relationships/hyperlink" Target="https://minter.permkrai.ru/deyatelnost/podderzhka-mestnykh-initsiativ/initsiativnoe-byudzhetirovanie/initsiativnoe-byudzhetirovanie" TargetMode="External"/><Relationship Id="rId405" Type="http://schemas.openxmlformats.org/officeDocument/2006/relationships/hyperlink" Target="https://permstat.gks.ru/storage/mediabank/HWL8nFB6/&#1054;&#1094;&#1077;&#1085;&#1082;&#1072;%20&#1095;&#1080;&#1089;&#1083;&#1077;&#1085;&#1085;&#1086;&#1089;&#1090;&#1080;%20&#1085;&#1072;&#1089;&#1077;&#1083;&#1077;&#1085;&#1080;&#1103;%20&#1055;&#1077;&#1088;&#1084;&#1089;&#1082;&#1086;&#1075;&#1086;%20&#1082;&#1088;&#1072;&#1103;%20&#1087;&#1086;%20&#1084;&#1091;&#1085;&#1080;&#1094;&#1080;&#1087;&#1072;&#1083;&#1100;&#1085;&#1099;&#1084;%20&#1086;&#1073;&#1088;&#1072;&#1079;&#1086;&#1074;&#1072;&#1085;&#1080;&#1103;&#1084;%20&#1085;&#1072;%201%20&#1103;&#1085;&#1074;&#1072;&#1088;&#1103;%202021%20&#1075;&#1086;&#1076;&#1072;%20&#1080;%20&#1074;%20&#1089;&#1088;&#1077;&#1076;&#1085;&#1077;&#1084;%20&#1079;&#1072;%202020%20&#1075;&#1086;&#1076;.xlsx" TargetMode="External"/><Relationship Id="rId447" Type="http://schemas.openxmlformats.org/officeDocument/2006/relationships/hyperlink" Target="https://dvp.sev.gov.ru/konkurs-samyy-druzhnyy-dvor/" TargetMode="External"/><Relationship Id="rId612" Type="http://schemas.openxmlformats.org/officeDocument/2006/relationships/hyperlink" Target="https://minsh.khabkrai.ru/Gospodderzhka/Programmy-/Kraevye/Podprogramma-quot-Kompleksnoe-razvitie-selskih-territorij-quot-/Meropriyatiya-podprogrammy-quot-Kompleksnoe-razvitie-selskih-territorij-quot-/574" TargetMode="External"/><Relationship Id="rId251" Type="http://schemas.openxmlformats.org/officeDocument/2006/relationships/hyperlink" Target="https://vk.com/ppmi24" TargetMode="External"/><Relationship Id="rId489" Type="http://schemas.openxmlformats.org/officeDocument/2006/relationships/hyperlink" Target="https://depfin.tomsk.gov.ru/pravovoe-regulirovanie" TargetMode="External"/><Relationship Id="rId654" Type="http://schemas.openxmlformats.org/officeDocument/2006/relationships/hyperlink" Target="mailto:ppmi@tverfin.ru" TargetMode="External"/><Relationship Id="rId46" Type="http://schemas.openxmlformats.org/officeDocument/2006/relationships/hyperlink" Target="https://vk.com/omsu31?w=wall-191891194_353" TargetMode="External"/><Relationship Id="rId293" Type="http://schemas.openxmlformats.org/officeDocument/2006/relationships/hyperlink" Target="https://vk.com/ppmi53" TargetMode="External"/><Relationship Id="rId307" Type="http://schemas.openxmlformats.org/officeDocument/2006/relationships/hyperlink" Target="https://gokucmpi.ru/" TargetMode="External"/><Relationship Id="rId349" Type="http://schemas.openxmlformats.org/officeDocument/2006/relationships/hyperlink" Target="https://www.minfinchr.ru/" TargetMode="External"/><Relationship Id="rId514" Type="http://schemas.openxmlformats.org/officeDocument/2006/relationships/hyperlink" Target="mailto:ppmi@ulminfin.ru" TargetMode="External"/><Relationship Id="rId556" Type="http://schemas.openxmlformats.org/officeDocument/2006/relationships/hyperlink" Target="http://www.udmurt.ru/regulatory/index.php?typeid=All&amp;regnum=79&amp;sdate=06.03.2019&amp;edate=&amp;sdatepub=&amp;edatepub=&amp;q=&amp;doccnt=&amp;page=2&amp;doccnt=" TargetMode="External"/><Relationship Id="rId88" Type="http://schemas.openxmlformats.org/officeDocument/2006/relationships/hyperlink" Target="https://minregion-ra.ru/deyatelnost/strategicheskoe-napravlenie-zhkkh-i-gorodskaya-sreda.php" TargetMode="External"/><Relationship Id="rId111" Type="http://schemas.openxmlformats.org/officeDocument/2006/relationships/hyperlink" Target="http://publication.pravo.gov.ru/Document/View/3301202004200001" TargetMode="External"/><Relationship Id="rId153" Type="http://schemas.openxmlformats.org/officeDocument/2006/relationships/hyperlink" Target="https://pravo.govvrn.ru/?q=node/16285" TargetMode="External"/><Relationship Id="rId195" Type="http://schemas.openxmlformats.org/officeDocument/2006/relationships/hyperlink" Target="http://docs.cntd.ru/document/550244134" TargetMode="External"/><Relationship Id="rId209" Type="http://schemas.openxmlformats.org/officeDocument/2006/relationships/hyperlink" Target="https://disk.yandex.ru/d/CP1_-xCB86uIqA" TargetMode="External"/><Relationship Id="rId360" Type="http://schemas.openxmlformats.org/officeDocument/2006/relationships/hyperlink" Target="https://base.garant.ru/22755289/" TargetMode="External"/><Relationship Id="rId416" Type="http://schemas.openxmlformats.org/officeDocument/2006/relationships/hyperlink" Target="https://omsk.gks.ru/storage/mediabank/ind-chisl_01.01.2022.htm" TargetMode="External"/><Relationship Id="rId598" Type="http://schemas.openxmlformats.org/officeDocument/2006/relationships/hyperlink" Target="https://ppmi.yakutia.click/" TargetMode="External"/><Relationship Id="rId220" Type="http://schemas.openxmlformats.org/officeDocument/2006/relationships/hyperlink" Target="https://login.consultant.ru/link/?req=doc&amp;base=RLAW265&amp;n=104907&amp;dst=1000000002" TargetMode="External"/><Relationship Id="rId458" Type="http://schemas.openxmlformats.org/officeDocument/2006/relationships/hyperlink" Target="https://pravmin.gov74.ru/files/norm_act/pravmin/126-p_5.pdf" TargetMode="External"/><Relationship Id="rId623" Type="http://schemas.openxmlformats.org/officeDocument/2006/relationships/hyperlink" Target="mailto:namihaylova@obladmin.pskov.ru" TargetMode="External"/><Relationship Id="rId15" Type="http://schemas.openxmlformats.org/officeDocument/2006/relationships/hyperlink" Target="mailto:zaytsevds@saratov.gov.ru" TargetMode="External"/><Relationship Id="rId57" Type="http://schemas.openxmlformats.org/officeDocument/2006/relationships/hyperlink" Target="http://dkp31.ru/" TargetMode="External"/><Relationship Id="rId262" Type="http://schemas.openxmlformats.org/officeDocument/2006/relationships/hyperlink" Target="mailto:unp@minfin.rk.gov.ru" TargetMode="External"/><Relationship Id="rId318" Type="http://schemas.openxmlformats.org/officeDocument/2006/relationships/hyperlink" Target="mailto:ppmi-53@mail.ru" TargetMode="External"/><Relationship Id="rId525" Type="http://schemas.openxmlformats.org/officeDocument/2006/relationships/hyperlink" Target="mailto:osr@mcx73.ru" TargetMode="External"/><Relationship Id="rId567" Type="http://schemas.openxmlformats.org/officeDocument/2006/relationships/hyperlink" Target="https://&#1074;&#1077;&#1089;&#1090;&#1080;35.&#1088;&#1092;/video/2022/03/24/itogi_realizacii_proekta_narodnyy_byudzhet_za_2021_god_podveli_v_vologde" TargetMode="External"/><Relationship Id="rId99" Type="http://schemas.openxmlformats.org/officeDocument/2006/relationships/hyperlink" Target="https://golos-amur.ru/" TargetMode="External"/><Relationship Id="rId122" Type="http://schemas.openxmlformats.org/officeDocument/2006/relationships/hyperlink" Target="mailto:avb@volgafin.ru" TargetMode="External"/><Relationship Id="rId164" Type="http://schemas.openxmlformats.org/officeDocument/2006/relationships/hyperlink" Target="https://astrastat.gks.ru/folder/35673" TargetMode="External"/><Relationship Id="rId371" Type="http://schemas.openxmlformats.org/officeDocument/2006/relationships/hyperlink" Target="http://publication.pravo.gov.ru/Document/View/3900201912270018?rangeSize=50" TargetMode="External"/><Relationship Id="rId427" Type="http://schemas.openxmlformats.org/officeDocument/2006/relationships/hyperlink" Target="mailto:pimenovaiv@minfin.omskportal.ru" TargetMode="External"/><Relationship Id="rId469" Type="http://schemas.openxmlformats.org/officeDocument/2006/relationships/hyperlink" Target="http://minfin.kalmregion.ru/deyatelnost/initsiativnoe-byudzhetirovanie/" TargetMode="External"/><Relationship Id="rId634" Type="http://schemas.openxmlformats.org/officeDocument/2006/relationships/hyperlink" Target="https://orel-region.ru/index.php?head=17&amp;part=19&amp;formName=docsearch&amp;doc_type=0&amp;doc_organ=0&amp;fwords=&amp;number=705&amp;date1f=20-12-2019&amp;date2f=%E4%E4-%EC%EC-%E3%E3%E3%E3&amp;date3f=%E4%E4-%EC%EC-%E3%E3%E3%E3&amp;x=29&amp;y=9" TargetMode="External"/><Relationship Id="rId26" Type="http://schemas.openxmlformats.org/officeDocument/2006/relationships/hyperlink" Target="http://mari-el.gov.ru/pravo/DocLib65/191219_398.pdf" TargetMode="External"/><Relationship Id="rId231" Type="http://schemas.openxmlformats.org/officeDocument/2006/relationships/hyperlink" Target="http://gkh.adm44.ru/sov_sreda/" TargetMode="External"/><Relationship Id="rId273" Type="http://schemas.openxmlformats.org/officeDocument/2006/relationships/hyperlink" Target="https://lenobl.ru/ru/dokumenty/opublikovanie-pravovyh-aktov/oficialno-opublikovanie-npa-s-10-iyunya-2013-goda/oficialnoe-opublikovanie-pravovyh-aktov-leningradskoj-oblasti-s-10-iyu/" TargetMode="External"/><Relationship Id="rId329" Type="http://schemas.openxmlformats.org/officeDocument/2006/relationships/hyperlink" Target="http://docs.cntd.ru/document/553230534" TargetMode="External"/><Relationship Id="rId480" Type="http://schemas.openxmlformats.org/officeDocument/2006/relationships/hyperlink" Target="https://www.tambov.gov.ru/assets/files/urt/pao-864.pdf" TargetMode="External"/><Relationship Id="rId536" Type="http://schemas.openxmlformats.org/officeDocument/2006/relationships/hyperlink" Target="https://or71.ru/primi_uchastie/narodniy_budjet_new/" TargetMode="External"/><Relationship Id="rId68" Type="http://schemas.openxmlformats.org/officeDocument/2006/relationships/hyperlink" Target="http://gsrb.ru/ru/nakazy-izbirateley/" TargetMode="External"/><Relationship Id="rId133" Type="http://schemas.openxmlformats.org/officeDocument/2006/relationships/hyperlink" Target="https://voronezhstat.gks.ru/storage/mediabank/&#1055;&#1088;&#1077;&#1076;&#1074;&#1072;&#1088;&#1080;&#1090;&#1077;&#1083;&#1100;&#1085;&#1072;&#1103;%20&#1086;&#1094;&#1077;&#1085;&#1082;&#1072;%20&#1095;&#1080;&#1089;&#1083;&#1077;&#1085;&#1085;&#1086;&#1089;&#1090;&#1080;%20&#1087;&#1086;&#1089;&#1090;&#1086;&#1103;&#1085;&#1085;&#1086;&#1075;&#1086;%20&#1085;&#1072;&#1089;&#1077;&#1083;&#1077;&#1085;&#1080;&#1103;(1).pdf" TargetMode="External"/><Relationship Id="rId175" Type="http://schemas.openxmlformats.org/officeDocument/2006/relationships/hyperlink" Target="mailto:tulupova.msu@mail.ru" TargetMode="External"/><Relationship Id="rId340" Type="http://schemas.openxmlformats.org/officeDocument/2006/relationships/hyperlink" Target="mailto:Tamara.Rubinskaya@tatar.ru" TargetMode="External"/><Relationship Id="rId578" Type="http://schemas.openxmlformats.org/officeDocument/2006/relationships/hyperlink" Target="https://docs.cntd.ru/document/822403530?marker=7DC0K7" TargetMode="External"/><Relationship Id="rId200" Type="http://schemas.openxmlformats.org/officeDocument/2006/relationships/hyperlink" Target="https://kirovstat.gks.ru/storage/mediabank/%D0%9E%D1%86%D0%B5%D0%BD%D0%BA%D0%B0%20%D1%87%D0%B8%D1%81%D0%BB%D0%B5%D0%BD%D0%BD%D0%BE%D1%81%D1%82%D0%B8%20%D0%BD%D0%B0%20%D0%BD%D0%B0%D1%87%D0%B0%D0%BB%D0%BE%202021-2022.htm" TargetMode="External"/><Relationship Id="rId382" Type="http://schemas.openxmlformats.org/officeDocument/2006/relationships/hyperlink" Target="mailto:shirokova@yarregion.ru" TargetMode="External"/><Relationship Id="rId438" Type="http://schemas.openxmlformats.org/officeDocument/2006/relationships/hyperlink" Target="mailto:e.smetankina@egov66.ru" TargetMode="External"/><Relationship Id="rId603" Type="http://schemas.openxmlformats.org/officeDocument/2006/relationships/hyperlink" Target="http://docs.cntd.ru/document/463306303" TargetMode="External"/><Relationship Id="rId645" Type="http://schemas.openxmlformats.org/officeDocument/2006/relationships/hyperlink" Target="https://57.gorodsreda.ru/" TargetMode="External"/><Relationship Id="rId242" Type="http://schemas.openxmlformats.org/officeDocument/2006/relationships/hyperlink" Target="https://login.consultant.ru/link/?req=doc&amp;base=RLAW265&amp;n=80122&amp;dst=100002" TargetMode="External"/><Relationship Id="rId284" Type="http://schemas.openxmlformats.org/officeDocument/2006/relationships/hyperlink" Target="http://publication.pravo.gov.ru/Document/View/5200202012300004" TargetMode="External"/><Relationship Id="rId491" Type="http://schemas.openxmlformats.org/officeDocument/2006/relationships/hyperlink" Target="https://pravo.donland.ru/doc/view/id/%D0%9E%D0%B1%D0%BB%D0%B0%D1%81%D1%82%D0%BD%D0%BE%D0%B9+%D0%B7%D0%B0%D0%BA%D0%BE%D0%BD_418-%D0%97%D0%A1_21122020_24303/" TargetMode="External"/><Relationship Id="rId505" Type="http://schemas.openxmlformats.org/officeDocument/2006/relationships/hyperlink" Target="mailto:ShillerMv@72to.ru" TargetMode="External"/><Relationship Id="rId37" Type="http://schemas.openxmlformats.org/officeDocument/2006/relationships/hyperlink" Target="http://www.educaltai.ru/news/news_obs/58153/" TargetMode="External"/><Relationship Id="rId79" Type="http://schemas.openxmlformats.org/officeDocument/2006/relationships/hyperlink" Target="http://mcx-altai.ru/attachments/article/1946/1_20210311-postanovlenie-pravitelstva-respubliki-altaj-ot-26-dekabrja-2019-g.-&#8470;-379.docx" TargetMode="External"/><Relationship Id="rId102" Type="http://schemas.openxmlformats.org/officeDocument/2006/relationships/hyperlink" Target="mailto:gorbunov@fin.amurobl.ru" TargetMode="External"/><Relationship Id="rId144" Type="http://schemas.openxmlformats.org/officeDocument/2006/relationships/hyperlink" Target="https://&#1079;&#1072;&#1073;&#1072;&#1081;&#1082;&#1072;&#1083;&#1100;&#1077;.&#1084;&#1086;&#1103;&#1088;&#1086;&#1089;&#1089;&#1080;&#1103;.&#1088;&#1092;/" TargetMode="External"/><Relationship Id="rId547" Type="http://schemas.openxmlformats.org/officeDocument/2006/relationships/hyperlink" Target="https://arhangelskstat.gks.ru/population111" TargetMode="External"/><Relationship Id="rId589" Type="http://schemas.openxmlformats.org/officeDocument/2006/relationships/hyperlink" Target="https://spbddtl.ru/files/polozhenie-o-konkurse-tvoj-shkolnyj-byudzhet.pdf" TargetMode="External"/><Relationship Id="rId90" Type="http://schemas.openxmlformats.org/officeDocument/2006/relationships/hyperlink" Target="mailto:gilpolitika.minregion@mail.ru," TargetMode="External"/><Relationship Id="rId186" Type="http://schemas.openxmlformats.org/officeDocument/2006/relationships/hyperlink" Target="https://nac.gov.karelia.ru/about/5542/" TargetMode="External"/><Relationship Id="rId351" Type="http://schemas.openxmlformats.org/officeDocument/2006/relationships/hyperlink" Target="http://newargun.ru/%d0%be%d1%82%d0%b4%d0%b5%d0%bb-%d1%8d%d0%ba%d0%be%d0%bd%d0%be%d0%bc%d0%b8%d0%ba%d0%b8-%d0%b8-%d0%bf%d1%80%d0%b5%d0%b4%d0%bf%d1%80%d0%b8%d0%bd%d0%b8%d0%bc%d0%b0%d1%82%d0%b5%d0%bb%d1%8c%d1%81%d1%82/" TargetMode="External"/><Relationship Id="rId393" Type="http://schemas.openxmlformats.org/officeDocument/2006/relationships/hyperlink" Target="https://permstat.gks.ru/storage/mediabank/HWL8nFB6/&#1054;&#1094;&#1077;&#1085;&#1082;&#1072;%20&#1095;&#1080;&#1089;&#1083;&#1077;&#1085;&#1085;&#1086;&#1089;&#1090;&#1080;%20&#1085;&#1072;&#1089;&#1077;&#1083;&#1077;&#1085;&#1080;&#1103;%20&#1055;&#1077;&#1088;&#1084;&#1089;&#1082;&#1086;&#1075;&#1086;%20&#1082;&#1088;&#1072;&#1103;%20&#1087;&#1086;%20&#1084;&#1091;&#1085;&#1080;&#1094;&#1080;&#1087;&#1072;&#1083;&#1100;&#1085;&#1099;&#1084;%20&#1086;&#1073;&#1088;&#1072;&#1079;&#1086;&#1074;&#1072;&#1085;&#1080;&#1103;&#1084;%20&#1085;&#1072;%201%20&#1103;&#1085;&#1074;&#1072;&#1088;&#1103;%202021%20&#1075;&#1086;&#1076;&#1072;%20&#1080;%20&#1074;%20&#1089;&#1088;&#1077;&#1076;&#1085;&#1077;&#1084;%20&#1079;&#1072;%202020%20&#1075;&#1086;&#1076;.xlsx" TargetMode="External"/><Relationship Id="rId407" Type="http://schemas.openxmlformats.org/officeDocument/2006/relationships/hyperlink" Target="http://budget.orb.ru/images/gritsenko/post2.docx" TargetMode="External"/><Relationship Id="rId449" Type="http://schemas.openxmlformats.org/officeDocument/2006/relationships/hyperlink" Target="http://&#1095;&#1091;&#1082;&#1086;&#1090;&#1082;&#1072;.&#1088;&#1092;/documents/gosudarstvennye-programmy-chukotskogo-ao/" TargetMode="External"/><Relationship Id="rId614" Type="http://schemas.openxmlformats.org/officeDocument/2006/relationships/hyperlink" Target="http://publication.pravo.gov.ru/Document/View/2900201910180011" TargetMode="External"/><Relationship Id="rId656" Type="http://schemas.openxmlformats.org/officeDocument/2006/relationships/drawing" Target="../drawings/drawing1.xml"/><Relationship Id="rId211" Type="http://schemas.openxmlformats.org/officeDocument/2006/relationships/hyperlink" Target="https://komi.gks.ru/population" TargetMode="External"/><Relationship Id="rId253" Type="http://schemas.openxmlformats.org/officeDocument/2006/relationships/hyperlink" Target="https://docs.cntd.ru/document/444712158" TargetMode="External"/><Relationship Id="rId295" Type="http://schemas.openxmlformats.org/officeDocument/2006/relationships/hyperlink" Target="https://vk.com/ppmi53" TargetMode="External"/><Relationship Id="rId309" Type="http://schemas.openxmlformats.org/officeDocument/2006/relationships/hyperlink" Target="https://gokucmpi.ru/" TargetMode="External"/><Relationship Id="rId460" Type="http://schemas.openxmlformats.org/officeDocument/2006/relationships/hyperlink" Target="http://satadmin.ru/news/v-bakale-v-etom-godu-budet-dostroen-bolshoy-sportivnyy-obekt" TargetMode="External"/><Relationship Id="rId516" Type="http://schemas.openxmlformats.org/officeDocument/2006/relationships/hyperlink" Target="http://ufo.ulntc.ru/index.php?mgf=ppmi" TargetMode="External"/><Relationship Id="rId48" Type="http://schemas.openxmlformats.org/officeDocument/2006/relationships/hyperlink" Target="mailto:skopenko_or@belregion.ru" TargetMode="External"/><Relationship Id="rId113" Type="http://schemas.openxmlformats.org/officeDocument/2006/relationships/hyperlink" Target="mailto:apk@vladfin.ru" TargetMode="External"/><Relationship Id="rId320" Type="http://schemas.openxmlformats.org/officeDocument/2006/relationships/hyperlink" Target="mailto:investapk@novreg.ru" TargetMode="External"/><Relationship Id="rId558" Type="http://schemas.openxmlformats.org/officeDocument/2006/relationships/hyperlink" Target="http://www.udmurt.ru/regulatory/index.php?typeid=31183294&amp;regnum=196&amp;sdate=21.05.2019&amp;edate=&amp;sdatepub=&amp;edatepub=&amp;q=&amp;doccnt=" TargetMode="External"/><Relationship Id="rId155" Type="http://schemas.openxmlformats.org/officeDocument/2006/relationships/hyperlink" Target="https://i3vestno.ru/-506851" TargetMode="External"/><Relationship Id="rId197" Type="http://schemas.openxmlformats.org/officeDocument/2006/relationships/hyperlink" Target="https://www.akmrko.ru/citi/iniciativ_budjet/grafik.phphttps:/ok.ru/profile/577039161474/statuses/151508371850114" TargetMode="External"/><Relationship Id="rId362" Type="http://schemas.openxmlformats.org/officeDocument/2006/relationships/hyperlink" Target="http://publication.pravo.gov.ru/Document/View/3900202107010021" TargetMode="External"/><Relationship Id="rId418" Type="http://schemas.openxmlformats.org/officeDocument/2006/relationships/hyperlink" Target="mailto:Ashlykova@mezk.omskportal.ru" TargetMode="External"/><Relationship Id="rId625" Type="http://schemas.openxmlformats.org/officeDocument/2006/relationships/hyperlink" Target="https://tmb.gks.ru/folder/33717" TargetMode="External"/><Relationship Id="rId222" Type="http://schemas.openxmlformats.org/officeDocument/2006/relationships/hyperlink" Target="https://apkkostroma.ru/industry-info/krst/index.aspx" TargetMode="External"/><Relationship Id="rId264" Type="http://schemas.openxmlformats.org/officeDocument/2006/relationships/hyperlink" Target="https://budget.rk.ifinmon.ru/krym-kak-my-hotim/dokumenty" TargetMode="External"/><Relationship Id="rId471" Type="http://schemas.openxmlformats.org/officeDocument/2006/relationships/hyperlink" Target="mailto:fin@smolensk.ru" TargetMode="External"/><Relationship Id="rId17" Type="http://schemas.openxmlformats.org/officeDocument/2006/relationships/hyperlink" Target="https://disk.yandex.ru/d/3gFLCkegWZmTiw" TargetMode="External"/><Relationship Id="rId59" Type="http://schemas.openxmlformats.org/officeDocument/2006/relationships/hyperlink" Target="mailto:fin@dvp32.ru" TargetMode="External"/><Relationship Id="rId124" Type="http://schemas.openxmlformats.org/officeDocument/2006/relationships/hyperlink" Target="https://vlgr-ranepa.ru/konkurs/vlg-local-init/" TargetMode="External"/><Relationship Id="rId527" Type="http://schemas.openxmlformats.org/officeDocument/2006/relationships/hyperlink" Target="https://ovmf2.consultant.ru/cgi/online.cgi?from=60886-188&amp;req=doc&amp;rnd=grlBpA&amp;base=RLAW076&amp;n=62282" TargetMode="External"/><Relationship Id="rId569" Type="http://schemas.openxmlformats.org/officeDocument/2006/relationships/hyperlink" Target="https://df.gov35.ru/dokumenty-strategicheskogo-planirovaniya/gosudarstvennaya-programma-departamenta-finansov/aktualnaya-versiya-gosudarstvennoy-programmy/" TargetMode="External"/><Relationship Id="rId70" Type="http://schemas.openxmlformats.org/officeDocument/2006/relationships/hyperlink" Target="http://&#1088;&#1077;&#1072;&#1083;&#1100;&#1085;&#1099;&#1077;-&#1076;&#1077;&#1083;&#1072;.&#1088;&#1092;/" TargetMode="External"/><Relationship Id="rId166" Type="http://schemas.openxmlformats.org/officeDocument/2006/relationships/hyperlink" Target="http://halmgynn.ru/12510-o-razvitii-selskih-territoriy.html;" TargetMode="External"/><Relationship Id="rId331" Type="http://schemas.openxmlformats.org/officeDocument/2006/relationships/hyperlink" Target="https://novgorodstat.gks.ru/storage/mediabank/%D0%A7%D0%B8%D1%81%D0%BB%D0%B5%D0%BD%D0%BD%D0%BE%D1%81%D1%82%D1%8C%20%D0%BD%D0%B0%D1%81%D0%B5%D0%BB%D0%B5%D0%BD%D0%B8%D1%8F%20%D0%BD%D0%B0%201.01.2022%20%D0%B3%D0%BE%D0%B4%D0%B0.pdf" TargetMode="External"/><Relationship Id="rId373" Type="http://schemas.openxmlformats.org/officeDocument/2006/relationships/hyperlink" Target="http://publication.pravo.gov.ru/Document/View/3900202107010021" TargetMode="External"/><Relationship Id="rId429" Type="http://schemas.openxmlformats.org/officeDocument/2006/relationships/hyperlink" Target="mailto:Everhozina@msh.omskportal.ru" TargetMode="External"/><Relationship Id="rId580" Type="http://schemas.openxmlformats.org/officeDocument/2006/relationships/hyperlink" Target="https://school.tvoybudget.spb.ru/" TargetMode="External"/><Relationship Id="rId636" Type="http://schemas.openxmlformats.org/officeDocument/2006/relationships/hyperlink" Target="mailto:mak@adm.orel.ru" TargetMode="External"/><Relationship Id="rId1" Type="http://schemas.openxmlformats.org/officeDocument/2006/relationships/hyperlink" Target="mailto:atsygankova@minfin-maykop.ru" TargetMode="External"/><Relationship Id="rId233" Type="http://schemas.openxmlformats.org/officeDocument/2006/relationships/hyperlink" Target="https://open.krasnodar.ru/initiative/?year=2021" TargetMode="External"/><Relationship Id="rId440" Type="http://schemas.openxmlformats.org/officeDocument/2006/relationships/hyperlink" Target="https://sverdl.gks.ru/folder/29698" TargetMode="External"/><Relationship Id="rId28" Type="http://schemas.openxmlformats.org/officeDocument/2006/relationships/hyperlink" Target="mailto:mf-naa2@minfin.mari.ru" TargetMode="External"/><Relationship Id="rId275" Type="http://schemas.openxmlformats.org/officeDocument/2006/relationships/hyperlink" Target="https://lentv24.ru/szt-msu-petrevska.htm" TargetMode="External"/><Relationship Id="rId300" Type="http://schemas.openxmlformats.org/officeDocument/2006/relationships/hyperlink" Target="https://docs.cntd.ru/document/553386375" TargetMode="External"/><Relationship Id="rId482" Type="http://schemas.openxmlformats.org/officeDocument/2006/relationships/hyperlink" Target="https://www.tambov.gov.ru/gmspk/urt.html" TargetMode="External"/><Relationship Id="rId538" Type="http://schemas.openxmlformats.org/officeDocument/2006/relationships/hyperlink" Target="https://docs.cntd.ru/document/574631687" TargetMode="External"/><Relationship Id="rId81" Type="http://schemas.openxmlformats.org/officeDocument/2006/relationships/hyperlink" Target="http://mcx-altai.ru/attachments/article/1946/1_20210311-postanovlenie-pravitelstva-respubliki-altaj-ot-26-dekabrja-2019-g.-&#8470;-379.docx" TargetMode="External"/><Relationship Id="rId135" Type="http://schemas.openxmlformats.org/officeDocument/2006/relationships/hyperlink" Target="https://smovrn.ru/;" TargetMode="External"/><Relationship Id="rId177" Type="http://schemas.openxmlformats.org/officeDocument/2006/relationships/hyperlink" Target="http://karelia-zs.ru/zakonodatelstvo_rk/prav_akty/915-zrk/" TargetMode="External"/><Relationship Id="rId342" Type="http://schemas.openxmlformats.org/officeDocument/2006/relationships/hyperlink" Target="https://tatstat.gks.ru/naselenie?" TargetMode="External"/><Relationship Id="rId384" Type="http://schemas.openxmlformats.org/officeDocument/2006/relationships/hyperlink" Target="https://minter.permkrai.ru/deyatelnost/podderzhka-mestnykh-initsiativ/initsiativnoe-byudzhetirovanie/normativno-pravovaya-baza" TargetMode="External"/><Relationship Id="rId591" Type="http://schemas.openxmlformats.org/officeDocument/2006/relationships/hyperlink" Target="https://petrostat.gks.ru/storage/mediabank/TCgYnq5o/%D0%A7%D0%B8%D1%81%D0%BB.%D0%A1%D0%9F%D0%B1%20%D0%BD%D0%B0%2001.01.2021.pdf" TargetMode="External"/><Relationship Id="rId605" Type="http://schemas.openxmlformats.org/officeDocument/2006/relationships/hyperlink" Target="https://tatstat.gks.ru/naselenie?" TargetMode="External"/><Relationship Id="rId202" Type="http://schemas.openxmlformats.org/officeDocument/2006/relationships/hyperlink" Target="https://www.socialkirov.ru/admin/access_denied.htm?cmd=logout&amp;back=yes&amp;referer=https://www.socialkirov.ru/admin/" TargetMode="External"/><Relationship Id="rId244" Type="http://schemas.openxmlformats.org/officeDocument/2006/relationships/hyperlink" Target="https://login.consultant.ru/link/?req=doc&amp;base=RLAW265&amp;n=102109&amp;dst=1000000003" TargetMode="External"/><Relationship Id="rId647" Type="http://schemas.openxmlformats.org/officeDocument/2006/relationships/hyperlink" Target="https://invest-orel.ru/" TargetMode="External"/><Relationship Id="rId39" Type="http://schemas.openxmlformats.org/officeDocument/2006/relationships/hyperlink" Target="https://belg.gks.ru/population" TargetMode="External"/><Relationship Id="rId286" Type="http://schemas.openxmlformats.org/officeDocument/2006/relationships/hyperlink" Target="https://nizhstat.gks.ru/" TargetMode="External"/><Relationship Id="rId451" Type="http://schemas.openxmlformats.org/officeDocument/2006/relationships/hyperlink" Target="https://habstat.gks.ru/folder/27977" TargetMode="External"/><Relationship Id="rId493" Type="http://schemas.openxmlformats.org/officeDocument/2006/relationships/hyperlink" Target="http://vmeste161.ru/" TargetMode="External"/><Relationship Id="rId507" Type="http://schemas.openxmlformats.org/officeDocument/2006/relationships/hyperlink" Target="https://habstat.gks.ru/folder/25028" TargetMode="External"/><Relationship Id="rId549" Type="http://schemas.openxmlformats.org/officeDocument/2006/relationships/hyperlink" Target="https://smi.adm-nao.ru/iniciativnoe-byudzhetirovanie/informaciya-o-pobeditelyah-konkursov/" TargetMode="External"/><Relationship Id="rId50" Type="http://schemas.openxmlformats.org/officeDocument/2006/relationships/hyperlink" Target="https://belregion.ru/upload/iblock/31c/111-&#1087;&#1087;.pdf" TargetMode="External"/><Relationship Id="rId104" Type="http://schemas.openxmlformats.org/officeDocument/2006/relationships/hyperlink" Target="https://clck.ru/Ueacz" TargetMode="External"/><Relationship Id="rId146" Type="http://schemas.openxmlformats.org/officeDocument/2006/relationships/hyperlink" Target="http://publication.pravo.gov.ru/Document/View/7500202002050004" TargetMode="External"/><Relationship Id="rId188" Type="http://schemas.openxmlformats.org/officeDocument/2006/relationships/hyperlink" Target="mailto:tulupova.msu@mail.ru" TargetMode="External"/><Relationship Id="rId311" Type="http://schemas.openxmlformats.org/officeDocument/2006/relationships/hyperlink" Target="https://docs.cntd.ru/document/553386375" TargetMode="External"/><Relationship Id="rId353" Type="http://schemas.openxmlformats.org/officeDocument/2006/relationships/hyperlink" Target="http://agro.cap.ru/action/activity/" TargetMode="External"/><Relationship Id="rId395" Type="http://schemas.openxmlformats.org/officeDocument/2006/relationships/hyperlink" Target="mailto:onkopytova@minter.permkrai.ru" TargetMode="External"/><Relationship Id="rId409" Type="http://schemas.openxmlformats.org/officeDocument/2006/relationships/hyperlink" Target="http://budget.orb.ru/images/gritsenko/prik2.docx" TargetMode="External"/><Relationship Id="rId560" Type="http://schemas.openxmlformats.org/officeDocument/2006/relationships/hyperlink" Target="https://udmstat.gks.ru/folder/51924" TargetMode="External"/><Relationship Id="rId92" Type="http://schemas.openxmlformats.org/officeDocument/2006/relationships/hyperlink" Target="https://minfin-altai.ru/deyatelnost/proactive-budgeting/" TargetMode="External"/><Relationship Id="rId213" Type="http://schemas.openxmlformats.org/officeDocument/2006/relationships/hyperlink" Target="consultantplus://offline/ref=55AB044EF2AE989F64BAC01863E5C4A9ADFF11BADF275679A20855BC8E46D11C9C7059606921C791BA63221FB7AD46C4F510AAEFFC56605E2760CEN9c9M" TargetMode="External"/><Relationship Id="rId420" Type="http://schemas.openxmlformats.org/officeDocument/2006/relationships/hyperlink" Target="mailto:pimenovaiv@minfin.omskportal.ru" TargetMode="External"/><Relationship Id="rId616" Type="http://schemas.openxmlformats.org/officeDocument/2006/relationships/hyperlink" Target="https://vk.com/club82210903" TargetMode="External"/><Relationship Id="rId658" Type="http://schemas.openxmlformats.org/officeDocument/2006/relationships/comments" Target="../comments2.xml"/><Relationship Id="rId255" Type="http://schemas.openxmlformats.org/officeDocument/2006/relationships/hyperlink" Target="https://vk.com/wall516521317_151801;" TargetMode="External"/><Relationship Id="rId297" Type="http://schemas.openxmlformats.org/officeDocument/2006/relationships/hyperlink" Target="mailto:bud_komfin@novreg.ru" TargetMode="External"/><Relationship Id="rId462" Type="http://schemas.openxmlformats.org/officeDocument/2006/relationships/hyperlink" Target="mailto:petrov.a.n@minfin74.ru" TargetMode="External"/><Relationship Id="rId518" Type="http://schemas.openxmlformats.org/officeDocument/2006/relationships/hyperlink" Target="https://uln.gks.ru/folder/40275" TargetMode="External"/><Relationship Id="rId115" Type="http://schemas.openxmlformats.org/officeDocument/2006/relationships/hyperlink" Target="https://dtf.avo.ru/podderzka-iniciativ-naselenia" TargetMode="External"/><Relationship Id="rId157" Type="http://schemas.openxmlformats.org/officeDocument/2006/relationships/hyperlink" Target="mailto:pashanova_nn@ivreg.ru" TargetMode="External"/><Relationship Id="rId322" Type="http://schemas.openxmlformats.org/officeDocument/2006/relationships/hyperlink" Target="https://novgorodstat.gks.ru/storage/mediabank/%D0%A7%D0%B8%D1%81%D0%BB%D0%B5%D0%BD%D0%BD%D0%BE%D1%81%D1%82%D1%8C%20%D0%BD%D0%B0%D1%81%D0%B5%D0%BB%D0%B5%D0%BD%D0%B8%D1%8F%20%D0%BD%D0%B0%201.01.2022%20%D0%B3%D0%BE%D0%B4%D0%B0.pdf" TargetMode="External"/><Relationship Id="rId364" Type="http://schemas.openxmlformats.org/officeDocument/2006/relationships/hyperlink" Target="https://minstroy39.ru/upload/%D0%9F%D0%9F%D0%9A%D0%9E%20465%20%D0%BE%D1%82%2031%2008%202017%20%D0%B3%D0%BE%D1%81%20%D0%BF%D1%80%D0%BE%D0%B3%D1%80%D0%B0%D0%BC%D0%BC%D0%B0.pdf" TargetMode="External"/><Relationship Id="rId61" Type="http://schemas.openxmlformats.org/officeDocument/2006/relationships/hyperlink" Target="https://vk.com/cigi_noc_rb" TargetMode="External"/><Relationship Id="rId199" Type="http://schemas.openxmlformats.org/officeDocument/2006/relationships/hyperlink" Target="http://www.kirovreg.ru/publ/AkOUP.nsf/de017b98ac867075c32571440061b25c/c5cfc3177e78934f43257dcf00397b26?OpenDocument" TargetMode="External"/><Relationship Id="rId571" Type="http://schemas.openxmlformats.org/officeDocument/2006/relationships/hyperlink" Target="https://vologdastat.gks.ru/" TargetMode="External"/><Relationship Id="rId627" Type="http://schemas.openxmlformats.org/officeDocument/2006/relationships/hyperlink" Target="mailto:xea@gkh.tambov.gov.ru" TargetMode="External"/><Relationship Id="rId19" Type="http://schemas.openxmlformats.org/officeDocument/2006/relationships/hyperlink" Target="http://old.mari-el.gov.ru/mecon/Pages/competitions.aspx" TargetMode="External"/><Relationship Id="rId224" Type="http://schemas.openxmlformats.org/officeDocument/2006/relationships/hyperlink" Target="http://www.statdata.ru/naselenie/kostromskoi-oblasti" TargetMode="External"/><Relationship Id="rId266" Type="http://schemas.openxmlformats.org/officeDocument/2006/relationships/hyperlink" Target="https://crimea.gks.ru/folder/27537" TargetMode="External"/><Relationship Id="rId431" Type="http://schemas.openxmlformats.org/officeDocument/2006/relationships/hyperlink" Target="https://www.ryazagro.ru/documents/normativnye-pravovye-akty-v-sfere-podderzhki-agropromyshlennogo-kompleksa/postanovlenie-pravitelstva-ro-357-ot-30-oktyabrya-2013-g_4531/" TargetMode="External"/><Relationship Id="rId473" Type="http://schemas.openxmlformats.org/officeDocument/2006/relationships/hyperlink" Target="https://tmb.gks.ru/storage/mediabank/chis22-21s.pdf" TargetMode="External"/><Relationship Id="rId529" Type="http://schemas.openxmlformats.org/officeDocument/2006/relationships/hyperlink" Target="https://ulgov.ru/news/regional/2020.12.04/58446/" TargetMode="External"/><Relationship Id="rId30" Type="http://schemas.openxmlformats.org/officeDocument/2006/relationships/hyperlink" Target="mailto:kurnosov-sv@mail.ru" TargetMode="External"/><Relationship Id="rId126" Type="http://schemas.openxmlformats.org/officeDocument/2006/relationships/hyperlink" Target="http://publication.pravo.gov.ru/Document/View/3600201905300001?rangeSize=20" TargetMode="External"/><Relationship Id="rId168" Type="http://schemas.openxmlformats.org/officeDocument/2006/relationships/hyperlink" Target="consultantplus://offline/ref=0CA4A7BCEFD1E2499FE25943A0D4E4EDCE0E6FF117DB4A3DB15D9016E1B5071B4D6CCD6E350E35A2E2A63E3D5B0587BE962D359741F09FF45E1F69E85E5943C8L" TargetMode="External"/><Relationship Id="rId333" Type="http://schemas.openxmlformats.org/officeDocument/2006/relationships/hyperlink" Target="https://apk.novreg.ru/documents/501.html" TargetMode="External"/><Relationship Id="rId540" Type="http://schemas.openxmlformats.org/officeDocument/2006/relationships/hyperlink" Target="https://vk.com/narodnyi_biudjet71" TargetMode="External"/><Relationship Id="rId72" Type="http://schemas.openxmlformats.org/officeDocument/2006/relationships/hyperlink" Target="mailto:popova.o@bashkortostan.ru" TargetMode="External"/><Relationship Id="rId375" Type="http://schemas.openxmlformats.org/officeDocument/2006/relationships/hyperlink" Target="mailto:Marina.Chistopolova@tatar.ru" TargetMode="External"/><Relationship Id="rId582" Type="http://schemas.openxmlformats.org/officeDocument/2006/relationships/hyperlink" Target="mailto:Kuhareva@kfin.gov.spb.ru" TargetMode="External"/><Relationship Id="rId638" Type="http://schemas.openxmlformats.org/officeDocument/2006/relationships/hyperlink" Target="http://publication.pravo.gov.ru/Document/View/5700201710030002" TargetMode="External"/><Relationship Id="rId3" Type="http://schemas.openxmlformats.org/officeDocument/2006/relationships/hyperlink" Target="https://t.me/minfin01" TargetMode="External"/><Relationship Id="rId235" Type="http://schemas.openxmlformats.org/officeDocument/2006/relationships/hyperlink" Target="mailto:b.khachegogu@minfin.krasnodar.ru" TargetMode="External"/><Relationship Id="rId277" Type="http://schemas.openxmlformats.org/officeDocument/2006/relationships/hyperlink" Target="https://petrostat.gks.ru/folder/29437" TargetMode="External"/><Relationship Id="rId400" Type="http://schemas.openxmlformats.org/officeDocument/2006/relationships/hyperlink" Target="https://permstat.gks.ru/storage/mediabank/HWL8nFB6/&#1054;&#1094;&#1077;&#1085;&#1082;&#1072;%20&#1095;&#1080;&#1089;&#1083;&#1077;&#1085;&#1085;&#1086;&#1089;&#1090;&#1080;%20&#1085;&#1072;&#1089;&#1077;&#1083;&#1077;&#1085;&#1080;&#1103;%20&#1055;&#1077;&#1088;&#1084;&#1089;&#1082;&#1086;&#1075;&#1086;%20&#1082;&#1088;&#1072;&#1103;%20&#1087;&#1086;%20&#1084;&#1091;&#1085;&#1080;&#1094;&#1080;&#1087;&#1072;&#1083;&#1100;&#1085;&#1099;&#1084;%20&#1086;&#1073;&#1088;&#1072;&#1079;&#1086;&#1074;&#1072;&#1085;&#1080;&#1103;&#1084;%20&#1085;&#1072;%201%20&#1103;&#1085;&#1074;&#1072;&#1088;&#1103;%202021%20&#1075;&#1086;&#1076;&#1072;%20&#1080;%20&#1074;%20&#1089;&#1088;&#1077;&#1076;&#1085;&#1077;&#1084;%20&#1079;&#1072;%202020%20&#1075;&#1086;&#1076;.xlsx" TargetMode="External"/><Relationship Id="rId442" Type="http://schemas.openxmlformats.org/officeDocument/2006/relationships/hyperlink" Target="https://ovmf2.consultant.ru/cgi/online.cgi?rnd=66D8B55318E3190061A470AE6405CD26&amp;req=doc&amp;base=MOB&amp;n=307719&amp;dst=100011&amp;fld=134&amp;REFFIELD=134&amp;REFDST=1000000048&amp;REFDOC=331165&amp;REFBASE=MOB&amp;stat=refcode%3D19827%3Bdstident%3D100011%3Bindex%3D73" TargetMode="External"/><Relationship Id="rId484" Type="http://schemas.openxmlformats.org/officeDocument/2006/relationships/hyperlink" Target="https://www.tambov.gov.ru/news/view/proekt-narodnaya-iniciativa-novye-usloviya-novye-idei.html" TargetMode="External"/><Relationship Id="rId137" Type="http://schemas.openxmlformats.org/officeDocument/2006/relationships/hyperlink" Target="mailto:sovet36@yandex.ru" TargetMode="External"/><Relationship Id="rId302" Type="http://schemas.openxmlformats.org/officeDocument/2006/relationships/hyperlink" Target="https://docs.cntd.ru/document/450360732" TargetMode="External"/><Relationship Id="rId344" Type="http://schemas.openxmlformats.org/officeDocument/2006/relationships/hyperlink" Target="http://ivo.garant.ru/proxy/share?data=q4Og0aLnpN5Pvp_qlYqxjK_xqrzXt9W_qeqZArDksdj_97HLova1x5DWsdG8lFKko_yS8tuowbnMtcfyh_Gp47Xik_2K_LnymwDy2b_WpO207aXXudzyhvG_4IkV5rPkgeD8" TargetMode="External"/><Relationship Id="rId41" Type="http://schemas.openxmlformats.org/officeDocument/2006/relationships/hyperlink" Target="https://&#1088;&#1077;&#1096;&#1072;&#1077;&#1084;&#1074;&#1084;&#1077;&#1089;&#1090;&#1077;31.&#1088;&#1092;/" TargetMode="External"/><Relationship Id="rId83" Type="http://schemas.openxmlformats.org/officeDocument/2006/relationships/hyperlink" Target="https://minregion-ra.ru/wp-content/uploads/2018/03/%D0%9F%D0%BE%D1%81%D1%82%D0%B0%D0%BD%D0%BE%D0%B2%D0%BB%D0%B5%D0%BD%D0%B8%D0%B5-%E2%84%96-25-%D0%BE%D1%82-31.01.2018.pdf" TargetMode="External"/><Relationship Id="rId179" Type="http://schemas.openxmlformats.org/officeDocument/2006/relationships/hyperlink" Target="mailto:tulupova.msu@mail.ru" TargetMode="External"/><Relationship Id="rId386" Type="http://schemas.openxmlformats.org/officeDocument/2006/relationships/hyperlink" Target="mailto:onkopytova@minter.permkrai.ru" TargetMode="External"/><Relationship Id="rId551" Type="http://schemas.openxmlformats.org/officeDocument/2006/relationships/hyperlink" Target="mailto:oegorova@adm-nao.ru" TargetMode="External"/><Relationship Id="rId593" Type="http://schemas.openxmlformats.org/officeDocument/2006/relationships/hyperlink" Target="mailto:andreevanor@mail.ru" TargetMode="External"/><Relationship Id="rId607" Type="http://schemas.openxmlformats.org/officeDocument/2006/relationships/hyperlink" Target="mailto:ssanisimova@adm.khv.ru" TargetMode="External"/><Relationship Id="rId649" Type="http://schemas.openxmlformats.org/officeDocument/2006/relationships/hyperlink" Target="mailto:oee@adm.orel.ru" TargetMode="External"/><Relationship Id="rId190" Type="http://schemas.openxmlformats.org/officeDocument/2006/relationships/hyperlink" Target="https://nac.gov.karelia.ru/about/3841/" TargetMode="External"/><Relationship Id="rId204" Type="http://schemas.openxmlformats.org/officeDocument/2006/relationships/hyperlink" Target="http://socialkirov.ru/images/PPMIImages/&#1055;&#1055;&#1052;&#1048;_&#1083;&#1086;&#1075;&#1086;" TargetMode="External"/><Relationship Id="rId246" Type="http://schemas.openxmlformats.org/officeDocument/2006/relationships/hyperlink" Target="http://zakon.krskstate.ru/0/doc/34007" TargetMode="External"/><Relationship Id="rId288" Type="http://schemas.openxmlformats.org/officeDocument/2006/relationships/hyperlink" Target="mailto:denisova@mvp.kreml.nnov.ru" TargetMode="External"/><Relationship Id="rId411" Type="http://schemas.openxmlformats.org/officeDocument/2006/relationships/hyperlink" Target="http://budget.orb.ru/new/init-budg" TargetMode="External"/><Relationship Id="rId453" Type="http://schemas.openxmlformats.org/officeDocument/2006/relationships/hyperlink" Target="http://&#1095;&#1091;&#1082;&#1086;&#1090;&#1082;&#1072;.&#1088;&#1092;/ekonomika/initsiativnoe-byudzhetirovanie/" TargetMode="External"/><Relationship Id="rId509" Type="http://schemas.openxmlformats.org/officeDocument/2006/relationships/hyperlink" Target="https://guvp.khabkrai.ru/Deyatelnost/TOS/Obschaya-informaciya-i-normativnye-pravovye-akty" TargetMode="External"/><Relationship Id="rId106" Type="http://schemas.openxmlformats.org/officeDocument/2006/relationships/hyperlink" Target="mailto:komfortnaysreda@mail.ru" TargetMode="External"/><Relationship Id="rId313" Type="http://schemas.openxmlformats.org/officeDocument/2006/relationships/hyperlink" Target="https://docs.cntd.ru/document/450360732" TargetMode="External"/><Relationship Id="rId495" Type="http://schemas.openxmlformats.org/officeDocument/2006/relationships/hyperlink" Target="mailto:Sivak_DS@donland.ru" TargetMode="External"/><Relationship Id="rId10" Type="http://schemas.openxmlformats.org/officeDocument/2006/relationships/hyperlink" Target="https://mcx.75.ru/gospodderzhka/finansovaya-podderzhka/kompleksnoe-razvitie-sel-skih-territoriy/blagoustroystvo-sel-skih-territoriy/233867-konkurs-2021-g" TargetMode="External"/><Relationship Id="rId52" Type="http://schemas.openxmlformats.org/officeDocument/2006/relationships/hyperlink" Target="https://belg.gks.ru/population" TargetMode="External"/><Relationship Id="rId94" Type="http://schemas.openxmlformats.org/officeDocument/2006/relationships/hyperlink" Target="mailto:metod@mfmail.ru" TargetMode="External"/><Relationship Id="rId148" Type="http://schemas.openxmlformats.org/officeDocument/2006/relationships/hyperlink" Target="https://75.gorodsreda.ru/" TargetMode="External"/><Relationship Id="rId355" Type="http://schemas.openxmlformats.org/officeDocument/2006/relationships/hyperlink" Target="https://chuvash.gks.ru/demog" TargetMode="External"/><Relationship Id="rId397" Type="http://schemas.openxmlformats.org/officeDocument/2006/relationships/hyperlink" Target="https://veved.ru/perm/perm-news/152842-v-prikame-na-kraevoj-konkurs-postupilo-pochti-300-proektov-iniciativnogo-bjudzhetirovanija.html" TargetMode="External"/><Relationship Id="rId520" Type="http://schemas.openxmlformats.org/officeDocument/2006/relationships/hyperlink" Target="https://docs.cntd.ru/document/463710828" TargetMode="External"/><Relationship Id="rId562" Type="http://schemas.openxmlformats.org/officeDocument/2006/relationships/hyperlink" Target="http://www.udmurt.ru/regulatory/index.php?typeid=31183294&amp;regnum=196&amp;sdate=21.05.2019&amp;edate=&amp;sdatepub=&amp;edatepub=&amp;q=&amp;doccnt=" TargetMode="External"/><Relationship Id="rId618" Type="http://schemas.openxmlformats.org/officeDocument/2006/relationships/hyperlink" Target="mailto:bakanova.ev@dvinaland.ru" TargetMode="External"/><Relationship Id="rId215" Type="http://schemas.openxmlformats.org/officeDocument/2006/relationships/hyperlink" Target="http://www.statdata.ru/naselenie/kostromskoi-oblasti" TargetMode="External"/><Relationship Id="rId257" Type="http://schemas.openxmlformats.org/officeDocument/2006/relationships/hyperlink" Target="mailto:rudenko.ib@rkursk.ru" TargetMode="External"/><Relationship Id="rId422" Type="http://schemas.openxmlformats.org/officeDocument/2006/relationships/hyperlink" Target="https://vk.com/kipomsk" TargetMode="External"/><Relationship Id="rId464" Type="http://schemas.openxmlformats.org/officeDocument/2006/relationships/hyperlink" Target="http://minfin.kalmregion.ru/deyatelnost/initsiativnoe-byudzhetirovanie/" TargetMode="External"/><Relationship Id="rId299" Type="http://schemas.openxmlformats.org/officeDocument/2006/relationships/hyperlink" Target="https://novgorodstat.gks.ru/storage/mediabank/%D0%A7%D0%B8%D1%81%D0%BB%D0%B5%D0%BD%D0%BD%D0%BE%D1%81%D1%82%D1%8C%20%D0%BD%D0%B0%D1%81%D0%B5%D0%BB%D0%B5%D0%BD%D0%B8%D1%8F%20%D0%BD%D0%B0%201.01.2022%20%D0%B3%D0%BE%D0%B4%D0%B0.pdf" TargetMode="External"/><Relationship Id="rId63" Type="http://schemas.openxmlformats.org/officeDocument/2006/relationships/hyperlink" Target="mailto:kochetkova.e@bashkortostan.ru" TargetMode="External"/><Relationship Id="rId159" Type="http://schemas.openxmlformats.org/officeDocument/2006/relationships/hyperlink" Target="http://gov.ivcons.ru/documents/746745?items=1&amp;page=210" TargetMode="External"/><Relationship Id="rId366" Type="http://schemas.openxmlformats.org/officeDocument/2006/relationships/hyperlink" Target="https://kaliningrad.gks.ru/" TargetMode="External"/><Relationship Id="rId573" Type="http://schemas.openxmlformats.org/officeDocument/2006/relationships/hyperlink" Target="https://petrostat.gks.ru/storage/mediabank/TCgYnq5o/%D0%A7%D0%B8%D1%81%D0%BB.%D0%A1%D0%9F%D0%B1%20%D0%BD%D0%B0%2001.01.2021.pdf" TargetMode="External"/><Relationship Id="rId226" Type="http://schemas.openxmlformats.org/officeDocument/2006/relationships/hyperlink" Target="https://apkkostroma.ru/industry-info/krst/index.aspx" TargetMode="External"/><Relationship Id="rId433" Type="http://schemas.openxmlformats.org/officeDocument/2006/relationships/hyperlink" Target="mailto:rakitina@ryazagro.ru" TargetMode="External"/><Relationship Id="rId640" Type="http://schemas.openxmlformats.org/officeDocument/2006/relationships/hyperlink" Target="http://&#1086;&#1088;&#1105;&#1083;.&#1088;&#1092;/&#1085;&#1072;&#1088;&#1086;&#1076;&#1085;&#1099;&#1081;-&#1073;&#1102;&#1076;&#1078;&#1077;&#1090;" TargetMode="External"/><Relationship Id="rId74" Type="http://schemas.openxmlformats.org/officeDocument/2006/relationships/hyperlink" Target="http://docs.cntd.ru/document/553216517" TargetMode="External"/><Relationship Id="rId377" Type="http://schemas.openxmlformats.org/officeDocument/2006/relationships/hyperlink" Target="https://docs.cntd.ru/document/446168877" TargetMode="External"/><Relationship Id="rId500" Type="http://schemas.openxmlformats.org/officeDocument/2006/relationships/hyperlink" Target="https://tumstat.gks.ru/ofstat_ug" TargetMode="External"/><Relationship Id="rId584" Type="http://schemas.openxmlformats.org/officeDocument/2006/relationships/hyperlink" Target="https://disk.yandex.ru/d/heO_j-kXNiicsg" TargetMode="External"/><Relationship Id="rId5" Type="http://schemas.openxmlformats.org/officeDocument/2006/relationships/hyperlink" Target="https://mcx.75.ru/gospodderzhka/finansovaya-podderzhka/kompleksnoe-razvitie-sel-skih-territoriy/blagoustroystvo-sel-skih-territoriy" TargetMode="External"/><Relationship Id="rId237" Type="http://schemas.openxmlformats.org/officeDocument/2006/relationships/hyperlink" Target="https://admkrai.krasnodar.ru/upload/iblock/929/929e735a1bd74bc746554e0956b85848.pdf" TargetMode="External"/><Relationship Id="rId444" Type="http://schemas.openxmlformats.org/officeDocument/2006/relationships/hyperlink" Target="mailto:OrlovaOK@mosreg.ru" TargetMode="External"/><Relationship Id="rId651" Type="http://schemas.openxmlformats.org/officeDocument/2006/relationships/hyperlink" Target="http://publication.pravo.gov.ru/Document/View/6900202103170004" TargetMode="External"/><Relationship Id="rId290" Type="http://schemas.openxmlformats.org/officeDocument/2006/relationships/hyperlink" Target="http://docs.cntd.ru/document/553364140" TargetMode="External"/><Relationship Id="rId304" Type="http://schemas.openxmlformats.org/officeDocument/2006/relationships/hyperlink" Target="https://docs.cntd.ru/document/553386375" TargetMode="External"/><Relationship Id="rId388" Type="http://schemas.openxmlformats.org/officeDocument/2006/relationships/hyperlink" Target="https://veved.ru/perm/perm-news/152842-v-prikame-na-kraevoj-konkurs-postupilo-pochti-300-proektov-iniciativnogo-bjudzhetirovanija.html" TargetMode="External"/><Relationship Id="rId511" Type="http://schemas.openxmlformats.org/officeDocument/2006/relationships/hyperlink" Target="https://docs.cntd.ru/document/463707762" TargetMode="External"/><Relationship Id="rId609" Type="http://schemas.openxmlformats.org/officeDocument/2006/relationships/hyperlink" Target="https://habstat.gks.ru/folder/25028" TargetMode="External"/><Relationship Id="rId85" Type="http://schemas.openxmlformats.org/officeDocument/2006/relationships/hyperlink" Target="https://minregion-ra.ru/deyatelnost/strategicheskoe-napravlenie-zhkkh-i-gorodskaya-sreda.php" TargetMode="External"/><Relationship Id="rId150" Type="http://schemas.openxmlformats.org/officeDocument/2006/relationships/hyperlink" Target="https://pravo.govvrn.ru/?q=node/16285" TargetMode="External"/><Relationship Id="rId595" Type="http://schemas.openxmlformats.org/officeDocument/2006/relationships/hyperlink" Target="https://sakha.gks.ru/folder/32348" TargetMode="External"/><Relationship Id="rId248" Type="http://schemas.openxmlformats.org/officeDocument/2006/relationships/hyperlink" Target="http://zakon.krskstate.ru/0/doc/34007" TargetMode="External"/><Relationship Id="rId455" Type="http://schemas.openxmlformats.org/officeDocument/2006/relationships/hyperlink" Target="mailto:A.Zubova@depfin.chukotka-gov.ru" TargetMode="External"/><Relationship Id="rId12" Type="http://schemas.openxmlformats.org/officeDocument/2006/relationships/hyperlink" Target="https://showdata.gks.ru/report/278930/" TargetMode="External"/><Relationship Id="rId108" Type="http://schemas.openxmlformats.org/officeDocument/2006/relationships/hyperlink" Target="https://vladimirstat.gks.ru/storage/mediabank/&#1063;&#1080;&#1089;&#1083;&#1077;&#1085;&#1085;&#1086;&#1089;&#1090;&#1100;%20&#1085;&#1072;&#1089;&#1077;&#1083;&#1077;&#1085;&#1080;&#1103;%20&#1087;&#1086;%20&#1087;&#1086;&#1083;&#1091;%20&#1080;%20&#1074;&#1086;&#1079;&#1088;&#1072;&#1089;&#1090;&#1091;%20.pdf" TargetMode="External"/><Relationship Id="rId315" Type="http://schemas.openxmlformats.org/officeDocument/2006/relationships/hyperlink" Target="https://vk.com/ppmi53" TargetMode="External"/><Relationship Id="rId522" Type="http://schemas.openxmlformats.org/officeDocument/2006/relationships/hyperlink" Target="https://docs.cntd.ru/document/554801411?marker=8Q60M3&amp;section=text" TargetMode="External"/><Relationship Id="rId96" Type="http://schemas.openxmlformats.org/officeDocument/2006/relationships/hyperlink" Target="https://docs.cntd.ru/document/550102882" TargetMode="External"/><Relationship Id="rId161" Type="http://schemas.openxmlformats.org/officeDocument/2006/relationships/hyperlink" Target="mailto:ops@df.ivanovoobl.ru" TargetMode="External"/><Relationship Id="rId399" Type="http://schemas.openxmlformats.org/officeDocument/2006/relationships/hyperlink" Target="https://minter.permkrai.ru/deyatelnost/podderzhka-mestnykh-initsiativ/samooblozhenie-grazhdan/normativno-pravovaya-baza" TargetMode="External"/><Relationship Id="rId259" Type="http://schemas.openxmlformats.org/officeDocument/2006/relationships/hyperlink" Target="https://minfin.rk.gov.ru/" TargetMode="External"/><Relationship Id="rId466" Type="http://schemas.openxmlformats.org/officeDocument/2006/relationships/hyperlink" Target="http://minfin.kalmregion.ru/deyatelnost/initsiativnoe-byudzhetirovanie/" TargetMode="External"/><Relationship Id="rId23" Type="http://schemas.openxmlformats.org/officeDocument/2006/relationships/hyperlink" Target="http://old.mari-el.gov.ru/mecon/Pages/competitions.aspx" TargetMode="External"/><Relationship Id="rId119" Type="http://schemas.openxmlformats.org/officeDocument/2006/relationships/hyperlink" Target="http://publication.pravo.gov.ru/Document/View/3401202104050006" TargetMode="External"/><Relationship Id="rId326" Type="http://schemas.openxmlformats.org/officeDocument/2006/relationships/hyperlink" Target="https://gokucmpi.ru/" TargetMode="External"/><Relationship Id="rId533" Type="http://schemas.openxmlformats.org/officeDocument/2006/relationships/hyperlink" Target="mailto:gorod_sreda73@mail.ru" TargetMode="External"/><Relationship Id="rId172" Type="http://schemas.openxmlformats.org/officeDocument/2006/relationships/hyperlink" Target="https://kalugastat.gks.ru/storage/mediabank/eFvkZPs7/&#1054;&#1094;&#1077;&#1085;&#1082;&#1072;%20&#1095;&#1080;&#1089;&#1083;&#1077;&#1085;&#1085;&#1086;&#1089;&#1090;&#1080;%20&#1085;&#1072;&#1089;&#1077;&#1083;&#1077;&#1085;&#1080;&#1103;%20&#1085;&#1072;%201%20&#1103;&#1085;&#1074;&#1072;&#1088;&#1103;%202021%20&#1075;&#1086;&#1076;&#1072;%20&#1087;&#1086;%20&#1075;&#1086;&#1088;&#1086;&#1076;&#1089;&#1082;&#1080;&#1084;%20&#1086;&#1082;&#1088;&#1091;&#1075;&#1072;&#1084;%20&#1080;%20&#1084;&#1091;&#1085;&#1080;&#1094;&#1080;&#1087;&#1072;&#1083;&#1100;&#1085;&#1099;&#1084;%20&#1088;&#1072;&#1081;&#1086;&#1085;&#1072;&#1084;.pdf" TargetMode="External"/><Relationship Id="rId477" Type="http://schemas.openxmlformats.org/officeDocument/2006/relationships/hyperlink" Target="https://tmb.gks.ru/storage/mediabank/chis22-21s.pdf" TargetMode="External"/><Relationship Id="rId600" Type="http://schemas.openxmlformats.org/officeDocument/2006/relationships/hyperlink" Target="https://rosstat.gov.ru/compendium/document/13282" TargetMode="External"/><Relationship Id="rId337" Type="http://schemas.openxmlformats.org/officeDocument/2006/relationships/hyperlink" Target="https://&#1075;&#1088;&#1072;&#1085;&#1090;&#1099;&#1090;&#1072;&#1090;&#1072;&#1088;&#1089;&#1090;&#1072;&#1085;&#1072;.&#1088;&#1092;/applications?contest=2" TargetMode="External"/><Relationship Id="rId34" Type="http://schemas.openxmlformats.org/officeDocument/2006/relationships/hyperlink" Target="https://cloud.mail.ru/public/4LdD/Pk1m2qRpw/" TargetMode="External"/><Relationship Id="rId544" Type="http://schemas.openxmlformats.org/officeDocument/2006/relationships/hyperlink" Target="http://www.statdata.ru/naselenie/naselenie-hmao" TargetMode="External"/><Relationship Id="rId183" Type="http://schemas.openxmlformats.org/officeDocument/2006/relationships/hyperlink" Target="https://krl.gks.ru/storage/mediabank/3TqLuKGC/" TargetMode="External"/><Relationship Id="rId390" Type="http://schemas.openxmlformats.org/officeDocument/2006/relationships/hyperlink" Target="https://minter.permkrai.ru/deyatelnost/podderzhka-mestnykh-initsiativ/initsiativnoe-byudzhetirovanie/initsiativnoe-byudzhetirovanie" TargetMode="External"/><Relationship Id="rId404" Type="http://schemas.openxmlformats.org/officeDocument/2006/relationships/hyperlink" Target="https://mgkhb.permkrai.ru/formirovanie-komfortnoy-gorodskoy-sredy/proektnaya-deyatelnost" TargetMode="External"/><Relationship Id="rId611" Type="http://schemas.openxmlformats.org/officeDocument/2006/relationships/hyperlink" Target="https://laws.khv.gov.ru/" TargetMode="External"/><Relationship Id="rId250" Type="http://schemas.openxmlformats.org/officeDocument/2006/relationships/hyperlink" Target="mailto:k312@krasfin.ru" TargetMode="External"/><Relationship Id="rId488" Type="http://schemas.openxmlformats.org/officeDocument/2006/relationships/hyperlink" Target="https://depfin.tomsk.gov.ru/initsiativnoe-bjudzhetirovanie" TargetMode="External"/><Relationship Id="rId45" Type="http://schemas.openxmlformats.org/officeDocument/2006/relationships/hyperlink" Target="https://belg.gks.ru/population" TargetMode="External"/><Relationship Id="rId110" Type="http://schemas.openxmlformats.org/officeDocument/2006/relationships/hyperlink" Target="https://docs.cntd.ru/document/561665049" TargetMode="External"/><Relationship Id="rId348" Type="http://schemas.openxmlformats.org/officeDocument/2006/relationships/hyperlink" Target="http://ivo.garant.ru/proxy/share?data=q4Og0aLnpN5Pvp_qlYq36LHjvI2U8J695LfQTvO68Jew5bHS__WxxaPOtc6Q10G47f7ApZz8kfLbqMS5z7T487_wg-KO47z9gw3on_yV8-S-4KTltdak47jv8oMA4rXphOWy6Yis" TargetMode="External"/><Relationship Id="rId555" Type="http://schemas.openxmlformats.org/officeDocument/2006/relationships/hyperlink" Target="mailto:GroberEM@samregion.ru" TargetMode="External"/><Relationship Id="rId194" Type="http://schemas.openxmlformats.org/officeDocument/2006/relationships/hyperlink" Target="http://docs.cntd.ru/document/550244134" TargetMode="External"/><Relationship Id="rId208" Type="http://schemas.openxmlformats.org/officeDocument/2006/relationships/hyperlink" Target="https://signal.rkomi.ru/budzhet/razrabotan-logotip-proekta-narodnyy-byudzhet" TargetMode="External"/><Relationship Id="rId415" Type="http://schemas.openxmlformats.org/officeDocument/2006/relationships/hyperlink" Target="https://ovmf2.consultant.ru/cgi/online.cgi?req=doc&amp;cacheid=603BA65AD6558414184CEEEA9DAA8A05&amp;SORTTYPE=0&amp;BASENODE=23700&amp;ts=133004834408205846370949368&amp;base=RLAW148&amp;n=164323&amp;rnd=78DB87F0E7078876E8DBB5D770C5B483" TargetMode="External"/><Relationship Id="rId622" Type="http://schemas.openxmlformats.org/officeDocument/2006/relationships/hyperlink" Target="mailto:bvl@obladmin.pskov.ru" TargetMode="External"/><Relationship Id="rId261" Type="http://schemas.openxmlformats.org/officeDocument/2006/relationships/hyperlink" Target="https://budget.rk.ifinmon.ru/krym-kak-my-hotim" TargetMode="External"/><Relationship Id="rId499" Type="http://schemas.openxmlformats.org/officeDocument/2006/relationships/hyperlink" Target="https://gkh.admtyumen.ru/OIGV/gkh/actions/programs/program.htm?id=1138@egTargetGrant" TargetMode="External"/><Relationship Id="rId56" Type="http://schemas.openxmlformats.org/officeDocument/2006/relationships/hyperlink" Target="mailto:svod2@beldepfin.ru" TargetMode="External"/><Relationship Id="rId359" Type="http://schemas.openxmlformats.org/officeDocument/2006/relationships/hyperlink" Target="http://www.cap.ru/doc/laws/2021/12/28/ruling-714" TargetMode="External"/><Relationship Id="rId566" Type="http://schemas.openxmlformats.org/officeDocument/2006/relationships/hyperlink" Target="mailto:KonovalovaEA@df.gov35.ru" TargetMode="External"/><Relationship Id="rId121" Type="http://schemas.openxmlformats.org/officeDocument/2006/relationships/hyperlink" Target="https://budget4me-34.ru/" TargetMode="External"/><Relationship Id="rId219" Type="http://schemas.openxmlformats.org/officeDocument/2006/relationships/hyperlink" Target="http://www.statdata.ru/naselenie/kostromskoi-oblasti" TargetMode="External"/><Relationship Id="rId426" Type="http://schemas.openxmlformats.org/officeDocument/2006/relationships/hyperlink" Target="https://omsk.gks.ru/storage/mediabank/chisl-2021.htm" TargetMode="External"/><Relationship Id="rId633" Type="http://schemas.openxmlformats.org/officeDocument/2006/relationships/hyperlink" Target="https://minter.ryazangov.ru/upload/iblock/124/Postanovlenie-_-14-ot-30-12-2019-g-_skan.pdf" TargetMode="External"/><Relationship Id="rId67" Type="http://schemas.openxmlformats.org/officeDocument/2006/relationships/hyperlink" Target="http://gsrb.ru/ru/nakazy-izbirateley/" TargetMode="External"/><Relationship Id="rId272" Type="http://schemas.openxmlformats.org/officeDocument/2006/relationships/hyperlink" Target="mailto:vv_nikiforov@lenreg.ru" TargetMode="External"/><Relationship Id="rId577" Type="http://schemas.openxmlformats.org/officeDocument/2006/relationships/hyperlink" Target="https://www.gov.spb.ru/law/?d&amp;nd=822403529&amp;nh=0" TargetMode="External"/><Relationship Id="rId132" Type="http://schemas.openxmlformats.org/officeDocument/2006/relationships/hyperlink" Target="https://pravo.govvrn.ru/?q=node/4481" TargetMode="External"/><Relationship Id="rId437" Type="http://schemas.openxmlformats.org/officeDocument/2006/relationships/hyperlink" Target="http://economy.midural.ru/content/postanovlenie-pravitelstva-sverdlovskoy-oblasti-ot-31082017-no-639-ppo-vnesenii-izmeneniy-v" TargetMode="External"/><Relationship Id="rId644" Type="http://schemas.openxmlformats.org/officeDocument/2006/relationships/hyperlink" Target="https://orel.gks.ru/storage/mediabank/&#1063;&#1080;&#1089;&#1083;&#1077;&#1085;&#1085;&#1086;&#1089;&#1090;&#1100;%20&#1085;&#1072;&#1089;&#1077;&#1083;&#1077;&#1085;&#1080;&#1103;%20&#1074;%20&#1054;&#1088;&#1083;&#1086;&#1074;&#1089;&#1082;&#1086;&#1081;%20&#1086;&#1073;&#1083;&#1072;&#1089;&#1090;&#1080;(2).pdf" TargetMode="External"/><Relationship Id="rId283" Type="http://schemas.openxmlformats.org/officeDocument/2006/relationships/hyperlink" Target="http://publication.pravo.gov.ru/Document/View/5200202012280004" TargetMode="External"/><Relationship Id="rId490" Type="http://schemas.openxmlformats.org/officeDocument/2006/relationships/hyperlink" Target="https://depfin.tomsk.gov.ru/uploads/ckfinder/285/userfiles/files/%D0%9F42%D0%B0.pdf" TargetMode="External"/><Relationship Id="rId504" Type="http://schemas.openxmlformats.org/officeDocument/2006/relationships/hyperlink" Target="https://ng72.ru/news/view/10595" TargetMode="External"/><Relationship Id="rId78" Type="http://schemas.openxmlformats.org/officeDocument/2006/relationships/hyperlink" Target="https://akstat.gks.ru/folder/33349" TargetMode="External"/><Relationship Id="rId143" Type="http://schemas.openxmlformats.org/officeDocument/2006/relationships/hyperlink" Target="https://75.ru/tos" TargetMode="External"/><Relationship Id="rId350" Type="http://schemas.openxmlformats.org/officeDocument/2006/relationships/hyperlink" Target="https://www.minfinchr.ru/deyatelnost/mezhbyudzhetnye-otnosheniya/iniciativnoe-byudzhetirovanie" TargetMode="External"/><Relationship Id="rId588" Type="http://schemas.openxmlformats.org/officeDocument/2006/relationships/hyperlink" Target="https://spbddtl.ru/sovet-starsheklassnikov-konkursy.html" TargetMode="External"/><Relationship Id="rId9" Type="http://schemas.openxmlformats.org/officeDocument/2006/relationships/hyperlink" Target="https://chita.gks.ru/storage/mediabank/A39zIO4L/%D0%9F%D1%80%D0%B5%D1%81%D1%81-%D1%80%D0%B5%D0%BB%D0%B8%D0%B7%D0%A7%D0%B8%D1%81%D0%BB%D0%BD%D0%B0%D1%812021.pdf" TargetMode="External"/><Relationship Id="rId210" Type="http://schemas.openxmlformats.org/officeDocument/2006/relationships/hyperlink" Target="mailto:n.v.sinickaya@minfin.rkomi.ru" TargetMode="External"/><Relationship Id="rId448" Type="http://schemas.openxmlformats.org/officeDocument/2006/relationships/hyperlink" Target="mailto:ubp@sev.gov.ru" TargetMode="External"/><Relationship Id="rId655" Type="http://schemas.openxmlformats.org/officeDocument/2006/relationships/printerSettings" Target="../printerSettings/printerSettings2.bin"/><Relationship Id="rId294" Type="http://schemas.openxmlformats.org/officeDocument/2006/relationships/hyperlink" Target="https://gokucmpi.ru/" TargetMode="External"/><Relationship Id="rId308" Type="http://schemas.openxmlformats.org/officeDocument/2006/relationships/hyperlink" Target="https://vk.com/ppmi53" TargetMode="External"/><Relationship Id="rId515" Type="http://schemas.openxmlformats.org/officeDocument/2006/relationships/hyperlink" Target="http://ufo.ulntc.ru:8080/ppmi/npa%20(&#1088;&#1072;&#1079;&#1076;&#1077;&#1083;%20%22&#1053;&#1055;&#1040;%22,%20&#1087;&#1086;&#1076;&#1088;&#1072;&#1079;&#1076;&#1077;&#1083;%20%22&#1064;&#1072;&#1073;&#1083;&#1086;&#1085;&#1099;%22)" TargetMode="External"/><Relationship Id="rId89" Type="http://schemas.openxmlformats.org/officeDocument/2006/relationships/hyperlink" Target="https://minregion-ra.ru/wp-content/uploads/2018/03/%D0%9F%D0%BE%D1%81%D1%82%D0%B0%D0%BD%D0%BE%D0%B2%D0%BB%D0%B5%D0%BD%D0%B8%D0%B5-%E2%84%96-25-%D0%BE%D1%82-31.01.2018.pdf" TargetMode="External"/><Relationship Id="rId154" Type="http://schemas.openxmlformats.org/officeDocument/2006/relationships/hyperlink" Target="mailto:maizlish@ivdvp.ru" TargetMode="External"/><Relationship Id="rId361" Type="http://schemas.openxmlformats.org/officeDocument/2006/relationships/hyperlink" Target="http://docs.cntd.ru/document/460267690" TargetMode="External"/><Relationship Id="rId599" Type="http://schemas.openxmlformats.org/officeDocument/2006/relationships/hyperlink" Target="http://publication.pravo.gov.ru/Document/View/4800201904040004?index=0&amp;rangeSize=1" TargetMode="External"/><Relationship Id="rId459" Type="http://schemas.openxmlformats.org/officeDocument/2006/relationships/hyperlink" Target="https://chelstat.gks.ru/population" TargetMode="External"/><Relationship Id="rId16" Type="http://schemas.openxmlformats.org/officeDocument/2006/relationships/hyperlink" Target="https://drive.google.com/file/d/1hIS7alXIK__k_bF5ugWy3zaTH3fxj7zX/view?usp=sharing" TargetMode="External"/><Relationship Id="rId221" Type="http://schemas.openxmlformats.org/officeDocument/2006/relationships/hyperlink" Target="https://apkkostroma.ru/industry-info/krst/index.aspx" TargetMode="External"/><Relationship Id="rId319" Type="http://schemas.openxmlformats.org/officeDocument/2006/relationships/hyperlink" Target="https://novgorodstat.gks.ru/storage/mediabank/%D0%A7%D0%B8%D1%81%D0%BB%D0%B5%D0%BD%D0%BD%D0%BE%D1%81%D1%82%D1%8C%20%D0%BD%D0%B0%D1%81%D0%B5%D0%BB%D0%B5%D0%BD%D0%B8%D1%8F%20%D0%BD%D0%B0%201.01.2022%20%D0%B3%D0%BE%D0%B4%D0%B0.pdf" TargetMode="External"/><Relationship Id="rId526" Type="http://schemas.openxmlformats.org/officeDocument/2006/relationships/hyperlink" Target="mailto:osr@mcx73.ru"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mailto:kochetkova.e@bashkortostan.ru" TargetMode="External"/><Relationship Id="rId18" Type="http://schemas.openxmlformats.org/officeDocument/2006/relationships/hyperlink" Target="https://dzhankoy.rk.gov.ru/uploads/txteditor/dzhankoy/attachments/d4/1d/8c/d98f00b204e9800998ecf8427e/phpgZYxU7_189.pdf" TargetMode="External"/><Relationship Id="rId26" Type="http://schemas.openxmlformats.org/officeDocument/2006/relationships/hyperlink" Target="mailto:control@sysola.rkomi.ru" TargetMode="External"/><Relationship Id="rId39" Type="http://schemas.openxmlformats.org/officeDocument/2006/relationships/hyperlink" Target="https://&#1078;&#1080;&#1074;&#1105;&#1084;&#1085;&#1072;&#1089;&#1077;&#1074;&#1077;&#1088;&#1077;.&#1088;&#1092;/&#1046;&#1080;&#1074;&#1077;&#1084;%20&#1085;&#1072;%20&#1057;&#1077;&#1074;&#1077;&#1088;&#1077;" TargetMode="External"/><Relationship Id="rId21" Type="http://schemas.openxmlformats.org/officeDocument/2006/relationships/hyperlink" Target="https://dzhankoy.rk.gov.ru/ru/structure/2021_05_13_15_42_podderzhka_mestnykh_initsiativ_biudzhetirovaniia" TargetMode="External"/><Relationship Id="rId34" Type="http://schemas.openxmlformats.org/officeDocument/2006/relationships/hyperlink" Target="http://ulraion.ru/page/230" TargetMode="External"/><Relationship Id="rId42" Type="http://schemas.openxmlformats.org/officeDocument/2006/relationships/hyperlink" Target="https://www.kaluga-gov.ru/obshchestvo/initsiativnye-proekty/pravovaya-baza/2960/" TargetMode="External"/><Relationship Id="rId47" Type="http://schemas.openxmlformats.org/officeDocument/2006/relationships/printerSettings" Target="../printerSettings/printerSettings3.bin"/><Relationship Id="rId50" Type="http://schemas.openxmlformats.org/officeDocument/2006/relationships/comments" Target="../comments3.xml"/><Relationship Id="rId7" Type="http://schemas.openxmlformats.org/officeDocument/2006/relationships/hyperlink" Target="http://finance.admmeleuz.ru/index.php?option=com_content&amp;view=article&amp;id=13021:izveshchenie-nashe-selo&amp;catid=905&amp;Itemid=356" TargetMode="External"/><Relationship Id="rId2" Type="http://schemas.openxmlformats.org/officeDocument/2006/relationships/hyperlink" Target="mailto:fu.karaid@bashkortostan.ru" TargetMode="External"/><Relationship Id="rId16" Type="http://schemas.openxmlformats.org/officeDocument/2006/relationships/hyperlink" Target="https://dzhankoy.rk.gov.ru/uploads/txteditor/dzhankoy/attachments/d4/1d/8c/d98f00b204e9800998ecf8427e/phpgZYxU7_189.pdf" TargetMode="External"/><Relationship Id="rId29" Type="http://schemas.openxmlformats.org/officeDocument/2006/relationships/hyperlink" Target="mailto:budget@fo8909.ru" TargetMode="External"/><Relationship Id="rId11" Type="http://schemas.openxmlformats.org/officeDocument/2006/relationships/hyperlink" Target="mailto:fu.mishk@bashkortostan.ru" TargetMode="External"/><Relationship Id="rId24" Type="http://schemas.openxmlformats.org/officeDocument/2006/relationships/hyperlink" Target="http://www.&#1089;&#1099;&#1089;&#1086;&#1083;&#1072;-&#1072;&#1076;&#1084;.&#1088;&#1092;/" TargetMode="External"/><Relationship Id="rId32" Type="http://schemas.openxmlformats.org/officeDocument/2006/relationships/hyperlink" Target="mailto:kuzmina.mv@ulminfin.ru" TargetMode="External"/><Relationship Id="rId37" Type="http://schemas.openxmlformats.org/officeDocument/2006/relationships/hyperlink" Target="mailto:upr.fin.ulraion@yandex.ru" TargetMode="External"/><Relationship Id="rId40" Type="http://schemas.openxmlformats.org/officeDocument/2006/relationships/hyperlink" Target="http://lugovoe.mrkineshma.ru/upload/iblock/9cd/9cda6a6d4ed09a97545622e38b90dc67.pdf" TargetMode="External"/><Relationship Id="rId45" Type="http://schemas.openxmlformats.org/officeDocument/2006/relationships/hyperlink" Target="http://www.ipatovo.org/page.php?id=29446" TargetMode="External"/><Relationship Id="rId5" Type="http://schemas.openxmlformats.org/officeDocument/2006/relationships/hyperlink" Target="https://karaidel.bashkortostan.ru/presscenter/news/357766/" TargetMode="External"/><Relationship Id="rId15" Type="http://schemas.openxmlformats.org/officeDocument/2006/relationships/hyperlink" Target="http://kortkeros.ru/narodnye-iniciativy" TargetMode="External"/><Relationship Id="rId23" Type="http://schemas.openxmlformats.org/officeDocument/2006/relationships/hyperlink" Target="mailto:finance@dzhankoy.rk.gov.ru" TargetMode="External"/><Relationship Id="rId28" Type="http://schemas.openxmlformats.org/officeDocument/2006/relationships/hyperlink" Target="mailto:udora_fu@rambler.ru" TargetMode="External"/><Relationship Id="rId36" Type="http://schemas.openxmlformats.org/officeDocument/2006/relationships/hyperlink" Target="https://ulraion.ru/news/all?page=59" TargetMode="External"/><Relationship Id="rId49" Type="http://schemas.openxmlformats.org/officeDocument/2006/relationships/vmlDrawing" Target="../drawings/vmlDrawing3.vml"/><Relationship Id="rId10" Type="http://schemas.openxmlformats.org/officeDocument/2006/relationships/hyperlink" Target="mailto:meleuz_gfu@ufamts.ru" TargetMode="External"/><Relationship Id="rId19" Type="http://schemas.openxmlformats.org/officeDocument/2006/relationships/hyperlink" Target="https://dzhankoy.rk.gov.ru/ru/structure/3785" TargetMode="External"/><Relationship Id="rId31" Type="http://schemas.openxmlformats.org/officeDocument/2006/relationships/hyperlink" Target="mailto:stmuprfin@mail.ru" TargetMode="External"/><Relationship Id="rId44" Type="http://schemas.openxmlformats.org/officeDocument/2006/relationships/hyperlink" Target="http://www.ipatovo.org/page.php?id=29446" TargetMode="External"/><Relationship Id="rId4" Type="http://schemas.openxmlformats.org/officeDocument/2006/relationships/hyperlink" Target="https://karaidel.bashkortostan.ru/presscenter/news/357766/" TargetMode="External"/><Relationship Id="rId9" Type="http://schemas.openxmlformats.org/officeDocument/2006/relationships/hyperlink" Target="https://bashstat.gks.ru/storage/mediabank/PWZr22R8/Chislennost_naseleniya_po_munitsipalnym_rayonam_i_gorodskim_okrugam_Respubliki_Bashkortostan_na_1_yanvarya_2021.pdf" TargetMode="External"/><Relationship Id="rId14" Type="http://schemas.openxmlformats.org/officeDocument/2006/relationships/hyperlink" Target="https://bashstat.gks.ru/storage/mediabank/PWZr22R8/Chislennost_naseleniya_po_munitsipalnym_rayonam_i_gorodskim_okrugam_Respubliki_Bashkortostan_na_1_yanvarya_2021.pdf" TargetMode="External"/><Relationship Id="rId22" Type="http://schemas.openxmlformats.org/officeDocument/2006/relationships/hyperlink" Target="https://dzhankoy.rk.gov.ru/uploads/txteditor/dzhankoy/attachments/d4/1d/8c/d98f00b204e9800998ecf8427e/php14Wq7R_%D0%BB%D0%BE%D0%B3%D0%BE%20%D0%98%D0%91.jpg" TargetMode="External"/><Relationship Id="rId27" Type="http://schemas.openxmlformats.org/officeDocument/2006/relationships/hyperlink" Target="http://mrust-cilma.ru/doc/econom/strateg/strategiya2035.pdf" TargetMode="External"/><Relationship Id="rId30" Type="http://schemas.openxmlformats.org/officeDocument/2006/relationships/hyperlink" Target="https://www.gks.ru/scripts/db_inet2/passport/table.aspx?opt=736424302021" TargetMode="External"/><Relationship Id="rId35" Type="http://schemas.openxmlformats.org/officeDocument/2006/relationships/hyperlink" Target="https://gks.ru/dbscripts/munst/munst73/DBInet.cgi" TargetMode="External"/><Relationship Id="rId43" Type="http://schemas.openxmlformats.org/officeDocument/2006/relationships/hyperlink" Target="https://www.kaluga-gov.ru/obshchestvo/initsiativnye-proekty/pravovaya-baza/2740/" TargetMode="External"/><Relationship Id="rId48" Type="http://schemas.openxmlformats.org/officeDocument/2006/relationships/drawing" Target="../drawings/drawing2.xml"/><Relationship Id="rId8" Type="http://schemas.openxmlformats.org/officeDocument/2006/relationships/hyperlink" Target="mailto:kochetkova.e@bashkortostan.ru" TargetMode="External"/><Relationship Id="rId3" Type="http://schemas.openxmlformats.org/officeDocument/2006/relationships/hyperlink" Target="mailto:kochetkova.e@bashkortostan.ru" TargetMode="External"/><Relationship Id="rId12" Type="http://schemas.openxmlformats.org/officeDocument/2006/relationships/hyperlink" Target="https://mishkan.bashkortostan.ru/presscenter/news/374930/" TargetMode="External"/><Relationship Id="rId17" Type="http://schemas.openxmlformats.org/officeDocument/2006/relationships/hyperlink" Target="https://dzhankoy.rk.gov.ru/document/show/7151" TargetMode="External"/><Relationship Id="rId25" Type="http://schemas.openxmlformats.org/officeDocument/2006/relationships/hyperlink" Target="https://komi.gks.ru/" TargetMode="External"/><Relationship Id="rId33" Type="http://schemas.openxmlformats.org/officeDocument/2006/relationships/hyperlink" Target="http://www.krasnorechenskoesp.ru/load/narodnyj_bjudzhet/32" TargetMode="External"/><Relationship Id="rId38" Type="http://schemas.openxmlformats.org/officeDocument/2006/relationships/hyperlink" Target="mailto:kuzmina.mv@ulminfin.ru" TargetMode="External"/><Relationship Id="rId46" Type="http://schemas.openxmlformats.org/officeDocument/2006/relationships/hyperlink" Target="http://bugr.orb.ru/munitsipalitet/?SECTION_ID=1157/" TargetMode="External"/><Relationship Id="rId20" Type="http://schemas.openxmlformats.org/officeDocument/2006/relationships/hyperlink" Target="http://vk.com/wall586557535_7" TargetMode="External"/><Relationship Id="rId41" Type="http://schemas.openxmlformats.org/officeDocument/2006/relationships/hyperlink" Target="http://reshma.mrkineshma.ru/poseleniya/reshma/sovet/np_dok/perechen/index.php?ELEMENT_ID=21578" TargetMode="External"/><Relationship Id="rId1" Type="http://schemas.openxmlformats.org/officeDocument/2006/relationships/hyperlink" Target="https://karaidel.bashkortostan.ru/documents/projects/325108/;" TargetMode="External"/><Relationship Id="rId6" Type="http://schemas.openxmlformats.org/officeDocument/2006/relationships/hyperlink" Target="http://admmeleuz.ru/index.php?option=com_content&amp;view=article&amp;id=13020&amp;catid=905&amp;Itemid=356"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vladimirstat.gks.ru/storage/mediabank/&#1063;&#1080;&#1089;&#1083;&#1077;&#1085;&#1085;&#1086;&#1089;&#1090;&#1100;%20&#1085;&#1072;&#1089;&#1077;&#1083;&#1077;&#1085;&#1080;&#1103;%20&#1087;&#1086;%20&#1087;&#1086;&#1083;&#1091;%20&#1080;%20&#1074;&#1086;&#1079;&#1088;&#1072;&#1089;&#1090;&#1091;%20.pdf" TargetMode="External"/><Relationship Id="rId671" Type="http://schemas.openxmlformats.org/officeDocument/2006/relationships/hyperlink" Target="https://dzhankoy.rk.gov.ru/document/show/7151" TargetMode="External"/><Relationship Id="rId21" Type="http://schemas.openxmlformats.org/officeDocument/2006/relationships/hyperlink" Target="http://old.mari-el.gov.ru/mecon/Pages/competitions.aspx" TargetMode="External"/><Relationship Id="rId324" Type="http://schemas.openxmlformats.org/officeDocument/2006/relationships/hyperlink" Target="https://gokucmpi.ru/" TargetMode="External"/><Relationship Id="rId531" Type="http://schemas.openxmlformats.org/officeDocument/2006/relationships/hyperlink" Target="mailto:gorod_sreda73@mail.ru" TargetMode="External"/><Relationship Id="rId629" Type="http://schemas.openxmlformats.org/officeDocument/2006/relationships/hyperlink" Target="https://minter.ryazangov.ru/activities/direction/podderzhka-mestnykh-initsiativ/" TargetMode="External"/><Relationship Id="rId170" Type="http://schemas.openxmlformats.org/officeDocument/2006/relationships/hyperlink" Target="consultantplus://offline/ref=7E8DF06FB34ED0D56D25FD96D796136D21072C52525CAC283BF632326867B056A97B5FE7CF0F85299311837F8AD1A7B21940155605531A64023ABA78hBG0J" TargetMode="External"/><Relationship Id="rId268" Type="http://schemas.openxmlformats.org/officeDocument/2006/relationships/hyperlink" Target="https://vk.com/centr_izuch_grazhdans_initsiativ" TargetMode="External"/><Relationship Id="rId475" Type="http://schemas.openxmlformats.org/officeDocument/2006/relationships/hyperlink" Target="mailto:ksv@agro.tambov.gov.ru" TargetMode="External"/><Relationship Id="rId682" Type="http://schemas.openxmlformats.org/officeDocument/2006/relationships/hyperlink" Target="mailto:udora_fu@rambler.ru" TargetMode="External"/><Relationship Id="rId32" Type="http://schemas.openxmlformats.org/officeDocument/2006/relationships/hyperlink" Target="https://minfin.alregn.ru/bud/z2021/" TargetMode="External"/><Relationship Id="rId128" Type="http://schemas.openxmlformats.org/officeDocument/2006/relationships/hyperlink" Target="https://www.govvrn.ru/iniciativnoe-budzetirovanie" TargetMode="External"/><Relationship Id="rId335" Type="http://schemas.openxmlformats.org/officeDocument/2006/relationships/hyperlink" Target="mailto:bud_komfin@novreg.ru" TargetMode="External"/><Relationship Id="rId542" Type="http://schemas.openxmlformats.org/officeDocument/2006/relationships/hyperlink" Target="https://depprom.admhmao.ru/programmy/razvitie-agropromyshlennogo-kompleksa-/1956256/gosudarstvennaya-programma-khanty-mansiyskogo-avtonomnogo-okruga-yugry-razvitie-agropromyshlennogo-k/" TargetMode="External"/><Relationship Id="rId181" Type="http://schemas.openxmlformats.org/officeDocument/2006/relationships/hyperlink" Target="http://old.gov.karelia.ru/Projects/Initiatives/" TargetMode="External"/><Relationship Id="rId402" Type="http://schemas.openxmlformats.org/officeDocument/2006/relationships/hyperlink" Target="https://minter.permkrai.ru/deyatelnost/podderzhka-mestnykh-initsiativ/initsiativnoe-byudzhetirovanie/normativno-pravovaya-baza" TargetMode="External"/><Relationship Id="rId279" Type="http://schemas.openxmlformats.org/officeDocument/2006/relationships/hyperlink" Target="mailto:vv_nikiforov@lenreg.ru" TargetMode="External"/><Relationship Id="rId486" Type="http://schemas.openxmlformats.org/officeDocument/2006/relationships/hyperlink" Target="mailto:kyk@findep.org" TargetMode="External"/><Relationship Id="rId693" Type="http://schemas.openxmlformats.org/officeDocument/2006/relationships/hyperlink" Target="https://&#1078;&#1080;&#1074;&#1105;&#1084;&#1085;&#1072;&#1089;&#1077;&#1074;&#1077;&#1088;&#1077;.&#1088;&#1092;/&#1046;&#1080;&#1074;&#1077;&#1084;%20&#1085;&#1072;%20&#1057;&#1077;&#1074;&#1077;&#1088;&#1077;" TargetMode="External"/><Relationship Id="rId707" Type="http://schemas.openxmlformats.org/officeDocument/2006/relationships/hyperlink" Target="https://cherinfo-doc.ru/documents/postanovlenie-merii-goroda-cherepovca-ot-26.10.2020-4362-ob-utverzhdenii-municipalnoj-programmy-razvitie-zhilicshno-kommunalnogo-hozyajstva-goroda-cherepovca-na-2021-2023-gody" TargetMode="External"/><Relationship Id="rId43" Type="http://schemas.openxmlformats.org/officeDocument/2006/relationships/hyperlink" Target="https://belregion.ru/upload/iblock/600/253-&#1087;&#1087;.pdf" TargetMode="External"/><Relationship Id="rId139" Type="http://schemas.openxmlformats.org/officeDocument/2006/relationships/hyperlink" Target="http://publication.pravo.gov.ru/Document/View/7500201809040003" TargetMode="External"/><Relationship Id="rId346" Type="http://schemas.openxmlformats.org/officeDocument/2006/relationships/hyperlink" Target="mailto:vatsuev_ad@minfinchr.ru" TargetMode="External"/><Relationship Id="rId553" Type="http://schemas.openxmlformats.org/officeDocument/2006/relationships/hyperlink" Target="http://mfnso.nso.ru/page/2626" TargetMode="External"/><Relationship Id="rId192" Type="http://schemas.openxmlformats.org/officeDocument/2006/relationships/hyperlink" Target="http://publication.pravo.gov.ru/Document/View/1000202202250006" TargetMode="External"/><Relationship Id="rId206" Type="http://schemas.openxmlformats.org/officeDocument/2006/relationships/hyperlink" Target="http://minfin.kirov.ru.opt-images.1c-bitrix-cdn.ru/upload/medialibrary/documents/2019_03/%D0%BD%D0%B1.png" TargetMode="External"/><Relationship Id="rId413" Type="http://schemas.openxmlformats.org/officeDocument/2006/relationships/hyperlink" Target="mailto:velav@mail.orb.ru" TargetMode="External"/><Relationship Id="rId497" Type="http://schemas.openxmlformats.org/officeDocument/2006/relationships/hyperlink" Target="https://tumstat.gks.ru/ofstat_ug" TargetMode="External"/><Relationship Id="rId620" Type="http://schemas.openxmlformats.org/officeDocument/2006/relationships/hyperlink" Target="https://pskov.ru/vlast/ispolnitelnaya/administratsiya-oblasti/apparat/upravlenie-po-mestnomu-samoupr/gosudarstvennye-programmy-i-po" TargetMode="External"/><Relationship Id="rId357" Type="http://schemas.openxmlformats.org/officeDocument/2006/relationships/hyperlink" Target="http://minstroy.cap.ru/action/activity/zhilischno-kommunaljnoe-hozyajstvo/iniciativnoe-byudzhetirovanie" TargetMode="External"/><Relationship Id="rId54" Type="http://schemas.openxmlformats.org/officeDocument/2006/relationships/hyperlink" Target="https://vk.com/omsu31?w=wall-191891194_430" TargetMode="External"/><Relationship Id="rId217" Type="http://schemas.openxmlformats.org/officeDocument/2006/relationships/hyperlink" Target="mailto:dolg@depfin.adm44.ru" TargetMode="External"/><Relationship Id="rId564" Type="http://schemas.openxmlformats.org/officeDocument/2006/relationships/hyperlink" Target="https://vk.com/atmosfera_ur" TargetMode="External"/><Relationship Id="rId424" Type="http://schemas.openxmlformats.org/officeDocument/2006/relationships/hyperlink" Target="https://ovmf2.consultant.ru/cgi/online.cgi?req=doc&amp;rnd=hGiYaw&amp;base=RLAW148&amp;n=169173&amp;dst=100029&amp;field=134" TargetMode="External"/><Relationship Id="rId631" Type="http://schemas.openxmlformats.org/officeDocument/2006/relationships/hyperlink" Target="http://minfin-rzn.ru/participation/" TargetMode="External"/><Relationship Id="rId270" Type="http://schemas.openxmlformats.org/officeDocument/2006/relationships/hyperlink" Target="https://msu.lenobl.ru/ru/programmy-i-plany/iniciativnye-komissii-v-administrativnyh-centrah/2020-god/" TargetMode="External"/><Relationship Id="rId65" Type="http://schemas.openxmlformats.org/officeDocument/2006/relationships/hyperlink" Target="http://docs.cntd.ru/document/553216517" TargetMode="External"/><Relationship Id="rId130" Type="http://schemas.openxmlformats.org/officeDocument/2006/relationships/hyperlink" Target="mailto:jtolstova@" TargetMode="External"/><Relationship Id="rId368" Type="http://schemas.openxmlformats.org/officeDocument/2006/relationships/hyperlink" Target="https://www.klgd.ru/activity/municipal_services/improvement/komfortnaya-sreda/" TargetMode="External"/><Relationship Id="rId575" Type="http://schemas.openxmlformats.org/officeDocument/2006/relationships/hyperlink" Target="https://drive.google.com/drive/folders/1FuGqaxG5AoV7LJ1KR_SLW3CAAe--sPZn?usp=sharing" TargetMode="External"/><Relationship Id="rId228" Type="http://schemas.openxmlformats.org/officeDocument/2006/relationships/hyperlink" Target="mailto:story@adm44.ru" TargetMode="External"/><Relationship Id="rId435" Type="http://schemas.openxmlformats.org/officeDocument/2006/relationships/hyperlink" Target="https://sverdl.gks.ru/folder/29698" TargetMode="External"/><Relationship Id="rId642" Type="http://schemas.openxmlformats.org/officeDocument/2006/relationships/hyperlink" Target="http://orel-region.ru/index.php?head=17&amp;part=19&amp;docid=10476" TargetMode="External"/><Relationship Id="rId281" Type="http://schemas.openxmlformats.org/officeDocument/2006/relationships/hyperlink" Target="https://msu.lenobl.ru/programmy-i-plany/celevye-programmy/" TargetMode="External"/><Relationship Id="rId502" Type="http://schemas.openxmlformats.org/officeDocument/2006/relationships/hyperlink" Target="https://vk.com/tmncomfort" TargetMode="External"/><Relationship Id="rId76" Type="http://schemas.openxmlformats.org/officeDocument/2006/relationships/hyperlink" Target="mailto:kochetkova.e@bashkortostan.ru" TargetMode="External"/><Relationship Id="rId141" Type="http://schemas.openxmlformats.org/officeDocument/2006/relationships/hyperlink" Target="https://&#1079;&#1072;&#1073;&#1072;&#1081;&#1082;&#1072;&#1083;&#1100;&#1077;.&#1084;&#1086;&#1103;&#1088;&#1086;&#1089;&#1089;&#1080;&#1103;.&#1088;&#1092;/" TargetMode="External"/><Relationship Id="rId379" Type="http://schemas.openxmlformats.org/officeDocument/2006/relationships/hyperlink" Target="http://reshaem.vmeste76.ru/" TargetMode="External"/><Relationship Id="rId586" Type="http://schemas.openxmlformats.org/officeDocument/2006/relationships/hyperlink" Target="https://drive.google.com/drive/folders/1YvEmAsUXFub9rTIDNsoYmn_z6qsVxIMl" TargetMode="External"/><Relationship Id="rId7" Type="http://schemas.openxmlformats.org/officeDocument/2006/relationships/hyperlink" Target="https://mcx.75.ru/gospodderzhka/finansovaya-podderzhka/kompleksnoe-razvitie-sel-skih-territoriy/blagoustroystvo-sel-skih-territoriy" TargetMode="External"/><Relationship Id="rId239" Type="http://schemas.openxmlformats.org/officeDocument/2006/relationships/hyperlink" Target="mailto:dtdh@adm44.ru" TargetMode="External"/><Relationship Id="rId446" Type="http://schemas.openxmlformats.org/officeDocument/2006/relationships/hyperlink" Target="mailto:tos_dvp@sev.gov.ru" TargetMode="External"/><Relationship Id="rId653" Type="http://schemas.openxmlformats.org/officeDocument/2006/relationships/hyperlink" Target="http://publication.pravo.gov.ru/Document/View/6900202105310023" TargetMode="External"/><Relationship Id="rId292" Type="http://schemas.openxmlformats.org/officeDocument/2006/relationships/hyperlink" Target="http://docs.cntd.ru/document/553364140" TargetMode="External"/><Relationship Id="rId306" Type="http://schemas.openxmlformats.org/officeDocument/2006/relationships/hyperlink" Target="mailto:bud_komfin@novreg.ru" TargetMode="External"/><Relationship Id="rId87" Type="http://schemas.openxmlformats.org/officeDocument/2006/relationships/hyperlink" Target="mailto:metod@mfmail.ru" TargetMode="External"/><Relationship Id="rId513" Type="http://schemas.openxmlformats.org/officeDocument/2006/relationships/hyperlink" Target="http://ufo.ulntc.ru:8080/ppmi/npa" TargetMode="External"/><Relationship Id="rId597" Type="http://schemas.openxmlformats.org/officeDocument/2006/relationships/hyperlink" Target="https://ppmi.yakutia.click/Home" TargetMode="External"/><Relationship Id="rId152" Type="http://schemas.openxmlformats.org/officeDocument/2006/relationships/hyperlink" Target="https://voronezhstat.gks.ru/" TargetMode="External"/><Relationship Id="rId457" Type="http://schemas.openxmlformats.org/officeDocument/2006/relationships/hyperlink" Target="http://publication.pravo.gov.ru/Document/View/7400202012230002" TargetMode="External"/><Relationship Id="rId664" Type="http://schemas.openxmlformats.org/officeDocument/2006/relationships/hyperlink" Target="mailto:meleuz_gfu@ufamts.ru" TargetMode="External"/><Relationship Id="rId14" Type="http://schemas.openxmlformats.org/officeDocument/2006/relationships/hyperlink" Target="https://minfin.saratov.gov.ru/images/article_images/20210201/20210201-informatsionnoe-soobshchenie-o-provedenii-konkursnogo-otbora-munitsipalnykh-obrazovanij-saratovskoj-oblasti.jpg" TargetMode="External"/><Relationship Id="rId317" Type="http://schemas.openxmlformats.org/officeDocument/2006/relationships/hyperlink" Target="mailto:bud_komfin@novreg.ru" TargetMode="External"/><Relationship Id="rId524" Type="http://schemas.openxmlformats.org/officeDocument/2006/relationships/hyperlink" Target="https://uln.gks.ru/folder/40275" TargetMode="External"/><Relationship Id="rId98" Type="http://schemas.openxmlformats.org/officeDocument/2006/relationships/hyperlink" Target="mailto:Badluev.B@minfin.govrb.ru" TargetMode="External"/><Relationship Id="rId163" Type="http://schemas.openxmlformats.org/officeDocument/2006/relationships/hyperlink" Target="mailto:mchkapstroy@mail.ru" TargetMode="External"/><Relationship Id="rId370" Type="http://schemas.openxmlformats.org/officeDocument/2006/relationships/hyperlink" Target="https://kaliningrad.gks.ru/" TargetMode="External"/><Relationship Id="rId230" Type="http://schemas.openxmlformats.org/officeDocument/2006/relationships/hyperlink" Target="mailto:dolg@depfin.adm44.ru" TargetMode="External"/><Relationship Id="rId468" Type="http://schemas.openxmlformats.org/officeDocument/2006/relationships/hyperlink" Target="mailto:mbo@minfinrk.ru" TargetMode="External"/><Relationship Id="rId675" Type="http://schemas.openxmlformats.org/officeDocument/2006/relationships/hyperlink" Target="https://dzhankoy.rk.gov.ru/ru/structure/2021_05_13_15_42_podderzhka_mestnykh_initsiativ_biudzhetirovaniia" TargetMode="External"/><Relationship Id="rId25" Type="http://schemas.openxmlformats.org/officeDocument/2006/relationships/hyperlink" Target="mailto:invest@gov.mari.ru" TargetMode="External"/><Relationship Id="rId328" Type="http://schemas.openxmlformats.org/officeDocument/2006/relationships/hyperlink" Target="mailto:bud_komfin@novreg.ru" TargetMode="External"/><Relationship Id="rId535" Type="http://schemas.openxmlformats.org/officeDocument/2006/relationships/hyperlink" Target="https://or71.ru/primi_uchastie/narodniy_budjet_new/" TargetMode="External"/><Relationship Id="rId174" Type="http://schemas.openxmlformats.org/officeDocument/2006/relationships/hyperlink" Target="http://old.gov.karelia.ru/Projects/Initiatives/" TargetMode="External"/><Relationship Id="rId381" Type="http://schemas.openxmlformats.org/officeDocument/2006/relationships/hyperlink" Target="https://vk.com/reshaemvmeste76" TargetMode="External"/><Relationship Id="rId602" Type="http://schemas.openxmlformats.org/officeDocument/2006/relationships/hyperlink" Target="mailto:proiztaa@fin.lipetsk.ru" TargetMode="External"/><Relationship Id="rId241" Type="http://schemas.openxmlformats.org/officeDocument/2006/relationships/hyperlink" Target="mailto:dolg@depfin.adm44.ru" TargetMode="External"/><Relationship Id="rId479" Type="http://schemas.openxmlformats.org/officeDocument/2006/relationships/hyperlink" Target="mailto:ksv@agro.tambov.gov.ru" TargetMode="External"/><Relationship Id="rId686" Type="http://schemas.openxmlformats.org/officeDocument/2006/relationships/hyperlink" Target="mailto:kuzmina.mv@ulminfin.ru" TargetMode="External"/><Relationship Id="rId36" Type="http://schemas.openxmlformats.org/officeDocument/2006/relationships/hyperlink" Target="mailto:boev@fin22.ru" TargetMode="External"/><Relationship Id="rId339" Type="http://schemas.openxmlformats.org/officeDocument/2006/relationships/hyperlink" Target="https://&#1075;&#1088;&#1072;&#1085;&#1090;&#1099;.&#1088;&#1092;/data/grants/view/grant_tatarstan_1_2021" TargetMode="External"/><Relationship Id="rId546" Type="http://schemas.openxmlformats.org/officeDocument/2006/relationships/hyperlink" Target="http://www.consultant.ru/" TargetMode="External"/><Relationship Id="rId101" Type="http://schemas.openxmlformats.org/officeDocument/2006/relationships/hyperlink" Target="mailto:gorbunov@fin.amurobl.ru" TargetMode="External"/><Relationship Id="rId185" Type="http://schemas.openxmlformats.org/officeDocument/2006/relationships/hyperlink" Target="http://publication.pravo.gov.ru/Document/View/1000202202250006" TargetMode="External"/><Relationship Id="rId406" Type="http://schemas.openxmlformats.org/officeDocument/2006/relationships/hyperlink" Target="mailto:akvolegova@mgkhb.permkrai.ru" TargetMode="External"/><Relationship Id="rId392" Type="http://schemas.openxmlformats.org/officeDocument/2006/relationships/hyperlink" Target="https://minter.permkrai.ru/deyatelnost/podderzhka-mestnykh-initsiativ/initsiativnoe-byudzhetirovanie/normativno-pravovaya-baza" TargetMode="External"/><Relationship Id="rId613" Type="http://schemas.openxmlformats.org/officeDocument/2006/relationships/hyperlink" Target="https://habstat.gks.ru/folder/25028" TargetMode="External"/><Relationship Id="rId697" Type="http://schemas.openxmlformats.org/officeDocument/2006/relationships/hyperlink" Target="https://www.kaluga-gov.ru/obshchestvo/initsiativnye-proekty/pravovaya-baza/2740/" TargetMode="External"/><Relationship Id="rId252" Type="http://schemas.openxmlformats.org/officeDocument/2006/relationships/hyperlink" Target="https://&#1082;&#1091;&#1088;&#1089;&#1082;.&#1088;&#1092;/region/economy/page-152804/" TargetMode="External"/><Relationship Id="rId47" Type="http://schemas.openxmlformats.org/officeDocument/2006/relationships/hyperlink" Target="https://vk.com/omsu31?w=wall-191891194_430" TargetMode="External"/><Relationship Id="rId112" Type="http://schemas.openxmlformats.org/officeDocument/2006/relationships/hyperlink" Target="https://www.gks.ru/bgd/free/b00_24/IssWWW.exe/Stg/d000/i000070r.htm" TargetMode="External"/><Relationship Id="rId557" Type="http://schemas.openxmlformats.org/officeDocument/2006/relationships/hyperlink" Target="http://www.udmurt.ru/regulatory/index.php?typeid=31183294&amp;regnum=196&amp;sdate=21.05.2019&amp;edate=&amp;sdatepub=&amp;edatepub=&amp;q=&amp;doccnt=" TargetMode="External"/><Relationship Id="rId196" Type="http://schemas.openxmlformats.org/officeDocument/2006/relationships/hyperlink" Target="https://www.ofukem.ru/images/logo_iniciative_budg.png" TargetMode="External"/><Relationship Id="rId417" Type="http://schemas.openxmlformats.org/officeDocument/2006/relationships/hyperlink" Target="mailto:pimenovaiv@minfin.omskportal.ru" TargetMode="External"/><Relationship Id="rId624" Type="http://schemas.openxmlformats.org/officeDocument/2006/relationships/hyperlink" Target="https://www.tambov.gov.ru/assets/files/urt/pao-864.pdf" TargetMode="External"/><Relationship Id="rId263" Type="http://schemas.openxmlformats.org/officeDocument/2006/relationships/hyperlink" Target="https://budget.rk.ifinmon.ru/krym-kak-my-hotim/dokumenty" TargetMode="External"/><Relationship Id="rId470" Type="http://schemas.openxmlformats.org/officeDocument/2006/relationships/hyperlink" Target="mailto:samoupr@admin-smolensk.ru" TargetMode="External"/><Relationship Id="rId58" Type="http://schemas.openxmlformats.org/officeDocument/2006/relationships/hyperlink" Target="https://bryansk.gks.ru/" TargetMode="External"/><Relationship Id="rId123" Type="http://schemas.openxmlformats.org/officeDocument/2006/relationships/hyperlink" Target="https://mfc.volganet.ru/konkurs_iniciativ.php" TargetMode="External"/><Relationship Id="rId330" Type="http://schemas.openxmlformats.org/officeDocument/2006/relationships/hyperlink" Target="https://docs.cntd.ru/document/450360732" TargetMode="External"/><Relationship Id="rId568" Type="http://schemas.openxmlformats.org/officeDocument/2006/relationships/hyperlink" Target="https://okuvshinnikov.ru/prog/programma_gubernatora_narodnyj_byudzhet/" TargetMode="External"/><Relationship Id="rId428" Type="http://schemas.openxmlformats.org/officeDocument/2006/relationships/hyperlink" Target="https://login.consultant.ru/link/?req=doc&amp;base=RLAW148&amp;n=177692&amp;dst=1000000001&amp;date=08.04.2022" TargetMode="External"/><Relationship Id="rId635" Type="http://schemas.openxmlformats.org/officeDocument/2006/relationships/hyperlink" Target="https://orel.gks.ru/storage/mediabank/&#1063;&#1080;&#1089;&#1083;&#1077;&#1085;&#1085;&#1086;&#1089;&#1090;&#1100;%20&#1085;&#1072;&#1089;&#1077;&#1083;&#1077;&#1085;&#1080;&#1103;%20&#1074;%20&#1054;&#1088;&#1083;&#1086;&#1074;&#1089;&#1082;&#1086;&#1081;%20&#1086;&#1073;&#1083;&#1072;&#1089;&#1090;&#1080;(2).pdf" TargetMode="External"/><Relationship Id="rId274" Type="http://schemas.openxmlformats.org/officeDocument/2006/relationships/hyperlink" Target="https://msu.lenobl.ru/programmy-i-plany/celevye-programmy/" TargetMode="External"/><Relationship Id="rId481" Type="http://schemas.openxmlformats.org/officeDocument/2006/relationships/hyperlink" Target="https://tmb.gks.ru/storage/mediabank/2q1neTym/chis21-20s_1.pdf" TargetMode="External"/><Relationship Id="rId702" Type="http://schemas.openxmlformats.org/officeDocument/2006/relationships/hyperlink" Target="mailto:krst.otd@agro.e-mordovia.ru" TargetMode="External"/><Relationship Id="rId69" Type="http://schemas.openxmlformats.org/officeDocument/2006/relationships/hyperlink" Target="https://bashstat.gks.ru/storage/mediabank/PWZr22R8/Chislennost_naseleniya_po_munitsipalnym_rayonam_i_gorodskim_okrugam_Respubliki_Bashkortostan_na_1_yanvarya_2021.pdf" TargetMode="External"/><Relationship Id="rId134" Type="http://schemas.openxmlformats.org/officeDocument/2006/relationships/hyperlink" Target="http://www.tosvrn.ru/files/docs/2021/polozhenie_o_konkurse_obwestvenno_poleznyh_proektov_tos_2021_1.docx" TargetMode="External"/><Relationship Id="rId579" Type="http://schemas.openxmlformats.org/officeDocument/2006/relationships/hyperlink" Target="https://youtu.be/Pa885QERHVs" TargetMode="External"/><Relationship Id="rId341" Type="http://schemas.openxmlformats.org/officeDocument/2006/relationships/hyperlink" Target="mailto:Marina.Chistopolova@tatar.ru" TargetMode="External"/><Relationship Id="rId439" Type="http://schemas.openxmlformats.org/officeDocument/2006/relationships/hyperlink" Target="http://energy.midural.ru/gosudarstvennaya-programma/" TargetMode="External"/><Relationship Id="rId646" Type="http://schemas.openxmlformats.org/officeDocument/2006/relationships/hyperlink" Target="https://orel-region.ru/%20%20%20%20%20%20%20%20%20%20%20%2057.gorodsreda.ru" TargetMode="External"/><Relationship Id="rId201" Type="http://schemas.openxmlformats.org/officeDocument/2006/relationships/hyperlink" Target="http://www.socialkirov.ru/social/root/ppmi/Info.htm" TargetMode="External"/><Relationship Id="rId285" Type="http://schemas.openxmlformats.org/officeDocument/2006/relationships/hyperlink" Target="http://publication.pravo.gov.ru/Document/View/5200201712270003" TargetMode="External"/><Relationship Id="rId506" Type="http://schemas.openxmlformats.org/officeDocument/2006/relationships/hyperlink" Target="https://guvp.khabkrai.ru/Deyatelnost/TOS/Obschaya-informaciya-i-normativnye-pravovye-akty" TargetMode="External"/><Relationship Id="rId492" Type="http://schemas.openxmlformats.org/officeDocument/2006/relationships/hyperlink" Target="https://pravo.donland.ru/doc/view/id/%D0%9E%D0%B1%D0%BB%D0%B0%D1%81%D1%82%D0%BD%D0%BE%D0%B9+%D0%B7%D0%B0%D0%BA%D0%BE%D0%BD_418-%D0%97%D0%A1_21122020_24303/" TargetMode="External"/><Relationship Id="rId713" Type="http://schemas.openxmlformats.org/officeDocument/2006/relationships/printerSettings" Target="../printerSettings/printerSettings4.bin"/><Relationship Id="rId145" Type="http://schemas.openxmlformats.org/officeDocument/2006/relationships/hyperlink" Target="https://&#1079;&#1072;&#1073;&#1072;&#1081;&#1082;&#1072;&#1083;&#1100;&#1077;.&#1084;&#1086;&#1103;&#1088;&#1086;&#1089;&#1089;&#1080;&#1103;.&#1088;&#1092;/" TargetMode="External"/><Relationship Id="rId352" Type="http://schemas.openxmlformats.org/officeDocument/2006/relationships/hyperlink" Target="mailto:finance4606@cap.ru" TargetMode="External"/><Relationship Id="rId212" Type="http://schemas.openxmlformats.org/officeDocument/2006/relationships/hyperlink" Target="mailto:makarov.sa@adm44.ru" TargetMode="External"/><Relationship Id="rId657" Type="http://schemas.openxmlformats.org/officeDocument/2006/relationships/hyperlink" Target="mailto:kochetkova.e@bashkortostan.ru" TargetMode="External"/><Relationship Id="rId296" Type="http://schemas.openxmlformats.org/officeDocument/2006/relationships/hyperlink" Target="mailto:ppmi-53@mail,ru" TargetMode="External"/><Relationship Id="rId517" Type="http://schemas.openxmlformats.org/officeDocument/2006/relationships/hyperlink" Target="mailto:alekseeva.rr@ulminfin.ru" TargetMode="External"/><Relationship Id="rId60" Type="http://schemas.openxmlformats.org/officeDocument/2006/relationships/hyperlink" Target="https://ppmi.bashkortostan.ru/" TargetMode="External"/><Relationship Id="rId156" Type="http://schemas.openxmlformats.org/officeDocument/2006/relationships/hyperlink" Target="mailto:ops@df.ivanovoobl.ru" TargetMode="External"/><Relationship Id="rId363" Type="http://schemas.openxmlformats.org/officeDocument/2006/relationships/hyperlink" Target="https://kaliningrad.gks.ru/" TargetMode="External"/><Relationship Id="rId570" Type="http://schemas.openxmlformats.org/officeDocument/2006/relationships/hyperlink" Target="https://df.gov35.ru/dokumenty-strategicheskogo-planirovaniya/gosudarstvennaya-programma-departamenta-finansov/aktualnaya-versiya-gosudarstvennoy-programmy/" TargetMode="External"/><Relationship Id="rId223" Type="http://schemas.openxmlformats.org/officeDocument/2006/relationships/hyperlink" Target="mailto:orst3@apkkostroma.ru" TargetMode="External"/><Relationship Id="rId430" Type="http://schemas.openxmlformats.org/officeDocument/2006/relationships/hyperlink" Target="mailto:klimova@mfsk.ru" TargetMode="External"/><Relationship Id="rId668" Type="http://schemas.openxmlformats.org/officeDocument/2006/relationships/hyperlink" Target="https://bashstat.gks.ru/storage/mediabank/PWZr22R8/Chislennost_naseleniya_po_munitsipalnym_rayonam_i_gorodskim_okrugam_Respubliki_Bashkortostan_na_1_yanvarya_2021.pdf" TargetMode="External"/><Relationship Id="rId18" Type="http://schemas.openxmlformats.org/officeDocument/2006/relationships/hyperlink" Target="https://minfin.saratov.gov.ru/index.php?option=com_acrfilestorage&amp;task=download&amp;on=2060" TargetMode="External"/><Relationship Id="rId528" Type="http://schemas.openxmlformats.org/officeDocument/2006/relationships/hyperlink" Target="https://&#1087;&#1088;&#1086;&#1092;&#1075;&#1088;&#1072;&#1078;&#1076;&#1072;&#1085;&#1080;&#1085;.&#1088;&#1092;/" TargetMode="External"/><Relationship Id="rId167" Type="http://schemas.openxmlformats.org/officeDocument/2006/relationships/hyperlink" Target="http://mcx.rk08.ru/" TargetMode="External"/><Relationship Id="rId374" Type="http://schemas.openxmlformats.org/officeDocument/2006/relationships/hyperlink" Target="https://mert.tatarstan.ru/konkurs-sonko-na-pravo-polucheniya-subsidii-iz.htm" TargetMode="External"/><Relationship Id="rId581" Type="http://schemas.openxmlformats.org/officeDocument/2006/relationships/hyperlink" Target="https://vk.com/tbvschool" TargetMode="External"/><Relationship Id="rId71" Type="http://schemas.openxmlformats.org/officeDocument/2006/relationships/hyperlink" Target="https://cloud.mail.ru/public/4d5m/2pz11yaGj" TargetMode="External"/><Relationship Id="rId234" Type="http://schemas.openxmlformats.org/officeDocument/2006/relationships/hyperlink" Target="https://krsdstat.gks.ru/storage/mediabank/ReHuiuIL/Ocenka.htm" TargetMode="External"/><Relationship Id="rId679" Type="http://schemas.openxmlformats.org/officeDocument/2006/relationships/hyperlink" Target="https://komi.gks.ru/" TargetMode="External"/><Relationship Id="rId2" Type="http://schemas.openxmlformats.org/officeDocument/2006/relationships/hyperlink" Target="https://minfin01-maykop.ru/Show/Category/60?ItemId=237" TargetMode="External"/><Relationship Id="rId29" Type="http://schemas.openxmlformats.org/officeDocument/2006/relationships/hyperlink" Target="mailto:init@fin22.ru" TargetMode="External"/><Relationship Id="rId276" Type="http://schemas.openxmlformats.org/officeDocument/2006/relationships/hyperlink" Target="mailto:iv_kravchenko@lenreg.ru" TargetMode="External"/><Relationship Id="rId441" Type="http://schemas.openxmlformats.org/officeDocument/2006/relationships/hyperlink" Target="http://energy.midural.ru/napravleniya-deyatelnosti/formirovanie-komfortnoj-gorodskoj-sredy/" TargetMode="External"/><Relationship Id="rId483" Type="http://schemas.openxmlformats.org/officeDocument/2006/relationships/hyperlink" Target="https://www.facebook.com/groups/965650083551503/" TargetMode="External"/><Relationship Id="rId539" Type="http://schemas.openxmlformats.org/officeDocument/2006/relationships/hyperlink" Target="https://tulastat.gks.ru/storage/mediabank/404paeXU/&#1063;&#1080;&#1089;&#1083;&#1077;&#1085;&#1085;&#1086;&#1089;&#1090;&#1100;%20&#1085;&#1072;&#1089;&#1077;&#1083;&#1077;&#1085;&#1080;&#1103;%20&#1058;&#1091;&#1083;&#1100;&#1089;&#1082;&#1086;&#1081;%20&#1086;&#1073;&#1083;&#1072;&#1089;&#1090;&#1080;%20&#1087;&#1086;%20&#1075;&#1086;&#1088;&#1086;&#1076;&#1089;&#1082;&#1080;&#1084;%20&#1086;&#1082;&#1088;&#1091;&#1075;&#1072;&#1084;%20&#1080;%20&#1084;&#1091;&#1085;&#1080;&#1094;&#1080;&#1087;&#1072;&#1083;&#1100;&#1085;&#1099;&#1084;%20&#1088;&#1072;&#1081;&#1086;&#1085;&#1072;&#1084;.pdf" TargetMode="External"/><Relationship Id="rId690" Type="http://schemas.openxmlformats.org/officeDocument/2006/relationships/hyperlink" Target="https://ulraion.ru/news/all?page=59" TargetMode="External"/><Relationship Id="rId704" Type="http://schemas.openxmlformats.org/officeDocument/2006/relationships/hyperlink" Target="file:///var/folders/_b/rxv_4dvx5s7bhhpl1mcf4xgw0000gn/T/com.microsoft.Outlook/Outlook%20Temp/&#1055;&#1086;&#1089;&#1090;&#1072;&#1085;&#1086;&#1074;&#1083;&#1077;&#1085;&#1080;&#1077;%20&#1055;&#1088;&#1072;&#1074;&#1080;&#1090;&#1077;&#1083;&#1100;&#1089;&#1090;&#1074;&#1072;%20&#1061;&#1052;&#1040;&#1054;-&#1070;&#1075;&#1088;&#1099;%20&#1086;&#1090;%2005.10.2018%20&#1075;%20N%20355%20%20&#1075;&#1086;&#1089;&#1087;&#1088;&#1086;&#1075;&#1088;&#1072;&#1084;&#1084;&#1072;%20&#1056;&#1072;&#1079;&#1074;&#1080;&#1090;&#1080;&#1077;%20&#1075;&#1088;&#1072;&#1078;&#1076;&#1072;&#1085;&#1089;&#1082;&#1086;&#1075;&#1086;%20&#1086;&#1073;&#1097;&#1077;&#1089;&#1090;&#1074;&#1072;.docx" TargetMode="External"/><Relationship Id="rId40" Type="http://schemas.openxmlformats.org/officeDocument/2006/relationships/hyperlink" Target="mailto:svod2@beldepfin.ru" TargetMode="External"/><Relationship Id="rId136" Type="http://schemas.openxmlformats.org/officeDocument/2006/relationships/hyperlink" Target="http://www.tosvrn.ru/" TargetMode="External"/><Relationship Id="rId178" Type="http://schemas.openxmlformats.org/officeDocument/2006/relationships/hyperlink" Target="http://publication.pravo.gov.ru/Document/View/1000202202250006" TargetMode="External"/><Relationship Id="rId301" Type="http://schemas.openxmlformats.org/officeDocument/2006/relationships/hyperlink" Target="http://docs.cntd.ru/document/553230534" TargetMode="External"/><Relationship Id="rId343" Type="http://schemas.openxmlformats.org/officeDocument/2006/relationships/hyperlink" Target="http://ivo.garant.ru/proxy/share?data=q4Og0aLnpN5Pvp_qlYqx_aPg1fyY8tC-7LnXAuug8tS14L2Rp-KkwqXepvi920m9r6LH8pLwk7XGoN2i2KKp66Xyk-CM46PkmhfykfCXte-y9rztvsyP1bWp6pkU4bDkg-K25Yqs" TargetMode="External"/><Relationship Id="rId550" Type="http://schemas.openxmlformats.org/officeDocument/2006/relationships/hyperlink" Target="mailto:staleev@adm-nao.ru" TargetMode="External"/><Relationship Id="rId82" Type="http://schemas.openxmlformats.org/officeDocument/2006/relationships/hyperlink" Target="mailto:metod@mfmail.ru" TargetMode="External"/><Relationship Id="rId203" Type="http://schemas.openxmlformats.org/officeDocument/2006/relationships/hyperlink" Target="mailto:gluhovaov@dsr.kirov.ru" TargetMode="External"/><Relationship Id="rId385" Type="http://schemas.openxmlformats.org/officeDocument/2006/relationships/hyperlink" Target="https://vmeste.permkrai.ru/program/category/6/" TargetMode="External"/><Relationship Id="rId592" Type="http://schemas.openxmlformats.org/officeDocument/2006/relationships/hyperlink" Target="https://tvoybudget.spb.ru/materials/material/80" TargetMode="External"/><Relationship Id="rId606" Type="http://schemas.openxmlformats.org/officeDocument/2006/relationships/hyperlink" Target="mailto:Madina.Sabirzyanova@tatar.ru" TargetMode="External"/><Relationship Id="rId648" Type="http://schemas.openxmlformats.org/officeDocument/2006/relationships/hyperlink" Target="https://gorodsreda.ru/" TargetMode="External"/><Relationship Id="rId245" Type="http://schemas.openxmlformats.org/officeDocument/2006/relationships/hyperlink" Target="http://zakon.krskstate.ru/0/doc/15433" TargetMode="External"/><Relationship Id="rId287" Type="http://schemas.openxmlformats.org/officeDocument/2006/relationships/hyperlink" Target="https://mvp.government-nnov.ru/?id=48287" TargetMode="External"/><Relationship Id="rId410" Type="http://schemas.openxmlformats.org/officeDocument/2006/relationships/hyperlink" Target="https://orenstat.gks.ru/(&#1088;&#1072;&#1079;&#1076;&#1077;&#1083;%20%22&#1054;&#1087;&#1077;&#1088;&#1072;&#1090;&#1080;&#1074;&#1085;&#1099;&#1077;%20&#1087;&#1086;&#1082;&#1072;&#1079;&#1072;&#1090;&#1077;&#1083;&#1080;%22)" TargetMode="External"/><Relationship Id="rId452" Type="http://schemas.openxmlformats.org/officeDocument/2006/relationships/hyperlink" Target="http://&#1095;&#1091;&#1082;&#1086;&#1090;&#1082;&#1072;.&#1088;&#1092;/ekonomika/initsiativnoe-byudzhetirovanie/" TargetMode="External"/><Relationship Id="rId494" Type="http://schemas.openxmlformats.org/officeDocument/2006/relationships/hyperlink" Target="https://www.donland.ru/activity/2623/" TargetMode="External"/><Relationship Id="rId508" Type="http://schemas.openxmlformats.org/officeDocument/2006/relationships/hyperlink" Target="https://instagram.com/guvp_khabkrai," TargetMode="External"/><Relationship Id="rId715" Type="http://schemas.openxmlformats.org/officeDocument/2006/relationships/comments" Target="../comments4.xml"/><Relationship Id="rId105" Type="http://schemas.openxmlformats.org/officeDocument/2006/relationships/hyperlink" Target="https://jkx.avo.ru/formirovanie-komfortnoj-gorodskoj-sredy" TargetMode="External"/><Relationship Id="rId147" Type="http://schemas.openxmlformats.org/officeDocument/2006/relationships/hyperlink" Target="https://minenergo.75.ru/site/search?term=372&amp;yt0=" TargetMode="External"/><Relationship Id="rId312" Type="http://schemas.openxmlformats.org/officeDocument/2006/relationships/hyperlink" Target="http://docs.cntd.ru/document/553230534" TargetMode="External"/><Relationship Id="rId354" Type="http://schemas.openxmlformats.org/officeDocument/2006/relationships/hyperlink" Target="http://www.cap.ru/doc/laws/2018/07/02/decree_311127/" TargetMode="External"/><Relationship Id="rId51" Type="http://schemas.openxmlformats.org/officeDocument/2006/relationships/hyperlink" Target="https://belregion.ru/upload/iblock/7e6/139-&#1087;&#1087;.pdf" TargetMode="External"/><Relationship Id="rId93" Type="http://schemas.openxmlformats.org/officeDocument/2006/relationships/hyperlink" Target="https://minregion-ra.ru/deyatelnost/realizatsiya-proekta-initsiativy-grazhdan.php" TargetMode="External"/><Relationship Id="rId189" Type="http://schemas.openxmlformats.org/officeDocument/2006/relationships/hyperlink" Target="https://krl.gks.ru/storage/mediabank/3TqLuKGC/" TargetMode="External"/><Relationship Id="rId396" Type="http://schemas.openxmlformats.org/officeDocument/2006/relationships/hyperlink" Target="mailto:ivbormotova@mfin.permkrai.ru" TargetMode="External"/><Relationship Id="rId561" Type="http://schemas.openxmlformats.org/officeDocument/2006/relationships/hyperlink" Target="http://www.udmurt.ru/regulatory/index.php?typeid=All&amp;regnum=79&amp;sdate=06.03.2019&amp;edate=&amp;sdatepub=&amp;edatepub=&amp;q=&amp;doccnt=&amp;page=2&amp;doccnt=" TargetMode="External"/><Relationship Id="rId617" Type="http://schemas.openxmlformats.org/officeDocument/2006/relationships/hyperlink" Target="mailto:Dyagileva@dvinaland.ru" TargetMode="External"/><Relationship Id="rId659" Type="http://schemas.openxmlformats.org/officeDocument/2006/relationships/hyperlink" Target="https://karaidel.bashkortostan.ru/presscenter/news/357766/" TargetMode="External"/><Relationship Id="rId214" Type="http://schemas.openxmlformats.org/officeDocument/2006/relationships/hyperlink" Target="https://login.consultant.ru/link/?req=doc&amp;base=RLAW265&amp;n=102109&amp;dst=100002" TargetMode="External"/><Relationship Id="rId256" Type="http://schemas.openxmlformats.org/officeDocument/2006/relationships/hyperlink" Target="mailto:hondzinskaya.kvp@rkursk.ru" TargetMode="External"/><Relationship Id="rId298" Type="http://schemas.openxmlformats.org/officeDocument/2006/relationships/hyperlink" Target="https://gokucmpi.ru/" TargetMode="External"/><Relationship Id="rId421" Type="http://schemas.openxmlformats.org/officeDocument/2006/relationships/hyperlink" Target="https://mf.omskportal.ru/oiv/mf/etc/&#1048;&#1085;&#1080;&#1094;&#1080;&#1072;&#1090;&#1080;&#1074;&#1085;&#1086;&#1077;-&#1073;&#1102;&#1076;&#1078;&#1077;&#1090;&#1080;&#1088;&#1086;&#1074;&#1072;&#1085;&#1080;&#1077;" TargetMode="External"/><Relationship Id="rId463" Type="http://schemas.openxmlformats.org/officeDocument/2006/relationships/hyperlink" Target="http://minfin.kalmregion.ru/deyatelnost/initsiativnoe-byudzhetirovanie/" TargetMode="External"/><Relationship Id="rId519" Type="http://schemas.openxmlformats.org/officeDocument/2006/relationships/hyperlink" Target="https://docs.cntd.ru/document/463732398" TargetMode="External"/><Relationship Id="rId670" Type="http://schemas.openxmlformats.org/officeDocument/2006/relationships/hyperlink" Target="https://dzhankoy.rk.gov.ru/uploads/txteditor/dzhankoy/attachments/d4/1d/8c/d98f00b204e9800998ecf8427e/phpgZYxU7_189.pdf" TargetMode="External"/><Relationship Id="rId116" Type="http://schemas.openxmlformats.org/officeDocument/2006/relationships/hyperlink" Target="mailto:bud@vladfin.ru" TargetMode="External"/><Relationship Id="rId158" Type="http://schemas.openxmlformats.org/officeDocument/2006/relationships/hyperlink" Target="https://ivanovo.gks.ru/storage/mediabank/NAS21.pdf" TargetMode="External"/><Relationship Id="rId323" Type="http://schemas.openxmlformats.org/officeDocument/2006/relationships/hyperlink" Target="https://docs.cntd.ru/document/570845985?marker" TargetMode="External"/><Relationship Id="rId530" Type="http://schemas.openxmlformats.org/officeDocument/2006/relationships/hyperlink" Target="https://minstroyrf.gov.ru/upload/iblock/7b3/Gorsreda_brandbook_new.pdf" TargetMode="External"/><Relationship Id="rId20" Type="http://schemas.openxmlformats.org/officeDocument/2006/relationships/hyperlink" Target="http://old.mari-el.gov.ru/mecon/Pages/competitions.aspx" TargetMode="External"/><Relationship Id="rId62" Type="http://schemas.openxmlformats.org/officeDocument/2006/relationships/hyperlink" Target="https://ppmi.bashkortostan.ru/document" TargetMode="External"/><Relationship Id="rId365" Type="http://schemas.openxmlformats.org/officeDocument/2006/relationships/hyperlink" Target="mailto:n.krotova@gov39.ru" TargetMode="External"/><Relationship Id="rId572" Type="http://schemas.openxmlformats.org/officeDocument/2006/relationships/hyperlink" Target="http://gov.spb.ru/law?d&amp;nd=822403529&amp;nh=0" TargetMode="External"/><Relationship Id="rId628" Type="http://schemas.openxmlformats.org/officeDocument/2006/relationships/hyperlink" Target="https://ryazan.gks.ru/storage/mediabank/FlJu7WkS/%D0%9D%D0%B0%D1%81%D0%B5%D0%BB%D0%B5%D0%BD%D0%B8%20%D0%A0%D1%8F%D0%B7%20%D0%BE%D0%B1%D0%BB%20%D0%BD%D0%B0%2001%2001%202021.pdf" TargetMode="External"/><Relationship Id="rId225" Type="http://schemas.openxmlformats.org/officeDocument/2006/relationships/hyperlink" Target="https://login.consultant.ru/link/?req=doc&amp;base=RLAW265&amp;n=104907&amp;dst=1000000002" TargetMode="External"/><Relationship Id="rId267" Type="http://schemas.openxmlformats.org/officeDocument/2006/relationships/hyperlink" Target="mailto:unp@minfin.rk.gov.ru" TargetMode="External"/><Relationship Id="rId432" Type="http://schemas.openxmlformats.org/officeDocument/2006/relationships/hyperlink" Target="consultantplus://offline/ref=6FA3A61269C6EAF942065874CB496834CFC845C6DD8394EE4F3425743223479D5D5E3F40C71B63740395017BE5604BFEA32892B6D971D829E4681675oFC4J" TargetMode="External"/><Relationship Id="rId474" Type="http://schemas.openxmlformats.org/officeDocument/2006/relationships/hyperlink" Target="https://agro.tmbreg.ru/inv.html" TargetMode="External"/><Relationship Id="rId127" Type="http://schemas.openxmlformats.org/officeDocument/2006/relationships/hyperlink" Target="http://aleksandrovskoe-pavlovskregion.ru/wp-content/uploads/2018/08/Rasporyazhenie-pravitelstva-Voronezhskoy-oblasti-ot-19.04.2017-----282-r---O-razvitii-initsiativnogo-byudzhetirovaniya-na-territorii-Voronezhskoy-oblasti--.doc" TargetMode="External"/><Relationship Id="rId681" Type="http://schemas.openxmlformats.org/officeDocument/2006/relationships/hyperlink" Target="http://mrust-cilma.ru/doc/econom/strateg/strategiya2035.pdf" TargetMode="External"/><Relationship Id="rId31" Type="http://schemas.openxmlformats.org/officeDocument/2006/relationships/hyperlink" Target="https://docs.cntd.ru/document/444790925" TargetMode="External"/><Relationship Id="rId73" Type="http://schemas.openxmlformats.org/officeDocument/2006/relationships/hyperlink" Target="mailto:armenshin.i@bashkortostan.ru" TargetMode="External"/><Relationship Id="rId169" Type="http://schemas.openxmlformats.org/officeDocument/2006/relationships/hyperlink" Target="https://admoblkaluga.ru/sub/finan/inciativ.php" TargetMode="External"/><Relationship Id="rId334" Type="http://schemas.openxmlformats.org/officeDocument/2006/relationships/hyperlink" Target="https://novgorodstat.gks.ru/storage/mediabank/%D0%A7%D0%B8%D1%81%D0%BB%D0%B5%D0%BD%D0%BD%D0%BE%D1%81%D1%82%D1%8C%20%D0%BD%D0%B0%D1%81%D0%B5%D0%BB%D0%B5%D0%BD%D0%B8%D1%8F%20%D0%BD%D0%B0%201.01.2022%20%D0%B3%D0%BE%D0%B4%D0%B0.pdf" TargetMode="External"/><Relationship Id="rId376" Type="http://schemas.openxmlformats.org/officeDocument/2006/relationships/hyperlink" Target="https://docs.cntd.ru/document/446168877" TargetMode="External"/><Relationship Id="rId541" Type="http://schemas.openxmlformats.org/officeDocument/2006/relationships/hyperlink" Target="mailto:elena.fedyainova@tularegion.ru" TargetMode="External"/><Relationship Id="rId583" Type="http://schemas.openxmlformats.org/officeDocument/2006/relationships/hyperlink" Target="mailto:lukyanova@kfin.gov.spb.ru" TargetMode="External"/><Relationship Id="rId639" Type="http://schemas.openxmlformats.org/officeDocument/2006/relationships/hyperlink" Target="https://orel.gks.ru/storage/mediabank/&#1063;&#1080;&#1089;&#1083;&#1077;&#1085;&#1085;&#1086;&#1089;&#1090;&#1100;%20&#1085;&#1072;&#1089;&#1077;&#1083;&#1077;&#1085;&#1080;&#1103;%20&#1074;%20&#1054;&#1088;&#1083;&#1086;&#1074;&#1089;&#1082;&#1086;&#1081;%20&#1086;&#1073;&#1083;&#1072;&#1089;&#1090;&#1080;(2).pdf" TargetMode="External"/><Relationship Id="rId4" Type="http://schemas.openxmlformats.org/officeDocument/2006/relationships/hyperlink" Target="https://mcx.75.ru/gospodderzhka/gosprogrammy-zabaykal-skogo-kraya/kompleksnoe-razvitie-sel-skih-territoriy" TargetMode="External"/><Relationship Id="rId180" Type="http://schemas.openxmlformats.org/officeDocument/2006/relationships/hyperlink" Target="https://nac.gov.karelia.ru/about/3833/" TargetMode="External"/><Relationship Id="rId236" Type="http://schemas.openxmlformats.org/officeDocument/2006/relationships/hyperlink" Target="mailto:s.v.pyshnov@adm.krasnodar.ru" TargetMode="External"/><Relationship Id="rId278" Type="http://schemas.openxmlformats.org/officeDocument/2006/relationships/hyperlink" Target="http://msu.lenobl.ru/news/mediaproekty/" TargetMode="External"/><Relationship Id="rId401" Type="http://schemas.openxmlformats.org/officeDocument/2006/relationships/hyperlink" Target="https://vk.com/minter.permkrai" TargetMode="External"/><Relationship Id="rId443" Type="http://schemas.openxmlformats.org/officeDocument/2006/relationships/hyperlink" Target="mailto:ShanaevaAO@mosreg.ru" TargetMode="External"/><Relationship Id="rId650" Type="http://schemas.openxmlformats.org/officeDocument/2006/relationships/hyperlink" Target="mailto:oof@adm.orel.ru" TargetMode="External"/><Relationship Id="rId303" Type="http://schemas.openxmlformats.org/officeDocument/2006/relationships/hyperlink" Target="https://docs.cntd.ru/document/553386375" TargetMode="External"/><Relationship Id="rId485" Type="http://schemas.openxmlformats.org/officeDocument/2006/relationships/hyperlink" Target="mailto:mdv@omsu.tambov.gov.ru" TargetMode="External"/><Relationship Id="rId692" Type="http://schemas.openxmlformats.org/officeDocument/2006/relationships/hyperlink" Target="mailto:kuzmina.mv@ulminfin.ru" TargetMode="External"/><Relationship Id="rId706" Type="http://schemas.openxmlformats.org/officeDocument/2006/relationships/hyperlink" Target="https://mayor.cherinfo.ru/decree/102141-postanovlenie-merii-goroda-cerepovca-ot-18062019-no-2883-o-proekte-narodnyj-budzet-tos" TargetMode="External"/><Relationship Id="rId42" Type="http://schemas.openxmlformats.org/officeDocument/2006/relationships/hyperlink" Target="mailto:ib_dgkh@mail.ru" TargetMode="External"/><Relationship Id="rId84" Type="http://schemas.openxmlformats.org/officeDocument/2006/relationships/hyperlink" Target="https://akstat.gks.ru/folder/33349" TargetMode="External"/><Relationship Id="rId138" Type="http://schemas.openxmlformats.org/officeDocument/2006/relationships/hyperlink" Target="mailto:jtolstova@" TargetMode="External"/><Relationship Id="rId345" Type="http://schemas.openxmlformats.org/officeDocument/2006/relationships/hyperlink" Target="http://ivo.garant.ru/proxy/share?data=q4Og0aLnpN5Pvp_qlYqx_aPg1fyY8tC-7LnXAuug8tS14L2Rp-KkwqXepvi920m9r6LH8pLwk7XGoN2i2KKp66Xyk-CM46PkmhfykfCXte-y9rztvsyP1bWp6pkU4bHkjOm24o6s" TargetMode="External"/><Relationship Id="rId387" Type="http://schemas.openxmlformats.org/officeDocument/2006/relationships/hyperlink" Target="mailto:ivbormotova@mfin.permkrai.ru" TargetMode="External"/><Relationship Id="rId510" Type="http://schemas.openxmlformats.org/officeDocument/2006/relationships/hyperlink" Target="mailto:e.a.barabanova@adm.khv.ru" TargetMode="External"/><Relationship Id="rId552" Type="http://schemas.openxmlformats.org/officeDocument/2006/relationships/hyperlink" Target="https://mfnso.nso.ru/page/4446" TargetMode="External"/><Relationship Id="rId594" Type="http://schemas.openxmlformats.org/officeDocument/2006/relationships/hyperlink" Target="https://ppmi.yakutia.click/Home" TargetMode="External"/><Relationship Id="rId608" Type="http://schemas.openxmlformats.org/officeDocument/2006/relationships/hyperlink" Target="http://publication.pravo.gov.ru/Document/View/2700201903260005?index=0&amp;rangeSize=1" TargetMode="External"/><Relationship Id="rId191" Type="http://schemas.openxmlformats.org/officeDocument/2006/relationships/hyperlink" Target="http://karelia-zs.ru/zakonodatelstvo_rk/prav_akty/915-zrk/" TargetMode="External"/><Relationship Id="rId205" Type="http://schemas.openxmlformats.org/officeDocument/2006/relationships/hyperlink" Target="http://www.kirovreg.ru/publ/AkOUP.nsf/de017b98ac867075c32571440061b25c/a477b32730cd333b43258256004958f1?OpenDocument" TargetMode="External"/><Relationship Id="rId247" Type="http://schemas.openxmlformats.org/officeDocument/2006/relationships/hyperlink" Target="http://zakon.krskstate.ru/0/doc/83206" TargetMode="External"/><Relationship Id="rId412" Type="http://schemas.openxmlformats.org/officeDocument/2006/relationships/hyperlink" Target="mailto:tssh@mail.orb.ru" TargetMode="External"/><Relationship Id="rId107" Type="http://schemas.openxmlformats.org/officeDocument/2006/relationships/hyperlink" Target="mailto:fps@vladfin.ru" TargetMode="External"/><Relationship Id="rId289" Type="http://schemas.openxmlformats.org/officeDocument/2006/relationships/hyperlink" Target="mailto:korotkayaon@fin.kreml.nnov.ru" TargetMode="External"/><Relationship Id="rId454" Type="http://schemas.openxmlformats.org/officeDocument/2006/relationships/hyperlink" Target="mailto:A.Zubova@depfin.chukotka-gov.ru" TargetMode="External"/><Relationship Id="rId496" Type="http://schemas.openxmlformats.org/officeDocument/2006/relationships/hyperlink" Target="https://admtyumen.ru/ogv_ru/finance/programs/program.htm?id=1190@egTargetGrant" TargetMode="External"/><Relationship Id="rId661" Type="http://schemas.openxmlformats.org/officeDocument/2006/relationships/hyperlink" Target="http://finance.admmeleuz.ru/index.php?option=com_content&amp;view=article&amp;id=13021:izveshchenie-nashe-selo&amp;catid=905&amp;Itemid=356" TargetMode="External"/><Relationship Id="rId11" Type="http://schemas.openxmlformats.org/officeDocument/2006/relationships/hyperlink" Target="https://minfin.saratov.gov.ru/index.php?option=com_acrfilestorage&amp;task=download&amp;on=2060" TargetMode="External"/><Relationship Id="rId53" Type="http://schemas.openxmlformats.org/officeDocument/2006/relationships/hyperlink" Target="https://vk.com/omsu31" TargetMode="External"/><Relationship Id="rId149" Type="http://schemas.openxmlformats.org/officeDocument/2006/relationships/hyperlink" Target="https://chita.gks.ru/storage/mediabank/A39zIO4L/%D0%9F%D1%80%D0%B5%D1%81%D1%81-%D1%80%D0%B5%D0%BB%D0%B8%D0%B7%D0%A7%D0%B8%D1%81%D0%BB%D0%BD%D0%B0%D1%812021.pdf" TargetMode="External"/><Relationship Id="rId314" Type="http://schemas.openxmlformats.org/officeDocument/2006/relationships/hyperlink" Target="https://gokucmpi.ru/" TargetMode="External"/><Relationship Id="rId356" Type="http://schemas.openxmlformats.org/officeDocument/2006/relationships/hyperlink" Target="http://www.agro.cap.ru/action/activity/iniciativnoe-byudzhetirovanie" TargetMode="External"/><Relationship Id="rId398" Type="http://schemas.openxmlformats.org/officeDocument/2006/relationships/hyperlink" Target="https://minter.permkrai.ru/deyatelnost/podderzhka-mestnykh-initsiativ/samooblozhenie-grazhdan/normativno-pravovaya-baza" TargetMode="External"/><Relationship Id="rId521" Type="http://schemas.openxmlformats.org/officeDocument/2006/relationships/hyperlink" Target="https://docs.cntd.ru/document/463732395?marker" TargetMode="External"/><Relationship Id="rId563" Type="http://schemas.openxmlformats.org/officeDocument/2006/relationships/hyperlink" Target="https://udmstat.gks.ru/folder/51924" TargetMode="External"/><Relationship Id="rId619" Type="http://schemas.openxmlformats.org/officeDocument/2006/relationships/hyperlink" Target="https://pskov.ru/vlast/ispolnitelnaya/administratsiya/apparat/samoupr" TargetMode="External"/><Relationship Id="rId95" Type="http://schemas.openxmlformats.org/officeDocument/2006/relationships/hyperlink" Target="https://docs.cntd.ru/document/412308423" TargetMode="External"/><Relationship Id="rId160" Type="http://schemas.openxmlformats.org/officeDocument/2006/relationships/hyperlink" Target="https://apk.ivanovoobl.ru/deyatelnost/gosudarstvennaya-podderzhka-/" TargetMode="External"/><Relationship Id="rId216" Type="http://schemas.openxmlformats.org/officeDocument/2006/relationships/hyperlink" Target="https://ipr.kostroma.gov.ru/realizatsiya-proektov-razvitiya-osnovannykh-na-obshchestvennykh-initsiativakh/konkursnyy-otbor.php" TargetMode="External"/><Relationship Id="rId423" Type="http://schemas.openxmlformats.org/officeDocument/2006/relationships/hyperlink" Target="https://vk.com/kipomsk" TargetMode="External"/><Relationship Id="rId258" Type="http://schemas.openxmlformats.org/officeDocument/2006/relationships/hyperlink" Target="https://adm.rkursk.ru/index.php?id=10&amp;mat_id=108214&amp;page=16" TargetMode="External"/><Relationship Id="rId465" Type="http://schemas.openxmlformats.org/officeDocument/2006/relationships/hyperlink" Target="https://astrastat.gks.ru/storage/mediabank/rSIGbfsW/1.8.1%20&#1054;&#1094;&#1077;&#1085;&#1082;&#1072;%20&#1095;&#1080;&#1089;&#1083;&#1077;&#1085;&#1085;&#1086;&#1089;&#1090;&#1080;%20&#1085;&#1072;&#1089;&#1077;&#1083;&#1077;&#1085;&#1080;&#1103;%20&#1085;&#1072;%201%20&#1103;&#1085;&#1074;&#1072;&#1088;&#1103;%202021&#1075;..xls" TargetMode="External"/><Relationship Id="rId630" Type="http://schemas.openxmlformats.org/officeDocument/2006/relationships/hyperlink" Target="mailto:krasavina@adm1.ryazan.su" TargetMode="External"/><Relationship Id="rId672" Type="http://schemas.openxmlformats.org/officeDocument/2006/relationships/hyperlink" Target="https://dzhankoy.rk.gov.ru/uploads/txteditor/dzhankoy/attachments/d4/1d/8c/d98f00b204e9800998ecf8427e/phpgZYxU7_189.pdf" TargetMode="External"/><Relationship Id="rId22" Type="http://schemas.openxmlformats.org/officeDocument/2006/relationships/hyperlink" Target="https://vk.com/terin12" TargetMode="External"/><Relationship Id="rId64" Type="http://schemas.openxmlformats.org/officeDocument/2006/relationships/hyperlink" Target="https://bashstat.gks.ru/storage/mediabank/PWZr22R8/Chislennost_naseleniya_po_munitsipalnym_rayonam_i_gorodskim_okrugam_Respubliki_Bashkortostan_na_1_yanvarya_2021.pdf" TargetMode="External"/><Relationship Id="rId118" Type="http://schemas.openxmlformats.org/officeDocument/2006/relationships/hyperlink" Target="http://publication.pravo.gov.ru/Document/View/3400202012310019" TargetMode="External"/><Relationship Id="rId325" Type="http://schemas.openxmlformats.org/officeDocument/2006/relationships/hyperlink" Target="https://vk.com/ppmi53" TargetMode="External"/><Relationship Id="rId367" Type="http://schemas.openxmlformats.org/officeDocument/2006/relationships/hyperlink" Target="https://www.klgd.ru/activity/municipal_services/improvement/komfortnaya-sreda/" TargetMode="External"/><Relationship Id="rId532" Type="http://schemas.openxmlformats.org/officeDocument/2006/relationships/hyperlink" Target="https://minstroyrf.gov.ru/upload/iblock/7b3/Gorsreda_brandbook_new.pdf" TargetMode="External"/><Relationship Id="rId574" Type="http://schemas.openxmlformats.org/officeDocument/2006/relationships/hyperlink" Target="mailto:lukyanova@kfin.gov.spb.ru" TargetMode="External"/><Relationship Id="rId171" Type="http://schemas.openxmlformats.org/officeDocument/2006/relationships/hyperlink" Target="consultantplus://offline/ref=FC965B96D895A16F920797C745A1B2040E1B0C262B8A6C478DAE42B365E0007C99B3F69151BF5EB26C82E38AAAE29A0B01836D4C528ED430601A5AFA188EiDSBF" TargetMode="External"/><Relationship Id="rId227" Type="http://schemas.openxmlformats.org/officeDocument/2006/relationships/hyperlink" Target="https://apkkostroma.ru/industry-info/krst/index.aspx" TargetMode="External"/><Relationship Id="rId269" Type="http://schemas.openxmlformats.org/officeDocument/2006/relationships/hyperlink" Target="https://budget.rk.ifinmon.ru/krym-kak-my-hotim/analitika/informatsiya-o-blagopoluchatelyah" TargetMode="External"/><Relationship Id="rId434" Type="http://schemas.openxmlformats.org/officeDocument/2006/relationships/hyperlink" Target="http://www.pravo.gov66.ru/23905/" TargetMode="External"/><Relationship Id="rId476" Type="http://schemas.openxmlformats.org/officeDocument/2006/relationships/hyperlink" Target="https://agro.tmbreg.ru/assets/files/prv/01_2020/PAO-2019-1506.pdf" TargetMode="External"/><Relationship Id="rId641" Type="http://schemas.openxmlformats.org/officeDocument/2006/relationships/hyperlink" Target="https://orel-region.ru/index.php?head=1&amp;unit=17469" TargetMode="External"/><Relationship Id="rId683" Type="http://schemas.openxmlformats.org/officeDocument/2006/relationships/hyperlink" Target="mailto:budget@fo8909.ru" TargetMode="External"/><Relationship Id="rId33" Type="http://schemas.openxmlformats.org/officeDocument/2006/relationships/hyperlink" Target="https://akstat.gks.ru/folder/33247" TargetMode="External"/><Relationship Id="rId129" Type="http://schemas.openxmlformats.org/officeDocument/2006/relationships/hyperlink" Target="mailto:mn_anisimova@govvrn.ru" TargetMode="External"/><Relationship Id="rId280" Type="http://schemas.openxmlformats.org/officeDocument/2006/relationships/hyperlink" Target="https://lenobl.ru/ru/dokumenty/opublikovanie-pravovyh-aktov/oficialno-opublikovanie-npa-s-10-iyunya-2013-goda/oficialnoe-opublikovanie-pravovyh-aktov-leningradskoj-oblasti-s-10-iyu/" TargetMode="External"/><Relationship Id="rId336" Type="http://schemas.openxmlformats.org/officeDocument/2006/relationships/hyperlink" Target="https://base.garant.ru/8154075/" TargetMode="External"/><Relationship Id="rId501" Type="http://schemas.openxmlformats.org/officeDocument/2006/relationships/hyperlink" Target="http://gorodsreda.ru/" TargetMode="External"/><Relationship Id="rId543" Type="http://schemas.openxmlformats.org/officeDocument/2006/relationships/hyperlink" Target="mailto:mokhratovaas@admhmao.ru" TargetMode="External"/><Relationship Id="rId75" Type="http://schemas.openxmlformats.org/officeDocument/2006/relationships/hyperlink" Target="mailto:salakhutdinova.ar@bashkortostan.ru" TargetMode="External"/><Relationship Id="rId140" Type="http://schemas.openxmlformats.org/officeDocument/2006/relationships/hyperlink" Target="https://chita.gks.ru/storage/mediabank/A39zIO4L/%D0%9F%D1%80%D0%B5%D1%81%D1%81-%D1%80%D0%B5%D0%BB%D0%B8%D0%B7%D0%A7%D0%B8%D1%81%D0%BB%D0%BD%D0%B0%D1%812021.pdf" TargetMode="External"/><Relationship Id="rId182" Type="http://schemas.openxmlformats.org/officeDocument/2006/relationships/hyperlink" Target="https://m.vk.com/album-169034427_0?rev=1&amp;from=profile&amp;z=photo-169034427_457239153%2Falbum-169034427_0%2Frev" TargetMode="External"/><Relationship Id="rId378" Type="http://schemas.openxmlformats.org/officeDocument/2006/relationships/hyperlink" Target="https://yar.gks.ru/storage/mediabank/iTV1R88Z/yaroslavskaya_oblast_v_tsifrah_2021_g.pdf" TargetMode="External"/><Relationship Id="rId403" Type="http://schemas.openxmlformats.org/officeDocument/2006/relationships/hyperlink" Target="mailto:ivbormotova@mfin.permkrai.ru" TargetMode="External"/><Relationship Id="rId585" Type="http://schemas.openxmlformats.org/officeDocument/2006/relationships/hyperlink" Target="https://school.tvoybudget.spb.ru/" TargetMode="External"/><Relationship Id="rId6" Type="http://schemas.openxmlformats.org/officeDocument/2006/relationships/hyperlink" Target="https://mcx.75.ru/gospodderzhka/finansovaya-podderzhka/kompleksnoe-razvitie-sel-skih-territoriy/blagoustroystvo-sel-skih-territoriy" TargetMode="External"/><Relationship Id="rId238" Type="http://schemas.openxmlformats.org/officeDocument/2006/relationships/hyperlink" Target="https://economy.krasnodar.ru/activity/gosprogrammy-kk/perechen/god-2021-gp/176338" TargetMode="External"/><Relationship Id="rId445" Type="http://schemas.openxmlformats.org/officeDocument/2006/relationships/hyperlink" Target="https://ovmf2.consultant.ru/cgi/online.cgi?req=doc&amp;ts=155202624105309729631190472&amp;cacheid=BE3771CA87324EE9826D00E861E8CF15&amp;mode=splus&amp;base=MOB&amp;n=309201&amp;rnd=66D8B55318E3190061A470AE6405CD26" TargetMode="External"/><Relationship Id="rId487" Type="http://schemas.openxmlformats.org/officeDocument/2006/relationships/hyperlink" Target="https://depfin.tomsk.gov.ru/uploads/ckfinder/285/userfiles/images/%D0%B8%D0%B7%D0%BE%D0%B1%D1%80%D0%B0%D0%B6%D0%B5%D0%BD%D0%B8%D0%B5(1).png" TargetMode="External"/><Relationship Id="rId610" Type="http://schemas.openxmlformats.org/officeDocument/2006/relationships/hyperlink" Target="https://disk.yandex.ru/d/Swo1Oar0ZAXXhQ" TargetMode="External"/><Relationship Id="rId652" Type="http://schemas.openxmlformats.org/officeDocument/2006/relationships/hyperlink" Target="http://publication.pravo.gov.ru/Document/View/6900202103170004" TargetMode="External"/><Relationship Id="rId694" Type="http://schemas.openxmlformats.org/officeDocument/2006/relationships/hyperlink" Target="http://lugovoe.mrkineshma.ru/upload/iblock/9cd/9cda6a6d4ed09a97545622e38b90dc67.pdf" TargetMode="External"/><Relationship Id="rId708" Type="http://schemas.openxmlformats.org/officeDocument/2006/relationships/hyperlink" Target="https://cherinfo-doc.ru/resolution/85077-resenie-cerepoveckoj-gorodskoj-dumy-ot-06122016-no-242-ob-utverzdenii-strategii-socialno-ekonomiceskogo-razvitia-goroda-cerepovc" TargetMode="External"/><Relationship Id="rId291" Type="http://schemas.openxmlformats.org/officeDocument/2006/relationships/hyperlink" Target="http://docs.cntd.ru/document/553230534" TargetMode="External"/><Relationship Id="rId305" Type="http://schemas.openxmlformats.org/officeDocument/2006/relationships/hyperlink" Target="mailto:ppmi-53@mail.ru" TargetMode="External"/><Relationship Id="rId347" Type="http://schemas.openxmlformats.org/officeDocument/2006/relationships/hyperlink" Target="https://chechenstat.gks.ru/main_indicators" TargetMode="External"/><Relationship Id="rId512" Type="http://schemas.openxmlformats.org/officeDocument/2006/relationships/hyperlink" Target="http://ufo.ulntc.ru:8080/ppmi/npa" TargetMode="External"/><Relationship Id="rId44" Type="http://schemas.openxmlformats.org/officeDocument/2006/relationships/hyperlink" Target="https://belregion.ru/upload/iblock/7e6/139-&#1087;&#1087;.pdf" TargetMode="External"/><Relationship Id="rId86" Type="http://schemas.openxmlformats.org/officeDocument/2006/relationships/hyperlink" Target="mailto:gilpolitika.minregion@mail.ru," TargetMode="External"/><Relationship Id="rId151" Type="http://schemas.openxmlformats.org/officeDocument/2006/relationships/hyperlink" Target="https://pravo.govvrn.ru/?q=node/15372" TargetMode="External"/><Relationship Id="rId389" Type="http://schemas.openxmlformats.org/officeDocument/2006/relationships/hyperlink" Target="https://minter.permkrai.ru/deyatelnost/podderzhka-mestnykh-initsiativ/initsiativnoe-byudzhetirovanie/normativno-pravovaya-baza" TargetMode="External"/><Relationship Id="rId554" Type="http://schemas.openxmlformats.org/officeDocument/2006/relationships/hyperlink" Target="mailto:fakhreeva_az@mfnso.ru" TargetMode="External"/><Relationship Id="rId596" Type="http://schemas.openxmlformats.org/officeDocument/2006/relationships/hyperlink" Target="https://ppmi.yakutia.click/" TargetMode="External"/><Relationship Id="rId193" Type="http://schemas.openxmlformats.org/officeDocument/2006/relationships/hyperlink" Target="http://publication.pravo.gov.ru/Document/View/4200201908130001" TargetMode="External"/><Relationship Id="rId207" Type="http://schemas.openxmlformats.org/officeDocument/2006/relationships/hyperlink" Target="https://www.minfin.kirov.ru/otkrytyy-byudzhet/dlya-spetsialistov/narodniy-byudzhet/nb/2020/" TargetMode="External"/><Relationship Id="rId249" Type="http://schemas.openxmlformats.org/officeDocument/2006/relationships/hyperlink" Target="https://krasstat.gks.ru/" TargetMode="External"/><Relationship Id="rId414" Type="http://schemas.openxmlformats.org/officeDocument/2006/relationships/hyperlink" Target="http://project.orb.ru/wp-content/uploads/2021/02/%D0%9C%D0%B5%D1%81%D1%82%D0%BD%D1%8B%D0%B5-%D0%B8%D0%BD%D0%B8%D1%86%D0%B8%D0%B0%D1%82%D0%B8%D0%B2%D1%8B.pdf" TargetMode="External"/><Relationship Id="rId456" Type="http://schemas.openxmlformats.org/officeDocument/2006/relationships/hyperlink" Target="http://publication.pravo.gov.ru/Document/View/7400202012280002" TargetMode="External"/><Relationship Id="rId498" Type="http://schemas.openxmlformats.org/officeDocument/2006/relationships/hyperlink" Target="mailto:BazhenovaTS@72to.ru" TargetMode="External"/><Relationship Id="rId621" Type="http://schemas.openxmlformats.org/officeDocument/2006/relationships/hyperlink" Target="https://pskovstat.gks.ru/storage/mediabank/22mjqzlb/NAS210324_2.htm" TargetMode="External"/><Relationship Id="rId663" Type="http://schemas.openxmlformats.org/officeDocument/2006/relationships/hyperlink" Target="https://bashstat.gks.ru/storage/mediabank/PWZr22R8/Chislennost_naseleniya_po_munitsipalnym_rayonam_i_gorodskim_okrugam_Respubliki_Bashkortostan_na_1_yanvarya_2021.pdf" TargetMode="External"/><Relationship Id="rId13" Type="http://schemas.openxmlformats.org/officeDocument/2006/relationships/hyperlink" Target="https://minfin.saratov.gov.ru/budget/proekty/proekt-po-podderzhke-mestnykh-initsiativ-v-saratovskoj-oblasti/o-proekte" TargetMode="External"/><Relationship Id="rId109" Type="http://schemas.openxmlformats.org/officeDocument/2006/relationships/hyperlink" Target="mailto:reformirdsh@mail.ru" TargetMode="External"/><Relationship Id="rId260" Type="http://schemas.openxmlformats.org/officeDocument/2006/relationships/hyperlink" Target="https://budget.rk.ifinmon.ru/krym-kak-my-hotim/dokumenty" TargetMode="External"/><Relationship Id="rId316" Type="http://schemas.openxmlformats.org/officeDocument/2006/relationships/hyperlink" Target="https://gokucmpi.ru/" TargetMode="External"/><Relationship Id="rId523" Type="http://schemas.openxmlformats.org/officeDocument/2006/relationships/hyperlink" Target="https://uln.gks.ru/folder/40275" TargetMode="External"/><Relationship Id="rId55" Type="http://schemas.openxmlformats.org/officeDocument/2006/relationships/hyperlink" Target="mailto:skopenko_or@belregion.ru" TargetMode="External"/><Relationship Id="rId97" Type="http://schemas.openxmlformats.org/officeDocument/2006/relationships/hyperlink" Target="https://burstat.gks.ru/demo" TargetMode="External"/><Relationship Id="rId120" Type="http://schemas.openxmlformats.org/officeDocument/2006/relationships/hyperlink" Target="https://budget4me-34.ru/" TargetMode="External"/><Relationship Id="rId358" Type="http://schemas.openxmlformats.org/officeDocument/2006/relationships/hyperlink" Target="mailto:construc77@cap.ru" TargetMode="External"/><Relationship Id="rId565" Type="http://schemas.openxmlformats.org/officeDocument/2006/relationships/hyperlink" Target="https://okuvshinnikov.ru/prog/programma_gubernatora_narodnyj_byudzhet/" TargetMode="External"/><Relationship Id="rId162" Type="http://schemas.openxmlformats.org/officeDocument/2006/relationships/hyperlink" Target="http://mcx.rk08.ru/kompleksnoe-razvitie-selskikh-territoriy/" TargetMode="External"/><Relationship Id="rId218" Type="http://schemas.openxmlformats.org/officeDocument/2006/relationships/hyperlink" Target="mailto:orst3@apkkostroma.ru" TargetMode="External"/><Relationship Id="rId425" Type="http://schemas.openxmlformats.org/officeDocument/2006/relationships/hyperlink" Target="https://omsk.gks.ru/storage/mediabank/ind-chisl_01.01.2022.htm" TargetMode="External"/><Relationship Id="rId467" Type="http://schemas.openxmlformats.org/officeDocument/2006/relationships/hyperlink" Target="http://vk.com/minfinrk_08" TargetMode="External"/><Relationship Id="rId632" Type="http://schemas.openxmlformats.org/officeDocument/2006/relationships/hyperlink" Target="https://yadi.sk/d/MRDJzoJhKOXY6w" TargetMode="External"/><Relationship Id="rId271" Type="http://schemas.openxmlformats.org/officeDocument/2006/relationships/hyperlink" Target="https://petrostat.gks.ru/folder/29437" TargetMode="External"/><Relationship Id="rId674" Type="http://schemas.openxmlformats.org/officeDocument/2006/relationships/hyperlink" Target="http://vk.com/wall586557535_7" TargetMode="External"/><Relationship Id="rId24" Type="http://schemas.openxmlformats.org/officeDocument/2006/relationships/hyperlink" Target="mailto:mf-pts@minfin.mari.ru" TargetMode="External"/><Relationship Id="rId66" Type="http://schemas.openxmlformats.org/officeDocument/2006/relationships/hyperlink" Target="https://npa.bashkortostan.ru/16583/" TargetMode="External"/><Relationship Id="rId131" Type="http://schemas.openxmlformats.org/officeDocument/2006/relationships/hyperlink" Target="https://pravo.govvrn.ru/?q=node/4592" TargetMode="External"/><Relationship Id="rId327" Type="http://schemas.openxmlformats.org/officeDocument/2006/relationships/hyperlink" Target="mailto:ppmi-53@mail,ru" TargetMode="External"/><Relationship Id="rId369" Type="http://schemas.openxmlformats.org/officeDocument/2006/relationships/hyperlink" Target="http://publication.pravo.gov.ru/Document/View/3900202107010021" TargetMode="External"/><Relationship Id="rId534" Type="http://schemas.openxmlformats.org/officeDocument/2006/relationships/hyperlink" Target="http://publication.pravo.gov.ru/Document/View/7100202102010001" TargetMode="External"/><Relationship Id="rId576" Type="http://schemas.openxmlformats.org/officeDocument/2006/relationships/hyperlink" Target="mailto:sannikov@kfin.gov.spb.ru" TargetMode="External"/><Relationship Id="rId173" Type="http://schemas.openxmlformats.org/officeDocument/2006/relationships/hyperlink" Target="https://krl.gks.ru/storage/mediabank/3TqLuKGC/" TargetMode="External"/><Relationship Id="rId229" Type="http://schemas.openxmlformats.org/officeDocument/2006/relationships/hyperlink" Target="https://login.consultant.ru/link/?req=doc&amp;base=RLAW265&amp;n=104518&amp;dst=100006" TargetMode="External"/><Relationship Id="rId380" Type="http://schemas.openxmlformats.org/officeDocument/2006/relationships/hyperlink" Target="https://wampi.ru/image/RvQUm1a" TargetMode="External"/><Relationship Id="rId436" Type="http://schemas.openxmlformats.org/officeDocument/2006/relationships/hyperlink" Target="mailto:n.mamaeva@66egov.ru" TargetMode="External"/><Relationship Id="rId601" Type="http://schemas.openxmlformats.org/officeDocument/2006/relationships/hyperlink" Target="mailto:ShinkarenkoEA@admlr.lipetsk.ru" TargetMode="External"/><Relationship Id="rId643" Type="http://schemas.openxmlformats.org/officeDocument/2006/relationships/hyperlink" Target="http://orel-region.ru/index.php?head=17&amp;part=19&amp;docid=10476" TargetMode="External"/><Relationship Id="rId240" Type="http://schemas.openxmlformats.org/officeDocument/2006/relationships/hyperlink" Target="http://www.statdata.ru/naselenie/kostromskoi-oblasti" TargetMode="External"/><Relationship Id="rId478" Type="http://schemas.openxmlformats.org/officeDocument/2006/relationships/hyperlink" Target="https://agro.tmbreg.ru/inv.html" TargetMode="External"/><Relationship Id="rId685" Type="http://schemas.openxmlformats.org/officeDocument/2006/relationships/hyperlink" Target="mailto:stmuprfin@mail.ru" TargetMode="External"/><Relationship Id="rId35" Type="http://schemas.openxmlformats.org/officeDocument/2006/relationships/hyperlink" Target="https://iro22.ru/index.php/2017-09-05-03-16-33/konkurs-shkolnykh-initsiativ-ya-schitayu.html" TargetMode="External"/><Relationship Id="rId77" Type="http://schemas.openxmlformats.org/officeDocument/2006/relationships/hyperlink" Target="mailto:biteshevamsxga@yandex.ru" TargetMode="External"/><Relationship Id="rId100" Type="http://schemas.openxmlformats.org/officeDocument/2006/relationships/hyperlink" Target="https://www.fin.amurobl.ru/pages/deyatelnost/initsiativnoe-byudzhetirovanie/" TargetMode="External"/><Relationship Id="rId282" Type="http://schemas.openxmlformats.org/officeDocument/2006/relationships/hyperlink" Target="mailto:iv_kravchenko@lenreg.ru" TargetMode="External"/><Relationship Id="rId338" Type="http://schemas.openxmlformats.org/officeDocument/2006/relationships/hyperlink" Target="https://mtsz.tatarstan.ru/respublikanskiy-konkurs-na-poluchenie-grantov-km-r-2265557.htm" TargetMode="External"/><Relationship Id="rId503" Type="http://schemas.openxmlformats.org/officeDocument/2006/relationships/hyperlink" Target="https://minstroy.49gov.ru/common/upload/25/editor/file/Gorsreda_brandbook_new.pdf" TargetMode="External"/><Relationship Id="rId545" Type="http://schemas.openxmlformats.org/officeDocument/2006/relationships/hyperlink" Target="https://depjkke.admhmao.ru/prioritetnye-proekty/prioritetnyy-proekt-formirovanie-komfortnoy-gorodskoy-sredy/godovoy-otchet-po-realizatsii-federalnogo-proekta-formirovanie-komfortnoy-gorodskoy-sredy/7098488/za-2021-god/" TargetMode="External"/><Relationship Id="rId587" Type="http://schemas.openxmlformats.org/officeDocument/2006/relationships/hyperlink" Target="https://spbddtl.ru/page-417.html" TargetMode="External"/><Relationship Id="rId710" Type="http://schemas.openxmlformats.org/officeDocument/2006/relationships/hyperlink" Target="https://mayor.cherinfo.ru/nb" TargetMode="External"/><Relationship Id="rId8" Type="http://schemas.openxmlformats.org/officeDocument/2006/relationships/hyperlink" Target="mailto:ivkina@mcx.e-zab.ru" TargetMode="External"/><Relationship Id="rId142" Type="http://schemas.openxmlformats.org/officeDocument/2006/relationships/hyperlink" Target="mailto:adm30@list.ru" TargetMode="External"/><Relationship Id="rId184" Type="http://schemas.openxmlformats.org/officeDocument/2006/relationships/hyperlink" Target="http://karelia-zs.ru/zakonodatelstvo_rk/prav_akty/915-zrk/" TargetMode="External"/><Relationship Id="rId391" Type="http://schemas.openxmlformats.org/officeDocument/2006/relationships/hyperlink" Target="https://minter.permkrai.ru/deyatelnost/podderzhka-mestnykh-initsiativ/initsiativnoe-byudzhetirovanie/initsiativnoe-byudzhetirovanie" TargetMode="External"/><Relationship Id="rId405" Type="http://schemas.openxmlformats.org/officeDocument/2006/relationships/hyperlink" Target="https://permstat.gks.ru/storage/mediabank/HWL8nFB6/&#1054;&#1094;&#1077;&#1085;&#1082;&#1072;%20&#1095;&#1080;&#1089;&#1083;&#1077;&#1085;&#1085;&#1086;&#1089;&#1090;&#1080;%20&#1085;&#1072;&#1089;&#1077;&#1083;&#1077;&#1085;&#1080;&#1103;%20&#1055;&#1077;&#1088;&#1084;&#1089;&#1082;&#1086;&#1075;&#1086;%20&#1082;&#1088;&#1072;&#1103;%20&#1087;&#1086;%20&#1084;&#1091;&#1085;&#1080;&#1094;&#1080;&#1087;&#1072;&#1083;&#1100;&#1085;&#1099;&#1084;%20&#1086;&#1073;&#1088;&#1072;&#1079;&#1086;&#1074;&#1072;&#1085;&#1080;&#1103;&#1084;%20&#1085;&#1072;%201%20&#1103;&#1085;&#1074;&#1072;&#1088;&#1103;%202021%20&#1075;&#1086;&#1076;&#1072;%20&#1080;%20&#1074;%20&#1089;&#1088;&#1077;&#1076;&#1085;&#1077;&#1084;%20&#1079;&#1072;%202020%20&#1075;&#1086;&#1076;.xlsx" TargetMode="External"/><Relationship Id="rId447" Type="http://schemas.openxmlformats.org/officeDocument/2006/relationships/hyperlink" Target="https://dvp.sev.gov.ru/konkurs-samyy-druzhnyy-dvor/" TargetMode="External"/><Relationship Id="rId612" Type="http://schemas.openxmlformats.org/officeDocument/2006/relationships/hyperlink" Target="https://minsh.khabkrai.ru/Gospodderzhka/Programmy-/Kraevye/Podprogramma-quot-Kompleksnoe-razvitie-selskih-territorij-quot-/Meropriyatiya-podprogrammy-quot-Kompleksnoe-razvitie-selskih-territorij-quot-/574" TargetMode="External"/><Relationship Id="rId251" Type="http://schemas.openxmlformats.org/officeDocument/2006/relationships/hyperlink" Target="https://vk.com/ppmi24" TargetMode="External"/><Relationship Id="rId489" Type="http://schemas.openxmlformats.org/officeDocument/2006/relationships/hyperlink" Target="https://depfin.tomsk.gov.ru/pravovoe-regulirovanie" TargetMode="External"/><Relationship Id="rId654" Type="http://schemas.openxmlformats.org/officeDocument/2006/relationships/hyperlink" Target="mailto:ppmi@tverfin.ru" TargetMode="External"/><Relationship Id="rId696" Type="http://schemas.openxmlformats.org/officeDocument/2006/relationships/hyperlink" Target="https://www.kaluga-gov.ru/obshchestvo/initsiativnye-proekty/pravovaya-baza/2960/" TargetMode="External"/><Relationship Id="rId46" Type="http://schemas.openxmlformats.org/officeDocument/2006/relationships/hyperlink" Target="https://vk.com/omsu31?w=wall-191891194_353" TargetMode="External"/><Relationship Id="rId293" Type="http://schemas.openxmlformats.org/officeDocument/2006/relationships/hyperlink" Target="https://vk.com/ppmi53" TargetMode="External"/><Relationship Id="rId307" Type="http://schemas.openxmlformats.org/officeDocument/2006/relationships/hyperlink" Target="https://gokucmpi.ru/" TargetMode="External"/><Relationship Id="rId349" Type="http://schemas.openxmlformats.org/officeDocument/2006/relationships/hyperlink" Target="https://www.minfinchr.ru/" TargetMode="External"/><Relationship Id="rId514" Type="http://schemas.openxmlformats.org/officeDocument/2006/relationships/hyperlink" Target="mailto:ppmi@ulminfin.ru" TargetMode="External"/><Relationship Id="rId556" Type="http://schemas.openxmlformats.org/officeDocument/2006/relationships/hyperlink" Target="http://www.udmurt.ru/regulatory/index.php?typeid=All&amp;regnum=79&amp;sdate=06.03.2019&amp;edate=&amp;sdatepub=&amp;edatepub=&amp;q=&amp;doccnt=&amp;page=2&amp;doccnt=" TargetMode="External"/><Relationship Id="rId88" Type="http://schemas.openxmlformats.org/officeDocument/2006/relationships/hyperlink" Target="https://minregion-ra.ru/deyatelnost/strategicheskoe-napravlenie-zhkkh-i-gorodskaya-sreda.php" TargetMode="External"/><Relationship Id="rId111" Type="http://schemas.openxmlformats.org/officeDocument/2006/relationships/hyperlink" Target="http://publication.pravo.gov.ru/Document/View/3301202004200001" TargetMode="External"/><Relationship Id="rId153" Type="http://schemas.openxmlformats.org/officeDocument/2006/relationships/hyperlink" Target="https://pravo.govvrn.ru/?q=node/16285" TargetMode="External"/><Relationship Id="rId195" Type="http://schemas.openxmlformats.org/officeDocument/2006/relationships/hyperlink" Target="http://docs.cntd.ru/document/550244134" TargetMode="External"/><Relationship Id="rId209" Type="http://schemas.openxmlformats.org/officeDocument/2006/relationships/hyperlink" Target="https://disk.yandex.ru/d/CP1_-xCB86uIqA" TargetMode="External"/><Relationship Id="rId360" Type="http://schemas.openxmlformats.org/officeDocument/2006/relationships/hyperlink" Target="https://base.garant.ru/22755289/" TargetMode="External"/><Relationship Id="rId416" Type="http://schemas.openxmlformats.org/officeDocument/2006/relationships/hyperlink" Target="https://omsk.gks.ru/storage/mediabank/ind-chisl_01.01.2022.htm" TargetMode="External"/><Relationship Id="rId598" Type="http://schemas.openxmlformats.org/officeDocument/2006/relationships/hyperlink" Target="https://ppmi.yakutia.click/" TargetMode="External"/><Relationship Id="rId220" Type="http://schemas.openxmlformats.org/officeDocument/2006/relationships/hyperlink" Target="https://login.consultant.ru/link/?req=doc&amp;base=RLAW265&amp;n=104907&amp;dst=1000000002" TargetMode="External"/><Relationship Id="rId458" Type="http://schemas.openxmlformats.org/officeDocument/2006/relationships/hyperlink" Target="https://pravmin.gov74.ru/files/norm_act/pravmin/126-p_5.pdf" TargetMode="External"/><Relationship Id="rId623" Type="http://schemas.openxmlformats.org/officeDocument/2006/relationships/hyperlink" Target="mailto:namihaylova@obladmin.pskov.ru" TargetMode="External"/><Relationship Id="rId665" Type="http://schemas.openxmlformats.org/officeDocument/2006/relationships/hyperlink" Target="mailto:fu.mishk@bashkortostan.ru" TargetMode="External"/><Relationship Id="rId15" Type="http://schemas.openxmlformats.org/officeDocument/2006/relationships/hyperlink" Target="mailto:zaytsevds@saratov.gov.ru" TargetMode="External"/><Relationship Id="rId57" Type="http://schemas.openxmlformats.org/officeDocument/2006/relationships/hyperlink" Target="http://dkp31.ru/" TargetMode="External"/><Relationship Id="rId262" Type="http://schemas.openxmlformats.org/officeDocument/2006/relationships/hyperlink" Target="mailto:unp@minfin.rk.gov.ru" TargetMode="External"/><Relationship Id="rId318" Type="http://schemas.openxmlformats.org/officeDocument/2006/relationships/hyperlink" Target="mailto:ppmi-53@mail.ru" TargetMode="External"/><Relationship Id="rId525" Type="http://schemas.openxmlformats.org/officeDocument/2006/relationships/hyperlink" Target="mailto:osr@mcx73.ru" TargetMode="External"/><Relationship Id="rId567" Type="http://schemas.openxmlformats.org/officeDocument/2006/relationships/hyperlink" Target="https://&#1074;&#1077;&#1089;&#1090;&#1080;35.&#1088;&#1092;/video/2022/03/24/itogi_realizacii_proekta_narodnyy_byudzhet_za_2021_god_podveli_v_vologde" TargetMode="External"/><Relationship Id="rId99" Type="http://schemas.openxmlformats.org/officeDocument/2006/relationships/hyperlink" Target="https://golos-amur.ru/" TargetMode="External"/><Relationship Id="rId122" Type="http://schemas.openxmlformats.org/officeDocument/2006/relationships/hyperlink" Target="mailto:avb@volgafin.ru" TargetMode="External"/><Relationship Id="rId164" Type="http://schemas.openxmlformats.org/officeDocument/2006/relationships/hyperlink" Target="https://astrastat.gks.ru/folder/35673" TargetMode="External"/><Relationship Id="rId371" Type="http://schemas.openxmlformats.org/officeDocument/2006/relationships/hyperlink" Target="http://publication.pravo.gov.ru/Document/View/3900201912270018?rangeSize=50" TargetMode="External"/><Relationship Id="rId427" Type="http://schemas.openxmlformats.org/officeDocument/2006/relationships/hyperlink" Target="mailto:pimenovaiv@minfin.omskportal.ru" TargetMode="External"/><Relationship Id="rId469" Type="http://schemas.openxmlformats.org/officeDocument/2006/relationships/hyperlink" Target="http://minfin.kalmregion.ru/deyatelnost/initsiativnoe-byudzhetirovanie/" TargetMode="External"/><Relationship Id="rId634" Type="http://schemas.openxmlformats.org/officeDocument/2006/relationships/hyperlink" Target="https://orel-region.ru/index.php?head=17&amp;part=19&amp;formName=docsearch&amp;doc_type=0&amp;doc_organ=0&amp;fwords=&amp;number=705&amp;date1f=20-12-2019&amp;date2f=%E4%E4-%EC%EC-%E3%E3%E3%E3&amp;date3f=%E4%E4-%EC%EC-%E3%E3%E3%E3&amp;x=29&amp;y=9" TargetMode="External"/><Relationship Id="rId676" Type="http://schemas.openxmlformats.org/officeDocument/2006/relationships/hyperlink" Target="https://dzhankoy.rk.gov.ru/uploads/txteditor/dzhankoy/attachments/d4/1d/8c/d98f00b204e9800998ecf8427e/php14Wq7R_%D0%BB%D0%BE%D0%B3%D0%BE%20%D0%98%D0%91.jpg" TargetMode="External"/><Relationship Id="rId26" Type="http://schemas.openxmlformats.org/officeDocument/2006/relationships/hyperlink" Target="http://mari-el.gov.ru/pravo/DocLib65/191219_398.pdf" TargetMode="External"/><Relationship Id="rId231" Type="http://schemas.openxmlformats.org/officeDocument/2006/relationships/hyperlink" Target="http://gkh.adm44.ru/sov_sreda/" TargetMode="External"/><Relationship Id="rId273" Type="http://schemas.openxmlformats.org/officeDocument/2006/relationships/hyperlink" Target="https://lenobl.ru/ru/dokumenty/opublikovanie-pravovyh-aktov/oficialno-opublikovanie-npa-s-10-iyunya-2013-goda/oficialnoe-opublikovanie-pravovyh-aktov-leningradskoj-oblasti-s-10-iyu/" TargetMode="External"/><Relationship Id="rId329" Type="http://schemas.openxmlformats.org/officeDocument/2006/relationships/hyperlink" Target="http://docs.cntd.ru/document/553230534" TargetMode="External"/><Relationship Id="rId480" Type="http://schemas.openxmlformats.org/officeDocument/2006/relationships/hyperlink" Target="https://www.tambov.gov.ru/assets/files/urt/pao-864.pdf" TargetMode="External"/><Relationship Id="rId536" Type="http://schemas.openxmlformats.org/officeDocument/2006/relationships/hyperlink" Target="https://or71.ru/primi_uchastie/narodniy_budjet_new/" TargetMode="External"/><Relationship Id="rId701" Type="http://schemas.openxmlformats.org/officeDocument/2006/relationships/hyperlink" Target="http://selivanovo.ru/images/stories/201702/d8-37.pdf" TargetMode="External"/><Relationship Id="rId68" Type="http://schemas.openxmlformats.org/officeDocument/2006/relationships/hyperlink" Target="http://gsrb.ru/ru/nakazy-izbirateley/" TargetMode="External"/><Relationship Id="rId133" Type="http://schemas.openxmlformats.org/officeDocument/2006/relationships/hyperlink" Target="https://voronezhstat.gks.ru/storage/mediabank/&#1055;&#1088;&#1077;&#1076;&#1074;&#1072;&#1088;&#1080;&#1090;&#1077;&#1083;&#1100;&#1085;&#1072;&#1103;%20&#1086;&#1094;&#1077;&#1085;&#1082;&#1072;%20&#1095;&#1080;&#1089;&#1083;&#1077;&#1085;&#1085;&#1086;&#1089;&#1090;&#1080;%20&#1087;&#1086;&#1089;&#1090;&#1086;&#1103;&#1085;&#1085;&#1086;&#1075;&#1086;%20&#1085;&#1072;&#1089;&#1077;&#1083;&#1077;&#1085;&#1080;&#1103;(1).pdf" TargetMode="External"/><Relationship Id="rId175" Type="http://schemas.openxmlformats.org/officeDocument/2006/relationships/hyperlink" Target="mailto:tulupova.msu@mail.ru" TargetMode="External"/><Relationship Id="rId340" Type="http://schemas.openxmlformats.org/officeDocument/2006/relationships/hyperlink" Target="mailto:Tamara.Rubinskaya@tatar.ru" TargetMode="External"/><Relationship Id="rId578" Type="http://schemas.openxmlformats.org/officeDocument/2006/relationships/hyperlink" Target="https://docs.cntd.ru/document/822403530?marker=7DC0K7" TargetMode="External"/><Relationship Id="rId200" Type="http://schemas.openxmlformats.org/officeDocument/2006/relationships/hyperlink" Target="https://kirovstat.gks.ru/storage/mediabank/%D0%9E%D1%86%D0%B5%D0%BD%D0%BA%D0%B0%20%D1%87%D0%B8%D1%81%D0%BB%D0%B5%D0%BD%D0%BD%D0%BE%D1%81%D1%82%D0%B8%20%D0%BD%D0%B0%20%D0%BD%D0%B0%D1%87%D0%B0%D0%BB%D0%BE%202021-2022.htm" TargetMode="External"/><Relationship Id="rId382" Type="http://schemas.openxmlformats.org/officeDocument/2006/relationships/hyperlink" Target="mailto:shirokova@yarregion.ru" TargetMode="External"/><Relationship Id="rId438" Type="http://schemas.openxmlformats.org/officeDocument/2006/relationships/hyperlink" Target="mailto:e.smetankina@egov66.ru" TargetMode="External"/><Relationship Id="rId603" Type="http://schemas.openxmlformats.org/officeDocument/2006/relationships/hyperlink" Target="http://docs.cntd.ru/document/463306303" TargetMode="External"/><Relationship Id="rId645" Type="http://schemas.openxmlformats.org/officeDocument/2006/relationships/hyperlink" Target="https://57.gorodsreda.ru/" TargetMode="External"/><Relationship Id="rId687" Type="http://schemas.openxmlformats.org/officeDocument/2006/relationships/hyperlink" Target="http://www.krasnorechenskoesp.ru/load/narodnyj_bjudzhet/32" TargetMode="External"/><Relationship Id="rId242" Type="http://schemas.openxmlformats.org/officeDocument/2006/relationships/hyperlink" Target="https://login.consultant.ru/link/?req=doc&amp;base=RLAW265&amp;n=80122&amp;dst=100002" TargetMode="External"/><Relationship Id="rId284" Type="http://schemas.openxmlformats.org/officeDocument/2006/relationships/hyperlink" Target="http://publication.pravo.gov.ru/Document/View/5200202012300004" TargetMode="External"/><Relationship Id="rId491" Type="http://schemas.openxmlformats.org/officeDocument/2006/relationships/hyperlink" Target="https://pravo.donland.ru/doc/view/id/%D0%9E%D0%B1%D0%BB%D0%B0%D1%81%D1%82%D0%BD%D0%BE%D0%B9+%D0%B7%D0%B0%D0%BA%D0%BE%D0%BD_418-%D0%97%D0%A1_21122020_24303/" TargetMode="External"/><Relationship Id="rId505" Type="http://schemas.openxmlformats.org/officeDocument/2006/relationships/hyperlink" Target="mailto:ShillerMv@72to.ru" TargetMode="External"/><Relationship Id="rId712" Type="http://schemas.openxmlformats.org/officeDocument/2006/relationships/hyperlink" Target="https://novotroitsk.orb.ru/zakonodatelstvo/postanovleniya-i-rasporyazheniya-administratsii-/postanovleniya-i-rasporyazheniya-administratsii-za-2020-god.php" TargetMode="External"/><Relationship Id="rId37" Type="http://schemas.openxmlformats.org/officeDocument/2006/relationships/hyperlink" Target="http://www.educaltai.ru/news/news_obs/58153/" TargetMode="External"/><Relationship Id="rId79" Type="http://schemas.openxmlformats.org/officeDocument/2006/relationships/hyperlink" Target="http://mcx-altai.ru/attachments/article/1946/1_20210311-postanovlenie-pravitelstva-respubliki-altaj-ot-26-dekabrja-2019-g.-&#8470;-379.docx" TargetMode="External"/><Relationship Id="rId102" Type="http://schemas.openxmlformats.org/officeDocument/2006/relationships/hyperlink" Target="mailto:gorbunov@fin.amurobl.ru" TargetMode="External"/><Relationship Id="rId144" Type="http://schemas.openxmlformats.org/officeDocument/2006/relationships/hyperlink" Target="https://&#1079;&#1072;&#1073;&#1072;&#1081;&#1082;&#1072;&#1083;&#1100;&#1077;.&#1084;&#1086;&#1103;&#1088;&#1086;&#1089;&#1089;&#1080;&#1103;.&#1088;&#1092;/" TargetMode="External"/><Relationship Id="rId547" Type="http://schemas.openxmlformats.org/officeDocument/2006/relationships/hyperlink" Target="https://arhangelskstat.gks.ru/population111" TargetMode="External"/><Relationship Id="rId589" Type="http://schemas.openxmlformats.org/officeDocument/2006/relationships/hyperlink" Target="https://spbddtl.ru/files/polozhenie-o-konkurse-tvoj-shkolnyj-byudzhet.pdf" TargetMode="External"/><Relationship Id="rId90" Type="http://schemas.openxmlformats.org/officeDocument/2006/relationships/hyperlink" Target="mailto:gilpolitika.minregion@mail.ru," TargetMode="External"/><Relationship Id="rId186" Type="http://schemas.openxmlformats.org/officeDocument/2006/relationships/hyperlink" Target="https://nac.gov.karelia.ru/about/5542/" TargetMode="External"/><Relationship Id="rId351" Type="http://schemas.openxmlformats.org/officeDocument/2006/relationships/hyperlink" Target="http://newargun.ru/%d0%be%d1%82%d0%b4%d0%b5%d0%bb-%d1%8d%d0%ba%d0%be%d0%bd%d0%be%d0%bc%d0%b8%d0%ba%d0%b8-%d0%b8-%d0%bf%d1%80%d0%b5%d0%b4%d0%bf%d1%80%d0%b8%d0%bd%d0%b8%d0%bc%d0%b0%d1%82%d0%b5%d0%bb%d1%8c%d1%81%d1%82/" TargetMode="External"/><Relationship Id="rId393" Type="http://schemas.openxmlformats.org/officeDocument/2006/relationships/hyperlink" Target="https://permstat.gks.ru/storage/mediabank/HWL8nFB6/&#1054;&#1094;&#1077;&#1085;&#1082;&#1072;%20&#1095;&#1080;&#1089;&#1083;&#1077;&#1085;&#1085;&#1086;&#1089;&#1090;&#1080;%20&#1085;&#1072;&#1089;&#1077;&#1083;&#1077;&#1085;&#1080;&#1103;%20&#1055;&#1077;&#1088;&#1084;&#1089;&#1082;&#1086;&#1075;&#1086;%20&#1082;&#1088;&#1072;&#1103;%20&#1087;&#1086;%20&#1084;&#1091;&#1085;&#1080;&#1094;&#1080;&#1087;&#1072;&#1083;&#1100;&#1085;&#1099;&#1084;%20&#1086;&#1073;&#1088;&#1072;&#1079;&#1086;&#1074;&#1072;&#1085;&#1080;&#1103;&#1084;%20&#1085;&#1072;%201%20&#1103;&#1085;&#1074;&#1072;&#1088;&#1103;%202021%20&#1075;&#1086;&#1076;&#1072;%20&#1080;%20&#1074;%20&#1089;&#1088;&#1077;&#1076;&#1085;&#1077;&#1084;%20&#1079;&#1072;%202020%20&#1075;&#1086;&#1076;.xlsx" TargetMode="External"/><Relationship Id="rId407" Type="http://schemas.openxmlformats.org/officeDocument/2006/relationships/hyperlink" Target="http://budget.orb.ru/images/gritsenko/post2.docx" TargetMode="External"/><Relationship Id="rId449" Type="http://schemas.openxmlformats.org/officeDocument/2006/relationships/hyperlink" Target="http://&#1095;&#1091;&#1082;&#1086;&#1090;&#1082;&#1072;.&#1088;&#1092;/documents/gosudarstvennye-programmy-chukotskogo-ao/" TargetMode="External"/><Relationship Id="rId614" Type="http://schemas.openxmlformats.org/officeDocument/2006/relationships/hyperlink" Target="http://publication.pravo.gov.ru/Document/View/2900201910180011" TargetMode="External"/><Relationship Id="rId656" Type="http://schemas.openxmlformats.org/officeDocument/2006/relationships/hyperlink" Target="mailto:fu.karaid@bashkortostan.ru" TargetMode="External"/><Relationship Id="rId211" Type="http://schemas.openxmlformats.org/officeDocument/2006/relationships/hyperlink" Target="https://komi.gks.ru/population" TargetMode="External"/><Relationship Id="rId253" Type="http://schemas.openxmlformats.org/officeDocument/2006/relationships/hyperlink" Target="https://docs.cntd.ru/document/444712158" TargetMode="External"/><Relationship Id="rId295" Type="http://schemas.openxmlformats.org/officeDocument/2006/relationships/hyperlink" Target="https://vk.com/ppmi53" TargetMode="External"/><Relationship Id="rId309" Type="http://schemas.openxmlformats.org/officeDocument/2006/relationships/hyperlink" Target="https://gokucmpi.ru/" TargetMode="External"/><Relationship Id="rId460" Type="http://schemas.openxmlformats.org/officeDocument/2006/relationships/hyperlink" Target="http://satadmin.ru/news/v-bakale-v-etom-godu-budet-dostroen-bolshoy-sportivnyy-obekt" TargetMode="External"/><Relationship Id="rId516" Type="http://schemas.openxmlformats.org/officeDocument/2006/relationships/hyperlink" Target="http://ufo.ulntc.ru/index.php?mgf=ppmi" TargetMode="External"/><Relationship Id="rId698" Type="http://schemas.openxmlformats.org/officeDocument/2006/relationships/hyperlink" Target="http://www.ipatovo.org/page.php?id=29446" TargetMode="External"/><Relationship Id="rId48" Type="http://schemas.openxmlformats.org/officeDocument/2006/relationships/hyperlink" Target="mailto:skopenko_or@belregion.ru" TargetMode="External"/><Relationship Id="rId113" Type="http://schemas.openxmlformats.org/officeDocument/2006/relationships/hyperlink" Target="mailto:apk@vladfin.ru" TargetMode="External"/><Relationship Id="rId320" Type="http://schemas.openxmlformats.org/officeDocument/2006/relationships/hyperlink" Target="mailto:investapk@novreg.ru" TargetMode="External"/><Relationship Id="rId558" Type="http://schemas.openxmlformats.org/officeDocument/2006/relationships/hyperlink" Target="http://www.udmurt.ru/regulatory/index.php?typeid=31183294&amp;regnum=196&amp;sdate=21.05.2019&amp;edate=&amp;sdatepub=&amp;edatepub=&amp;q=&amp;doccnt=" TargetMode="External"/><Relationship Id="rId155" Type="http://schemas.openxmlformats.org/officeDocument/2006/relationships/hyperlink" Target="https://i3vestno.ru/-506851" TargetMode="External"/><Relationship Id="rId197" Type="http://schemas.openxmlformats.org/officeDocument/2006/relationships/hyperlink" Target="https://www.akmrko.ru/citi/iniciativ_budjet/grafik.phphttps:/ok.ru/profile/577039161474/statuses/151508371850114" TargetMode="External"/><Relationship Id="rId362" Type="http://schemas.openxmlformats.org/officeDocument/2006/relationships/hyperlink" Target="http://publication.pravo.gov.ru/Document/View/3900202107010021" TargetMode="External"/><Relationship Id="rId418" Type="http://schemas.openxmlformats.org/officeDocument/2006/relationships/hyperlink" Target="mailto:Ashlykova@mezk.omskportal.ru" TargetMode="External"/><Relationship Id="rId625" Type="http://schemas.openxmlformats.org/officeDocument/2006/relationships/hyperlink" Target="https://tmb.gks.ru/folder/33717" TargetMode="External"/><Relationship Id="rId222" Type="http://schemas.openxmlformats.org/officeDocument/2006/relationships/hyperlink" Target="https://apkkostroma.ru/industry-info/krst/index.aspx" TargetMode="External"/><Relationship Id="rId264" Type="http://schemas.openxmlformats.org/officeDocument/2006/relationships/hyperlink" Target="https://budget.rk.ifinmon.ru/krym-kak-my-hotim/dokumenty" TargetMode="External"/><Relationship Id="rId471" Type="http://schemas.openxmlformats.org/officeDocument/2006/relationships/hyperlink" Target="mailto:fin@smolensk.ru" TargetMode="External"/><Relationship Id="rId667" Type="http://schemas.openxmlformats.org/officeDocument/2006/relationships/hyperlink" Target="mailto:kochetkova.e@bashkortostan.ru" TargetMode="External"/><Relationship Id="rId17" Type="http://schemas.openxmlformats.org/officeDocument/2006/relationships/hyperlink" Target="https://disk.yandex.ru/d/3gFLCkegWZmTiw" TargetMode="External"/><Relationship Id="rId59" Type="http://schemas.openxmlformats.org/officeDocument/2006/relationships/hyperlink" Target="mailto:fin@dvp32.ru" TargetMode="External"/><Relationship Id="rId124" Type="http://schemas.openxmlformats.org/officeDocument/2006/relationships/hyperlink" Target="https://vlgr-ranepa.ru/konkurs/vlg-local-init/" TargetMode="External"/><Relationship Id="rId527" Type="http://schemas.openxmlformats.org/officeDocument/2006/relationships/hyperlink" Target="https://ovmf2.consultant.ru/cgi/online.cgi?from=60886-188&amp;req=doc&amp;rnd=grlBpA&amp;base=RLAW076&amp;n=62282" TargetMode="External"/><Relationship Id="rId569" Type="http://schemas.openxmlformats.org/officeDocument/2006/relationships/hyperlink" Target="https://df.gov35.ru/dokumenty-strategicheskogo-planirovaniya/gosudarstvennaya-programma-departamenta-finansov/aktualnaya-versiya-gosudarstvennoy-programmy/" TargetMode="External"/><Relationship Id="rId70" Type="http://schemas.openxmlformats.org/officeDocument/2006/relationships/hyperlink" Target="http://&#1088;&#1077;&#1072;&#1083;&#1100;&#1085;&#1099;&#1077;-&#1076;&#1077;&#1083;&#1072;.&#1088;&#1092;/" TargetMode="External"/><Relationship Id="rId166" Type="http://schemas.openxmlformats.org/officeDocument/2006/relationships/hyperlink" Target="http://halmgynn.ru/12510-o-razvitii-selskih-territoriy.html;" TargetMode="External"/><Relationship Id="rId331" Type="http://schemas.openxmlformats.org/officeDocument/2006/relationships/hyperlink" Target="https://novgorodstat.gks.ru/storage/mediabank/%D0%A7%D0%B8%D1%81%D0%BB%D0%B5%D0%BD%D0%BD%D0%BE%D1%81%D1%82%D1%8C%20%D0%BD%D0%B0%D1%81%D0%B5%D0%BB%D0%B5%D0%BD%D0%B8%D1%8F%20%D0%BD%D0%B0%201.01.2022%20%D0%B3%D0%BE%D0%B4%D0%B0.pdf" TargetMode="External"/><Relationship Id="rId373" Type="http://schemas.openxmlformats.org/officeDocument/2006/relationships/hyperlink" Target="http://publication.pravo.gov.ru/Document/View/3900202107010021" TargetMode="External"/><Relationship Id="rId429" Type="http://schemas.openxmlformats.org/officeDocument/2006/relationships/hyperlink" Target="mailto:Everhozina@msh.omskportal.ru" TargetMode="External"/><Relationship Id="rId580" Type="http://schemas.openxmlformats.org/officeDocument/2006/relationships/hyperlink" Target="https://school.tvoybudget.spb.ru/" TargetMode="External"/><Relationship Id="rId636" Type="http://schemas.openxmlformats.org/officeDocument/2006/relationships/hyperlink" Target="mailto:mak@adm.orel.ru" TargetMode="External"/><Relationship Id="rId1" Type="http://schemas.openxmlformats.org/officeDocument/2006/relationships/hyperlink" Target="mailto:atsygankova@minfin-maykop.ru" TargetMode="External"/><Relationship Id="rId233" Type="http://schemas.openxmlformats.org/officeDocument/2006/relationships/hyperlink" Target="https://open.krasnodar.ru/initiative/?year=2021" TargetMode="External"/><Relationship Id="rId440" Type="http://schemas.openxmlformats.org/officeDocument/2006/relationships/hyperlink" Target="https://sverdl.gks.ru/folder/29698" TargetMode="External"/><Relationship Id="rId678" Type="http://schemas.openxmlformats.org/officeDocument/2006/relationships/hyperlink" Target="http://www.&#1089;&#1099;&#1089;&#1086;&#1083;&#1072;-&#1072;&#1076;&#1084;.&#1088;&#1092;/" TargetMode="External"/><Relationship Id="rId28" Type="http://schemas.openxmlformats.org/officeDocument/2006/relationships/hyperlink" Target="mailto:mf-naa2@minfin.mari.ru" TargetMode="External"/><Relationship Id="rId275" Type="http://schemas.openxmlformats.org/officeDocument/2006/relationships/hyperlink" Target="https://lentv24.ru/szt-msu-petrevska.htm" TargetMode="External"/><Relationship Id="rId300" Type="http://schemas.openxmlformats.org/officeDocument/2006/relationships/hyperlink" Target="https://docs.cntd.ru/document/553386375" TargetMode="External"/><Relationship Id="rId482" Type="http://schemas.openxmlformats.org/officeDocument/2006/relationships/hyperlink" Target="https://www.tambov.gov.ru/gmspk/urt.html" TargetMode="External"/><Relationship Id="rId538" Type="http://schemas.openxmlformats.org/officeDocument/2006/relationships/hyperlink" Target="https://docs.cntd.ru/document/574631687" TargetMode="External"/><Relationship Id="rId703" Type="http://schemas.openxmlformats.org/officeDocument/2006/relationships/hyperlink" Target="mailto:sao@mfrm.moris.ru" TargetMode="External"/><Relationship Id="rId81" Type="http://schemas.openxmlformats.org/officeDocument/2006/relationships/hyperlink" Target="http://mcx-altai.ru/attachments/article/1946/1_20210311-postanovlenie-pravitelstva-respubliki-altaj-ot-26-dekabrja-2019-g.-&#8470;-379.docx" TargetMode="External"/><Relationship Id="rId135" Type="http://schemas.openxmlformats.org/officeDocument/2006/relationships/hyperlink" Target="https://smovrn.ru/;" TargetMode="External"/><Relationship Id="rId177" Type="http://schemas.openxmlformats.org/officeDocument/2006/relationships/hyperlink" Target="http://karelia-zs.ru/zakonodatelstvo_rk/prav_akty/915-zrk/" TargetMode="External"/><Relationship Id="rId342" Type="http://schemas.openxmlformats.org/officeDocument/2006/relationships/hyperlink" Target="https://tatstat.gks.ru/naselenie?" TargetMode="External"/><Relationship Id="rId384" Type="http://schemas.openxmlformats.org/officeDocument/2006/relationships/hyperlink" Target="https://minter.permkrai.ru/deyatelnost/podderzhka-mestnykh-initsiativ/initsiativnoe-byudzhetirovanie/normativno-pravovaya-baza" TargetMode="External"/><Relationship Id="rId591" Type="http://schemas.openxmlformats.org/officeDocument/2006/relationships/hyperlink" Target="https://petrostat.gks.ru/storage/mediabank/TCgYnq5o/%D0%A7%D0%B8%D1%81%D0%BB.%D0%A1%D0%9F%D0%B1%20%D0%BD%D0%B0%2001.01.2021.pdf" TargetMode="External"/><Relationship Id="rId605" Type="http://schemas.openxmlformats.org/officeDocument/2006/relationships/hyperlink" Target="https://tatstat.gks.ru/naselenie?" TargetMode="External"/><Relationship Id="rId202" Type="http://schemas.openxmlformats.org/officeDocument/2006/relationships/hyperlink" Target="https://www.socialkirov.ru/admin/access_denied.htm?cmd=logout&amp;back=yes&amp;referer=https://www.socialkirov.ru/admin/" TargetMode="External"/><Relationship Id="rId244" Type="http://schemas.openxmlformats.org/officeDocument/2006/relationships/hyperlink" Target="https://login.consultant.ru/link/?req=doc&amp;base=RLAW265&amp;n=102109&amp;dst=1000000003" TargetMode="External"/><Relationship Id="rId647" Type="http://schemas.openxmlformats.org/officeDocument/2006/relationships/hyperlink" Target="https://invest-orel.ru/" TargetMode="External"/><Relationship Id="rId689" Type="http://schemas.openxmlformats.org/officeDocument/2006/relationships/hyperlink" Target="https://gks.ru/dbscripts/munst/munst73/DBInet.cgi" TargetMode="External"/><Relationship Id="rId39" Type="http://schemas.openxmlformats.org/officeDocument/2006/relationships/hyperlink" Target="https://belg.gks.ru/population" TargetMode="External"/><Relationship Id="rId286" Type="http://schemas.openxmlformats.org/officeDocument/2006/relationships/hyperlink" Target="https://nizhstat.gks.ru/" TargetMode="External"/><Relationship Id="rId451" Type="http://schemas.openxmlformats.org/officeDocument/2006/relationships/hyperlink" Target="https://habstat.gks.ru/folder/27977" TargetMode="External"/><Relationship Id="rId493" Type="http://schemas.openxmlformats.org/officeDocument/2006/relationships/hyperlink" Target="http://vmeste161.ru/" TargetMode="External"/><Relationship Id="rId507" Type="http://schemas.openxmlformats.org/officeDocument/2006/relationships/hyperlink" Target="https://habstat.gks.ru/folder/25028" TargetMode="External"/><Relationship Id="rId549" Type="http://schemas.openxmlformats.org/officeDocument/2006/relationships/hyperlink" Target="https://smi.adm-nao.ru/iniciativnoe-byudzhetirovanie/informaciya-o-pobeditelyah-konkursov/" TargetMode="External"/><Relationship Id="rId714" Type="http://schemas.openxmlformats.org/officeDocument/2006/relationships/vmlDrawing" Target="../drawings/vmlDrawing4.vml"/><Relationship Id="rId50" Type="http://schemas.openxmlformats.org/officeDocument/2006/relationships/hyperlink" Target="https://belregion.ru/upload/iblock/31c/111-&#1087;&#1087;.pdf" TargetMode="External"/><Relationship Id="rId104" Type="http://schemas.openxmlformats.org/officeDocument/2006/relationships/hyperlink" Target="https://clck.ru/Ueacz" TargetMode="External"/><Relationship Id="rId146" Type="http://schemas.openxmlformats.org/officeDocument/2006/relationships/hyperlink" Target="http://publication.pravo.gov.ru/Document/View/7500202002050004" TargetMode="External"/><Relationship Id="rId188" Type="http://schemas.openxmlformats.org/officeDocument/2006/relationships/hyperlink" Target="mailto:tulupova.msu@mail.ru" TargetMode="External"/><Relationship Id="rId311" Type="http://schemas.openxmlformats.org/officeDocument/2006/relationships/hyperlink" Target="https://docs.cntd.ru/document/553386375" TargetMode="External"/><Relationship Id="rId353" Type="http://schemas.openxmlformats.org/officeDocument/2006/relationships/hyperlink" Target="http://agro.cap.ru/action/activity/" TargetMode="External"/><Relationship Id="rId395" Type="http://schemas.openxmlformats.org/officeDocument/2006/relationships/hyperlink" Target="mailto:onkopytova@minter.permkrai.ru" TargetMode="External"/><Relationship Id="rId409" Type="http://schemas.openxmlformats.org/officeDocument/2006/relationships/hyperlink" Target="http://budget.orb.ru/images/gritsenko/prik2.docx" TargetMode="External"/><Relationship Id="rId560" Type="http://schemas.openxmlformats.org/officeDocument/2006/relationships/hyperlink" Target="https://udmstat.gks.ru/folder/51924" TargetMode="External"/><Relationship Id="rId92" Type="http://schemas.openxmlformats.org/officeDocument/2006/relationships/hyperlink" Target="https://minfin-altai.ru/deyatelnost/proactive-budgeting/" TargetMode="External"/><Relationship Id="rId213" Type="http://schemas.openxmlformats.org/officeDocument/2006/relationships/hyperlink" Target="consultantplus://offline/ref=55AB044EF2AE989F64BAC01863E5C4A9ADFF11BADF275679A20855BC8E46D11C9C7059606921C791BA63221FB7AD46C4F510AAEFFC56605E2760CEN9c9M" TargetMode="External"/><Relationship Id="rId420" Type="http://schemas.openxmlformats.org/officeDocument/2006/relationships/hyperlink" Target="mailto:pimenovaiv@minfin.omskportal.ru" TargetMode="External"/><Relationship Id="rId616" Type="http://schemas.openxmlformats.org/officeDocument/2006/relationships/hyperlink" Target="https://vk.com/club82210903" TargetMode="External"/><Relationship Id="rId658" Type="http://schemas.openxmlformats.org/officeDocument/2006/relationships/hyperlink" Target="https://karaidel.bashkortostan.ru/presscenter/news/357766/" TargetMode="External"/><Relationship Id="rId255" Type="http://schemas.openxmlformats.org/officeDocument/2006/relationships/hyperlink" Target="https://vk.com/wall516521317_151801;" TargetMode="External"/><Relationship Id="rId297" Type="http://schemas.openxmlformats.org/officeDocument/2006/relationships/hyperlink" Target="mailto:bud_komfin@novreg.ru" TargetMode="External"/><Relationship Id="rId462" Type="http://schemas.openxmlformats.org/officeDocument/2006/relationships/hyperlink" Target="mailto:petrov.a.n@minfin74.ru" TargetMode="External"/><Relationship Id="rId518" Type="http://schemas.openxmlformats.org/officeDocument/2006/relationships/hyperlink" Target="https://uln.gks.ru/folder/40275" TargetMode="External"/><Relationship Id="rId115" Type="http://schemas.openxmlformats.org/officeDocument/2006/relationships/hyperlink" Target="https://dtf.avo.ru/podderzka-iniciativ-naselenia" TargetMode="External"/><Relationship Id="rId157" Type="http://schemas.openxmlformats.org/officeDocument/2006/relationships/hyperlink" Target="mailto:pashanova_nn@ivreg.ru" TargetMode="External"/><Relationship Id="rId322" Type="http://schemas.openxmlformats.org/officeDocument/2006/relationships/hyperlink" Target="https://novgorodstat.gks.ru/storage/mediabank/%D0%A7%D0%B8%D1%81%D0%BB%D0%B5%D0%BD%D0%BD%D0%BE%D1%81%D1%82%D1%8C%20%D0%BD%D0%B0%D1%81%D0%B5%D0%BB%D0%B5%D0%BD%D0%B8%D1%8F%20%D0%BD%D0%B0%201.01.2022%20%D0%B3%D0%BE%D0%B4%D0%B0.pdf" TargetMode="External"/><Relationship Id="rId364" Type="http://schemas.openxmlformats.org/officeDocument/2006/relationships/hyperlink" Target="https://minstroy39.ru/upload/%D0%9F%D0%9F%D0%9A%D0%9E%20465%20%D0%BE%D1%82%2031%2008%202017%20%D0%B3%D0%BE%D1%81%20%D0%BF%D1%80%D0%BE%D0%B3%D1%80%D0%B0%D0%BC%D0%BC%D0%B0.pdf" TargetMode="External"/><Relationship Id="rId61" Type="http://schemas.openxmlformats.org/officeDocument/2006/relationships/hyperlink" Target="https://vk.com/cigi_noc_rb" TargetMode="External"/><Relationship Id="rId199" Type="http://schemas.openxmlformats.org/officeDocument/2006/relationships/hyperlink" Target="http://www.kirovreg.ru/publ/AkOUP.nsf/de017b98ac867075c32571440061b25c/c5cfc3177e78934f43257dcf00397b26?OpenDocument" TargetMode="External"/><Relationship Id="rId571" Type="http://schemas.openxmlformats.org/officeDocument/2006/relationships/hyperlink" Target="https://vologdastat.gks.ru/" TargetMode="External"/><Relationship Id="rId627" Type="http://schemas.openxmlformats.org/officeDocument/2006/relationships/hyperlink" Target="mailto:xea@gkh.tambov.gov.ru" TargetMode="External"/><Relationship Id="rId669" Type="http://schemas.openxmlformats.org/officeDocument/2006/relationships/hyperlink" Target="http://kortkeros.ru/narodnye-iniciativy" TargetMode="External"/><Relationship Id="rId19" Type="http://schemas.openxmlformats.org/officeDocument/2006/relationships/hyperlink" Target="http://old.mari-el.gov.ru/mecon/Pages/competitions.aspx" TargetMode="External"/><Relationship Id="rId224" Type="http://schemas.openxmlformats.org/officeDocument/2006/relationships/hyperlink" Target="http://www.statdata.ru/naselenie/kostromskoi-oblasti" TargetMode="External"/><Relationship Id="rId266" Type="http://schemas.openxmlformats.org/officeDocument/2006/relationships/hyperlink" Target="https://crimea.gks.ru/folder/27537" TargetMode="External"/><Relationship Id="rId431" Type="http://schemas.openxmlformats.org/officeDocument/2006/relationships/hyperlink" Target="https://www.ryazagro.ru/documents/normativnye-pravovye-akty-v-sfere-podderzhki-agropromyshlennogo-kompleksa/postanovlenie-pravitelstva-ro-357-ot-30-oktyabrya-2013-g_4531/" TargetMode="External"/><Relationship Id="rId473" Type="http://schemas.openxmlformats.org/officeDocument/2006/relationships/hyperlink" Target="https://tmb.gks.ru/storage/mediabank/chis22-21s.pdf" TargetMode="External"/><Relationship Id="rId529" Type="http://schemas.openxmlformats.org/officeDocument/2006/relationships/hyperlink" Target="https://ulgov.ru/news/regional/2020.12.04/58446/" TargetMode="External"/><Relationship Id="rId680" Type="http://schemas.openxmlformats.org/officeDocument/2006/relationships/hyperlink" Target="mailto:control@sysola.rkomi.ru" TargetMode="External"/><Relationship Id="rId30" Type="http://schemas.openxmlformats.org/officeDocument/2006/relationships/hyperlink" Target="mailto:kurnosov-sv@mail.ru" TargetMode="External"/><Relationship Id="rId126" Type="http://schemas.openxmlformats.org/officeDocument/2006/relationships/hyperlink" Target="http://publication.pravo.gov.ru/Document/View/3600201905300001?rangeSize=20" TargetMode="External"/><Relationship Id="rId168" Type="http://schemas.openxmlformats.org/officeDocument/2006/relationships/hyperlink" Target="consultantplus://offline/ref=0CA4A7BCEFD1E2499FE25943A0D4E4EDCE0E6FF117DB4A3DB15D9016E1B5071B4D6CCD6E350E35A2E2A63E3D5B0587BE962D359741F09FF45E1F69E85E5943C8L" TargetMode="External"/><Relationship Id="rId333" Type="http://schemas.openxmlformats.org/officeDocument/2006/relationships/hyperlink" Target="https://apk.novreg.ru/documents/501.html" TargetMode="External"/><Relationship Id="rId540" Type="http://schemas.openxmlformats.org/officeDocument/2006/relationships/hyperlink" Target="https://vk.com/narodnyi_biudjet71" TargetMode="External"/><Relationship Id="rId72" Type="http://schemas.openxmlformats.org/officeDocument/2006/relationships/hyperlink" Target="mailto:popova.o@bashkortostan.ru" TargetMode="External"/><Relationship Id="rId375" Type="http://schemas.openxmlformats.org/officeDocument/2006/relationships/hyperlink" Target="mailto:Marina.Chistopolova@tatar.ru" TargetMode="External"/><Relationship Id="rId582" Type="http://schemas.openxmlformats.org/officeDocument/2006/relationships/hyperlink" Target="mailto:Kuhareva@kfin.gov.spb.ru" TargetMode="External"/><Relationship Id="rId638" Type="http://schemas.openxmlformats.org/officeDocument/2006/relationships/hyperlink" Target="http://publication.pravo.gov.ru/Document/View/5700201710030002" TargetMode="External"/><Relationship Id="rId3" Type="http://schemas.openxmlformats.org/officeDocument/2006/relationships/hyperlink" Target="https://t.me/minfin01" TargetMode="External"/><Relationship Id="rId235" Type="http://schemas.openxmlformats.org/officeDocument/2006/relationships/hyperlink" Target="mailto:b.khachegogu@minfin.krasnodar.ru" TargetMode="External"/><Relationship Id="rId277" Type="http://schemas.openxmlformats.org/officeDocument/2006/relationships/hyperlink" Target="https://petrostat.gks.ru/folder/29437" TargetMode="External"/><Relationship Id="rId400" Type="http://schemas.openxmlformats.org/officeDocument/2006/relationships/hyperlink" Target="https://permstat.gks.ru/storage/mediabank/HWL8nFB6/&#1054;&#1094;&#1077;&#1085;&#1082;&#1072;%20&#1095;&#1080;&#1089;&#1083;&#1077;&#1085;&#1085;&#1086;&#1089;&#1090;&#1080;%20&#1085;&#1072;&#1089;&#1077;&#1083;&#1077;&#1085;&#1080;&#1103;%20&#1055;&#1077;&#1088;&#1084;&#1089;&#1082;&#1086;&#1075;&#1086;%20&#1082;&#1088;&#1072;&#1103;%20&#1087;&#1086;%20&#1084;&#1091;&#1085;&#1080;&#1094;&#1080;&#1087;&#1072;&#1083;&#1100;&#1085;&#1099;&#1084;%20&#1086;&#1073;&#1088;&#1072;&#1079;&#1086;&#1074;&#1072;&#1085;&#1080;&#1103;&#1084;%20&#1085;&#1072;%201%20&#1103;&#1085;&#1074;&#1072;&#1088;&#1103;%202021%20&#1075;&#1086;&#1076;&#1072;%20&#1080;%20&#1074;%20&#1089;&#1088;&#1077;&#1076;&#1085;&#1077;&#1084;%20&#1079;&#1072;%202020%20&#1075;&#1086;&#1076;.xlsx" TargetMode="External"/><Relationship Id="rId442" Type="http://schemas.openxmlformats.org/officeDocument/2006/relationships/hyperlink" Target="https://ovmf2.consultant.ru/cgi/online.cgi?rnd=66D8B55318E3190061A470AE6405CD26&amp;req=doc&amp;base=MOB&amp;n=307719&amp;dst=100011&amp;fld=134&amp;REFFIELD=134&amp;REFDST=1000000048&amp;REFDOC=331165&amp;REFBASE=MOB&amp;stat=refcode%3D19827%3Bdstident%3D100011%3Bindex%3D73" TargetMode="External"/><Relationship Id="rId484" Type="http://schemas.openxmlformats.org/officeDocument/2006/relationships/hyperlink" Target="https://www.tambov.gov.ru/news/view/proekt-narodnaya-iniciativa-novye-usloviya-novye-idei.html" TargetMode="External"/><Relationship Id="rId705" Type="http://schemas.openxmlformats.org/officeDocument/2006/relationships/hyperlink" Target="https://isib.myopenugra.ru/upload/iblock/e14/e1405c7d566d86dc6af2fa6bd0928e19.pdf" TargetMode="External"/><Relationship Id="rId137" Type="http://schemas.openxmlformats.org/officeDocument/2006/relationships/hyperlink" Target="mailto:sovet36@yandex.ru" TargetMode="External"/><Relationship Id="rId302" Type="http://schemas.openxmlformats.org/officeDocument/2006/relationships/hyperlink" Target="https://docs.cntd.ru/document/450360732" TargetMode="External"/><Relationship Id="rId344" Type="http://schemas.openxmlformats.org/officeDocument/2006/relationships/hyperlink" Target="http://ivo.garant.ru/proxy/share?data=q4Og0aLnpN5Pvp_qlYqxjK_xqrzXt9W_qeqZArDksdj_97HLova1x5DWsdG8lFKko_yS8tuowbnMtcfyh_Gp47Xik_2K_LnymwDy2b_WpO207aXXudzyhvG_4IkV5rPkgeD8" TargetMode="External"/><Relationship Id="rId691" Type="http://schemas.openxmlformats.org/officeDocument/2006/relationships/hyperlink" Target="mailto:upr.fin.ulraion@yandex.ru" TargetMode="External"/><Relationship Id="rId41" Type="http://schemas.openxmlformats.org/officeDocument/2006/relationships/hyperlink" Target="https://&#1088;&#1077;&#1096;&#1072;&#1077;&#1084;&#1074;&#1084;&#1077;&#1089;&#1090;&#1077;31.&#1088;&#1092;/" TargetMode="External"/><Relationship Id="rId83" Type="http://schemas.openxmlformats.org/officeDocument/2006/relationships/hyperlink" Target="https://minregion-ra.ru/wp-content/uploads/2018/03/%D0%9F%D0%BE%D1%81%D1%82%D0%B0%D0%BD%D0%BE%D0%B2%D0%BB%D0%B5%D0%BD%D0%B8%D0%B5-%E2%84%96-25-%D0%BE%D1%82-31.01.2018.pdf" TargetMode="External"/><Relationship Id="rId179" Type="http://schemas.openxmlformats.org/officeDocument/2006/relationships/hyperlink" Target="mailto:tulupova.msu@mail.ru" TargetMode="External"/><Relationship Id="rId386" Type="http://schemas.openxmlformats.org/officeDocument/2006/relationships/hyperlink" Target="mailto:onkopytova@minter.permkrai.ru" TargetMode="External"/><Relationship Id="rId551" Type="http://schemas.openxmlformats.org/officeDocument/2006/relationships/hyperlink" Target="mailto:oegorova@adm-nao.ru" TargetMode="External"/><Relationship Id="rId593" Type="http://schemas.openxmlformats.org/officeDocument/2006/relationships/hyperlink" Target="mailto:andreevanor@mail.ru" TargetMode="External"/><Relationship Id="rId607" Type="http://schemas.openxmlformats.org/officeDocument/2006/relationships/hyperlink" Target="mailto:ssanisimova@adm.khv.ru" TargetMode="External"/><Relationship Id="rId649" Type="http://schemas.openxmlformats.org/officeDocument/2006/relationships/hyperlink" Target="mailto:oee@adm.orel.ru" TargetMode="External"/><Relationship Id="rId190" Type="http://schemas.openxmlformats.org/officeDocument/2006/relationships/hyperlink" Target="https://nac.gov.karelia.ru/about/3841/" TargetMode="External"/><Relationship Id="rId204" Type="http://schemas.openxmlformats.org/officeDocument/2006/relationships/hyperlink" Target="http://socialkirov.ru/images/PPMIImages/&#1055;&#1055;&#1052;&#1048;_&#1083;&#1086;&#1075;&#1086;" TargetMode="External"/><Relationship Id="rId246" Type="http://schemas.openxmlformats.org/officeDocument/2006/relationships/hyperlink" Target="http://zakon.krskstate.ru/0/doc/34007" TargetMode="External"/><Relationship Id="rId288" Type="http://schemas.openxmlformats.org/officeDocument/2006/relationships/hyperlink" Target="mailto:denisova@mvp.kreml.nnov.ru" TargetMode="External"/><Relationship Id="rId411" Type="http://schemas.openxmlformats.org/officeDocument/2006/relationships/hyperlink" Target="http://budget.orb.ru/new/init-budg" TargetMode="External"/><Relationship Id="rId453" Type="http://schemas.openxmlformats.org/officeDocument/2006/relationships/hyperlink" Target="http://&#1095;&#1091;&#1082;&#1086;&#1090;&#1082;&#1072;.&#1088;&#1092;/ekonomika/initsiativnoe-byudzhetirovanie/" TargetMode="External"/><Relationship Id="rId509" Type="http://schemas.openxmlformats.org/officeDocument/2006/relationships/hyperlink" Target="https://guvp.khabkrai.ru/Deyatelnost/TOS/Obschaya-informaciya-i-normativnye-pravovye-akty" TargetMode="External"/><Relationship Id="rId660" Type="http://schemas.openxmlformats.org/officeDocument/2006/relationships/hyperlink" Target="http://admmeleuz.ru/index.php?option=com_content&amp;view=article&amp;id=13020&amp;catid=905&amp;Itemid=356" TargetMode="External"/><Relationship Id="rId106" Type="http://schemas.openxmlformats.org/officeDocument/2006/relationships/hyperlink" Target="mailto:komfortnaysreda@mail.ru" TargetMode="External"/><Relationship Id="rId313" Type="http://schemas.openxmlformats.org/officeDocument/2006/relationships/hyperlink" Target="https://docs.cntd.ru/document/450360732" TargetMode="External"/><Relationship Id="rId495" Type="http://schemas.openxmlformats.org/officeDocument/2006/relationships/hyperlink" Target="mailto:Sivak_DS@donland.ru" TargetMode="External"/><Relationship Id="rId10" Type="http://schemas.openxmlformats.org/officeDocument/2006/relationships/hyperlink" Target="https://mcx.75.ru/gospodderzhka/finansovaya-podderzhka/kompleksnoe-razvitie-sel-skih-territoriy/blagoustroystvo-sel-skih-territoriy/233867-konkurs-2021-g" TargetMode="External"/><Relationship Id="rId52" Type="http://schemas.openxmlformats.org/officeDocument/2006/relationships/hyperlink" Target="https://belg.gks.ru/population" TargetMode="External"/><Relationship Id="rId94" Type="http://schemas.openxmlformats.org/officeDocument/2006/relationships/hyperlink" Target="mailto:metod@mfmail.ru" TargetMode="External"/><Relationship Id="rId148" Type="http://schemas.openxmlformats.org/officeDocument/2006/relationships/hyperlink" Target="https://75.gorodsreda.ru/" TargetMode="External"/><Relationship Id="rId355" Type="http://schemas.openxmlformats.org/officeDocument/2006/relationships/hyperlink" Target="https://chuvash.gks.ru/demog" TargetMode="External"/><Relationship Id="rId397" Type="http://schemas.openxmlformats.org/officeDocument/2006/relationships/hyperlink" Target="https://veved.ru/perm/perm-news/152842-v-prikame-na-kraevoj-konkurs-postupilo-pochti-300-proektov-iniciativnogo-bjudzhetirovanija.html" TargetMode="External"/><Relationship Id="rId520" Type="http://schemas.openxmlformats.org/officeDocument/2006/relationships/hyperlink" Target="https://docs.cntd.ru/document/463710828" TargetMode="External"/><Relationship Id="rId562" Type="http://schemas.openxmlformats.org/officeDocument/2006/relationships/hyperlink" Target="http://www.udmurt.ru/regulatory/index.php?typeid=31183294&amp;regnum=196&amp;sdate=21.05.2019&amp;edate=&amp;sdatepub=&amp;edatepub=&amp;q=&amp;doccnt=" TargetMode="External"/><Relationship Id="rId618" Type="http://schemas.openxmlformats.org/officeDocument/2006/relationships/hyperlink" Target="mailto:bakanova.ev@dvinaland.ru" TargetMode="External"/><Relationship Id="rId215" Type="http://schemas.openxmlformats.org/officeDocument/2006/relationships/hyperlink" Target="http://www.statdata.ru/naselenie/kostromskoi-oblasti" TargetMode="External"/><Relationship Id="rId257" Type="http://schemas.openxmlformats.org/officeDocument/2006/relationships/hyperlink" Target="mailto:rudenko.ib@rkursk.ru" TargetMode="External"/><Relationship Id="rId422" Type="http://schemas.openxmlformats.org/officeDocument/2006/relationships/hyperlink" Target="https://vk.com/kipomsk" TargetMode="External"/><Relationship Id="rId464" Type="http://schemas.openxmlformats.org/officeDocument/2006/relationships/hyperlink" Target="http://minfin.kalmregion.ru/deyatelnost/initsiativnoe-byudzhetirovanie/" TargetMode="External"/><Relationship Id="rId299" Type="http://schemas.openxmlformats.org/officeDocument/2006/relationships/hyperlink" Target="https://novgorodstat.gks.ru/storage/mediabank/%D0%A7%D0%B8%D1%81%D0%BB%D0%B5%D0%BD%D0%BD%D0%BE%D1%81%D1%82%D1%8C%20%D0%BD%D0%B0%D1%81%D0%B5%D0%BB%D0%B5%D0%BD%D0%B8%D1%8F%20%D0%BD%D0%B0%201.01.2022%20%D0%B3%D0%BE%D0%B4%D0%B0.pdf" TargetMode="External"/><Relationship Id="rId63" Type="http://schemas.openxmlformats.org/officeDocument/2006/relationships/hyperlink" Target="mailto:kochetkova.e@bashkortostan.ru" TargetMode="External"/><Relationship Id="rId159" Type="http://schemas.openxmlformats.org/officeDocument/2006/relationships/hyperlink" Target="http://gov.ivcons.ru/documents/746745?items=1&amp;page=210" TargetMode="External"/><Relationship Id="rId366" Type="http://schemas.openxmlformats.org/officeDocument/2006/relationships/hyperlink" Target="https://kaliningrad.gks.ru/" TargetMode="External"/><Relationship Id="rId573" Type="http://schemas.openxmlformats.org/officeDocument/2006/relationships/hyperlink" Target="https://petrostat.gks.ru/storage/mediabank/TCgYnq5o/%D0%A7%D0%B8%D1%81%D0%BB.%D0%A1%D0%9F%D0%B1%20%D0%BD%D0%B0%2001.01.2021.pdf" TargetMode="External"/><Relationship Id="rId226" Type="http://schemas.openxmlformats.org/officeDocument/2006/relationships/hyperlink" Target="https://apkkostroma.ru/industry-info/krst/index.aspx" TargetMode="External"/><Relationship Id="rId433" Type="http://schemas.openxmlformats.org/officeDocument/2006/relationships/hyperlink" Target="mailto:rakitina@ryazagro.ru" TargetMode="External"/><Relationship Id="rId640" Type="http://schemas.openxmlformats.org/officeDocument/2006/relationships/hyperlink" Target="http://&#1086;&#1088;&#1105;&#1083;.&#1088;&#1092;/&#1085;&#1072;&#1088;&#1086;&#1076;&#1085;&#1099;&#1081;-&#1073;&#1102;&#1076;&#1078;&#1077;&#1090;" TargetMode="External"/><Relationship Id="rId74" Type="http://schemas.openxmlformats.org/officeDocument/2006/relationships/hyperlink" Target="http://docs.cntd.ru/document/553216517" TargetMode="External"/><Relationship Id="rId377" Type="http://schemas.openxmlformats.org/officeDocument/2006/relationships/hyperlink" Target="https://docs.cntd.ru/document/446168877" TargetMode="External"/><Relationship Id="rId500" Type="http://schemas.openxmlformats.org/officeDocument/2006/relationships/hyperlink" Target="https://tumstat.gks.ru/ofstat_ug" TargetMode="External"/><Relationship Id="rId584" Type="http://schemas.openxmlformats.org/officeDocument/2006/relationships/hyperlink" Target="https://disk.yandex.ru/d/heO_j-kXNiicsg" TargetMode="External"/><Relationship Id="rId5" Type="http://schemas.openxmlformats.org/officeDocument/2006/relationships/hyperlink" Target="https://mcx.75.ru/gospodderzhka/finansovaya-podderzhka/kompleksnoe-razvitie-sel-skih-territoriy/blagoustroystvo-sel-skih-territoriy" TargetMode="External"/><Relationship Id="rId237" Type="http://schemas.openxmlformats.org/officeDocument/2006/relationships/hyperlink" Target="https://admkrai.krasnodar.ru/upload/iblock/929/929e735a1bd74bc746554e0956b85848.pdf" TargetMode="External"/><Relationship Id="rId444" Type="http://schemas.openxmlformats.org/officeDocument/2006/relationships/hyperlink" Target="mailto:OrlovaOK@mosreg.ru" TargetMode="External"/><Relationship Id="rId651" Type="http://schemas.openxmlformats.org/officeDocument/2006/relationships/hyperlink" Target="http://publication.pravo.gov.ru/Document/View/6900202103170004" TargetMode="External"/><Relationship Id="rId290" Type="http://schemas.openxmlformats.org/officeDocument/2006/relationships/hyperlink" Target="http://docs.cntd.ru/document/553364140" TargetMode="External"/><Relationship Id="rId304" Type="http://schemas.openxmlformats.org/officeDocument/2006/relationships/hyperlink" Target="https://docs.cntd.ru/document/553386375" TargetMode="External"/><Relationship Id="rId388" Type="http://schemas.openxmlformats.org/officeDocument/2006/relationships/hyperlink" Target="https://veved.ru/perm/perm-news/152842-v-prikame-na-kraevoj-konkurs-postupilo-pochti-300-proektov-iniciativnogo-bjudzhetirovanija.html" TargetMode="External"/><Relationship Id="rId511" Type="http://schemas.openxmlformats.org/officeDocument/2006/relationships/hyperlink" Target="https://docs.cntd.ru/document/463707762" TargetMode="External"/><Relationship Id="rId609" Type="http://schemas.openxmlformats.org/officeDocument/2006/relationships/hyperlink" Target="https://habstat.gks.ru/folder/25028" TargetMode="External"/><Relationship Id="rId85" Type="http://schemas.openxmlformats.org/officeDocument/2006/relationships/hyperlink" Target="https://minregion-ra.ru/deyatelnost/strategicheskoe-napravlenie-zhkkh-i-gorodskaya-sreda.php" TargetMode="External"/><Relationship Id="rId150" Type="http://schemas.openxmlformats.org/officeDocument/2006/relationships/hyperlink" Target="https://pravo.govvrn.ru/?q=node/16285" TargetMode="External"/><Relationship Id="rId595" Type="http://schemas.openxmlformats.org/officeDocument/2006/relationships/hyperlink" Target="https://sakha.gks.ru/folder/32348" TargetMode="External"/><Relationship Id="rId248" Type="http://schemas.openxmlformats.org/officeDocument/2006/relationships/hyperlink" Target="http://zakon.krskstate.ru/0/doc/34007" TargetMode="External"/><Relationship Id="rId455" Type="http://schemas.openxmlformats.org/officeDocument/2006/relationships/hyperlink" Target="mailto:A.Zubova@depfin.chukotka-gov.ru" TargetMode="External"/><Relationship Id="rId662" Type="http://schemas.openxmlformats.org/officeDocument/2006/relationships/hyperlink" Target="mailto:kochetkova.e@bashkortostan.ru" TargetMode="External"/><Relationship Id="rId12" Type="http://schemas.openxmlformats.org/officeDocument/2006/relationships/hyperlink" Target="https://showdata.gks.ru/report/278930/" TargetMode="External"/><Relationship Id="rId108" Type="http://schemas.openxmlformats.org/officeDocument/2006/relationships/hyperlink" Target="https://vladimirstat.gks.ru/storage/mediabank/&#1063;&#1080;&#1089;&#1083;&#1077;&#1085;&#1085;&#1086;&#1089;&#1090;&#1100;%20&#1085;&#1072;&#1089;&#1077;&#1083;&#1077;&#1085;&#1080;&#1103;%20&#1087;&#1086;%20&#1087;&#1086;&#1083;&#1091;%20&#1080;%20&#1074;&#1086;&#1079;&#1088;&#1072;&#1089;&#1090;&#1091;%20.pdf" TargetMode="External"/><Relationship Id="rId315" Type="http://schemas.openxmlformats.org/officeDocument/2006/relationships/hyperlink" Target="https://vk.com/ppmi53" TargetMode="External"/><Relationship Id="rId522" Type="http://schemas.openxmlformats.org/officeDocument/2006/relationships/hyperlink" Target="https://docs.cntd.ru/document/554801411?marker=8Q60M3&amp;section=text" TargetMode="External"/><Relationship Id="rId96" Type="http://schemas.openxmlformats.org/officeDocument/2006/relationships/hyperlink" Target="https://docs.cntd.ru/document/550102882" TargetMode="External"/><Relationship Id="rId161" Type="http://schemas.openxmlformats.org/officeDocument/2006/relationships/hyperlink" Target="mailto:ops@df.ivanovoobl.ru" TargetMode="External"/><Relationship Id="rId399" Type="http://schemas.openxmlformats.org/officeDocument/2006/relationships/hyperlink" Target="https://minter.permkrai.ru/deyatelnost/podderzhka-mestnykh-initsiativ/samooblozhenie-grazhdan/normativno-pravovaya-baza" TargetMode="External"/><Relationship Id="rId259" Type="http://schemas.openxmlformats.org/officeDocument/2006/relationships/hyperlink" Target="https://minfin.rk.gov.ru/" TargetMode="External"/><Relationship Id="rId466" Type="http://schemas.openxmlformats.org/officeDocument/2006/relationships/hyperlink" Target="http://minfin.kalmregion.ru/deyatelnost/initsiativnoe-byudzhetirovanie/" TargetMode="External"/><Relationship Id="rId673" Type="http://schemas.openxmlformats.org/officeDocument/2006/relationships/hyperlink" Target="https://dzhankoy.rk.gov.ru/ru/structure/3785" TargetMode="External"/><Relationship Id="rId23" Type="http://schemas.openxmlformats.org/officeDocument/2006/relationships/hyperlink" Target="http://old.mari-el.gov.ru/mecon/Pages/competitions.aspx" TargetMode="External"/><Relationship Id="rId119" Type="http://schemas.openxmlformats.org/officeDocument/2006/relationships/hyperlink" Target="http://publication.pravo.gov.ru/Document/View/3401202104050006" TargetMode="External"/><Relationship Id="rId326" Type="http://schemas.openxmlformats.org/officeDocument/2006/relationships/hyperlink" Target="https://gokucmpi.ru/" TargetMode="External"/><Relationship Id="rId533" Type="http://schemas.openxmlformats.org/officeDocument/2006/relationships/hyperlink" Target="mailto:gorod_sreda73@mail.ru" TargetMode="External"/><Relationship Id="rId172" Type="http://schemas.openxmlformats.org/officeDocument/2006/relationships/hyperlink" Target="https://kalugastat.gks.ru/storage/mediabank/eFvkZPs7/&#1054;&#1094;&#1077;&#1085;&#1082;&#1072;%20&#1095;&#1080;&#1089;&#1083;&#1077;&#1085;&#1085;&#1086;&#1089;&#1090;&#1080;%20&#1085;&#1072;&#1089;&#1077;&#1083;&#1077;&#1085;&#1080;&#1103;%20&#1085;&#1072;%201%20&#1103;&#1085;&#1074;&#1072;&#1088;&#1103;%202021%20&#1075;&#1086;&#1076;&#1072;%20&#1087;&#1086;%20&#1075;&#1086;&#1088;&#1086;&#1076;&#1089;&#1082;&#1080;&#1084;%20&#1086;&#1082;&#1088;&#1091;&#1075;&#1072;&#1084;%20&#1080;%20&#1084;&#1091;&#1085;&#1080;&#1094;&#1080;&#1087;&#1072;&#1083;&#1100;&#1085;&#1099;&#1084;%20&#1088;&#1072;&#1081;&#1086;&#1085;&#1072;&#1084;.pdf" TargetMode="External"/><Relationship Id="rId477" Type="http://schemas.openxmlformats.org/officeDocument/2006/relationships/hyperlink" Target="https://tmb.gks.ru/storage/mediabank/chis22-21s.pdf" TargetMode="External"/><Relationship Id="rId600" Type="http://schemas.openxmlformats.org/officeDocument/2006/relationships/hyperlink" Target="https://rosstat.gov.ru/compendium/document/13282" TargetMode="External"/><Relationship Id="rId684" Type="http://schemas.openxmlformats.org/officeDocument/2006/relationships/hyperlink" Target="https://www.gks.ru/scripts/db_inet2/passport/table.aspx?opt=736424302021" TargetMode="External"/><Relationship Id="rId337" Type="http://schemas.openxmlformats.org/officeDocument/2006/relationships/hyperlink" Target="https://&#1075;&#1088;&#1072;&#1085;&#1090;&#1099;&#1090;&#1072;&#1090;&#1072;&#1088;&#1089;&#1090;&#1072;&#1085;&#1072;.&#1088;&#1092;/applications?contest=2" TargetMode="External"/><Relationship Id="rId34" Type="http://schemas.openxmlformats.org/officeDocument/2006/relationships/hyperlink" Target="https://cloud.mail.ru/public/4LdD/Pk1m2qRpw/" TargetMode="External"/><Relationship Id="rId544" Type="http://schemas.openxmlformats.org/officeDocument/2006/relationships/hyperlink" Target="http://www.statdata.ru/naselenie/naselenie-hmao" TargetMode="External"/><Relationship Id="rId183" Type="http://schemas.openxmlformats.org/officeDocument/2006/relationships/hyperlink" Target="https://krl.gks.ru/storage/mediabank/3TqLuKGC/" TargetMode="External"/><Relationship Id="rId390" Type="http://schemas.openxmlformats.org/officeDocument/2006/relationships/hyperlink" Target="https://minter.permkrai.ru/deyatelnost/podderzhka-mestnykh-initsiativ/initsiativnoe-byudzhetirovanie/initsiativnoe-byudzhetirovanie" TargetMode="External"/><Relationship Id="rId404" Type="http://schemas.openxmlformats.org/officeDocument/2006/relationships/hyperlink" Target="https://mgkhb.permkrai.ru/formirovanie-komfortnoy-gorodskoy-sredy/proektnaya-deyatelnost" TargetMode="External"/><Relationship Id="rId611" Type="http://schemas.openxmlformats.org/officeDocument/2006/relationships/hyperlink" Target="https://laws.khv.gov.ru/" TargetMode="External"/><Relationship Id="rId250" Type="http://schemas.openxmlformats.org/officeDocument/2006/relationships/hyperlink" Target="mailto:k312@krasfin.ru" TargetMode="External"/><Relationship Id="rId488" Type="http://schemas.openxmlformats.org/officeDocument/2006/relationships/hyperlink" Target="https://depfin.tomsk.gov.ru/initsiativnoe-bjudzhetirovanie" TargetMode="External"/><Relationship Id="rId695" Type="http://schemas.openxmlformats.org/officeDocument/2006/relationships/hyperlink" Target="http://reshma.mrkineshma.ru/poseleniya/reshma/sovet/np_dok/perechen/index.php?ELEMENT_ID=21578" TargetMode="External"/><Relationship Id="rId709" Type="http://schemas.openxmlformats.org/officeDocument/2006/relationships/hyperlink" Target="https://cherinfo-doc.ru/documents/reshenie-cherepoveckoj-gorodskoj-dumy-ot-29.01.2021-7-ob-utverzhdenii-polozheniya-ob-iniciativnyh-proektah-na-territorii-goroda-cherepovca" TargetMode="External"/><Relationship Id="rId45" Type="http://schemas.openxmlformats.org/officeDocument/2006/relationships/hyperlink" Target="https://belg.gks.ru/population" TargetMode="External"/><Relationship Id="rId110" Type="http://schemas.openxmlformats.org/officeDocument/2006/relationships/hyperlink" Target="https://docs.cntd.ru/document/561665049" TargetMode="External"/><Relationship Id="rId348" Type="http://schemas.openxmlformats.org/officeDocument/2006/relationships/hyperlink" Target="http://ivo.garant.ru/proxy/share?data=q4Og0aLnpN5Pvp_qlYq36LHjvI2U8J695LfQTvO68Jew5bHS__WxxaPOtc6Q10G47f7ApZz8kfLbqMS5z7T487_wg-KO47z9gw3on_yV8-S-4KTltdak47jv8oMA4rXphOWy6Yis" TargetMode="External"/><Relationship Id="rId555" Type="http://schemas.openxmlformats.org/officeDocument/2006/relationships/hyperlink" Target="mailto:GroberEM@samregion.ru" TargetMode="External"/><Relationship Id="rId194" Type="http://schemas.openxmlformats.org/officeDocument/2006/relationships/hyperlink" Target="http://docs.cntd.ru/document/550244134" TargetMode="External"/><Relationship Id="rId208" Type="http://schemas.openxmlformats.org/officeDocument/2006/relationships/hyperlink" Target="https://signal.rkomi.ru/budzhet/razrabotan-logotip-proekta-narodnyy-byudzhet" TargetMode="External"/><Relationship Id="rId415" Type="http://schemas.openxmlformats.org/officeDocument/2006/relationships/hyperlink" Target="https://ovmf2.consultant.ru/cgi/online.cgi?req=doc&amp;cacheid=603BA65AD6558414184CEEEA9DAA8A05&amp;SORTTYPE=0&amp;BASENODE=23700&amp;ts=133004834408205846370949368&amp;base=RLAW148&amp;n=164323&amp;rnd=78DB87F0E7078876E8DBB5D770C5B483" TargetMode="External"/><Relationship Id="rId622" Type="http://schemas.openxmlformats.org/officeDocument/2006/relationships/hyperlink" Target="mailto:bvl@obladmin.pskov.ru" TargetMode="External"/><Relationship Id="rId261" Type="http://schemas.openxmlformats.org/officeDocument/2006/relationships/hyperlink" Target="https://budget.rk.ifinmon.ru/krym-kak-my-hotim" TargetMode="External"/><Relationship Id="rId499" Type="http://schemas.openxmlformats.org/officeDocument/2006/relationships/hyperlink" Target="https://gkh.admtyumen.ru/OIGV/gkh/actions/programs/program.htm?id=1138@egTargetGrant" TargetMode="External"/><Relationship Id="rId56" Type="http://schemas.openxmlformats.org/officeDocument/2006/relationships/hyperlink" Target="mailto:svod2@beldepfin.ru" TargetMode="External"/><Relationship Id="rId359" Type="http://schemas.openxmlformats.org/officeDocument/2006/relationships/hyperlink" Target="http://www.cap.ru/doc/laws/2021/12/28/ruling-714" TargetMode="External"/><Relationship Id="rId566" Type="http://schemas.openxmlformats.org/officeDocument/2006/relationships/hyperlink" Target="mailto:KonovalovaEA@df.gov35.ru" TargetMode="External"/><Relationship Id="rId121" Type="http://schemas.openxmlformats.org/officeDocument/2006/relationships/hyperlink" Target="https://budget4me-34.ru/" TargetMode="External"/><Relationship Id="rId219" Type="http://schemas.openxmlformats.org/officeDocument/2006/relationships/hyperlink" Target="http://www.statdata.ru/naselenie/kostromskoi-oblasti" TargetMode="External"/><Relationship Id="rId426" Type="http://schemas.openxmlformats.org/officeDocument/2006/relationships/hyperlink" Target="https://omsk.gks.ru/storage/mediabank/chisl-2021.htm" TargetMode="External"/><Relationship Id="rId633" Type="http://schemas.openxmlformats.org/officeDocument/2006/relationships/hyperlink" Target="https://minter.ryazangov.ru/upload/iblock/124/Postanovlenie-_-14-ot-30-12-2019-g-_skan.pdf" TargetMode="External"/><Relationship Id="rId67" Type="http://schemas.openxmlformats.org/officeDocument/2006/relationships/hyperlink" Target="http://gsrb.ru/ru/nakazy-izbirateley/" TargetMode="External"/><Relationship Id="rId272" Type="http://schemas.openxmlformats.org/officeDocument/2006/relationships/hyperlink" Target="mailto:vv_nikiforov@lenreg.ru" TargetMode="External"/><Relationship Id="rId577" Type="http://schemas.openxmlformats.org/officeDocument/2006/relationships/hyperlink" Target="https://www.gov.spb.ru/law/?d&amp;nd=822403529&amp;nh=0" TargetMode="External"/><Relationship Id="rId700" Type="http://schemas.openxmlformats.org/officeDocument/2006/relationships/hyperlink" Target="http://bugr.orb.ru/munitsipalitet/?SECTION_ID=1157/" TargetMode="External"/><Relationship Id="rId132" Type="http://schemas.openxmlformats.org/officeDocument/2006/relationships/hyperlink" Target="https://pravo.govvrn.ru/?q=node/4481" TargetMode="External"/><Relationship Id="rId437" Type="http://schemas.openxmlformats.org/officeDocument/2006/relationships/hyperlink" Target="http://economy.midural.ru/content/postanovlenie-pravitelstva-sverdlovskoy-oblasti-ot-31082017-no-639-ppo-vnesenii-izmeneniy-v" TargetMode="External"/><Relationship Id="rId644" Type="http://schemas.openxmlformats.org/officeDocument/2006/relationships/hyperlink" Target="https://orel.gks.ru/storage/mediabank/&#1063;&#1080;&#1089;&#1083;&#1077;&#1085;&#1085;&#1086;&#1089;&#1090;&#1100;%20&#1085;&#1072;&#1089;&#1077;&#1083;&#1077;&#1085;&#1080;&#1103;%20&#1074;%20&#1054;&#1088;&#1083;&#1086;&#1074;&#1089;&#1082;&#1086;&#1081;%20&#1086;&#1073;&#1083;&#1072;&#1089;&#1090;&#1080;(2).pdf" TargetMode="External"/><Relationship Id="rId283" Type="http://schemas.openxmlformats.org/officeDocument/2006/relationships/hyperlink" Target="http://publication.pravo.gov.ru/Document/View/5200202012280004" TargetMode="External"/><Relationship Id="rId490" Type="http://schemas.openxmlformats.org/officeDocument/2006/relationships/hyperlink" Target="https://depfin.tomsk.gov.ru/uploads/ckfinder/285/userfiles/files/%D0%9F42%D0%B0.pdf" TargetMode="External"/><Relationship Id="rId504" Type="http://schemas.openxmlformats.org/officeDocument/2006/relationships/hyperlink" Target="https://ng72.ru/news/view/10595" TargetMode="External"/><Relationship Id="rId711" Type="http://schemas.openxmlformats.org/officeDocument/2006/relationships/hyperlink" Target="https://vk.com/tos_cher" TargetMode="External"/><Relationship Id="rId78" Type="http://schemas.openxmlformats.org/officeDocument/2006/relationships/hyperlink" Target="https://akstat.gks.ru/folder/33349" TargetMode="External"/><Relationship Id="rId143" Type="http://schemas.openxmlformats.org/officeDocument/2006/relationships/hyperlink" Target="https://75.ru/tos" TargetMode="External"/><Relationship Id="rId350" Type="http://schemas.openxmlformats.org/officeDocument/2006/relationships/hyperlink" Target="https://www.minfinchr.ru/deyatelnost/mezhbyudzhetnye-otnosheniya/iniciativnoe-byudzhetirovanie" TargetMode="External"/><Relationship Id="rId588" Type="http://schemas.openxmlformats.org/officeDocument/2006/relationships/hyperlink" Target="https://spbddtl.ru/sovet-starsheklassnikov-konkursy.html" TargetMode="External"/><Relationship Id="rId9" Type="http://schemas.openxmlformats.org/officeDocument/2006/relationships/hyperlink" Target="https://chita.gks.ru/storage/mediabank/A39zIO4L/%D0%9F%D1%80%D0%B5%D1%81%D1%81-%D1%80%D0%B5%D0%BB%D0%B8%D0%B7%D0%A7%D0%B8%D1%81%D0%BB%D0%BD%D0%B0%D1%812021.pdf" TargetMode="External"/><Relationship Id="rId210" Type="http://schemas.openxmlformats.org/officeDocument/2006/relationships/hyperlink" Target="mailto:n.v.sinickaya@minfin.rkomi.ru" TargetMode="External"/><Relationship Id="rId448" Type="http://schemas.openxmlformats.org/officeDocument/2006/relationships/hyperlink" Target="mailto:ubp@sev.gov.ru" TargetMode="External"/><Relationship Id="rId655" Type="http://schemas.openxmlformats.org/officeDocument/2006/relationships/hyperlink" Target="https://karaidel.bashkortostan.ru/documents/projects/325108/;" TargetMode="External"/><Relationship Id="rId294" Type="http://schemas.openxmlformats.org/officeDocument/2006/relationships/hyperlink" Target="https://gokucmpi.ru/" TargetMode="External"/><Relationship Id="rId308" Type="http://schemas.openxmlformats.org/officeDocument/2006/relationships/hyperlink" Target="https://vk.com/ppmi53" TargetMode="External"/><Relationship Id="rId515" Type="http://schemas.openxmlformats.org/officeDocument/2006/relationships/hyperlink" Target="http://ufo.ulntc.ru:8080/ppmi/npa%20(&#1088;&#1072;&#1079;&#1076;&#1077;&#1083;%20%22&#1053;&#1055;&#1040;%22,%20&#1087;&#1086;&#1076;&#1088;&#1072;&#1079;&#1076;&#1077;&#1083;%20%22&#1064;&#1072;&#1073;&#1083;&#1086;&#1085;&#1099;%22)" TargetMode="External"/><Relationship Id="rId89" Type="http://schemas.openxmlformats.org/officeDocument/2006/relationships/hyperlink" Target="https://minregion-ra.ru/wp-content/uploads/2018/03/%D0%9F%D0%BE%D1%81%D1%82%D0%B0%D0%BD%D0%BE%D0%B2%D0%BB%D0%B5%D0%BD%D0%B8%D0%B5-%E2%84%96-25-%D0%BE%D1%82-31.01.2018.pdf" TargetMode="External"/><Relationship Id="rId154" Type="http://schemas.openxmlformats.org/officeDocument/2006/relationships/hyperlink" Target="mailto:maizlish@ivdvp.ru" TargetMode="External"/><Relationship Id="rId361" Type="http://schemas.openxmlformats.org/officeDocument/2006/relationships/hyperlink" Target="http://docs.cntd.ru/document/460267690" TargetMode="External"/><Relationship Id="rId599" Type="http://schemas.openxmlformats.org/officeDocument/2006/relationships/hyperlink" Target="http://publication.pravo.gov.ru/Document/View/4800201904040004?index=0&amp;rangeSize=1" TargetMode="External"/><Relationship Id="rId459" Type="http://schemas.openxmlformats.org/officeDocument/2006/relationships/hyperlink" Target="https://chelstat.gks.ru/population" TargetMode="External"/><Relationship Id="rId666" Type="http://schemas.openxmlformats.org/officeDocument/2006/relationships/hyperlink" Target="https://mishkan.bashkortostan.ru/presscenter/news/374930/" TargetMode="External"/><Relationship Id="rId16" Type="http://schemas.openxmlformats.org/officeDocument/2006/relationships/hyperlink" Target="https://drive.google.com/file/d/1hIS7alXIK__k_bF5ugWy3zaTH3fxj7zX/view?usp=sharing" TargetMode="External"/><Relationship Id="rId221" Type="http://schemas.openxmlformats.org/officeDocument/2006/relationships/hyperlink" Target="https://apkkostroma.ru/industry-info/krst/index.aspx" TargetMode="External"/><Relationship Id="rId319" Type="http://schemas.openxmlformats.org/officeDocument/2006/relationships/hyperlink" Target="https://novgorodstat.gks.ru/storage/mediabank/%D0%A7%D0%B8%D1%81%D0%BB%D0%B5%D0%BD%D0%BD%D0%BE%D1%81%D1%82%D1%8C%20%D0%BD%D0%B0%D1%81%D0%B5%D0%BB%D0%B5%D0%BD%D0%B8%D1%8F%20%D0%BD%D0%B0%201.01.2022%20%D0%B3%D0%BE%D0%B4%D0%B0.pdf" TargetMode="External"/><Relationship Id="rId526" Type="http://schemas.openxmlformats.org/officeDocument/2006/relationships/hyperlink" Target="mailto:osr@mcx73.ru" TargetMode="External"/><Relationship Id="rId165" Type="http://schemas.openxmlformats.org/officeDocument/2006/relationships/hyperlink" Target="mailto:mbo@minfinrk.ru" TargetMode="External"/><Relationship Id="rId372" Type="http://schemas.openxmlformats.org/officeDocument/2006/relationships/hyperlink" Target="mailto:n.minovskaya@gov39.ru" TargetMode="External"/><Relationship Id="rId677" Type="http://schemas.openxmlformats.org/officeDocument/2006/relationships/hyperlink" Target="mailto:finance@dzhankoy.rk.gov.ru" TargetMode="External"/><Relationship Id="rId232" Type="http://schemas.openxmlformats.org/officeDocument/2006/relationships/hyperlink" Target="http://www.statdata.ru/naselenie/kostromskoi-oblasti" TargetMode="External"/><Relationship Id="rId27" Type="http://schemas.openxmlformats.org/officeDocument/2006/relationships/hyperlink" Target="https://rosstat.gov.ru/compendium/document/13282" TargetMode="External"/><Relationship Id="rId537" Type="http://schemas.openxmlformats.org/officeDocument/2006/relationships/hyperlink" Target="https://my-files.su/5e671t" TargetMode="External"/><Relationship Id="rId80" Type="http://schemas.openxmlformats.org/officeDocument/2006/relationships/hyperlink" Target="https://mcx-altai.ru/novosti/29-publikatsii/1839-blagoustrojstvo-selskikh-territorij-po-programme-krst-prodolzhaetsya-v-respublike-altaj" TargetMode="External"/><Relationship Id="rId176" Type="http://schemas.openxmlformats.org/officeDocument/2006/relationships/hyperlink" Target="https://nac.gov.karelia.ru/about/3837/" TargetMode="External"/><Relationship Id="rId383" Type="http://schemas.openxmlformats.org/officeDocument/2006/relationships/hyperlink" Target="mailto:terrazvit17@mail.ru" TargetMode="External"/><Relationship Id="rId590" Type="http://schemas.openxmlformats.org/officeDocument/2006/relationships/hyperlink" Target="https://spbddtl.ru/sovet-starsheklassnikov-meropriyatiya-tvoj-shkolnyj-byudzhet.html" TargetMode="External"/><Relationship Id="rId604" Type="http://schemas.openxmlformats.org/officeDocument/2006/relationships/hyperlink" Target="https://minfin.tatarstan.ru/byudzhet-2021.htm?pub_id=2596986&amp;" TargetMode="External"/><Relationship Id="rId243" Type="http://schemas.openxmlformats.org/officeDocument/2006/relationships/hyperlink" Target="http://trans.adm44.ru/sfera/deytelnost/obshinic/" TargetMode="External"/><Relationship Id="rId450" Type="http://schemas.openxmlformats.org/officeDocument/2006/relationships/hyperlink" Target="http://&#1095;&#1091;&#1082;&#1086;&#1090;&#1082;&#1072;.&#1088;&#1092;/documents/gosudarstvennye-programmy-chukotskogo-ao/" TargetMode="External"/><Relationship Id="rId688" Type="http://schemas.openxmlformats.org/officeDocument/2006/relationships/hyperlink" Target="http://ulraion.ru/page/230" TargetMode="External"/><Relationship Id="rId38" Type="http://schemas.openxmlformats.org/officeDocument/2006/relationships/hyperlink" Target="https://cloud.mail.ru/public/4LdD/Pk1m2qRpw/" TargetMode="External"/><Relationship Id="rId103" Type="http://schemas.openxmlformats.org/officeDocument/2006/relationships/hyperlink" Target="https://amurstat.gks.ru/" TargetMode="External"/><Relationship Id="rId310" Type="http://schemas.openxmlformats.org/officeDocument/2006/relationships/hyperlink" Target="https://novgorodstat.gks.ru/storage/mediabank/%D0%A7%D0%B8%D1%81%D0%BB%D0%B5%D0%BD%D0%BD%D0%BE%D1%81%D1%82%D1%8C%20%D0%BD%D0%B0%D1%81%D0%B5%D0%BB%D0%B5%D0%BD%D0%B8%D1%8F%20%D0%BD%D0%B0%201.01.2022%20%D0%B3%D0%BE%D0%B4%D0%B0.pdf" TargetMode="External"/><Relationship Id="rId548" Type="http://schemas.openxmlformats.org/officeDocument/2006/relationships/hyperlink" Target="https://smi.adm-nao.ru/iniciativnoe-byudzhetirovanie/" TargetMode="External"/><Relationship Id="rId91" Type="http://schemas.openxmlformats.org/officeDocument/2006/relationships/hyperlink" Target="https://minfin-altai.ru/files/2021/03/PPRA_ot_08.04.2020_g._127.docx" TargetMode="External"/><Relationship Id="rId187" Type="http://schemas.openxmlformats.org/officeDocument/2006/relationships/hyperlink" Target="https://nac.gov.karelia.ru/about/3841/150390/" TargetMode="External"/><Relationship Id="rId394" Type="http://schemas.openxmlformats.org/officeDocument/2006/relationships/hyperlink" Target="https://minter.permkrai.ru/deyatelnost/podderzhka-mestnykh-initsiativ/initsiativnoe-byudzhetirovanie/normativno-pravovaya-baza" TargetMode="External"/><Relationship Id="rId408" Type="http://schemas.openxmlformats.org/officeDocument/2006/relationships/hyperlink" Target="http://budget.orb.ru/images/gritsenko/zakon56ib.docx" TargetMode="External"/><Relationship Id="rId615" Type="http://schemas.openxmlformats.org/officeDocument/2006/relationships/hyperlink" Target="http://portal.dvinaland.ru/docs/pub/a16eece709bc76b71bf44543d9de3cd7/613-37-oz.doc" TargetMode="External"/><Relationship Id="rId254" Type="http://schemas.openxmlformats.org/officeDocument/2006/relationships/hyperlink" Target="https://kurskstat.gks.ru/storage/mediabank/PkEFEeQn/&#1095;&#1080;&#1089;&#1083;&#1077;&#1085;&#1085;&#1086;&#1089;&#1090;&#1100;_2021.pdf" TargetMode="External"/><Relationship Id="rId699" Type="http://schemas.openxmlformats.org/officeDocument/2006/relationships/hyperlink" Target="http://www.ipatovo.org/page.php?id=29446" TargetMode="External"/><Relationship Id="rId49" Type="http://schemas.openxmlformats.org/officeDocument/2006/relationships/hyperlink" Target="mailto:svod2@beldepfin.ru" TargetMode="External"/><Relationship Id="rId114" Type="http://schemas.openxmlformats.org/officeDocument/2006/relationships/hyperlink" Target="https://dtf.avo.ru/podderzka-iniciativ-naselenia" TargetMode="External"/><Relationship Id="rId461" Type="http://schemas.openxmlformats.org/officeDocument/2006/relationships/hyperlink" Target="mailto:i.ermakov@gov74.ru" TargetMode="External"/><Relationship Id="rId559" Type="http://schemas.openxmlformats.org/officeDocument/2006/relationships/hyperlink" Target="https://vk.com/public184274800" TargetMode="External"/><Relationship Id="rId198" Type="http://schemas.openxmlformats.org/officeDocument/2006/relationships/hyperlink" Target="https://rosstat.gov.ru/storage/mediabank/wJkrbrPg/Popul2021_Site.xls" TargetMode="External"/><Relationship Id="rId321" Type="http://schemas.openxmlformats.org/officeDocument/2006/relationships/hyperlink" Target="mailto:bud_komfin@novreg.ru" TargetMode="External"/><Relationship Id="rId419" Type="http://schemas.openxmlformats.org/officeDocument/2006/relationships/hyperlink" Target="mailto:pimenovaiv@minfin.omskportal.ru" TargetMode="External"/><Relationship Id="rId626" Type="http://schemas.openxmlformats.org/officeDocument/2006/relationships/hyperlink" Target="https://gkh.tmbreg.ru/form/Dostup_Sreda/Dostup_sreda_ogl.htm" TargetMode="External"/><Relationship Id="rId265" Type="http://schemas.openxmlformats.org/officeDocument/2006/relationships/hyperlink" Target="https://budget.rk.ifinmon.ru/krym-kak-my-hotim/o-proekte" TargetMode="External"/><Relationship Id="rId472" Type="http://schemas.openxmlformats.org/officeDocument/2006/relationships/hyperlink" Target="https://agro.tmbreg.ru/assets/files/prv/01_2020/PAO-2019-1506.pdf" TargetMode="External"/><Relationship Id="rId125" Type="http://schemas.openxmlformats.org/officeDocument/2006/relationships/hyperlink" Target="https://volgastat.gks.ru/storage/mediabank/Lh19WHKi/population_2021.pdf" TargetMode="External"/><Relationship Id="rId332" Type="http://schemas.openxmlformats.org/officeDocument/2006/relationships/hyperlink" Target="mailto:investapk@novreg.ru" TargetMode="External"/><Relationship Id="rId637" Type="http://schemas.openxmlformats.org/officeDocument/2006/relationships/hyperlink" Target="mailto:oof@adm.orel.ru" TargetMode="Externa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70DF3-9599-1D4D-8F8C-57849F3DFD00}">
  <sheetPr>
    <pageSetUpPr fitToPage="1"/>
  </sheetPr>
  <dimension ref="A1:B29"/>
  <sheetViews>
    <sheetView tabSelected="1" zoomScale="70" zoomScaleNormal="70" workbookViewId="0">
      <selection activeCell="B11" sqref="B11"/>
    </sheetView>
  </sheetViews>
  <sheetFormatPr baseColWidth="10" defaultColWidth="9.1640625" defaultRowHeight="16" x14ac:dyDescent="0.2"/>
  <cols>
    <col min="1" max="1" width="34.5" style="1264" customWidth="1"/>
    <col min="2" max="2" width="161.83203125" style="1264" customWidth="1"/>
    <col min="3" max="16384" width="9.1640625" style="1263"/>
  </cols>
  <sheetData>
    <row r="1" spans="1:2" ht="18" customHeight="1" x14ac:dyDescent="0.2">
      <c r="A1" s="1266" t="s">
        <v>9030</v>
      </c>
      <c r="B1" s="1266"/>
    </row>
    <row r="2" spans="1:2" ht="48.75" customHeight="1" x14ac:dyDescent="0.2">
      <c r="A2" s="1265" t="s">
        <v>9029</v>
      </c>
      <c r="B2" s="1267" t="s">
        <v>9028</v>
      </c>
    </row>
    <row r="3" spans="1:2" ht="83.25" customHeight="1" x14ac:dyDescent="0.2">
      <c r="A3" s="1265" t="s">
        <v>9027</v>
      </c>
      <c r="B3" s="1267" t="s">
        <v>9026</v>
      </c>
    </row>
    <row r="4" spans="1:2" ht="48.75" customHeight="1" x14ac:dyDescent="0.2">
      <c r="A4" s="1265" t="s">
        <v>9025</v>
      </c>
      <c r="B4" s="1265" t="s">
        <v>9024</v>
      </c>
    </row>
    <row r="5" spans="1:2" ht="51" x14ac:dyDescent="0.2">
      <c r="A5" s="1265" t="s">
        <v>9023</v>
      </c>
      <c r="B5" s="1265" t="s">
        <v>9022</v>
      </c>
    </row>
    <row r="6" spans="1:2" ht="68" x14ac:dyDescent="0.2">
      <c r="A6" s="1268" t="s">
        <v>9021</v>
      </c>
      <c r="B6" s="1268" t="s">
        <v>9020</v>
      </c>
    </row>
    <row r="7" spans="1:2" ht="34" x14ac:dyDescent="0.2">
      <c r="A7" s="1265" t="s">
        <v>9019</v>
      </c>
      <c r="B7" s="1265" t="s">
        <v>9018</v>
      </c>
    </row>
    <row r="8" spans="1:2" ht="17" x14ac:dyDescent="0.2">
      <c r="A8" s="1265" t="s">
        <v>9017</v>
      </c>
      <c r="B8" s="1265" t="s">
        <v>9016</v>
      </c>
    </row>
    <row r="9" spans="1:2" ht="51" x14ac:dyDescent="0.2">
      <c r="A9" s="1265" t="s">
        <v>9015</v>
      </c>
      <c r="B9" s="1265" t="s">
        <v>9014</v>
      </c>
    </row>
    <row r="10" spans="1:2" ht="34" x14ac:dyDescent="0.2">
      <c r="A10" s="1265" t="s">
        <v>9013</v>
      </c>
      <c r="B10" s="1265" t="s">
        <v>9012</v>
      </c>
    </row>
    <row r="11" spans="1:2" ht="51" x14ac:dyDescent="0.2">
      <c r="A11" s="1265" t="s">
        <v>9011</v>
      </c>
      <c r="B11" s="1265" t="s">
        <v>9010</v>
      </c>
    </row>
    <row r="12" spans="1:2" ht="34" x14ac:dyDescent="0.2">
      <c r="A12" s="1265" t="s">
        <v>9009</v>
      </c>
      <c r="B12" s="1265" t="s">
        <v>9008</v>
      </c>
    </row>
    <row r="13" spans="1:2" ht="34" x14ac:dyDescent="0.2">
      <c r="A13" s="1265" t="s">
        <v>9007</v>
      </c>
      <c r="B13" s="1265" t="s">
        <v>9006</v>
      </c>
    </row>
    <row r="14" spans="1:2" ht="30.75" customHeight="1" x14ac:dyDescent="0.2">
      <c r="A14" s="1265" t="s">
        <v>9005</v>
      </c>
      <c r="B14" s="1265" t="s">
        <v>9004</v>
      </c>
    </row>
    <row r="15" spans="1:2" ht="55.5" customHeight="1" x14ac:dyDescent="0.2">
      <c r="A15" s="1265" t="s">
        <v>9003</v>
      </c>
      <c r="B15" s="1265" t="s">
        <v>9002</v>
      </c>
    </row>
    <row r="16" spans="1:2" x14ac:dyDescent="0.2">
      <c r="A16" s="1266" t="s">
        <v>9001</v>
      </c>
      <c r="B16" s="1266"/>
    </row>
    <row r="17" spans="1:2" ht="17" x14ac:dyDescent="0.2">
      <c r="A17" s="1269" t="s">
        <v>9000</v>
      </c>
      <c r="B17" s="1269" t="s">
        <v>8999</v>
      </c>
    </row>
    <row r="18" spans="1:2" ht="17" x14ac:dyDescent="0.2">
      <c r="A18" s="1270" t="s">
        <v>8998</v>
      </c>
      <c r="B18" s="1265" t="s">
        <v>8997</v>
      </c>
    </row>
    <row r="19" spans="1:2" ht="17" x14ac:dyDescent="0.2">
      <c r="A19" s="1270" t="s">
        <v>8996</v>
      </c>
      <c r="B19" s="1265" t="s">
        <v>8995</v>
      </c>
    </row>
    <row r="20" spans="1:2" ht="17" x14ac:dyDescent="0.2">
      <c r="A20" s="1269" t="s">
        <v>8717</v>
      </c>
      <c r="B20" s="1269" t="s">
        <v>3908</v>
      </c>
    </row>
    <row r="21" spans="1:2" ht="17" x14ac:dyDescent="0.2">
      <c r="A21" s="1269" t="s">
        <v>2553</v>
      </c>
      <c r="B21" s="1269" t="s">
        <v>2207</v>
      </c>
    </row>
    <row r="22" spans="1:2" ht="17" x14ac:dyDescent="0.2">
      <c r="A22" s="1269" t="s">
        <v>8994</v>
      </c>
      <c r="B22" s="1269" t="s">
        <v>8993</v>
      </c>
    </row>
    <row r="23" spans="1:2" ht="17" x14ac:dyDescent="0.2">
      <c r="A23" s="1269" t="s">
        <v>8992</v>
      </c>
      <c r="B23" s="1269" t="s">
        <v>8991</v>
      </c>
    </row>
    <row r="24" spans="1:2" ht="17" x14ac:dyDescent="0.2">
      <c r="A24" s="1269" t="s">
        <v>8990</v>
      </c>
      <c r="B24" s="1269" t="s">
        <v>8989</v>
      </c>
    </row>
    <row r="25" spans="1:2" ht="17" x14ac:dyDescent="0.2">
      <c r="A25" s="1269" t="s">
        <v>8988</v>
      </c>
      <c r="B25" s="1269" t="s">
        <v>8987</v>
      </c>
    </row>
    <row r="26" spans="1:2" ht="17" x14ac:dyDescent="0.2">
      <c r="A26" s="1269" t="s">
        <v>8986</v>
      </c>
      <c r="B26" s="1269" t="s">
        <v>8985</v>
      </c>
    </row>
    <row r="27" spans="1:2" ht="17" x14ac:dyDescent="0.2">
      <c r="A27" s="1269" t="s">
        <v>6630</v>
      </c>
      <c r="B27" s="1269" t="s">
        <v>8984</v>
      </c>
    </row>
    <row r="28" spans="1:2" ht="17" x14ac:dyDescent="0.2">
      <c r="A28" s="1269" t="s">
        <v>8983</v>
      </c>
      <c r="B28" s="1269" t="s">
        <v>8982</v>
      </c>
    </row>
    <row r="29" spans="1:2" ht="17" x14ac:dyDescent="0.2">
      <c r="A29" s="1270" t="s">
        <v>8981</v>
      </c>
      <c r="B29" s="1269" t="s">
        <v>8980</v>
      </c>
    </row>
  </sheetData>
  <mergeCells count="2">
    <mergeCell ref="A1:B1"/>
    <mergeCell ref="A16:B16"/>
  </mergeCells>
  <pageMargins left="0.7" right="0.7" top="0.75" bottom="0.75" header="0.3" footer="0.3"/>
  <pageSetup paperSize="9" scale="68" fitToHeight="0" orientation="landscape"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148"/>
  <sheetViews>
    <sheetView topLeftCell="A135" zoomScale="70" zoomScaleNormal="70" workbookViewId="0">
      <selection activeCell="D153" sqref="D153"/>
    </sheetView>
  </sheetViews>
  <sheetFormatPr baseColWidth="10" defaultColWidth="11.5" defaultRowHeight="15" x14ac:dyDescent="0.2"/>
  <cols>
    <col min="2" max="2" width="19" customWidth="1"/>
    <col min="3" max="3" width="10.33203125" customWidth="1"/>
    <col min="4" max="4" width="29" customWidth="1"/>
    <col min="5" max="5" width="13.33203125" customWidth="1"/>
  </cols>
  <sheetData>
    <row r="1" spans="1:5" ht="42" x14ac:dyDescent="0.2">
      <c r="A1" s="4" t="s">
        <v>0</v>
      </c>
      <c r="B1" s="5" t="s">
        <v>1</v>
      </c>
      <c r="C1" s="4" t="s">
        <v>2</v>
      </c>
      <c r="D1" s="5" t="s">
        <v>3</v>
      </c>
      <c r="E1" s="5" t="s">
        <v>4</v>
      </c>
    </row>
    <row r="2" spans="1:5" x14ac:dyDescent="0.2">
      <c r="A2" s="319" t="s">
        <v>7</v>
      </c>
      <c r="B2" s="323" t="s">
        <v>8</v>
      </c>
      <c r="C2" s="319" t="s">
        <v>9</v>
      </c>
      <c r="D2" s="323" t="s">
        <v>10</v>
      </c>
      <c r="E2" s="87" t="s">
        <v>11</v>
      </c>
    </row>
    <row r="3" spans="1:5" ht="68" customHeight="1" x14ac:dyDescent="0.2">
      <c r="A3" s="319" t="s">
        <v>88</v>
      </c>
      <c r="B3" s="321" t="s">
        <v>89</v>
      </c>
      <c r="C3" s="319" t="s">
        <v>90</v>
      </c>
      <c r="D3" s="321" t="s">
        <v>91</v>
      </c>
      <c r="E3" s="88" t="s">
        <v>92</v>
      </c>
    </row>
    <row r="4" spans="1:5" ht="130" customHeight="1" x14ac:dyDescent="0.2">
      <c r="A4" s="324" t="s">
        <v>7</v>
      </c>
      <c r="B4" s="325" t="s">
        <v>446</v>
      </c>
      <c r="C4" s="314" t="s">
        <v>176</v>
      </c>
      <c r="D4" s="316" t="s">
        <v>177</v>
      </c>
      <c r="E4" s="6" t="s">
        <v>92</v>
      </c>
    </row>
    <row r="5" spans="1:5" ht="99" customHeight="1" x14ac:dyDescent="0.2">
      <c r="A5" s="324"/>
      <c r="B5" s="325"/>
      <c r="C5" s="314" t="s">
        <v>178</v>
      </c>
      <c r="D5" s="316" t="s">
        <v>179</v>
      </c>
      <c r="E5" s="6" t="s">
        <v>92</v>
      </c>
    </row>
    <row r="6" spans="1:5" ht="51" x14ac:dyDescent="0.2">
      <c r="A6" s="314" t="s">
        <v>8</v>
      </c>
      <c r="B6" s="315" t="s">
        <v>180</v>
      </c>
      <c r="C6" s="314" t="s">
        <v>181</v>
      </c>
      <c r="D6" s="316" t="s">
        <v>182</v>
      </c>
      <c r="E6" s="6" t="s">
        <v>183</v>
      </c>
    </row>
    <row r="7" spans="1:5" ht="28" x14ac:dyDescent="0.2">
      <c r="A7" s="324" t="s">
        <v>9</v>
      </c>
      <c r="B7" s="326" t="s">
        <v>184</v>
      </c>
      <c r="C7" s="324" t="s">
        <v>185</v>
      </c>
      <c r="D7" s="326" t="s">
        <v>405</v>
      </c>
      <c r="E7" s="6" t="s">
        <v>186</v>
      </c>
    </row>
    <row r="8" spans="1:5" ht="28" customHeight="1" x14ac:dyDescent="0.2">
      <c r="A8" s="324"/>
      <c r="B8" s="326"/>
      <c r="C8" s="324"/>
      <c r="D8" s="326"/>
      <c r="E8" s="6" t="s">
        <v>187</v>
      </c>
    </row>
    <row r="9" spans="1:5" ht="102" x14ac:dyDescent="0.2">
      <c r="A9" s="324" t="s">
        <v>10</v>
      </c>
      <c r="B9" s="326" t="s">
        <v>188</v>
      </c>
      <c r="C9" s="314" t="s">
        <v>189</v>
      </c>
      <c r="D9" s="316" t="s">
        <v>406</v>
      </c>
      <c r="E9" s="6" t="s">
        <v>92</v>
      </c>
    </row>
    <row r="10" spans="1:5" ht="15" customHeight="1" x14ac:dyDescent="0.2">
      <c r="A10" s="324"/>
      <c r="B10" s="326"/>
      <c r="C10" s="324" t="s">
        <v>190</v>
      </c>
      <c r="D10" s="326" t="s">
        <v>407</v>
      </c>
      <c r="E10" s="6" t="s">
        <v>92</v>
      </c>
    </row>
    <row r="11" spans="1:5" ht="16" customHeight="1" x14ac:dyDescent="0.2">
      <c r="A11" s="324"/>
      <c r="B11" s="326"/>
      <c r="C11" s="324"/>
      <c r="D11" s="326"/>
      <c r="E11" s="6" t="s">
        <v>191</v>
      </c>
    </row>
    <row r="12" spans="1:5" ht="15" customHeight="1" x14ac:dyDescent="0.2">
      <c r="A12" s="324"/>
      <c r="B12" s="326"/>
      <c r="C12" s="324" t="s">
        <v>192</v>
      </c>
      <c r="D12" s="326" t="s">
        <v>408</v>
      </c>
      <c r="E12" s="6" t="s">
        <v>92</v>
      </c>
    </row>
    <row r="13" spans="1:5" x14ac:dyDescent="0.2">
      <c r="A13" s="324"/>
      <c r="B13" s="326"/>
      <c r="C13" s="327"/>
      <c r="D13" s="328"/>
      <c r="E13" s="6" t="s">
        <v>191</v>
      </c>
    </row>
    <row r="14" spans="1:5" ht="15" customHeight="1" x14ac:dyDescent="0.2">
      <c r="A14" s="324"/>
      <c r="B14" s="326"/>
      <c r="C14" s="324" t="s">
        <v>193</v>
      </c>
      <c r="D14" s="326" t="s">
        <v>194</v>
      </c>
      <c r="E14" s="6" t="s">
        <v>92</v>
      </c>
    </row>
    <row r="15" spans="1:5" x14ac:dyDescent="0.2">
      <c r="A15" s="324"/>
      <c r="B15" s="326"/>
      <c r="C15" s="324"/>
      <c r="D15" s="326"/>
      <c r="E15" s="6" t="s">
        <v>191</v>
      </c>
    </row>
    <row r="16" spans="1:5" ht="15" customHeight="1" x14ac:dyDescent="0.2">
      <c r="A16" s="324"/>
      <c r="B16" s="326"/>
      <c r="C16" s="324" t="s">
        <v>195</v>
      </c>
      <c r="D16" s="326" t="s">
        <v>409</v>
      </c>
      <c r="E16" s="6" t="s">
        <v>92</v>
      </c>
    </row>
    <row r="17" spans="1:5" x14ac:dyDescent="0.2">
      <c r="A17" s="324"/>
      <c r="B17" s="326"/>
      <c r="C17" s="324"/>
      <c r="D17" s="326"/>
      <c r="E17" s="6" t="s">
        <v>191</v>
      </c>
    </row>
    <row r="18" spans="1:5" x14ac:dyDescent="0.2">
      <c r="A18" s="324"/>
      <c r="B18" s="326"/>
      <c r="C18" s="324" t="s">
        <v>196</v>
      </c>
      <c r="D18" s="326" t="s">
        <v>410</v>
      </c>
      <c r="E18" s="6" t="s">
        <v>92</v>
      </c>
    </row>
    <row r="19" spans="1:5" ht="46" customHeight="1" x14ac:dyDescent="0.2">
      <c r="A19" s="324"/>
      <c r="B19" s="326"/>
      <c r="C19" s="324"/>
      <c r="D19" s="326"/>
      <c r="E19" s="6" t="s">
        <v>191</v>
      </c>
    </row>
    <row r="20" spans="1:5" ht="68" x14ac:dyDescent="0.2">
      <c r="A20" s="314" t="s">
        <v>11</v>
      </c>
      <c r="B20" s="315" t="s">
        <v>197</v>
      </c>
      <c r="C20" s="314" t="s">
        <v>198</v>
      </c>
      <c r="D20" s="316" t="s">
        <v>199</v>
      </c>
      <c r="E20" s="6" t="s">
        <v>92</v>
      </c>
    </row>
    <row r="21" spans="1:5" ht="68" x14ac:dyDescent="0.2">
      <c r="A21" s="324" t="s">
        <v>200</v>
      </c>
      <c r="B21" s="325" t="s">
        <v>201</v>
      </c>
      <c r="C21" s="314" t="s">
        <v>202</v>
      </c>
      <c r="D21" s="316" t="s">
        <v>203</v>
      </c>
      <c r="E21" s="6" t="s">
        <v>92</v>
      </c>
    </row>
    <row r="22" spans="1:5" ht="68" x14ac:dyDescent="0.2">
      <c r="A22" s="324"/>
      <c r="B22" s="325"/>
      <c r="C22" s="314" t="s">
        <v>204</v>
      </c>
      <c r="D22" s="316" t="s">
        <v>411</v>
      </c>
      <c r="E22" s="6" t="s">
        <v>92</v>
      </c>
    </row>
    <row r="23" spans="1:5" ht="34" x14ac:dyDescent="0.2">
      <c r="A23" s="324"/>
      <c r="B23" s="325"/>
      <c r="C23" s="314" t="s">
        <v>205</v>
      </c>
      <c r="D23" s="316" t="s">
        <v>206</v>
      </c>
      <c r="E23" s="6" t="s">
        <v>92</v>
      </c>
    </row>
    <row r="24" spans="1:5" ht="102" x14ac:dyDescent="0.2">
      <c r="A24" s="314" t="s">
        <v>207</v>
      </c>
      <c r="B24" s="315" t="s">
        <v>412</v>
      </c>
      <c r="C24" s="314" t="s">
        <v>208</v>
      </c>
      <c r="D24" s="316" t="s">
        <v>413</v>
      </c>
      <c r="E24" s="9" t="s">
        <v>209</v>
      </c>
    </row>
    <row r="25" spans="1:5" ht="68" x14ac:dyDescent="0.2">
      <c r="A25" s="324" t="s">
        <v>210</v>
      </c>
      <c r="B25" s="325" t="s">
        <v>211</v>
      </c>
      <c r="C25" s="314" t="s">
        <v>212</v>
      </c>
      <c r="D25" s="316" t="s">
        <v>414</v>
      </c>
      <c r="E25" s="9" t="s">
        <v>209</v>
      </c>
    </row>
    <row r="26" spans="1:5" ht="34" x14ac:dyDescent="0.2">
      <c r="A26" s="324"/>
      <c r="B26" s="325"/>
      <c r="C26" s="314" t="s">
        <v>213</v>
      </c>
      <c r="D26" s="316" t="s">
        <v>214</v>
      </c>
      <c r="E26" s="6" t="s">
        <v>215</v>
      </c>
    </row>
    <row r="27" spans="1:5" ht="51" x14ac:dyDescent="0.2">
      <c r="A27" s="324"/>
      <c r="B27" s="325"/>
      <c r="C27" s="314" t="s">
        <v>216</v>
      </c>
      <c r="D27" s="316" t="s">
        <v>415</v>
      </c>
      <c r="E27" s="6" t="s">
        <v>215</v>
      </c>
    </row>
    <row r="28" spans="1:5" ht="85" x14ac:dyDescent="0.2">
      <c r="A28" s="324" t="s">
        <v>217</v>
      </c>
      <c r="B28" s="325" t="s">
        <v>218</v>
      </c>
      <c r="C28" s="314" t="s">
        <v>219</v>
      </c>
      <c r="D28" s="316" t="s">
        <v>416</v>
      </c>
      <c r="E28" s="9" t="s">
        <v>209</v>
      </c>
    </row>
    <row r="29" spans="1:5" ht="289" customHeight="1" x14ac:dyDescent="0.2">
      <c r="A29" s="324"/>
      <c r="B29" s="325"/>
      <c r="C29" s="314" t="s">
        <v>220</v>
      </c>
      <c r="D29" s="316" t="s">
        <v>214</v>
      </c>
      <c r="E29" s="6" t="s">
        <v>215</v>
      </c>
    </row>
    <row r="30" spans="1:5" ht="85" x14ac:dyDescent="0.2">
      <c r="A30" s="324" t="s">
        <v>221</v>
      </c>
      <c r="B30" s="325" t="s">
        <v>222</v>
      </c>
      <c r="C30" s="314" t="s">
        <v>223</v>
      </c>
      <c r="D30" s="316" t="s">
        <v>417</v>
      </c>
      <c r="E30" s="9" t="s">
        <v>209</v>
      </c>
    </row>
    <row r="31" spans="1:5" ht="34" x14ac:dyDescent="0.2">
      <c r="A31" s="324"/>
      <c r="B31" s="325"/>
      <c r="C31" s="314" t="s">
        <v>224</v>
      </c>
      <c r="D31" s="316" t="s">
        <v>214</v>
      </c>
      <c r="E31" s="6" t="s">
        <v>215</v>
      </c>
    </row>
    <row r="32" spans="1:5" ht="119" customHeight="1" x14ac:dyDescent="0.2">
      <c r="A32" s="324" t="s">
        <v>225</v>
      </c>
      <c r="B32" s="325" t="s">
        <v>226</v>
      </c>
      <c r="C32" s="314" t="s">
        <v>227</v>
      </c>
      <c r="D32" s="316" t="s">
        <v>418</v>
      </c>
      <c r="E32" s="9" t="s">
        <v>209</v>
      </c>
    </row>
    <row r="33" spans="1:5" ht="51" customHeight="1" x14ac:dyDescent="0.2">
      <c r="A33" s="324"/>
      <c r="B33" s="325"/>
      <c r="C33" s="314" t="s">
        <v>228</v>
      </c>
      <c r="D33" s="316" t="s">
        <v>214</v>
      </c>
      <c r="E33" s="6" t="s">
        <v>215</v>
      </c>
    </row>
    <row r="34" spans="1:5" ht="85" x14ac:dyDescent="0.2">
      <c r="A34" s="324" t="s">
        <v>229</v>
      </c>
      <c r="B34" s="325" t="s">
        <v>230</v>
      </c>
      <c r="C34" s="314" t="s">
        <v>231</v>
      </c>
      <c r="D34" s="316" t="s">
        <v>419</v>
      </c>
      <c r="E34" s="9" t="s">
        <v>209</v>
      </c>
    </row>
    <row r="35" spans="1:5" ht="34" x14ac:dyDescent="0.2">
      <c r="A35" s="324"/>
      <c r="B35" s="325"/>
      <c r="C35" s="314" t="s">
        <v>232</v>
      </c>
      <c r="D35" s="316" t="s">
        <v>233</v>
      </c>
      <c r="E35" s="6" t="s">
        <v>215</v>
      </c>
    </row>
    <row r="36" spans="1:5" ht="85" x14ac:dyDescent="0.2">
      <c r="A36" s="324"/>
      <c r="B36" s="325"/>
      <c r="C36" s="314" t="s">
        <v>234</v>
      </c>
      <c r="D36" s="316" t="s">
        <v>420</v>
      </c>
      <c r="E36" s="6" t="s">
        <v>92</v>
      </c>
    </row>
    <row r="37" spans="1:5" ht="68" x14ac:dyDescent="0.2">
      <c r="A37" s="324"/>
      <c r="B37" s="325"/>
      <c r="C37" s="314" t="s">
        <v>235</v>
      </c>
      <c r="D37" s="316" t="s">
        <v>236</v>
      </c>
      <c r="E37" s="6" t="s">
        <v>92</v>
      </c>
    </row>
    <row r="38" spans="1:5" ht="51" x14ac:dyDescent="0.2">
      <c r="A38" s="324"/>
      <c r="B38" s="325"/>
      <c r="C38" s="314" t="s">
        <v>237</v>
      </c>
      <c r="D38" s="316" t="s">
        <v>238</v>
      </c>
      <c r="E38" s="6" t="s">
        <v>92</v>
      </c>
    </row>
    <row r="39" spans="1:5" ht="51" x14ac:dyDescent="0.2">
      <c r="A39" s="324" t="s">
        <v>239</v>
      </c>
      <c r="B39" s="325" t="s">
        <v>240</v>
      </c>
      <c r="C39" s="314" t="s">
        <v>241</v>
      </c>
      <c r="D39" s="316" t="s">
        <v>421</v>
      </c>
      <c r="E39" s="6" t="s">
        <v>242</v>
      </c>
    </row>
    <row r="40" spans="1:5" x14ac:dyDescent="0.2">
      <c r="A40" s="324"/>
      <c r="B40" s="325"/>
      <c r="C40" s="324" t="s">
        <v>243</v>
      </c>
      <c r="D40" s="326" t="s">
        <v>422</v>
      </c>
      <c r="E40" s="6" t="s">
        <v>92</v>
      </c>
    </row>
    <row r="41" spans="1:5" ht="68" customHeight="1" x14ac:dyDescent="0.2">
      <c r="A41" s="324"/>
      <c r="B41" s="325"/>
      <c r="C41" s="329"/>
      <c r="D41" s="328"/>
      <c r="E41" s="6" t="s">
        <v>191</v>
      </c>
    </row>
    <row r="42" spans="1:5" ht="85" x14ac:dyDescent="0.2">
      <c r="A42" s="324"/>
      <c r="B42" s="325"/>
      <c r="C42" s="10" t="s">
        <v>244</v>
      </c>
      <c r="D42" s="11" t="s">
        <v>423</v>
      </c>
      <c r="E42" s="12" t="s">
        <v>209</v>
      </c>
    </row>
    <row r="43" spans="1:5" ht="102" x14ac:dyDescent="0.2">
      <c r="A43" s="324" t="s">
        <v>245</v>
      </c>
      <c r="B43" s="325" t="s">
        <v>424</v>
      </c>
      <c r="C43" s="314" t="s">
        <v>246</v>
      </c>
      <c r="D43" s="316" t="s">
        <v>425</v>
      </c>
      <c r="E43" s="9" t="s">
        <v>209</v>
      </c>
    </row>
    <row r="44" spans="1:5" ht="68" x14ac:dyDescent="0.2">
      <c r="A44" s="324"/>
      <c r="B44" s="325"/>
      <c r="C44" s="314" t="s">
        <v>247</v>
      </c>
      <c r="D44" s="316" t="s">
        <v>426</v>
      </c>
      <c r="E44" s="6" t="s">
        <v>215</v>
      </c>
    </row>
    <row r="45" spans="1:5" ht="102" x14ac:dyDescent="0.2">
      <c r="A45" s="324" t="s">
        <v>248</v>
      </c>
      <c r="B45" s="325" t="s">
        <v>249</v>
      </c>
      <c r="C45" s="314" t="s">
        <v>250</v>
      </c>
      <c r="D45" s="316" t="s">
        <v>427</v>
      </c>
      <c r="E45" s="6" t="s">
        <v>251</v>
      </c>
    </row>
    <row r="46" spans="1:5" ht="102" x14ac:dyDescent="0.2">
      <c r="A46" s="324"/>
      <c r="B46" s="325"/>
      <c r="C46" s="314" t="s">
        <v>252</v>
      </c>
      <c r="D46" s="316" t="s">
        <v>253</v>
      </c>
      <c r="E46" s="6" t="s">
        <v>251</v>
      </c>
    </row>
    <row r="47" spans="1:5" ht="51" x14ac:dyDescent="0.2">
      <c r="A47" s="324"/>
      <c r="B47" s="325"/>
      <c r="C47" s="314" t="s">
        <v>254</v>
      </c>
      <c r="D47" s="316" t="s">
        <v>255</v>
      </c>
      <c r="E47" s="6" t="s">
        <v>251</v>
      </c>
    </row>
    <row r="48" spans="1:5" ht="17" x14ac:dyDescent="0.2">
      <c r="A48" s="324" t="s">
        <v>256</v>
      </c>
      <c r="B48" s="326" t="s">
        <v>428</v>
      </c>
      <c r="C48" s="314" t="s">
        <v>257</v>
      </c>
      <c r="D48" s="316" t="s">
        <v>258</v>
      </c>
      <c r="E48" s="13" t="s">
        <v>251</v>
      </c>
    </row>
    <row r="49" spans="1:5" ht="51" x14ac:dyDescent="0.2">
      <c r="A49" s="324"/>
      <c r="B49" s="326"/>
      <c r="C49" s="314" t="s">
        <v>259</v>
      </c>
      <c r="D49" s="316" t="s">
        <v>260</v>
      </c>
      <c r="E49" s="13" t="s">
        <v>251</v>
      </c>
    </row>
    <row r="50" spans="1:5" ht="17" x14ac:dyDescent="0.2">
      <c r="A50" s="324"/>
      <c r="B50" s="326"/>
      <c r="C50" s="314" t="s">
        <v>261</v>
      </c>
      <c r="D50" s="316" t="s">
        <v>262</v>
      </c>
      <c r="E50" s="13" t="s">
        <v>251</v>
      </c>
    </row>
    <row r="51" spans="1:5" ht="17" x14ac:dyDescent="0.2">
      <c r="A51" s="324"/>
      <c r="B51" s="326"/>
      <c r="C51" s="314" t="s">
        <v>263</v>
      </c>
      <c r="D51" s="316" t="s">
        <v>264</v>
      </c>
      <c r="E51" s="13" t="s">
        <v>251</v>
      </c>
    </row>
    <row r="52" spans="1:5" ht="34" x14ac:dyDescent="0.2">
      <c r="A52" s="324"/>
      <c r="B52" s="326"/>
      <c r="C52" s="314" t="s">
        <v>265</v>
      </c>
      <c r="D52" s="316" t="s">
        <v>266</v>
      </c>
      <c r="E52" s="13" t="s">
        <v>251</v>
      </c>
    </row>
    <row r="53" spans="1:5" ht="34" x14ac:dyDescent="0.2">
      <c r="A53" s="324"/>
      <c r="B53" s="326"/>
      <c r="C53" s="314" t="s">
        <v>267</v>
      </c>
      <c r="D53" s="316" t="s">
        <v>268</v>
      </c>
      <c r="E53" s="13" t="s">
        <v>251</v>
      </c>
    </row>
    <row r="54" spans="1:5" ht="51" x14ac:dyDescent="0.2">
      <c r="A54" s="324"/>
      <c r="B54" s="326"/>
      <c r="C54" s="314" t="s">
        <v>269</v>
      </c>
      <c r="D54" s="316" t="s">
        <v>429</v>
      </c>
      <c r="E54" s="13" t="s">
        <v>251</v>
      </c>
    </row>
    <row r="55" spans="1:5" ht="51" x14ac:dyDescent="0.2">
      <c r="A55" s="324"/>
      <c r="B55" s="326"/>
      <c r="C55" s="314" t="s">
        <v>270</v>
      </c>
      <c r="D55" s="316" t="s">
        <v>271</v>
      </c>
      <c r="E55" s="13" t="s">
        <v>251</v>
      </c>
    </row>
    <row r="56" spans="1:5" ht="34" x14ac:dyDescent="0.2">
      <c r="A56" s="324"/>
      <c r="B56" s="326"/>
      <c r="C56" s="314" t="s">
        <v>272</v>
      </c>
      <c r="D56" s="316" t="s">
        <v>273</v>
      </c>
      <c r="E56" s="13" t="s">
        <v>251</v>
      </c>
    </row>
    <row r="57" spans="1:5" ht="51" x14ac:dyDescent="0.2">
      <c r="A57" s="324"/>
      <c r="B57" s="326"/>
      <c r="C57" s="314" t="s">
        <v>274</v>
      </c>
      <c r="D57" s="316" t="s">
        <v>430</v>
      </c>
      <c r="E57" s="13" t="s">
        <v>251</v>
      </c>
    </row>
    <row r="58" spans="1:5" ht="17" x14ac:dyDescent="0.2">
      <c r="A58" s="324"/>
      <c r="B58" s="326"/>
      <c r="C58" s="314" t="s">
        <v>275</v>
      </c>
      <c r="D58" s="316" t="s">
        <v>276</v>
      </c>
      <c r="E58" s="13" t="s">
        <v>251</v>
      </c>
    </row>
    <row r="59" spans="1:5" ht="51" x14ac:dyDescent="0.2">
      <c r="A59" s="324"/>
      <c r="B59" s="326"/>
      <c r="C59" s="314" t="s">
        <v>277</v>
      </c>
      <c r="D59" s="316" t="s">
        <v>278</v>
      </c>
      <c r="E59" s="13" t="s">
        <v>251</v>
      </c>
    </row>
    <row r="60" spans="1:5" ht="34" x14ac:dyDescent="0.2">
      <c r="A60" s="324"/>
      <c r="B60" s="326"/>
      <c r="C60" s="314" t="s">
        <v>279</v>
      </c>
      <c r="D60" s="316" t="s">
        <v>431</v>
      </c>
      <c r="E60" s="13" t="s">
        <v>251</v>
      </c>
    </row>
    <row r="61" spans="1:5" ht="51" x14ac:dyDescent="0.2">
      <c r="A61" s="324"/>
      <c r="B61" s="326"/>
      <c r="C61" s="314" t="s">
        <v>280</v>
      </c>
      <c r="D61" s="316" t="s">
        <v>281</v>
      </c>
      <c r="E61" s="13" t="s">
        <v>251</v>
      </c>
    </row>
    <row r="62" spans="1:5" ht="34" x14ac:dyDescent="0.2">
      <c r="A62" s="324"/>
      <c r="B62" s="326"/>
      <c r="C62" s="314" t="s">
        <v>282</v>
      </c>
      <c r="D62" s="316" t="s">
        <v>283</v>
      </c>
      <c r="E62" s="13" t="s">
        <v>251</v>
      </c>
    </row>
    <row r="63" spans="1:5" ht="34" x14ac:dyDescent="0.2">
      <c r="A63" s="324"/>
      <c r="B63" s="326"/>
      <c r="C63" s="314" t="s">
        <v>284</v>
      </c>
      <c r="D63" s="316" t="s">
        <v>285</v>
      </c>
      <c r="E63" s="13" t="s">
        <v>251</v>
      </c>
    </row>
    <row r="64" spans="1:5" ht="68" customHeight="1" x14ac:dyDescent="0.2">
      <c r="A64" s="324"/>
      <c r="B64" s="326"/>
      <c r="C64" s="314" t="s">
        <v>286</v>
      </c>
      <c r="D64" s="316" t="s">
        <v>287</v>
      </c>
      <c r="E64" s="13" t="s">
        <v>251</v>
      </c>
    </row>
    <row r="65" spans="1:5" ht="85" x14ac:dyDescent="0.2">
      <c r="A65" s="324"/>
      <c r="B65" s="326"/>
      <c r="C65" s="314" t="s">
        <v>288</v>
      </c>
      <c r="D65" s="316" t="s">
        <v>432</v>
      </c>
      <c r="E65" s="13" t="s">
        <v>251</v>
      </c>
    </row>
    <row r="66" spans="1:5" ht="68" x14ac:dyDescent="0.2">
      <c r="A66" s="324"/>
      <c r="B66" s="326"/>
      <c r="C66" s="314" t="s">
        <v>289</v>
      </c>
      <c r="D66" s="316" t="s">
        <v>290</v>
      </c>
      <c r="E66" s="13" t="s">
        <v>251</v>
      </c>
    </row>
    <row r="67" spans="1:5" ht="68" customHeight="1" x14ac:dyDescent="0.2">
      <c r="A67" s="324"/>
      <c r="B67" s="326"/>
      <c r="C67" s="314" t="s">
        <v>291</v>
      </c>
      <c r="D67" s="316" t="s">
        <v>292</v>
      </c>
      <c r="E67" s="13" t="s">
        <v>251</v>
      </c>
    </row>
    <row r="68" spans="1:5" ht="34" x14ac:dyDescent="0.2">
      <c r="A68" s="324"/>
      <c r="B68" s="326"/>
      <c r="C68" s="314" t="s">
        <v>293</v>
      </c>
      <c r="D68" s="318" t="s">
        <v>294</v>
      </c>
      <c r="E68" s="13" t="s">
        <v>251</v>
      </c>
    </row>
    <row r="69" spans="1:5" ht="68" customHeight="1" x14ac:dyDescent="0.2">
      <c r="A69" s="324"/>
      <c r="B69" s="326"/>
      <c r="C69" s="314" t="s">
        <v>295</v>
      </c>
      <c r="D69" s="14" t="s">
        <v>447</v>
      </c>
      <c r="E69" s="13" t="s">
        <v>296</v>
      </c>
    </row>
    <row r="70" spans="1:5" ht="34" x14ac:dyDescent="0.2">
      <c r="A70" s="324" t="s">
        <v>297</v>
      </c>
      <c r="B70" s="325" t="s">
        <v>433</v>
      </c>
      <c r="C70" s="314" t="s">
        <v>298</v>
      </c>
      <c r="D70" s="316" t="s">
        <v>299</v>
      </c>
      <c r="E70" s="9" t="s">
        <v>300</v>
      </c>
    </row>
    <row r="71" spans="1:5" x14ac:dyDescent="0.2">
      <c r="A71" s="324"/>
      <c r="B71" s="325"/>
      <c r="C71" s="324" t="s">
        <v>301</v>
      </c>
      <c r="D71" s="326" t="s">
        <v>434</v>
      </c>
      <c r="E71" s="6" t="s">
        <v>92</v>
      </c>
    </row>
    <row r="72" spans="1:5" x14ac:dyDescent="0.2">
      <c r="A72" s="324"/>
      <c r="B72" s="325"/>
      <c r="C72" s="324"/>
      <c r="D72" s="326"/>
      <c r="E72" s="6" t="s">
        <v>191</v>
      </c>
    </row>
    <row r="73" spans="1:5" ht="51" x14ac:dyDescent="0.2">
      <c r="A73" s="324"/>
      <c r="B73" s="325"/>
      <c r="C73" s="314" t="s">
        <v>302</v>
      </c>
      <c r="D73" s="316" t="s">
        <v>303</v>
      </c>
      <c r="E73" s="6" t="s">
        <v>215</v>
      </c>
    </row>
    <row r="74" spans="1:5" x14ac:dyDescent="0.2">
      <c r="A74" s="324"/>
      <c r="B74" s="325"/>
      <c r="C74" s="327" t="s">
        <v>304</v>
      </c>
      <c r="D74" s="326" t="s">
        <v>435</v>
      </c>
      <c r="E74" s="6" t="s">
        <v>300</v>
      </c>
    </row>
    <row r="75" spans="1:5" ht="56" customHeight="1" x14ac:dyDescent="0.2">
      <c r="A75" s="327"/>
      <c r="B75" s="330"/>
      <c r="C75" s="327"/>
      <c r="D75" s="326"/>
      <c r="E75" s="6" t="s">
        <v>191</v>
      </c>
    </row>
    <row r="76" spans="1:5" ht="34" x14ac:dyDescent="0.2">
      <c r="A76" s="324" t="s">
        <v>305</v>
      </c>
      <c r="B76" s="325" t="s">
        <v>306</v>
      </c>
      <c r="C76" s="314" t="s">
        <v>307</v>
      </c>
      <c r="D76" s="316" t="s">
        <v>436</v>
      </c>
      <c r="E76" s="6" t="s">
        <v>242</v>
      </c>
    </row>
    <row r="77" spans="1:5" ht="34" x14ac:dyDescent="0.2">
      <c r="A77" s="324"/>
      <c r="B77" s="325"/>
      <c r="C77" s="314" t="s">
        <v>308</v>
      </c>
      <c r="D77" s="316" t="s">
        <v>437</v>
      </c>
      <c r="E77" s="6" t="s">
        <v>92</v>
      </c>
    </row>
    <row r="78" spans="1:5" ht="68" customHeight="1" x14ac:dyDescent="0.2">
      <c r="A78" s="324"/>
      <c r="B78" s="325"/>
      <c r="C78" s="314" t="s">
        <v>309</v>
      </c>
      <c r="D78" s="316" t="s">
        <v>310</v>
      </c>
      <c r="E78" s="6" t="s">
        <v>92</v>
      </c>
    </row>
    <row r="79" spans="1:5" ht="68" x14ac:dyDescent="0.2">
      <c r="A79" s="324"/>
      <c r="B79" s="325"/>
      <c r="C79" s="314" t="s">
        <v>311</v>
      </c>
      <c r="D79" s="316" t="s">
        <v>312</v>
      </c>
      <c r="E79" s="6" t="s">
        <v>251</v>
      </c>
    </row>
    <row r="80" spans="1:5" ht="34" x14ac:dyDescent="0.2">
      <c r="A80" s="324"/>
      <c r="B80" s="325"/>
      <c r="C80" s="314" t="s">
        <v>313</v>
      </c>
      <c r="D80" s="316" t="s">
        <v>314</v>
      </c>
      <c r="E80" s="6" t="s">
        <v>251</v>
      </c>
    </row>
    <row r="81" spans="1:5" ht="102" customHeight="1" x14ac:dyDescent="0.2">
      <c r="A81" s="324"/>
      <c r="B81" s="325"/>
      <c r="C81" s="314" t="s">
        <v>315</v>
      </c>
      <c r="D81" s="316" t="s">
        <v>316</v>
      </c>
      <c r="E81" s="6" t="s">
        <v>251</v>
      </c>
    </row>
    <row r="82" spans="1:5" ht="42" x14ac:dyDescent="0.2">
      <c r="A82" s="324" t="s">
        <v>317</v>
      </c>
      <c r="B82" s="325" t="s">
        <v>438</v>
      </c>
      <c r="C82" s="324" t="s">
        <v>318</v>
      </c>
      <c r="D82" s="326" t="s">
        <v>319</v>
      </c>
      <c r="E82" s="6" t="s">
        <v>320</v>
      </c>
    </row>
    <row r="83" spans="1:5" ht="56" x14ac:dyDescent="0.2">
      <c r="A83" s="324"/>
      <c r="B83" s="325"/>
      <c r="C83" s="324"/>
      <c r="D83" s="326"/>
      <c r="E83" s="6" t="s">
        <v>321</v>
      </c>
    </row>
    <row r="84" spans="1:5" ht="56" customHeight="1" x14ac:dyDescent="0.2">
      <c r="A84" s="324"/>
      <c r="B84" s="325"/>
      <c r="C84" s="324"/>
      <c r="D84" s="326"/>
      <c r="E84" s="6" t="s">
        <v>322</v>
      </c>
    </row>
    <row r="85" spans="1:5" ht="42" x14ac:dyDescent="0.2">
      <c r="A85" s="324"/>
      <c r="B85" s="325"/>
      <c r="C85" s="324" t="s">
        <v>323</v>
      </c>
      <c r="D85" s="326" t="s">
        <v>324</v>
      </c>
      <c r="E85" s="6" t="s">
        <v>320</v>
      </c>
    </row>
    <row r="86" spans="1:5" ht="56" x14ac:dyDescent="0.2">
      <c r="A86" s="324"/>
      <c r="B86" s="325"/>
      <c r="C86" s="324"/>
      <c r="D86" s="326"/>
      <c r="E86" s="6" t="s">
        <v>321</v>
      </c>
    </row>
    <row r="87" spans="1:5" ht="42" x14ac:dyDescent="0.2">
      <c r="A87" s="324"/>
      <c r="B87" s="325"/>
      <c r="C87" s="324"/>
      <c r="D87" s="326"/>
      <c r="E87" s="6" t="s">
        <v>325</v>
      </c>
    </row>
    <row r="88" spans="1:5" ht="42" x14ac:dyDescent="0.2">
      <c r="A88" s="324"/>
      <c r="B88" s="325"/>
      <c r="C88" s="324" t="s">
        <v>326</v>
      </c>
      <c r="D88" s="326" t="s">
        <v>327</v>
      </c>
      <c r="E88" s="6" t="s">
        <v>320</v>
      </c>
    </row>
    <row r="89" spans="1:5" ht="56" x14ac:dyDescent="0.2">
      <c r="A89" s="324"/>
      <c r="B89" s="325"/>
      <c r="C89" s="327"/>
      <c r="D89" s="328"/>
      <c r="E89" s="6" t="s">
        <v>321</v>
      </c>
    </row>
    <row r="90" spans="1:5" ht="56" customHeight="1" x14ac:dyDescent="0.2">
      <c r="A90" s="324"/>
      <c r="B90" s="325"/>
      <c r="C90" s="327"/>
      <c r="D90" s="328"/>
      <c r="E90" s="6" t="s">
        <v>325</v>
      </c>
    </row>
    <row r="91" spans="1:5" ht="42" x14ac:dyDescent="0.2">
      <c r="A91" s="324"/>
      <c r="B91" s="325"/>
      <c r="C91" s="327" t="s">
        <v>328</v>
      </c>
      <c r="D91" s="328" t="s">
        <v>329</v>
      </c>
      <c r="E91" s="6" t="s">
        <v>320</v>
      </c>
    </row>
    <row r="92" spans="1:5" ht="56" x14ac:dyDescent="0.2">
      <c r="A92" s="324"/>
      <c r="B92" s="325"/>
      <c r="C92" s="327"/>
      <c r="D92" s="328"/>
      <c r="E92" s="6" t="s">
        <v>321</v>
      </c>
    </row>
    <row r="93" spans="1:5" ht="56" customHeight="1" x14ac:dyDescent="0.2">
      <c r="A93" s="324"/>
      <c r="B93" s="325"/>
      <c r="C93" s="327"/>
      <c r="D93" s="328"/>
      <c r="E93" s="6" t="s">
        <v>325</v>
      </c>
    </row>
    <row r="94" spans="1:5" ht="42" x14ac:dyDescent="0.2">
      <c r="A94" s="324"/>
      <c r="B94" s="325"/>
      <c r="C94" s="324" t="s">
        <v>330</v>
      </c>
      <c r="D94" s="326" t="s">
        <v>331</v>
      </c>
      <c r="E94" s="6" t="s">
        <v>320</v>
      </c>
    </row>
    <row r="95" spans="1:5" ht="56" x14ac:dyDescent="0.2">
      <c r="A95" s="324"/>
      <c r="B95" s="325"/>
      <c r="C95" s="324"/>
      <c r="D95" s="326"/>
      <c r="E95" s="6" t="s">
        <v>321</v>
      </c>
    </row>
    <row r="96" spans="1:5" ht="42" x14ac:dyDescent="0.2">
      <c r="A96" s="324"/>
      <c r="B96" s="325"/>
      <c r="C96" s="324"/>
      <c r="D96" s="326"/>
      <c r="E96" s="6" t="s">
        <v>325</v>
      </c>
    </row>
    <row r="97" spans="1:5" ht="42" x14ac:dyDescent="0.2">
      <c r="A97" s="324"/>
      <c r="B97" s="325"/>
      <c r="C97" s="324" t="s">
        <v>332</v>
      </c>
      <c r="D97" s="326" t="s">
        <v>333</v>
      </c>
      <c r="E97" s="6" t="s">
        <v>320</v>
      </c>
    </row>
    <row r="98" spans="1:5" ht="56" x14ac:dyDescent="0.2">
      <c r="A98" s="324"/>
      <c r="B98" s="325"/>
      <c r="C98" s="324"/>
      <c r="D98" s="326"/>
      <c r="E98" s="6" t="s">
        <v>321</v>
      </c>
    </row>
    <row r="99" spans="1:5" ht="56" customHeight="1" x14ac:dyDescent="0.2">
      <c r="A99" s="324"/>
      <c r="B99" s="325"/>
      <c r="C99" s="324"/>
      <c r="D99" s="326"/>
      <c r="E99" s="6" t="s">
        <v>325</v>
      </c>
    </row>
    <row r="100" spans="1:5" ht="42" x14ac:dyDescent="0.2">
      <c r="A100" s="324"/>
      <c r="B100" s="325"/>
      <c r="C100" s="324" t="s">
        <v>334</v>
      </c>
      <c r="D100" s="326" t="s">
        <v>335</v>
      </c>
      <c r="E100" s="6" t="s">
        <v>320</v>
      </c>
    </row>
    <row r="101" spans="1:5" ht="56" x14ac:dyDescent="0.2">
      <c r="A101" s="324"/>
      <c r="B101" s="325"/>
      <c r="C101" s="324"/>
      <c r="D101" s="326"/>
      <c r="E101" s="6" t="s">
        <v>321</v>
      </c>
    </row>
    <row r="102" spans="1:5" ht="56" customHeight="1" x14ac:dyDescent="0.2">
      <c r="A102" s="324"/>
      <c r="B102" s="325"/>
      <c r="C102" s="324"/>
      <c r="D102" s="326"/>
      <c r="E102" s="6" t="s">
        <v>325</v>
      </c>
    </row>
    <row r="103" spans="1:5" ht="42" x14ac:dyDescent="0.2">
      <c r="A103" s="324"/>
      <c r="B103" s="325"/>
      <c r="C103" s="324" t="s">
        <v>336</v>
      </c>
      <c r="D103" s="331" t="s">
        <v>439</v>
      </c>
      <c r="E103" s="6" t="s">
        <v>440</v>
      </c>
    </row>
    <row r="104" spans="1:5" ht="56" x14ac:dyDescent="0.2">
      <c r="A104" s="324"/>
      <c r="B104" s="325"/>
      <c r="C104" s="324"/>
      <c r="D104" s="331"/>
      <c r="E104" s="6" t="s">
        <v>321</v>
      </c>
    </row>
    <row r="105" spans="1:5" ht="56" customHeight="1" x14ac:dyDescent="0.2">
      <c r="A105" s="324"/>
      <c r="B105" s="325"/>
      <c r="C105" s="324"/>
      <c r="D105" s="331"/>
      <c r="E105" s="6" t="s">
        <v>325</v>
      </c>
    </row>
    <row r="106" spans="1:5" ht="42" x14ac:dyDescent="0.2">
      <c r="A106" s="324" t="s">
        <v>337</v>
      </c>
      <c r="B106" s="325" t="s">
        <v>338</v>
      </c>
      <c r="C106" s="324" t="s">
        <v>339</v>
      </c>
      <c r="D106" s="326" t="s">
        <v>340</v>
      </c>
      <c r="E106" s="6" t="s">
        <v>320</v>
      </c>
    </row>
    <row r="107" spans="1:5" ht="56" x14ac:dyDescent="0.2">
      <c r="A107" s="324"/>
      <c r="B107" s="325"/>
      <c r="C107" s="324"/>
      <c r="D107" s="326"/>
      <c r="E107" s="6" t="s">
        <v>321</v>
      </c>
    </row>
    <row r="108" spans="1:5" ht="42" x14ac:dyDescent="0.2">
      <c r="A108" s="324"/>
      <c r="B108" s="325"/>
      <c r="C108" s="324"/>
      <c r="D108" s="326"/>
      <c r="E108" s="6" t="s">
        <v>325</v>
      </c>
    </row>
    <row r="109" spans="1:5" ht="42" x14ac:dyDescent="0.2">
      <c r="A109" s="324"/>
      <c r="B109" s="325"/>
      <c r="C109" s="324" t="s">
        <v>341</v>
      </c>
      <c r="D109" s="326" t="s">
        <v>342</v>
      </c>
      <c r="E109" s="6" t="s">
        <v>320</v>
      </c>
    </row>
    <row r="110" spans="1:5" ht="56" x14ac:dyDescent="0.2">
      <c r="A110" s="324"/>
      <c r="B110" s="325"/>
      <c r="C110" s="324"/>
      <c r="D110" s="326"/>
      <c r="E110" s="6" t="s">
        <v>321</v>
      </c>
    </row>
    <row r="111" spans="1:5" ht="42" x14ac:dyDescent="0.2">
      <c r="A111" s="324"/>
      <c r="B111" s="325"/>
      <c r="C111" s="324"/>
      <c r="D111" s="326"/>
      <c r="E111" s="6" t="s">
        <v>325</v>
      </c>
    </row>
    <row r="112" spans="1:5" ht="42" x14ac:dyDescent="0.2">
      <c r="A112" s="324"/>
      <c r="B112" s="325"/>
      <c r="C112" s="324" t="s">
        <v>343</v>
      </c>
      <c r="D112" s="326" t="s">
        <v>344</v>
      </c>
      <c r="E112" s="6" t="s">
        <v>320</v>
      </c>
    </row>
    <row r="113" spans="1:5" ht="56" x14ac:dyDescent="0.2">
      <c r="A113" s="324"/>
      <c r="B113" s="325"/>
      <c r="C113" s="327"/>
      <c r="D113" s="328"/>
      <c r="E113" s="6" t="s">
        <v>321</v>
      </c>
    </row>
    <row r="114" spans="1:5" ht="42" x14ac:dyDescent="0.2">
      <c r="A114" s="324"/>
      <c r="B114" s="325"/>
      <c r="C114" s="327"/>
      <c r="D114" s="328"/>
      <c r="E114" s="6" t="s">
        <v>325</v>
      </c>
    </row>
    <row r="115" spans="1:5" ht="42" x14ac:dyDescent="0.2">
      <c r="A115" s="324"/>
      <c r="B115" s="325"/>
      <c r="C115" s="324" t="s">
        <v>345</v>
      </c>
      <c r="D115" s="326" t="s">
        <v>346</v>
      </c>
      <c r="E115" s="6" t="s">
        <v>320</v>
      </c>
    </row>
    <row r="116" spans="1:5" ht="56" x14ac:dyDescent="0.2">
      <c r="A116" s="324"/>
      <c r="B116" s="325"/>
      <c r="C116" s="324"/>
      <c r="D116" s="326"/>
      <c r="E116" s="6" t="s">
        <v>321</v>
      </c>
    </row>
    <row r="117" spans="1:5" ht="42" x14ac:dyDescent="0.2">
      <c r="A117" s="324"/>
      <c r="B117" s="325"/>
      <c r="C117" s="324"/>
      <c r="D117" s="326"/>
      <c r="E117" s="6" t="s">
        <v>325</v>
      </c>
    </row>
    <row r="118" spans="1:5" ht="42" x14ac:dyDescent="0.2">
      <c r="A118" s="324"/>
      <c r="B118" s="325"/>
      <c r="C118" s="324" t="s">
        <v>347</v>
      </c>
      <c r="D118" s="326" t="s">
        <v>348</v>
      </c>
      <c r="E118" s="6" t="s">
        <v>320</v>
      </c>
    </row>
    <row r="119" spans="1:5" ht="56" x14ac:dyDescent="0.2">
      <c r="A119" s="324"/>
      <c r="B119" s="325"/>
      <c r="C119" s="324"/>
      <c r="D119" s="326"/>
      <c r="E119" s="6" t="s">
        <v>321</v>
      </c>
    </row>
    <row r="120" spans="1:5" ht="42" x14ac:dyDescent="0.2">
      <c r="A120" s="324"/>
      <c r="B120" s="325"/>
      <c r="C120" s="324"/>
      <c r="D120" s="326"/>
      <c r="E120" s="6" t="s">
        <v>325</v>
      </c>
    </row>
    <row r="121" spans="1:5" ht="42" x14ac:dyDescent="0.2">
      <c r="A121" s="324"/>
      <c r="B121" s="325"/>
      <c r="C121" s="324" t="s">
        <v>349</v>
      </c>
      <c r="D121" s="326" t="s">
        <v>350</v>
      </c>
      <c r="E121" s="6" t="s">
        <v>320</v>
      </c>
    </row>
    <row r="122" spans="1:5" ht="56" x14ac:dyDescent="0.2">
      <c r="A122" s="324"/>
      <c r="B122" s="325"/>
      <c r="C122" s="324"/>
      <c r="D122" s="326"/>
      <c r="E122" s="6" t="s">
        <v>321</v>
      </c>
    </row>
    <row r="123" spans="1:5" ht="42" x14ac:dyDescent="0.2">
      <c r="A123" s="324"/>
      <c r="B123" s="325"/>
      <c r="C123" s="324"/>
      <c r="D123" s="326"/>
      <c r="E123" s="6" t="s">
        <v>325</v>
      </c>
    </row>
    <row r="124" spans="1:5" ht="42" x14ac:dyDescent="0.2">
      <c r="A124" s="324"/>
      <c r="B124" s="325"/>
      <c r="C124" s="324" t="s">
        <v>351</v>
      </c>
      <c r="D124" s="326" t="s">
        <v>352</v>
      </c>
      <c r="E124" s="6" t="s">
        <v>320</v>
      </c>
    </row>
    <row r="125" spans="1:5" ht="56" x14ac:dyDescent="0.2">
      <c r="A125" s="324"/>
      <c r="B125" s="325"/>
      <c r="C125" s="327"/>
      <c r="D125" s="328"/>
      <c r="E125" s="6" t="s">
        <v>321</v>
      </c>
    </row>
    <row r="126" spans="1:5" ht="42" x14ac:dyDescent="0.2">
      <c r="A126" s="324"/>
      <c r="B126" s="325"/>
      <c r="C126" s="327"/>
      <c r="D126" s="328"/>
      <c r="E126" s="6" t="s">
        <v>325</v>
      </c>
    </row>
    <row r="127" spans="1:5" ht="42" x14ac:dyDescent="0.2">
      <c r="A127" s="324"/>
      <c r="B127" s="325"/>
      <c r="C127" s="324" t="s">
        <v>353</v>
      </c>
      <c r="D127" s="326" t="s">
        <v>441</v>
      </c>
      <c r="E127" s="6" t="s">
        <v>440</v>
      </c>
    </row>
    <row r="128" spans="1:5" ht="56" x14ac:dyDescent="0.2">
      <c r="A128" s="324"/>
      <c r="B128" s="325"/>
      <c r="C128" s="324"/>
      <c r="D128" s="326"/>
      <c r="E128" s="6" t="s">
        <v>321</v>
      </c>
    </row>
    <row r="129" spans="1:5" ht="42" x14ac:dyDescent="0.2">
      <c r="A129" s="324"/>
      <c r="B129" s="325"/>
      <c r="C129" s="324"/>
      <c r="D129" s="326"/>
      <c r="E129" s="6" t="s">
        <v>325</v>
      </c>
    </row>
    <row r="130" spans="1:5" ht="102" x14ac:dyDescent="0.2">
      <c r="A130" s="324" t="s">
        <v>354</v>
      </c>
      <c r="B130" s="325" t="s">
        <v>355</v>
      </c>
      <c r="C130" s="15" t="s">
        <v>356</v>
      </c>
      <c r="D130" s="316" t="s">
        <v>357</v>
      </c>
      <c r="E130" s="6" t="s">
        <v>358</v>
      </c>
    </row>
    <row r="131" spans="1:5" ht="136" x14ac:dyDescent="0.2">
      <c r="A131" s="324"/>
      <c r="B131" s="325"/>
      <c r="C131" s="15" t="s">
        <v>359</v>
      </c>
      <c r="D131" s="316" t="s">
        <v>360</v>
      </c>
      <c r="E131" s="6" t="s">
        <v>92</v>
      </c>
    </row>
    <row r="132" spans="1:5" ht="136" x14ac:dyDescent="0.2">
      <c r="A132" s="314" t="s">
        <v>361</v>
      </c>
      <c r="B132" s="315" t="s">
        <v>442</v>
      </c>
      <c r="C132" s="314" t="s">
        <v>362</v>
      </c>
      <c r="D132" s="316" t="s">
        <v>363</v>
      </c>
      <c r="E132" s="6" t="s">
        <v>251</v>
      </c>
    </row>
    <row r="133" spans="1:5" ht="51" x14ac:dyDescent="0.2">
      <c r="A133" s="324" t="s">
        <v>364</v>
      </c>
      <c r="B133" s="325" t="s">
        <v>365</v>
      </c>
      <c r="C133" s="314" t="s">
        <v>366</v>
      </c>
      <c r="D133" s="316" t="s">
        <v>367</v>
      </c>
      <c r="E133" s="6" t="s">
        <v>443</v>
      </c>
    </row>
    <row r="134" spans="1:5" ht="85" x14ac:dyDescent="0.2">
      <c r="A134" s="324"/>
      <c r="B134" s="325"/>
      <c r="C134" s="314" t="s">
        <v>368</v>
      </c>
      <c r="D134" s="316" t="s">
        <v>369</v>
      </c>
      <c r="E134" s="6" t="s">
        <v>92</v>
      </c>
    </row>
    <row r="135" spans="1:5" ht="34" x14ac:dyDescent="0.2">
      <c r="A135" s="324" t="s">
        <v>370</v>
      </c>
      <c r="B135" s="325" t="s">
        <v>371</v>
      </c>
      <c r="C135" s="314" t="s">
        <v>372</v>
      </c>
      <c r="D135" s="316" t="s">
        <v>373</v>
      </c>
      <c r="E135" s="6" t="s">
        <v>191</v>
      </c>
    </row>
    <row r="136" spans="1:5" ht="85" x14ac:dyDescent="0.2">
      <c r="A136" s="324"/>
      <c r="B136" s="325"/>
      <c r="C136" s="314" t="s">
        <v>374</v>
      </c>
      <c r="D136" s="316" t="s">
        <v>375</v>
      </c>
      <c r="E136" s="6" t="s">
        <v>191</v>
      </c>
    </row>
    <row r="137" spans="1:5" ht="51" x14ac:dyDescent="0.2">
      <c r="A137" s="324"/>
      <c r="B137" s="325"/>
      <c r="C137" s="314" t="s">
        <v>376</v>
      </c>
      <c r="D137" s="316" t="s">
        <v>377</v>
      </c>
      <c r="E137" s="6" t="s">
        <v>378</v>
      </c>
    </row>
    <row r="138" spans="1:5" ht="170" x14ac:dyDescent="0.2">
      <c r="A138" s="324"/>
      <c r="B138" s="325"/>
      <c r="C138" s="314" t="s">
        <v>379</v>
      </c>
      <c r="D138" s="316" t="s">
        <v>444</v>
      </c>
      <c r="E138" s="6" t="s">
        <v>92</v>
      </c>
    </row>
    <row r="139" spans="1:5" ht="85" x14ac:dyDescent="0.2">
      <c r="A139" s="324"/>
      <c r="B139" s="325"/>
      <c r="C139" s="314" t="s">
        <v>380</v>
      </c>
      <c r="D139" s="316" t="s">
        <v>381</v>
      </c>
      <c r="E139" s="6" t="s">
        <v>92</v>
      </c>
    </row>
    <row r="140" spans="1:5" ht="34" x14ac:dyDescent="0.2">
      <c r="A140" s="324" t="s">
        <v>382</v>
      </c>
      <c r="B140" s="325" t="s">
        <v>383</v>
      </c>
      <c r="C140" s="314" t="s">
        <v>384</v>
      </c>
      <c r="D140" s="316" t="s">
        <v>385</v>
      </c>
      <c r="E140" s="6" t="s">
        <v>92</v>
      </c>
    </row>
    <row r="141" spans="1:5" ht="17" x14ac:dyDescent="0.2">
      <c r="A141" s="327"/>
      <c r="B141" s="330"/>
      <c r="C141" s="314" t="s">
        <v>386</v>
      </c>
      <c r="D141" s="316" t="s">
        <v>387</v>
      </c>
      <c r="E141" s="6" t="s">
        <v>251</v>
      </c>
    </row>
    <row r="142" spans="1:5" ht="17" x14ac:dyDescent="0.2">
      <c r="A142" s="327"/>
      <c r="B142" s="330"/>
      <c r="C142" s="314" t="s">
        <v>388</v>
      </c>
      <c r="D142" s="316" t="s">
        <v>389</v>
      </c>
      <c r="E142" s="6" t="s">
        <v>251</v>
      </c>
    </row>
    <row r="143" spans="1:5" ht="34" x14ac:dyDescent="0.2">
      <c r="A143" s="324" t="s">
        <v>390</v>
      </c>
      <c r="B143" s="325" t="s">
        <v>445</v>
      </c>
      <c r="C143" s="314" t="s">
        <v>391</v>
      </c>
      <c r="D143" s="316" t="s">
        <v>392</v>
      </c>
      <c r="E143" s="6" t="s">
        <v>92</v>
      </c>
    </row>
    <row r="144" spans="1:5" ht="17" x14ac:dyDescent="0.2">
      <c r="A144" s="324"/>
      <c r="B144" s="325"/>
      <c r="C144" s="314" t="s">
        <v>393</v>
      </c>
      <c r="D144" s="316" t="s">
        <v>394</v>
      </c>
      <c r="E144" s="6" t="s">
        <v>395</v>
      </c>
    </row>
    <row r="145" spans="1:5" ht="17" x14ac:dyDescent="0.2">
      <c r="A145" s="324"/>
      <c r="B145" s="325"/>
      <c r="C145" s="314" t="s">
        <v>396</v>
      </c>
      <c r="D145" s="316" t="s">
        <v>397</v>
      </c>
      <c r="E145" s="6" t="s">
        <v>398</v>
      </c>
    </row>
    <row r="146" spans="1:5" ht="34" x14ac:dyDescent="0.2">
      <c r="A146" s="324" t="s">
        <v>399</v>
      </c>
      <c r="B146" s="325" t="s">
        <v>400</v>
      </c>
      <c r="C146" s="314" t="s">
        <v>401</v>
      </c>
      <c r="D146" s="316" t="s">
        <v>402</v>
      </c>
      <c r="E146" s="6" t="s">
        <v>92</v>
      </c>
    </row>
    <row r="147" spans="1:5" ht="17" x14ac:dyDescent="0.2">
      <c r="A147" s="324"/>
      <c r="B147" s="325"/>
      <c r="C147" s="314" t="s">
        <v>403</v>
      </c>
      <c r="D147" s="316" t="s">
        <v>394</v>
      </c>
      <c r="E147" s="6" t="s">
        <v>395</v>
      </c>
    </row>
    <row r="148" spans="1:5" ht="17" x14ac:dyDescent="0.2">
      <c r="A148" s="324"/>
      <c r="B148" s="325"/>
      <c r="C148" s="314" t="s">
        <v>404</v>
      </c>
      <c r="D148" s="316" t="s">
        <v>397</v>
      </c>
      <c r="E148" s="6" t="s">
        <v>398</v>
      </c>
    </row>
  </sheetData>
  <mergeCells count="96">
    <mergeCell ref="A140:A142"/>
    <mergeCell ref="B140:B142"/>
    <mergeCell ref="A143:A145"/>
    <mergeCell ref="B143:B145"/>
    <mergeCell ref="A146:A148"/>
    <mergeCell ref="B146:B148"/>
    <mergeCell ref="A130:A131"/>
    <mergeCell ref="B130:B131"/>
    <mergeCell ref="A133:A134"/>
    <mergeCell ref="B133:B134"/>
    <mergeCell ref="A135:A139"/>
    <mergeCell ref="B135:B139"/>
    <mergeCell ref="D121:D123"/>
    <mergeCell ref="C124:C126"/>
    <mergeCell ref="D124:D126"/>
    <mergeCell ref="C127:C129"/>
    <mergeCell ref="D127:D129"/>
    <mergeCell ref="D100:D102"/>
    <mergeCell ref="C103:C105"/>
    <mergeCell ref="D103:D105"/>
    <mergeCell ref="A106:A129"/>
    <mergeCell ref="B106:B129"/>
    <mergeCell ref="C106:C108"/>
    <mergeCell ref="D106:D108"/>
    <mergeCell ref="C109:C111"/>
    <mergeCell ref="D109:D111"/>
    <mergeCell ref="C112:C114"/>
    <mergeCell ref="D112:D114"/>
    <mergeCell ref="C115:C117"/>
    <mergeCell ref="D115:D117"/>
    <mergeCell ref="C118:C120"/>
    <mergeCell ref="D118:D120"/>
    <mergeCell ref="C121:C123"/>
    <mergeCell ref="D91:D93"/>
    <mergeCell ref="C94:C96"/>
    <mergeCell ref="D94:D96"/>
    <mergeCell ref="C97:C99"/>
    <mergeCell ref="D97:D99"/>
    <mergeCell ref="A76:A81"/>
    <mergeCell ref="B76:B81"/>
    <mergeCell ref="A82:A105"/>
    <mergeCell ref="B82:B105"/>
    <mergeCell ref="C82:C84"/>
    <mergeCell ref="C91:C93"/>
    <mergeCell ref="C100:C102"/>
    <mergeCell ref="D82:D84"/>
    <mergeCell ref="C85:C87"/>
    <mergeCell ref="D85:D87"/>
    <mergeCell ref="C88:C90"/>
    <mergeCell ref="D88:D90"/>
    <mergeCell ref="A70:A75"/>
    <mergeCell ref="B70:B75"/>
    <mergeCell ref="C71:C72"/>
    <mergeCell ref="D71:D72"/>
    <mergeCell ref="C74:C75"/>
    <mergeCell ref="D74:D75"/>
    <mergeCell ref="A43:A44"/>
    <mergeCell ref="B43:B44"/>
    <mergeCell ref="A45:A47"/>
    <mergeCell ref="B45:B47"/>
    <mergeCell ref="A48:A69"/>
    <mergeCell ref="B48:B69"/>
    <mergeCell ref="D40:D41"/>
    <mergeCell ref="A28:A29"/>
    <mergeCell ref="B28:B29"/>
    <mergeCell ref="A30:A31"/>
    <mergeCell ref="B30:B31"/>
    <mergeCell ref="A32:A33"/>
    <mergeCell ref="B32:B33"/>
    <mergeCell ref="A34:A38"/>
    <mergeCell ref="B34:B38"/>
    <mergeCell ref="A39:A42"/>
    <mergeCell ref="B39:B42"/>
    <mergeCell ref="C40:C41"/>
    <mergeCell ref="C18:C19"/>
    <mergeCell ref="D18:D19"/>
    <mergeCell ref="A21:A23"/>
    <mergeCell ref="B21:B23"/>
    <mergeCell ref="A25:A27"/>
    <mergeCell ref="B25:B27"/>
    <mergeCell ref="A9:A19"/>
    <mergeCell ref="B9:B19"/>
    <mergeCell ref="C10:C11"/>
    <mergeCell ref="D10:D11"/>
    <mergeCell ref="C12:C13"/>
    <mergeCell ref="D12:D13"/>
    <mergeCell ref="C14:C15"/>
    <mergeCell ref="D14:D15"/>
    <mergeCell ref="C16:C17"/>
    <mergeCell ref="D16:D17"/>
    <mergeCell ref="D7:D8"/>
    <mergeCell ref="A4:A5"/>
    <mergeCell ref="B4:B5"/>
    <mergeCell ref="A7:A8"/>
    <mergeCell ref="B7:B8"/>
    <mergeCell ref="C7:C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F138"/>
  <sheetViews>
    <sheetView topLeftCell="A122" zoomScale="50" zoomScaleNormal="50" workbookViewId="0">
      <selection activeCell="E145" sqref="E145"/>
    </sheetView>
  </sheetViews>
  <sheetFormatPr baseColWidth="10" defaultColWidth="11.5" defaultRowHeight="15" x14ac:dyDescent="0.2"/>
  <cols>
    <col min="3" max="3" width="19.83203125" customWidth="1"/>
    <col min="5" max="5" width="26.5" customWidth="1"/>
  </cols>
  <sheetData>
    <row r="1" spans="2:6" ht="52" thickBot="1" x14ac:dyDescent="0.25">
      <c r="B1" s="22" t="s">
        <v>0</v>
      </c>
      <c r="C1" s="23" t="s">
        <v>3402</v>
      </c>
      <c r="D1" s="24" t="s">
        <v>2</v>
      </c>
      <c r="E1" s="25" t="s">
        <v>3403</v>
      </c>
      <c r="F1" s="26" t="s">
        <v>4</v>
      </c>
    </row>
    <row r="2" spans="2:6" ht="18" thickBot="1" x14ac:dyDescent="0.25">
      <c r="B2" s="27" t="s">
        <v>7</v>
      </c>
      <c r="C2" s="28" t="s">
        <v>8</v>
      </c>
      <c r="D2" s="29" t="s">
        <v>9</v>
      </c>
      <c r="E2" s="30" t="s">
        <v>10</v>
      </c>
      <c r="F2" s="31" t="s">
        <v>11</v>
      </c>
    </row>
    <row r="3" spans="2:6" ht="17" x14ac:dyDescent="0.2">
      <c r="B3" s="382" t="s">
        <v>88</v>
      </c>
      <c r="C3" s="384" t="s">
        <v>3404</v>
      </c>
      <c r="D3" s="32" t="s">
        <v>90</v>
      </c>
      <c r="E3" s="33" t="s">
        <v>91</v>
      </c>
      <c r="F3" s="34" t="s">
        <v>92</v>
      </c>
    </row>
    <row r="4" spans="2:6" ht="51" customHeight="1" thickBot="1" x14ac:dyDescent="0.25">
      <c r="B4" s="383"/>
      <c r="C4" s="385"/>
      <c r="D4" s="35" t="s">
        <v>3405</v>
      </c>
      <c r="E4" s="36" t="s">
        <v>3406</v>
      </c>
      <c r="F4" s="37" t="s">
        <v>92</v>
      </c>
    </row>
    <row r="5" spans="2:6" ht="235" customHeight="1" x14ac:dyDescent="0.2">
      <c r="B5" s="338" t="s">
        <v>7</v>
      </c>
      <c r="C5" s="335" t="s">
        <v>3407</v>
      </c>
      <c r="D5" s="38" t="s">
        <v>176</v>
      </c>
      <c r="E5" s="39" t="s">
        <v>3408</v>
      </c>
      <c r="F5" s="40" t="s">
        <v>92</v>
      </c>
    </row>
    <row r="6" spans="2:6" ht="69" thickBot="1" x14ac:dyDescent="0.25">
      <c r="B6" s="334"/>
      <c r="C6" s="337"/>
      <c r="D6" s="41" t="s">
        <v>178</v>
      </c>
      <c r="E6" s="42" t="s">
        <v>179</v>
      </c>
      <c r="F6" s="43" t="s">
        <v>92</v>
      </c>
    </row>
    <row r="7" spans="2:6" ht="69" thickBot="1" x14ac:dyDescent="0.25">
      <c r="B7" s="44" t="s">
        <v>8</v>
      </c>
      <c r="C7" s="45" t="s">
        <v>180</v>
      </c>
      <c r="D7" s="41" t="s">
        <v>181</v>
      </c>
      <c r="E7" s="42" t="s">
        <v>3409</v>
      </c>
      <c r="F7" s="46" t="s">
        <v>183</v>
      </c>
    </row>
    <row r="8" spans="2:6" ht="28" x14ac:dyDescent="0.2">
      <c r="B8" s="338" t="s">
        <v>9</v>
      </c>
      <c r="C8" s="369" t="s">
        <v>184</v>
      </c>
      <c r="D8" s="349" t="s">
        <v>185</v>
      </c>
      <c r="E8" s="346" t="s">
        <v>3410</v>
      </c>
      <c r="F8" s="40" t="s">
        <v>186</v>
      </c>
    </row>
    <row r="9" spans="2:6" ht="29" thickBot="1" x14ac:dyDescent="0.25">
      <c r="B9" s="334"/>
      <c r="C9" s="371"/>
      <c r="D9" s="355"/>
      <c r="E9" s="348"/>
      <c r="F9" s="47" t="s">
        <v>187</v>
      </c>
    </row>
    <row r="10" spans="2:6" x14ac:dyDescent="0.2">
      <c r="B10" s="338" t="s">
        <v>10</v>
      </c>
      <c r="C10" s="369" t="s">
        <v>188</v>
      </c>
      <c r="D10" s="349" t="s">
        <v>189</v>
      </c>
      <c r="E10" s="346" t="s">
        <v>3411</v>
      </c>
      <c r="F10" s="40" t="s">
        <v>92</v>
      </c>
    </row>
    <row r="11" spans="2:6" ht="32" customHeight="1" thickBot="1" x14ac:dyDescent="0.25">
      <c r="B11" s="333"/>
      <c r="C11" s="370"/>
      <c r="D11" s="355"/>
      <c r="E11" s="348"/>
      <c r="F11" s="47" t="s">
        <v>191</v>
      </c>
    </row>
    <row r="12" spans="2:6" x14ac:dyDescent="0.2">
      <c r="B12" s="377"/>
      <c r="C12" s="380"/>
      <c r="D12" s="349" t="s">
        <v>190</v>
      </c>
      <c r="E12" s="346" t="s">
        <v>3412</v>
      </c>
      <c r="F12" s="40" t="s">
        <v>92</v>
      </c>
    </row>
    <row r="13" spans="2:6" ht="16" thickBot="1" x14ac:dyDescent="0.25">
      <c r="B13" s="377"/>
      <c r="C13" s="380"/>
      <c r="D13" s="351"/>
      <c r="E13" s="353"/>
      <c r="F13" s="43" t="s">
        <v>191</v>
      </c>
    </row>
    <row r="14" spans="2:6" x14ac:dyDescent="0.2">
      <c r="B14" s="377"/>
      <c r="C14" s="380"/>
      <c r="D14" s="349" t="s">
        <v>192</v>
      </c>
      <c r="E14" s="346" t="s">
        <v>3413</v>
      </c>
      <c r="F14" s="40" t="s">
        <v>92</v>
      </c>
    </row>
    <row r="15" spans="2:6" ht="16" thickBot="1" x14ac:dyDescent="0.25">
      <c r="B15" s="377"/>
      <c r="C15" s="380"/>
      <c r="D15" s="351"/>
      <c r="E15" s="353"/>
      <c r="F15" s="43" t="s">
        <v>191</v>
      </c>
    </row>
    <row r="16" spans="2:6" x14ac:dyDescent="0.2">
      <c r="B16" s="377"/>
      <c r="C16" s="380"/>
      <c r="D16" s="362" t="s">
        <v>193</v>
      </c>
      <c r="E16" s="359" t="s">
        <v>3414</v>
      </c>
      <c r="F16" s="40" t="s">
        <v>92</v>
      </c>
    </row>
    <row r="17" spans="2:6" ht="16" thickBot="1" x14ac:dyDescent="0.25">
      <c r="B17" s="378"/>
      <c r="C17" s="381"/>
      <c r="D17" s="364"/>
      <c r="E17" s="361"/>
      <c r="F17" s="43" t="s">
        <v>191</v>
      </c>
    </row>
    <row r="18" spans="2:6" ht="103" thickBot="1" x14ac:dyDescent="0.25">
      <c r="B18" s="44" t="s">
        <v>11</v>
      </c>
      <c r="C18" s="45" t="s">
        <v>197</v>
      </c>
      <c r="D18" s="41" t="s">
        <v>198</v>
      </c>
      <c r="E18" s="42" t="s">
        <v>3415</v>
      </c>
      <c r="F18" s="43" t="s">
        <v>92</v>
      </c>
    </row>
    <row r="19" spans="2:6" ht="51" x14ac:dyDescent="0.2">
      <c r="B19" s="338" t="s">
        <v>200</v>
      </c>
      <c r="C19" s="335" t="s">
        <v>201</v>
      </c>
      <c r="D19" s="38" t="s">
        <v>202</v>
      </c>
      <c r="E19" s="39" t="s">
        <v>3416</v>
      </c>
      <c r="F19" s="40" t="s">
        <v>92</v>
      </c>
    </row>
    <row r="20" spans="2:6" ht="68" x14ac:dyDescent="0.2">
      <c r="B20" s="333"/>
      <c r="C20" s="336"/>
      <c r="D20" s="48" t="s">
        <v>204</v>
      </c>
      <c r="E20" s="49" t="s">
        <v>411</v>
      </c>
      <c r="F20" s="50" t="s">
        <v>92</v>
      </c>
    </row>
    <row r="21" spans="2:6" ht="52" thickBot="1" x14ac:dyDescent="0.25">
      <c r="B21" s="334"/>
      <c r="C21" s="337"/>
      <c r="D21" s="41" t="s">
        <v>205</v>
      </c>
      <c r="E21" s="42" t="s">
        <v>3417</v>
      </c>
      <c r="F21" s="43" t="s">
        <v>92</v>
      </c>
    </row>
    <row r="22" spans="2:6" ht="103" thickBot="1" x14ac:dyDescent="0.25">
      <c r="B22" s="51" t="s">
        <v>207</v>
      </c>
      <c r="C22" s="52" t="s">
        <v>3418</v>
      </c>
      <c r="D22" s="53" t="s">
        <v>208</v>
      </c>
      <c r="E22" s="54" t="s">
        <v>3419</v>
      </c>
      <c r="F22" s="55" t="s">
        <v>209</v>
      </c>
    </row>
    <row r="23" spans="2:6" ht="102" x14ac:dyDescent="0.2">
      <c r="B23" s="338" t="s">
        <v>217</v>
      </c>
      <c r="C23" s="335" t="s">
        <v>3420</v>
      </c>
      <c r="D23" s="38" t="s">
        <v>219</v>
      </c>
      <c r="E23" s="39" t="s">
        <v>3421</v>
      </c>
      <c r="F23" s="56" t="s">
        <v>209</v>
      </c>
    </row>
    <row r="24" spans="2:6" ht="34" x14ac:dyDescent="0.2">
      <c r="B24" s="333"/>
      <c r="C24" s="336"/>
      <c r="D24" s="57" t="s">
        <v>220</v>
      </c>
      <c r="E24" s="19" t="s">
        <v>214</v>
      </c>
      <c r="F24" s="6" t="s">
        <v>215</v>
      </c>
    </row>
    <row r="25" spans="2:6" ht="71" customHeight="1" thickBot="1" x14ac:dyDescent="0.25">
      <c r="B25" s="343"/>
      <c r="C25" s="376"/>
      <c r="D25" s="58" t="s">
        <v>3422</v>
      </c>
      <c r="E25" s="59" t="s">
        <v>3423</v>
      </c>
      <c r="F25" s="60" t="s">
        <v>215</v>
      </c>
    </row>
    <row r="26" spans="2:6" ht="85" x14ac:dyDescent="0.2">
      <c r="B26" s="338" t="s">
        <v>221</v>
      </c>
      <c r="C26" s="335" t="s">
        <v>3424</v>
      </c>
      <c r="D26" s="38" t="s">
        <v>223</v>
      </c>
      <c r="E26" s="39" t="s">
        <v>417</v>
      </c>
      <c r="F26" s="56" t="s">
        <v>209</v>
      </c>
    </row>
    <row r="27" spans="2:6" ht="153" x14ac:dyDescent="0.2">
      <c r="B27" s="377"/>
      <c r="C27" s="379"/>
      <c r="D27" s="57" t="s">
        <v>3425</v>
      </c>
      <c r="E27" s="19" t="s">
        <v>3426</v>
      </c>
      <c r="F27" s="9" t="s">
        <v>209</v>
      </c>
    </row>
    <row r="28" spans="2:6" ht="35" thickBot="1" x14ac:dyDescent="0.25">
      <c r="B28" s="378"/>
      <c r="C28" s="376"/>
      <c r="D28" s="41" t="s">
        <v>3427</v>
      </c>
      <c r="E28" s="42" t="s">
        <v>214</v>
      </c>
      <c r="F28" s="43" t="s">
        <v>215</v>
      </c>
    </row>
    <row r="29" spans="2:6" ht="119" x14ac:dyDescent="0.2">
      <c r="B29" s="338" t="s">
        <v>225</v>
      </c>
      <c r="C29" s="369" t="s">
        <v>3428</v>
      </c>
      <c r="D29" s="38" t="s">
        <v>227</v>
      </c>
      <c r="E29" s="39" t="s">
        <v>418</v>
      </c>
      <c r="F29" s="56" t="s">
        <v>209</v>
      </c>
    </row>
    <row r="30" spans="2:6" ht="187" x14ac:dyDescent="0.2">
      <c r="B30" s="333"/>
      <c r="C30" s="370"/>
      <c r="D30" s="61" t="s">
        <v>228</v>
      </c>
      <c r="E30" s="59" t="s">
        <v>3429</v>
      </c>
      <c r="F30" s="62" t="s">
        <v>209</v>
      </c>
    </row>
    <row r="31" spans="2:6" ht="35" thickBot="1" x14ac:dyDescent="0.25">
      <c r="B31" s="334"/>
      <c r="C31" s="371"/>
      <c r="D31" s="63" t="s">
        <v>3430</v>
      </c>
      <c r="E31" s="64" t="s">
        <v>214</v>
      </c>
      <c r="F31" s="47" t="s">
        <v>215</v>
      </c>
    </row>
    <row r="32" spans="2:6" ht="51" x14ac:dyDescent="0.2">
      <c r="B32" s="338" t="s">
        <v>239</v>
      </c>
      <c r="C32" s="339" t="s">
        <v>240</v>
      </c>
      <c r="D32" s="38" t="s">
        <v>241</v>
      </c>
      <c r="E32" s="65" t="s">
        <v>3431</v>
      </c>
      <c r="F32" s="40" t="s">
        <v>242</v>
      </c>
    </row>
    <row r="33" spans="2:6" x14ac:dyDescent="0.2">
      <c r="B33" s="333"/>
      <c r="C33" s="341"/>
      <c r="D33" s="365" t="s">
        <v>243</v>
      </c>
      <c r="E33" s="367" t="s">
        <v>422</v>
      </c>
      <c r="F33" s="6" t="s">
        <v>92</v>
      </c>
    </row>
    <row r="34" spans="2:6" x14ac:dyDescent="0.2">
      <c r="B34" s="333"/>
      <c r="C34" s="341"/>
      <c r="D34" s="366"/>
      <c r="E34" s="368"/>
      <c r="F34" s="6" t="s">
        <v>191</v>
      </c>
    </row>
    <row r="35" spans="2:6" ht="86" thickBot="1" x14ac:dyDescent="0.25">
      <c r="B35" s="333"/>
      <c r="C35" s="341"/>
      <c r="D35" s="66" t="s">
        <v>244</v>
      </c>
      <c r="E35" s="11" t="s">
        <v>423</v>
      </c>
      <c r="F35" s="12" t="s">
        <v>209</v>
      </c>
    </row>
    <row r="36" spans="2:6" ht="119" x14ac:dyDescent="0.2">
      <c r="B36" s="338" t="s">
        <v>245</v>
      </c>
      <c r="C36" s="335" t="s">
        <v>3432</v>
      </c>
      <c r="D36" s="38" t="s">
        <v>246</v>
      </c>
      <c r="E36" s="39" t="s">
        <v>3433</v>
      </c>
      <c r="F36" s="56" t="s">
        <v>209</v>
      </c>
    </row>
    <row r="37" spans="2:6" ht="86" thickBot="1" x14ac:dyDescent="0.25">
      <c r="B37" s="334"/>
      <c r="C37" s="337"/>
      <c r="D37" s="63" t="s">
        <v>247</v>
      </c>
      <c r="E37" s="64" t="s">
        <v>3434</v>
      </c>
      <c r="F37" s="47" t="s">
        <v>215</v>
      </c>
    </row>
    <row r="38" spans="2:6" ht="136" x14ac:dyDescent="0.2">
      <c r="B38" s="338" t="s">
        <v>248</v>
      </c>
      <c r="C38" s="339" t="s">
        <v>249</v>
      </c>
      <c r="D38" s="38" t="s">
        <v>250</v>
      </c>
      <c r="E38" s="39" t="s">
        <v>3435</v>
      </c>
      <c r="F38" s="40" t="s">
        <v>251</v>
      </c>
    </row>
    <row r="39" spans="2:6" ht="119" x14ac:dyDescent="0.2">
      <c r="B39" s="333"/>
      <c r="C39" s="341"/>
      <c r="D39" s="57" t="s">
        <v>252</v>
      </c>
      <c r="E39" s="19" t="s">
        <v>253</v>
      </c>
      <c r="F39" s="6" t="s">
        <v>251</v>
      </c>
    </row>
    <row r="40" spans="2:6" ht="69" thickBot="1" x14ac:dyDescent="0.25">
      <c r="B40" s="334"/>
      <c r="C40" s="340"/>
      <c r="D40" s="63" t="s">
        <v>254</v>
      </c>
      <c r="E40" s="64" t="s">
        <v>255</v>
      </c>
      <c r="F40" s="47" t="s">
        <v>251</v>
      </c>
    </row>
    <row r="41" spans="2:6" ht="34" x14ac:dyDescent="0.2">
      <c r="B41" s="338" t="s">
        <v>256</v>
      </c>
      <c r="C41" s="369" t="s">
        <v>428</v>
      </c>
      <c r="D41" s="48" t="s">
        <v>257</v>
      </c>
      <c r="E41" s="49" t="s">
        <v>258</v>
      </c>
      <c r="F41" s="67" t="s">
        <v>251</v>
      </c>
    </row>
    <row r="42" spans="2:6" ht="51" x14ac:dyDescent="0.2">
      <c r="B42" s="333"/>
      <c r="C42" s="370"/>
      <c r="D42" s="57" t="s">
        <v>259</v>
      </c>
      <c r="E42" s="19" t="s">
        <v>260</v>
      </c>
      <c r="F42" s="68" t="s">
        <v>251</v>
      </c>
    </row>
    <row r="43" spans="2:6" ht="17" x14ac:dyDescent="0.2">
      <c r="B43" s="333"/>
      <c r="C43" s="370"/>
      <c r="D43" s="57" t="s">
        <v>261</v>
      </c>
      <c r="E43" s="19" t="s">
        <v>262</v>
      </c>
      <c r="F43" s="68" t="s">
        <v>251</v>
      </c>
    </row>
    <row r="44" spans="2:6" ht="17" x14ac:dyDescent="0.2">
      <c r="B44" s="333"/>
      <c r="C44" s="370"/>
      <c r="D44" s="57" t="s">
        <v>263</v>
      </c>
      <c r="E44" s="19" t="s">
        <v>264</v>
      </c>
      <c r="F44" s="68" t="s">
        <v>251</v>
      </c>
    </row>
    <row r="45" spans="2:6" ht="34" x14ac:dyDescent="0.2">
      <c r="B45" s="333"/>
      <c r="C45" s="370"/>
      <c r="D45" s="57" t="s">
        <v>265</v>
      </c>
      <c r="E45" s="19" t="s">
        <v>266</v>
      </c>
      <c r="F45" s="68" t="s">
        <v>251</v>
      </c>
    </row>
    <row r="46" spans="2:6" ht="34" x14ac:dyDescent="0.2">
      <c r="B46" s="333"/>
      <c r="C46" s="370"/>
      <c r="D46" s="57" t="s">
        <v>267</v>
      </c>
      <c r="E46" s="19" t="s">
        <v>268</v>
      </c>
      <c r="F46" s="68" t="s">
        <v>251</v>
      </c>
    </row>
    <row r="47" spans="2:6" ht="68" x14ac:dyDescent="0.2">
      <c r="B47" s="333"/>
      <c r="C47" s="370"/>
      <c r="D47" s="57" t="s">
        <v>269</v>
      </c>
      <c r="E47" s="19" t="s">
        <v>429</v>
      </c>
      <c r="F47" s="68" t="s">
        <v>251</v>
      </c>
    </row>
    <row r="48" spans="2:6" ht="51" x14ac:dyDescent="0.2">
      <c r="B48" s="333"/>
      <c r="C48" s="370"/>
      <c r="D48" s="57" t="s">
        <v>270</v>
      </c>
      <c r="E48" s="19" t="s">
        <v>271</v>
      </c>
      <c r="F48" s="68" t="s">
        <v>251</v>
      </c>
    </row>
    <row r="49" spans="2:6" ht="34" x14ac:dyDescent="0.2">
      <c r="B49" s="333"/>
      <c r="C49" s="370"/>
      <c r="D49" s="57" t="s">
        <v>272</v>
      </c>
      <c r="E49" s="19" t="s">
        <v>273</v>
      </c>
      <c r="F49" s="68" t="s">
        <v>251</v>
      </c>
    </row>
    <row r="50" spans="2:6" ht="68" x14ac:dyDescent="0.2">
      <c r="B50" s="333"/>
      <c r="C50" s="370"/>
      <c r="D50" s="57" t="s">
        <v>274</v>
      </c>
      <c r="E50" s="19" t="s">
        <v>3436</v>
      </c>
      <c r="F50" s="68" t="s">
        <v>251</v>
      </c>
    </row>
    <row r="51" spans="2:6" ht="17" x14ac:dyDescent="0.2">
      <c r="B51" s="333"/>
      <c r="C51" s="370"/>
      <c r="D51" s="57" t="s">
        <v>275</v>
      </c>
      <c r="E51" s="19" t="s">
        <v>276</v>
      </c>
      <c r="F51" s="68" t="s">
        <v>251</v>
      </c>
    </row>
    <row r="52" spans="2:6" ht="68" x14ac:dyDescent="0.2">
      <c r="B52" s="333"/>
      <c r="C52" s="370"/>
      <c r="D52" s="57" t="s">
        <v>277</v>
      </c>
      <c r="E52" s="19" t="s">
        <v>3437</v>
      </c>
      <c r="F52" s="68" t="s">
        <v>251</v>
      </c>
    </row>
    <row r="53" spans="2:6" ht="34" x14ac:dyDescent="0.2">
      <c r="B53" s="333"/>
      <c r="C53" s="370"/>
      <c r="D53" s="57" t="s">
        <v>279</v>
      </c>
      <c r="E53" s="19" t="s">
        <v>431</v>
      </c>
      <c r="F53" s="68" t="s">
        <v>251</v>
      </c>
    </row>
    <row r="54" spans="2:6" ht="51" x14ac:dyDescent="0.2">
      <c r="B54" s="333"/>
      <c r="C54" s="370"/>
      <c r="D54" s="57" t="s">
        <v>280</v>
      </c>
      <c r="E54" s="19" t="s">
        <v>281</v>
      </c>
      <c r="F54" s="68" t="s">
        <v>251</v>
      </c>
    </row>
    <row r="55" spans="2:6" ht="34" x14ac:dyDescent="0.2">
      <c r="B55" s="333"/>
      <c r="C55" s="370"/>
      <c r="D55" s="57" t="s">
        <v>282</v>
      </c>
      <c r="E55" s="19" t="s">
        <v>283</v>
      </c>
      <c r="F55" s="68" t="s">
        <v>251</v>
      </c>
    </row>
    <row r="56" spans="2:6" ht="34" x14ac:dyDescent="0.2">
      <c r="B56" s="333"/>
      <c r="C56" s="370"/>
      <c r="D56" s="57" t="s">
        <v>284</v>
      </c>
      <c r="E56" s="19" t="s">
        <v>3438</v>
      </c>
      <c r="F56" s="68" t="s">
        <v>251</v>
      </c>
    </row>
    <row r="57" spans="2:6" ht="51" x14ac:dyDescent="0.2">
      <c r="B57" s="333"/>
      <c r="C57" s="370"/>
      <c r="D57" s="57" t="s">
        <v>286</v>
      </c>
      <c r="E57" s="19" t="s">
        <v>3439</v>
      </c>
      <c r="F57" s="68" t="s">
        <v>251</v>
      </c>
    </row>
    <row r="58" spans="2:6" ht="136" x14ac:dyDescent="0.2">
      <c r="B58" s="333"/>
      <c r="C58" s="370"/>
      <c r="D58" s="57" t="s">
        <v>288</v>
      </c>
      <c r="E58" s="19" t="s">
        <v>432</v>
      </c>
      <c r="F58" s="68" t="s">
        <v>251</v>
      </c>
    </row>
    <row r="59" spans="2:6" ht="85" x14ac:dyDescent="0.2">
      <c r="B59" s="333"/>
      <c r="C59" s="370"/>
      <c r="D59" s="57" t="s">
        <v>289</v>
      </c>
      <c r="E59" s="19" t="s">
        <v>290</v>
      </c>
      <c r="F59" s="68" t="s">
        <v>251</v>
      </c>
    </row>
    <row r="60" spans="2:6" ht="68" x14ac:dyDescent="0.2">
      <c r="B60" s="333"/>
      <c r="C60" s="370"/>
      <c r="D60" s="57" t="s">
        <v>291</v>
      </c>
      <c r="E60" s="19" t="s">
        <v>292</v>
      </c>
      <c r="F60" s="68" t="s">
        <v>251</v>
      </c>
    </row>
    <row r="61" spans="2:6" ht="34" x14ac:dyDescent="0.2">
      <c r="B61" s="333"/>
      <c r="C61" s="370"/>
      <c r="D61" s="57" t="s">
        <v>293</v>
      </c>
      <c r="E61" s="69" t="s">
        <v>3440</v>
      </c>
      <c r="F61" s="68" t="s">
        <v>251</v>
      </c>
    </row>
    <row r="62" spans="2:6" ht="43" thickBot="1" x14ac:dyDescent="0.25">
      <c r="B62" s="334"/>
      <c r="C62" s="371"/>
      <c r="D62" s="58" t="s">
        <v>295</v>
      </c>
      <c r="E62" s="70" t="s">
        <v>447</v>
      </c>
      <c r="F62" s="71" t="s">
        <v>3441</v>
      </c>
    </row>
    <row r="63" spans="2:6" ht="102" x14ac:dyDescent="0.2">
      <c r="B63" s="338" t="s">
        <v>297</v>
      </c>
      <c r="C63" s="339" t="s">
        <v>433</v>
      </c>
      <c r="D63" s="38" t="s">
        <v>298</v>
      </c>
      <c r="E63" s="39" t="s">
        <v>3442</v>
      </c>
      <c r="F63" s="56" t="s">
        <v>300</v>
      </c>
    </row>
    <row r="64" spans="2:6" x14ac:dyDescent="0.2">
      <c r="B64" s="333"/>
      <c r="C64" s="341"/>
      <c r="D64" s="372" t="s">
        <v>301</v>
      </c>
      <c r="E64" s="326" t="s">
        <v>434</v>
      </c>
      <c r="F64" s="6" t="s">
        <v>92</v>
      </c>
    </row>
    <row r="65" spans="2:6" x14ac:dyDescent="0.2">
      <c r="B65" s="333"/>
      <c r="C65" s="341"/>
      <c r="D65" s="372"/>
      <c r="E65" s="326"/>
      <c r="F65" s="6" t="s">
        <v>191</v>
      </c>
    </row>
    <row r="66" spans="2:6" ht="102" x14ac:dyDescent="0.2">
      <c r="B66" s="333"/>
      <c r="C66" s="341"/>
      <c r="D66" s="57" t="s">
        <v>302</v>
      </c>
      <c r="E66" s="19" t="s">
        <v>3443</v>
      </c>
      <c r="F66" s="6" t="s">
        <v>215</v>
      </c>
    </row>
    <row r="67" spans="2:6" x14ac:dyDescent="0.2">
      <c r="B67" s="333"/>
      <c r="C67" s="341"/>
      <c r="D67" s="373" t="s">
        <v>304</v>
      </c>
      <c r="E67" s="374" t="s">
        <v>3444</v>
      </c>
      <c r="F67" s="60" t="s">
        <v>300</v>
      </c>
    </row>
    <row r="68" spans="2:6" ht="16" thickBot="1" x14ac:dyDescent="0.25">
      <c r="B68" s="343"/>
      <c r="C68" s="345"/>
      <c r="D68" s="351"/>
      <c r="E68" s="375"/>
      <c r="F68" s="47" t="s">
        <v>191</v>
      </c>
    </row>
    <row r="69" spans="2:6" ht="34" x14ac:dyDescent="0.2">
      <c r="B69" s="338" t="s">
        <v>305</v>
      </c>
      <c r="C69" s="339" t="s">
        <v>3445</v>
      </c>
      <c r="D69" s="48" t="s">
        <v>307</v>
      </c>
      <c r="E69" s="49" t="s">
        <v>3446</v>
      </c>
      <c r="F69" s="72" t="s">
        <v>242</v>
      </c>
    </row>
    <row r="70" spans="2:6" ht="51" x14ac:dyDescent="0.2">
      <c r="B70" s="333"/>
      <c r="C70" s="341"/>
      <c r="D70" s="48" t="s">
        <v>308</v>
      </c>
      <c r="E70" s="73" t="s">
        <v>437</v>
      </c>
      <c r="F70" s="74" t="s">
        <v>92</v>
      </c>
    </row>
    <row r="71" spans="2:6" ht="51" x14ac:dyDescent="0.2">
      <c r="B71" s="333"/>
      <c r="C71" s="341"/>
      <c r="D71" s="57" t="s">
        <v>309</v>
      </c>
      <c r="E71" s="73" t="s">
        <v>310</v>
      </c>
      <c r="F71" s="74" t="s">
        <v>92</v>
      </c>
    </row>
    <row r="72" spans="2:6" ht="68" x14ac:dyDescent="0.2">
      <c r="B72" s="333"/>
      <c r="C72" s="341"/>
      <c r="D72" s="57" t="s">
        <v>311</v>
      </c>
      <c r="E72" s="73" t="s">
        <v>312</v>
      </c>
      <c r="F72" s="74" t="s">
        <v>251</v>
      </c>
    </row>
    <row r="73" spans="2:6" ht="34" x14ac:dyDescent="0.2">
      <c r="B73" s="333"/>
      <c r="C73" s="341"/>
      <c r="D73" s="57" t="s">
        <v>3447</v>
      </c>
      <c r="E73" s="75" t="s">
        <v>314</v>
      </c>
      <c r="F73" s="76" t="s">
        <v>251</v>
      </c>
    </row>
    <row r="74" spans="2:6" ht="86" thickBot="1" x14ac:dyDescent="0.25">
      <c r="B74" s="334"/>
      <c r="C74" s="340"/>
      <c r="D74" s="57" t="s">
        <v>315</v>
      </c>
      <c r="E74" s="64" t="s">
        <v>3448</v>
      </c>
      <c r="F74" s="76" t="s">
        <v>251</v>
      </c>
    </row>
    <row r="75" spans="2:6" ht="56" x14ac:dyDescent="0.2">
      <c r="B75" s="338" t="s">
        <v>317</v>
      </c>
      <c r="C75" s="335" t="s">
        <v>438</v>
      </c>
      <c r="D75" s="349" t="s">
        <v>318</v>
      </c>
      <c r="E75" s="346" t="s">
        <v>319</v>
      </c>
      <c r="F75" s="77" t="s">
        <v>320</v>
      </c>
    </row>
    <row r="76" spans="2:6" ht="70" x14ac:dyDescent="0.2">
      <c r="B76" s="333"/>
      <c r="C76" s="336"/>
      <c r="D76" s="354"/>
      <c r="E76" s="347"/>
      <c r="F76" s="74" t="s">
        <v>321</v>
      </c>
    </row>
    <row r="77" spans="2:6" ht="43" thickBot="1" x14ac:dyDescent="0.25">
      <c r="B77" s="333"/>
      <c r="C77" s="336"/>
      <c r="D77" s="355"/>
      <c r="E77" s="348"/>
      <c r="F77" s="78" t="s">
        <v>325</v>
      </c>
    </row>
    <row r="78" spans="2:6" ht="56" x14ac:dyDescent="0.2">
      <c r="B78" s="333"/>
      <c r="C78" s="336"/>
      <c r="D78" s="349" t="s">
        <v>323</v>
      </c>
      <c r="E78" s="346" t="s">
        <v>324</v>
      </c>
      <c r="F78" s="77" t="s">
        <v>320</v>
      </c>
    </row>
    <row r="79" spans="2:6" ht="70" x14ac:dyDescent="0.2">
      <c r="B79" s="333"/>
      <c r="C79" s="336"/>
      <c r="D79" s="354"/>
      <c r="E79" s="347"/>
      <c r="F79" s="74" t="s">
        <v>321</v>
      </c>
    </row>
    <row r="80" spans="2:6" ht="43" thickBot="1" x14ac:dyDescent="0.25">
      <c r="B80" s="333"/>
      <c r="C80" s="336"/>
      <c r="D80" s="355"/>
      <c r="E80" s="347"/>
      <c r="F80" s="76" t="s">
        <v>325</v>
      </c>
    </row>
    <row r="81" spans="2:6" ht="56" x14ac:dyDescent="0.2">
      <c r="B81" s="333"/>
      <c r="C81" s="336"/>
      <c r="D81" s="362" t="s">
        <v>326</v>
      </c>
      <c r="E81" s="359" t="s">
        <v>327</v>
      </c>
      <c r="F81" s="40" t="s">
        <v>320</v>
      </c>
    </row>
    <row r="82" spans="2:6" ht="70" x14ac:dyDescent="0.2">
      <c r="B82" s="333"/>
      <c r="C82" s="336"/>
      <c r="D82" s="363"/>
      <c r="E82" s="360"/>
      <c r="F82" s="6" t="s">
        <v>321</v>
      </c>
    </row>
    <row r="83" spans="2:6" ht="43" thickBot="1" x14ac:dyDescent="0.25">
      <c r="B83" s="333"/>
      <c r="C83" s="336"/>
      <c r="D83" s="363"/>
      <c r="E83" s="360"/>
      <c r="F83" s="60" t="s">
        <v>325</v>
      </c>
    </row>
    <row r="84" spans="2:6" ht="56" x14ac:dyDescent="0.2">
      <c r="B84" s="333"/>
      <c r="C84" s="336"/>
      <c r="D84" s="362" t="s">
        <v>328</v>
      </c>
      <c r="E84" s="359" t="s">
        <v>329</v>
      </c>
      <c r="F84" s="40" t="s">
        <v>320</v>
      </c>
    </row>
    <row r="85" spans="2:6" ht="70" x14ac:dyDescent="0.2">
      <c r="B85" s="333"/>
      <c r="C85" s="336"/>
      <c r="D85" s="363"/>
      <c r="E85" s="360"/>
      <c r="F85" s="6" t="s">
        <v>321</v>
      </c>
    </row>
    <row r="86" spans="2:6" ht="43" thickBot="1" x14ac:dyDescent="0.25">
      <c r="B86" s="333"/>
      <c r="C86" s="336"/>
      <c r="D86" s="364"/>
      <c r="E86" s="361"/>
      <c r="F86" s="47" t="s">
        <v>325</v>
      </c>
    </row>
    <row r="87" spans="2:6" ht="56" x14ac:dyDescent="0.2">
      <c r="B87" s="333"/>
      <c r="C87" s="336"/>
      <c r="D87" s="354" t="s">
        <v>330</v>
      </c>
      <c r="E87" s="347" t="s">
        <v>3449</v>
      </c>
      <c r="F87" s="72" t="s">
        <v>320</v>
      </c>
    </row>
    <row r="88" spans="2:6" ht="70" x14ac:dyDescent="0.2">
      <c r="B88" s="333"/>
      <c r="C88" s="336"/>
      <c r="D88" s="354"/>
      <c r="E88" s="347"/>
      <c r="F88" s="74" t="s">
        <v>321</v>
      </c>
    </row>
    <row r="89" spans="2:6" ht="43" thickBot="1" x14ac:dyDescent="0.25">
      <c r="B89" s="333"/>
      <c r="C89" s="336"/>
      <c r="D89" s="355"/>
      <c r="E89" s="348"/>
      <c r="F89" s="78" t="s">
        <v>325</v>
      </c>
    </row>
    <row r="90" spans="2:6" ht="56" x14ac:dyDescent="0.2">
      <c r="B90" s="333"/>
      <c r="C90" s="336"/>
      <c r="D90" s="349" t="s">
        <v>332</v>
      </c>
      <c r="E90" s="346" t="s">
        <v>333</v>
      </c>
      <c r="F90" s="77" t="s">
        <v>320</v>
      </c>
    </row>
    <row r="91" spans="2:6" ht="70" x14ac:dyDescent="0.2">
      <c r="B91" s="333"/>
      <c r="C91" s="336"/>
      <c r="D91" s="354"/>
      <c r="E91" s="347"/>
      <c r="F91" s="74" t="s">
        <v>321</v>
      </c>
    </row>
    <row r="92" spans="2:6" ht="43" thickBot="1" x14ac:dyDescent="0.25">
      <c r="B92" s="333"/>
      <c r="C92" s="336"/>
      <c r="D92" s="355"/>
      <c r="E92" s="348"/>
      <c r="F92" s="78" t="s">
        <v>325</v>
      </c>
    </row>
    <row r="93" spans="2:6" ht="56" x14ac:dyDescent="0.2">
      <c r="B93" s="333"/>
      <c r="C93" s="336"/>
      <c r="D93" s="349" t="s">
        <v>334</v>
      </c>
      <c r="E93" s="346" t="s">
        <v>335</v>
      </c>
      <c r="F93" s="77" t="s">
        <v>320</v>
      </c>
    </row>
    <row r="94" spans="2:6" ht="70" x14ac:dyDescent="0.2">
      <c r="B94" s="333"/>
      <c r="C94" s="336"/>
      <c r="D94" s="354"/>
      <c r="E94" s="347"/>
      <c r="F94" s="74" t="s">
        <v>321</v>
      </c>
    </row>
    <row r="95" spans="2:6" ht="43" thickBot="1" x14ac:dyDescent="0.25">
      <c r="B95" s="333"/>
      <c r="C95" s="336"/>
      <c r="D95" s="355"/>
      <c r="E95" s="348"/>
      <c r="F95" s="78" t="s">
        <v>325</v>
      </c>
    </row>
    <row r="96" spans="2:6" ht="42" x14ac:dyDescent="0.2">
      <c r="B96" s="333"/>
      <c r="C96" s="336"/>
      <c r="D96" s="349" t="s">
        <v>336</v>
      </c>
      <c r="E96" s="356" t="s">
        <v>439</v>
      </c>
      <c r="F96" s="77" t="s">
        <v>440</v>
      </c>
    </row>
    <row r="97" spans="2:6" ht="70" x14ac:dyDescent="0.2">
      <c r="B97" s="333"/>
      <c r="C97" s="336"/>
      <c r="D97" s="354"/>
      <c r="E97" s="357"/>
      <c r="F97" s="74" t="s">
        <v>321</v>
      </c>
    </row>
    <row r="98" spans="2:6" ht="43" thickBot="1" x14ac:dyDescent="0.25">
      <c r="B98" s="334"/>
      <c r="C98" s="337"/>
      <c r="D98" s="355"/>
      <c r="E98" s="358"/>
      <c r="F98" s="78" t="s">
        <v>325</v>
      </c>
    </row>
    <row r="99" spans="2:6" ht="56" x14ac:dyDescent="0.2">
      <c r="B99" s="338" t="s">
        <v>337</v>
      </c>
      <c r="C99" s="335" t="s">
        <v>338</v>
      </c>
      <c r="D99" s="349" t="s">
        <v>339</v>
      </c>
      <c r="E99" s="346" t="s">
        <v>340</v>
      </c>
      <c r="F99" s="77" t="s">
        <v>320</v>
      </c>
    </row>
    <row r="100" spans="2:6" ht="70" x14ac:dyDescent="0.2">
      <c r="B100" s="333"/>
      <c r="C100" s="336"/>
      <c r="D100" s="354"/>
      <c r="E100" s="347"/>
      <c r="F100" s="74" t="s">
        <v>321</v>
      </c>
    </row>
    <row r="101" spans="2:6" ht="43" thickBot="1" x14ac:dyDescent="0.25">
      <c r="B101" s="333"/>
      <c r="C101" s="336"/>
      <c r="D101" s="355"/>
      <c r="E101" s="348"/>
      <c r="F101" s="78" t="s">
        <v>325</v>
      </c>
    </row>
    <row r="102" spans="2:6" ht="56" x14ac:dyDescent="0.2">
      <c r="B102" s="333"/>
      <c r="C102" s="336"/>
      <c r="D102" s="349" t="s">
        <v>341</v>
      </c>
      <c r="E102" s="346" t="s">
        <v>342</v>
      </c>
      <c r="F102" s="77" t="s">
        <v>320</v>
      </c>
    </row>
    <row r="103" spans="2:6" ht="70" x14ac:dyDescent="0.2">
      <c r="B103" s="333"/>
      <c r="C103" s="336"/>
      <c r="D103" s="354"/>
      <c r="E103" s="347"/>
      <c r="F103" s="74" t="s">
        <v>321</v>
      </c>
    </row>
    <row r="104" spans="2:6" ht="43" thickBot="1" x14ac:dyDescent="0.25">
      <c r="B104" s="333"/>
      <c r="C104" s="336"/>
      <c r="D104" s="355"/>
      <c r="E104" s="348"/>
      <c r="F104" s="78" t="s">
        <v>325</v>
      </c>
    </row>
    <row r="105" spans="2:6" ht="56" x14ac:dyDescent="0.2">
      <c r="B105" s="333"/>
      <c r="C105" s="336"/>
      <c r="D105" s="349" t="s">
        <v>343</v>
      </c>
      <c r="E105" s="346" t="s">
        <v>344</v>
      </c>
      <c r="F105" s="40" t="s">
        <v>320</v>
      </c>
    </row>
    <row r="106" spans="2:6" ht="70" x14ac:dyDescent="0.2">
      <c r="B106" s="333"/>
      <c r="C106" s="336"/>
      <c r="D106" s="350"/>
      <c r="E106" s="352"/>
      <c r="F106" s="6" t="s">
        <v>321</v>
      </c>
    </row>
    <row r="107" spans="2:6" ht="43" thickBot="1" x14ac:dyDescent="0.25">
      <c r="B107" s="333"/>
      <c r="C107" s="336"/>
      <c r="D107" s="351"/>
      <c r="E107" s="353"/>
      <c r="F107" s="47" t="s">
        <v>325</v>
      </c>
    </row>
    <row r="108" spans="2:6" ht="56" x14ac:dyDescent="0.2">
      <c r="B108" s="333"/>
      <c r="C108" s="336"/>
      <c r="D108" s="349" t="s">
        <v>345</v>
      </c>
      <c r="E108" s="346" t="s">
        <v>346</v>
      </c>
      <c r="F108" s="77" t="s">
        <v>320</v>
      </c>
    </row>
    <row r="109" spans="2:6" ht="70" x14ac:dyDescent="0.2">
      <c r="B109" s="333"/>
      <c r="C109" s="336"/>
      <c r="D109" s="354"/>
      <c r="E109" s="347"/>
      <c r="F109" s="74" t="s">
        <v>321</v>
      </c>
    </row>
    <row r="110" spans="2:6" ht="43" thickBot="1" x14ac:dyDescent="0.25">
      <c r="B110" s="333"/>
      <c r="C110" s="336"/>
      <c r="D110" s="355"/>
      <c r="E110" s="348"/>
      <c r="F110" s="78" t="s">
        <v>325</v>
      </c>
    </row>
    <row r="111" spans="2:6" ht="56" x14ac:dyDescent="0.2">
      <c r="B111" s="333"/>
      <c r="C111" s="336"/>
      <c r="D111" s="349" t="s">
        <v>347</v>
      </c>
      <c r="E111" s="346" t="s">
        <v>348</v>
      </c>
      <c r="F111" s="77" t="s">
        <v>320</v>
      </c>
    </row>
    <row r="112" spans="2:6" ht="70" x14ac:dyDescent="0.2">
      <c r="B112" s="333"/>
      <c r="C112" s="336"/>
      <c r="D112" s="354"/>
      <c r="E112" s="347"/>
      <c r="F112" s="74" t="s">
        <v>321</v>
      </c>
    </row>
    <row r="113" spans="2:6" ht="43" thickBot="1" x14ac:dyDescent="0.25">
      <c r="B113" s="333"/>
      <c r="C113" s="336"/>
      <c r="D113" s="355"/>
      <c r="E113" s="348"/>
      <c r="F113" s="78" t="s">
        <v>325</v>
      </c>
    </row>
    <row r="114" spans="2:6" ht="56" x14ac:dyDescent="0.2">
      <c r="B114" s="333"/>
      <c r="C114" s="336"/>
      <c r="D114" s="349" t="s">
        <v>349</v>
      </c>
      <c r="E114" s="346" t="s">
        <v>350</v>
      </c>
      <c r="F114" s="77" t="s">
        <v>320</v>
      </c>
    </row>
    <row r="115" spans="2:6" ht="70" x14ac:dyDescent="0.2">
      <c r="B115" s="333"/>
      <c r="C115" s="336"/>
      <c r="D115" s="354"/>
      <c r="E115" s="347"/>
      <c r="F115" s="74" t="s">
        <v>321</v>
      </c>
    </row>
    <row r="116" spans="2:6" ht="43" thickBot="1" x14ac:dyDescent="0.25">
      <c r="B116" s="333"/>
      <c r="C116" s="336"/>
      <c r="D116" s="355"/>
      <c r="E116" s="348"/>
      <c r="F116" s="78" t="s">
        <v>325</v>
      </c>
    </row>
    <row r="117" spans="2:6" ht="56" x14ac:dyDescent="0.2">
      <c r="B117" s="333"/>
      <c r="C117" s="336"/>
      <c r="D117" s="349" t="s">
        <v>351</v>
      </c>
      <c r="E117" s="346" t="s">
        <v>352</v>
      </c>
      <c r="F117" s="40" t="s">
        <v>320</v>
      </c>
    </row>
    <row r="118" spans="2:6" ht="70" x14ac:dyDescent="0.2">
      <c r="B118" s="333"/>
      <c r="C118" s="336"/>
      <c r="D118" s="350"/>
      <c r="E118" s="352"/>
      <c r="F118" s="6" t="s">
        <v>321</v>
      </c>
    </row>
    <row r="119" spans="2:6" ht="43" thickBot="1" x14ac:dyDescent="0.25">
      <c r="B119" s="333"/>
      <c r="C119" s="336"/>
      <c r="D119" s="351"/>
      <c r="E119" s="353"/>
      <c r="F119" s="47" t="s">
        <v>325</v>
      </c>
    </row>
    <row r="120" spans="2:6" ht="42" x14ac:dyDescent="0.2">
      <c r="B120" s="333"/>
      <c r="C120" s="336"/>
      <c r="D120" s="349" t="s">
        <v>353</v>
      </c>
      <c r="E120" s="356" t="s">
        <v>439</v>
      </c>
      <c r="F120" s="77" t="s">
        <v>440</v>
      </c>
    </row>
    <row r="121" spans="2:6" ht="70" x14ac:dyDescent="0.2">
      <c r="B121" s="333"/>
      <c r="C121" s="336"/>
      <c r="D121" s="354"/>
      <c r="E121" s="357"/>
      <c r="F121" s="74" t="s">
        <v>321</v>
      </c>
    </row>
    <row r="122" spans="2:6" ht="43" thickBot="1" x14ac:dyDescent="0.25">
      <c r="B122" s="334"/>
      <c r="C122" s="337"/>
      <c r="D122" s="354"/>
      <c r="E122" s="357"/>
      <c r="F122" s="78" t="s">
        <v>325</v>
      </c>
    </row>
    <row r="123" spans="2:6" ht="68" x14ac:dyDescent="0.2">
      <c r="B123" s="338" t="s">
        <v>364</v>
      </c>
      <c r="C123" s="335" t="s">
        <v>3450</v>
      </c>
      <c r="D123" s="38" t="s">
        <v>366</v>
      </c>
      <c r="E123" s="39" t="s">
        <v>367</v>
      </c>
      <c r="F123" s="77" t="s">
        <v>242</v>
      </c>
    </row>
    <row r="124" spans="2:6" ht="86" thickBot="1" x14ac:dyDescent="0.25">
      <c r="B124" s="334"/>
      <c r="C124" s="337"/>
      <c r="D124" s="63" t="s">
        <v>368</v>
      </c>
      <c r="E124" s="64" t="s">
        <v>369</v>
      </c>
      <c r="F124" s="78" t="s">
        <v>92</v>
      </c>
    </row>
    <row r="125" spans="2:6" ht="34" x14ac:dyDescent="0.2">
      <c r="B125" s="338" t="s">
        <v>370</v>
      </c>
      <c r="C125" s="339" t="s">
        <v>371</v>
      </c>
      <c r="D125" s="38" t="s">
        <v>384</v>
      </c>
      <c r="E125" s="39" t="s">
        <v>373</v>
      </c>
      <c r="F125" s="77" t="s">
        <v>191</v>
      </c>
    </row>
    <row r="126" spans="2:6" ht="102" x14ac:dyDescent="0.2">
      <c r="B126" s="333"/>
      <c r="C126" s="341"/>
      <c r="D126" s="57" t="s">
        <v>386</v>
      </c>
      <c r="E126" s="19" t="s">
        <v>3451</v>
      </c>
      <c r="F126" s="74" t="s">
        <v>191</v>
      </c>
    </row>
    <row r="127" spans="2:6" ht="51" x14ac:dyDescent="0.2">
      <c r="B127" s="333"/>
      <c r="C127" s="341"/>
      <c r="D127" s="57" t="s">
        <v>388</v>
      </c>
      <c r="E127" s="19" t="s">
        <v>377</v>
      </c>
      <c r="F127" s="74" t="s">
        <v>378</v>
      </c>
    </row>
    <row r="128" spans="2:6" ht="221" x14ac:dyDescent="0.2">
      <c r="B128" s="333"/>
      <c r="C128" s="341"/>
      <c r="D128" s="57" t="s">
        <v>3452</v>
      </c>
      <c r="E128" s="19" t="s">
        <v>3453</v>
      </c>
      <c r="F128" s="74" t="s">
        <v>92</v>
      </c>
    </row>
    <row r="129" spans="2:6" ht="86" thickBot="1" x14ac:dyDescent="0.25">
      <c r="B129" s="334"/>
      <c r="C129" s="340"/>
      <c r="D129" s="61" t="s">
        <v>3454</v>
      </c>
      <c r="E129" s="79" t="s">
        <v>381</v>
      </c>
      <c r="F129" s="76" t="s">
        <v>92</v>
      </c>
    </row>
    <row r="130" spans="2:6" ht="51" x14ac:dyDescent="0.2">
      <c r="B130" s="338" t="s">
        <v>382</v>
      </c>
      <c r="C130" s="339" t="s">
        <v>383</v>
      </c>
      <c r="D130" s="38" t="s">
        <v>384</v>
      </c>
      <c r="E130" s="39" t="s">
        <v>3455</v>
      </c>
      <c r="F130" s="40" t="s">
        <v>92</v>
      </c>
    </row>
    <row r="131" spans="2:6" ht="17" x14ac:dyDescent="0.2">
      <c r="B131" s="342"/>
      <c r="C131" s="344"/>
      <c r="D131" s="57" t="s">
        <v>386</v>
      </c>
      <c r="E131" s="19" t="s">
        <v>387</v>
      </c>
      <c r="F131" s="6" t="s">
        <v>251</v>
      </c>
    </row>
    <row r="132" spans="2:6" ht="35" thickBot="1" x14ac:dyDescent="0.25">
      <c r="B132" s="343"/>
      <c r="C132" s="345"/>
      <c r="D132" s="63" t="s">
        <v>388</v>
      </c>
      <c r="E132" s="64" t="s">
        <v>389</v>
      </c>
      <c r="F132" s="47" t="s">
        <v>251</v>
      </c>
    </row>
    <row r="133" spans="2:6" ht="34" x14ac:dyDescent="0.2">
      <c r="B133" s="332">
        <v>20</v>
      </c>
      <c r="C133" s="335" t="s">
        <v>445</v>
      </c>
      <c r="D133" s="48" t="s">
        <v>391</v>
      </c>
      <c r="E133" s="49" t="s">
        <v>402</v>
      </c>
      <c r="F133" s="72" t="s">
        <v>92</v>
      </c>
    </row>
    <row r="134" spans="2:6" ht="34" x14ac:dyDescent="0.2">
      <c r="B134" s="333"/>
      <c r="C134" s="336"/>
      <c r="D134" s="57" t="s">
        <v>393</v>
      </c>
      <c r="E134" s="49" t="s">
        <v>394</v>
      </c>
      <c r="F134" s="74" t="s">
        <v>395</v>
      </c>
    </row>
    <row r="135" spans="2:6" ht="18" thickBot="1" x14ac:dyDescent="0.25">
      <c r="B135" s="334"/>
      <c r="C135" s="337"/>
      <c r="D135" s="41" t="s">
        <v>396</v>
      </c>
      <c r="E135" s="42" t="s">
        <v>397</v>
      </c>
      <c r="F135" s="80" t="s">
        <v>398</v>
      </c>
    </row>
    <row r="136" spans="2:6" ht="34" x14ac:dyDescent="0.2">
      <c r="B136" s="338" t="s">
        <v>399</v>
      </c>
      <c r="C136" s="335" t="s">
        <v>3456</v>
      </c>
      <c r="D136" s="38" t="s">
        <v>401</v>
      </c>
      <c r="E136" s="65" t="s">
        <v>402</v>
      </c>
      <c r="F136" s="77" t="s">
        <v>92</v>
      </c>
    </row>
    <row r="137" spans="2:6" ht="34" x14ac:dyDescent="0.2">
      <c r="B137" s="333"/>
      <c r="C137" s="336"/>
      <c r="D137" s="57" t="s">
        <v>403</v>
      </c>
      <c r="E137" s="81" t="s">
        <v>394</v>
      </c>
      <c r="F137" s="74" t="s">
        <v>395</v>
      </c>
    </row>
    <row r="138" spans="2:6" ht="18" thickBot="1" x14ac:dyDescent="0.25">
      <c r="B138" s="334"/>
      <c r="C138" s="337"/>
      <c r="D138" s="63" t="s">
        <v>404</v>
      </c>
      <c r="E138" s="82" t="s">
        <v>397</v>
      </c>
      <c r="F138" s="80" t="s">
        <v>398</v>
      </c>
    </row>
  </sheetData>
  <mergeCells count="90">
    <mergeCell ref="B133:B135"/>
    <mergeCell ref="C133:C135"/>
    <mergeCell ref="B136:B138"/>
    <mergeCell ref="C136:C138"/>
    <mergeCell ref="B123:B124"/>
    <mergeCell ref="C123:C124"/>
    <mergeCell ref="B125:B129"/>
    <mergeCell ref="C125:C129"/>
    <mergeCell ref="B130:B132"/>
    <mergeCell ref="C130:C132"/>
    <mergeCell ref="E114:E116"/>
    <mergeCell ref="D117:D119"/>
    <mergeCell ref="E117:E119"/>
    <mergeCell ref="D120:D122"/>
    <mergeCell ref="E120:E122"/>
    <mergeCell ref="E93:E95"/>
    <mergeCell ref="D96:D98"/>
    <mergeCell ref="E96:E98"/>
    <mergeCell ref="B99:B122"/>
    <mergeCell ref="C99:C122"/>
    <mergeCell ref="D99:D101"/>
    <mergeCell ref="E99:E101"/>
    <mergeCell ref="D102:D104"/>
    <mergeCell ref="E102:E104"/>
    <mergeCell ref="D105:D107"/>
    <mergeCell ref="E105:E107"/>
    <mergeCell ref="D108:D110"/>
    <mergeCell ref="E108:E110"/>
    <mergeCell ref="D111:D113"/>
    <mergeCell ref="E111:E113"/>
    <mergeCell ref="D114:D116"/>
    <mergeCell ref="E84:E86"/>
    <mergeCell ref="D87:D89"/>
    <mergeCell ref="E87:E89"/>
    <mergeCell ref="D90:D92"/>
    <mergeCell ref="E90:E92"/>
    <mergeCell ref="B69:B74"/>
    <mergeCell ref="C69:C74"/>
    <mergeCell ref="B75:B98"/>
    <mergeCell ref="C75:C98"/>
    <mergeCell ref="D75:D77"/>
    <mergeCell ref="D84:D86"/>
    <mergeCell ref="D93:D95"/>
    <mergeCell ref="E75:E77"/>
    <mergeCell ref="D78:D80"/>
    <mergeCell ref="E78:E80"/>
    <mergeCell ref="D81:D83"/>
    <mergeCell ref="E81:E83"/>
    <mergeCell ref="B41:B62"/>
    <mergeCell ref="C41:C62"/>
    <mergeCell ref="B63:B68"/>
    <mergeCell ref="C63:C68"/>
    <mergeCell ref="D64:D65"/>
    <mergeCell ref="E64:E65"/>
    <mergeCell ref="D67:D68"/>
    <mergeCell ref="E67:E68"/>
    <mergeCell ref="D33:D34"/>
    <mergeCell ref="E33:E34"/>
    <mergeCell ref="B38:B40"/>
    <mergeCell ref="C38:C40"/>
    <mergeCell ref="B26:B28"/>
    <mergeCell ref="C26:C28"/>
    <mergeCell ref="B29:B31"/>
    <mergeCell ref="C29:C31"/>
    <mergeCell ref="B32:B35"/>
    <mergeCell ref="C32:C35"/>
    <mergeCell ref="B19:B21"/>
    <mergeCell ref="C19:C21"/>
    <mergeCell ref="B23:B25"/>
    <mergeCell ref="C23:C25"/>
    <mergeCell ref="B36:B37"/>
    <mergeCell ref="C36:C37"/>
    <mergeCell ref="D8:D9"/>
    <mergeCell ref="E8:E9"/>
    <mergeCell ref="B10:B17"/>
    <mergeCell ref="C10:C17"/>
    <mergeCell ref="D10:D11"/>
    <mergeCell ref="E10:E11"/>
    <mergeCell ref="D12:D13"/>
    <mergeCell ref="E12:E13"/>
    <mergeCell ref="D14:D15"/>
    <mergeCell ref="E14:E15"/>
    <mergeCell ref="D16:D17"/>
    <mergeCell ref="E16:E17"/>
    <mergeCell ref="B3:B4"/>
    <mergeCell ref="C3:C4"/>
    <mergeCell ref="B5:B6"/>
    <mergeCell ref="C5:C6"/>
    <mergeCell ref="B8:B9"/>
    <mergeCell ref="C8:C9"/>
  </mergeCell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T170"/>
  <sheetViews>
    <sheetView zoomScale="60" zoomScaleNormal="60" workbookViewId="0">
      <selection activeCell="E6" sqref="E6"/>
    </sheetView>
  </sheetViews>
  <sheetFormatPr baseColWidth="10" defaultColWidth="10.83203125" defaultRowHeight="14" x14ac:dyDescent="0.15"/>
  <cols>
    <col min="1" max="1" width="10.83203125" style="8"/>
    <col min="2" max="2" width="19.33203125" style="8" customWidth="1"/>
    <col min="3" max="3" width="8.5" style="8" customWidth="1"/>
    <col min="4" max="4" width="23.1640625" style="8" customWidth="1"/>
    <col min="5" max="5" width="12.83203125" style="8" customWidth="1"/>
    <col min="6" max="6" width="23.5" style="8" customWidth="1"/>
    <col min="7" max="7" width="25" style="8" customWidth="1"/>
    <col min="8" max="8" width="26.6640625" style="8" customWidth="1"/>
    <col min="9" max="9" width="20.83203125" style="8" customWidth="1"/>
    <col min="10" max="10" width="28" style="8" customWidth="1"/>
    <col min="11" max="12" width="15.6640625" style="8" bestFit="1" customWidth="1"/>
    <col min="13" max="13" width="26.33203125" style="8" customWidth="1"/>
    <col min="14" max="14" width="33.33203125" style="8" customWidth="1"/>
    <col min="15" max="15" width="17" style="8" customWidth="1"/>
    <col min="16" max="16" width="15.6640625" style="8" bestFit="1" customWidth="1"/>
    <col min="17" max="17" width="18.6640625" style="8" bestFit="1" customWidth="1"/>
    <col min="18" max="18" width="18" style="8" customWidth="1"/>
    <col min="19" max="19" width="17.5" style="8" bestFit="1" customWidth="1"/>
    <col min="20" max="20" width="12.5" style="8" customWidth="1"/>
    <col min="21" max="21" width="11" style="8" bestFit="1" customWidth="1"/>
    <col min="22" max="22" width="17.83203125" style="8" bestFit="1" customWidth="1"/>
    <col min="23" max="23" width="18.6640625" style="8" bestFit="1" customWidth="1"/>
    <col min="24" max="24" width="23.5" style="8" customWidth="1"/>
    <col min="25" max="25" width="29.5" style="8" customWidth="1"/>
    <col min="26" max="26" width="18.6640625" style="8" bestFit="1" customWidth="1"/>
    <col min="27" max="27" width="26.33203125" style="8" customWidth="1"/>
    <col min="28" max="28" width="18.6640625" style="8" bestFit="1" customWidth="1"/>
    <col min="29" max="29" width="23.5" style="8" customWidth="1"/>
    <col min="30" max="30" width="29.6640625" style="8" customWidth="1"/>
    <col min="31" max="31" width="26.83203125" style="8" customWidth="1"/>
    <col min="32" max="32" width="32.1640625" style="8" customWidth="1"/>
    <col min="33" max="33" width="17.1640625" style="8" customWidth="1"/>
    <col min="34" max="35" width="17.83203125" style="8" customWidth="1"/>
    <col min="36" max="37" width="12.6640625" style="8" customWidth="1"/>
    <col min="38" max="38" width="10.83203125" style="8"/>
    <col min="39" max="39" width="11" style="8" bestFit="1" customWidth="1"/>
    <col min="40" max="40" width="10.83203125" style="8"/>
    <col min="41" max="41" width="18.6640625" style="8" bestFit="1" customWidth="1"/>
    <col min="42" max="42" width="15.6640625" style="8" bestFit="1" customWidth="1"/>
    <col min="43" max="43" width="16.83203125" style="8" bestFit="1" customWidth="1"/>
    <col min="44" max="44" width="18.6640625" style="8" bestFit="1" customWidth="1"/>
    <col min="45" max="45" width="23.1640625" style="8" customWidth="1"/>
    <col min="46" max="46" width="19.83203125" style="8" bestFit="1" customWidth="1"/>
    <col min="47" max="48" width="10.83203125" style="8"/>
    <col min="49" max="51" width="18.6640625" style="8" bestFit="1" customWidth="1"/>
    <col min="52" max="52" width="19.1640625" style="8" bestFit="1" customWidth="1"/>
    <col min="53" max="53" width="18.6640625" style="8" bestFit="1" customWidth="1"/>
    <col min="54" max="54" width="21.6640625" style="8" bestFit="1" customWidth="1"/>
    <col min="55" max="55" width="20" style="8" customWidth="1"/>
    <col min="56" max="56" width="17.83203125" style="8" customWidth="1"/>
    <col min="57" max="60" width="18.6640625" style="8" bestFit="1" customWidth="1"/>
    <col min="61" max="61" width="18.83203125" style="8" customWidth="1"/>
    <col min="62" max="62" width="19.6640625" style="8" bestFit="1" customWidth="1"/>
    <col min="63" max="63" width="10.83203125" style="393"/>
    <col min="64" max="64" width="11" style="8" bestFit="1" customWidth="1"/>
    <col min="65" max="65" width="22" style="8" customWidth="1"/>
    <col min="66" max="66" width="21.6640625" style="8" customWidth="1"/>
    <col min="67" max="67" width="19.6640625" style="8" bestFit="1" customWidth="1"/>
    <col min="68" max="68" width="19.6640625" style="8" customWidth="1"/>
    <col min="69" max="69" width="21.1640625" style="394" customWidth="1"/>
    <col min="70" max="70" width="17.83203125" style="8" customWidth="1"/>
    <col min="71" max="71" width="18.6640625" style="8" bestFit="1" customWidth="1"/>
    <col min="72" max="72" width="24.5" style="393" customWidth="1"/>
    <col min="73" max="73" width="19.1640625" style="393" customWidth="1"/>
    <col min="74" max="74" width="18.6640625" style="8" bestFit="1" customWidth="1"/>
    <col min="75" max="75" width="18.83203125" style="393" customWidth="1"/>
    <col min="76" max="76" width="32.5" style="8" customWidth="1"/>
    <col min="77" max="77" width="21.33203125" style="8" customWidth="1"/>
    <col min="78" max="78" width="19.1640625" style="8" bestFit="1" customWidth="1"/>
    <col min="79" max="79" width="18.6640625" style="8" bestFit="1" customWidth="1"/>
    <col min="80" max="80" width="20.5" style="8" customWidth="1"/>
    <col min="81" max="82" width="17.6640625" style="8" bestFit="1" customWidth="1"/>
    <col min="83" max="83" width="26" style="8" customWidth="1"/>
    <col min="84" max="84" width="22.83203125" style="8" customWidth="1"/>
    <col min="85" max="85" width="20" style="8" customWidth="1"/>
    <col min="86" max="86" width="25.83203125" style="8" customWidth="1"/>
    <col min="87" max="87" width="29.1640625" style="8" customWidth="1"/>
    <col min="88" max="88" width="34" style="8" customWidth="1"/>
    <col min="89" max="89" width="20.5" style="8" customWidth="1"/>
    <col min="90" max="90" width="20" style="8" customWidth="1"/>
    <col min="91" max="91" width="18.6640625" style="8" customWidth="1"/>
    <col min="92" max="92" width="23.1640625" style="8" customWidth="1"/>
    <col min="93" max="94" width="38" style="8" customWidth="1"/>
    <col min="95" max="95" width="33" style="8" customWidth="1"/>
    <col min="96" max="96" width="22.83203125" style="8" customWidth="1"/>
    <col min="97" max="97" width="25.33203125" style="8" customWidth="1"/>
    <col min="98" max="98" width="21.33203125" style="8" customWidth="1"/>
    <col min="99" max="99" width="23.83203125" style="8" customWidth="1"/>
    <col min="100" max="100" width="19.5" style="8" customWidth="1"/>
    <col min="101" max="101" width="29.5" style="8" customWidth="1"/>
    <col min="102" max="102" width="23.83203125" style="8" customWidth="1"/>
    <col min="103" max="103" width="27.1640625" style="8" customWidth="1"/>
    <col min="104" max="104" width="27.83203125" style="8" customWidth="1"/>
    <col min="105" max="105" width="41.1640625" style="8" customWidth="1"/>
    <col min="106" max="107" width="32.1640625" style="8" customWidth="1"/>
    <col min="108" max="108" width="18" style="8" customWidth="1"/>
    <col min="109" max="109" width="25" style="8" customWidth="1"/>
    <col min="110" max="110" width="43.33203125" style="8" customWidth="1"/>
    <col min="111" max="111" width="33" style="8" customWidth="1"/>
    <col min="112" max="112" width="21.6640625" style="8" customWidth="1"/>
    <col min="113" max="113" width="24.33203125" style="8" customWidth="1"/>
    <col min="114" max="114" width="24.1640625" style="8" customWidth="1"/>
    <col min="115" max="115" width="23.33203125" style="8" customWidth="1"/>
    <col min="116" max="116" width="13.5" style="393" customWidth="1"/>
    <col min="117" max="117" width="28.33203125" style="8" customWidth="1"/>
    <col min="118" max="118" width="24.1640625" style="8" customWidth="1"/>
    <col min="119" max="119" width="29.6640625" style="8" customWidth="1"/>
    <col min="120" max="120" width="20.83203125" style="8" customWidth="1"/>
    <col min="121" max="121" width="20" style="8" customWidth="1"/>
    <col min="122" max="122" width="22" style="8" customWidth="1"/>
    <col min="123" max="123" width="32.6640625" style="8" customWidth="1"/>
    <col min="124" max="124" width="26.33203125" style="8" customWidth="1"/>
    <col min="125" max="126" width="26.6640625" style="8" customWidth="1"/>
    <col min="127" max="127" width="22.5" style="8" customWidth="1"/>
    <col min="128" max="128" width="28.33203125" style="8" customWidth="1"/>
    <col min="129" max="129" width="27.83203125" style="8" customWidth="1"/>
    <col min="130" max="130" width="24.1640625" style="8" customWidth="1"/>
    <col min="131" max="131" width="29.6640625" style="8" customWidth="1"/>
    <col min="132" max="132" width="21.6640625" style="8" customWidth="1"/>
    <col min="133" max="133" width="23.33203125" style="8" customWidth="1"/>
    <col min="134" max="134" width="22.83203125" style="8" customWidth="1"/>
    <col min="135" max="135" width="21.1640625" style="8" customWidth="1"/>
    <col min="136" max="136" width="20" style="8" customWidth="1"/>
    <col min="137" max="137" width="19.5" style="8" customWidth="1"/>
    <col min="138" max="138" width="22" style="8" customWidth="1"/>
    <col min="139" max="139" width="20.5" style="8" customWidth="1"/>
    <col min="140" max="140" width="25.83203125" style="8" customWidth="1"/>
    <col min="141" max="141" width="23.33203125" style="393" customWidth="1"/>
    <col min="142" max="142" width="36.33203125" style="8" customWidth="1"/>
    <col min="143" max="143" width="36.83203125" style="8" customWidth="1"/>
    <col min="144" max="144" width="33.33203125" style="8" customWidth="1"/>
    <col min="145" max="145" width="23.33203125" style="8" customWidth="1"/>
    <col min="146" max="146" width="33" style="8" customWidth="1"/>
    <col min="147" max="147" width="33.6640625" style="8" customWidth="1"/>
    <col min="148" max="148" width="20.5" style="8" customWidth="1"/>
    <col min="149" max="149" width="23.33203125" style="8" customWidth="1"/>
    <col min="150" max="150" width="25" style="8" customWidth="1"/>
    <col min="151" max="16384" width="10.83203125" style="8"/>
  </cols>
  <sheetData>
    <row r="1" spans="1:150" s="389" customFormat="1" ht="42" x14ac:dyDescent="0.2">
      <c r="A1" s="418" t="s">
        <v>0</v>
      </c>
      <c r="B1" s="419" t="s">
        <v>1</v>
      </c>
      <c r="C1" s="418" t="s">
        <v>2</v>
      </c>
      <c r="D1" s="419" t="s">
        <v>3</v>
      </c>
      <c r="E1" s="419" t="s">
        <v>4</v>
      </c>
      <c r="F1" s="420" t="s">
        <v>5</v>
      </c>
      <c r="G1" s="420" t="s">
        <v>5</v>
      </c>
      <c r="H1" s="420" t="s">
        <v>5</v>
      </c>
      <c r="I1" s="420" t="s">
        <v>5</v>
      </c>
      <c r="J1" s="420" t="s">
        <v>5</v>
      </c>
      <c r="K1" s="420" t="s">
        <v>848</v>
      </c>
      <c r="L1" s="420" t="s">
        <v>5</v>
      </c>
      <c r="M1" s="420" t="s">
        <v>5</v>
      </c>
      <c r="N1" s="420" t="s">
        <v>5</v>
      </c>
      <c r="O1" s="420" t="s">
        <v>5</v>
      </c>
      <c r="P1" s="420" t="s">
        <v>848</v>
      </c>
      <c r="Q1" s="420" t="s">
        <v>5</v>
      </c>
      <c r="R1" s="420" t="s">
        <v>5</v>
      </c>
      <c r="S1" s="420" t="s">
        <v>5</v>
      </c>
      <c r="T1" s="420" t="s">
        <v>5</v>
      </c>
      <c r="U1" s="420" t="s">
        <v>5</v>
      </c>
      <c r="V1" s="420" t="s">
        <v>5</v>
      </c>
      <c r="W1" s="420" t="s">
        <v>5</v>
      </c>
      <c r="X1" s="420" t="s">
        <v>5</v>
      </c>
      <c r="Y1" s="420" t="s">
        <v>5</v>
      </c>
      <c r="Z1" s="420" t="s">
        <v>5</v>
      </c>
      <c r="AA1" s="420" t="s">
        <v>5</v>
      </c>
      <c r="AB1" s="420" t="s">
        <v>5</v>
      </c>
      <c r="AC1" s="420" t="s">
        <v>5</v>
      </c>
      <c r="AD1" s="420" t="s">
        <v>5</v>
      </c>
      <c r="AE1" s="420" t="s">
        <v>5</v>
      </c>
      <c r="AF1" s="420" t="s">
        <v>5</v>
      </c>
      <c r="AG1" s="420" t="s">
        <v>5</v>
      </c>
      <c r="AH1" s="420" t="s">
        <v>5</v>
      </c>
      <c r="AI1" s="420" t="s">
        <v>5</v>
      </c>
      <c r="AJ1" s="420" t="s">
        <v>5</v>
      </c>
      <c r="AK1" s="420" t="s">
        <v>5</v>
      </c>
      <c r="AL1" s="420" t="s">
        <v>5</v>
      </c>
      <c r="AM1" s="420" t="s">
        <v>5</v>
      </c>
      <c r="AN1" s="420" t="s">
        <v>5</v>
      </c>
      <c r="AO1" s="420" t="s">
        <v>5</v>
      </c>
      <c r="AP1" s="420" t="s">
        <v>5</v>
      </c>
      <c r="AQ1" s="420" t="s">
        <v>5</v>
      </c>
      <c r="AR1" s="420" t="s">
        <v>5</v>
      </c>
      <c r="AS1" s="420" t="s">
        <v>5</v>
      </c>
      <c r="AT1" s="420" t="s">
        <v>848</v>
      </c>
      <c r="AU1" s="420" t="s">
        <v>5</v>
      </c>
      <c r="AV1" s="420" t="s">
        <v>5</v>
      </c>
      <c r="AW1" s="420" t="s">
        <v>5</v>
      </c>
      <c r="AX1" s="420" t="s">
        <v>5</v>
      </c>
      <c r="AY1" s="420" t="s">
        <v>5</v>
      </c>
      <c r="AZ1" s="420" t="s">
        <v>5</v>
      </c>
      <c r="BA1" s="420" t="s">
        <v>5</v>
      </c>
      <c r="BB1" s="420" t="s">
        <v>5</v>
      </c>
      <c r="BC1" s="420" t="s">
        <v>5</v>
      </c>
      <c r="BD1" s="420" t="s">
        <v>5</v>
      </c>
      <c r="BE1" s="420" t="s">
        <v>5</v>
      </c>
      <c r="BF1" s="420" t="s">
        <v>5</v>
      </c>
      <c r="BG1" s="420" t="s">
        <v>5</v>
      </c>
      <c r="BH1" s="420" t="s">
        <v>5</v>
      </c>
      <c r="BI1" s="420" t="s">
        <v>5</v>
      </c>
      <c r="BJ1" s="420" t="s">
        <v>6</v>
      </c>
      <c r="BK1" s="420" t="s">
        <v>5</v>
      </c>
      <c r="BL1" s="420" t="s">
        <v>5</v>
      </c>
      <c r="BM1" s="420" t="s">
        <v>5</v>
      </c>
      <c r="BN1" s="420" t="s">
        <v>5</v>
      </c>
      <c r="BO1" s="420" t="s">
        <v>5</v>
      </c>
      <c r="BP1" s="420" t="s">
        <v>5</v>
      </c>
      <c r="BQ1" s="420" t="s">
        <v>5</v>
      </c>
      <c r="BR1" s="420" t="s">
        <v>5</v>
      </c>
      <c r="BS1" s="420" t="s">
        <v>5</v>
      </c>
      <c r="BT1" s="420" t="s">
        <v>5</v>
      </c>
      <c r="BU1" s="420" t="s">
        <v>5</v>
      </c>
      <c r="BV1" s="420" t="s">
        <v>5</v>
      </c>
      <c r="BW1" s="420" t="s">
        <v>5</v>
      </c>
      <c r="BX1" s="420" t="s">
        <v>5</v>
      </c>
      <c r="BY1" s="420" t="s">
        <v>5</v>
      </c>
      <c r="BZ1" s="420" t="s">
        <v>5</v>
      </c>
      <c r="CA1" s="420" t="s">
        <v>5</v>
      </c>
      <c r="CB1" s="420" t="s">
        <v>5</v>
      </c>
      <c r="CC1" s="420" t="s">
        <v>5</v>
      </c>
      <c r="CD1" s="420" t="s">
        <v>5</v>
      </c>
      <c r="CE1" s="420" t="s">
        <v>5</v>
      </c>
      <c r="CF1" s="420" t="s">
        <v>5</v>
      </c>
      <c r="CG1" s="420" t="s">
        <v>5</v>
      </c>
      <c r="CH1" s="420" t="s">
        <v>5</v>
      </c>
      <c r="CI1" s="420" t="s">
        <v>5</v>
      </c>
      <c r="CJ1" s="420" t="s">
        <v>5</v>
      </c>
      <c r="CK1" s="420" t="s">
        <v>5</v>
      </c>
      <c r="CL1" s="420" t="s">
        <v>5</v>
      </c>
      <c r="CM1" s="420" t="s">
        <v>5</v>
      </c>
      <c r="CN1" s="420" t="s">
        <v>5</v>
      </c>
      <c r="CO1" s="420" t="s">
        <v>5</v>
      </c>
      <c r="CP1" s="420" t="s">
        <v>5</v>
      </c>
      <c r="CQ1" s="420" t="s">
        <v>5</v>
      </c>
      <c r="CR1" s="420" t="s">
        <v>5</v>
      </c>
      <c r="CS1" s="420" t="s">
        <v>5</v>
      </c>
      <c r="CT1" s="420" t="s">
        <v>5</v>
      </c>
      <c r="CU1" s="420" t="s">
        <v>5</v>
      </c>
      <c r="CV1" s="420" t="s">
        <v>5</v>
      </c>
      <c r="CW1" s="420" t="s">
        <v>5</v>
      </c>
      <c r="CX1" s="420" t="s">
        <v>5</v>
      </c>
      <c r="CY1" s="420" t="s">
        <v>5</v>
      </c>
      <c r="CZ1" s="420" t="s">
        <v>5</v>
      </c>
      <c r="DA1" s="420" t="s">
        <v>5</v>
      </c>
      <c r="DB1" s="420" t="s">
        <v>5</v>
      </c>
      <c r="DC1" s="420" t="s">
        <v>5</v>
      </c>
      <c r="DD1" s="420" t="s">
        <v>5</v>
      </c>
      <c r="DE1" s="420" t="s">
        <v>5</v>
      </c>
      <c r="DF1" s="420" t="s">
        <v>5</v>
      </c>
      <c r="DG1" s="420" t="s">
        <v>5</v>
      </c>
      <c r="DH1" s="420" t="s">
        <v>5</v>
      </c>
      <c r="DI1" s="420" t="s">
        <v>5</v>
      </c>
      <c r="DJ1" s="420" t="s">
        <v>5</v>
      </c>
      <c r="DK1" s="420" t="s">
        <v>5</v>
      </c>
      <c r="DL1" s="420" t="s">
        <v>5</v>
      </c>
      <c r="DM1" s="420" t="s">
        <v>5</v>
      </c>
      <c r="DN1" s="420" t="s">
        <v>5</v>
      </c>
      <c r="DO1" s="420" t="s">
        <v>5</v>
      </c>
      <c r="DP1" s="420" t="s">
        <v>5</v>
      </c>
      <c r="DQ1" s="420" t="s">
        <v>5</v>
      </c>
      <c r="DR1" s="420" t="s">
        <v>5</v>
      </c>
      <c r="DS1" s="420" t="s">
        <v>5</v>
      </c>
      <c r="DT1" s="420" t="s">
        <v>5</v>
      </c>
      <c r="DU1" s="420" t="s">
        <v>5</v>
      </c>
      <c r="DV1" s="420" t="s">
        <v>5</v>
      </c>
      <c r="DW1" s="420" t="s">
        <v>5</v>
      </c>
      <c r="DX1" s="420" t="s">
        <v>5</v>
      </c>
      <c r="DY1" s="420" t="s">
        <v>5</v>
      </c>
      <c r="DZ1" s="420" t="s">
        <v>5</v>
      </c>
      <c r="EA1" s="420" t="s">
        <v>5</v>
      </c>
      <c r="EB1" s="420" t="s">
        <v>5</v>
      </c>
      <c r="EC1" s="420" t="s">
        <v>5</v>
      </c>
      <c r="ED1" s="420" t="s">
        <v>6</v>
      </c>
      <c r="EE1" s="420" t="s">
        <v>5</v>
      </c>
      <c r="EF1" s="420" t="s">
        <v>5</v>
      </c>
      <c r="EG1" s="420" t="s">
        <v>5</v>
      </c>
      <c r="EH1" s="420" t="s">
        <v>5</v>
      </c>
      <c r="EI1" s="420" t="s">
        <v>5</v>
      </c>
      <c r="EJ1" s="420" t="s">
        <v>5</v>
      </c>
      <c r="EK1" s="420" t="s">
        <v>5</v>
      </c>
      <c r="EL1" s="420" t="s">
        <v>5</v>
      </c>
      <c r="EM1" s="420" t="s">
        <v>5</v>
      </c>
      <c r="EN1" s="420" t="s">
        <v>5</v>
      </c>
      <c r="EO1" s="420" t="s">
        <v>5</v>
      </c>
      <c r="EP1" s="420" t="s">
        <v>5</v>
      </c>
      <c r="EQ1" s="420" t="s">
        <v>5</v>
      </c>
      <c r="ER1" s="420" t="s">
        <v>5</v>
      </c>
      <c r="ES1" s="420" t="s">
        <v>5</v>
      </c>
      <c r="ET1" s="420" t="s">
        <v>5</v>
      </c>
    </row>
    <row r="2" spans="1:150" s="390" customFormat="1" ht="56" x14ac:dyDescent="0.2">
      <c r="A2" s="222" t="s">
        <v>7</v>
      </c>
      <c r="B2" s="322" t="s">
        <v>8</v>
      </c>
      <c r="C2" s="222" t="s">
        <v>9</v>
      </c>
      <c r="D2" s="322" t="s">
        <v>10</v>
      </c>
      <c r="E2" s="322" t="s">
        <v>11</v>
      </c>
      <c r="F2" s="1" t="s">
        <v>12</v>
      </c>
      <c r="G2" s="1" t="s">
        <v>13</v>
      </c>
      <c r="H2" s="1" t="s">
        <v>13</v>
      </c>
      <c r="I2" s="1" t="s">
        <v>13</v>
      </c>
      <c r="J2" s="2" t="s">
        <v>14</v>
      </c>
      <c r="K2" s="1" t="s">
        <v>14</v>
      </c>
      <c r="L2" s="1" t="s">
        <v>15</v>
      </c>
      <c r="M2" s="1" t="s">
        <v>16</v>
      </c>
      <c r="N2" s="1" t="s">
        <v>3350</v>
      </c>
      <c r="O2" s="1" t="s">
        <v>17</v>
      </c>
      <c r="P2" s="1" t="s">
        <v>17</v>
      </c>
      <c r="Q2" s="1" t="s">
        <v>17</v>
      </c>
      <c r="R2" s="1" t="s">
        <v>18</v>
      </c>
      <c r="S2" s="1" t="s">
        <v>18</v>
      </c>
      <c r="T2" s="1" t="s">
        <v>18</v>
      </c>
      <c r="U2" s="1" t="s">
        <v>19</v>
      </c>
      <c r="V2" s="1" t="s">
        <v>20</v>
      </c>
      <c r="W2" s="1" t="s">
        <v>21</v>
      </c>
      <c r="X2" s="1" t="s">
        <v>21</v>
      </c>
      <c r="Y2" s="1" t="s">
        <v>21</v>
      </c>
      <c r="Z2" s="1" t="s">
        <v>22</v>
      </c>
      <c r="AA2" s="1" t="s">
        <v>23</v>
      </c>
      <c r="AB2" s="1" t="s">
        <v>24</v>
      </c>
      <c r="AC2" s="1" t="s">
        <v>24</v>
      </c>
      <c r="AD2" s="1" t="s">
        <v>24</v>
      </c>
      <c r="AE2" s="1" t="s">
        <v>25</v>
      </c>
      <c r="AF2" s="1" t="s">
        <v>1078</v>
      </c>
      <c r="AG2" s="1" t="s">
        <v>26</v>
      </c>
      <c r="AH2" s="1" t="s">
        <v>26</v>
      </c>
      <c r="AI2" s="1" t="s">
        <v>26</v>
      </c>
      <c r="AJ2" s="1" t="s">
        <v>27</v>
      </c>
      <c r="AK2" s="1" t="s">
        <v>27</v>
      </c>
      <c r="AL2" s="1" t="s">
        <v>1117</v>
      </c>
      <c r="AM2" s="1" t="s">
        <v>28</v>
      </c>
      <c r="AN2" s="1" t="s">
        <v>1193</v>
      </c>
      <c r="AO2" s="1" t="s">
        <v>29</v>
      </c>
      <c r="AP2" s="1" t="s">
        <v>29</v>
      </c>
      <c r="AQ2" s="1" t="s">
        <v>29</v>
      </c>
      <c r="AR2" s="1" t="s">
        <v>30</v>
      </c>
      <c r="AS2" s="1" t="s">
        <v>30</v>
      </c>
      <c r="AT2" s="1" t="s">
        <v>31</v>
      </c>
      <c r="AU2" s="1" t="s">
        <v>32</v>
      </c>
      <c r="AV2" s="1" t="s">
        <v>1283</v>
      </c>
      <c r="AW2" s="1" t="s">
        <v>33</v>
      </c>
      <c r="AX2" s="1" t="s">
        <v>33</v>
      </c>
      <c r="AY2" s="1" t="s">
        <v>33</v>
      </c>
      <c r="AZ2" s="1" t="s">
        <v>34</v>
      </c>
      <c r="BA2" s="1" t="s">
        <v>35</v>
      </c>
      <c r="BB2" s="1" t="s">
        <v>35</v>
      </c>
      <c r="BC2" s="1" t="s">
        <v>36</v>
      </c>
      <c r="BD2" s="1" t="s">
        <v>37</v>
      </c>
      <c r="BE2" s="1" t="s">
        <v>37</v>
      </c>
      <c r="BF2" s="1" t="s">
        <v>37</v>
      </c>
      <c r="BG2" s="1" t="s">
        <v>37</v>
      </c>
      <c r="BH2" s="1" t="s">
        <v>37</v>
      </c>
      <c r="BI2" s="1" t="s">
        <v>38</v>
      </c>
      <c r="BJ2" s="1" t="s">
        <v>39</v>
      </c>
      <c r="BK2" s="1" t="s">
        <v>1567</v>
      </c>
      <c r="BL2" s="1" t="s">
        <v>40</v>
      </c>
      <c r="BM2" s="1" t="s">
        <v>41</v>
      </c>
      <c r="BN2" s="1" t="s">
        <v>42</v>
      </c>
      <c r="BO2" s="1" t="s">
        <v>42</v>
      </c>
      <c r="BP2" s="1" t="s">
        <v>43</v>
      </c>
      <c r="BQ2" s="1" t="s">
        <v>44</v>
      </c>
      <c r="BR2" s="1" t="s">
        <v>45</v>
      </c>
      <c r="BS2" s="1" t="s">
        <v>45</v>
      </c>
      <c r="BT2" s="1" t="s">
        <v>1706</v>
      </c>
      <c r="BU2" s="1" t="s">
        <v>1707</v>
      </c>
      <c r="BV2" s="1" t="s">
        <v>46</v>
      </c>
      <c r="BW2" s="1" t="s">
        <v>1728</v>
      </c>
      <c r="BX2" s="1" t="s">
        <v>47</v>
      </c>
      <c r="BY2" s="1" t="s">
        <v>48</v>
      </c>
      <c r="BZ2" s="1" t="s">
        <v>49</v>
      </c>
      <c r="CA2" s="1" t="s">
        <v>49</v>
      </c>
      <c r="CB2" s="1" t="s">
        <v>49</v>
      </c>
      <c r="CC2" s="1" t="s">
        <v>49</v>
      </c>
      <c r="CD2" s="1" t="s">
        <v>49</v>
      </c>
      <c r="CE2" s="1" t="s">
        <v>49</v>
      </c>
      <c r="CF2" s="1" t="s">
        <v>50</v>
      </c>
      <c r="CG2" s="1" t="s">
        <v>51</v>
      </c>
      <c r="CH2" s="1" t="s">
        <v>51</v>
      </c>
      <c r="CI2" s="1" t="s">
        <v>51</v>
      </c>
      <c r="CJ2" s="1" t="s">
        <v>52</v>
      </c>
      <c r="CK2" s="1" t="s">
        <v>53</v>
      </c>
      <c r="CL2" s="1" t="s">
        <v>53</v>
      </c>
      <c r="CM2" s="1" t="s">
        <v>53</v>
      </c>
      <c r="CN2" s="1" t="s">
        <v>54</v>
      </c>
      <c r="CO2" s="1" t="s">
        <v>55</v>
      </c>
      <c r="CP2" s="1" t="s">
        <v>55</v>
      </c>
      <c r="CQ2" s="1" t="s">
        <v>55</v>
      </c>
      <c r="CR2" s="1" t="s">
        <v>56</v>
      </c>
      <c r="CS2" s="1" t="s">
        <v>57</v>
      </c>
      <c r="CT2" s="1" t="s">
        <v>58</v>
      </c>
      <c r="CU2" s="1" t="s">
        <v>59</v>
      </c>
      <c r="CV2" s="1" t="s">
        <v>59</v>
      </c>
      <c r="CW2" s="1" t="s">
        <v>60</v>
      </c>
      <c r="CX2" s="1" t="s">
        <v>61</v>
      </c>
      <c r="CY2" s="1" t="s">
        <v>61</v>
      </c>
      <c r="CZ2" s="1" t="s">
        <v>61</v>
      </c>
      <c r="DA2" s="1" t="s">
        <v>61</v>
      </c>
      <c r="DB2" s="1" t="s">
        <v>62</v>
      </c>
      <c r="DC2" s="1" t="s">
        <v>62</v>
      </c>
      <c r="DD2" s="1" t="s">
        <v>62</v>
      </c>
      <c r="DE2" s="1" t="s">
        <v>63</v>
      </c>
      <c r="DF2" s="1" t="s">
        <v>64</v>
      </c>
      <c r="DG2" s="1" t="s">
        <v>64</v>
      </c>
      <c r="DH2" s="1" t="s">
        <v>65</v>
      </c>
      <c r="DI2" s="1" t="s">
        <v>65</v>
      </c>
      <c r="DJ2" s="1" t="s">
        <v>65</v>
      </c>
      <c r="DK2" s="1" t="s">
        <v>66</v>
      </c>
      <c r="DL2" s="1" t="s">
        <v>67</v>
      </c>
      <c r="DM2" s="1" t="s">
        <v>68</v>
      </c>
      <c r="DN2" s="1" t="s">
        <v>69</v>
      </c>
      <c r="DO2" s="1" t="s">
        <v>70</v>
      </c>
      <c r="DP2" s="1" t="s">
        <v>70</v>
      </c>
      <c r="DQ2" s="1" t="s">
        <v>70</v>
      </c>
      <c r="DR2" s="1" t="s">
        <v>70</v>
      </c>
      <c r="DS2" s="1" t="s">
        <v>71</v>
      </c>
      <c r="DT2" s="1" t="s">
        <v>71</v>
      </c>
      <c r="DU2" s="1" t="s">
        <v>71</v>
      </c>
      <c r="DV2" s="1" t="s">
        <v>72</v>
      </c>
      <c r="DW2" s="1" t="s">
        <v>72</v>
      </c>
      <c r="DX2" s="1" t="s">
        <v>73</v>
      </c>
      <c r="DY2" s="1" t="s">
        <v>74</v>
      </c>
      <c r="DZ2" s="1" t="s">
        <v>75</v>
      </c>
      <c r="EA2" s="1" t="s">
        <v>76</v>
      </c>
      <c r="EB2" s="1" t="s">
        <v>76</v>
      </c>
      <c r="EC2" s="1" t="s">
        <v>77</v>
      </c>
      <c r="ED2" s="1" t="s">
        <v>77</v>
      </c>
      <c r="EE2" s="1" t="s">
        <v>78</v>
      </c>
      <c r="EF2" s="1" t="s">
        <v>78</v>
      </c>
      <c r="EG2" s="1" t="s">
        <v>78</v>
      </c>
      <c r="EH2" s="1" t="s">
        <v>79</v>
      </c>
      <c r="EI2" s="1" t="s">
        <v>79</v>
      </c>
      <c r="EJ2" s="1" t="s">
        <v>79</v>
      </c>
      <c r="EK2" s="1" t="s">
        <v>80</v>
      </c>
      <c r="EL2" s="1" t="s">
        <v>81</v>
      </c>
      <c r="EM2" s="1" t="s">
        <v>81</v>
      </c>
      <c r="EN2" s="1" t="s">
        <v>81</v>
      </c>
      <c r="EO2" s="1" t="s">
        <v>82</v>
      </c>
      <c r="EP2" s="1" t="s">
        <v>83</v>
      </c>
      <c r="EQ2" s="1" t="s">
        <v>84</v>
      </c>
      <c r="ER2" s="1" t="s">
        <v>85</v>
      </c>
      <c r="ES2" s="1" t="s">
        <v>86</v>
      </c>
      <c r="ET2" s="1" t="s">
        <v>87</v>
      </c>
    </row>
    <row r="3" spans="1:150" s="391" customFormat="1" ht="42" x14ac:dyDescent="0.15">
      <c r="A3" s="222" t="s">
        <v>88</v>
      </c>
      <c r="B3" s="110" t="s">
        <v>89</v>
      </c>
      <c r="C3" s="222" t="s">
        <v>90</v>
      </c>
      <c r="D3" s="110" t="s">
        <v>91</v>
      </c>
      <c r="E3" s="3" t="s">
        <v>92</v>
      </c>
      <c r="F3" s="1" t="s">
        <v>93</v>
      </c>
      <c r="G3" s="1" t="s">
        <v>94</v>
      </c>
      <c r="H3" s="1" t="s">
        <v>94</v>
      </c>
      <c r="I3" s="1" t="s">
        <v>94</v>
      </c>
      <c r="J3" s="2" t="s">
        <v>95</v>
      </c>
      <c r="K3" s="1" t="s">
        <v>95</v>
      </c>
      <c r="L3" s="1" t="s">
        <v>96</v>
      </c>
      <c r="M3" s="1" t="s">
        <v>97</v>
      </c>
      <c r="N3" s="1" t="s">
        <v>98</v>
      </c>
      <c r="O3" s="1" t="s">
        <v>99</v>
      </c>
      <c r="P3" s="1" t="s">
        <v>99</v>
      </c>
      <c r="Q3" s="1" t="s">
        <v>99</v>
      </c>
      <c r="R3" s="1" t="s">
        <v>100</v>
      </c>
      <c r="S3" s="1" t="s">
        <v>100</v>
      </c>
      <c r="T3" s="1" t="s">
        <v>100</v>
      </c>
      <c r="U3" s="1" t="s">
        <v>101</v>
      </c>
      <c r="V3" s="110" t="s">
        <v>909</v>
      </c>
      <c r="W3" s="110" t="s">
        <v>102</v>
      </c>
      <c r="X3" s="1" t="s">
        <v>102</v>
      </c>
      <c r="Y3" s="1" t="s">
        <v>102</v>
      </c>
      <c r="Z3" s="1" t="s">
        <v>103</v>
      </c>
      <c r="AA3" s="1" t="s">
        <v>104</v>
      </c>
      <c r="AB3" s="1" t="s">
        <v>105</v>
      </c>
      <c r="AC3" s="1" t="s">
        <v>105</v>
      </c>
      <c r="AD3" s="1" t="s">
        <v>105</v>
      </c>
      <c r="AE3" s="1" t="s">
        <v>106</v>
      </c>
      <c r="AF3" s="1" t="s">
        <v>1077</v>
      </c>
      <c r="AG3" s="1" t="s">
        <v>107</v>
      </c>
      <c r="AH3" s="1" t="s">
        <v>107</v>
      </c>
      <c r="AI3" s="1" t="s">
        <v>107</v>
      </c>
      <c r="AJ3" s="1" t="s">
        <v>108</v>
      </c>
      <c r="AK3" s="1" t="s">
        <v>108</v>
      </c>
      <c r="AL3" s="1" t="s">
        <v>109</v>
      </c>
      <c r="AM3" s="1" t="s">
        <v>110</v>
      </c>
      <c r="AN3" s="1" t="s">
        <v>111</v>
      </c>
      <c r="AO3" s="1" t="s">
        <v>112</v>
      </c>
      <c r="AP3" s="1" t="s">
        <v>112</v>
      </c>
      <c r="AQ3" s="1" t="s">
        <v>112</v>
      </c>
      <c r="AR3" s="1" t="s">
        <v>113</v>
      </c>
      <c r="AS3" s="1" t="s">
        <v>113</v>
      </c>
      <c r="AT3" s="1" t="s">
        <v>114</v>
      </c>
      <c r="AU3" s="1" t="s">
        <v>115</v>
      </c>
      <c r="AV3" s="1" t="s">
        <v>116</v>
      </c>
      <c r="AW3" s="1" t="s">
        <v>117</v>
      </c>
      <c r="AX3" s="1" t="s">
        <v>117</v>
      </c>
      <c r="AY3" s="1" t="s">
        <v>117</v>
      </c>
      <c r="AZ3" s="1" t="s">
        <v>118</v>
      </c>
      <c r="BA3" s="1" t="s">
        <v>119</v>
      </c>
      <c r="BB3" s="1" t="s">
        <v>119</v>
      </c>
      <c r="BC3" s="1" t="s">
        <v>120</v>
      </c>
      <c r="BD3" s="110" t="s">
        <v>121</v>
      </c>
      <c r="BE3" s="1" t="s">
        <v>121</v>
      </c>
      <c r="BF3" s="1" t="s">
        <v>121</v>
      </c>
      <c r="BG3" s="1" t="s">
        <v>121</v>
      </c>
      <c r="BH3" s="1" t="s">
        <v>121</v>
      </c>
      <c r="BI3" s="1" t="s">
        <v>122</v>
      </c>
      <c r="BJ3" s="1" t="s">
        <v>123</v>
      </c>
      <c r="BK3" s="1" t="s">
        <v>124</v>
      </c>
      <c r="BL3" s="1" t="s">
        <v>125</v>
      </c>
      <c r="BM3" s="1" t="s">
        <v>126</v>
      </c>
      <c r="BN3" s="110" t="s">
        <v>127</v>
      </c>
      <c r="BO3" s="1" t="s">
        <v>127</v>
      </c>
      <c r="BP3" s="1" t="s">
        <v>128</v>
      </c>
      <c r="BQ3" s="1" t="s">
        <v>129</v>
      </c>
      <c r="BR3" s="1" t="s">
        <v>130</v>
      </c>
      <c r="BS3" s="1" t="s">
        <v>130</v>
      </c>
      <c r="BT3" s="1" t="s">
        <v>131</v>
      </c>
      <c r="BU3" s="1" t="s">
        <v>132</v>
      </c>
      <c r="BV3" s="1" t="s">
        <v>133</v>
      </c>
      <c r="BW3" s="1" t="s">
        <v>134</v>
      </c>
      <c r="BX3" s="1" t="s">
        <v>135</v>
      </c>
      <c r="BY3" s="1" t="s">
        <v>136</v>
      </c>
      <c r="BZ3" s="1" t="s">
        <v>137</v>
      </c>
      <c r="CA3" s="1" t="s">
        <v>137</v>
      </c>
      <c r="CB3" s="1" t="s">
        <v>137</v>
      </c>
      <c r="CC3" s="1" t="s">
        <v>137</v>
      </c>
      <c r="CD3" s="1" t="s">
        <v>137</v>
      </c>
      <c r="CE3" s="1" t="s">
        <v>137</v>
      </c>
      <c r="CF3" s="1" t="s">
        <v>138</v>
      </c>
      <c r="CG3" s="1" t="s">
        <v>139</v>
      </c>
      <c r="CH3" s="1" t="s">
        <v>139</v>
      </c>
      <c r="CI3" s="1" t="s">
        <v>139</v>
      </c>
      <c r="CJ3" s="1" t="s">
        <v>140</v>
      </c>
      <c r="CK3" s="1" t="s">
        <v>141</v>
      </c>
      <c r="CL3" s="1" t="s">
        <v>141</v>
      </c>
      <c r="CM3" s="1" t="s">
        <v>141</v>
      </c>
      <c r="CN3" s="1" t="s">
        <v>142</v>
      </c>
      <c r="CO3" s="1" t="s">
        <v>143</v>
      </c>
      <c r="CP3" s="1" t="s">
        <v>143</v>
      </c>
      <c r="CQ3" s="1" t="s">
        <v>143</v>
      </c>
      <c r="CR3" s="1" t="s">
        <v>144</v>
      </c>
      <c r="CS3" s="1" t="s">
        <v>145</v>
      </c>
      <c r="CT3" s="1" t="s">
        <v>146</v>
      </c>
      <c r="CU3" s="1" t="s">
        <v>147</v>
      </c>
      <c r="CV3" s="1" t="s">
        <v>147</v>
      </c>
      <c r="CW3" s="1" t="s">
        <v>148</v>
      </c>
      <c r="CX3" s="1" t="s">
        <v>149</v>
      </c>
      <c r="CY3" s="1" t="s">
        <v>149</v>
      </c>
      <c r="CZ3" s="1" t="s">
        <v>149</v>
      </c>
      <c r="DA3" s="1" t="s">
        <v>149</v>
      </c>
      <c r="DB3" s="1" t="s">
        <v>150</v>
      </c>
      <c r="DC3" s="1" t="s">
        <v>150</v>
      </c>
      <c r="DD3" s="1" t="s">
        <v>150</v>
      </c>
      <c r="DE3" s="1" t="s">
        <v>151</v>
      </c>
      <c r="DF3" s="1" t="s">
        <v>152</v>
      </c>
      <c r="DG3" s="1" t="s">
        <v>152</v>
      </c>
      <c r="DH3" s="1" t="s">
        <v>153</v>
      </c>
      <c r="DI3" s="1" t="s">
        <v>153</v>
      </c>
      <c r="DJ3" s="1" t="s">
        <v>153</v>
      </c>
      <c r="DK3" s="1" t="s">
        <v>154</v>
      </c>
      <c r="DL3" s="1" t="s">
        <v>155</v>
      </c>
      <c r="DM3" s="1" t="s">
        <v>156</v>
      </c>
      <c r="DN3" s="1" t="s">
        <v>157</v>
      </c>
      <c r="DO3" s="1" t="s">
        <v>158</v>
      </c>
      <c r="DP3" s="1" t="s">
        <v>158</v>
      </c>
      <c r="DQ3" s="1" t="s">
        <v>158</v>
      </c>
      <c r="DR3" s="1" t="s">
        <v>158</v>
      </c>
      <c r="DS3" s="1" t="s">
        <v>159</v>
      </c>
      <c r="DT3" s="1" t="s">
        <v>159</v>
      </c>
      <c r="DU3" s="1" t="s">
        <v>159</v>
      </c>
      <c r="DV3" s="1" t="s">
        <v>160</v>
      </c>
      <c r="DW3" s="1" t="s">
        <v>160</v>
      </c>
      <c r="DX3" s="1" t="s">
        <v>161</v>
      </c>
      <c r="DY3" s="1" t="s">
        <v>162</v>
      </c>
      <c r="DZ3" s="1" t="s">
        <v>163</v>
      </c>
      <c r="EA3" s="1" t="s">
        <v>164</v>
      </c>
      <c r="EB3" s="1" t="s">
        <v>164</v>
      </c>
      <c r="EC3" s="1" t="s">
        <v>165</v>
      </c>
      <c r="ED3" s="1" t="s">
        <v>165</v>
      </c>
      <c r="EE3" s="1" t="s">
        <v>166</v>
      </c>
      <c r="EF3" s="1" t="s">
        <v>166</v>
      </c>
      <c r="EG3" s="1" t="s">
        <v>166</v>
      </c>
      <c r="EH3" s="1" t="s">
        <v>167</v>
      </c>
      <c r="EI3" s="1" t="s">
        <v>167</v>
      </c>
      <c r="EJ3" s="1" t="s">
        <v>167</v>
      </c>
      <c r="EK3" s="1" t="s">
        <v>168</v>
      </c>
      <c r="EL3" s="1" t="s">
        <v>169</v>
      </c>
      <c r="EM3" s="1" t="s">
        <v>169</v>
      </c>
      <c r="EN3" s="1" t="s">
        <v>169</v>
      </c>
      <c r="EO3" s="1" t="s">
        <v>170</v>
      </c>
      <c r="EP3" s="1" t="s">
        <v>171</v>
      </c>
      <c r="EQ3" s="1" t="s">
        <v>172</v>
      </c>
      <c r="ER3" s="1" t="s">
        <v>173</v>
      </c>
      <c r="ES3" s="1" t="s">
        <v>174</v>
      </c>
      <c r="ET3" s="1" t="s">
        <v>175</v>
      </c>
    </row>
    <row r="4" spans="1:150" s="392" customFormat="1" ht="30" customHeight="1" x14ac:dyDescent="0.15">
      <c r="A4" s="222"/>
      <c r="B4" s="110"/>
      <c r="C4" s="222"/>
      <c r="D4" s="110"/>
      <c r="E4" s="3"/>
      <c r="F4" s="1"/>
      <c r="G4" s="1"/>
      <c r="H4" s="1"/>
      <c r="I4" s="1"/>
      <c r="J4" s="2"/>
      <c r="K4" s="1"/>
      <c r="L4" s="1"/>
      <c r="M4" s="1"/>
      <c r="N4" s="1"/>
      <c r="O4" s="1"/>
      <c r="P4" s="1"/>
      <c r="Q4" s="1"/>
      <c r="R4" s="1"/>
      <c r="S4" s="1"/>
      <c r="T4" s="1"/>
      <c r="U4" s="1"/>
      <c r="V4" s="110"/>
      <c r="W4" s="110"/>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10"/>
      <c r="BE4" s="1"/>
      <c r="BF4" s="1"/>
      <c r="BG4" s="1"/>
      <c r="BH4" s="1"/>
      <c r="BI4" s="1"/>
      <c r="BJ4" s="1"/>
      <c r="BK4" s="1"/>
      <c r="BL4" s="1"/>
      <c r="BM4" s="1"/>
      <c r="BN4" s="110"/>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row>
    <row r="5" spans="1:150" ht="120" customHeight="1" x14ac:dyDescent="0.2">
      <c r="A5" s="421" t="s">
        <v>7</v>
      </c>
      <c r="B5" s="422" t="s">
        <v>446</v>
      </c>
      <c r="C5" s="423" t="s">
        <v>176</v>
      </c>
      <c r="D5" s="424" t="s">
        <v>177</v>
      </c>
      <c r="E5" s="3" t="s">
        <v>92</v>
      </c>
      <c r="F5" s="110" t="s">
        <v>448</v>
      </c>
      <c r="G5" s="110" t="s">
        <v>849</v>
      </c>
      <c r="H5" s="110" t="s">
        <v>873</v>
      </c>
      <c r="I5" s="110" t="s">
        <v>892</v>
      </c>
      <c r="J5" s="110" t="s">
        <v>606</v>
      </c>
      <c r="K5" s="110" t="s">
        <v>640</v>
      </c>
      <c r="L5" s="110" t="s">
        <v>661</v>
      </c>
      <c r="M5" s="20" t="s">
        <v>3216</v>
      </c>
      <c r="N5" s="425"/>
      <c r="O5" s="1" t="s">
        <v>769</v>
      </c>
      <c r="P5" s="110" t="s">
        <v>804</v>
      </c>
      <c r="Q5" s="110" t="s">
        <v>829</v>
      </c>
      <c r="R5" s="110" t="s">
        <v>689</v>
      </c>
      <c r="S5" s="1" t="s">
        <v>720</v>
      </c>
      <c r="T5" s="1" t="s">
        <v>720</v>
      </c>
      <c r="U5" s="110" t="s">
        <v>752</v>
      </c>
      <c r="V5" s="110" t="s">
        <v>910</v>
      </c>
      <c r="W5" s="110" t="s">
        <v>934</v>
      </c>
      <c r="X5" s="320" t="s">
        <v>956</v>
      </c>
      <c r="Y5" s="110" t="s">
        <v>982</v>
      </c>
      <c r="Z5" s="110" t="s">
        <v>1001</v>
      </c>
      <c r="AA5" s="444" t="s">
        <v>1328</v>
      </c>
      <c r="AB5" s="110" t="s">
        <v>1023</v>
      </c>
      <c r="AC5" s="1" t="s">
        <v>1051</v>
      </c>
      <c r="AD5" s="1" t="s">
        <v>1135</v>
      </c>
      <c r="AE5" s="425"/>
      <c r="AF5" s="425"/>
      <c r="AG5" s="110" t="s">
        <v>1079</v>
      </c>
      <c r="AH5" s="110" t="s">
        <v>1098</v>
      </c>
      <c r="AI5" s="110" t="s">
        <v>475</v>
      </c>
      <c r="AJ5" s="110" t="s">
        <v>1156</v>
      </c>
      <c r="AK5" s="110" t="s">
        <v>1177</v>
      </c>
      <c r="AL5" s="425"/>
      <c r="AM5" s="322" t="s">
        <v>1118</v>
      </c>
      <c r="AN5" s="425"/>
      <c r="AO5" s="424" t="s">
        <v>1194</v>
      </c>
      <c r="AP5" s="424" t="s">
        <v>1194</v>
      </c>
      <c r="AQ5" s="424" t="s">
        <v>1194</v>
      </c>
      <c r="AR5" s="110" t="s">
        <v>1217</v>
      </c>
      <c r="AS5" s="424" t="s">
        <v>1241</v>
      </c>
      <c r="AT5" s="320" t="s">
        <v>1255</v>
      </c>
      <c r="AU5" s="425"/>
      <c r="AV5" s="425"/>
      <c r="AW5" s="110" t="s">
        <v>1284</v>
      </c>
      <c r="AX5" s="110" t="s">
        <v>1311</v>
      </c>
      <c r="AY5" s="110" t="s">
        <v>1327</v>
      </c>
      <c r="AZ5" s="110" t="s">
        <v>1346</v>
      </c>
      <c r="BA5" s="110" t="s">
        <v>541</v>
      </c>
      <c r="BB5" s="110" t="s">
        <v>1401</v>
      </c>
      <c r="BC5" s="110" t="s">
        <v>1401</v>
      </c>
      <c r="BD5" s="110" t="s">
        <v>1471</v>
      </c>
      <c r="BE5" s="110" t="s">
        <v>1471</v>
      </c>
      <c r="BF5" s="110" t="s">
        <v>1513</v>
      </c>
      <c r="BG5" s="110" t="s">
        <v>1525</v>
      </c>
      <c r="BH5" s="110" t="s">
        <v>1527</v>
      </c>
      <c r="BI5" s="196" t="s">
        <v>1538</v>
      </c>
      <c r="BJ5" s="208" t="s">
        <v>1157</v>
      </c>
      <c r="BK5" s="425"/>
      <c r="BL5" s="110" t="s">
        <v>1600</v>
      </c>
      <c r="BM5" s="110" t="s">
        <v>1625</v>
      </c>
      <c r="BN5" s="110" t="s">
        <v>1661</v>
      </c>
      <c r="BO5" s="110" t="s">
        <v>1694</v>
      </c>
      <c r="BP5" s="20" t="s">
        <v>3138</v>
      </c>
      <c r="BQ5" s="425"/>
      <c r="BR5" s="110" t="s">
        <v>540</v>
      </c>
      <c r="BS5" s="110" t="s">
        <v>582</v>
      </c>
      <c r="BT5" s="425"/>
      <c r="BU5" s="425"/>
      <c r="BV5" s="424" t="s">
        <v>1708</v>
      </c>
      <c r="BW5" s="425"/>
      <c r="BX5" s="424" t="s">
        <v>8921</v>
      </c>
      <c r="BY5" s="110" t="s">
        <v>1754</v>
      </c>
      <c r="BZ5" s="110" t="s">
        <v>1779</v>
      </c>
      <c r="CA5" s="110" t="s">
        <v>1810</v>
      </c>
      <c r="CB5" s="1" t="s">
        <v>1837</v>
      </c>
      <c r="CC5" s="110" t="s">
        <v>1872</v>
      </c>
      <c r="CD5" s="110" t="s">
        <v>1873</v>
      </c>
      <c r="CE5" s="110" t="s">
        <v>1891</v>
      </c>
      <c r="CF5" s="427" t="s">
        <v>2875</v>
      </c>
      <c r="CG5" s="445" t="s">
        <v>2231</v>
      </c>
      <c r="CH5" s="445" t="s">
        <v>2250</v>
      </c>
      <c r="CI5" s="446" t="s">
        <v>2268</v>
      </c>
      <c r="CJ5" s="424" t="s">
        <v>2194</v>
      </c>
      <c r="CK5" s="20" t="s">
        <v>3296</v>
      </c>
      <c r="CL5" s="20" t="s">
        <v>3315</v>
      </c>
      <c r="CM5" s="20" t="s">
        <v>3325</v>
      </c>
      <c r="CN5" s="425"/>
      <c r="CO5" s="444" t="s">
        <v>2127</v>
      </c>
      <c r="CP5" s="444" t="s">
        <v>2158</v>
      </c>
      <c r="CQ5" s="444" t="s">
        <v>2177</v>
      </c>
      <c r="CR5" s="447" t="s">
        <v>2039</v>
      </c>
      <c r="CS5" s="424" t="s">
        <v>3242</v>
      </c>
      <c r="CT5" s="443" t="s">
        <v>2627</v>
      </c>
      <c r="CU5" s="424" t="s">
        <v>2315</v>
      </c>
      <c r="CV5" s="424" t="s">
        <v>3273</v>
      </c>
      <c r="CW5" s="424" t="s">
        <v>2898</v>
      </c>
      <c r="CX5" s="444" t="s">
        <v>3006</v>
      </c>
      <c r="CY5" s="424" t="s">
        <v>3038</v>
      </c>
      <c r="CZ5" s="448" t="s">
        <v>3038</v>
      </c>
      <c r="DA5" s="449" t="s">
        <v>3091</v>
      </c>
      <c r="DB5" s="110" t="s">
        <v>507</v>
      </c>
      <c r="DC5" s="322" t="s">
        <v>3348</v>
      </c>
      <c r="DD5" s="426" t="s">
        <v>3349</v>
      </c>
      <c r="DE5" s="424" t="s">
        <v>3110</v>
      </c>
      <c r="DF5" s="424" t="s">
        <v>2335</v>
      </c>
      <c r="DG5" s="444" t="s">
        <v>2360</v>
      </c>
      <c r="DH5" s="450"/>
      <c r="DI5" s="451" t="s">
        <v>2391</v>
      </c>
      <c r="DJ5" s="452" t="s">
        <v>934</v>
      </c>
      <c r="DK5" s="453" t="s">
        <v>2456</v>
      </c>
      <c r="DL5" s="425"/>
      <c r="DM5" s="17" t="s">
        <v>2528</v>
      </c>
      <c r="DN5" s="424" t="s">
        <v>1157</v>
      </c>
      <c r="DO5" s="447" t="s">
        <v>850</v>
      </c>
      <c r="DP5" s="454" t="s">
        <v>1525</v>
      </c>
      <c r="DQ5" s="454" t="s">
        <v>2571</v>
      </c>
      <c r="DR5" s="447" t="s">
        <v>2006</v>
      </c>
      <c r="DS5" s="424" t="s">
        <v>1895</v>
      </c>
      <c r="DT5" s="424" t="s">
        <v>2061</v>
      </c>
      <c r="DU5" s="20" t="s">
        <v>3156</v>
      </c>
      <c r="DV5" s="20" t="s">
        <v>3351</v>
      </c>
      <c r="DW5" s="20" t="s">
        <v>3375</v>
      </c>
      <c r="DX5" s="455" t="s">
        <v>2599</v>
      </c>
      <c r="DY5" s="424" t="s">
        <v>1780</v>
      </c>
      <c r="DZ5" s="424" t="s">
        <v>2108</v>
      </c>
      <c r="EA5" s="456" t="s">
        <v>2656</v>
      </c>
      <c r="EB5" s="457" t="s">
        <v>2006</v>
      </c>
      <c r="EC5" s="424" t="s">
        <v>2936</v>
      </c>
      <c r="ED5" s="424" t="s">
        <v>2965</v>
      </c>
      <c r="EE5" s="424" t="s">
        <v>2731</v>
      </c>
      <c r="EF5" s="458" t="s">
        <v>2767</v>
      </c>
      <c r="EG5" s="447" t="s">
        <v>2787</v>
      </c>
      <c r="EH5" s="424" t="s">
        <v>2697</v>
      </c>
      <c r="EI5" s="424" t="s">
        <v>3173</v>
      </c>
      <c r="EJ5" s="424" t="s">
        <v>3195</v>
      </c>
      <c r="EK5" s="425"/>
      <c r="EL5" s="459" t="s">
        <v>2834</v>
      </c>
      <c r="EM5" s="460" t="s">
        <v>2850</v>
      </c>
      <c r="EN5" s="426" t="s">
        <v>3347</v>
      </c>
      <c r="EO5" s="20" t="s">
        <v>2519</v>
      </c>
      <c r="EP5" s="424" t="s">
        <v>1925</v>
      </c>
      <c r="EQ5" s="445" t="s">
        <v>1255</v>
      </c>
      <c r="ER5" s="454" t="s">
        <v>2473</v>
      </c>
      <c r="ES5" s="425"/>
      <c r="ET5" s="424" t="s">
        <v>2080</v>
      </c>
    </row>
    <row r="6" spans="1:150" ht="182" x14ac:dyDescent="0.2">
      <c r="A6" s="421"/>
      <c r="B6" s="422"/>
      <c r="C6" s="423" t="s">
        <v>178</v>
      </c>
      <c r="D6" s="424" t="s">
        <v>179</v>
      </c>
      <c r="E6" s="3" t="s">
        <v>92</v>
      </c>
      <c r="F6" s="110" t="s">
        <v>933</v>
      </c>
      <c r="G6" s="110" t="s">
        <v>850</v>
      </c>
      <c r="H6" s="110" t="s">
        <v>873</v>
      </c>
      <c r="I6" s="110" t="s">
        <v>892</v>
      </c>
      <c r="J6" s="110" t="s">
        <v>639</v>
      </c>
      <c r="K6" s="110" t="s">
        <v>641</v>
      </c>
      <c r="L6" s="110" t="s">
        <v>662</v>
      </c>
      <c r="M6" s="20" t="s">
        <v>3217</v>
      </c>
      <c r="N6" s="425"/>
      <c r="O6" s="110" t="s">
        <v>770</v>
      </c>
      <c r="P6" s="110" t="s">
        <v>805</v>
      </c>
      <c r="Q6" s="110" t="s">
        <v>830</v>
      </c>
      <c r="R6" s="110" t="s">
        <v>689</v>
      </c>
      <c r="S6" s="1" t="s">
        <v>721</v>
      </c>
      <c r="T6" s="1" t="s">
        <v>744</v>
      </c>
      <c r="U6" s="110" t="s">
        <v>752</v>
      </c>
      <c r="V6" s="110" t="s">
        <v>911</v>
      </c>
      <c r="W6" s="110" t="s">
        <v>934</v>
      </c>
      <c r="X6" s="320" t="s">
        <v>956</v>
      </c>
      <c r="Y6" s="110" t="s">
        <v>983</v>
      </c>
      <c r="Z6" s="110" t="s">
        <v>1002</v>
      </c>
      <c r="AA6" s="444" t="s">
        <v>2986</v>
      </c>
      <c r="AB6" s="110" t="s">
        <v>1024</v>
      </c>
      <c r="AC6" s="1" t="s">
        <v>1052</v>
      </c>
      <c r="AD6" s="1" t="s">
        <v>1136</v>
      </c>
      <c r="AE6" s="425"/>
      <c r="AF6" s="425"/>
      <c r="AG6" s="110" t="s">
        <v>1116</v>
      </c>
      <c r="AH6" s="110" t="s">
        <v>1099</v>
      </c>
      <c r="AI6" s="110" t="s">
        <v>476</v>
      </c>
      <c r="AJ6" s="110" t="s">
        <v>1157</v>
      </c>
      <c r="AK6" s="110" t="s">
        <v>850</v>
      </c>
      <c r="AL6" s="425"/>
      <c r="AM6" s="322" t="s">
        <v>1119</v>
      </c>
      <c r="AN6" s="425"/>
      <c r="AO6" s="424" t="s">
        <v>1986</v>
      </c>
      <c r="AP6" s="424" t="s">
        <v>2006</v>
      </c>
      <c r="AQ6" s="424" t="s">
        <v>850</v>
      </c>
      <c r="AR6" s="110" t="s">
        <v>850</v>
      </c>
      <c r="AS6" s="424" t="s">
        <v>1242</v>
      </c>
      <c r="AT6" s="320" t="s">
        <v>1256</v>
      </c>
      <c r="AU6" s="425"/>
      <c r="AV6" s="425"/>
      <c r="AW6" s="110" t="s">
        <v>770</v>
      </c>
      <c r="AX6" s="110" t="s">
        <v>1312</v>
      </c>
      <c r="AY6" s="110" t="s">
        <v>1328</v>
      </c>
      <c r="AZ6" s="110" t="s">
        <v>1347</v>
      </c>
      <c r="BA6" s="110" t="s">
        <v>1375</v>
      </c>
      <c r="BB6" s="1" t="s">
        <v>1402</v>
      </c>
      <c r="BC6" s="110" t="s">
        <v>1432</v>
      </c>
      <c r="BD6" s="110" t="s">
        <v>1472</v>
      </c>
      <c r="BE6" s="110" t="s">
        <v>1494</v>
      </c>
      <c r="BF6" s="110" t="s">
        <v>850</v>
      </c>
      <c r="BG6" s="110" t="s">
        <v>1525</v>
      </c>
      <c r="BH6" s="110" t="s">
        <v>1528</v>
      </c>
      <c r="BI6" s="196" t="s">
        <v>1538</v>
      </c>
      <c r="BJ6" s="208" t="s">
        <v>1157</v>
      </c>
      <c r="BK6" s="425"/>
      <c r="BL6" s="110" t="s">
        <v>1601</v>
      </c>
      <c r="BM6" s="110" t="s">
        <v>1626</v>
      </c>
      <c r="BN6" s="110" t="s">
        <v>1662</v>
      </c>
      <c r="BO6" s="110" t="s">
        <v>1662</v>
      </c>
      <c r="BP6" s="20" t="s">
        <v>3139</v>
      </c>
      <c r="BQ6" s="425"/>
      <c r="BR6" s="110" t="s">
        <v>541</v>
      </c>
      <c r="BS6" s="110" t="s">
        <v>582</v>
      </c>
      <c r="BT6" s="425"/>
      <c r="BU6" s="425"/>
      <c r="BV6" s="424" t="s">
        <v>1402</v>
      </c>
      <c r="BW6" s="425"/>
      <c r="BX6" s="424" t="s">
        <v>541</v>
      </c>
      <c r="BY6" s="2" t="s">
        <v>1754</v>
      </c>
      <c r="BZ6" s="110" t="s">
        <v>1780</v>
      </c>
      <c r="CA6" s="110" t="s">
        <v>1811</v>
      </c>
      <c r="CB6" s="1" t="s">
        <v>1838</v>
      </c>
      <c r="CC6" s="110"/>
      <c r="CD6" s="110" t="s">
        <v>1874</v>
      </c>
      <c r="CE6" s="110"/>
      <c r="CF6" s="424" t="s">
        <v>2876</v>
      </c>
      <c r="CG6" s="424" t="s">
        <v>451</v>
      </c>
      <c r="CH6" s="445" t="s">
        <v>2251</v>
      </c>
      <c r="CI6" s="446" t="s">
        <v>2268</v>
      </c>
      <c r="CJ6" s="424" t="s">
        <v>2195</v>
      </c>
      <c r="CK6" s="20" t="s">
        <v>3296</v>
      </c>
      <c r="CL6" s="20" t="s">
        <v>3316</v>
      </c>
      <c r="CM6" s="20" t="s">
        <v>3326</v>
      </c>
      <c r="CN6" s="425"/>
      <c r="CO6" s="444" t="s">
        <v>2128</v>
      </c>
      <c r="CP6" s="444" t="s">
        <v>2159</v>
      </c>
      <c r="CQ6" s="444" t="s">
        <v>2177</v>
      </c>
      <c r="CR6" s="447" t="s">
        <v>2040</v>
      </c>
      <c r="CS6" s="424"/>
      <c r="CT6" s="443" t="s">
        <v>2628</v>
      </c>
      <c r="CU6" s="424" t="s">
        <v>2315</v>
      </c>
      <c r="CV6" s="424" t="s">
        <v>1157</v>
      </c>
      <c r="CW6" s="424" t="s">
        <v>2899</v>
      </c>
      <c r="CX6" s="461" t="s">
        <v>3007</v>
      </c>
      <c r="CY6" s="461" t="s">
        <v>3039</v>
      </c>
      <c r="CZ6" s="462" t="s">
        <v>3064</v>
      </c>
      <c r="DA6" s="463" t="s">
        <v>3092</v>
      </c>
      <c r="DB6" s="110" t="s">
        <v>508</v>
      </c>
      <c r="DC6" s="110"/>
      <c r="DD6" s="425"/>
      <c r="DE6" s="424" t="s">
        <v>3111</v>
      </c>
      <c r="DF6" s="424" t="s">
        <v>2336</v>
      </c>
      <c r="DG6" s="444" t="s">
        <v>2361</v>
      </c>
      <c r="DH6" s="464"/>
      <c r="DI6" s="444" t="s">
        <v>2392</v>
      </c>
      <c r="DJ6" s="453"/>
      <c r="DK6" s="453" t="s">
        <v>481</v>
      </c>
      <c r="DL6" s="425"/>
      <c r="DM6" s="20" t="s">
        <v>451</v>
      </c>
      <c r="DN6" s="424" t="s">
        <v>2284</v>
      </c>
      <c r="DO6" s="447"/>
      <c r="DP6" s="454"/>
      <c r="DQ6" s="454" t="s">
        <v>2572</v>
      </c>
      <c r="DR6" s="447"/>
      <c r="DS6" s="424" t="s">
        <v>1896</v>
      </c>
      <c r="DT6" s="424" t="s">
        <v>2062</v>
      </c>
      <c r="DU6" s="20" t="s">
        <v>3157</v>
      </c>
      <c r="DV6" s="20" t="s">
        <v>3351</v>
      </c>
      <c r="DW6" s="20" t="s">
        <v>3376</v>
      </c>
      <c r="DX6" s="455" t="s">
        <v>2600</v>
      </c>
      <c r="DY6" s="424" t="s">
        <v>1780</v>
      </c>
      <c r="DZ6" s="424" t="s">
        <v>2108</v>
      </c>
      <c r="EA6" s="456" t="s">
        <v>481</v>
      </c>
      <c r="EB6" s="457" t="s">
        <v>2006</v>
      </c>
      <c r="EC6" s="424" t="s">
        <v>2937</v>
      </c>
      <c r="ED6" s="424" t="s">
        <v>2966</v>
      </c>
      <c r="EE6" s="424" t="s">
        <v>2732</v>
      </c>
      <c r="EF6" s="447" t="s">
        <v>481</v>
      </c>
      <c r="EG6" s="447" t="s">
        <v>2788</v>
      </c>
      <c r="EH6" s="424" t="s">
        <v>2698</v>
      </c>
      <c r="EI6" s="424" t="s">
        <v>3174</v>
      </c>
      <c r="EJ6" s="424" t="s">
        <v>481</v>
      </c>
      <c r="EK6" s="425"/>
      <c r="EL6" s="459"/>
      <c r="EM6" s="460" t="s">
        <v>2847</v>
      </c>
      <c r="EN6" s="425"/>
      <c r="EO6" s="20" t="s">
        <v>481</v>
      </c>
      <c r="EP6" s="424"/>
      <c r="EQ6" s="445" t="s">
        <v>1708</v>
      </c>
      <c r="ER6" s="454" t="s">
        <v>2473</v>
      </c>
      <c r="ES6" s="425"/>
      <c r="ET6" s="424" t="s">
        <v>2081</v>
      </c>
    </row>
    <row r="7" spans="1:150" ht="120" customHeight="1" x14ac:dyDescent="0.2">
      <c r="A7" s="423" t="s">
        <v>8</v>
      </c>
      <c r="B7" s="427" t="s">
        <v>180</v>
      </c>
      <c r="C7" s="423" t="s">
        <v>181</v>
      </c>
      <c r="D7" s="424" t="s">
        <v>182</v>
      </c>
      <c r="E7" s="3" t="s">
        <v>183</v>
      </c>
      <c r="F7" s="111">
        <v>2018</v>
      </c>
      <c r="G7" s="111">
        <v>2020</v>
      </c>
      <c r="H7" s="111">
        <v>2017</v>
      </c>
      <c r="I7" s="111">
        <v>2018</v>
      </c>
      <c r="J7" s="111">
        <v>2017</v>
      </c>
      <c r="K7" s="111">
        <v>2020</v>
      </c>
      <c r="L7" s="111">
        <v>2018</v>
      </c>
      <c r="M7" s="396">
        <v>1998</v>
      </c>
      <c r="N7" s="425"/>
      <c r="O7" s="111">
        <v>2014</v>
      </c>
      <c r="P7" s="111">
        <v>2015</v>
      </c>
      <c r="Q7" s="111">
        <v>2017</v>
      </c>
      <c r="R7" s="111">
        <v>2021</v>
      </c>
      <c r="S7" s="465">
        <v>2018</v>
      </c>
      <c r="T7" s="465">
        <v>2019</v>
      </c>
      <c r="U7" s="111">
        <v>2018</v>
      </c>
      <c r="V7" s="111">
        <v>2014</v>
      </c>
      <c r="W7" s="111">
        <v>2017</v>
      </c>
      <c r="X7" s="142">
        <v>2015</v>
      </c>
      <c r="Y7" s="111">
        <v>2013</v>
      </c>
      <c r="Z7" s="111">
        <v>2019</v>
      </c>
      <c r="AA7" s="466">
        <v>2015</v>
      </c>
      <c r="AB7" s="111">
        <v>2018</v>
      </c>
      <c r="AC7" s="151">
        <v>2015</v>
      </c>
      <c r="AD7" s="151">
        <v>2020</v>
      </c>
      <c r="AE7" s="425"/>
      <c r="AF7" s="425"/>
      <c r="AG7" s="111">
        <v>2020</v>
      </c>
      <c r="AH7" s="111">
        <v>2018</v>
      </c>
      <c r="AI7" s="111">
        <v>2020</v>
      </c>
      <c r="AJ7" s="111">
        <v>2019</v>
      </c>
      <c r="AK7" s="111">
        <v>2020</v>
      </c>
      <c r="AL7" s="425"/>
      <c r="AM7" s="165">
        <v>2011</v>
      </c>
      <c r="AN7" s="425"/>
      <c r="AO7" s="465">
        <v>2011</v>
      </c>
      <c r="AP7" s="465">
        <v>2017</v>
      </c>
      <c r="AQ7" s="465">
        <v>2019</v>
      </c>
      <c r="AR7" s="111">
        <v>2020</v>
      </c>
      <c r="AS7" s="441">
        <v>2020</v>
      </c>
      <c r="AT7" s="142">
        <v>2017</v>
      </c>
      <c r="AU7" s="425"/>
      <c r="AV7" s="425"/>
      <c r="AW7" s="111">
        <v>2014</v>
      </c>
      <c r="AX7" s="111">
        <v>2018</v>
      </c>
      <c r="AY7" s="111">
        <v>2020</v>
      </c>
      <c r="AZ7" s="111">
        <v>2019</v>
      </c>
      <c r="BA7" s="111">
        <v>2010</v>
      </c>
      <c r="BB7" s="151">
        <v>2014</v>
      </c>
      <c r="BC7" s="111">
        <v>2017</v>
      </c>
      <c r="BD7" s="111">
        <v>2017</v>
      </c>
      <c r="BE7" s="111">
        <v>2015</v>
      </c>
      <c r="BF7" s="111">
        <v>2020</v>
      </c>
      <c r="BG7" s="111">
        <v>2021</v>
      </c>
      <c r="BH7" s="111">
        <v>2017</v>
      </c>
      <c r="BI7" s="196">
        <v>2020</v>
      </c>
      <c r="BJ7" s="209">
        <v>2017</v>
      </c>
      <c r="BK7" s="425"/>
      <c r="BL7" s="111">
        <v>2017</v>
      </c>
      <c r="BM7" s="111">
        <v>2021</v>
      </c>
      <c r="BN7" s="111">
        <v>2016</v>
      </c>
      <c r="BO7" s="111">
        <v>2013</v>
      </c>
      <c r="BP7" s="396">
        <v>2018</v>
      </c>
      <c r="BQ7" s="425"/>
      <c r="BR7" s="111">
        <v>2014</v>
      </c>
      <c r="BS7" s="111">
        <v>2020</v>
      </c>
      <c r="BT7" s="425"/>
      <c r="BU7" s="425"/>
      <c r="BV7" s="465">
        <v>2020</v>
      </c>
      <c r="BW7" s="425"/>
      <c r="BX7" s="465">
        <v>2017</v>
      </c>
      <c r="BY7" s="111">
        <v>2013</v>
      </c>
      <c r="BZ7" s="111">
        <v>2019</v>
      </c>
      <c r="CA7" s="111">
        <v>2018</v>
      </c>
      <c r="CB7" s="151">
        <v>2016</v>
      </c>
      <c r="CC7" s="111">
        <v>2021</v>
      </c>
      <c r="CD7" s="111">
        <v>2019</v>
      </c>
      <c r="CE7" s="111">
        <v>2021</v>
      </c>
      <c r="CF7" s="465">
        <v>2017</v>
      </c>
      <c r="CG7" s="424">
        <v>2018</v>
      </c>
      <c r="CH7" s="465">
        <v>2021</v>
      </c>
      <c r="CI7" s="465">
        <v>2020</v>
      </c>
      <c r="CJ7" s="465">
        <v>2017</v>
      </c>
      <c r="CK7" s="396">
        <v>2014</v>
      </c>
      <c r="CL7" s="396">
        <v>2018</v>
      </c>
      <c r="CM7" s="396">
        <v>2018</v>
      </c>
      <c r="CN7" s="425"/>
      <c r="CO7" s="466">
        <v>2017</v>
      </c>
      <c r="CP7" s="466">
        <v>2011</v>
      </c>
      <c r="CQ7" s="466">
        <v>2017</v>
      </c>
      <c r="CR7" s="441">
        <v>2021</v>
      </c>
      <c r="CS7" s="465">
        <v>2019</v>
      </c>
      <c r="CT7" s="443">
        <v>2020</v>
      </c>
      <c r="CU7" s="465">
        <v>2017</v>
      </c>
      <c r="CV7" s="465">
        <v>2017</v>
      </c>
      <c r="CW7" s="465">
        <v>2017</v>
      </c>
      <c r="CX7" s="466">
        <v>2016</v>
      </c>
      <c r="CY7" s="466">
        <v>2019</v>
      </c>
      <c r="CZ7" s="467">
        <v>2021</v>
      </c>
      <c r="DA7" s="468">
        <v>2019</v>
      </c>
      <c r="DB7" s="111">
        <v>2017</v>
      </c>
      <c r="DC7" s="111"/>
      <c r="DD7" s="425"/>
      <c r="DE7" s="465">
        <v>2017</v>
      </c>
      <c r="DF7" s="465">
        <v>2018</v>
      </c>
      <c r="DG7" s="465">
        <v>2017</v>
      </c>
      <c r="DH7" s="450">
        <v>2020</v>
      </c>
      <c r="DI7" s="466">
        <v>2017</v>
      </c>
      <c r="DJ7" s="469">
        <v>2017</v>
      </c>
      <c r="DK7" s="469">
        <v>2017</v>
      </c>
      <c r="DL7" s="425"/>
      <c r="DM7" s="396">
        <v>2018</v>
      </c>
      <c r="DN7" s="465">
        <v>2007</v>
      </c>
      <c r="DO7" s="441">
        <v>2020</v>
      </c>
      <c r="DP7" s="454">
        <v>2020</v>
      </c>
      <c r="DQ7" s="454">
        <v>2012</v>
      </c>
      <c r="DR7" s="441">
        <v>2018</v>
      </c>
      <c r="DS7" s="465">
        <v>2010</v>
      </c>
      <c r="DT7" s="465">
        <v>2021</v>
      </c>
      <c r="DU7" s="396">
        <v>2014</v>
      </c>
      <c r="DV7" s="396">
        <v>2021</v>
      </c>
      <c r="DW7" s="396">
        <v>2013</v>
      </c>
      <c r="DX7" s="470">
        <v>2018</v>
      </c>
      <c r="DY7" s="465">
        <v>2011</v>
      </c>
      <c r="DZ7" s="424">
        <v>2021</v>
      </c>
      <c r="EA7" s="471">
        <v>2020</v>
      </c>
      <c r="EB7" s="472">
        <v>2019</v>
      </c>
      <c r="EC7" s="465">
        <v>2019</v>
      </c>
      <c r="ED7" s="465">
        <v>2020</v>
      </c>
      <c r="EE7" s="465">
        <v>2015</v>
      </c>
      <c r="EF7" s="458">
        <v>2020</v>
      </c>
      <c r="EG7" s="441">
        <v>2017</v>
      </c>
      <c r="EH7" s="465">
        <v>2016</v>
      </c>
      <c r="EI7" s="465">
        <v>2019</v>
      </c>
      <c r="EJ7" s="465">
        <v>2014</v>
      </c>
      <c r="EK7" s="425"/>
      <c r="EL7" s="459">
        <v>2016</v>
      </c>
      <c r="EM7" s="473">
        <v>2019</v>
      </c>
      <c r="EN7" s="425"/>
      <c r="EO7" s="20"/>
      <c r="EP7" s="465">
        <v>2021</v>
      </c>
      <c r="EQ7" s="474">
        <v>2017</v>
      </c>
      <c r="ER7" s="454">
        <v>2019</v>
      </c>
      <c r="ES7" s="425"/>
      <c r="ET7" s="465">
        <v>2017</v>
      </c>
    </row>
    <row r="8" spans="1:150" ht="153" x14ac:dyDescent="0.2">
      <c r="A8" s="421" t="s">
        <v>9</v>
      </c>
      <c r="B8" s="428" t="s">
        <v>184</v>
      </c>
      <c r="C8" s="421" t="s">
        <v>185</v>
      </c>
      <c r="D8" s="428" t="s">
        <v>405</v>
      </c>
      <c r="E8" s="3" t="s">
        <v>186</v>
      </c>
      <c r="F8" s="112" t="s">
        <v>449</v>
      </c>
      <c r="G8" s="112" t="s">
        <v>851</v>
      </c>
      <c r="H8" s="112" t="s">
        <v>753</v>
      </c>
      <c r="I8" s="112" t="s">
        <v>893</v>
      </c>
      <c r="J8" s="112">
        <v>44013</v>
      </c>
      <c r="K8" s="112">
        <v>44105</v>
      </c>
      <c r="L8" s="112" t="s">
        <v>663</v>
      </c>
      <c r="M8" s="397">
        <v>44197</v>
      </c>
      <c r="N8" s="425"/>
      <c r="O8" s="112" t="s">
        <v>771</v>
      </c>
      <c r="P8" s="112">
        <v>44207</v>
      </c>
      <c r="Q8" s="112">
        <v>44197</v>
      </c>
      <c r="R8" s="137">
        <v>44256</v>
      </c>
      <c r="S8" s="475">
        <v>44316</v>
      </c>
      <c r="T8" s="475" t="s">
        <v>745</v>
      </c>
      <c r="U8" s="112" t="s">
        <v>753</v>
      </c>
      <c r="V8" s="112">
        <v>44136</v>
      </c>
      <c r="W8" s="112">
        <v>44197</v>
      </c>
      <c r="X8" s="143" t="s">
        <v>957</v>
      </c>
      <c r="Y8" s="112" t="s">
        <v>984</v>
      </c>
      <c r="Z8" s="112">
        <v>44298</v>
      </c>
      <c r="AA8" s="475" t="s">
        <v>2987</v>
      </c>
      <c r="AB8" s="112">
        <v>43983</v>
      </c>
      <c r="AC8" s="112">
        <v>44148</v>
      </c>
      <c r="AD8" s="156">
        <v>43976</v>
      </c>
      <c r="AE8" s="425"/>
      <c r="AF8" s="425"/>
      <c r="AG8" s="112">
        <v>44180</v>
      </c>
      <c r="AH8" s="112">
        <v>44075</v>
      </c>
      <c r="AI8" s="112">
        <v>44209</v>
      </c>
      <c r="AJ8" s="112">
        <v>44228</v>
      </c>
      <c r="AK8" s="112">
        <v>44132</v>
      </c>
      <c r="AL8" s="425"/>
      <c r="AM8" s="166" t="s">
        <v>1120</v>
      </c>
      <c r="AN8" s="425"/>
      <c r="AO8" s="475">
        <v>44197</v>
      </c>
      <c r="AP8" s="475">
        <v>44197</v>
      </c>
      <c r="AQ8" s="475">
        <v>44197</v>
      </c>
      <c r="AR8" s="112">
        <v>44166</v>
      </c>
      <c r="AS8" s="475">
        <v>44116</v>
      </c>
      <c r="AT8" s="143">
        <v>43983</v>
      </c>
      <c r="AU8" s="425"/>
      <c r="AV8" s="425"/>
      <c r="AW8" s="112">
        <v>44197</v>
      </c>
      <c r="AX8" s="183" t="s">
        <v>1313</v>
      </c>
      <c r="AY8" s="112">
        <v>44378</v>
      </c>
      <c r="AZ8" s="112">
        <v>43862</v>
      </c>
      <c r="BA8" s="112">
        <v>43617</v>
      </c>
      <c r="BB8" s="156">
        <v>44109</v>
      </c>
      <c r="BC8" s="1" t="s">
        <v>1433</v>
      </c>
      <c r="BD8" s="112" t="s">
        <v>1473</v>
      </c>
      <c r="BE8" s="112">
        <v>44197</v>
      </c>
      <c r="BF8" s="112">
        <v>43983</v>
      </c>
      <c r="BG8" s="112">
        <v>43983</v>
      </c>
      <c r="BH8" s="112">
        <v>44197</v>
      </c>
      <c r="BI8" s="197" t="s">
        <v>1539</v>
      </c>
      <c r="BJ8" s="210">
        <v>44099</v>
      </c>
      <c r="BK8" s="425"/>
      <c r="BL8" s="112" t="s">
        <v>1602</v>
      </c>
      <c r="BM8" s="112">
        <v>44370</v>
      </c>
      <c r="BN8" s="112" t="s">
        <v>1663</v>
      </c>
      <c r="BO8" s="112">
        <v>44205</v>
      </c>
      <c r="BP8" s="397">
        <v>44197</v>
      </c>
      <c r="BQ8" s="425"/>
      <c r="BR8" s="112" t="s">
        <v>542</v>
      </c>
      <c r="BS8" s="112" t="s">
        <v>583</v>
      </c>
      <c r="BT8" s="425"/>
      <c r="BU8" s="425"/>
      <c r="BV8" s="475">
        <v>44166</v>
      </c>
      <c r="BW8" s="425"/>
      <c r="BX8" s="475" t="s">
        <v>1729</v>
      </c>
      <c r="BY8" s="137">
        <v>44242</v>
      </c>
      <c r="BZ8" s="112">
        <v>43862</v>
      </c>
      <c r="CA8" s="112">
        <v>44207</v>
      </c>
      <c r="CB8" s="112" t="s">
        <v>1729</v>
      </c>
      <c r="CC8" s="112">
        <v>43831</v>
      </c>
      <c r="CD8" s="112">
        <v>44207</v>
      </c>
      <c r="CE8" s="112">
        <v>43831</v>
      </c>
      <c r="CF8" s="475" t="s">
        <v>2877</v>
      </c>
      <c r="CG8" s="424" t="s">
        <v>2232</v>
      </c>
      <c r="CH8" s="465" t="s">
        <v>2252</v>
      </c>
      <c r="CI8" s="475">
        <v>44197</v>
      </c>
      <c r="CJ8" s="475" t="s">
        <v>2196</v>
      </c>
      <c r="CK8" s="397" t="s">
        <v>3297</v>
      </c>
      <c r="CL8" s="397">
        <v>44197</v>
      </c>
      <c r="CM8" s="397" t="s">
        <v>3327</v>
      </c>
      <c r="CN8" s="425"/>
      <c r="CO8" s="476" t="s">
        <v>2129</v>
      </c>
      <c r="CP8" s="476" t="s">
        <v>2160</v>
      </c>
      <c r="CQ8" s="476" t="s">
        <v>2178</v>
      </c>
      <c r="CR8" s="477">
        <v>44214</v>
      </c>
      <c r="CS8" s="475">
        <v>44242</v>
      </c>
      <c r="CT8" s="478">
        <v>44027</v>
      </c>
      <c r="CU8" s="475">
        <v>44207</v>
      </c>
      <c r="CV8" s="475">
        <v>44188</v>
      </c>
      <c r="CW8" s="475">
        <v>44075</v>
      </c>
      <c r="CX8" s="475">
        <v>43845</v>
      </c>
      <c r="CY8" s="475" t="s">
        <v>3040</v>
      </c>
      <c r="CZ8" s="479">
        <v>44075</v>
      </c>
      <c r="DA8" s="480">
        <v>44123</v>
      </c>
      <c r="DB8" s="112" t="s">
        <v>509</v>
      </c>
      <c r="DC8" s="112"/>
      <c r="DD8" s="425"/>
      <c r="DE8" s="475" t="s">
        <v>984</v>
      </c>
      <c r="DF8" s="475">
        <v>44105</v>
      </c>
      <c r="DG8" s="475">
        <v>44013</v>
      </c>
      <c r="DH8" s="481">
        <v>44209</v>
      </c>
      <c r="DI8" s="475" t="s">
        <v>2393</v>
      </c>
      <c r="DJ8" s="482">
        <v>44197</v>
      </c>
      <c r="DK8" s="482">
        <v>43978</v>
      </c>
      <c r="DL8" s="425"/>
      <c r="DM8" s="397">
        <v>44242</v>
      </c>
      <c r="DN8" s="475">
        <v>43999</v>
      </c>
      <c r="DO8" s="483">
        <v>44197</v>
      </c>
      <c r="DP8" s="443" t="s">
        <v>957</v>
      </c>
      <c r="DQ8" s="443" t="s">
        <v>2573</v>
      </c>
      <c r="DR8" s="484">
        <v>44197</v>
      </c>
      <c r="DS8" s="475" t="s">
        <v>1897</v>
      </c>
      <c r="DT8" s="475">
        <v>44440</v>
      </c>
      <c r="DU8" s="397" t="s">
        <v>3158</v>
      </c>
      <c r="DV8" s="397">
        <v>44306</v>
      </c>
      <c r="DW8" s="397">
        <v>44166</v>
      </c>
      <c r="DX8" s="485" t="s">
        <v>2601</v>
      </c>
      <c r="DY8" s="475">
        <v>43843</v>
      </c>
      <c r="DZ8" s="475">
        <v>44242</v>
      </c>
      <c r="EA8" s="486">
        <v>44328</v>
      </c>
      <c r="EB8" s="487">
        <v>44197</v>
      </c>
      <c r="EC8" s="475">
        <v>44043</v>
      </c>
      <c r="ED8" s="475">
        <v>44214</v>
      </c>
      <c r="EE8" s="475">
        <v>44176</v>
      </c>
      <c r="EF8" s="488">
        <v>44197</v>
      </c>
      <c r="EG8" s="477" t="s">
        <v>2789</v>
      </c>
      <c r="EH8" s="475" t="s">
        <v>2699</v>
      </c>
      <c r="EI8" s="475">
        <v>43801</v>
      </c>
      <c r="EJ8" s="475" t="s">
        <v>957</v>
      </c>
      <c r="EK8" s="425"/>
      <c r="EL8" s="489">
        <v>44423</v>
      </c>
      <c r="EM8" s="490"/>
      <c r="EN8" s="425"/>
      <c r="EO8" s="397" t="s">
        <v>2496</v>
      </c>
      <c r="EP8" s="475">
        <v>44400</v>
      </c>
      <c r="EQ8" s="491">
        <v>44197</v>
      </c>
      <c r="ER8" s="454" t="s">
        <v>2474</v>
      </c>
      <c r="ES8" s="425"/>
      <c r="ET8" s="475">
        <v>44013</v>
      </c>
    </row>
    <row r="9" spans="1:150" ht="57" customHeight="1" x14ac:dyDescent="0.2">
      <c r="A9" s="421"/>
      <c r="B9" s="428"/>
      <c r="C9" s="421"/>
      <c r="D9" s="428"/>
      <c r="E9" s="3" t="s">
        <v>187</v>
      </c>
      <c r="F9" s="112" t="s">
        <v>450</v>
      </c>
      <c r="G9" s="112" t="s">
        <v>852</v>
      </c>
      <c r="H9" s="112" t="s">
        <v>874</v>
      </c>
      <c r="I9" s="112" t="s">
        <v>874</v>
      </c>
      <c r="J9" s="112">
        <v>44561</v>
      </c>
      <c r="K9" s="112">
        <v>44531</v>
      </c>
      <c r="L9" s="112">
        <v>44561</v>
      </c>
      <c r="M9" s="397">
        <v>44561</v>
      </c>
      <c r="N9" s="425"/>
      <c r="O9" s="112" t="s">
        <v>772</v>
      </c>
      <c r="P9" s="112">
        <v>44560</v>
      </c>
      <c r="Q9" s="112">
        <v>44561</v>
      </c>
      <c r="R9" s="137">
        <v>44561</v>
      </c>
      <c r="S9" s="475" t="s">
        <v>722</v>
      </c>
      <c r="T9" s="475" t="s">
        <v>746</v>
      </c>
      <c r="U9" s="112" t="s">
        <v>754</v>
      </c>
      <c r="V9" s="112">
        <v>44256</v>
      </c>
      <c r="W9" s="112">
        <v>44561</v>
      </c>
      <c r="X9" s="143" t="s">
        <v>852</v>
      </c>
      <c r="Y9" s="112" t="s">
        <v>985</v>
      </c>
      <c r="Z9" s="112">
        <v>44531</v>
      </c>
      <c r="AA9" s="475" t="s">
        <v>2988</v>
      </c>
      <c r="AB9" s="112">
        <v>44555</v>
      </c>
      <c r="AC9" s="112">
        <v>44555</v>
      </c>
      <c r="AD9" s="156">
        <v>44558</v>
      </c>
      <c r="AE9" s="425"/>
      <c r="AF9" s="425"/>
      <c r="AG9" s="112">
        <v>44501</v>
      </c>
      <c r="AH9" s="112">
        <v>44135</v>
      </c>
      <c r="AI9" s="112">
        <v>44228</v>
      </c>
      <c r="AJ9" s="112">
        <v>44531</v>
      </c>
      <c r="AK9" s="112">
        <v>44162</v>
      </c>
      <c r="AL9" s="425"/>
      <c r="AM9" s="166" t="s">
        <v>754</v>
      </c>
      <c r="AN9" s="425"/>
      <c r="AO9" s="475">
        <v>44561</v>
      </c>
      <c r="AP9" s="475" t="s">
        <v>2007</v>
      </c>
      <c r="AQ9" s="475">
        <v>44561</v>
      </c>
      <c r="AR9" s="112">
        <v>44545</v>
      </c>
      <c r="AS9" s="475">
        <v>44561</v>
      </c>
      <c r="AT9" s="143">
        <v>44557</v>
      </c>
      <c r="AU9" s="425"/>
      <c r="AV9" s="425"/>
      <c r="AW9" s="112">
        <v>44561</v>
      </c>
      <c r="AX9" s="112">
        <v>44561</v>
      </c>
      <c r="AY9" s="112">
        <v>44561</v>
      </c>
      <c r="AZ9" s="112">
        <v>44501</v>
      </c>
      <c r="BA9" s="112">
        <v>44561</v>
      </c>
      <c r="BB9" s="156">
        <v>44561</v>
      </c>
      <c r="BC9" s="1" t="s">
        <v>1434</v>
      </c>
      <c r="BD9" s="112" t="s">
        <v>1474</v>
      </c>
      <c r="BE9" s="112">
        <v>44561</v>
      </c>
      <c r="BF9" s="112">
        <v>44561</v>
      </c>
      <c r="BG9" s="112">
        <v>44561</v>
      </c>
      <c r="BH9" s="112">
        <v>44561</v>
      </c>
      <c r="BI9" s="197" t="s">
        <v>1540</v>
      </c>
      <c r="BJ9" s="211">
        <v>44557</v>
      </c>
      <c r="BK9" s="425"/>
      <c r="BL9" s="112" t="s">
        <v>1603</v>
      </c>
      <c r="BM9" s="112">
        <v>44561</v>
      </c>
      <c r="BN9" s="112" t="s">
        <v>874</v>
      </c>
      <c r="BO9" s="112">
        <v>44561</v>
      </c>
      <c r="BP9" s="397">
        <v>44561</v>
      </c>
      <c r="BQ9" s="425"/>
      <c r="BR9" s="112" t="s">
        <v>543</v>
      </c>
      <c r="BS9" s="112">
        <v>44561</v>
      </c>
      <c r="BT9" s="425"/>
      <c r="BU9" s="425"/>
      <c r="BV9" s="475">
        <v>44555</v>
      </c>
      <c r="BW9" s="425"/>
      <c r="BX9" s="475" t="s">
        <v>1730</v>
      </c>
      <c r="BY9" s="137">
        <v>44555</v>
      </c>
      <c r="BZ9" s="112">
        <v>44555</v>
      </c>
      <c r="CA9" s="112">
        <v>44555</v>
      </c>
      <c r="CB9" s="112" t="s">
        <v>1839</v>
      </c>
      <c r="CC9" s="112">
        <v>43891</v>
      </c>
      <c r="CD9" s="112" t="s">
        <v>1540</v>
      </c>
      <c r="CE9" s="112">
        <v>43891</v>
      </c>
      <c r="CF9" s="475" t="s">
        <v>874</v>
      </c>
      <c r="CG9" s="492" t="s">
        <v>1540</v>
      </c>
      <c r="CH9" s="492" t="s">
        <v>852</v>
      </c>
      <c r="CI9" s="475">
        <v>44561</v>
      </c>
      <c r="CJ9" s="475" t="s">
        <v>1603</v>
      </c>
      <c r="CK9" s="397">
        <v>44561</v>
      </c>
      <c r="CL9" s="397">
        <v>44561</v>
      </c>
      <c r="CM9" s="397">
        <v>44561</v>
      </c>
      <c r="CN9" s="425"/>
      <c r="CO9" s="476">
        <v>44561</v>
      </c>
      <c r="CP9" s="476">
        <v>44561</v>
      </c>
      <c r="CQ9" s="476">
        <v>44561</v>
      </c>
      <c r="CR9" s="477">
        <v>44561</v>
      </c>
      <c r="CS9" s="475">
        <v>44560</v>
      </c>
      <c r="CT9" s="478">
        <v>44470</v>
      </c>
      <c r="CU9" s="475">
        <v>44561</v>
      </c>
      <c r="CV9" s="475" t="s">
        <v>3274</v>
      </c>
      <c r="CW9" s="475">
        <v>44561</v>
      </c>
      <c r="CX9" s="475" t="s">
        <v>852</v>
      </c>
      <c r="CY9" s="475" t="s">
        <v>3041</v>
      </c>
      <c r="CZ9" s="479">
        <v>44561</v>
      </c>
      <c r="DA9" s="449" t="s">
        <v>3093</v>
      </c>
      <c r="DB9" s="112" t="s">
        <v>510</v>
      </c>
      <c r="DC9" s="112"/>
      <c r="DD9" s="425"/>
      <c r="DE9" s="475" t="s">
        <v>1603</v>
      </c>
      <c r="DF9" s="475">
        <v>44561</v>
      </c>
      <c r="DG9" s="475">
        <v>44561</v>
      </c>
      <c r="DH9" s="481">
        <v>44439</v>
      </c>
      <c r="DI9" s="476">
        <v>44561</v>
      </c>
      <c r="DJ9" s="482">
        <v>44561</v>
      </c>
      <c r="DK9" s="482">
        <v>44743</v>
      </c>
      <c r="DL9" s="425"/>
      <c r="DM9" s="397" t="s">
        <v>1603</v>
      </c>
      <c r="DN9" s="475">
        <v>44561</v>
      </c>
      <c r="DO9" s="483">
        <v>44561</v>
      </c>
      <c r="DP9" s="443" t="s">
        <v>852</v>
      </c>
      <c r="DQ9" s="443" t="s">
        <v>2574</v>
      </c>
      <c r="DR9" s="484">
        <v>44561</v>
      </c>
      <c r="DS9" s="475" t="s">
        <v>1898</v>
      </c>
      <c r="DT9" s="475">
        <v>44469</v>
      </c>
      <c r="DU9" s="397" t="s">
        <v>3159</v>
      </c>
      <c r="DV9" s="397">
        <v>44530</v>
      </c>
      <c r="DW9" s="397">
        <v>44242</v>
      </c>
      <c r="DX9" s="493">
        <v>44561</v>
      </c>
      <c r="DY9" s="475" t="s">
        <v>2811</v>
      </c>
      <c r="DZ9" s="475">
        <v>44561</v>
      </c>
      <c r="EA9" s="486">
        <v>44561</v>
      </c>
      <c r="EB9" s="487">
        <v>44561</v>
      </c>
      <c r="EC9" s="475">
        <v>44561</v>
      </c>
      <c r="ED9" s="475">
        <v>44561</v>
      </c>
      <c r="EE9" s="475">
        <v>44531</v>
      </c>
      <c r="EF9" s="488">
        <v>44561</v>
      </c>
      <c r="EG9" s="477" t="s">
        <v>2790</v>
      </c>
      <c r="EH9" s="475" t="s">
        <v>2700</v>
      </c>
      <c r="EI9" s="475">
        <v>44196</v>
      </c>
      <c r="EJ9" s="475" t="s">
        <v>852</v>
      </c>
      <c r="EK9" s="425"/>
      <c r="EL9" s="489">
        <v>44500</v>
      </c>
      <c r="EM9" s="490">
        <v>44348</v>
      </c>
      <c r="EN9" s="425"/>
      <c r="EO9" s="397" t="s">
        <v>2497</v>
      </c>
      <c r="EP9" s="475">
        <v>44561</v>
      </c>
      <c r="EQ9" s="491">
        <v>44561</v>
      </c>
      <c r="ER9" s="454" t="s">
        <v>1603</v>
      </c>
      <c r="ES9" s="425"/>
      <c r="ET9" s="475">
        <v>44557</v>
      </c>
    </row>
    <row r="10" spans="1:150" ht="409.6" x14ac:dyDescent="0.2">
      <c r="A10" s="421" t="s">
        <v>10</v>
      </c>
      <c r="B10" s="428" t="s">
        <v>188</v>
      </c>
      <c r="C10" s="423" t="s">
        <v>189</v>
      </c>
      <c r="D10" s="424" t="s">
        <v>406</v>
      </c>
      <c r="E10" s="3" t="s">
        <v>92</v>
      </c>
      <c r="F10" s="110" t="s">
        <v>451</v>
      </c>
      <c r="G10" s="110" t="s">
        <v>853</v>
      </c>
      <c r="H10" s="1" t="s">
        <v>875</v>
      </c>
      <c r="I10" s="110" t="s">
        <v>894</v>
      </c>
      <c r="J10" s="110" t="s">
        <v>607</v>
      </c>
      <c r="K10" s="110" t="s">
        <v>642</v>
      </c>
      <c r="L10" s="110" t="s">
        <v>664</v>
      </c>
      <c r="M10" s="20" t="s">
        <v>3218</v>
      </c>
      <c r="N10" s="425"/>
      <c r="O10" s="110" t="s">
        <v>773</v>
      </c>
      <c r="P10" s="110" t="s">
        <v>806</v>
      </c>
      <c r="Q10" s="110" t="s">
        <v>831</v>
      </c>
      <c r="R10" s="110" t="s">
        <v>690</v>
      </c>
      <c r="S10" s="1" t="s">
        <v>723</v>
      </c>
      <c r="T10" s="1" t="s">
        <v>747</v>
      </c>
      <c r="U10" s="110" t="s">
        <v>755</v>
      </c>
      <c r="V10" s="110" t="s">
        <v>912</v>
      </c>
      <c r="W10" s="110" t="s">
        <v>935</v>
      </c>
      <c r="X10" s="320" t="s">
        <v>958</v>
      </c>
      <c r="Y10" s="110" t="s">
        <v>986</v>
      </c>
      <c r="Z10" s="110" t="s">
        <v>1003</v>
      </c>
      <c r="AA10" s="444" t="s">
        <v>2989</v>
      </c>
      <c r="AB10" s="110" t="s">
        <v>1025</v>
      </c>
      <c r="AC10" s="1" t="s">
        <v>8397</v>
      </c>
      <c r="AD10" s="1" t="s">
        <v>8398</v>
      </c>
      <c r="AE10" s="425"/>
      <c r="AF10" s="425"/>
      <c r="AG10" s="110" t="s">
        <v>1080</v>
      </c>
      <c r="AH10" s="110" t="s">
        <v>1100</v>
      </c>
      <c r="AI10" s="110" t="s">
        <v>477</v>
      </c>
      <c r="AJ10" s="110" t="s">
        <v>1158</v>
      </c>
      <c r="AK10" s="110" t="s">
        <v>1178</v>
      </c>
      <c r="AL10" s="425"/>
      <c r="AM10" s="322" t="s">
        <v>1121</v>
      </c>
      <c r="AN10" s="425"/>
      <c r="AO10" s="424" t="s">
        <v>1987</v>
      </c>
      <c r="AP10" s="444" t="s">
        <v>2008</v>
      </c>
      <c r="AQ10" s="444" t="s">
        <v>1195</v>
      </c>
      <c r="AR10" s="110" t="s">
        <v>1218</v>
      </c>
      <c r="AS10" s="424" t="s">
        <v>1243</v>
      </c>
      <c r="AT10" s="320" t="s">
        <v>1257</v>
      </c>
      <c r="AU10" s="425"/>
      <c r="AV10" s="425"/>
      <c r="AW10" s="110" t="s">
        <v>1285</v>
      </c>
      <c r="AX10" s="110" t="s">
        <v>1285</v>
      </c>
      <c r="AY10" s="110" t="s">
        <v>1285</v>
      </c>
      <c r="AZ10" s="110" t="s">
        <v>1348</v>
      </c>
      <c r="BA10" s="110" t="s">
        <v>1376</v>
      </c>
      <c r="BB10" s="189" t="s">
        <v>1403</v>
      </c>
      <c r="BC10" s="1" t="s">
        <v>1435</v>
      </c>
      <c r="BD10" s="110" t="s">
        <v>1475</v>
      </c>
      <c r="BE10" s="1" t="s">
        <v>1495</v>
      </c>
      <c r="BF10" s="110" t="s">
        <v>1514</v>
      </c>
      <c r="BG10" s="110" t="s">
        <v>1514</v>
      </c>
      <c r="BH10" s="110" t="s">
        <v>1529</v>
      </c>
      <c r="BI10" s="198" t="s">
        <v>1541</v>
      </c>
      <c r="BJ10" s="208" t="s">
        <v>1568</v>
      </c>
      <c r="BK10" s="425"/>
      <c r="BL10" s="110" t="s">
        <v>451</v>
      </c>
      <c r="BM10" s="110" t="s">
        <v>451</v>
      </c>
      <c r="BN10" s="110" t="s">
        <v>1664</v>
      </c>
      <c r="BO10" s="110" t="s">
        <v>1664</v>
      </c>
      <c r="BP10" s="20" t="s">
        <v>3152</v>
      </c>
      <c r="BQ10" s="425"/>
      <c r="BR10" s="110" t="s">
        <v>544</v>
      </c>
      <c r="BS10" s="110" t="s">
        <v>584</v>
      </c>
      <c r="BT10" s="425"/>
      <c r="BU10" s="425"/>
      <c r="BV10" s="424" t="s">
        <v>1709</v>
      </c>
      <c r="BW10" s="425"/>
      <c r="BX10" s="424" t="s">
        <v>8922</v>
      </c>
      <c r="BY10" s="110" t="s">
        <v>809</v>
      </c>
      <c r="BZ10" s="110" t="s">
        <v>1781</v>
      </c>
      <c r="CA10" s="110" t="s">
        <v>1812</v>
      </c>
      <c r="CB10" s="110" t="s">
        <v>1840</v>
      </c>
      <c r="CC10" s="110" t="s">
        <v>1855</v>
      </c>
      <c r="CD10" s="110" t="s">
        <v>1875</v>
      </c>
      <c r="CE10" s="110" t="s">
        <v>1855</v>
      </c>
      <c r="CF10" s="424" t="s">
        <v>2878</v>
      </c>
      <c r="CG10" s="445" t="s">
        <v>8923</v>
      </c>
      <c r="CH10" s="445" t="s">
        <v>2253</v>
      </c>
      <c r="CI10" s="465" t="s">
        <v>2269</v>
      </c>
      <c r="CJ10" s="424" t="s">
        <v>8924</v>
      </c>
      <c r="CK10" s="20" t="s">
        <v>3298</v>
      </c>
      <c r="CL10" s="20"/>
      <c r="CM10" s="20" t="s">
        <v>3328</v>
      </c>
      <c r="CN10" s="425"/>
      <c r="CO10" s="476" t="s">
        <v>2130</v>
      </c>
      <c r="CP10" s="444" t="s">
        <v>2161</v>
      </c>
      <c r="CQ10" s="444" t="s">
        <v>2179</v>
      </c>
      <c r="CR10" s="447" t="s">
        <v>2041</v>
      </c>
      <c r="CS10" s="424" t="s">
        <v>3244</v>
      </c>
      <c r="CT10" s="443" t="s">
        <v>481</v>
      </c>
      <c r="CU10" s="1" t="s">
        <v>2316</v>
      </c>
      <c r="CV10" s="424" t="s">
        <v>3275</v>
      </c>
      <c r="CW10" s="424" t="s">
        <v>2898</v>
      </c>
      <c r="CX10" s="424" t="s">
        <v>3008</v>
      </c>
      <c r="CY10" s="424" t="s">
        <v>3042</v>
      </c>
      <c r="CZ10" s="448" t="s">
        <v>3065</v>
      </c>
      <c r="DA10" s="449" t="s">
        <v>451</v>
      </c>
      <c r="DB10" s="110" t="s">
        <v>511</v>
      </c>
      <c r="DC10" s="110"/>
      <c r="DD10" s="425"/>
      <c r="DE10" s="424" t="s">
        <v>3110</v>
      </c>
      <c r="DF10" s="424" t="s">
        <v>2337</v>
      </c>
      <c r="DG10" s="424" t="s">
        <v>2337</v>
      </c>
      <c r="DH10" s="464" t="s">
        <v>2375</v>
      </c>
      <c r="DI10" s="444" t="s">
        <v>2394</v>
      </c>
      <c r="DJ10" s="453" t="s">
        <v>2424</v>
      </c>
      <c r="DK10" s="453" t="s">
        <v>2457</v>
      </c>
      <c r="DL10" s="425"/>
      <c r="DM10" s="17" t="s">
        <v>2529</v>
      </c>
      <c r="DN10" s="494" t="s">
        <v>2285</v>
      </c>
      <c r="DO10" s="445" t="s">
        <v>2549</v>
      </c>
      <c r="DP10" s="443" t="s">
        <v>2565</v>
      </c>
      <c r="DQ10" s="443" t="s">
        <v>2575</v>
      </c>
      <c r="DR10" s="445" t="s">
        <v>3261</v>
      </c>
      <c r="DS10" s="424" t="s">
        <v>1899</v>
      </c>
      <c r="DT10" s="424" t="s">
        <v>1899</v>
      </c>
      <c r="DU10" s="20" t="s">
        <v>3160</v>
      </c>
      <c r="DV10" s="20" t="s">
        <v>3352</v>
      </c>
      <c r="DW10" s="20" t="s">
        <v>3377</v>
      </c>
      <c r="DX10" s="455" t="s">
        <v>2616</v>
      </c>
      <c r="DY10" s="424" t="s">
        <v>451</v>
      </c>
      <c r="DZ10" s="424" t="s">
        <v>451</v>
      </c>
      <c r="EA10" s="495" t="s">
        <v>2657</v>
      </c>
      <c r="EB10" s="472" t="s">
        <v>2676</v>
      </c>
      <c r="EC10" s="424" t="s">
        <v>2938</v>
      </c>
      <c r="ED10" s="424" t="s">
        <v>2938</v>
      </c>
      <c r="EE10" s="424" t="s">
        <v>2733</v>
      </c>
      <c r="EF10" s="458" t="s">
        <v>2767</v>
      </c>
      <c r="EG10" s="447" t="s">
        <v>2791</v>
      </c>
      <c r="EH10" s="424" t="s">
        <v>2701</v>
      </c>
      <c r="EI10" s="424" t="s">
        <v>3175</v>
      </c>
      <c r="EJ10" s="424" t="s">
        <v>3196</v>
      </c>
      <c r="EK10" s="425"/>
      <c r="EL10" s="496" t="s">
        <v>2835</v>
      </c>
      <c r="EM10" s="460" t="s">
        <v>2851</v>
      </c>
      <c r="EN10" s="425"/>
      <c r="EO10" s="20" t="s">
        <v>481</v>
      </c>
      <c r="EP10" s="424" t="s">
        <v>1926</v>
      </c>
      <c r="EQ10" s="445" t="s">
        <v>1950</v>
      </c>
      <c r="ER10" s="454" t="s">
        <v>2475</v>
      </c>
      <c r="ES10" s="425"/>
      <c r="ET10" s="497" t="s">
        <v>2082</v>
      </c>
    </row>
    <row r="11" spans="1:150" s="398" customFormat="1" ht="18" x14ac:dyDescent="0.2">
      <c r="A11" s="421"/>
      <c r="B11" s="428"/>
      <c r="C11" s="423"/>
      <c r="D11" s="424"/>
      <c r="E11" s="3"/>
      <c r="F11" s="110"/>
      <c r="G11" s="110"/>
      <c r="H11" s="1"/>
      <c r="I11" s="110"/>
      <c r="J11" s="110"/>
      <c r="K11" s="110"/>
      <c r="L11" s="110"/>
      <c r="M11" s="20"/>
      <c r="N11" s="425"/>
      <c r="O11" s="110"/>
      <c r="P11" s="110"/>
      <c r="Q11" s="110"/>
      <c r="R11" s="110"/>
      <c r="S11" s="1"/>
      <c r="T11" s="1"/>
      <c r="U11" s="110"/>
      <c r="V11" s="110"/>
      <c r="W11" s="110"/>
      <c r="X11" s="320"/>
      <c r="Y11" s="110"/>
      <c r="Z11" s="110"/>
      <c r="AA11" s="444"/>
      <c r="AB11" s="110"/>
      <c r="AC11" s="1"/>
      <c r="AD11" s="1"/>
      <c r="AE11" s="425"/>
      <c r="AF11" s="425"/>
      <c r="AG11" s="110"/>
      <c r="AH11" s="110"/>
      <c r="AI11" s="110"/>
      <c r="AJ11" s="110"/>
      <c r="AK11" s="110"/>
      <c r="AL11" s="425"/>
      <c r="AM11" s="322"/>
      <c r="AN11" s="425"/>
      <c r="AO11" s="424"/>
      <c r="AP11" s="444"/>
      <c r="AQ11" s="444"/>
      <c r="AR11" s="110"/>
      <c r="AS11" s="424"/>
      <c r="AT11" s="320"/>
      <c r="AU11" s="425"/>
      <c r="AV11" s="425"/>
      <c r="AW11" s="110"/>
      <c r="AX11" s="110"/>
      <c r="AY11" s="110"/>
      <c r="AZ11" s="110"/>
      <c r="BA11" s="110"/>
      <c r="BB11" s="189"/>
      <c r="BC11" s="1"/>
      <c r="BD11" s="110"/>
      <c r="BE11" s="1"/>
      <c r="BF11" s="110"/>
      <c r="BG11" s="110"/>
      <c r="BH11" s="110"/>
      <c r="BI11" s="198"/>
      <c r="BJ11" s="208"/>
      <c r="BK11" s="425"/>
      <c r="BL11" s="110"/>
      <c r="BM11" s="110"/>
      <c r="BN11" s="110"/>
      <c r="BO11" s="110"/>
      <c r="BP11" s="20"/>
      <c r="BQ11" s="425"/>
      <c r="BR11" s="110"/>
      <c r="BS11" s="110"/>
      <c r="BT11" s="425"/>
      <c r="BU11" s="425"/>
      <c r="BV11" s="424"/>
      <c r="BW11" s="425"/>
      <c r="BX11" s="424"/>
      <c r="BY11" s="110"/>
      <c r="BZ11" s="110"/>
      <c r="CA11" s="110"/>
      <c r="CB11" s="110"/>
      <c r="CC11" s="110"/>
      <c r="CD11" s="110"/>
      <c r="CE11" s="110"/>
      <c r="CF11" s="424"/>
      <c r="CG11" s="445"/>
      <c r="CH11" s="445"/>
      <c r="CI11" s="465"/>
      <c r="CJ11" s="424"/>
      <c r="CK11" s="20"/>
      <c r="CL11" s="20"/>
      <c r="CM11" s="20"/>
      <c r="CN11" s="425"/>
      <c r="CO11" s="476"/>
      <c r="CP11" s="444"/>
      <c r="CQ11" s="444"/>
      <c r="CR11" s="447"/>
      <c r="CS11" s="424"/>
      <c r="CT11" s="443"/>
      <c r="CU11" s="1"/>
      <c r="CV11" s="424"/>
      <c r="CW11" s="424"/>
      <c r="CX11" s="424"/>
      <c r="CY11" s="424"/>
      <c r="CZ11" s="448"/>
      <c r="DA11" s="449"/>
      <c r="DB11" s="110"/>
      <c r="DC11" s="110"/>
      <c r="DD11" s="425"/>
      <c r="DE11" s="424"/>
      <c r="DF11" s="424"/>
      <c r="DG11" s="424"/>
      <c r="DH11" s="464"/>
      <c r="DI11" s="444"/>
      <c r="DJ11" s="453"/>
      <c r="DK11" s="453"/>
      <c r="DL11" s="425"/>
      <c r="DM11" s="17"/>
      <c r="DN11" s="494"/>
      <c r="DO11" s="445"/>
      <c r="DP11" s="443"/>
      <c r="DQ11" s="443"/>
      <c r="DR11" s="445"/>
      <c r="DS11" s="424"/>
      <c r="DT11" s="424"/>
      <c r="DU11" s="20"/>
      <c r="DV11" s="20"/>
      <c r="DW11" s="20"/>
      <c r="DX11" s="455"/>
      <c r="DY11" s="424"/>
      <c r="DZ11" s="424"/>
      <c r="EA11" s="495"/>
      <c r="EB11" s="472"/>
      <c r="EC11" s="424"/>
      <c r="ED11" s="424"/>
      <c r="EE11" s="424"/>
      <c r="EF11" s="458"/>
      <c r="EG11" s="447"/>
      <c r="EH11" s="424"/>
      <c r="EI11" s="424"/>
      <c r="EJ11" s="424"/>
      <c r="EK11" s="425"/>
      <c r="EL11" s="496"/>
      <c r="EM11" s="460"/>
      <c r="EN11" s="425"/>
      <c r="EO11" s="20"/>
      <c r="EP11" s="424"/>
      <c r="EQ11" s="445"/>
      <c r="ER11" s="454"/>
      <c r="ES11" s="425"/>
      <c r="ET11" s="497"/>
    </row>
    <row r="12" spans="1:150" ht="409.6" x14ac:dyDescent="0.2">
      <c r="A12" s="421"/>
      <c r="B12" s="428"/>
      <c r="C12" s="421" t="s">
        <v>190</v>
      </c>
      <c r="D12" s="428" t="s">
        <v>407</v>
      </c>
      <c r="E12" s="3" t="s">
        <v>92</v>
      </c>
      <c r="F12" s="110" t="s">
        <v>451</v>
      </c>
      <c r="G12" s="110" t="s">
        <v>854</v>
      </c>
      <c r="H12" s="1" t="s">
        <v>876</v>
      </c>
      <c r="I12" s="110" t="s">
        <v>895</v>
      </c>
      <c r="J12" s="110" t="s">
        <v>608</v>
      </c>
      <c r="K12" s="110" t="s">
        <v>643</v>
      </c>
      <c r="L12" s="110" t="s">
        <v>665</v>
      </c>
      <c r="M12" s="20" t="s">
        <v>3219</v>
      </c>
      <c r="N12" s="425"/>
      <c r="O12" s="110" t="s">
        <v>774</v>
      </c>
      <c r="P12" s="110" t="s">
        <v>807</v>
      </c>
      <c r="Q12" s="110" t="s">
        <v>832</v>
      </c>
      <c r="R12" s="110" t="s">
        <v>690</v>
      </c>
      <c r="S12" s="1" t="s">
        <v>724</v>
      </c>
      <c r="T12" s="1" t="s">
        <v>748</v>
      </c>
      <c r="U12" s="110" t="s">
        <v>756</v>
      </c>
      <c r="V12" s="110" t="s">
        <v>913</v>
      </c>
      <c r="W12" s="110" t="s">
        <v>936</v>
      </c>
      <c r="X12" s="320" t="s">
        <v>959</v>
      </c>
      <c r="Y12" s="110" t="s">
        <v>987</v>
      </c>
      <c r="Z12" s="110" t="s">
        <v>1004</v>
      </c>
      <c r="AA12" s="444" t="s">
        <v>2990</v>
      </c>
      <c r="AB12" s="110" t="s">
        <v>1026</v>
      </c>
      <c r="AC12" s="110" t="s">
        <v>1053</v>
      </c>
      <c r="AD12" s="1" t="s">
        <v>1137</v>
      </c>
      <c r="AE12" s="425"/>
      <c r="AF12" s="425"/>
      <c r="AG12" s="110" t="s">
        <v>1081</v>
      </c>
      <c r="AH12" s="110" t="s">
        <v>1101</v>
      </c>
      <c r="AI12" s="110" t="s">
        <v>478</v>
      </c>
      <c r="AJ12" s="320" t="s">
        <v>1159</v>
      </c>
      <c r="AK12" s="110" t="s">
        <v>1179</v>
      </c>
      <c r="AL12" s="425"/>
      <c r="AM12" s="322" t="s">
        <v>1122</v>
      </c>
      <c r="AN12" s="425"/>
      <c r="AO12" s="444" t="s">
        <v>1988</v>
      </c>
      <c r="AP12" s="444" t="s">
        <v>2009</v>
      </c>
      <c r="AQ12" s="444" t="s">
        <v>1196</v>
      </c>
      <c r="AR12" s="110" t="s">
        <v>1219</v>
      </c>
      <c r="AS12" s="424" t="s">
        <v>1244</v>
      </c>
      <c r="AT12" s="174" t="s">
        <v>1258</v>
      </c>
      <c r="AU12" s="425"/>
      <c r="AV12" s="425"/>
      <c r="AW12" s="110" t="s">
        <v>1286</v>
      </c>
      <c r="AX12" s="110" t="s">
        <v>1314</v>
      </c>
      <c r="AY12" s="110" t="s">
        <v>1329</v>
      </c>
      <c r="AZ12" s="110" t="s">
        <v>1349</v>
      </c>
      <c r="BA12" s="110" t="s">
        <v>1377</v>
      </c>
      <c r="BB12" s="110" t="s">
        <v>1404</v>
      </c>
      <c r="BC12" s="110" t="s">
        <v>1436</v>
      </c>
      <c r="BD12" s="110" t="s">
        <v>1476</v>
      </c>
      <c r="BE12" s="1" t="s">
        <v>1496</v>
      </c>
      <c r="BF12" s="320" t="s">
        <v>1514</v>
      </c>
      <c r="BG12" s="320" t="s">
        <v>1514</v>
      </c>
      <c r="BH12" s="110" t="s">
        <v>1529</v>
      </c>
      <c r="BI12" s="198" t="s">
        <v>1542</v>
      </c>
      <c r="BJ12" s="208" t="s">
        <v>1569</v>
      </c>
      <c r="BK12" s="425"/>
      <c r="BL12" s="110" t="s">
        <v>451</v>
      </c>
      <c r="BM12" s="110" t="s">
        <v>451</v>
      </c>
      <c r="BN12" s="110" t="s">
        <v>1665</v>
      </c>
      <c r="BO12" s="110" t="s">
        <v>1665</v>
      </c>
      <c r="BP12" s="20" t="s">
        <v>3140</v>
      </c>
      <c r="BQ12" s="425"/>
      <c r="BR12" s="110" t="s">
        <v>545</v>
      </c>
      <c r="BS12" s="110" t="s">
        <v>585</v>
      </c>
      <c r="BT12" s="425"/>
      <c r="BU12" s="425"/>
      <c r="BV12" s="424" t="s">
        <v>1710</v>
      </c>
      <c r="BW12" s="425"/>
      <c r="BX12" s="424" t="s">
        <v>2872</v>
      </c>
      <c r="BY12" s="110" t="s">
        <v>809</v>
      </c>
      <c r="BZ12" s="110" t="s">
        <v>1782</v>
      </c>
      <c r="CA12" s="110" t="s">
        <v>1813</v>
      </c>
      <c r="CB12" s="110" t="s">
        <v>1813</v>
      </c>
      <c r="CC12" s="110" t="s">
        <v>1856</v>
      </c>
      <c r="CD12" s="110" t="s">
        <v>1876</v>
      </c>
      <c r="CE12" s="110" t="s">
        <v>1856</v>
      </c>
      <c r="CF12" s="424" t="s">
        <v>2879</v>
      </c>
      <c r="CG12" s="424" t="s">
        <v>2233</v>
      </c>
      <c r="CH12" s="424" t="s">
        <v>2254</v>
      </c>
      <c r="CI12" s="424" t="s">
        <v>2270</v>
      </c>
      <c r="CJ12" s="424" t="s">
        <v>2197</v>
      </c>
      <c r="CK12" s="20" t="s">
        <v>3299</v>
      </c>
      <c r="CL12" s="20"/>
      <c r="CM12" s="20" t="s">
        <v>3329</v>
      </c>
      <c r="CN12" s="425"/>
      <c r="CO12" s="424" t="s">
        <v>2131</v>
      </c>
      <c r="CP12" s="444" t="s">
        <v>2162</v>
      </c>
      <c r="CQ12" s="444" t="s">
        <v>2180</v>
      </c>
      <c r="CR12" s="447" t="s">
        <v>2042</v>
      </c>
      <c r="CS12" s="424" t="s">
        <v>3245</v>
      </c>
      <c r="CT12" s="443" t="s">
        <v>481</v>
      </c>
      <c r="CU12" s="1" t="s">
        <v>2317</v>
      </c>
      <c r="CV12" s="424" t="s">
        <v>3276</v>
      </c>
      <c r="CW12" s="424" t="s">
        <v>2900</v>
      </c>
      <c r="CX12" s="444" t="s">
        <v>3009</v>
      </c>
      <c r="CY12" s="424" t="s">
        <v>3009</v>
      </c>
      <c r="CZ12" s="448"/>
      <c r="DA12" s="449"/>
      <c r="DB12" s="110" t="s">
        <v>512</v>
      </c>
      <c r="DC12" s="110"/>
      <c r="DD12" s="425"/>
      <c r="DE12" s="424" t="s">
        <v>3110</v>
      </c>
      <c r="DF12" s="444" t="s">
        <v>2338</v>
      </c>
      <c r="DG12" s="444" t="s">
        <v>2362</v>
      </c>
      <c r="DH12" s="464" t="s">
        <v>2376</v>
      </c>
      <c r="DI12" s="444" t="s">
        <v>2395</v>
      </c>
      <c r="DJ12" s="453" t="s">
        <v>2425</v>
      </c>
      <c r="DK12" s="453" t="s">
        <v>481</v>
      </c>
      <c r="DL12" s="425"/>
      <c r="DM12" s="18" t="s">
        <v>2530</v>
      </c>
      <c r="DN12" s="424" t="s">
        <v>2286</v>
      </c>
      <c r="DO12" s="445" t="s">
        <v>2550</v>
      </c>
      <c r="DP12" s="443" t="s">
        <v>2550</v>
      </c>
      <c r="DQ12" s="443" t="s">
        <v>2576</v>
      </c>
      <c r="DR12" s="445" t="s">
        <v>3262</v>
      </c>
      <c r="DS12" s="424" t="s">
        <v>1900</v>
      </c>
      <c r="DT12" s="424" t="s">
        <v>1900</v>
      </c>
      <c r="DU12" s="20" t="s">
        <v>3161</v>
      </c>
      <c r="DV12" s="20" t="s">
        <v>3353</v>
      </c>
      <c r="DW12" s="20" t="s">
        <v>3378</v>
      </c>
      <c r="DX12" s="498" t="s">
        <v>2617</v>
      </c>
      <c r="DY12" s="424" t="s">
        <v>451</v>
      </c>
      <c r="DZ12" s="424" t="s">
        <v>451</v>
      </c>
      <c r="EA12" s="495" t="s">
        <v>2658</v>
      </c>
      <c r="EB12" s="457" t="s">
        <v>2677</v>
      </c>
      <c r="EC12" s="424" t="s">
        <v>2939</v>
      </c>
      <c r="ED12" s="424" t="s">
        <v>2967</v>
      </c>
      <c r="EE12" s="424" t="s">
        <v>2734</v>
      </c>
      <c r="EF12" s="458" t="s">
        <v>2768</v>
      </c>
      <c r="EG12" s="447" t="s">
        <v>2787</v>
      </c>
      <c r="EH12" s="424" t="s">
        <v>2702</v>
      </c>
      <c r="EI12" s="424" t="s">
        <v>3176</v>
      </c>
      <c r="EJ12" s="424" t="s">
        <v>3197</v>
      </c>
      <c r="EK12" s="425"/>
      <c r="EL12" s="459" t="s">
        <v>2836</v>
      </c>
      <c r="EM12" s="460" t="s">
        <v>2852</v>
      </c>
      <c r="EN12" s="425"/>
      <c r="EO12" s="20" t="s">
        <v>481</v>
      </c>
      <c r="EP12" s="424" t="s">
        <v>1927</v>
      </c>
      <c r="EQ12" s="445" t="s">
        <v>1951</v>
      </c>
      <c r="ER12" s="454" t="s">
        <v>2476</v>
      </c>
      <c r="ES12" s="425"/>
      <c r="ET12" s="499" t="s">
        <v>2083</v>
      </c>
    </row>
    <row r="13" spans="1:150" ht="409.6" x14ac:dyDescent="0.2">
      <c r="A13" s="421"/>
      <c r="B13" s="428"/>
      <c r="C13" s="421"/>
      <c r="D13" s="428"/>
      <c r="E13" s="3" t="s">
        <v>191</v>
      </c>
      <c r="F13" s="110"/>
      <c r="G13" s="119" t="s">
        <v>855</v>
      </c>
      <c r="H13" s="119" t="s">
        <v>877</v>
      </c>
      <c r="I13" s="119" t="s">
        <v>877</v>
      </c>
      <c r="J13" s="119" t="s">
        <v>609</v>
      </c>
      <c r="K13" s="110"/>
      <c r="L13" s="110" t="s">
        <v>666</v>
      </c>
      <c r="M13" s="400" t="s">
        <v>3220</v>
      </c>
      <c r="N13" s="425"/>
      <c r="O13" s="128" t="s">
        <v>775</v>
      </c>
      <c r="P13" s="1" t="s">
        <v>808</v>
      </c>
      <c r="Q13" s="133" t="s">
        <v>833</v>
      </c>
      <c r="R13" s="110" t="s">
        <v>690</v>
      </c>
      <c r="S13" s="500" t="s">
        <v>725</v>
      </c>
      <c r="T13" s="500" t="s">
        <v>749</v>
      </c>
      <c r="U13" s="110"/>
      <c r="V13" s="119" t="s">
        <v>914</v>
      </c>
      <c r="W13" s="132" t="s">
        <v>937</v>
      </c>
      <c r="X13" s="133" t="s">
        <v>960</v>
      </c>
      <c r="Y13" s="132" t="s">
        <v>988</v>
      </c>
      <c r="Z13" s="119" t="s">
        <v>1005</v>
      </c>
      <c r="AA13" s="501" t="s">
        <v>2991</v>
      </c>
      <c r="AB13" s="110" t="s">
        <v>1027</v>
      </c>
      <c r="AC13" s="119" t="s">
        <v>1054</v>
      </c>
      <c r="AD13" s="119" t="s">
        <v>1138</v>
      </c>
      <c r="AE13" s="425"/>
      <c r="AF13" s="425"/>
      <c r="AG13" s="157" t="s">
        <v>1082</v>
      </c>
      <c r="AH13" s="119" t="s">
        <v>1102</v>
      </c>
      <c r="AI13" s="119" t="s">
        <v>479</v>
      </c>
      <c r="AJ13" s="110" t="s">
        <v>1160</v>
      </c>
      <c r="AK13" s="119" t="s">
        <v>1180</v>
      </c>
      <c r="AL13" s="425"/>
      <c r="AM13" s="110"/>
      <c r="AN13" s="425"/>
      <c r="AO13" s="502" t="s">
        <v>1989</v>
      </c>
      <c r="AP13" s="500" t="s">
        <v>2010</v>
      </c>
      <c r="AQ13" s="500" t="s">
        <v>1197</v>
      </c>
      <c r="AR13" s="132" t="s">
        <v>1220</v>
      </c>
      <c r="AS13" s="500" t="s">
        <v>1245</v>
      </c>
      <c r="AT13" s="175" t="s">
        <v>1259</v>
      </c>
      <c r="AU13" s="425"/>
      <c r="AV13" s="425"/>
      <c r="AW13" s="110" t="s">
        <v>1287</v>
      </c>
      <c r="AX13" s="110" t="s">
        <v>1315</v>
      </c>
      <c r="AY13" s="110" t="s">
        <v>1330</v>
      </c>
      <c r="AZ13" s="119" t="s">
        <v>1350</v>
      </c>
      <c r="BA13" s="186" t="s">
        <v>1378</v>
      </c>
      <c r="BB13" s="119" t="s">
        <v>1405</v>
      </c>
      <c r="BC13" s="110" t="s">
        <v>1437</v>
      </c>
      <c r="BD13" s="119" t="s">
        <v>1477</v>
      </c>
      <c r="BE13" s="192" t="s">
        <v>1497</v>
      </c>
      <c r="BF13" s="119" t="s">
        <v>1515</v>
      </c>
      <c r="BG13" s="119" t="s">
        <v>1515</v>
      </c>
      <c r="BH13" s="119" t="s">
        <v>1530</v>
      </c>
      <c r="BI13" s="198" t="s">
        <v>1543</v>
      </c>
      <c r="BJ13" s="212" t="s">
        <v>1570</v>
      </c>
      <c r="BK13" s="425"/>
      <c r="BL13" s="110" t="s">
        <v>451</v>
      </c>
      <c r="BM13" s="110" t="s">
        <v>451</v>
      </c>
      <c r="BN13" s="128" t="s">
        <v>1666</v>
      </c>
      <c r="BO13" s="119" t="s">
        <v>1666</v>
      </c>
      <c r="BP13" s="503" t="s">
        <v>3141</v>
      </c>
      <c r="BQ13" s="425"/>
      <c r="BR13" s="110" t="s">
        <v>546</v>
      </c>
      <c r="BS13" s="119" t="s">
        <v>586</v>
      </c>
      <c r="BT13" s="425"/>
      <c r="BU13" s="425"/>
      <c r="BV13" s="500" t="s">
        <v>1711</v>
      </c>
      <c r="BW13" s="425"/>
      <c r="BX13" s="424" t="s">
        <v>451</v>
      </c>
      <c r="BY13" s="110" t="s">
        <v>809</v>
      </c>
      <c r="BZ13" s="119" t="s">
        <v>1783</v>
      </c>
      <c r="CA13" s="119" t="s">
        <v>1814</v>
      </c>
      <c r="CB13" s="119" t="s">
        <v>1814</v>
      </c>
      <c r="CC13" s="110" t="s">
        <v>1857</v>
      </c>
      <c r="CD13" s="119" t="s">
        <v>1877</v>
      </c>
      <c r="CE13" s="132" t="s">
        <v>1857</v>
      </c>
      <c r="CF13" s="500" t="s">
        <v>2880</v>
      </c>
      <c r="CG13" s="217" t="s">
        <v>2234</v>
      </c>
      <c r="CH13" s="504" t="s">
        <v>2255</v>
      </c>
      <c r="CI13" s="505" t="s">
        <v>2271</v>
      </c>
      <c r="CJ13" s="500" t="s">
        <v>2198</v>
      </c>
      <c r="CK13" s="400" t="s">
        <v>3300</v>
      </c>
      <c r="CL13" s="400"/>
      <c r="CM13" s="400" t="s">
        <v>3330</v>
      </c>
      <c r="CN13" s="425"/>
      <c r="CO13" s="500" t="s">
        <v>2132</v>
      </c>
      <c r="CP13" s="500" t="s">
        <v>2163</v>
      </c>
      <c r="CQ13" s="444" t="s">
        <v>2181</v>
      </c>
      <c r="CR13" s="447" t="s">
        <v>2043</v>
      </c>
      <c r="CS13" s="506" t="s">
        <v>3246</v>
      </c>
      <c r="CT13" s="443" t="s">
        <v>481</v>
      </c>
      <c r="CU13" s="500" t="s">
        <v>2318</v>
      </c>
      <c r="CV13" s="424" t="s">
        <v>736</v>
      </c>
      <c r="CW13" s="424" t="s">
        <v>2901</v>
      </c>
      <c r="CX13" s="119" t="s">
        <v>3010</v>
      </c>
      <c r="CY13" s="500" t="s">
        <v>3043</v>
      </c>
      <c r="CZ13" s="507" t="s">
        <v>3066</v>
      </c>
      <c r="DA13" s="449"/>
      <c r="DB13" s="128" t="s">
        <v>513</v>
      </c>
      <c r="DC13" s="128"/>
      <c r="DD13" s="425"/>
      <c r="DE13" s="500" t="s">
        <v>3112</v>
      </c>
      <c r="DF13" s="508" t="s">
        <v>2339</v>
      </c>
      <c r="DG13" s="508" t="s">
        <v>2363</v>
      </c>
      <c r="DH13" s="500" t="s">
        <v>2377</v>
      </c>
      <c r="DI13" s="509" t="s">
        <v>2396</v>
      </c>
      <c r="DJ13" s="510" t="s">
        <v>2426</v>
      </c>
      <c r="DK13" s="453" t="s">
        <v>481</v>
      </c>
      <c r="DL13" s="425"/>
      <c r="DM13" s="17" t="s">
        <v>2531</v>
      </c>
      <c r="DN13" s="424" t="s">
        <v>2287</v>
      </c>
      <c r="DO13" s="504" t="s">
        <v>2551</v>
      </c>
      <c r="DP13" s="511" t="s">
        <v>2551</v>
      </c>
      <c r="DQ13" s="443" t="s">
        <v>2577</v>
      </c>
      <c r="DR13" s="442" t="s">
        <v>2564</v>
      </c>
      <c r="DS13" s="424" t="s">
        <v>1901</v>
      </c>
      <c r="DT13" s="424" t="s">
        <v>1901</v>
      </c>
      <c r="DU13" s="512" t="s">
        <v>3162</v>
      </c>
      <c r="DV13" s="400" t="s">
        <v>3354</v>
      </c>
      <c r="DW13" s="20" t="s">
        <v>3243</v>
      </c>
      <c r="DX13" s="513" t="s">
        <v>2618</v>
      </c>
      <c r="DY13" s="424" t="s">
        <v>451</v>
      </c>
      <c r="DZ13" s="424"/>
      <c r="EA13" s="457" t="s">
        <v>2659</v>
      </c>
      <c r="EB13" s="400" t="s">
        <v>2678</v>
      </c>
      <c r="EC13" s="506" t="s">
        <v>2940</v>
      </c>
      <c r="ED13" s="506" t="s">
        <v>2968</v>
      </c>
      <c r="EE13" s="506" t="s">
        <v>2735</v>
      </c>
      <c r="EF13" s="458" t="s">
        <v>2769</v>
      </c>
      <c r="EG13" s="514" t="s">
        <v>2792</v>
      </c>
      <c r="EH13" s="424" t="s">
        <v>2703</v>
      </c>
      <c r="EI13" s="500" t="s">
        <v>3177</v>
      </c>
      <c r="EJ13" s="501" t="s">
        <v>3198</v>
      </c>
      <c r="EK13" s="425"/>
      <c r="EL13" s="515" t="s">
        <v>2837</v>
      </c>
      <c r="EM13" s="460" t="s">
        <v>2853</v>
      </c>
      <c r="EN13" s="425"/>
      <c r="EO13" s="20" t="s">
        <v>481</v>
      </c>
      <c r="EP13" s="500" t="s">
        <v>1928</v>
      </c>
      <c r="EQ13" s="516" t="s">
        <v>1952</v>
      </c>
      <c r="ER13" s="517" t="s">
        <v>2477</v>
      </c>
      <c r="ES13" s="425"/>
      <c r="ET13" s="500" t="s">
        <v>2084</v>
      </c>
    </row>
    <row r="14" spans="1:150" ht="409.6" x14ac:dyDescent="0.2">
      <c r="A14" s="421"/>
      <c r="B14" s="428"/>
      <c r="C14" s="421" t="s">
        <v>192</v>
      </c>
      <c r="D14" s="428" t="s">
        <v>408</v>
      </c>
      <c r="E14" s="3" t="s">
        <v>92</v>
      </c>
      <c r="F14" s="110" t="s">
        <v>452</v>
      </c>
      <c r="G14" s="110" t="s">
        <v>481</v>
      </c>
      <c r="H14" s="110" t="s">
        <v>481</v>
      </c>
      <c r="I14" s="110" t="s">
        <v>481</v>
      </c>
      <c r="J14" s="110" t="s">
        <v>610</v>
      </c>
      <c r="K14" s="110" t="s">
        <v>644</v>
      </c>
      <c r="L14" s="110" t="s">
        <v>667</v>
      </c>
      <c r="M14" s="20"/>
      <c r="N14" s="425"/>
      <c r="O14" s="110" t="s">
        <v>481</v>
      </c>
      <c r="P14" s="1" t="s">
        <v>809</v>
      </c>
      <c r="Q14" s="110" t="s">
        <v>481</v>
      </c>
      <c r="R14" s="110" t="s">
        <v>691</v>
      </c>
      <c r="S14" s="424" t="s">
        <v>726</v>
      </c>
      <c r="T14" s="424" t="s">
        <v>726</v>
      </c>
      <c r="U14" s="110" t="s">
        <v>451</v>
      </c>
      <c r="V14" s="110" t="s">
        <v>492</v>
      </c>
      <c r="W14" s="110"/>
      <c r="X14" s="320" t="s">
        <v>492</v>
      </c>
      <c r="Y14" s="110"/>
      <c r="Z14" s="110"/>
      <c r="AA14" s="444" t="s">
        <v>481</v>
      </c>
      <c r="AB14" s="110" t="s">
        <v>481</v>
      </c>
      <c r="AC14" s="110" t="s">
        <v>1055</v>
      </c>
      <c r="AD14" s="110"/>
      <c r="AE14" s="425"/>
      <c r="AF14" s="425"/>
      <c r="AG14" s="110" t="s">
        <v>480</v>
      </c>
      <c r="AH14" s="110" t="s">
        <v>480</v>
      </c>
      <c r="AI14" s="110" t="s">
        <v>480</v>
      </c>
      <c r="AJ14" s="110"/>
      <c r="AK14" s="110"/>
      <c r="AL14" s="425"/>
      <c r="AM14" s="110"/>
      <c r="AN14" s="425"/>
      <c r="AO14" s="424" t="s">
        <v>451</v>
      </c>
      <c r="AP14" s="424" t="s">
        <v>451</v>
      </c>
      <c r="AQ14" s="424" t="s">
        <v>451</v>
      </c>
      <c r="AR14" s="110"/>
      <c r="AS14" s="424"/>
      <c r="AT14" s="174"/>
      <c r="AU14" s="425"/>
      <c r="AV14" s="425"/>
      <c r="AW14" s="110" t="s">
        <v>8399</v>
      </c>
      <c r="AX14" s="110" t="s">
        <v>8401</v>
      </c>
      <c r="AY14" s="110" t="s">
        <v>1331</v>
      </c>
      <c r="AZ14" s="110" t="s">
        <v>451</v>
      </c>
      <c r="BA14" s="110"/>
      <c r="BB14" s="190" t="s">
        <v>451</v>
      </c>
      <c r="BC14" s="110" t="s">
        <v>492</v>
      </c>
      <c r="BD14" s="110" t="s">
        <v>481</v>
      </c>
      <c r="BE14" s="110" t="s">
        <v>481</v>
      </c>
      <c r="BF14" s="110" t="s">
        <v>481</v>
      </c>
      <c r="BG14" s="110" t="s">
        <v>481</v>
      </c>
      <c r="BH14" s="110" t="s">
        <v>481</v>
      </c>
      <c r="BI14" s="198" t="s">
        <v>481</v>
      </c>
      <c r="BJ14" s="208" t="s">
        <v>451</v>
      </c>
      <c r="BK14" s="425"/>
      <c r="BL14" s="110" t="s">
        <v>1604</v>
      </c>
      <c r="BM14" s="110" t="s">
        <v>1627</v>
      </c>
      <c r="BN14" s="110" t="s">
        <v>481</v>
      </c>
      <c r="BO14" s="110" t="s">
        <v>481</v>
      </c>
      <c r="BP14" s="20" t="s">
        <v>3142</v>
      </c>
      <c r="BQ14" s="425"/>
      <c r="BR14" s="110" t="s">
        <v>547</v>
      </c>
      <c r="BS14" s="110" t="s">
        <v>587</v>
      </c>
      <c r="BT14" s="425"/>
      <c r="BU14" s="425"/>
      <c r="BV14" s="424" t="s">
        <v>451</v>
      </c>
      <c r="BW14" s="425"/>
      <c r="BX14" s="424" t="s">
        <v>1731</v>
      </c>
      <c r="BY14" s="110" t="s">
        <v>1755</v>
      </c>
      <c r="BZ14" s="110" t="s">
        <v>481</v>
      </c>
      <c r="CA14" s="110" t="s">
        <v>481</v>
      </c>
      <c r="CB14" s="110" t="s">
        <v>481</v>
      </c>
      <c r="CC14" s="1"/>
      <c r="CD14" s="110" t="s">
        <v>481</v>
      </c>
      <c r="CE14" s="110"/>
      <c r="CF14" s="424" t="s">
        <v>492</v>
      </c>
      <c r="CG14" s="424" t="s">
        <v>451</v>
      </c>
      <c r="CH14" s="424" t="s">
        <v>451</v>
      </c>
      <c r="CI14" s="446" t="s">
        <v>451</v>
      </c>
      <c r="CJ14" s="424"/>
      <c r="CK14" s="20" t="s">
        <v>3301</v>
      </c>
      <c r="CL14" s="20" t="s">
        <v>3301</v>
      </c>
      <c r="CM14" s="20" t="s">
        <v>3301</v>
      </c>
      <c r="CN14" s="425"/>
      <c r="CO14" s="424" t="s">
        <v>481</v>
      </c>
      <c r="CP14" s="424" t="s">
        <v>481</v>
      </c>
      <c r="CQ14" s="444" t="s">
        <v>481</v>
      </c>
      <c r="CR14" s="518" t="s">
        <v>736</v>
      </c>
      <c r="CS14" s="424" t="s">
        <v>3243</v>
      </c>
      <c r="CT14" s="443" t="s">
        <v>2629</v>
      </c>
      <c r="CU14" s="424" t="s">
        <v>2319</v>
      </c>
      <c r="CV14" s="424" t="s">
        <v>736</v>
      </c>
      <c r="CW14" s="424" t="s">
        <v>2902</v>
      </c>
      <c r="CX14" s="424" t="s">
        <v>451</v>
      </c>
      <c r="CY14" s="424" t="s">
        <v>451</v>
      </c>
      <c r="CZ14" s="448" t="s">
        <v>451</v>
      </c>
      <c r="DA14" s="449"/>
      <c r="DB14" s="110"/>
      <c r="DC14" s="110"/>
      <c r="DD14" s="425"/>
      <c r="DE14" s="424" t="s">
        <v>3113</v>
      </c>
      <c r="DF14" s="424" t="s">
        <v>451</v>
      </c>
      <c r="DG14" s="424" t="s">
        <v>451</v>
      </c>
      <c r="DH14" s="464"/>
      <c r="DI14" s="444" t="s">
        <v>2397</v>
      </c>
      <c r="DJ14" s="453"/>
      <c r="DK14" s="453" t="s">
        <v>481</v>
      </c>
      <c r="DL14" s="425"/>
      <c r="DM14" s="20" t="s">
        <v>451</v>
      </c>
      <c r="DN14" s="424" t="s">
        <v>481</v>
      </c>
      <c r="DO14" s="445" t="s">
        <v>492</v>
      </c>
      <c r="DP14" s="443" t="s">
        <v>492</v>
      </c>
      <c r="DQ14" s="443" t="s">
        <v>492</v>
      </c>
      <c r="DR14" s="445" t="s">
        <v>492</v>
      </c>
      <c r="DS14" s="424"/>
      <c r="DT14" s="424"/>
      <c r="DU14" s="20" t="s">
        <v>3163</v>
      </c>
      <c r="DV14" s="20" t="s">
        <v>736</v>
      </c>
      <c r="DW14" s="20" t="s">
        <v>3243</v>
      </c>
      <c r="DX14" s="20" t="s">
        <v>451</v>
      </c>
      <c r="DY14" s="424" t="s">
        <v>451</v>
      </c>
      <c r="DZ14" s="424" t="s">
        <v>2109</v>
      </c>
      <c r="EA14" s="519" t="s">
        <v>481</v>
      </c>
      <c r="EB14" s="457" t="s">
        <v>481</v>
      </c>
      <c r="EC14" s="424"/>
      <c r="ED14" s="424"/>
      <c r="EE14" s="424" t="s">
        <v>2736</v>
      </c>
      <c r="EF14" s="520" t="s">
        <v>451</v>
      </c>
      <c r="EG14" s="447" t="s">
        <v>2181</v>
      </c>
      <c r="EH14" s="424" t="s">
        <v>451</v>
      </c>
      <c r="EI14" s="424"/>
      <c r="EJ14" s="424" t="s">
        <v>481</v>
      </c>
      <c r="EK14" s="425"/>
      <c r="EL14" s="459"/>
      <c r="EM14" s="460" t="s">
        <v>451</v>
      </c>
      <c r="EN14" s="425"/>
      <c r="EO14" s="20" t="s">
        <v>2498</v>
      </c>
      <c r="EP14" s="424"/>
      <c r="EQ14" s="445" t="s">
        <v>1953</v>
      </c>
      <c r="ER14" s="454" t="s">
        <v>481</v>
      </c>
      <c r="ES14" s="425"/>
      <c r="ET14" s="424" t="s">
        <v>809</v>
      </c>
    </row>
    <row r="15" spans="1:150" ht="409.6" x14ac:dyDescent="0.2">
      <c r="A15" s="421"/>
      <c r="B15" s="428"/>
      <c r="C15" s="429"/>
      <c r="D15" s="430"/>
      <c r="E15" s="3" t="s">
        <v>191</v>
      </c>
      <c r="F15" s="110"/>
      <c r="G15" s="110" t="s">
        <v>481</v>
      </c>
      <c r="H15" s="110" t="s">
        <v>481</v>
      </c>
      <c r="I15" s="110" t="s">
        <v>481</v>
      </c>
      <c r="J15" s="119" t="s">
        <v>611</v>
      </c>
      <c r="K15" s="110"/>
      <c r="L15" s="110" t="s">
        <v>666</v>
      </c>
      <c r="M15" s="20"/>
      <c r="N15" s="425"/>
      <c r="O15" s="110" t="s">
        <v>481</v>
      </c>
      <c r="P15" s="1" t="s">
        <v>809</v>
      </c>
      <c r="Q15" s="110" t="s">
        <v>481</v>
      </c>
      <c r="R15" s="110" t="s">
        <v>692</v>
      </c>
      <c r="S15" s="424" t="s">
        <v>726</v>
      </c>
      <c r="T15" s="424" t="s">
        <v>726</v>
      </c>
      <c r="U15" s="110"/>
      <c r="V15" s="110"/>
      <c r="W15" s="110"/>
      <c r="X15" s="320"/>
      <c r="Y15" s="110"/>
      <c r="Z15" s="110"/>
      <c r="AA15" s="444" t="s">
        <v>481</v>
      </c>
      <c r="AB15" s="110" t="s">
        <v>481</v>
      </c>
      <c r="AC15" s="110"/>
      <c r="AD15" s="110"/>
      <c r="AE15" s="425"/>
      <c r="AF15" s="425"/>
      <c r="AG15" s="110" t="s">
        <v>481</v>
      </c>
      <c r="AH15" s="110" t="s">
        <v>481</v>
      </c>
      <c r="AI15" s="110" t="s">
        <v>481</v>
      </c>
      <c r="AJ15" s="110"/>
      <c r="AK15" s="110"/>
      <c r="AL15" s="425"/>
      <c r="AM15" s="110"/>
      <c r="AN15" s="425"/>
      <c r="AO15" s="424"/>
      <c r="AP15" s="424"/>
      <c r="AQ15" s="424"/>
      <c r="AR15" s="110"/>
      <c r="AS15" s="424"/>
      <c r="AT15" s="175"/>
      <c r="AU15" s="425"/>
      <c r="AV15" s="425"/>
      <c r="AW15" s="181" t="s">
        <v>8400</v>
      </c>
      <c r="AX15" s="181" t="s">
        <v>8402</v>
      </c>
      <c r="AY15" s="181" t="s">
        <v>1332</v>
      </c>
      <c r="AZ15" s="110" t="s">
        <v>451</v>
      </c>
      <c r="BA15" s="110"/>
      <c r="BB15" s="110"/>
      <c r="BC15" s="110"/>
      <c r="BD15" s="110" t="s">
        <v>481</v>
      </c>
      <c r="BE15" s="110" t="s">
        <v>481</v>
      </c>
      <c r="BF15" s="194" t="s">
        <v>481</v>
      </c>
      <c r="BG15" s="194" t="s">
        <v>481</v>
      </c>
      <c r="BH15" s="110" t="s">
        <v>481</v>
      </c>
      <c r="BI15" s="198"/>
      <c r="BJ15" s="208" t="s">
        <v>451</v>
      </c>
      <c r="BK15" s="425"/>
      <c r="BL15" s="132" t="s">
        <v>1605</v>
      </c>
      <c r="BM15" s="119" t="s">
        <v>1628</v>
      </c>
      <c r="BN15" s="110" t="s">
        <v>481</v>
      </c>
      <c r="BO15" s="110" t="s">
        <v>481</v>
      </c>
      <c r="BP15" s="17" t="s">
        <v>481</v>
      </c>
      <c r="BQ15" s="425"/>
      <c r="BR15" s="110" t="s">
        <v>548</v>
      </c>
      <c r="BS15" s="110"/>
      <c r="BT15" s="425"/>
      <c r="BU15" s="425"/>
      <c r="BV15" s="424"/>
      <c r="BW15" s="425"/>
      <c r="BX15" s="424" t="s">
        <v>451</v>
      </c>
      <c r="BY15" s="119" t="s">
        <v>1756</v>
      </c>
      <c r="BZ15" s="110" t="s">
        <v>481</v>
      </c>
      <c r="CA15" s="110" t="s">
        <v>481</v>
      </c>
      <c r="CB15" s="110" t="s">
        <v>481</v>
      </c>
      <c r="CC15" s="110"/>
      <c r="CD15" s="110" t="s">
        <v>481</v>
      </c>
      <c r="CE15" s="110"/>
      <c r="CF15" s="424" t="s">
        <v>492</v>
      </c>
      <c r="CG15" s="424" t="s">
        <v>451</v>
      </c>
      <c r="CH15" s="424" t="s">
        <v>451</v>
      </c>
      <c r="CI15" s="446" t="s">
        <v>451</v>
      </c>
      <c r="CJ15" s="424"/>
      <c r="CK15" s="20" t="s">
        <v>3302</v>
      </c>
      <c r="CL15" s="20" t="s">
        <v>3302</v>
      </c>
      <c r="CM15" s="20" t="s">
        <v>3302</v>
      </c>
      <c r="CN15" s="425"/>
      <c r="CO15" s="424" t="s">
        <v>481</v>
      </c>
      <c r="CP15" s="424" t="s">
        <v>481</v>
      </c>
      <c r="CQ15" s="444" t="s">
        <v>481</v>
      </c>
      <c r="CR15" s="518"/>
      <c r="CS15" s="424" t="s">
        <v>3243</v>
      </c>
      <c r="CT15" s="443" t="s">
        <v>2630</v>
      </c>
      <c r="CU15" s="511" t="s">
        <v>2320</v>
      </c>
      <c r="CV15" s="424" t="s">
        <v>736</v>
      </c>
      <c r="CW15" s="424" t="s">
        <v>2901</v>
      </c>
      <c r="CX15" s="424"/>
      <c r="CY15" s="424"/>
      <c r="CZ15" s="448"/>
      <c r="DA15" s="449"/>
      <c r="DB15" s="110"/>
      <c r="DC15" s="110"/>
      <c r="DD15" s="425"/>
      <c r="DE15" s="500" t="s">
        <v>3114</v>
      </c>
      <c r="DF15" s="424" t="s">
        <v>481</v>
      </c>
      <c r="DG15" s="424" t="s">
        <v>481</v>
      </c>
      <c r="DH15" s="464"/>
      <c r="DI15" s="509" t="s">
        <v>2398</v>
      </c>
      <c r="DJ15" s="453"/>
      <c r="DK15" s="453" t="s">
        <v>481</v>
      </c>
      <c r="DL15" s="425"/>
      <c r="DM15" s="20"/>
      <c r="DN15" s="424" t="s">
        <v>481</v>
      </c>
      <c r="DO15" s="445" t="s">
        <v>492</v>
      </c>
      <c r="DP15" s="443" t="s">
        <v>492</v>
      </c>
      <c r="DQ15" s="443" t="s">
        <v>492</v>
      </c>
      <c r="DR15" s="445" t="s">
        <v>492</v>
      </c>
      <c r="DS15" s="424"/>
      <c r="DT15" s="424"/>
      <c r="DU15" s="512" t="s">
        <v>3164</v>
      </c>
      <c r="DV15" s="20"/>
      <c r="DW15" s="20" t="s">
        <v>3243</v>
      </c>
      <c r="DX15" s="20"/>
      <c r="DY15" s="424" t="s">
        <v>451</v>
      </c>
      <c r="DZ15" s="424"/>
      <c r="EA15" s="519" t="s">
        <v>481</v>
      </c>
      <c r="EB15" s="457" t="s">
        <v>481</v>
      </c>
      <c r="EC15" s="424"/>
      <c r="ED15" s="424"/>
      <c r="EE15" s="506" t="s">
        <v>2737</v>
      </c>
      <c r="EF15" s="520"/>
      <c r="EG15" s="447" t="s">
        <v>2181</v>
      </c>
      <c r="EH15" s="424" t="s">
        <v>451</v>
      </c>
      <c r="EI15" s="424"/>
      <c r="EJ15" s="424" t="s">
        <v>481</v>
      </c>
      <c r="EK15" s="425"/>
      <c r="EL15" s="459"/>
      <c r="EM15" s="460" t="s">
        <v>451</v>
      </c>
      <c r="EN15" s="425"/>
      <c r="EO15" s="400" t="s">
        <v>2499</v>
      </c>
      <c r="EP15" s="424"/>
      <c r="EQ15" s="521" t="s">
        <v>1954</v>
      </c>
      <c r="ER15" s="454" t="s">
        <v>481</v>
      </c>
      <c r="ES15" s="425"/>
      <c r="ET15" s="424" t="s">
        <v>809</v>
      </c>
    </row>
    <row r="16" spans="1:150" ht="404" x14ac:dyDescent="0.2">
      <c r="A16" s="421"/>
      <c r="B16" s="428"/>
      <c r="C16" s="421" t="s">
        <v>193</v>
      </c>
      <c r="D16" s="428" t="s">
        <v>194</v>
      </c>
      <c r="E16" s="3" t="s">
        <v>92</v>
      </c>
      <c r="F16" s="110" t="s">
        <v>451</v>
      </c>
      <c r="G16" s="110" t="s">
        <v>481</v>
      </c>
      <c r="H16" s="110" t="s">
        <v>481</v>
      </c>
      <c r="I16" s="110" t="s">
        <v>481</v>
      </c>
      <c r="J16" s="110" t="s">
        <v>481</v>
      </c>
      <c r="K16" s="110"/>
      <c r="L16" s="110"/>
      <c r="M16" s="20"/>
      <c r="N16" s="425"/>
      <c r="O16" s="110" t="s">
        <v>481</v>
      </c>
      <c r="P16" s="1" t="s">
        <v>809</v>
      </c>
      <c r="Q16" s="110" t="s">
        <v>481</v>
      </c>
      <c r="R16" s="110" t="s">
        <v>693</v>
      </c>
      <c r="S16" s="424" t="s">
        <v>727</v>
      </c>
      <c r="T16" s="424" t="s">
        <v>727</v>
      </c>
      <c r="U16" s="110" t="s">
        <v>451</v>
      </c>
      <c r="V16" s="110" t="s">
        <v>492</v>
      </c>
      <c r="W16" s="110"/>
      <c r="X16" s="320" t="s">
        <v>492</v>
      </c>
      <c r="Y16" s="110"/>
      <c r="Z16" s="110"/>
      <c r="AA16" s="444" t="s">
        <v>481</v>
      </c>
      <c r="AB16" s="110" t="s">
        <v>481</v>
      </c>
      <c r="AC16" s="110"/>
      <c r="AD16" s="110"/>
      <c r="AE16" s="425"/>
      <c r="AF16" s="425"/>
      <c r="AG16" s="110" t="s">
        <v>480</v>
      </c>
      <c r="AH16" s="110" t="s">
        <v>480</v>
      </c>
      <c r="AI16" s="110" t="s">
        <v>480</v>
      </c>
      <c r="AJ16" s="110"/>
      <c r="AK16" s="110"/>
      <c r="AL16" s="425"/>
      <c r="AM16" s="110"/>
      <c r="AN16" s="425"/>
      <c r="AO16" s="424" t="s">
        <v>1198</v>
      </c>
      <c r="AP16" s="424" t="s">
        <v>1198</v>
      </c>
      <c r="AQ16" s="424" t="s">
        <v>1198</v>
      </c>
      <c r="AR16" s="110"/>
      <c r="AS16" s="424"/>
      <c r="AT16" s="320" t="s">
        <v>1260</v>
      </c>
      <c r="AU16" s="425"/>
      <c r="AV16" s="425"/>
      <c r="AW16" s="110" t="s">
        <v>1288</v>
      </c>
      <c r="AX16" s="110" t="s">
        <v>1288</v>
      </c>
      <c r="AY16" s="110" t="s">
        <v>1288</v>
      </c>
      <c r="AZ16" s="110" t="s">
        <v>1351</v>
      </c>
      <c r="BA16" s="110"/>
      <c r="BB16" s="110" t="s">
        <v>451</v>
      </c>
      <c r="BC16" s="110" t="s">
        <v>492</v>
      </c>
      <c r="BD16" s="110" t="s">
        <v>481</v>
      </c>
      <c r="BE16" s="110" t="s">
        <v>481</v>
      </c>
      <c r="BF16" s="110" t="s">
        <v>481</v>
      </c>
      <c r="BG16" s="110" t="s">
        <v>481</v>
      </c>
      <c r="BH16" s="110" t="s">
        <v>481</v>
      </c>
      <c r="BI16" s="198" t="s">
        <v>481</v>
      </c>
      <c r="BJ16" s="208" t="s">
        <v>1571</v>
      </c>
      <c r="BK16" s="425"/>
      <c r="BL16" s="110" t="s">
        <v>451</v>
      </c>
      <c r="BM16" s="110" t="s">
        <v>1629</v>
      </c>
      <c r="BN16" s="110" t="s">
        <v>481</v>
      </c>
      <c r="BO16" s="110" t="s">
        <v>481</v>
      </c>
      <c r="BP16" s="17" t="s">
        <v>481</v>
      </c>
      <c r="BQ16" s="425"/>
      <c r="BR16" s="110" t="s">
        <v>451</v>
      </c>
      <c r="BS16" s="110" t="s">
        <v>451</v>
      </c>
      <c r="BT16" s="425"/>
      <c r="BU16" s="425"/>
      <c r="BV16" s="424" t="s">
        <v>1712</v>
      </c>
      <c r="BW16" s="425"/>
      <c r="BX16" s="424" t="s">
        <v>1732</v>
      </c>
      <c r="BY16" s="110" t="s">
        <v>1757</v>
      </c>
      <c r="BZ16" s="110" t="s">
        <v>481</v>
      </c>
      <c r="CA16" s="110" t="s">
        <v>481</v>
      </c>
      <c r="CB16" s="110" t="s">
        <v>481</v>
      </c>
      <c r="CC16" s="110"/>
      <c r="CD16" s="110" t="s">
        <v>481</v>
      </c>
      <c r="CE16" s="110"/>
      <c r="CF16" s="424" t="s">
        <v>492</v>
      </c>
      <c r="CG16" s="424" t="s">
        <v>451</v>
      </c>
      <c r="CH16" s="424" t="s">
        <v>451</v>
      </c>
      <c r="CI16" s="446" t="s">
        <v>451</v>
      </c>
      <c r="CJ16" s="424" t="s">
        <v>2199</v>
      </c>
      <c r="CK16" s="20"/>
      <c r="CL16" s="20"/>
      <c r="CM16" s="20"/>
      <c r="CN16" s="425"/>
      <c r="CO16" s="444" t="s">
        <v>2133</v>
      </c>
      <c r="CP16" s="444" t="s">
        <v>2164</v>
      </c>
      <c r="CQ16" s="444" t="s">
        <v>2164</v>
      </c>
      <c r="CR16" s="518" t="s">
        <v>736</v>
      </c>
      <c r="CS16" s="424" t="s">
        <v>3243</v>
      </c>
      <c r="CT16" s="443" t="s">
        <v>2631</v>
      </c>
      <c r="CU16" s="424" t="s">
        <v>451</v>
      </c>
      <c r="CV16" s="424" t="s">
        <v>736</v>
      </c>
      <c r="CW16" s="424" t="s">
        <v>2903</v>
      </c>
      <c r="CX16" s="424" t="s">
        <v>451</v>
      </c>
      <c r="CY16" s="424" t="s">
        <v>451</v>
      </c>
      <c r="CZ16" s="448" t="s">
        <v>451</v>
      </c>
      <c r="DA16" s="449"/>
      <c r="DB16" s="110"/>
      <c r="DC16" s="110"/>
      <c r="DD16" s="425"/>
      <c r="DE16" s="424" t="s">
        <v>3113</v>
      </c>
      <c r="DF16" s="424" t="s">
        <v>451</v>
      </c>
      <c r="DG16" s="444" t="s">
        <v>2364</v>
      </c>
      <c r="DH16" s="464"/>
      <c r="DI16" s="444" t="s">
        <v>481</v>
      </c>
      <c r="DJ16" s="453"/>
      <c r="DK16" s="453" t="s">
        <v>481</v>
      </c>
      <c r="DL16" s="425"/>
      <c r="DM16" s="20" t="s">
        <v>451</v>
      </c>
      <c r="DN16" s="424" t="s">
        <v>2288</v>
      </c>
      <c r="DO16" s="445" t="s">
        <v>492</v>
      </c>
      <c r="DP16" s="443" t="s">
        <v>492</v>
      </c>
      <c r="DQ16" s="443" t="s">
        <v>492</v>
      </c>
      <c r="DR16" s="445" t="s">
        <v>492</v>
      </c>
      <c r="DS16" s="424"/>
      <c r="DT16" s="424"/>
      <c r="DU16" s="20"/>
      <c r="DV16" s="20" t="s">
        <v>736</v>
      </c>
      <c r="DW16" s="20" t="s">
        <v>3379</v>
      </c>
      <c r="DX16" s="20" t="s">
        <v>451</v>
      </c>
      <c r="DY16" s="424" t="s">
        <v>2812</v>
      </c>
      <c r="DZ16" s="424" t="s">
        <v>451</v>
      </c>
      <c r="EA16" s="519" t="s">
        <v>481</v>
      </c>
      <c r="EB16" s="457" t="s">
        <v>481</v>
      </c>
      <c r="EC16" s="424"/>
      <c r="ED16" s="424"/>
      <c r="EE16" s="424" t="s">
        <v>451</v>
      </c>
      <c r="EF16" s="520" t="s">
        <v>451</v>
      </c>
      <c r="EG16" s="447" t="s">
        <v>2181</v>
      </c>
      <c r="EH16" s="424" t="s">
        <v>451</v>
      </c>
      <c r="EI16" s="424"/>
      <c r="EJ16" s="424" t="s">
        <v>481</v>
      </c>
      <c r="EK16" s="425"/>
      <c r="EL16" s="522"/>
      <c r="EM16" s="460" t="s">
        <v>451</v>
      </c>
      <c r="EN16" s="425"/>
      <c r="EO16" s="20" t="s">
        <v>2520</v>
      </c>
      <c r="EP16" s="424" t="s">
        <v>1929</v>
      </c>
      <c r="EQ16" s="445" t="s">
        <v>1955</v>
      </c>
      <c r="ER16" s="454" t="s">
        <v>481</v>
      </c>
      <c r="ES16" s="425"/>
      <c r="ET16" s="424" t="s">
        <v>809</v>
      </c>
    </row>
    <row r="17" spans="1:150" ht="272" x14ac:dyDescent="0.2">
      <c r="A17" s="421"/>
      <c r="B17" s="428"/>
      <c r="C17" s="421"/>
      <c r="D17" s="428"/>
      <c r="E17" s="3" t="s">
        <v>191</v>
      </c>
      <c r="F17" s="110"/>
      <c r="G17" s="110" t="s">
        <v>481</v>
      </c>
      <c r="H17" s="110" t="s">
        <v>481</v>
      </c>
      <c r="I17" s="110" t="s">
        <v>481</v>
      </c>
      <c r="J17" s="110" t="s">
        <v>481</v>
      </c>
      <c r="K17" s="110"/>
      <c r="L17" s="110"/>
      <c r="M17" s="20"/>
      <c r="N17" s="425"/>
      <c r="O17" s="110" t="s">
        <v>481</v>
      </c>
      <c r="P17" s="1" t="s">
        <v>809</v>
      </c>
      <c r="Q17" s="110" t="s">
        <v>481</v>
      </c>
      <c r="R17" s="110" t="s">
        <v>694</v>
      </c>
      <c r="S17" s="424" t="s">
        <v>728</v>
      </c>
      <c r="T17" s="424" t="s">
        <v>728</v>
      </c>
      <c r="U17" s="110"/>
      <c r="V17" s="110"/>
      <c r="W17" s="110"/>
      <c r="X17" s="320"/>
      <c r="Y17" s="110"/>
      <c r="Z17" s="110"/>
      <c r="AA17" s="444" t="s">
        <v>481</v>
      </c>
      <c r="AB17" s="110" t="s">
        <v>481</v>
      </c>
      <c r="AC17" s="110"/>
      <c r="AD17" s="110"/>
      <c r="AE17" s="425"/>
      <c r="AF17" s="425"/>
      <c r="AG17" s="110" t="s">
        <v>481</v>
      </c>
      <c r="AH17" s="110" t="s">
        <v>481</v>
      </c>
      <c r="AI17" s="110" t="s">
        <v>481</v>
      </c>
      <c r="AJ17" s="110"/>
      <c r="AK17" s="110"/>
      <c r="AL17" s="425"/>
      <c r="AM17" s="110"/>
      <c r="AN17" s="425"/>
      <c r="AO17" s="500" t="s">
        <v>1199</v>
      </c>
      <c r="AP17" s="500" t="s">
        <v>1199</v>
      </c>
      <c r="AQ17" s="500" t="s">
        <v>1199</v>
      </c>
      <c r="AR17" s="110"/>
      <c r="AS17" s="424"/>
      <c r="AT17" s="175" t="s">
        <v>1261</v>
      </c>
      <c r="AU17" s="425"/>
      <c r="AV17" s="425"/>
      <c r="AW17" s="119" t="s">
        <v>1289</v>
      </c>
      <c r="AX17" s="119" t="s">
        <v>1289</v>
      </c>
      <c r="AY17" s="119" t="s">
        <v>1289</v>
      </c>
      <c r="AZ17" s="119" t="s">
        <v>1352</v>
      </c>
      <c r="BA17" s="110"/>
      <c r="BB17" s="110"/>
      <c r="BC17" s="110"/>
      <c r="BD17" s="110" t="s">
        <v>481</v>
      </c>
      <c r="BE17" s="110" t="s">
        <v>481</v>
      </c>
      <c r="BF17" s="110" t="s">
        <v>481</v>
      </c>
      <c r="BG17" s="110" t="s">
        <v>481</v>
      </c>
      <c r="BH17" s="110" t="s">
        <v>481</v>
      </c>
      <c r="BI17" s="198"/>
      <c r="BJ17" s="212" t="s">
        <v>1572</v>
      </c>
      <c r="BK17" s="425"/>
      <c r="BL17" s="110" t="s">
        <v>451</v>
      </c>
      <c r="BM17" s="119" t="s">
        <v>1630</v>
      </c>
      <c r="BN17" s="190" t="s">
        <v>481</v>
      </c>
      <c r="BO17" s="110" t="s">
        <v>481</v>
      </c>
      <c r="BP17" s="17" t="s">
        <v>481</v>
      </c>
      <c r="BQ17" s="425"/>
      <c r="BR17" s="110" t="s">
        <v>451</v>
      </c>
      <c r="BS17" s="110" t="s">
        <v>451</v>
      </c>
      <c r="BT17" s="425"/>
      <c r="BU17" s="425"/>
      <c r="BV17" s="500" t="s">
        <v>1713</v>
      </c>
      <c r="BW17" s="425"/>
      <c r="BX17" s="424" t="s">
        <v>451</v>
      </c>
      <c r="BY17" s="119" t="s">
        <v>1758</v>
      </c>
      <c r="BZ17" s="110" t="s">
        <v>481</v>
      </c>
      <c r="CA17" s="110" t="s">
        <v>481</v>
      </c>
      <c r="CB17" s="110" t="s">
        <v>481</v>
      </c>
      <c r="CC17" s="110"/>
      <c r="CD17" s="110" t="s">
        <v>481</v>
      </c>
      <c r="CE17" s="110"/>
      <c r="CF17" s="424" t="s">
        <v>492</v>
      </c>
      <c r="CG17" s="424" t="s">
        <v>451</v>
      </c>
      <c r="CH17" s="424" t="s">
        <v>451</v>
      </c>
      <c r="CI17" s="446" t="s">
        <v>451</v>
      </c>
      <c r="CJ17" s="500" t="s">
        <v>2200</v>
      </c>
      <c r="CK17" s="20"/>
      <c r="CL17" s="400"/>
      <c r="CM17" s="400"/>
      <c r="CN17" s="425"/>
      <c r="CO17" s="500" t="s">
        <v>2132</v>
      </c>
      <c r="CP17" s="500" t="s">
        <v>2132</v>
      </c>
      <c r="CQ17" s="500" t="s">
        <v>2132</v>
      </c>
      <c r="CR17" s="518"/>
      <c r="CS17" s="424" t="s">
        <v>3243</v>
      </c>
      <c r="CT17" s="443" t="s">
        <v>2632</v>
      </c>
      <c r="CU17" s="424" t="s">
        <v>451</v>
      </c>
      <c r="CV17" s="424" t="s">
        <v>736</v>
      </c>
      <c r="CW17" s="424" t="s">
        <v>2901</v>
      </c>
      <c r="CX17" s="424"/>
      <c r="CY17" s="424"/>
      <c r="CZ17" s="448"/>
      <c r="DA17" s="449"/>
      <c r="DB17" s="110"/>
      <c r="DC17" s="110"/>
      <c r="DD17" s="425"/>
      <c r="DE17" s="424" t="s">
        <v>3114</v>
      </c>
      <c r="DF17" s="424" t="s">
        <v>481</v>
      </c>
      <c r="DG17" s="508" t="s">
        <v>2365</v>
      </c>
      <c r="DH17" s="464"/>
      <c r="DI17" s="444" t="s">
        <v>481</v>
      </c>
      <c r="DJ17" s="453"/>
      <c r="DK17" s="453" t="s">
        <v>481</v>
      </c>
      <c r="DL17" s="425"/>
      <c r="DM17" s="20"/>
      <c r="DN17" s="424" t="s">
        <v>2287</v>
      </c>
      <c r="DO17" s="445" t="s">
        <v>492</v>
      </c>
      <c r="DP17" s="443" t="s">
        <v>492</v>
      </c>
      <c r="DQ17" s="443" t="s">
        <v>492</v>
      </c>
      <c r="DR17" s="445" t="s">
        <v>492</v>
      </c>
      <c r="DS17" s="424"/>
      <c r="DT17" s="424"/>
      <c r="DU17" s="20"/>
      <c r="DV17" s="20"/>
      <c r="DW17" s="20" t="s">
        <v>3380</v>
      </c>
      <c r="DX17" s="20"/>
      <c r="DY17" s="500" t="s">
        <v>2813</v>
      </c>
      <c r="DZ17" s="424"/>
      <c r="EA17" s="519" t="s">
        <v>481</v>
      </c>
      <c r="EB17" s="457" t="s">
        <v>481</v>
      </c>
      <c r="EC17" s="424"/>
      <c r="ED17" s="424"/>
      <c r="EE17" s="424" t="s">
        <v>481</v>
      </c>
      <c r="EF17" s="520"/>
      <c r="EG17" s="447" t="s">
        <v>2181</v>
      </c>
      <c r="EH17" s="424" t="s">
        <v>451</v>
      </c>
      <c r="EI17" s="424"/>
      <c r="EJ17" s="424" t="s">
        <v>481</v>
      </c>
      <c r="EK17" s="425"/>
      <c r="EL17" s="522"/>
      <c r="EM17" s="460" t="s">
        <v>451</v>
      </c>
      <c r="EN17" s="425"/>
      <c r="EO17" s="400" t="s">
        <v>2500</v>
      </c>
      <c r="EP17" s="500" t="s">
        <v>1930</v>
      </c>
      <c r="EQ17" s="521" t="s">
        <v>1956</v>
      </c>
      <c r="ER17" s="454" t="s">
        <v>481</v>
      </c>
      <c r="ES17" s="425"/>
      <c r="ET17" s="424" t="s">
        <v>809</v>
      </c>
    </row>
    <row r="18" spans="1:150" ht="409.6" x14ac:dyDescent="0.2">
      <c r="A18" s="421"/>
      <c r="B18" s="428"/>
      <c r="C18" s="421" t="s">
        <v>195</v>
      </c>
      <c r="D18" s="428" t="s">
        <v>409</v>
      </c>
      <c r="E18" s="3" t="s">
        <v>92</v>
      </c>
      <c r="F18" s="110" t="s">
        <v>451</v>
      </c>
      <c r="G18" s="110" t="s">
        <v>481</v>
      </c>
      <c r="H18" s="110" t="s">
        <v>481</v>
      </c>
      <c r="I18" s="110" t="s">
        <v>481</v>
      </c>
      <c r="J18" s="110" t="s">
        <v>481</v>
      </c>
      <c r="K18" s="110"/>
      <c r="L18" s="110"/>
      <c r="M18" s="20"/>
      <c r="N18" s="425"/>
      <c r="O18" s="110" t="s">
        <v>776</v>
      </c>
      <c r="P18" s="1" t="s">
        <v>810</v>
      </c>
      <c r="Q18" s="110" t="s">
        <v>834</v>
      </c>
      <c r="R18" s="110" t="s">
        <v>481</v>
      </c>
      <c r="S18" s="1" t="s">
        <v>729</v>
      </c>
      <c r="T18" s="1" t="s">
        <v>729</v>
      </c>
      <c r="U18" s="110" t="s">
        <v>451</v>
      </c>
      <c r="V18" s="110" t="s">
        <v>492</v>
      </c>
      <c r="W18" s="110"/>
      <c r="X18" s="320" t="s">
        <v>492</v>
      </c>
      <c r="Y18" s="110"/>
      <c r="Z18" s="110"/>
      <c r="AA18" s="444" t="s">
        <v>481</v>
      </c>
      <c r="AB18" s="1" t="s">
        <v>1028</v>
      </c>
      <c r="AC18" s="1" t="s">
        <v>1056</v>
      </c>
      <c r="AD18" s="1" t="s">
        <v>1139</v>
      </c>
      <c r="AE18" s="425"/>
      <c r="AF18" s="425"/>
      <c r="AG18" s="110" t="s">
        <v>480</v>
      </c>
      <c r="AH18" s="110" t="s">
        <v>480</v>
      </c>
      <c r="AI18" s="110" t="s">
        <v>480</v>
      </c>
      <c r="AJ18" s="110"/>
      <c r="AK18" s="110"/>
      <c r="AL18" s="425"/>
      <c r="AM18" s="110"/>
      <c r="AN18" s="425"/>
      <c r="AO18" s="424" t="s">
        <v>451</v>
      </c>
      <c r="AP18" s="424" t="s">
        <v>451</v>
      </c>
      <c r="AQ18" s="424" t="s">
        <v>451</v>
      </c>
      <c r="AR18" s="110"/>
      <c r="AS18" s="424"/>
      <c r="AT18" s="320"/>
      <c r="AU18" s="425"/>
      <c r="AV18" s="425"/>
      <c r="AW18" s="110" t="s">
        <v>1290</v>
      </c>
      <c r="AX18" s="110" t="s">
        <v>1290</v>
      </c>
      <c r="AY18" s="110" t="s">
        <v>1290</v>
      </c>
      <c r="AZ18" s="110" t="s">
        <v>1353</v>
      </c>
      <c r="BA18" s="110"/>
      <c r="BB18" s="110" t="s">
        <v>451</v>
      </c>
      <c r="BC18" s="110" t="s">
        <v>492</v>
      </c>
      <c r="BD18" s="110" t="s">
        <v>481</v>
      </c>
      <c r="BE18" s="110" t="s">
        <v>481</v>
      </c>
      <c r="BF18" s="110" t="s">
        <v>481</v>
      </c>
      <c r="BG18" s="110" t="s">
        <v>481</v>
      </c>
      <c r="BH18" s="110" t="s">
        <v>481</v>
      </c>
      <c r="BI18" s="198" t="s">
        <v>1544</v>
      </c>
      <c r="BJ18" s="208" t="s">
        <v>451</v>
      </c>
      <c r="BK18" s="425"/>
      <c r="BL18" s="110" t="s">
        <v>451</v>
      </c>
      <c r="BM18" s="110" t="s">
        <v>1631</v>
      </c>
      <c r="BN18" s="110" t="s">
        <v>451</v>
      </c>
      <c r="BO18" s="110" t="s">
        <v>451</v>
      </c>
      <c r="BP18" s="17" t="s">
        <v>481</v>
      </c>
      <c r="BQ18" s="425"/>
      <c r="BR18" s="110" t="s">
        <v>451</v>
      </c>
      <c r="BS18" s="110" t="s">
        <v>451</v>
      </c>
      <c r="BT18" s="425"/>
      <c r="BU18" s="425"/>
      <c r="BV18" s="424"/>
      <c r="BW18" s="425"/>
      <c r="BX18" s="424" t="s">
        <v>1733</v>
      </c>
      <c r="BY18" s="110" t="s">
        <v>809</v>
      </c>
      <c r="BZ18" s="110" t="s">
        <v>1784</v>
      </c>
      <c r="CA18" s="110" t="s">
        <v>1815</v>
      </c>
      <c r="CB18" s="110" t="s">
        <v>1815</v>
      </c>
      <c r="CC18" s="110"/>
      <c r="CD18" s="110" t="s">
        <v>1815</v>
      </c>
      <c r="CE18" s="110"/>
      <c r="CF18" s="424" t="s">
        <v>492</v>
      </c>
      <c r="CG18" s="424" t="s">
        <v>451</v>
      </c>
      <c r="CH18" s="424" t="s">
        <v>451</v>
      </c>
      <c r="CI18" s="446" t="s">
        <v>451</v>
      </c>
      <c r="CJ18" s="424" t="s">
        <v>2201</v>
      </c>
      <c r="CK18" s="20"/>
      <c r="CL18" s="20"/>
      <c r="CM18" s="20"/>
      <c r="CN18" s="425"/>
      <c r="CO18" s="444" t="s">
        <v>481</v>
      </c>
      <c r="CP18" s="444" t="s">
        <v>481</v>
      </c>
      <c r="CQ18" s="444" t="s">
        <v>481</v>
      </c>
      <c r="CR18" s="518" t="s">
        <v>736</v>
      </c>
      <c r="CS18" s="424" t="s">
        <v>3243</v>
      </c>
      <c r="CT18" s="443"/>
      <c r="CU18" s="424" t="s">
        <v>451</v>
      </c>
      <c r="CV18" s="424" t="s">
        <v>3277</v>
      </c>
      <c r="CW18" s="424" t="s">
        <v>2904</v>
      </c>
      <c r="CX18" s="424" t="s">
        <v>451</v>
      </c>
      <c r="CY18" s="424" t="s">
        <v>451</v>
      </c>
      <c r="CZ18" s="448" t="s">
        <v>451</v>
      </c>
      <c r="DA18" s="449"/>
      <c r="DB18" s="110"/>
      <c r="DC18" s="110"/>
      <c r="DD18" s="425"/>
      <c r="DE18" s="424" t="s">
        <v>3110</v>
      </c>
      <c r="DF18" s="444" t="s">
        <v>2340</v>
      </c>
      <c r="DG18" s="444" t="s">
        <v>2340</v>
      </c>
      <c r="DH18" s="464"/>
      <c r="DI18" s="444" t="s">
        <v>481</v>
      </c>
      <c r="DJ18" s="453"/>
      <c r="DK18" s="453" t="s">
        <v>481</v>
      </c>
      <c r="DL18" s="425"/>
      <c r="DM18" s="20" t="s">
        <v>451</v>
      </c>
      <c r="DN18" s="424" t="s">
        <v>481</v>
      </c>
      <c r="DO18" s="445" t="s">
        <v>492</v>
      </c>
      <c r="DP18" s="443" t="s">
        <v>492</v>
      </c>
      <c r="DQ18" s="443" t="s">
        <v>492</v>
      </c>
      <c r="DR18" s="445" t="s">
        <v>492</v>
      </c>
      <c r="DS18" s="424"/>
      <c r="DT18" s="424"/>
      <c r="DU18" s="20"/>
      <c r="DV18" s="20" t="s">
        <v>3355</v>
      </c>
      <c r="DW18" s="20" t="s">
        <v>3381</v>
      </c>
      <c r="DX18" s="20" t="s">
        <v>451</v>
      </c>
      <c r="DY18" s="424" t="s">
        <v>451</v>
      </c>
      <c r="DZ18" s="424" t="s">
        <v>451</v>
      </c>
      <c r="EA18" s="519" t="s">
        <v>481</v>
      </c>
      <c r="EB18" s="457" t="s">
        <v>481</v>
      </c>
      <c r="EC18" s="424"/>
      <c r="ED18" s="424"/>
      <c r="EE18" s="445" t="s">
        <v>2738</v>
      </c>
      <c r="EF18" s="520" t="s">
        <v>451</v>
      </c>
      <c r="EG18" s="447" t="s">
        <v>2181</v>
      </c>
      <c r="EH18" s="424" t="s">
        <v>451</v>
      </c>
      <c r="EI18" s="424"/>
      <c r="EJ18" s="424" t="s">
        <v>481</v>
      </c>
      <c r="EK18" s="425"/>
      <c r="EL18" s="522"/>
      <c r="EM18" s="460" t="s">
        <v>2854</v>
      </c>
      <c r="EN18" s="425"/>
      <c r="EO18" s="20" t="s">
        <v>481</v>
      </c>
      <c r="EP18" s="424" t="s">
        <v>1931</v>
      </c>
      <c r="EQ18" s="445" t="s">
        <v>1957</v>
      </c>
      <c r="ER18" s="454" t="s">
        <v>2478</v>
      </c>
      <c r="ES18" s="425"/>
      <c r="ET18" s="424" t="s">
        <v>809</v>
      </c>
    </row>
    <row r="19" spans="1:150" ht="105" x14ac:dyDescent="0.2">
      <c r="A19" s="421"/>
      <c r="B19" s="428"/>
      <c r="C19" s="421"/>
      <c r="D19" s="428"/>
      <c r="E19" s="3" t="s">
        <v>191</v>
      </c>
      <c r="F19" s="110"/>
      <c r="G19" s="110" t="s">
        <v>481</v>
      </c>
      <c r="H19" s="119" t="s">
        <v>481</v>
      </c>
      <c r="I19" s="119" t="s">
        <v>481</v>
      </c>
      <c r="J19" s="110" t="s">
        <v>481</v>
      </c>
      <c r="K19" s="110"/>
      <c r="L19" s="110"/>
      <c r="M19" s="20"/>
      <c r="N19" s="425"/>
      <c r="O19" s="119" t="s">
        <v>777</v>
      </c>
      <c r="P19" s="119" t="s">
        <v>811</v>
      </c>
      <c r="Q19" s="119" t="s">
        <v>777</v>
      </c>
      <c r="R19" s="110" t="s">
        <v>481</v>
      </c>
      <c r="S19" s="500" t="s">
        <v>730</v>
      </c>
      <c r="T19" s="500" t="s">
        <v>730</v>
      </c>
      <c r="U19" s="110"/>
      <c r="V19" s="110"/>
      <c r="W19" s="110"/>
      <c r="X19" s="320"/>
      <c r="Y19" s="110"/>
      <c r="Z19" s="110"/>
      <c r="AA19" s="444" t="s">
        <v>481</v>
      </c>
      <c r="AB19" s="1" t="s">
        <v>1029</v>
      </c>
      <c r="AC19" s="110" t="s">
        <v>1057</v>
      </c>
      <c r="AD19" s="110"/>
      <c r="AE19" s="425"/>
      <c r="AF19" s="425"/>
      <c r="AG19" s="110" t="s">
        <v>481</v>
      </c>
      <c r="AH19" s="110" t="s">
        <v>481</v>
      </c>
      <c r="AI19" s="110" t="s">
        <v>481</v>
      </c>
      <c r="AJ19" s="110"/>
      <c r="AK19" s="110"/>
      <c r="AL19" s="425"/>
      <c r="AM19" s="110"/>
      <c r="AN19" s="425"/>
      <c r="AO19" s="424"/>
      <c r="AP19" s="424"/>
      <c r="AQ19" s="424"/>
      <c r="AR19" s="110"/>
      <c r="AS19" s="424"/>
      <c r="AT19" s="175"/>
      <c r="AU19" s="425"/>
      <c r="AV19" s="425"/>
      <c r="AW19" s="119" t="s">
        <v>1291</v>
      </c>
      <c r="AX19" s="119" t="s">
        <v>1291</v>
      </c>
      <c r="AY19" s="119" t="s">
        <v>1291</v>
      </c>
      <c r="AZ19" s="128" t="s">
        <v>1352</v>
      </c>
      <c r="BA19" s="110"/>
      <c r="BB19" s="110"/>
      <c r="BC19" s="110"/>
      <c r="BD19" s="110" t="s">
        <v>481</v>
      </c>
      <c r="BE19" s="110" t="s">
        <v>481</v>
      </c>
      <c r="BF19" s="110" t="s">
        <v>481</v>
      </c>
      <c r="BG19" s="110" t="s">
        <v>481</v>
      </c>
      <c r="BH19" s="110" t="s">
        <v>481</v>
      </c>
      <c r="BI19" s="198" t="s">
        <v>1545</v>
      </c>
      <c r="BJ19" s="208" t="s">
        <v>451</v>
      </c>
      <c r="BK19" s="425"/>
      <c r="BL19" s="110" t="s">
        <v>451</v>
      </c>
      <c r="BM19" s="128" t="s">
        <v>1630</v>
      </c>
      <c r="BN19" s="110" t="s">
        <v>481</v>
      </c>
      <c r="BO19" s="110" t="s">
        <v>481</v>
      </c>
      <c r="BP19" s="17" t="s">
        <v>481</v>
      </c>
      <c r="BQ19" s="425"/>
      <c r="BR19" s="110" t="s">
        <v>451</v>
      </c>
      <c r="BS19" s="110" t="s">
        <v>451</v>
      </c>
      <c r="BT19" s="425"/>
      <c r="BU19" s="425"/>
      <c r="BV19" s="424"/>
      <c r="BW19" s="425"/>
      <c r="BX19" s="500" t="s">
        <v>1734</v>
      </c>
      <c r="BY19" s="110" t="s">
        <v>809</v>
      </c>
      <c r="BZ19" s="119" t="s">
        <v>1785</v>
      </c>
      <c r="CA19" s="119" t="s">
        <v>1785</v>
      </c>
      <c r="CB19" s="119" t="s">
        <v>1785</v>
      </c>
      <c r="CC19" s="110"/>
      <c r="CD19" s="119" t="s">
        <v>1785</v>
      </c>
      <c r="CE19" s="110"/>
      <c r="CF19" s="424" t="s">
        <v>492</v>
      </c>
      <c r="CG19" s="424" t="s">
        <v>451</v>
      </c>
      <c r="CH19" s="424" t="s">
        <v>451</v>
      </c>
      <c r="CI19" s="446" t="s">
        <v>451</v>
      </c>
      <c r="CJ19" s="500" t="s">
        <v>2202</v>
      </c>
      <c r="CK19" s="20"/>
      <c r="CL19" s="20"/>
      <c r="CM19" s="20"/>
      <c r="CN19" s="425"/>
      <c r="CO19" s="444" t="s">
        <v>481</v>
      </c>
      <c r="CP19" s="444" t="s">
        <v>481</v>
      </c>
      <c r="CQ19" s="444" t="s">
        <v>481</v>
      </c>
      <c r="CR19" s="518"/>
      <c r="CS19" s="424" t="s">
        <v>3243</v>
      </c>
      <c r="CT19" s="443"/>
      <c r="CU19" s="424" t="s">
        <v>451</v>
      </c>
      <c r="CV19" s="424" t="s">
        <v>736</v>
      </c>
      <c r="CW19" s="424" t="s">
        <v>2901</v>
      </c>
      <c r="CX19" s="424"/>
      <c r="CY19" s="424"/>
      <c r="CZ19" s="448"/>
      <c r="DA19" s="449"/>
      <c r="DB19" s="110"/>
      <c r="DC19" s="110"/>
      <c r="DD19" s="425"/>
      <c r="DE19" s="424" t="s">
        <v>3112</v>
      </c>
      <c r="DF19" s="425" t="s">
        <v>2341</v>
      </c>
      <c r="DG19" s="425" t="s">
        <v>2341</v>
      </c>
      <c r="DH19" s="464"/>
      <c r="DI19" s="444" t="s">
        <v>481</v>
      </c>
      <c r="DJ19" s="453"/>
      <c r="DK19" s="453" t="s">
        <v>481</v>
      </c>
      <c r="DL19" s="425"/>
      <c r="DM19" s="20"/>
      <c r="DN19" s="424" t="s">
        <v>481</v>
      </c>
      <c r="DO19" s="445" t="s">
        <v>492</v>
      </c>
      <c r="DP19" s="443" t="s">
        <v>492</v>
      </c>
      <c r="DQ19" s="443" t="s">
        <v>492</v>
      </c>
      <c r="DR19" s="445" t="s">
        <v>492</v>
      </c>
      <c r="DS19" s="424"/>
      <c r="DT19" s="424"/>
      <c r="DU19" s="20"/>
      <c r="DV19" s="400" t="s">
        <v>3356</v>
      </c>
      <c r="DW19" s="20" t="s">
        <v>3382</v>
      </c>
      <c r="DX19" s="20"/>
      <c r="DY19" s="424" t="s">
        <v>451</v>
      </c>
      <c r="DZ19" s="424"/>
      <c r="EA19" s="519" t="s">
        <v>481</v>
      </c>
      <c r="EB19" s="457" t="s">
        <v>481</v>
      </c>
      <c r="EC19" s="424"/>
      <c r="ED19" s="424"/>
      <c r="EE19" s="506" t="s">
        <v>2739</v>
      </c>
      <c r="EF19" s="520"/>
      <c r="EG19" s="447" t="s">
        <v>2181</v>
      </c>
      <c r="EH19" s="424" t="s">
        <v>451</v>
      </c>
      <c r="EI19" s="424"/>
      <c r="EJ19" s="424" t="s">
        <v>481</v>
      </c>
      <c r="EK19" s="425"/>
      <c r="EL19" s="522"/>
      <c r="EM19" s="460" t="s">
        <v>2855</v>
      </c>
      <c r="EN19" s="425"/>
      <c r="EO19" s="20" t="s">
        <v>481</v>
      </c>
      <c r="EP19" s="500" t="s">
        <v>1932</v>
      </c>
      <c r="EQ19" s="516" t="s">
        <v>1958</v>
      </c>
      <c r="ER19" s="517" t="s">
        <v>2477</v>
      </c>
      <c r="ES19" s="425"/>
      <c r="ET19" s="424" t="s">
        <v>809</v>
      </c>
    </row>
    <row r="20" spans="1:150" ht="409.6" x14ac:dyDescent="0.2">
      <c r="A20" s="421"/>
      <c r="B20" s="428"/>
      <c r="C20" s="421" t="s">
        <v>196</v>
      </c>
      <c r="D20" s="428" t="s">
        <v>410</v>
      </c>
      <c r="E20" s="3" t="s">
        <v>92</v>
      </c>
      <c r="F20" s="110" t="s">
        <v>453</v>
      </c>
      <c r="G20" s="110" t="s">
        <v>481</v>
      </c>
      <c r="H20" s="110" t="s">
        <v>481</v>
      </c>
      <c r="I20" s="110" t="s">
        <v>896</v>
      </c>
      <c r="J20" s="110" t="s">
        <v>612</v>
      </c>
      <c r="K20" s="110" t="s">
        <v>645</v>
      </c>
      <c r="L20" s="110" t="s">
        <v>668</v>
      </c>
      <c r="M20" s="20" t="s">
        <v>3221</v>
      </c>
      <c r="N20" s="425"/>
      <c r="O20" s="110" t="s">
        <v>481</v>
      </c>
      <c r="P20" s="1" t="s">
        <v>812</v>
      </c>
      <c r="Q20" s="110" t="s">
        <v>481</v>
      </c>
      <c r="R20" s="110" t="s">
        <v>695</v>
      </c>
      <c r="S20" s="424" t="s">
        <v>726</v>
      </c>
      <c r="T20" s="424" t="s">
        <v>726</v>
      </c>
      <c r="U20" s="110" t="s">
        <v>757</v>
      </c>
      <c r="V20" s="110" t="s">
        <v>915</v>
      </c>
      <c r="W20" s="110"/>
      <c r="X20" s="320" t="s">
        <v>961</v>
      </c>
      <c r="Y20" s="110"/>
      <c r="Z20" s="110" t="s">
        <v>1006</v>
      </c>
      <c r="AA20" s="444" t="s">
        <v>481</v>
      </c>
      <c r="AB20" s="110" t="s">
        <v>1030</v>
      </c>
      <c r="AC20" s="1" t="s">
        <v>1058</v>
      </c>
      <c r="AD20" s="110" t="s">
        <v>1140</v>
      </c>
      <c r="AE20" s="425"/>
      <c r="AF20" s="425"/>
      <c r="AG20" s="110" t="s">
        <v>1083</v>
      </c>
      <c r="AH20" s="110" t="s">
        <v>480</v>
      </c>
      <c r="AI20" s="110" t="s">
        <v>482</v>
      </c>
      <c r="AJ20" s="110"/>
      <c r="AK20" s="110"/>
      <c r="AL20" s="425"/>
      <c r="AM20" s="322" t="s">
        <v>1123</v>
      </c>
      <c r="AN20" s="425"/>
      <c r="AO20" s="424" t="s">
        <v>451</v>
      </c>
      <c r="AP20" s="424" t="s">
        <v>451</v>
      </c>
      <c r="AQ20" s="424" t="s">
        <v>451</v>
      </c>
      <c r="AR20" s="110"/>
      <c r="AS20" s="424" t="s">
        <v>1246</v>
      </c>
      <c r="AT20" s="320" t="s">
        <v>1262</v>
      </c>
      <c r="AU20" s="425"/>
      <c r="AV20" s="425"/>
      <c r="AW20" s="110" t="s">
        <v>1292</v>
      </c>
      <c r="AX20" s="110" t="s">
        <v>1316</v>
      </c>
      <c r="AY20" s="110" t="s">
        <v>1333</v>
      </c>
      <c r="AZ20" s="110" t="s">
        <v>1354</v>
      </c>
      <c r="BA20" s="110"/>
      <c r="BB20" s="1" t="s">
        <v>1406</v>
      </c>
      <c r="BC20" s="110" t="s">
        <v>1438</v>
      </c>
      <c r="BD20" s="110" t="s">
        <v>1478</v>
      </c>
      <c r="BE20" s="110" t="s">
        <v>1498</v>
      </c>
      <c r="BF20" s="110" t="s">
        <v>481</v>
      </c>
      <c r="BG20" s="110" t="s">
        <v>481</v>
      </c>
      <c r="BH20" s="110" t="s">
        <v>481</v>
      </c>
      <c r="BI20" s="198" t="s">
        <v>1546</v>
      </c>
      <c r="BJ20" s="208" t="s">
        <v>1573</v>
      </c>
      <c r="BK20" s="425"/>
      <c r="BL20" s="110" t="s">
        <v>1606</v>
      </c>
      <c r="BM20" s="110" t="s">
        <v>1632</v>
      </c>
      <c r="BN20" s="110" t="s">
        <v>1667</v>
      </c>
      <c r="BO20" s="110" t="s">
        <v>1695</v>
      </c>
      <c r="BP20" s="17" t="s">
        <v>481</v>
      </c>
      <c r="BQ20" s="425"/>
      <c r="BR20" s="110" t="s">
        <v>549</v>
      </c>
      <c r="BS20" s="110" t="s">
        <v>588</v>
      </c>
      <c r="BT20" s="425"/>
      <c r="BU20" s="425"/>
      <c r="BV20" s="424" t="s">
        <v>1714</v>
      </c>
      <c r="BW20" s="425"/>
      <c r="BX20" s="424" t="s">
        <v>1735</v>
      </c>
      <c r="BY20" s="110" t="s">
        <v>1759</v>
      </c>
      <c r="BZ20" s="110" t="s">
        <v>481</v>
      </c>
      <c r="CA20" s="110" t="s">
        <v>1816</v>
      </c>
      <c r="CB20" s="110" t="s">
        <v>1816</v>
      </c>
      <c r="CC20" s="110"/>
      <c r="CD20" s="110" t="s">
        <v>1816</v>
      </c>
      <c r="CE20" s="110"/>
      <c r="CF20" s="424" t="s">
        <v>492</v>
      </c>
      <c r="CG20" s="424" t="s">
        <v>451</v>
      </c>
      <c r="CH20" s="424"/>
      <c r="CI20" s="446" t="s">
        <v>451</v>
      </c>
      <c r="CJ20" s="424" t="s">
        <v>2203</v>
      </c>
      <c r="CK20" s="20"/>
      <c r="CL20" s="20" t="s">
        <v>3317</v>
      </c>
      <c r="CM20" s="20"/>
      <c r="CN20" s="425"/>
      <c r="CO20" s="444" t="s">
        <v>481</v>
      </c>
      <c r="CP20" s="444" t="s">
        <v>2165</v>
      </c>
      <c r="CQ20" s="444" t="s">
        <v>481</v>
      </c>
      <c r="CR20" s="447" t="s">
        <v>2044</v>
      </c>
      <c r="CS20" s="424" t="s">
        <v>3243</v>
      </c>
      <c r="CT20" s="511" t="s">
        <v>2633</v>
      </c>
      <c r="CU20" s="424" t="s">
        <v>2321</v>
      </c>
      <c r="CV20" s="424" t="s">
        <v>3278</v>
      </c>
      <c r="CW20" s="424" t="s">
        <v>2905</v>
      </c>
      <c r="CX20" s="424" t="s">
        <v>451</v>
      </c>
      <c r="CY20" s="424" t="s">
        <v>3044</v>
      </c>
      <c r="CZ20" s="448" t="s">
        <v>3067</v>
      </c>
      <c r="DA20" s="449"/>
      <c r="DB20" s="110" t="s">
        <v>514</v>
      </c>
      <c r="DC20" s="110"/>
      <c r="DD20" s="425"/>
      <c r="DE20" s="424" t="s">
        <v>3110</v>
      </c>
      <c r="DF20" s="424" t="s">
        <v>451</v>
      </c>
      <c r="DG20" s="424" t="s">
        <v>451</v>
      </c>
      <c r="DH20" s="464"/>
      <c r="DI20" s="444" t="s">
        <v>2399</v>
      </c>
      <c r="DJ20" s="453" t="s">
        <v>2427</v>
      </c>
      <c r="DK20" s="453" t="s">
        <v>481</v>
      </c>
      <c r="DL20" s="425"/>
      <c r="DM20" s="20" t="s">
        <v>451</v>
      </c>
      <c r="DN20" s="523" t="s">
        <v>2289</v>
      </c>
      <c r="DO20" s="445" t="s">
        <v>492</v>
      </c>
      <c r="DP20" s="443" t="s">
        <v>492</v>
      </c>
      <c r="DQ20" s="443" t="s">
        <v>492</v>
      </c>
      <c r="DR20" s="445" t="s">
        <v>492</v>
      </c>
      <c r="DS20" s="424" t="s">
        <v>1902</v>
      </c>
      <c r="DT20" s="424" t="s">
        <v>2063</v>
      </c>
      <c r="DU20" s="20"/>
      <c r="DV20" s="20" t="s">
        <v>3357</v>
      </c>
      <c r="DW20" s="20" t="s">
        <v>3383</v>
      </c>
      <c r="DX20" s="524" t="s">
        <v>8925</v>
      </c>
      <c r="DY20" s="424" t="s">
        <v>2814</v>
      </c>
      <c r="DZ20" s="424" t="s">
        <v>2110</v>
      </c>
      <c r="EA20" s="519" t="s">
        <v>481</v>
      </c>
      <c r="EB20" s="457"/>
      <c r="EC20" s="444" t="s">
        <v>2941</v>
      </c>
      <c r="ED20" s="444" t="s">
        <v>2969</v>
      </c>
      <c r="EE20" s="424" t="s">
        <v>2740</v>
      </c>
      <c r="EF20" s="447" t="s">
        <v>451</v>
      </c>
      <c r="EG20" s="447" t="s">
        <v>2181</v>
      </c>
      <c r="EH20" s="424" t="s">
        <v>2704</v>
      </c>
      <c r="EI20" s="424"/>
      <c r="EJ20" s="424" t="s">
        <v>481</v>
      </c>
      <c r="EK20" s="425"/>
      <c r="EL20" s="522"/>
      <c r="EM20" s="460" t="s">
        <v>2852</v>
      </c>
      <c r="EN20" s="425"/>
      <c r="EO20" s="20" t="s">
        <v>2521</v>
      </c>
      <c r="EP20" s="424" t="s">
        <v>1933</v>
      </c>
      <c r="EQ20" s="445" t="s">
        <v>1959</v>
      </c>
      <c r="ER20" s="454" t="s">
        <v>481</v>
      </c>
      <c r="ES20" s="425"/>
      <c r="ET20" s="499" t="s">
        <v>2083</v>
      </c>
    </row>
    <row r="21" spans="1:150" ht="409.6" x14ac:dyDescent="0.2">
      <c r="A21" s="421"/>
      <c r="B21" s="428"/>
      <c r="C21" s="421"/>
      <c r="D21" s="428"/>
      <c r="E21" s="3" t="s">
        <v>191</v>
      </c>
      <c r="F21" s="110"/>
      <c r="G21" s="110" t="s">
        <v>481</v>
      </c>
      <c r="H21" s="119" t="s">
        <v>481</v>
      </c>
      <c r="I21" s="110" t="s">
        <v>897</v>
      </c>
      <c r="J21" s="2" t="s">
        <v>613</v>
      </c>
      <c r="K21" s="110"/>
      <c r="L21" s="110" t="s">
        <v>669</v>
      </c>
      <c r="M21" s="400" t="s">
        <v>3222</v>
      </c>
      <c r="N21" s="425"/>
      <c r="O21" s="110" t="s">
        <v>481</v>
      </c>
      <c r="P21" s="119" t="s">
        <v>811</v>
      </c>
      <c r="Q21" s="1" t="s">
        <v>481</v>
      </c>
      <c r="R21" s="110" t="s">
        <v>696</v>
      </c>
      <c r="S21" s="424" t="s">
        <v>726</v>
      </c>
      <c r="T21" s="424" t="s">
        <v>726</v>
      </c>
      <c r="U21" s="110"/>
      <c r="V21" s="119" t="s">
        <v>916</v>
      </c>
      <c r="W21" s="110"/>
      <c r="X21" s="133" t="s">
        <v>962</v>
      </c>
      <c r="Y21" s="110"/>
      <c r="Z21" s="119" t="s">
        <v>1007</v>
      </c>
      <c r="AA21" s="444" t="s">
        <v>481</v>
      </c>
      <c r="AB21" s="110" t="s">
        <v>1031</v>
      </c>
      <c r="AC21" s="119" t="s">
        <v>1059</v>
      </c>
      <c r="AD21" s="119" t="s">
        <v>1141</v>
      </c>
      <c r="AE21" s="425"/>
      <c r="AF21" s="425"/>
      <c r="AG21" s="119" t="s">
        <v>1084</v>
      </c>
      <c r="AH21" s="110" t="s">
        <v>481</v>
      </c>
      <c r="AI21" s="119" t="s">
        <v>483</v>
      </c>
      <c r="AJ21" s="110"/>
      <c r="AK21" s="110"/>
      <c r="AL21" s="425"/>
      <c r="AM21" s="110"/>
      <c r="AN21" s="425"/>
      <c r="AO21" s="424"/>
      <c r="AP21" s="424"/>
      <c r="AQ21" s="424"/>
      <c r="AR21" s="132"/>
      <c r="AS21" s="500" t="s">
        <v>1245</v>
      </c>
      <c r="AT21" s="175" t="s">
        <v>1263</v>
      </c>
      <c r="AU21" s="425"/>
      <c r="AV21" s="425"/>
      <c r="AW21" s="110" t="s">
        <v>1293</v>
      </c>
      <c r="AX21" s="184" t="s">
        <v>1317</v>
      </c>
      <c r="AY21" s="184" t="s">
        <v>1334</v>
      </c>
      <c r="AZ21" s="110" t="s">
        <v>1355</v>
      </c>
      <c r="BA21" s="110"/>
      <c r="BB21" s="186" t="s">
        <v>1407</v>
      </c>
      <c r="BC21" s="119" t="s">
        <v>1439</v>
      </c>
      <c r="BD21" s="119" t="s">
        <v>1479</v>
      </c>
      <c r="BE21" s="193" t="s">
        <v>1479</v>
      </c>
      <c r="BF21" s="110" t="s">
        <v>481</v>
      </c>
      <c r="BG21" s="110" t="s">
        <v>481</v>
      </c>
      <c r="BH21" s="110" t="s">
        <v>481</v>
      </c>
      <c r="BI21" s="199" t="s">
        <v>1547</v>
      </c>
      <c r="BJ21" s="212" t="s">
        <v>1574</v>
      </c>
      <c r="BK21" s="425"/>
      <c r="BL21" s="132" t="s">
        <v>1607</v>
      </c>
      <c r="BM21" s="119" t="s">
        <v>1630</v>
      </c>
      <c r="BN21" s="128" t="s">
        <v>1692</v>
      </c>
      <c r="BO21" s="119" t="s">
        <v>1692</v>
      </c>
      <c r="BP21" s="20" t="s">
        <v>481</v>
      </c>
      <c r="BQ21" s="425"/>
      <c r="BR21" s="190" t="s">
        <v>550</v>
      </c>
      <c r="BS21" s="119" t="s">
        <v>589</v>
      </c>
      <c r="BT21" s="425"/>
      <c r="BU21" s="425"/>
      <c r="BV21" s="500" t="s">
        <v>1715</v>
      </c>
      <c r="BW21" s="425"/>
      <c r="BX21" s="424" t="s">
        <v>451</v>
      </c>
      <c r="BY21" s="119" t="s">
        <v>1778</v>
      </c>
      <c r="BZ21" s="110" t="s">
        <v>481</v>
      </c>
      <c r="CA21" s="119" t="s">
        <v>1817</v>
      </c>
      <c r="CB21" s="119" t="s">
        <v>1817</v>
      </c>
      <c r="CC21" s="110"/>
      <c r="CD21" s="119" t="s">
        <v>1817</v>
      </c>
      <c r="CE21" s="110"/>
      <c r="CF21" s="424" t="s">
        <v>492</v>
      </c>
      <c r="CG21" s="424" t="s">
        <v>451</v>
      </c>
      <c r="CH21" s="525"/>
      <c r="CI21" s="446" t="s">
        <v>451</v>
      </c>
      <c r="CJ21" s="500" t="s">
        <v>2204</v>
      </c>
      <c r="CK21" s="20"/>
      <c r="CL21" s="400" t="s">
        <v>3318</v>
      </c>
      <c r="CM21" s="20"/>
      <c r="CN21" s="425"/>
      <c r="CO21" s="444" t="s">
        <v>481</v>
      </c>
      <c r="CP21" s="500" t="s">
        <v>2163</v>
      </c>
      <c r="CQ21" s="444" t="s">
        <v>481</v>
      </c>
      <c r="CR21" s="447" t="s">
        <v>2043</v>
      </c>
      <c r="CS21" s="506" t="s">
        <v>3243</v>
      </c>
      <c r="CT21" s="511" t="s">
        <v>2935</v>
      </c>
      <c r="CU21" s="444" t="s">
        <v>8926</v>
      </c>
      <c r="CV21" s="526" t="s">
        <v>3279</v>
      </c>
      <c r="CW21" s="424" t="s">
        <v>2901</v>
      </c>
      <c r="CX21" s="424"/>
      <c r="CY21" s="500" t="s">
        <v>3045</v>
      </c>
      <c r="CZ21" s="521" t="s">
        <v>3068</v>
      </c>
      <c r="DA21" s="449"/>
      <c r="DB21" s="128" t="s">
        <v>515</v>
      </c>
      <c r="DC21" s="128"/>
      <c r="DD21" s="425"/>
      <c r="DE21" s="424" t="s">
        <v>3112</v>
      </c>
      <c r="DF21" s="424" t="s">
        <v>481</v>
      </c>
      <c r="DG21" s="424" t="s">
        <v>481</v>
      </c>
      <c r="DH21" s="464"/>
      <c r="DI21" s="509" t="s">
        <v>2400</v>
      </c>
      <c r="DJ21" s="510" t="s">
        <v>2428</v>
      </c>
      <c r="DK21" s="453" t="s">
        <v>481</v>
      </c>
      <c r="DL21" s="425"/>
      <c r="DM21" s="20"/>
      <c r="DN21" s="424" t="s">
        <v>2287</v>
      </c>
      <c r="DO21" s="445" t="s">
        <v>492</v>
      </c>
      <c r="DP21" s="443" t="s">
        <v>492</v>
      </c>
      <c r="DQ21" s="443" t="s">
        <v>492</v>
      </c>
      <c r="DR21" s="445" t="s">
        <v>492</v>
      </c>
      <c r="DS21" s="502" t="s">
        <v>1903</v>
      </c>
      <c r="DT21" s="424" t="s">
        <v>2064</v>
      </c>
      <c r="DU21" s="20"/>
      <c r="DV21" s="400" t="s">
        <v>3358</v>
      </c>
      <c r="DW21" s="20"/>
      <c r="DX21" s="513" t="s">
        <v>2602</v>
      </c>
      <c r="DY21" s="500" t="s">
        <v>2815</v>
      </c>
      <c r="DZ21" s="424"/>
      <c r="EA21" s="519" t="s">
        <v>481</v>
      </c>
      <c r="EB21" s="527"/>
      <c r="EC21" s="506" t="s">
        <v>2942</v>
      </c>
      <c r="ED21" s="506" t="s">
        <v>2970</v>
      </c>
      <c r="EE21" s="506" t="s">
        <v>2741</v>
      </c>
      <c r="EF21" s="447"/>
      <c r="EG21" s="447"/>
      <c r="EH21" s="500" t="s">
        <v>2705</v>
      </c>
      <c r="EI21" s="424"/>
      <c r="EJ21" s="424" t="s">
        <v>481</v>
      </c>
      <c r="EK21" s="425"/>
      <c r="EL21" s="522"/>
      <c r="EM21" s="460" t="s">
        <v>2853</v>
      </c>
      <c r="EN21" s="425"/>
      <c r="EO21" s="400" t="s">
        <v>2501</v>
      </c>
      <c r="EP21" s="500" t="s">
        <v>1934</v>
      </c>
      <c r="EQ21" s="516" t="s">
        <v>1960</v>
      </c>
      <c r="ER21" s="454" t="s">
        <v>481</v>
      </c>
      <c r="ES21" s="425"/>
      <c r="ET21" s="500" t="s">
        <v>2084</v>
      </c>
    </row>
    <row r="22" spans="1:150" ht="409.6" x14ac:dyDescent="0.2">
      <c r="A22" s="423" t="s">
        <v>11</v>
      </c>
      <c r="B22" s="427" t="s">
        <v>197</v>
      </c>
      <c r="C22" s="423" t="s">
        <v>198</v>
      </c>
      <c r="D22" s="424" t="s">
        <v>199</v>
      </c>
      <c r="E22" s="3" t="s">
        <v>92</v>
      </c>
      <c r="F22" s="110" t="s">
        <v>454</v>
      </c>
      <c r="G22" s="110" t="s">
        <v>856</v>
      </c>
      <c r="H22" s="110" t="s">
        <v>878</v>
      </c>
      <c r="I22" s="110" t="s">
        <v>878</v>
      </c>
      <c r="J22" s="110" t="s">
        <v>614</v>
      </c>
      <c r="K22" s="110" t="s">
        <v>646</v>
      </c>
      <c r="L22" s="110" t="s">
        <v>670</v>
      </c>
      <c r="M22" s="20" t="s">
        <v>3223</v>
      </c>
      <c r="N22" s="425"/>
      <c r="O22" s="110" t="s">
        <v>778</v>
      </c>
      <c r="P22" s="1" t="s">
        <v>813</v>
      </c>
      <c r="Q22" s="1" t="s">
        <v>835</v>
      </c>
      <c r="R22" s="110" t="s">
        <v>697</v>
      </c>
      <c r="S22" s="424" t="s">
        <v>731</v>
      </c>
      <c r="T22" s="424" t="s">
        <v>731</v>
      </c>
      <c r="U22" s="110" t="s">
        <v>758</v>
      </c>
      <c r="V22" s="110" t="s">
        <v>917</v>
      </c>
      <c r="W22" s="110" t="s">
        <v>938</v>
      </c>
      <c r="X22" s="320" t="s">
        <v>963</v>
      </c>
      <c r="Y22" s="110" t="s">
        <v>989</v>
      </c>
      <c r="Z22" s="110" t="s">
        <v>1008</v>
      </c>
      <c r="AA22" s="444" t="s">
        <v>2992</v>
      </c>
      <c r="AB22" s="1" t="s">
        <v>1032</v>
      </c>
      <c r="AC22" s="1" t="s">
        <v>1032</v>
      </c>
      <c r="AD22" s="1" t="s">
        <v>1032</v>
      </c>
      <c r="AE22" s="425"/>
      <c r="AF22" s="425"/>
      <c r="AG22" s="110" t="s">
        <v>1085</v>
      </c>
      <c r="AH22" s="110" t="s">
        <v>1103</v>
      </c>
      <c r="AI22" s="110" t="s">
        <v>484</v>
      </c>
      <c r="AJ22" s="110" t="s">
        <v>1161</v>
      </c>
      <c r="AK22" s="110" t="s">
        <v>1181</v>
      </c>
      <c r="AL22" s="425"/>
      <c r="AM22" s="322" t="s">
        <v>1124</v>
      </c>
      <c r="AN22" s="425"/>
      <c r="AO22" s="424" t="s">
        <v>1990</v>
      </c>
      <c r="AP22" s="424" t="s">
        <v>2011</v>
      </c>
      <c r="AQ22" s="424" t="s">
        <v>1200</v>
      </c>
      <c r="AR22" s="110" t="s">
        <v>1221</v>
      </c>
      <c r="AS22" s="424" t="s">
        <v>1247</v>
      </c>
      <c r="AT22" s="176" t="s">
        <v>1264</v>
      </c>
      <c r="AU22" s="425"/>
      <c r="AV22" s="425"/>
      <c r="AW22" s="110" t="s">
        <v>1294</v>
      </c>
      <c r="AX22" s="110" t="s">
        <v>1294</v>
      </c>
      <c r="AY22" s="110" t="s">
        <v>1294</v>
      </c>
      <c r="AZ22" s="110" t="s">
        <v>1356</v>
      </c>
      <c r="BA22" s="110" t="s">
        <v>1379</v>
      </c>
      <c r="BB22" s="1" t="s">
        <v>1408</v>
      </c>
      <c r="BC22" s="110" t="s">
        <v>1440</v>
      </c>
      <c r="BD22" s="110" t="s">
        <v>1480</v>
      </c>
      <c r="BE22" s="110" t="s">
        <v>1499</v>
      </c>
      <c r="BF22" s="110" t="s">
        <v>1516</v>
      </c>
      <c r="BG22" s="110" t="s">
        <v>1516</v>
      </c>
      <c r="BH22" s="110" t="s">
        <v>1531</v>
      </c>
      <c r="BI22" s="198" t="s">
        <v>1548</v>
      </c>
      <c r="BJ22" s="208" t="s">
        <v>1575</v>
      </c>
      <c r="BK22" s="425"/>
      <c r="BL22" s="110" t="s">
        <v>1608</v>
      </c>
      <c r="BM22" s="110" t="s">
        <v>1633</v>
      </c>
      <c r="BN22" s="110" t="s">
        <v>1668</v>
      </c>
      <c r="BO22" s="110" t="s">
        <v>1668</v>
      </c>
      <c r="BP22" s="20" t="s">
        <v>3153</v>
      </c>
      <c r="BQ22" s="425"/>
      <c r="BR22" s="110" t="s">
        <v>551</v>
      </c>
      <c r="BS22" s="110" t="s">
        <v>590</v>
      </c>
      <c r="BT22" s="425"/>
      <c r="BU22" s="425"/>
      <c r="BV22" s="424" t="s">
        <v>1716</v>
      </c>
      <c r="BW22" s="425"/>
      <c r="BX22" s="424" t="s">
        <v>1736</v>
      </c>
      <c r="BY22" s="110" t="s">
        <v>1760</v>
      </c>
      <c r="BZ22" s="110" t="s">
        <v>1786</v>
      </c>
      <c r="CA22" s="110" t="s">
        <v>1818</v>
      </c>
      <c r="CB22" s="110" t="s">
        <v>1818</v>
      </c>
      <c r="CC22" s="1" t="s">
        <v>1858</v>
      </c>
      <c r="CD22" s="110" t="s">
        <v>1878</v>
      </c>
      <c r="CE22" s="1" t="s">
        <v>1858</v>
      </c>
      <c r="CF22" s="424" t="s">
        <v>2881</v>
      </c>
      <c r="CG22" s="424" t="s">
        <v>2235</v>
      </c>
      <c r="CH22" s="424" t="s">
        <v>2256</v>
      </c>
      <c r="CI22" s="446" t="s">
        <v>451</v>
      </c>
      <c r="CJ22" s="424" t="s">
        <v>2205</v>
      </c>
      <c r="CK22" s="20" t="s">
        <v>3303</v>
      </c>
      <c r="CL22" s="20" t="s">
        <v>3319</v>
      </c>
      <c r="CM22" s="20" t="s">
        <v>3331</v>
      </c>
      <c r="CN22" s="425"/>
      <c r="CO22" s="444" t="s">
        <v>2134</v>
      </c>
      <c r="CP22" s="444" t="s">
        <v>2134</v>
      </c>
      <c r="CQ22" s="444" t="s">
        <v>2182</v>
      </c>
      <c r="CR22" s="447" t="s">
        <v>2045</v>
      </c>
      <c r="CS22" s="424" t="s">
        <v>3247</v>
      </c>
      <c r="CT22" s="443" t="s">
        <v>2634</v>
      </c>
      <c r="CU22" s="424" t="s">
        <v>2322</v>
      </c>
      <c r="CV22" s="424" t="s">
        <v>3280</v>
      </c>
      <c r="CW22" s="424" t="s">
        <v>2906</v>
      </c>
      <c r="CX22" s="424" t="s">
        <v>3011</v>
      </c>
      <c r="CY22" s="424" t="s">
        <v>3011</v>
      </c>
      <c r="CZ22" s="448" t="s">
        <v>3069</v>
      </c>
      <c r="DA22" s="449" t="s">
        <v>3094</v>
      </c>
      <c r="DB22" s="110" t="s">
        <v>516</v>
      </c>
      <c r="DC22" s="110"/>
      <c r="DD22" s="425"/>
      <c r="DE22" s="424" t="s">
        <v>3115</v>
      </c>
      <c r="DF22" s="424" t="s">
        <v>2342</v>
      </c>
      <c r="DG22" s="424" t="s">
        <v>2342</v>
      </c>
      <c r="DH22" s="464"/>
      <c r="DI22" s="444" t="s">
        <v>2401</v>
      </c>
      <c r="DJ22" s="453" t="s">
        <v>2429</v>
      </c>
      <c r="DK22" s="453" t="s">
        <v>2458</v>
      </c>
      <c r="DL22" s="425"/>
      <c r="DM22" s="17" t="s">
        <v>2532</v>
      </c>
      <c r="DN22" s="424" t="s">
        <v>2290</v>
      </c>
      <c r="DO22" s="445" t="s">
        <v>2552</v>
      </c>
      <c r="DP22" s="443" t="s">
        <v>2552</v>
      </c>
      <c r="DQ22" s="443" t="s">
        <v>2578</v>
      </c>
      <c r="DR22" s="445" t="s">
        <v>3263</v>
      </c>
      <c r="DS22" s="424" t="s">
        <v>1904</v>
      </c>
      <c r="DT22" s="424" t="s">
        <v>2065</v>
      </c>
      <c r="DU22" s="20" t="s">
        <v>3165</v>
      </c>
      <c r="DV22" s="20" t="s">
        <v>3359</v>
      </c>
      <c r="DW22" s="20" t="s">
        <v>3384</v>
      </c>
      <c r="DX22" s="455" t="s">
        <v>2603</v>
      </c>
      <c r="DY22" s="424" t="s">
        <v>2816</v>
      </c>
      <c r="DZ22" s="424" t="s">
        <v>2111</v>
      </c>
      <c r="EA22" s="495" t="s">
        <v>2660</v>
      </c>
      <c r="EB22" s="472" t="s">
        <v>2679</v>
      </c>
      <c r="EC22" s="444" t="s">
        <v>2943</v>
      </c>
      <c r="ED22" s="444" t="s">
        <v>2943</v>
      </c>
      <c r="EE22" s="424" t="s">
        <v>2742</v>
      </c>
      <c r="EF22" s="458" t="s">
        <v>2770</v>
      </c>
      <c r="EG22" s="447" t="s">
        <v>2793</v>
      </c>
      <c r="EH22" s="424" t="s">
        <v>2706</v>
      </c>
      <c r="EI22" s="424" t="s">
        <v>3178</v>
      </c>
      <c r="EJ22" s="424" t="s">
        <v>3199</v>
      </c>
      <c r="EK22" s="425"/>
      <c r="EL22" s="459"/>
      <c r="EM22" s="460" t="s">
        <v>2856</v>
      </c>
      <c r="EN22" s="425"/>
      <c r="EO22" s="20" t="s">
        <v>2502</v>
      </c>
      <c r="EP22" s="424" t="s">
        <v>1935</v>
      </c>
      <c r="EQ22" s="445" t="s">
        <v>1961</v>
      </c>
      <c r="ER22" s="454" t="s">
        <v>2479</v>
      </c>
      <c r="ES22" s="425"/>
      <c r="ET22" s="424" t="s">
        <v>2085</v>
      </c>
    </row>
    <row r="23" spans="1:150" ht="409.6" x14ac:dyDescent="0.2">
      <c r="A23" s="421" t="s">
        <v>200</v>
      </c>
      <c r="B23" s="422" t="s">
        <v>201</v>
      </c>
      <c r="C23" s="423" t="s">
        <v>202</v>
      </c>
      <c r="D23" s="424" t="s">
        <v>203</v>
      </c>
      <c r="E23" s="3" t="s">
        <v>92</v>
      </c>
      <c r="F23" s="110" t="s">
        <v>454</v>
      </c>
      <c r="G23" s="110" t="s">
        <v>856</v>
      </c>
      <c r="H23" s="110" t="s">
        <v>878</v>
      </c>
      <c r="I23" s="110" t="s">
        <v>878</v>
      </c>
      <c r="J23" s="110" t="s">
        <v>614</v>
      </c>
      <c r="K23" s="110" t="s">
        <v>646</v>
      </c>
      <c r="L23" s="110" t="s">
        <v>670</v>
      </c>
      <c r="M23" s="20" t="s">
        <v>3224</v>
      </c>
      <c r="N23" s="425"/>
      <c r="O23" s="110" t="s">
        <v>779</v>
      </c>
      <c r="P23" s="1" t="s">
        <v>779</v>
      </c>
      <c r="Q23" s="1" t="s">
        <v>835</v>
      </c>
      <c r="R23" s="110" t="s">
        <v>697</v>
      </c>
      <c r="S23" s="424" t="s">
        <v>731</v>
      </c>
      <c r="T23" s="424" t="s">
        <v>731</v>
      </c>
      <c r="U23" s="110" t="s">
        <v>758</v>
      </c>
      <c r="V23" s="110" t="s">
        <v>918</v>
      </c>
      <c r="W23" s="110" t="s">
        <v>938</v>
      </c>
      <c r="X23" s="320" t="s">
        <v>963</v>
      </c>
      <c r="Y23" s="110" t="s">
        <v>989</v>
      </c>
      <c r="Z23" s="110" t="s">
        <v>1008</v>
      </c>
      <c r="AA23" s="444" t="s">
        <v>2993</v>
      </c>
      <c r="AB23" s="1" t="s">
        <v>1032</v>
      </c>
      <c r="AC23" s="1" t="s">
        <v>1032</v>
      </c>
      <c r="AD23" s="1" t="s">
        <v>1032</v>
      </c>
      <c r="AE23" s="425"/>
      <c r="AF23" s="425"/>
      <c r="AG23" s="110" t="s">
        <v>1085</v>
      </c>
      <c r="AH23" s="110" t="s">
        <v>1103</v>
      </c>
      <c r="AI23" s="110" t="s">
        <v>484</v>
      </c>
      <c r="AJ23" s="110" t="s">
        <v>1161</v>
      </c>
      <c r="AK23" s="110" t="s">
        <v>1181</v>
      </c>
      <c r="AL23" s="425"/>
      <c r="AM23" s="322" t="s">
        <v>1124</v>
      </c>
      <c r="AN23" s="425"/>
      <c r="AO23" s="424" t="s">
        <v>1990</v>
      </c>
      <c r="AP23" s="424" t="s">
        <v>2011</v>
      </c>
      <c r="AQ23" s="424" t="s">
        <v>1200</v>
      </c>
      <c r="AR23" s="110" t="s">
        <v>1221</v>
      </c>
      <c r="AS23" s="424" t="s">
        <v>1247</v>
      </c>
      <c r="AT23" s="176" t="s">
        <v>1264</v>
      </c>
      <c r="AU23" s="425"/>
      <c r="AV23" s="425"/>
      <c r="AW23" s="110" t="s">
        <v>1294</v>
      </c>
      <c r="AX23" s="110" t="s">
        <v>1294</v>
      </c>
      <c r="AY23" s="110" t="s">
        <v>1294</v>
      </c>
      <c r="AZ23" s="110" t="s">
        <v>1356</v>
      </c>
      <c r="BA23" s="110" t="s">
        <v>1379</v>
      </c>
      <c r="BB23" s="1" t="s">
        <v>1408</v>
      </c>
      <c r="BC23" s="1" t="s">
        <v>1441</v>
      </c>
      <c r="BD23" s="110" t="s">
        <v>1480</v>
      </c>
      <c r="BE23" s="110" t="s">
        <v>1499</v>
      </c>
      <c r="BF23" s="110" t="s">
        <v>1516</v>
      </c>
      <c r="BG23" s="110" t="s">
        <v>1516</v>
      </c>
      <c r="BH23" s="110" t="s">
        <v>1531</v>
      </c>
      <c r="BI23" s="1" t="s">
        <v>1549</v>
      </c>
      <c r="BJ23" s="208" t="s">
        <v>1575</v>
      </c>
      <c r="BK23" s="425"/>
      <c r="BL23" s="214" t="s">
        <v>1609</v>
      </c>
      <c r="BM23" s="110" t="s">
        <v>1634</v>
      </c>
      <c r="BN23" s="110" t="s">
        <v>1668</v>
      </c>
      <c r="BO23" s="110" t="s">
        <v>1668</v>
      </c>
      <c r="BP23" s="20" t="s">
        <v>3153</v>
      </c>
      <c r="BQ23" s="425"/>
      <c r="BR23" s="110" t="s">
        <v>552</v>
      </c>
      <c r="BS23" s="110" t="s">
        <v>590</v>
      </c>
      <c r="BT23" s="425"/>
      <c r="BU23" s="425"/>
      <c r="BV23" s="424" t="s">
        <v>1717</v>
      </c>
      <c r="BW23" s="425"/>
      <c r="BX23" s="424" t="s">
        <v>1736</v>
      </c>
      <c r="BY23" s="110" t="s">
        <v>1760</v>
      </c>
      <c r="BZ23" s="110" t="s">
        <v>1786</v>
      </c>
      <c r="CA23" s="110" t="s">
        <v>1818</v>
      </c>
      <c r="CB23" s="110" t="s">
        <v>1818</v>
      </c>
      <c r="CC23" s="1" t="s">
        <v>1858</v>
      </c>
      <c r="CD23" s="110" t="s">
        <v>1879</v>
      </c>
      <c r="CE23" s="1" t="s">
        <v>1858</v>
      </c>
      <c r="CF23" s="424" t="s">
        <v>2881</v>
      </c>
      <c r="CG23" s="424" t="s">
        <v>2235</v>
      </c>
      <c r="CH23" s="424" t="s">
        <v>2235</v>
      </c>
      <c r="CI23" s="446" t="s">
        <v>2272</v>
      </c>
      <c r="CJ23" s="424" t="s">
        <v>2206</v>
      </c>
      <c r="CK23" s="20" t="s">
        <v>3303</v>
      </c>
      <c r="CL23" s="20" t="s">
        <v>3320</v>
      </c>
      <c r="CM23" s="20" t="s">
        <v>3331</v>
      </c>
      <c r="CN23" s="425"/>
      <c r="CO23" s="444" t="s">
        <v>2134</v>
      </c>
      <c r="CP23" s="444" t="s">
        <v>2134</v>
      </c>
      <c r="CQ23" s="444" t="s">
        <v>2182</v>
      </c>
      <c r="CR23" s="447" t="s">
        <v>2045</v>
      </c>
      <c r="CS23" s="424" t="s">
        <v>3247</v>
      </c>
      <c r="CT23" s="443" t="s">
        <v>2635</v>
      </c>
      <c r="CU23" s="424" t="s">
        <v>2323</v>
      </c>
      <c r="CV23" s="424" t="s">
        <v>3280</v>
      </c>
      <c r="CW23" s="424" t="s">
        <v>2907</v>
      </c>
      <c r="CX23" s="424" t="s">
        <v>3012</v>
      </c>
      <c r="CY23" s="424"/>
      <c r="CZ23" s="448" t="s">
        <v>3069</v>
      </c>
      <c r="DA23" s="449" t="s">
        <v>3094</v>
      </c>
      <c r="DB23" s="110" t="s">
        <v>517</v>
      </c>
      <c r="DC23" s="110"/>
      <c r="DD23" s="425"/>
      <c r="DE23" s="424" t="s">
        <v>3115</v>
      </c>
      <c r="DF23" s="424" t="s">
        <v>2342</v>
      </c>
      <c r="DG23" s="424" t="s">
        <v>2342</v>
      </c>
      <c r="DH23" s="464" t="s">
        <v>2378</v>
      </c>
      <c r="DI23" s="444" t="s">
        <v>2401</v>
      </c>
      <c r="DJ23" s="453" t="s">
        <v>2429</v>
      </c>
      <c r="DK23" s="453" t="s">
        <v>2459</v>
      </c>
      <c r="DL23" s="425"/>
      <c r="DM23" s="17" t="s">
        <v>2532</v>
      </c>
      <c r="DN23" s="424" t="s">
        <v>2290</v>
      </c>
      <c r="DO23" s="445" t="s">
        <v>2552</v>
      </c>
      <c r="DP23" s="443" t="s">
        <v>2552</v>
      </c>
      <c r="DQ23" s="443" t="s">
        <v>2579</v>
      </c>
      <c r="DR23" s="445" t="s">
        <v>3263</v>
      </c>
      <c r="DS23" s="424" t="s">
        <v>1905</v>
      </c>
      <c r="DT23" s="424" t="s">
        <v>2065</v>
      </c>
      <c r="DU23" s="20" t="s">
        <v>3165</v>
      </c>
      <c r="DV23" s="20" t="s">
        <v>3359</v>
      </c>
      <c r="DW23" s="20" t="s">
        <v>3384</v>
      </c>
      <c r="DX23" s="455" t="s">
        <v>2603</v>
      </c>
      <c r="DY23" s="424" t="s">
        <v>2817</v>
      </c>
      <c r="DZ23" s="424" t="s">
        <v>2111</v>
      </c>
      <c r="EA23" s="528" t="s">
        <v>2660</v>
      </c>
      <c r="EB23" s="472" t="s">
        <v>2679</v>
      </c>
      <c r="EC23" s="444" t="s">
        <v>2943</v>
      </c>
      <c r="ED23" s="444" t="s">
        <v>2943</v>
      </c>
      <c r="EE23" s="424" t="s">
        <v>2742</v>
      </c>
      <c r="EF23" s="458" t="s">
        <v>2770</v>
      </c>
      <c r="EG23" s="447" t="s">
        <v>2794</v>
      </c>
      <c r="EH23" s="424" t="s">
        <v>2706</v>
      </c>
      <c r="EI23" s="424" t="s">
        <v>3179</v>
      </c>
      <c r="EJ23" s="424" t="s">
        <v>3199</v>
      </c>
      <c r="EK23" s="425"/>
      <c r="EL23" s="459" t="s">
        <v>2838</v>
      </c>
      <c r="EM23" s="460" t="s">
        <v>2857</v>
      </c>
      <c r="EN23" s="425"/>
      <c r="EO23" s="20" t="s">
        <v>2502</v>
      </c>
      <c r="EP23" s="424" t="s">
        <v>1935</v>
      </c>
      <c r="EQ23" s="445" t="s">
        <v>1962</v>
      </c>
      <c r="ER23" s="454" t="s">
        <v>2479</v>
      </c>
      <c r="ES23" s="425"/>
      <c r="ET23" s="424" t="s">
        <v>2086</v>
      </c>
    </row>
    <row r="24" spans="1:150" ht="409.6" x14ac:dyDescent="0.2">
      <c r="A24" s="421"/>
      <c r="B24" s="422"/>
      <c r="C24" s="423" t="s">
        <v>204</v>
      </c>
      <c r="D24" s="424" t="s">
        <v>411</v>
      </c>
      <c r="E24" s="3" t="s">
        <v>92</v>
      </c>
      <c r="F24" s="110" t="s">
        <v>455</v>
      </c>
      <c r="G24" s="110" t="s">
        <v>553</v>
      </c>
      <c r="H24" s="110" t="s">
        <v>518</v>
      </c>
      <c r="I24" s="110" t="s">
        <v>518</v>
      </c>
      <c r="J24" s="110" t="s">
        <v>485</v>
      </c>
      <c r="K24" s="110" t="s">
        <v>647</v>
      </c>
      <c r="L24" s="110" t="s">
        <v>671</v>
      </c>
      <c r="M24" s="20" t="s">
        <v>919</v>
      </c>
      <c r="N24" s="425"/>
      <c r="O24" s="110" t="s">
        <v>455</v>
      </c>
      <c r="P24" s="1" t="s">
        <v>455</v>
      </c>
      <c r="Q24" s="110" t="s">
        <v>455</v>
      </c>
      <c r="R24" s="110" t="s">
        <v>698</v>
      </c>
      <c r="S24" s="424" t="s">
        <v>553</v>
      </c>
      <c r="T24" s="424" t="s">
        <v>553</v>
      </c>
      <c r="U24" s="110" t="s">
        <v>553</v>
      </c>
      <c r="V24" s="110" t="s">
        <v>919</v>
      </c>
      <c r="W24" s="110" t="s">
        <v>455</v>
      </c>
      <c r="X24" s="320" t="s">
        <v>455</v>
      </c>
      <c r="Y24" s="110" t="s">
        <v>990</v>
      </c>
      <c r="Z24" s="110" t="s">
        <v>1009</v>
      </c>
      <c r="AA24" s="444" t="s">
        <v>455</v>
      </c>
      <c r="AB24" s="1" t="s">
        <v>553</v>
      </c>
      <c r="AC24" s="1" t="s">
        <v>1060</v>
      </c>
      <c r="AD24" s="1" t="s">
        <v>553</v>
      </c>
      <c r="AE24" s="425"/>
      <c r="AF24" s="425"/>
      <c r="AG24" s="110" t="s">
        <v>1086</v>
      </c>
      <c r="AH24" s="110" t="s">
        <v>1104</v>
      </c>
      <c r="AI24" s="110" t="s">
        <v>485</v>
      </c>
      <c r="AJ24" s="110" t="s">
        <v>698</v>
      </c>
      <c r="AK24" s="110" t="s">
        <v>1182</v>
      </c>
      <c r="AL24" s="425"/>
      <c r="AM24" s="322" t="s">
        <v>518</v>
      </c>
      <c r="AN24" s="425"/>
      <c r="AO24" s="424" t="s">
        <v>1991</v>
      </c>
      <c r="AP24" s="424" t="s">
        <v>2012</v>
      </c>
      <c r="AQ24" s="424" t="s">
        <v>455</v>
      </c>
      <c r="AR24" s="110" t="s">
        <v>698</v>
      </c>
      <c r="AS24" s="424" t="s">
        <v>698</v>
      </c>
      <c r="AT24" s="176" t="s">
        <v>553</v>
      </c>
      <c r="AU24" s="425"/>
      <c r="AV24" s="425"/>
      <c r="AW24" s="110" t="s">
        <v>553</v>
      </c>
      <c r="AX24" s="110" t="s">
        <v>1318</v>
      </c>
      <c r="AY24" s="110" t="s">
        <v>1318</v>
      </c>
      <c r="AZ24" s="110" t="s">
        <v>455</v>
      </c>
      <c r="BA24" s="110" t="s">
        <v>1380</v>
      </c>
      <c r="BB24" s="1" t="s">
        <v>1409</v>
      </c>
      <c r="BC24" s="1" t="s">
        <v>455</v>
      </c>
      <c r="BD24" s="110" t="s">
        <v>455</v>
      </c>
      <c r="BE24" s="110" t="s">
        <v>455</v>
      </c>
      <c r="BF24" s="110" t="s">
        <v>455</v>
      </c>
      <c r="BG24" s="110" t="s">
        <v>455</v>
      </c>
      <c r="BH24" s="110" t="s">
        <v>455</v>
      </c>
      <c r="BI24" s="1" t="s">
        <v>1550</v>
      </c>
      <c r="BJ24" s="208" t="s">
        <v>553</v>
      </c>
      <c r="BK24" s="425"/>
      <c r="BL24" s="214" t="s">
        <v>553</v>
      </c>
      <c r="BM24" s="110" t="s">
        <v>455</v>
      </c>
      <c r="BN24" s="110" t="s">
        <v>485</v>
      </c>
      <c r="BO24" s="110" t="s">
        <v>485</v>
      </c>
      <c r="BP24" s="17" t="s">
        <v>455</v>
      </c>
      <c r="BQ24" s="425"/>
      <c r="BR24" s="110" t="s">
        <v>553</v>
      </c>
      <c r="BS24" s="110" t="s">
        <v>553</v>
      </c>
      <c r="BT24" s="425"/>
      <c r="BU24" s="425"/>
      <c r="BV24" s="424" t="s">
        <v>455</v>
      </c>
      <c r="BW24" s="425"/>
      <c r="BX24" s="424" t="s">
        <v>553</v>
      </c>
      <c r="BY24" s="110" t="s">
        <v>455</v>
      </c>
      <c r="BZ24" s="110" t="s">
        <v>518</v>
      </c>
      <c r="CA24" s="110" t="s">
        <v>1819</v>
      </c>
      <c r="CB24" s="1" t="s">
        <v>1841</v>
      </c>
      <c r="CC24" s="1" t="s">
        <v>518</v>
      </c>
      <c r="CD24" s="110" t="s">
        <v>518</v>
      </c>
      <c r="CE24" s="1" t="s">
        <v>518</v>
      </c>
      <c r="CF24" s="424" t="s">
        <v>485</v>
      </c>
      <c r="CG24" s="424" t="s">
        <v>2236</v>
      </c>
      <c r="CH24" s="424" t="s">
        <v>553</v>
      </c>
      <c r="CI24" s="446" t="s">
        <v>553</v>
      </c>
      <c r="CJ24" s="424" t="s">
        <v>518</v>
      </c>
      <c r="CK24" s="20" t="s">
        <v>671</v>
      </c>
      <c r="CL24" s="20" t="s">
        <v>553</v>
      </c>
      <c r="CM24" s="20" t="s">
        <v>2236</v>
      </c>
      <c r="CN24" s="425"/>
      <c r="CO24" s="444" t="s">
        <v>485</v>
      </c>
      <c r="CP24" s="444" t="s">
        <v>485</v>
      </c>
      <c r="CQ24" s="444" t="s">
        <v>485</v>
      </c>
      <c r="CR24" s="447" t="s">
        <v>2046</v>
      </c>
      <c r="CS24" s="424" t="s">
        <v>553</v>
      </c>
      <c r="CT24" s="443" t="s">
        <v>553</v>
      </c>
      <c r="CU24" s="424" t="s">
        <v>455</v>
      </c>
      <c r="CV24" s="424" t="s">
        <v>553</v>
      </c>
      <c r="CW24" s="424" t="s">
        <v>455</v>
      </c>
      <c r="CX24" s="424" t="s">
        <v>3013</v>
      </c>
      <c r="CY24" s="424"/>
      <c r="CZ24" s="448" t="s">
        <v>3070</v>
      </c>
      <c r="DA24" s="449" t="s">
        <v>451</v>
      </c>
      <c r="DB24" s="110" t="s">
        <v>518</v>
      </c>
      <c r="DC24" s="110"/>
      <c r="DD24" s="425"/>
      <c r="DE24" s="424" t="s">
        <v>455</v>
      </c>
      <c r="DF24" s="424" t="s">
        <v>2343</v>
      </c>
      <c r="DG24" s="424" t="s">
        <v>2343</v>
      </c>
      <c r="DH24" s="424" t="s">
        <v>518</v>
      </c>
      <c r="DI24" s="444" t="s">
        <v>553</v>
      </c>
      <c r="DJ24" s="453" t="s">
        <v>553</v>
      </c>
      <c r="DK24" s="453" t="s">
        <v>455</v>
      </c>
      <c r="DL24" s="425"/>
      <c r="DM24" s="20" t="s">
        <v>553</v>
      </c>
      <c r="DN24" s="424" t="s">
        <v>455</v>
      </c>
      <c r="DO24" s="445" t="s">
        <v>455</v>
      </c>
      <c r="DP24" s="443" t="s">
        <v>455</v>
      </c>
      <c r="DQ24" s="443" t="s">
        <v>455</v>
      </c>
      <c r="DR24" s="445" t="s">
        <v>455</v>
      </c>
      <c r="DS24" s="424" t="s">
        <v>1906</v>
      </c>
      <c r="DT24" s="424" t="s">
        <v>2066</v>
      </c>
      <c r="DU24" s="20" t="s">
        <v>919</v>
      </c>
      <c r="DV24" s="20" t="s">
        <v>3360</v>
      </c>
      <c r="DW24" s="20" t="s">
        <v>3385</v>
      </c>
      <c r="DX24" s="455" t="s">
        <v>455</v>
      </c>
      <c r="DY24" s="424" t="s">
        <v>455</v>
      </c>
      <c r="DZ24" s="424" t="s">
        <v>553</v>
      </c>
      <c r="EA24" s="529" t="s">
        <v>455</v>
      </c>
      <c r="EB24" s="527" t="s">
        <v>553</v>
      </c>
      <c r="EC24" s="444" t="s">
        <v>455</v>
      </c>
      <c r="ED24" s="444" t="s">
        <v>919</v>
      </c>
      <c r="EE24" s="424" t="s">
        <v>2743</v>
      </c>
      <c r="EF24" s="458" t="s">
        <v>553</v>
      </c>
      <c r="EG24" s="447" t="s">
        <v>2012</v>
      </c>
      <c r="EH24" s="424" t="s">
        <v>2707</v>
      </c>
      <c r="EI24" s="424" t="s">
        <v>553</v>
      </c>
      <c r="EJ24" s="424" t="s">
        <v>3200</v>
      </c>
      <c r="EK24" s="425"/>
      <c r="EL24" s="459" t="s">
        <v>485</v>
      </c>
      <c r="EM24" s="460" t="s">
        <v>2858</v>
      </c>
      <c r="EN24" s="425"/>
      <c r="EO24" s="20" t="s">
        <v>455</v>
      </c>
      <c r="EP24" s="424" t="s">
        <v>553</v>
      </c>
      <c r="EQ24" s="530" t="s">
        <v>1963</v>
      </c>
      <c r="ER24" s="454" t="s">
        <v>455</v>
      </c>
      <c r="ES24" s="425"/>
      <c r="ET24" s="424" t="s">
        <v>2087</v>
      </c>
    </row>
    <row r="25" spans="1:150" ht="409.6" x14ac:dyDescent="0.2">
      <c r="A25" s="421"/>
      <c r="B25" s="422"/>
      <c r="C25" s="423" t="s">
        <v>205</v>
      </c>
      <c r="D25" s="424" t="s">
        <v>206</v>
      </c>
      <c r="E25" s="3" t="s">
        <v>92</v>
      </c>
      <c r="F25" s="110" t="s">
        <v>456</v>
      </c>
      <c r="G25" s="110" t="s">
        <v>857</v>
      </c>
      <c r="H25" s="110" t="s">
        <v>879</v>
      </c>
      <c r="I25" s="110" t="s">
        <v>898</v>
      </c>
      <c r="J25" s="110" t="s">
        <v>615</v>
      </c>
      <c r="K25" s="110" t="s">
        <v>648</v>
      </c>
      <c r="L25" s="110" t="s">
        <v>672</v>
      </c>
      <c r="M25" s="20" t="s">
        <v>3225</v>
      </c>
      <c r="N25" s="425"/>
      <c r="O25" s="110" t="s">
        <v>780</v>
      </c>
      <c r="P25" s="1" t="s">
        <v>814</v>
      </c>
      <c r="Q25" s="110" t="s">
        <v>780</v>
      </c>
      <c r="R25" s="110" t="s">
        <v>699</v>
      </c>
      <c r="S25" s="424" t="s">
        <v>732</v>
      </c>
      <c r="T25" s="424" t="s">
        <v>732</v>
      </c>
      <c r="U25" s="110" t="s">
        <v>759</v>
      </c>
      <c r="V25" s="110" t="s">
        <v>920</v>
      </c>
      <c r="W25" s="110" t="s">
        <v>939</v>
      </c>
      <c r="X25" s="320" t="s">
        <v>964</v>
      </c>
      <c r="Y25" s="110" t="s">
        <v>991</v>
      </c>
      <c r="Z25" s="110" t="s">
        <v>1010</v>
      </c>
      <c r="AA25" s="444" t="s">
        <v>2994</v>
      </c>
      <c r="AB25" s="1" t="s">
        <v>1033</v>
      </c>
      <c r="AC25" s="1" t="s">
        <v>1061</v>
      </c>
      <c r="AD25" s="1" t="s">
        <v>1142</v>
      </c>
      <c r="AE25" s="425"/>
      <c r="AF25" s="425"/>
      <c r="AG25" s="110" t="s">
        <v>1087</v>
      </c>
      <c r="AH25" s="110" t="s">
        <v>1105</v>
      </c>
      <c r="AI25" s="110" t="s">
        <v>486</v>
      </c>
      <c r="AJ25" s="110" t="s">
        <v>1162</v>
      </c>
      <c r="AK25" s="110" t="s">
        <v>1183</v>
      </c>
      <c r="AL25" s="425"/>
      <c r="AM25" s="322" t="s">
        <v>1125</v>
      </c>
      <c r="AN25" s="425"/>
      <c r="AO25" s="424" t="s">
        <v>1992</v>
      </c>
      <c r="AP25" s="424" t="s">
        <v>2013</v>
      </c>
      <c r="AQ25" s="424" t="s">
        <v>732</v>
      </c>
      <c r="AR25" s="110" t="s">
        <v>1222</v>
      </c>
      <c r="AS25" s="424" t="s">
        <v>1222</v>
      </c>
      <c r="AT25" s="176" t="s">
        <v>1265</v>
      </c>
      <c r="AU25" s="425"/>
      <c r="AV25" s="425"/>
      <c r="AW25" s="110" t="s">
        <v>1295</v>
      </c>
      <c r="AX25" s="110" t="s">
        <v>1295</v>
      </c>
      <c r="AY25" s="110" t="s">
        <v>1295</v>
      </c>
      <c r="AZ25" s="110" t="s">
        <v>1357</v>
      </c>
      <c r="BA25" s="110" t="s">
        <v>1381</v>
      </c>
      <c r="BB25" s="1" t="s">
        <v>1410</v>
      </c>
      <c r="BC25" s="1" t="s">
        <v>1442</v>
      </c>
      <c r="BD25" s="110" t="s">
        <v>1481</v>
      </c>
      <c r="BE25" s="110" t="s">
        <v>1500</v>
      </c>
      <c r="BF25" s="110" t="s">
        <v>732</v>
      </c>
      <c r="BG25" s="110" t="s">
        <v>732</v>
      </c>
      <c r="BH25" s="110" t="s">
        <v>1481</v>
      </c>
      <c r="BI25" s="1" t="s">
        <v>1551</v>
      </c>
      <c r="BJ25" s="208" t="s">
        <v>1576</v>
      </c>
      <c r="BK25" s="425"/>
      <c r="BL25" s="214" t="s">
        <v>1610</v>
      </c>
      <c r="BM25" s="110" t="s">
        <v>1635</v>
      </c>
      <c r="BN25" s="110" t="s">
        <v>1669</v>
      </c>
      <c r="BO25" s="110" t="s">
        <v>1696</v>
      </c>
      <c r="BP25" s="17" t="s">
        <v>3143</v>
      </c>
      <c r="BQ25" s="425"/>
      <c r="BR25" s="110" t="s">
        <v>554</v>
      </c>
      <c r="BS25" s="110" t="s">
        <v>591</v>
      </c>
      <c r="BT25" s="425"/>
      <c r="BU25" s="425"/>
      <c r="BV25" s="424" t="s">
        <v>1718</v>
      </c>
      <c r="BW25" s="425"/>
      <c r="BX25" s="424" t="s">
        <v>1737</v>
      </c>
      <c r="BY25" s="110" t="s">
        <v>1761</v>
      </c>
      <c r="BZ25" s="1" t="s">
        <v>1787</v>
      </c>
      <c r="CA25" s="110" t="s">
        <v>1820</v>
      </c>
      <c r="CB25" s="110" t="s">
        <v>1842</v>
      </c>
      <c r="CC25" s="1" t="s">
        <v>1859</v>
      </c>
      <c r="CD25" s="110" t="s">
        <v>1880</v>
      </c>
      <c r="CE25" s="1" t="s">
        <v>1892</v>
      </c>
      <c r="CF25" s="424" t="s">
        <v>2882</v>
      </c>
      <c r="CG25" s="424" t="s">
        <v>2237</v>
      </c>
      <c r="CH25" s="424" t="s">
        <v>2237</v>
      </c>
      <c r="CI25" s="446" t="s">
        <v>2237</v>
      </c>
      <c r="CJ25" s="424" t="s">
        <v>2207</v>
      </c>
      <c r="CK25" s="20" t="s">
        <v>3304</v>
      </c>
      <c r="CL25" s="20" t="s">
        <v>3321</v>
      </c>
      <c r="CM25" s="20" t="s">
        <v>3332</v>
      </c>
      <c r="CN25" s="425"/>
      <c r="CO25" s="444" t="s">
        <v>8927</v>
      </c>
      <c r="CP25" s="444" t="s">
        <v>8928</v>
      </c>
      <c r="CQ25" s="444" t="s">
        <v>8929</v>
      </c>
      <c r="CR25" s="447" t="s">
        <v>2047</v>
      </c>
      <c r="CS25" s="424" t="s">
        <v>3248</v>
      </c>
      <c r="CT25" s="443" t="s">
        <v>2636</v>
      </c>
      <c r="CU25" s="424" t="s">
        <v>2324</v>
      </c>
      <c r="CV25" s="424" t="s">
        <v>3281</v>
      </c>
      <c r="CW25" s="424" t="s">
        <v>2908</v>
      </c>
      <c r="CX25" s="424" t="s">
        <v>8930</v>
      </c>
      <c r="CY25" s="424"/>
      <c r="CZ25" s="448" t="s">
        <v>3071</v>
      </c>
      <c r="DA25" s="449" t="s">
        <v>3095</v>
      </c>
      <c r="DB25" s="110" t="s">
        <v>519</v>
      </c>
      <c r="DC25" s="110"/>
      <c r="DD25" s="425"/>
      <c r="DE25" s="424" t="s">
        <v>2480</v>
      </c>
      <c r="DF25" s="424" t="s">
        <v>2344</v>
      </c>
      <c r="DG25" s="424" t="s">
        <v>2344</v>
      </c>
      <c r="DH25" s="464" t="s">
        <v>2379</v>
      </c>
      <c r="DI25" s="444" t="s">
        <v>2402</v>
      </c>
      <c r="DJ25" s="453" t="s">
        <v>2402</v>
      </c>
      <c r="DK25" s="453" t="s">
        <v>2460</v>
      </c>
      <c r="DL25" s="425"/>
      <c r="DM25" s="20" t="s">
        <v>2533</v>
      </c>
      <c r="DN25" s="424" t="s">
        <v>2291</v>
      </c>
      <c r="DO25" s="445" t="s">
        <v>2553</v>
      </c>
      <c r="DP25" s="443" t="s">
        <v>2553</v>
      </c>
      <c r="DQ25" s="443" t="s">
        <v>2580</v>
      </c>
      <c r="DR25" s="445" t="s">
        <v>3264</v>
      </c>
      <c r="DS25" s="424" t="s">
        <v>1907</v>
      </c>
      <c r="DT25" s="424" t="s">
        <v>1907</v>
      </c>
      <c r="DU25" s="20" t="s">
        <v>3166</v>
      </c>
      <c r="DV25" s="20" t="s">
        <v>3361</v>
      </c>
      <c r="DW25" s="20" t="s">
        <v>3386</v>
      </c>
      <c r="DX25" s="455" t="s">
        <v>2604</v>
      </c>
      <c r="DY25" s="424" t="s">
        <v>2818</v>
      </c>
      <c r="DZ25" s="424" t="s">
        <v>2112</v>
      </c>
      <c r="EA25" s="519" t="s">
        <v>2661</v>
      </c>
      <c r="EB25" s="527" t="s">
        <v>2680</v>
      </c>
      <c r="EC25" s="444" t="s">
        <v>2944</v>
      </c>
      <c r="ED25" s="444" t="s">
        <v>2944</v>
      </c>
      <c r="EE25" s="424" t="s">
        <v>2744</v>
      </c>
      <c r="EF25" s="458" t="s">
        <v>2771</v>
      </c>
      <c r="EG25" s="447" t="s">
        <v>2795</v>
      </c>
      <c r="EH25" s="424" t="s">
        <v>2708</v>
      </c>
      <c r="EI25" s="424" t="s">
        <v>3180</v>
      </c>
      <c r="EJ25" s="424" t="s">
        <v>3201</v>
      </c>
      <c r="EK25" s="425"/>
      <c r="EL25" s="459" t="s">
        <v>2839</v>
      </c>
      <c r="EM25" s="460" t="s">
        <v>2859</v>
      </c>
      <c r="EN25" s="425"/>
      <c r="EO25" s="20" t="s">
        <v>2503</v>
      </c>
      <c r="EP25" s="424" t="s">
        <v>1936</v>
      </c>
      <c r="EQ25" s="530" t="s">
        <v>1964</v>
      </c>
      <c r="ER25" s="454" t="s">
        <v>2480</v>
      </c>
      <c r="ES25" s="425"/>
      <c r="ET25" s="424" t="s">
        <v>2088</v>
      </c>
    </row>
    <row r="26" spans="1:150" ht="136" x14ac:dyDescent="0.2">
      <c r="A26" s="423" t="s">
        <v>207</v>
      </c>
      <c r="B26" s="427" t="s">
        <v>412</v>
      </c>
      <c r="C26" s="423" t="s">
        <v>208</v>
      </c>
      <c r="D26" s="424" t="s">
        <v>413</v>
      </c>
      <c r="E26" s="431" t="s">
        <v>209</v>
      </c>
      <c r="F26" s="113">
        <v>16.7</v>
      </c>
      <c r="G26" s="118">
        <f>SUM(G27,G30,G33,G36,G39)</f>
        <v>8.4508044200000008</v>
      </c>
      <c r="H26" s="124">
        <f>H27+H30+H33+H39</f>
        <v>62.837999999999994</v>
      </c>
      <c r="I26" s="531">
        <f>SUM(I27,I30,I33,I36,I39)</f>
        <v>4.4578439899999998</v>
      </c>
      <c r="J26" s="113">
        <f>SUM(J27,J30,J33,J36,J39)</f>
        <v>401.28800000000001</v>
      </c>
      <c r="K26" s="113">
        <f>SUM(K27,K30,K33,K36,K39)</f>
        <v>22.08063426</v>
      </c>
      <c r="L26" s="113">
        <v>427.64800000000002</v>
      </c>
      <c r="M26" s="401">
        <f>M27+M30+M33</f>
        <v>54.7</v>
      </c>
      <c r="N26" s="425"/>
      <c r="O26" s="113">
        <f t="shared" ref="O26:U26" si="0">SUM(O27,O30,O33,O36,O39)</f>
        <v>587.50620000000004</v>
      </c>
      <c r="P26" s="113">
        <f t="shared" si="0"/>
        <v>255.31200000000001</v>
      </c>
      <c r="Q26" s="113">
        <f t="shared" si="0"/>
        <v>742.89164000000005</v>
      </c>
      <c r="R26" s="113">
        <f t="shared" si="0"/>
        <v>1049.3036999999999</v>
      </c>
      <c r="S26" s="532">
        <f t="shared" si="0"/>
        <v>21.213000000000001</v>
      </c>
      <c r="T26" s="532">
        <f t="shared" si="0"/>
        <v>5.0960000000000001</v>
      </c>
      <c r="U26" s="113">
        <f t="shared" si="0"/>
        <v>172.70000000000002</v>
      </c>
      <c r="V26" s="113">
        <v>60</v>
      </c>
      <c r="W26" s="113">
        <f t="shared" ref="W26:AB26" si="1">SUM(W27,W30,W33,W36,W39)</f>
        <v>627.49799999999993</v>
      </c>
      <c r="X26" s="144">
        <f t="shared" si="1"/>
        <v>51.57</v>
      </c>
      <c r="Y26" s="113">
        <f t="shared" si="1"/>
        <v>163.77392500000002</v>
      </c>
      <c r="Z26" s="113">
        <f t="shared" si="1"/>
        <v>232.00000000000003</v>
      </c>
      <c r="AA26" s="532">
        <f t="shared" si="1"/>
        <v>416.90199999999999</v>
      </c>
      <c r="AB26" s="113">
        <f t="shared" si="1"/>
        <v>159.57599999999999</v>
      </c>
      <c r="AC26" s="113">
        <v>369.57600000000002</v>
      </c>
      <c r="AD26" s="113">
        <v>185.97300000000001</v>
      </c>
      <c r="AE26" s="425"/>
      <c r="AF26" s="425"/>
      <c r="AG26" s="113">
        <f>SUM(AG27,AG30,AG33,AG36,AG39)</f>
        <v>3.85</v>
      </c>
      <c r="AH26" s="113">
        <f>SUM(AH27,AH30,AH33,AH36,AH39)</f>
        <v>604.298</v>
      </c>
      <c r="AI26" s="113">
        <f>SUM(AI27,AI30,AI33,AI36,AI39)</f>
        <v>39.370694999999998</v>
      </c>
      <c r="AJ26" s="113">
        <f>SUM(AJ27,AJ30,AJ33,AJ36,AJ39)</f>
        <v>67.362698959999989</v>
      </c>
      <c r="AK26" s="113">
        <f>SUM(AK27,AK30,AK33,AK36,AK39)</f>
        <v>15.11463782</v>
      </c>
      <c r="AL26" s="425"/>
      <c r="AM26" s="167">
        <f>SUM(AM27,AM30,AM33,AM36,AM39)</f>
        <v>617.4</v>
      </c>
      <c r="AN26" s="425"/>
      <c r="AO26" s="532">
        <f>SUM(AO27,AO30,AO33,AO36,AO39)</f>
        <v>365.17699999999996</v>
      </c>
      <c r="AP26" s="532">
        <v>715.7</v>
      </c>
      <c r="AQ26" s="532">
        <f>SUM(AQ27,AQ30,AQ33,AQ36,AQ39)</f>
        <v>22.986501310000001</v>
      </c>
      <c r="AR26" s="113">
        <v>16.577000000000002</v>
      </c>
      <c r="AS26" s="533">
        <f>SUM(AS27,AS30,AS33,AS36,AS39)</f>
        <v>14.147573</v>
      </c>
      <c r="AT26" s="144">
        <f>SUM(AT27,AT30,AT33,AT36,AT39)</f>
        <v>188.3</v>
      </c>
      <c r="AU26" s="425"/>
      <c r="AV26" s="425"/>
      <c r="AW26" s="115">
        <v>81.97</v>
      </c>
      <c r="AX26" s="115">
        <v>81.709999999999994</v>
      </c>
      <c r="AY26" s="113">
        <v>316.27999999999997</v>
      </c>
      <c r="AZ26" s="113">
        <f>SUM(AZ27,AZ30,AZ33,AZ36,AZ39)</f>
        <v>182.3</v>
      </c>
      <c r="BA26" s="113">
        <f>SUM(BA27,BA30,BA33,BA36,BA39)</f>
        <v>225.06</v>
      </c>
      <c r="BB26" s="113">
        <v>26.143000000000001</v>
      </c>
      <c r="BC26" s="120">
        <v>313.8</v>
      </c>
      <c r="BD26" s="120">
        <f>BD27+BD30</f>
        <v>138.80000000000001</v>
      </c>
      <c r="BE26" s="118">
        <v>171.4</v>
      </c>
      <c r="BF26" s="120">
        <v>12.252000000000001</v>
      </c>
      <c r="BG26" s="120">
        <v>174.709</v>
      </c>
      <c r="BH26" s="118">
        <v>268.42099999999999</v>
      </c>
      <c r="BI26" s="200">
        <v>239.73500000000001</v>
      </c>
      <c r="BJ26" s="113">
        <f>SUM(BJ27,BJ30,BJ33,BJ36,BJ39)</f>
        <v>213.8</v>
      </c>
      <c r="BK26" s="425"/>
      <c r="BL26" s="113">
        <f>SUM(BL27,BL30,BL33,BL36,BL39)</f>
        <v>442.52500000000009</v>
      </c>
      <c r="BM26" s="118">
        <f>BM27+BM30+BM33+BM36</f>
        <v>56.400000000000006</v>
      </c>
      <c r="BN26" s="113">
        <f>SUM(BN27,BN30,BN33,BN36,BN39)</f>
        <v>317.96100000000001</v>
      </c>
      <c r="BO26" s="113">
        <f>SUM(BO27,BO30,BO33,BO36,BO39)</f>
        <v>259.90800000000002</v>
      </c>
      <c r="BP26" s="401">
        <v>66.032770319999997</v>
      </c>
      <c r="BQ26" s="425"/>
      <c r="BR26" s="113">
        <f>SUM(BR27,BR30,BR33,BR36,BR39)</f>
        <v>28.943191710000001</v>
      </c>
      <c r="BS26" s="113">
        <f>SUM(BS27,BS30,BS33,BS36,BS39)</f>
        <v>56.250955380000001</v>
      </c>
      <c r="BT26" s="425"/>
      <c r="BU26" s="425"/>
      <c r="BV26" s="532">
        <f>SUM(BV27,BV30,BV33,BV36,BV39)</f>
        <v>916.9941</v>
      </c>
      <c r="BW26" s="425"/>
      <c r="BX26" s="534">
        <f t="shared" ref="BX26:CF26" si="2">SUM(BX27,BX30,BX33,BX36,BX39)</f>
        <v>105.61000000000001</v>
      </c>
      <c r="BY26" s="113">
        <f t="shared" si="2"/>
        <v>1166.0250000000001</v>
      </c>
      <c r="BZ26" s="113">
        <f t="shared" si="2"/>
        <v>16.353110000000001</v>
      </c>
      <c r="CA26" s="113">
        <f t="shared" si="2"/>
        <v>55.100617</v>
      </c>
      <c r="CB26" s="113">
        <f t="shared" si="2"/>
        <v>10.929</v>
      </c>
      <c r="CC26" s="113">
        <f t="shared" si="2"/>
        <v>35.001300000000001</v>
      </c>
      <c r="CD26" s="113">
        <f t="shared" si="2"/>
        <v>384.43700000000001</v>
      </c>
      <c r="CE26" s="113">
        <f t="shared" si="2"/>
        <v>61.606999999999999</v>
      </c>
      <c r="CF26" s="532">
        <f t="shared" si="2"/>
        <v>187.89999999999998</v>
      </c>
      <c r="CG26" s="535">
        <f>SUM(CG27,CG30,CG33,CG36)</f>
        <v>728.58850851</v>
      </c>
      <c r="CH26" s="535">
        <v>20.54</v>
      </c>
      <c r="CI26" s="536">
        <f>SUM(CI27,CI30,CI33,CI36,CI39)</f>
        <v>43.711515296804507</v>
      </c>
      <c r="CJ26" s="532">
        <f>SUM(CJ27,CJ30,CJ33,CJ36,CJ39)</f>
        <v>167.768</v>
      </c>
      <c r="CK26" s="401">
        <v>41.351999999999997</v>
      </c>
      <c r="CL26" s="401">
        <f>SUM(CL27,CL30,CL33,CL36,CL39)</f>
        <v>22.496500000000001</v>
      </c>
      <c r="CM26" s="401">
        <f>SUM(CM27,CM30,CM33,CM36,CM39)</f>
        <v>733.25900000000001</v>
      </c>
      <c r="CN26" s="425"/>
      <c r="CO26" s="532">
        <f>SUM(CO27,CO30,CO33,CO36,CO39)</f>
        <v>169.16382249999998</v>
      </c>
      <c r="CP26" s="532">
        <f>SUM(CP27,CP30,CP33,CP36,CP39)</f>
        <v>48.950013999999996</v>
      </c>
      <c r="CQ26" s="532">
        <f>SUM(CQ27,CQ30,CQ33,CQ36,CQ39)</f>
        <v>368.85889601000002</v>
      </c>
      <c r="CR26" s="533">
        <f>SUM(CR27,CR30,CR33,CR36,CR39)</f>
        <v>220.69125507000001</v>
      </c>
      <c r="CS26" s="532">
        <f>SUM(CS27,CS30,CS33,CS36,CS39)</f>
        <v>30.639700000000001</v>
      </c>
      <c r="CT26" s="443">
        <v>330.9</v>
      </c>
      <c r="CU26" s="537">
        <f>SUM(CU27,CU30,CU33,CU36,CU39)</f>
        <v>18.54253104</v>
      </c>
      <c r="CV26" s="532">
        <f>SUM(CV27,CV30,CV33,CV36,CV39)</f>
        <v>219.89440801000001</v>
      </c>
      <c r="CW26" s="532">
        <f>SUM(CW27,CW30,CW33,CW36,CW39)</f>
        <v>433.25194999999997</v>
      </c>
      <c r="CX26" s="538">
        <f>CX27</f>
        <v>200.23201595</v>
      </c>
      <c r="CY26" s="538">
        <f>CY27</f>
        <v>0.88046000000000002</v>
      </c>
      <c r="CZ26" s="539">
        <f>CZ27+CZ30+CZ33+CZ36+CZ39</f>
        <v>1.5</v>
      </c>
      <c r="DA26" s="540">
        <f>'[1]Учетная политика'!$T$14/1000</f>
        <v>6</v>
      </c>
      <c r="DB26" s="113">
        <f>SUM(DB27,DB30,DB33,DB36,DB39)</f>
        <v>1141.674</v>
      </c>
      <c r="DC26" s="113"/>
      <c r="DD26" s="425"/>
      <c r="DE26" s="532">
        <v>982.6</v>
      </c>
      <c r="DF26" s="532">
        <f>SUM(DF27,DF30,DF33,DF36,DF39)</f>
        <v>299</v>
      </c>
      <c r="DG26" s="532">
        <f>SUM(DG27,DG30,DG33,DG36,DG39)</f>
        <v>161.29999999999998</v>
      </c>
      <c r="DH26" s="541">
        <f>SUM(DH27,DH30,DH33,DH36,DH39)</f>
        <v>218.43140998999999</v>
      </c>
      <c r="DI26" s="542">
        <f>SUM(DI27,DI30,DI33,DI36,DI39)</f>
        <v>36.976899999999993</v>
      </c>
      <c r="DJ26" s="543">
        <v>1803.9926585999999</v>
      </c>
      <c r="DK26" s="544">
        <v>75</v>
      </c>
      <c r="DL26" s="425"/>
      <c r="DM26" s="401">
        <v>5.0650000000000004</v>
      </c>
      <c r="DN26" s="532">
        <f>SUM(DN27,DN30,DN33,DN36,DN39)</f>
        <v>701.69700000000012</v>
      </c>
      <c r="DO26" s="545">
        <f>SUM(DO27,DO30,DO33,DO36,DO39,)</f>
        <v>40.667000000000002</v>
      </c>
      <c r="DP26" s="443">
        <v>316.017</v>
      </c>
      <c r="DQ26" s="443">
        <v>161.96700000000001</v>
      </c>
      <c r="DR26" s="545">
        <f>SUM(DR27,DR30,DR33,DR36,DR39)</f>
        <v>348.52600000000001</v>
      </c>
      <c r="DS26" s="532">
        <f>SUM(DS27,DS30,DS33,DS36,DS39)</f>
        <v>77.387</v>
      </c>
      <c r="DT26" s="532">
        <v>35</v>
      </c>
      <c r="DU26" s="401">
        <f>DU27+DU33</f>
        <v>1500.241</v>
      </c>
      <c r="DV26" s="401">
        <v>1.6</v>
      </c>
      <c r="DW26" s="401">
        <f t="shared" ref="DW26:EC26" si="3">SUM(DW27,DW30,DW33,DW36,DW39)</f>
        <v>294.60000000000002</v>
      </c>
      <c r="DX26" s="546">
        <f t="shared" si="3"/>
        <v>52.827190659999999</v>
      </c>
      <c r="DY26" s="532">
        <f t="shared" si="3"/>
        <v>545</v>
      </c>
      <c r="DZ26" s="532">
        <f t="shared" si="3"/>
        <v>28.2</v>
      </c>
      <c r="EA26" s="547">
        <f t="shared" si="3"/>
        <v>5.588000000000001</v>
      </c>
      <c r="EB26" s="472">
        <f t="shared" si="3"/>
        <v>578.98300000000006</v>
      </c>
      <c r="EC26" s="532">
        <f t="shared" si="3"/>
        <v>257.02800000000002</v>
      </c>
      <c r="ED26" s="532">
        <v>41.744</v>
      </c>
      <c r="EE26" s="532">
        <f>SUM(EE27,EE30,EE33,EE36,EE39)</f>
        <v>150.87700000000001</v>
      </c>
      <c r="EF26" s="458">
        <v>554.04999999999995</v>
      </c>
      <c r="EG26" s="533">
        <f>SUM(EG27,EG30,EG33,EG36,EG39)</f>
        <v>789.41572999999994</v>
      </c>
      <c r="EH26" s="532">
        <v>180.04300000000001</v>
      </c>
      <c r="EI26" s="532">
        <f>EI27+EI30+EI39</f>
        <v>374.27500000000003</v>
      </c>
      <c r="EJ26" s="532">
        <f>SUM(EJ27,EJ30,EJ33,EJ36,EJ39)</f>
        <v>71.800000000000011</v>
      </c>
      <c r="EK26" s="425"/>
      <c r="EL26" s="548">
        <f>SUM(EL27,EL30,EL33,EL36,EL39)</f>
        <v>0.879</v>
      </c>
      <c r="EM26" s="549">
        <f>SUM(EM27,EM30,EM33,EM36,EM39)</f>
        <v>1864.6799999999998</v>
      </c>
      <c r="EN26" s="425"/>
      <c r="EO26" s="401">
        <f>SUM(EO27,EO30,EO33,EO36,EO39)</f>
        <v>961.27813561000005</v>
      </c>
      <c r="EP26" s="532">
        <f>SUM(EP27,EP30,EP33,EP36,EP39)</f>
        <v>29.417999999999999</v>
      </c>
      <c r="EQ26" s="545">
        <f>EQ27+EQ30+EQ33+EQ36</f>
        <v>809.32169999999996</v>
      </c>
      <c r="ER26" s="454">
        <v>65.34</v>
      </c>
      <c r="ES26" s="425"/>
      <c r="ET26" s="532">
        <f>SUM(ET27,ET30,ET33,ET36,ET39)</f>
        <v>897.2</v>
      </c>
    </row>
    <row r="27" spans="1:150" ht="103" customHeight="1" x14ac:dyDescent="0.2">
      <c r="A27" s="421" t="s">
        <v>210</v>
      </c>
      <c r="B27" s="422" t="s">
        <v>211</v>
      </c>
      <c r="C27" s="423" t="s">
        <v>212</v>
      </c>
      <c r="D27" s="424" t="s">
        <v>414</v>
      </c>
      <c r="E27" s="431" t="s">
        <v>209</v>
      </c>
      <c r="F27" s="113">
        <v>9.9960000000000004</v>
      </c>
      <c r="G27" s="120">
        <v>5.8999999999999997E-2</v>
      </c>
      <c r="H27" s="124">
        <v>0.59</v>
      </c>
      <c r="I27" s="124">
        <v>2.78584399</v>
      </c>
      <c r="J27" s="113">
        <v>287.911</v>
      </c>
      <c r="K27" s="113">
        <v>19.443448750000002</v>
      </c>
      <c r="L27" s="113">
        <v>374.35399999999998</v>
      </c>
      <c r="M27" s="401">
        <v>26.6</v>
      </c>
      <c r="N27" s="425"/>
      <c r="O27" s="113">
        <v>399.98700000000002</v>
      </c>
      <c r="P27" s="113">
        <v>224.93199999999999</v>
      </c>
      <c r="Q27" s="113">
        <v>700</v>
      </c>
      <c r="R27" s="113">
        <v>990.90970000000004</v>
      </c>
      <c r="S27" s="532">
        <v>15.91</v>
      </c>
      <c r="T27" s="550">
        <v>3.8220000000000001</v>
      </c>
      <c r="U27" s="113">
        <v>150</v>
      </c>
      <c r="V27" s="113">
        <v>60</v>
      </c>
      <c r="W27" s="113">
        <v>115.84</v>
      </c>
      <c r="X27" s="144">
        <v>12.679</v>
      </c>
      <c r="Y27" s="113">
        <v>81.886925000000005</v>
      </c>
      <c r="Z27" s="113">
        <v>152.4</v>
      </c>
      <c r="AA27" s="532">
        <v>295.839</v>
      </c>
      <c r="AB27" s="113">
        <v>119.462</v>
      </c>
      <c r="AC27" s="113">
        <v>264.08010000000002</v>
      </c>
      <c r="AD27" s="113">
        <v>156.68299999999999</v>
      </c>
      <c r="AE27" s="425"/>
      <c r="AF27" s="425"/>
      <c r="AG27" s="113">
        <v>3.85</v>
      </c>
      <c r="AH27" s="113">
        <v>100.64999999999999</v>
      </c>
      <c r="AI27" s="113">
        <v>2.2010000000000001</v>
      </c>
      <c r="AJ27" s="113">
        <v>49.250752159999998</v>
      </c>
      <c r="AK27" s="113">
        <v>0.10391539</v>
      </c>
      <c r="AL27" s="425"/>
      <c r="AM27" s="167">
        <v>520</v>
      </c>
      <c r="AN27" s="425"/>
      <c r="AO27" s="532">
        <v>297.53199999999998</v>
      </c>
      <c r="AP27" s="532">
        <v>186.7</v>
      </c>
      <c r="AQ27" s="532">
        <v>4.5342301300000001</v>
      </c>
      <c r="AR27" s="113">
        <v>4.95</v>
      </c>
      <c r="AS27" s="533">
        <v>10.206</v>
      </c>
      <c r="AT27" s="144">
        <v>132.80000000000001</v>
      </c>
      <c r="AU27" s="425"/>
      <c r="AV27" s="425"/>
      <c r="AW27" s="115">
        <v>50.33</v>
      </c>
      <c r="AX27" s="115">
        <v>67.02</v>
      </c>
      <c r="AY27" s="113">
        <v>316.27999999999997</v>
      </c>
      <c r="AZ27" s="113">
        <v>115.6</v>
      </c>
      <c r="BA27" s="113">
        <v>133.56</v>
      </c>
      <c r="BB27" s="113">
        <v>15.584</v>
      </c>
      <c r="BC27" s="120">
        <v>257.3</v>
      </c>
      <c r="BD27" s="120">
        <v>69.400000000000006</v>
      </c>
      <c r="BE27" s="118">
        <v>79.8</v>
      </c>
      <c r="BF27" s="120">
        <v>0.57699999999999996</v>
      </c>
      <c r="BG27" s="120">
        <v>1.5920000000000001</v>
      </c>
      <c r="BH27" s="118">
        <v>3.34</v>
      </c>
      <c r="BI27" s="200">
        <v>239.73500000000001</v>
      </c>
      <c r="BJ27" s="113">
        <v>177.3</v>
      </c>
      <c r="BK27" s="425"/>
      <c r="BL27" s="113">
        <v>226.56100000000001</v>
      </c>
      <c r="BM27" s="120">
        <v>45.45</v>
      </c>
      <c r="BN27" s="113">
        <v>246.971</v>
      </c>
      <c r="BO27" s="113">
        <v>208.524</v>
      </c>
      <c r="BP27" s="401">
        <v>52.587699999999998</v>
      </c>
      <c r="BQ27" s="425"/>
      <c r="BR27" s="113">
        <v>19.929191710000001</v>
      </c>
      <c r="BS27" s="113">
        <v>0.78346373000000002</v>
      </c>
      <c r="BT27" s="425"/>
      <c r="BU27" s="425"/>
      <c r="BV27" s="532">
        <v>712.95299999999997</v>
      </c>
      <c r="BW27" s="425"/>
      <c r="BX27" s="534">
        <f>19.521+61.594</f>
        <v>81.115000000000009</v>
      </c>
      <c r="BY27" s="113">
        <v>730</v>
      </c>
      <c r="BZ27" s="113">
        <v>7.5784330000000004</v>
      </c>
      <c r="CA27" s="113">
        <v>34.314900000000002</v>
      </c>
      <c r="CB27" s="113">
        <v>7</v>
      </c>
      <c r="CC27" s="113">
        <v>18.8047</v>
      </c>
      <c r="CD27" s="113">
        <v>355.68400000000003</v>
      </c>
      <c r="CE27" s="113">
        <v>1.673</v>
      </c>
      <c r="CF27" s="532">
        <v>139.19999999999999</v>
      </c>
      <c r="CG27" s="551">
        <f>529.8905+32+95+5.04</f>
        <v>661.93049999999994</v>
      </c>
      <c r="CH27" s="535">
        <f>17.37113438</f>
        <v>17.371134380000001</v>
      </c>
      <c r="CI27" s="536">
        <f>(961986.73+654153.28)/1000000</f>
        <v>1.6161400100000001</v>
      </c>
      <c r="CJ27" s="532">
        <v>95.894000000000005</v>
      </c>
      <c r="CK27" s="401">
        <v>0.37</v>
      </c>
      <c r="CL27" s="401">
        <v>13.7965</v>
      </c>
      <c r="CM27" s="401">
        <v>365.32</v>
      </c>
      <c r="CN27" s="425"/>
      <c r="CO27" s="532">
        <v>151.06120000000001</v>
      </c>
      <c r="CP27" s="532">
        <v>40.771999999999998</v>
      </c>
      <c r="CQ27" s="532">
        <v>113.54886488</v>
      </c>
      <c r="CR27" s="533">
        <f>218428629.75/1000000</f>
        <v>218.42862975</v>
      </c>
      <c r="CS27" s="532">
        <v>25.944700000000001</v>
      </c>
      <c r="CT27" s="443">
        <v>250.5</v>
      </c>
      <c r="CU27" s="537">
        <v>3.31263481</v>
      </c>
      <c r="CV27" s="532">
        <v>160.67151677000001</v>
      </c>
      <c r="CW27" s="532">
        <v>299.82594999999998</v>
      </c>
      <c r="CX27" s="538">
        <f>'[1]Учетная политика'!$T$12/1000</f>
        <v>200.23201595</v>
      </c>
      <c r="CY27" s="538">
        <f>'[1]Учетная политика'!$T$13/1000</f>
        <v>0.88046000000000002</v>
      </c>
      <c r="CZ27" s="539">
        <f>'[1]Учетная политика'!$T$15/1000</f>
        <v>1.5</v>
      </c>
      <c r="DA27" s="540">
        <v>6</v>
      </c>
      <c r="DB27" s="113">
        <f>118.799+14.148+0.494</f>
        <v>133.441</v>
      </c>
      <c r="DC27" s="113"/>
      <c r="DD27" s="425"/>
      <c r="DE27" s="532">
        <v>500</v>
      </c>
      <c r="DF27" s="532">
        <v>296</v>
      </c>
      <c r="DG27" s="532">
        <v>141.19999999999999</v>
      </c>
      <c r="DH27" s="541">
        <v>0.22171798000000001</v>
      </c>
      <c r="DI27" s="542">
        <v>16.066199999999998</v>
      </c>
      <c r="DJ27" s="543">
        <v>116.9169</v>
      </c>
      <c r="DK27" s="544">
        <v>75</v>
      </c>
      <c r="DL27" s="425"/>
      <c r="DM27" s="401">
        <v>4.4960000000000004</v>
      </c>
      <c r="DN27" s="532">
        <v>405.12400000000002</v>
      </c>
      <c r="DO27" s="545">
        <v>0.81299999999999994</v>
      </c>
      <c r="DP27" s="443">
        <v>9.8710000000000004</v>
      </c>
      <c r="DQ27" s="443">
        <v>161.80500000000001</v>
      </c>
      <c r="DR27" s="545">
        <v>6.9560000000000004</v>
      </c>
      <c r="DS27" s="532">
        <v>20</v>
      </c>
      <c r="DT27" s="532">
        <v>35</v>
      </c>
      <c r="DU27" s="401">
        <v>1200.405</v>
      </c>
      <c r="DV27" s="401">
        <v>0.8</v>
      </c>
      <c r="DW27" s="401">
        <v>183.5</v>
      </c>
      <c r="DX27" s="546">
        <v>34.973291570000001</v>
      </c>
      <c r="DY27" s="532">
        <v>400</v>
      </c>
      <c r="DZ27" s="532">
        <v>20</v>
      </c>
      <c r="EA27" s="552">
        <v>3.6110000000000002</v>
      </c>
      <c r="EB27" s="472">
        <v>389.81400000000002</v>
      </c>
      <c r="EC27" s="532">
        <v>167.21299999999999</v>
      </c>
      <c r="ED27" s="532">
        <v>33.929000000000002</v>
      </c>
      <c r="EE27" s="532">
        <v>108.38800000000001</v>
      </c>
      <c r="EF27" s="458">
        <v>40.01</v>
      </c>
      <c r="EG27" s="553">
        <v>264.40363000000002</v>
      </c>
      <c r="EH27" s="532">
        <v>100</v>
      </c>
      <c r="EI27" s="532">
        <v>10.627000000000001</v>
      </c>
      <c r="EJ27" s="532">
        <v>37.200000000000003</v>
      </c>
      <c r="EK27" s="425"/>
      <c r="EL27" s="548">
        <v>0.43099999999999999</v>
      </c>
      <c r="EM27" s="549">
        <v>1178.3</v>
      </c>
      <c r="EN27" s="425"/>
      <c r="EO27" s="401">
        <v>941.17651045000002</v>
      </c>
      <c r="EP27" s="532">
        <v>27.923999999999999</v>
      </c>
      <c r="EQ27" s="545">
        <f>20.0533+506.5654</f>
        <v>526.61869999999999</v>
      </c>
      <c r="ER27" s="454">
        <v>45</v>
      </c>
      <c r="ES27" s="425"/>
      <c r="ET27" s="532">
        <v>387</v>
      </c>
    </row>
    <row r="28" spans="1:150" ht="51" x14ac:dyDescent="0.2">
      <c r="A28" s="421"/>
      <c r="B28" s="422"/>
      <c r="C28" s="423" t="s">
        <v>213</v>
      </c>
      <c r="D28" s="424" t="s">
        <v>214</v>
      </c>
      <c r="E28" s="3" t="s">
        <v>215</v>
      </c>
      <c r="F28" s="114">
        <v>0.59860000000000002</v>
      </c>
      <c r="G28" s="118">
        <f>G27/G26*100</f>
        <v>0.69815838904481464</v>
      </c>
      <c r="H28" s="118">
        <f>H27/H26*100</f>
        <v>0.93892230815748445</v>
      </c>
      <c r="I28" s="118">
        <f>I27/I26*100</f>
        <v>62.493079530134032</v>
      </c>
      <c r="J28" s="114">
        <v>0.71750000000000003</v>
      </c>
      <c r="K28" s="114">
        <f>K27/K26</f>
        <v>0.88056568126861412</v>
      </c>
      <c r="L28" s="114">
        <v>0.87529999999999997</v>
      </c>
      <c r="M28" s="402">
        <f>M27/M26</f>
        <v>0.48628884826325414</v>
      </c>
      <c r="N28" s="425"/>
      <c r="O28" s="114">
        <f>O27/O26</f>
        <v>0.6808217513279009</v>
      </c>
      <c r="P28" s="114">
        <f>P27/P26</f>
        <v>0.88100833490004382</v>
      </c>
      <c r="Q28" s="114">
        <f>Q27/Q26</f>
        <v>0.94226393502018668</v>
      </c>
      <c r="R28" s="113">
        <v>94.43</v>
      </c>
      <c r="S28" s="554">
        <v>0.75</v>
      </c>
      <c r="T28" s="554">
        <v>0.75</v>
      </c>
      <c r="U28" s="114">
        <v>0.878</v>
      </c>
      <c r="V28" s="114">
        <v>1</v>
      </c>
      <c r="W28" s="122">
        <f>W27/W26</f>
        <v>0.18460616607542973</v>
      </c>
      <c r="X28" s="145">
        <f>X27/X26</f>
        <v>0.24585999612177623</v>
      </c>
      <c r="Y28" s="114">
        <v>0.5</v>
      </c>
      <c r="Z28" s="114">
        <f>Z27/Z26</f>
        <v>0.65689655172413786</v>
      </c>
      <c r="AA28" s="555">
        <f>AA27/AA26</f>
        <v>0.70961281068452542</v>
      </c>
      <c r="AB28" s="114">
        <f>AB27/AB26</f>
        <v>0.74862134656840629</v>
      </c>
      <c r="AC28" s="152">
        <f>AC27/AC26</f>
        <v>0.71454883433989225</v>
      </c>
      <c r="AD28" s="114">
        <v>0.84250000000000003</v>
      </c>
      <c r="AE28" s="425"/>
      <c r="AF28" s="425"/>
      <c r="AG28" s="114">
        <f>AG27/AG26</f>
        <v>1</v>
      </c>
      <c r="AH28" s="114">
        <v>0.16655689742478047</v>
      </c>
      <c r="AI28" s="114">
        <v>5.5904524926471334E-2</v>
      </c>
      <c r="AJ28" s="114">
        <f>AJ27/AJ26</f>
        <v>0.73112795241837214</v>
      </c>
      <c r="AK28" s="114">
        <v>6.875E-3</v>
      </c>
      <c r="AL28" s="425"/>
      <c r="AM28" s="168">
        <f>AM27/AM26</f>
        <v>0.84224165856818922</v>
      </c>
      <c r="AN28" s="425"/>
      <c r="AO28" s="555">
        <v>0.81479999999999997</v>
      </c>
      <c r="AP28" s="555">
        <f>AP27/AP26</f>
        <v>0.26086349028922728</v>
      </c>
      <c r="AQ28" s="555">
        <f>AQ27/AQ26</f>
        <v>0.19725621001867899</v>
      </c>
      <c r="AR28" s="114">
        <f>AR27/AR26</f>
        <v>0.298606502986065</v>
      </c>
      <c r="AS28" s="556">
        <f>AS27/AS26</f>
        <v>0.72139581820853649</v>
      </c>
      <c r="AT28" s="145">
        <f>AT27/AT26</f>
        <v>0.70525756771109938</v>
      </c>
      <c r="AU28" s="425"/>
      <c r="AV28" s="425"/>
      <c r="AW28" s="114">
        <f>AW27/AW26</f>
        <v>0.61400512382578987</v>
      </c>
      <c r="AX28" s="113">
        <f>AX27/AX26</f>
        <v>0.82021784359319549</v>
      </c>
      <c r="AY28" s="114">
        <f>AY27/AY26</f>
        <v>1</v>
      </c>
      <c r="AZ28" s="114">
        <v>0.6341</v>
      </c>
      <c r="BA28" s="114">
        <v>0.59299999999999997</v>
      </c>
      <c r="BB28" s="114">
        <v>0.59599999999999997</v>
      </c>
      <c r="BC28" s="110">
        <v>81.99</v>
      </c>
      <c r="BD28" s="114">
        <f>BD27/BD26</f>
        <v>0.5</v>
      </c>
      <c r="BE28" s="114">
        <f>BE27/BE26</f>
        <v>0.46557759626604434</v>
      </c>
      <c r="BF28" s="114">
        <f>BF27/BF26</f>
        <v>4.709435194253999E-2</v>
      </c>
      <c r="BG28" s="114">
        <f>BG27/BG26</f>
        <v>9.1122953024744009E-3</v>
      </c>
      <c r="BH28" s="114">
        <f>BH27/BH26</f>
        <v>1.2443139694733273E-2</v>
      </c>
      <c r="BI28" s="201">
        <v>1</v>
      </c>
      <c r="BJ28" s="114">
        <v>0.83</v>
      </c>
      <c r="BK28" s="425"/>
      <c r="BL28" s="114">
        <v>0.51200000000000001</v>
      </c>
      <c r="BM28" s="114">
        <v>0.80600000000000005</v>
      </c>
      <c r="BN28" s="114">
        <v>0.77669999999999995</v>
      </c>
      <c r="BO28" s="114">
        <v>0.80230000000000001</v>
      </c>
      <c r="BP28" s="557">
        <f>BP27/BP26*100</f>
        <v>79.638791080785893</v>
      </c>
      <c r="BQ28" s="425"/>
      <c r="BR28" s="114">
        <v>0.68859999999999999</v>
      </c>
      <c r="BS28" s="114">
        <f>BS27/56.25095538</f>
        <v>1.392800752818076E-2</v>
      </c>
      <c r="BT28" s="425"/>
      <c r="BU28" s="425"/>
      <c r="BV28" s="555">
        <v>0.77749999999999997</v>
      </c>
      <c r="BW28" s="425"/>
      <c r="BX28" s="558">
        <v>0.7681</v>
      </c>
      <c r="BY28" s="114">
        <v>0.62609999999999999</v>
      </c>
      <c r="BZ28" s="114">
        <v>0.46339999999999998</v>
      </c>
      <c r="CA28" s="114">
        <v>0.62275999999999998</v>
      </c>
      <c r="CB28" s="114">
        <v>0.64049999999999996</v>
      </c>
      <c r="CC28" s="114">
        <v>0.53700000000000003</v>
      </c>
      <c r="CD28" s="114">
        <v>0.92520000000000002</v>
      </c>
      <c r="CE28" s="114">
        <v>2.7E-2</v>
      </c>
      <c r="CF28" s="555">
        <v>0.74080000000000001</v>
      </c>
      <c r="CG28" s="555">
        <f>CG27/CG26</f>
        <v>0.90851076055767199</v>
      </c>
      <c r="CH28" s="555">
        <f>CH27/CH26</f>
        <v>0.84572221908471279</v>
      </c>
      <c r="CI28" s="559">
        <f>1.616/(6.40178731+32.70757677+4.125+0+0.477072)</f>
        <v>3.6969730233580557E-2</v>
      </c>
      <c r="CJ28" s="555">
        <f>CJ27/CJ26</f>
        <v>0.5715869534118545</v>
      </c>
      <c r="CK28" s="402">
        <f>CK27/CK26</f>
        <v>8.9475720642290587E-3</v>
      </c>
      <c r="CL28" s="402">
        <f>CL27/CL26</f>
        <v>0.61327317582735086</v>
      </c>
      <c r="CM28" s="402">
        <f>CM27/CM26</f>
        <v>0.49821413716026669</v>
      </c>
      <c r="CN28" s="425"/>
      <c r="CO28" s="555">
        <f>CO27/CO26</f>
        <v>0.89298762446680957</v>
      </c>
      <c r="CP28" s="555">
        <f>CP27/CP26</f>
        <v>0.83293132459573971</v>
      </c>
      <c r="CQ28" s="555">
        <f>CQ27/CQ26</f>
        <v>0.30783821702085667</v>
      </c>
      <c r="CR28" s="556">
        <v>0.99</v>
      </c>
      <c r="CS28" s="555">
        <v>0.89070000000000005</v>
      </c>
      <c r="CT28" s="443">
        <v>75.7</v>
      </c>
      <c r="CU28" s="555">
        <v>0.1787</v>
      </c>
      <c r="CV28" s="555">
        <v>0.73070000000000002</v>
      </c>
      <c r="CW28" s="555">
        <f>CW27/CW26</f>
        <v>0.69203600814722244</v>
      </c>
      <c r="CX28" s="555">
        <v>1</v>
      </c>
      <c r="CY28" s="555">
        <v>1</v>
      </c>
      <c r="CZ28" s="560">
        <v>0</v>
      </c>
      <c r="DA28" s="561">
        <v>1</v>
      </c>
      <c r="DB28" s="114">
        <f>DB27/DB26</f>
        <v>0.11688187696312607</v>
      </c>
      <c r="DC28" s="114"/>
      <c r="DD28" s="425"/>
      <c r="DE28" s="555">
        <v>0.50800000000000001</v>
      </c>
      <c r="DF28" s="555">
        <v>0.99</v>
      </c>
      <c r="DG28" s="555">
        <v>0.87539999999999996</v>
      </c>
      <c r="DH28" s="562">
        <f>DH27/DH26</f>
        <v>1.0150462335529057E-3</v>
      </c>
      <c r="DI28" s="555">
        <f>DI27/DI26</f>
        <v>0.43449288609915926</v>
      </c>
      <c r="DJ28" s="563">
        <f>DJ27/DJ26</f>
        <v>6.4810075275325188E-2</v>
      </c>
      <c r="DK28" s="564">
        <v>1</v>
      </c>
      <c r="DL28" s="425"/>
      <c r="DM28" s="402">
        <v>0.88758000000000004</v>
      </c>
      <c r="DN28" s="555">
        <f>DN27/DN26</f>
        <v>0.57734891270733657</v>
      </c>
      <c r="DO28" s="565">
        <v>0.02</v>
      </c>
      <c r="DP28" s="566">
        <v>3.1199999999999999E-2</v>
      </c>
      <c r="DQ28" s="566">
        <v>0.999</v>
      </c>
      <c r="DR28" s="565">
        <f>DR27/DR26</f>
        <v>1.9958338832683931E-2</v>
      </c>
      <c r="DS28" s="555">
        <v>0.26</v>
      </c>
      <c r="DT28" s="555"/>
      <c r="DU28" s="402">
        <v>0.8</v>
      </c>
      <c r="DV28" s="402">
        <f>DV27/DV26</f>
        <v>0.5</v>
      </c>
      <c r="DW28" s="402">
        <f>DW27/301.5</f>
        <v>0.60862354892205639</v>
      </c>
      <c r="DX28" s="567">
        <f>DX27/DX26</f>
        <v>0.66203201671447731</v>
      </c>
      <c r="DY28" s="555">
        <v>0.74</v>
      </c>
      <c r="DZ28" s="555">
        <f>DZ27/DZ26</f>
        <v>0.70921985815602839</v>
      </c>
      <c r="EA28" s="529">
        <f>EA27/EA26</f>
        <v>0.64620615604867571</v>
      </c>
      <c r="EB28" s="527">
        <v>0.67330000000000001</v>
      </c>
      <c r="EC28" s="555">
        <v>0.65059999999999996</v>
      </c>
      <c r="ED28" s="555">
        <f>ED27/ED26</f>
        <v>0.81278746646224609</v>
      </c>
      <c r="EE28" s="555">
        <v>0.71840000000000004</v>
      </c>
      <c r="EF28" s="568" t="s">
        <v>2772</v>
      </c>
      <c r="EG28" s="556">
        <v>0.33400000000000002</v>
      </c>
      <c r="EH28" s="555">
        <v>0.5554</v>
      </c>
      <c r="EI28" s="555">
        <v>2.8400000000000002E-2</v>
      </c>
      <c r="EJ28" s="555">
        <f>EJ27/EJ26</f>
        <v>0.51810584958217265</v>
      </c>
      <c r="EK28" s="425"/>
      <c r="EL28" s="569">
        <v>0.49030000000000001</v>
      </c>
      <c r="EM28" s="570">
        <f>EM27/EM26</f>
        <v>0.63190466997018258</v>
      </c>
      <c r="EN28" s="425"/>
      <c r="EO28" s="571">
        <f>EO27/EO26</f>
        <v>0.97908864831587572</v>
      </c>
      <c r="EP28" s="555">
        <v>0.94920000000000004</v>
      </c>
      <c r="EQ28" s="565">
        <f>EQ27/EQ26</f>
        <v>0.65069143703918975</v>
      </c>
      <c r="ER28" s="572">
        <v>0.68899999999999995</v>
      </c>
      <c r="ES28" s="425"/>
      <c r="ET28" s="555">
        <f>ET27/ET26</f>
        <v>0.43134195274186354</v>
      </c>
    </row>
    <row r="29" spans="1:150" ht="68" x14ac:dyDescent="0.2">
      <c r="A29" s="421"/>
      <c r="B29" s="422"/>
      <c r="C29" s="423" t="s">
        <v>216</v>
      </c>
      <c r="D29" s="424" t="s">
        <v>415</v>
      </c>
      <c r="E29" s="3" t="s">
        <v>215</v>
      </c>
      <c r="F29" s="114">
        <v>2.9999999999999997E-4</v>
      </c>
      <c r="G29" s="121">
        <v>2.0000000000000001E-4</v>
      </c>
      <c r="H29" s="113">
        <v>2E-3</v>
      </c>
      <c r="I29" s="120">
        <f>2.79/28483.76*100</f>
        <v>9.7950551472137121E-3</v>
      </c>
      <c r="J29" s="114">
        <v>1.9E-3</v>
      </c>
      <c r="K29" s="114">
        <v>1.2999999999999999E-4</v>
      </c>
      <c r="L29" s="114">
        <v>0.53420000000000001</v>
      </c>
      <c r="M29" s="402">
        <f>M27/117725</f>
        <v>2.2595030792100235E-4</v>
      </c>
      <c r="N29" s="425"/>
      <c r="O29" s="114">
        <f>O27/255188.9448</f>
        <v>1.5674150787115134E-3</v>
      </c>
      <c r="P29" s="114">
        <f>P27/255188.9448</f>
        <v>8.8143316778979837E-4</v>
      </c>
      <c r="Q29" s="114">
        <f>Q27/255188.9448</f>
        <v>2.743065537375113E-3</v>
      </c>
      <c r="R29" s="113">
        <v>0.79</v>
      </c>
      <c r="S29" s="555">
        <v>1E-4</v>
      </c>
      <c r="T29" s="555" t="s">
        <v>750</v>
      </c>
      <c r="U29" s="114">
        <v>1.8E-3</v>
      </c>
      <c r="V29" s="114">
        <v>5.9999999999999995E-4</v>
      </c>
      <c r="W29" s="114">
        <v>1.1999999999999999E-3</v>
      </c>
      <c r="X29" s="145">
        <v>1E-4</v>
      </c>
      <c r="Y29" s="114">
        <v>8.0000000000000004E-4</v>
      </c>
      <c r="Z29" s="114">
        <f>Z27/145010.7</f>
        <v>1.0509569293852107E-3</v>
      </c>
      <c r="AA29" s="555">
        <f>AA27/109381.401</f>
        <v>2.7046554285769298E-3</v>
      </c>
      <c r="AB29" s="114">
        <f>AB27/154378.75</f>
        <v>7.7382411763277006E-4</v>
      </c>
      <c r="AC29" s="114">
        <f>AC27/154378.749</f>
        <v>1.7105987819605922E-3</v>
      </c>
      <c r="AD29" s="113">
        <f>AD27*100/154378.75</f>
        <v>0.10149259532157114</v>
      </c>
      <c r="AE29" s="425"/>
      <c r="AF29" s="425"/>
      <c r="AG29" s="158">
        <f>AG27/102849.1</f>
        <v>3.7433482645934672E-5</v>
      </c>
      <c r="AH29" s="114">
        <f>AH27/102849.1</f>
        <v>9.7861818917229209E-4</v>
      </c>
      <c r="AI29" s="158">
        <f>AI27/102849.1</f>
        <v>2.1400284494468109E-5</v>
      </c>
      <c r="AJ29" s="158">
        <v>1.0000000000000001E-5</v>
      </c>
      <c r="AK29" s="164">
        <v>1.81E-6</v>
      </c>
      <c r="AL29" s="425"/>
      <c r="AM29" s="168">
        <v>2.0999999999999999E-3</v>
      </c>
      <c r="AN29" s="425"/>
      <c r="AO29" s="555">
        <v>2.5000000000000001E-3</v>
      </c>
      <c r="AP29" s="555">
        <v>1.6000000000000001E-3</v>
      </c>
      <c r="AQ29" s="555">
        <v>1E-4</v>
      </c>
      <c r="AR29" s="114">
        <f>AR27/22318</f>
        <v>2.2179406756877857E-4</v>
      </c>
      <c r="AS29" s="556">
        <f>AS27/22302</f>
        <v>4.5762711864406777E-4</v>
      </c>
      <c r="AT29" s="145">
        <v>2.3E-3</v>
      </c>
      <c r="AU29" s="425"/>
      <c r="AV29" s="425"/>
      <c r="AW29" s="114">
        <v>8.0000000000000004E-4</v>
      </c>
      <c r="AX29" s="113">
        <v>0.1</v>
      </c>
      <c r="AY29" s="114">
        <v>4.6600000000000001E-3</v>
      </c>
      <c r="AZ29" s="114">
        <v>1E-3</v>
      </c>
      <c r="BA29" s="114">
        <v>1.9E-3</v>
      </c>
      <c r="BB29" s="114">
        <v>2.0000000000000001E-4</v>
      </c>
      <c r="BC29" s="110">
        <v>0.25</v>
      </c>
      <c r="BD29" s="158">
        <f>BD27/44850.5</f>
        <v>1.5473629056532259E-3</v>
      </c>
      <c r="BE29" s="158">
        <f>BE27/44850.5</f>
        <v>1.7792443785465044E-3</v>
      </c>
      <c r="BF29" s="195">
        <f>BF27/44850.5</f>
        <v>1.2864962486482871E-5</v>
      </c>
      <c r="BG29" s="195">
        <f>BG27/44850.5</f>
        <v>3.5495702389048059E-5</v>
      </c>
      <c r="BH29" s="158">
        <f>BH27/44850.5</f>
        <v>7.44696268714953E-5</v>
      </c>
      <c r="BI29" s="201">
        <v>6.9999999999999999E-4</v>
      </c>
      <c r="BJ29" s="114">
        <f>BJ27/308933.3</f>
        <v>5.739102906679209E-4</v>
      </c>
      <c r="BK29" s="425"/>
      <c r="BL29" s="114">
        <v>2.5999999999999999E-3</v>
      </c>
      <c r="BM29" s="195">
        <v>2.222863508468339E-4</v>
      </c>
      <c r="BN29" s="114">
        <v>1.42E-3</v>
      </c>
      <c r="BO29" s="114">
        <v>1.1999999999999999E-3</v>
      </c>
      <c r="BP29" s="573">
        <f>BP27/83238.1*100</f>
        <v>6.3177439177492037E-2</v>
      </c>
      <c r="BQ29" s="425"/>
      <c r="BR29" s="114">
        <v>4.3099999999999999E-2</v>
      </c>
      <c r="BS29" s="158">
        <f>39.17318704/46209.93019906</f>
        <v>8.4772227249105129E-4</v>
      </c>
      <c r="BT29" s="425"/>
      <c r="BU29" s="425"/>
      <c r="BV29" s="555">
        <v>8.9999999999999998E-4</v>
      </c>
      <c r="BW29" s="425"/>
      <c r="BX29" s="558">
        <v>8.0000000000000004E-4</v>
      </c>
      <c r="BY29" s="114">
        <v>3.0000000000000001E-3</v>
      </c>
      <c r="BZ29" s="114">
        <v>1.56E-4</v>
      </c>
      <c r="CA29" s="114">
        <v>7.0799999999999997E-4</v>
      </c>
      <c r="CB29" s="114">
        <v>1.44E-4</v>
      </c>
      <c r="CC29" s="114">
        <v>3.8999999999999999E-4</v>
      </c>
      <c r="CD29" s="114">
        <v>7.3438660000000001E-3</v>
      </c>
      <c r="CE29" s="158">
        <v>3.4499999999999998E-5</v>
      </c>
      <c r="CF29" s="555">
        <v>5.9999999999999995E-4</v>
      </c>
      <c r="CG29" s="555">
        <v>4.9500000000000004E-3</v>
      </c>
      <c r="CH29" s="555">
        <v>1.2999999999999999E-4</v>
      </c>
      <c r="CI29" s="559">
        <v>3.2000000000000003E-4</v>
      </c>
      <c r="CJ29" s="555">
        <f>CJ27/122290.649</f>
        <v>7.8414826304503468E-4</v>
      </c>
      <c r="CK29" s="402">
        <f>CK27/44941.2842</f>
        <v>8.2329645577862684E-6</v>
      </c>
      <c r="CL29" s="402">
        <f>CL27/44941.2842</f>
        <v>3.0698944735540063E-4</v>
      </c>
      <c r="CM29" s="402">
        <f>CM27/44941.2842</f>
        <v>8.1288286817580522E-3</v>
      </c>
      <c r="CN29" s="425"/>
      <c r="CO29" s="555">
        <f>CO27/145940.33655489</f>
        <v>1.0350887463054738E-3</v>
      </c>
      <c r="CP29" s="555">
        <f>CP27/145940.33655489</f>
        <v>2.7937444138115394E-4</v>
      </c>
      <c r="CQ29" s="555">
        <f>CQ27/145940.33655489</f>
        <v>7.7804990423119128E-4</v>
      </c>
      <c r="CR29" s="556">
        <v>1.4E-3</v>
      </c>
      <c r="CS29" s="555">
        <f>CS27/49207.5</f>
        <v>5.272509271960575E-4</v>
      </c>
      <c r="CT29" s="443">
        <v>0.12</v>
      </c>
      <c r="CU29" s="555">
        <v>0</v>
      </c>
      <c r="CV29" s="555">
        <v>2.0899999999999998E-3</v>
      </c>
      <c r="CW29" s="555">
        <f>CW27/252865.99</f>
        <v>1.1857108581505959E-3</v>
      </c>
      <c r="CX29" s="574">
        <f>'[1]Учетная политика'!$U$12</f>
        <v>2.5139377382300907E-2</v>
      </c>
      <c r="CY29" s="575">
        <f>'[1]Учетная политика'!$U$13</f>
        <v>1.1054284253696873E-4</v>
      </c>
      <c r="CZ29" s="576">
        <f>'[1]Учетная политика'!$U$15</f>
        <v>1.8832685619500384E-4</v>
      </c>
      <c r="DA29" s="577">
        <f>'[1]Учетная политика'!$U$14</f>
        <v>7.5330742478001535E-4</v>
      </c>
      <c r="DB29" s="114">
        <v>8.9999999999999998E-4</v>
      </c>
      <c r="DC29" s="114"/>
      <c r="DD29" s="425"/>
      <c r="DE29" s="555">
        <v>2.2000000000000001E-3</v>
      </c>
      <c r="DF29" s="555">
        <v>1.8E-3</v>
      </c>
      <c r="DG29" s="555">
        <v>8.9999999999999998E-4</v>
      </c>
      <c r="DH29" s="541"/>
      <c r="DI29" s="578">
        <f>DI27/358288.0122</f>
        <v>4.4841578431130101E-5</v>
      </c>
      <c r="DJ29" s="563">
        <f>DJ27/358288.0121</f>
        <v>3.2632099331129141E-4</v>
      </c>
      <c r="DK29" s="563">
        <v>9.7000000000000005E-4</v>
      </c>
      <c r="DL29" s="425"/>
      <c r="DM29" s="402">
        <v>8.0000000000000007E-5</v>
      </c>
      <c r="DN29" s="555">
        <f>DN27/153676.67775</f>
        <v>2.636210034804712E-3</v>
      </c>
      <c r="DO29" s="579">
        <v>1.0000000000000001E-5</v>
      </c>
      <c r="DP29" s="566">
        <v>2.0000000000000001E-4</v>
      </c>
      <c r="DQ29" s="566">
        <v>3.0999999999999999E-3</v>
      </c>
      <c r="DR29" s="579">
        <f>DR27/57439.87532022</f>
        <v>1.2110054141345511E-4</v>
      </c>
      <c r="DS29" s="578">
        <v>2.4000000000000001E-4</v>
      </c>
      <c r="DT29" s="578">
        <v>1.1E-4</v>
      </c>
      <c r="DU29" s="402">
        <v>3.5000000000000001E-3</v>
      </c>
      <c r="DV29" s="402">
        <v>0</v>
      </c>
      <c r="DW29" s="402">
        <f>DW27/88842</f>
        <v>2.0654645325409154E-3</v>
      </c>
      <c r="DX29" s="567">
        <v>3.6999999999999999E-4</v>
      </c>
      <c r="DY29" s="555">
        <v>5.4000000000000003E-3</v>
      </c>
      <c r="DZ29" s="555" t="s">
        <v>451</v>
      </c>
      <c r="EA29" s="580">
        <f>EA27/223993</f>
        <v>1.6121039496769991E-5</v>
      </c>
      <c r="EB29" s="527">
        <f>EB27/223993</f>
        <v>1.740295455661561E-3</v>
      </c>
      <c r="EC29" s="555">
        <v>1.6000000000000001E-3</v>
      </c>
      <c r="ED29" s="555">
        <v>4.0000000000000002E-4</v>
      </c>
      <c r="EE29" s="555">
        <v>1.4E-3</v>
      </c>
      <c r="EF29" s="568"/>
      <c r="EG29" s="556">
        <v>0.16600000000000001</v>
      </c>
      <c r="EH29" s="555"/>
      <c r="EI29" s="555"/>
      <c r="EJ29" s="555" t="s">
        <v>481</v>
      </c>
      <c r="EK29" s="425"/>
      <c r="EL29" s="569"/>
      <c r="EM29" s="570">
        <f>EM27/EO28</f>
        <v>1203.4661029180415</v>
      </c>
      <c r="EN29" s="425"/>
      <c r="EO29" s="402">
        <v>3.7000000000000002E-3</v>
      </c>
      <c r="EP29" s="555">
        <v>2.0000000000000001E-4</v>
      </c>
      <c r="EQ29" s="565">
        <f>EQ27/71756.422</f>
        <v>7.3389765727170722E-3</v>
      </c>
      <c r="ER29" s="572">
        <v>8.0000000000000004E-4</v>
      </c>
      <c r="ES29" s="425"/>
      <c r="ET29" s="555">
        <v>4.1000000000000003E-3</v>
      </c>
    </row>
    <row r="30" spans="1:150" ht="102" x14ac:dyDescent="0.2">
      <c r="A30" s="421" t="s">
        <v>217</v>
      </c>
      <c r="B30" s="422" t="s">
        <v>218</v>
      </c>
      <c r="C30" s="423" t="s">
        <v>219</v>
      </c>
      <c r="D30" s="424" t="s">
        <v>416</v>
      </c>
      <c r="E30" s="431" t="s">
        <v>209</v>
      </c>
      <c r="F30" s="113">
        <v>4.2329999999999997</v>
      </c>
      <c r="G30" s="120">
        <v>1.427</v>
      </c>
      <c r="H30" s="118">
        <v>0.59499999999999997</v>
      </c>
      <c r="I30" s="118">
        <v>0.66100000000000003</v>
      </c>
      <c r="J30" s="113">
        <v>67.611999999999995</v>
      </c>
      <c r="K30" s="113">
        <v>0.45506600000000003</v>
      </c>
      <c r="L30" s="113">
        <v>42.228999999999999</v>
      </c>
      <c r="M30" s="401">
        <v>13.8</v>
      </c>
      <c r="N30" s="425"/>
      <c r="O30" s="113">
        <v>88.509</v>
      </c>
      <c r="P30" s="113">
        <v>27.8</v>
      </c>
      <c r="Q30" s="113">
        <v>35.891640000000002</v>
      </c>
      <c r="R30" s="113">
        <v>58.076999999999998</v>
      </c>
      <c r="S30" s="532">
        <v>5.3029999999999999</v>
      </c>
      <c r="T30" s="532">
        <v>1.274</v>
      </c>
      <c r="U30" s="113">
        <v>14.9</v>
      </c>
      <c r="V30" s="113">
        <v>0</v>
      </c>
      <c r="W30" s="113">
        <v>39.384</v>
      </c>
      <c r="X30" s="144">
        <v>1.9039999999999999</v>
      </c>
      <c r="Y30" s="113">
        <v>0</v>
      </c>
      <c r="Z30" s="113">
        <v>66.2</v>
      </c>
      <c r="AA30" s="532">
        <v>76.906999999999996</v>
      </c>
      <c r="AB30" s="113">
        <v>25.995999999999999</v>
      </c>
      <c r="AC30" s="113">
        <v>37.508099999999999</v>
      </c>
      <c r="AD30" s="113">
        <v>21.922999999999998</v>
      </c>
      <c r="AE30" s="425"/>
      <c r="AF30" s="425"/>
      <c r="AG30" s="113">
        <v>0</v>
      </c>
      <c r="AH30" s="113">
        <v>50.830000000000005</v>
      </c>
      <c r="AI30" s="113">
        <v>5.0759999999999996</v>
      </c>
      <c r="AJ30" s="113">
        <v>13.49564838</v>
      </c>
      <c r="AK30" s="113">
        <v>2.9478961699999999</v>
      </c>
      <c r="AL30" s="425"/>
      <c r="AM30" s="167">
        <v>97.4</v>
      </c>
      <c r="AN30" s="425"/>
      <c r="AO30" s="532">
        <v>67.644999999999996</v>
      </c>
      <c r="AP30" s="532">
        <v>117.2</v>
      </c>
      <c r="AQ30" s="532">
        <v>5.9722748399999999</v>
      </c>
      <c r="AR30" s="113">
        <v>4.7130000000000001</v>
      </c>
      <c r="AS30" s="533">
        <v>1.966</v>
      </c>
      <c r="AT30" s="144">
        <v>42.5</v>
      </c>
      <c r="AU30" s="425"/>
      <c r="AV30" s="425"/>
      <c r="AW30" s="115">
        <v>22.14</v>
      </c>
      <c r="AX30" s="115">
        <v>5.16</v>
      </c>
      <c r="AY30" s="113">
        <v>0</v>
      </c>
      <c r="AZ30" s="113">
        <v>51.7</v>
      </c>
      <c r="BA30" s="113">
        <v>47.13</v>
      </c>
      <c r="BB30" s="113">
        <v>10.558</v>
      </c>
      <c r="BC30" s="120">
        <v>39.299999999999997</v>
      </c>
      <c r="BD30" s="120">
        <v>69.400000000000006</v>
      </c>
      <c r="BE30" s="118">
        <v>68</v>
      </c>
      <c r="BF30" s="120">
        <v>5.8360000000000003</v>
      </c>
      <c r="BG30" s="120">
        <v>13.090999999999999</v>
      </c>
      <c r="BH30" s="118">
        <v>71.933999999999997</v>
      </c>
      <c r="BI30" s="200">
        <v>0</v>
      </c>
      <c r="BJ30" s="113">
        <v>13.9</v>
      </c>
      <c r="BK30" s="425"/>
      <c r="BL30" s="113">
        <v>195.36</v>
      </c>
      <c r="BM30" s="120">
        <v>6.89</v>
      </c>
      <c r="BN30" s="113">
        <v>70.712000000000003</v>
      </c>
      <c r="BO30" s="113">
        <v>51.124000000000002</v>
      </c>
      <c r="BP30" s="401">
        <v>9.4831041000000003</v>
      </c>
      <c r="BQ30" s="425"/>
      <c r="BR30" s="113">
        <v>5.4889999999999999</v>
      </c>
      <c r="BS30" s="113">
        <v>14.123758860000001</v>
      </c>
      <c r="BT30" s="425"/>
      <c r="BU30" s="425"/>
      <c r="BV30" s="532">
        <v>183.83894000000001</v>
      </c>
      <c r="BW30" s="425"/>
      <c r="BX30" s="534">
        <f>7.981+4.974</f>
        <v>12.955</v>
      </c>
      <c r="BY30" s="113">
        <v>404.68099999999998</v>
      </c>
      <c r="BZ30" s="113">
        <v>8.7746770000000005</v>
      </c>
      <c r="CA30" s="113">
        <v>11.92449</v>
      </c>
      <c r="CB30" s="113">
        <v>3.9289999999999998</v>
      </c>
      <c r="CC30" s="113">
        <v>7.4</v>
      </c>
      <c r="CD30" s="113">
        <v>28.753</v>
      </c>
      <c r="CE30" s="113">
        <v>3.1</v>
      </c>
      <c r="CF30" s="532">
        <v>33.1</v>
      </c>
      <c r="CG30" s="551">
        <f>61.17536118+1.316+4.0301839</f>
        <v>66.52154508000001</v>
      </c>
      <c r="CH30" s="532">
        <v>2.282</v>
      </c>
      <c r="CI30" s="536">
        <f>6.40178731/70*30+(13.10624304+17.9013306)/96*4+1.70000313/95*5</f>
        <v>4.1250792168045107</v>
      </c>
      <c r="CJ30" s="532">
        <v>41.558999999999997</v>
      </c>
      <c r="CK30" s="401">
        <v>1.2030000000000001</v>
      </c>
      <c r="CL30" s="401">
        <v>4.7</v>
      </c>
      <c r="CM30" s="401">
        <v>3.762</v>
      </c>
      <c r="CN30" s="425"/>
      <c r="CO30" s="532">
        <v>5.0019429999999997E-2</v>
      </c>
      <c r="CP30" s="532">
        <v>1.0014E-2</v>
      </c>
      <c r="CQ30" s="532">
        <v>91.747488410000003</v>
      </c>
      <c r="CR30" s="533">
        <f>2262625.32/1000000</f>
        <v>2.2626253199999997</v>
      </c>
      <c r="CS30" s="532">
        <v>4.6950000000000003</v>
      </c>
      <c r="CT30" s="443">
        <v>41.8</v>
      </c>
      <c r="CU30" s="537">
        <v>3.9377164599999999</v>
      </c>
      <c r="CV30" s="532">
        <v>31.776189840000001</v>
      </c>
      <c r="CW30" s="532">
        <v>69.191000000000003</v>
      </c>
      <c r="CX30" s="532" t="s">
        <v>451</v>
      </c>
      <c r="CY30" s="532">
        <v>0</v>
      </c>
      <c r="CZ30" s="581">
        <v>0</v>
      </c>
      <c r="DA30" s="582">
        <v>0</v>
      </c>
      <c r="DB30" s="113">
        <f>41.755+4.957+211.1</f>
        <v>257.81200000000001</v>
      </c>
      <c r="DC30" s="113"/>
      <c r="DD30" s="425"/>
      <c r="DE30" s="532">
        <v>168.41</v>
      </c>
      <c r="DF30" s="532">
        <v>3</v>
      </c>
      <c r="DG30" s="532">
        <v>18.100000000000001</v>
      </c>
      <c r="DH30" s="541">
        <v>4.2644092499999999</v>
      </c>
      <c r="DI30" s="542">
        <v>13.5482</v>
      </c>
      <c r="DJ30" s="543">
        <v>86.199399999999997</v>
      </c>
      <c r="DK30" s="543" t="s">
        <v>481</v>
      </c>
      <c r="DL30" s="425"/>
      <c r="DM30" s="401">
        <v>0.56899999999999995</v>
      </c>
      <c r="DN30" s="532">
        <v>194.065</v>
      </c>
      <c r="DO30" s="545">
        <v>4.1000000000000002E-2</v>
      </c>
      <c r="DP30" s="443">
        <v>0.46400000000000002</v>
      </c>
      <c r="DQ30" s="443">
        <v>0.16200000000000001</v>
      </c>
      <c r="DR30" s="545">
        <v>0.34799999999999998</v>
      </c>
      <c r="DS30" s="532"/>
      <c r="DT30" s="532"/>
      <c r="DU30" s="410"/>
      <c r="DV30" s="401">
        <v>0.7</v>
      </c>
      <c r="DW30" s="401">
        <v>72.099999999999994</v>
      </c>
      <c r="DX30" s="546">
        <v>11.304903510000001</v>
      </c>
      <c r="DY30" s="532">
        <v>89</v>
      </c>
      <c r="DZ30" s="532">
        <v>4.9000000000000004</v>
      </c>
      <c r="EA30" s="552">
        <v>0.64100000000000001</v>
      </c>
      <c r="EB30" s="472">
        <v>8.17</v>
      </c>
      <c r="EC30" s="532">
        <v>40.966999999999999</v>
      </c>
      <c r="ED30" s="532">
        <v>7.8410000000000002</v>
      </c>
      <c r="EE30" s="532">
        <v>21.742000000000001</v>
      </c>
      <c r="EF30" s="458">
        <v>8.17</v>
      </c>
      <c r="EG30" s="533">
        <v>46.450499999999998</v>
      </c>
      <c r="EH30" s="532">
        <v>7.0720000000000001</v>
      </c>
      <c r="EI30" s="532">
        <v>20.05</v>
      </c>
      <c r="EJ30" s="532">
        <v>13.3</v>
      </c>
      <c r="EK30" s="425"/>
      <c r="EL30" s="548">
        <v>0.23400000000000001</v>
      </c>
      <c r="EM30" s="549">
        <v>213.73</v>
      </c>
      <c r="EN30" s="425"/>
      <c r="EO30" s="406">
        <v>16.313004830000001</v>
      </c>
      <c r="EP30" s="532">
        <v>0.57099999999999995</v>
      </c>
      <c r="EQ30" s="545">
        <f>35.905+149.2</f>
        <v>185.10499999999999</v>
      </c>
      <c r="ER30" s="454">
        <v>20.3</v>
      </c>
      <c r="ES30" s="425"/>
      <c r="ET30" s="532">
        <v>95</v>
      </c>
    </row>
    <row r="31" spans="1:150" ht="51" x14ac:dyDescent="0.2">
      <c r="A31" s="421"/>
      <c r="B31" s="422"/>
      <c r="C31" s="423" t="s">
        <v>220</v>
      </c>
      <c r="D31" s="424" t="s">
        <v>214</v>
      </c>
      <c r="E31" s="3" t="s">
        <v>215</v>
      </c>
      <c r="F31" s="114">
        <v>0.2535</v>
      </c>
      <c r="G31" s="118">
        <f>+G30/G26*100</f>
        <v>16.885966460456789</v>
      </c>
      <c r="H31" s="118">
        <f>+H30/H26*100</f>
        <v>0.94687927687068341</v>
      </c>
      <c r="I31" s="118">
        <f>I30/I26*100</f>
        <v>14.827795712070222</v>
      </c>
      <c r="J31" s="114">
        <v>0.16850000000000001</v>
      </c>
      <c r="K31" s="114">
        <f>K30/K26</f>
        <v>2.0609281175603334E-2</v>
      </c>
      <c r="L31" s="114">
        <v>9.8699999999999996E-2</v>
      </c>
      <c r="M31" s="402">
        <f>M30/M26</f>
        <v>0.25228519195612431</v>
      </c>
      <c r="N31" s="425"/>
      <c r="O31" s="114">
        <f>O30/O26</f>
        <v>0.15065202716158568</v>
      </c>
      <c r="P31" s="114">
        <f>P30/P26</f>
        <v>0.10888638215203358</v>
      </c>
      <c r="Q31" s="114">
        <f>Q30/Q26</f>
        <v>4.8313425629611335E-2</v>
      </c>
      <c r="R31" s="113">
        <v>5.53</v>
      </c>
      <c r="S31" s="554">
        <v>0.25</v>
      </c>
      <c r="T31" s="554">
        <v>0.25</v>
      </c>
      <c r="U31" s="114">
        <v>0.1</v>
      </c>
      <c r="V31" s="114">
        <v>0</v>
      </c>
      <c r="W31" s="114">
        <f>W30/W26</f>
        <v>6.2763546656722416E-2</v>
      </c>
      <c r="X31" s="145">
        <f>X30/X26</f>
        <v>3.6920690323831683E-2</v>
      </c>
      <c r="Y31" s="114">
        <v>0</v>
      </c>
      <c r="Z31" s="114">
        <f>Z30/Z26</f>
        <v>0.28534482758620688</v>
      </c>
      <c r="AA31" s="555">
        <f>AA30/AA26</f>
        <v>0.18447260986994546</v>
      </c>
      <c r="AB31" s="114">
        <f>AB30/AB26</f>
        <v>0.16290670276232014</v>
      </c>
      <c r="AC31" s="114">
        <f>AC30/AC26</f>
        <v>0.10148954477563477</v>
      </c>
      <c r="AD31" s="114">
        <f>11.78%</f>
        <v>0.11779999999999999</v>
      </c>
      <c r="AE31" s="425"/>
      <c r="AF31" s="425"/>
      <c r="AG31" s="114">
        <v>0</v>
      </c>
      <c r="AH31" s="114">
        <v>8.4114129121724723E-2</v>
      </c>
      <c r="AI31" s="114">
        <v>0.12892838188403838</v>
      </c>
      <c r="AJ31" s="114">
        <f>AJ30/AJ26</f>
        <v>0.20034304724063573</v>
      </c>
      <c r="AK31" s="114">
        <v>0.19503599999999999</v>
      </c>
      <c r="AL31" s="425"/>
      <c r="AM31" s="168">
        <f>AM30/AM26</f>
        <v>0.15775834143181083</v>
      </c>
      <c r="AN31" s="425"/>
      <c r="AO31" s="555">
        <v>0.1852</v>
      </c>
      <c r="AP31" s="555">
        <f>AP30/AP26</f>
        <v>0.16375576358809557</v>
      </c>
      <c r="AQ31" s="555">
        <f>AQ30/AQ26</f>
        <v>0.25981660973354975</v>
      </c>
      <c r="AR31" s="114">
        <f>AR30/AR26</f>
        <v>0.28430958557036856</v>
      </c>
      <c r="AS31" s="556">
        <f>AS30/AS26</f>
        <v>0.13896376431491111</v>
      </c>
      <c r="AT31" s="145">
        <f>AT30/AT26</f>
        <v>0.2257036643653744</v>
      </c>
      <c r="AU31" s="425"/>
      <c r="AV31" s="425"/>
      <c r="AW31" s="114">
        <f>AW30/AW26</f>
        <v>0.27009881664023422</v>
      </c>
      <c r="AX31" s="113">
        <f>AX30/AX26</f>
        <v>6.3150165218455526E-2</v>
      </c>
      <c r="AY31" s="114">
        <f>AY30/AY26</f>
        <v>0</v>
      </c>
      <c r="AZ31" s="114">
        <v>0.28360000000000002</v>
      </c>
      <c r="BA31" s="114">
        <v>0.20899999999999999</v>
      </c>
      <c r="BB31" s="114">
        <v>0.40400000000000003</v>
      </c>
      <c r="BC31" s="110">
        <v>12.52</v>
      </c>
      <c r="BD31" s="114">
        <v>0.5</v>
      </c>
      <c r="BE31" s="114">
        <f>BE30/BE26</f>
        <v>0.39673278879813301</v>
      </c>
      <c r="BF31" s="114">
        <f>BF30/BF26</f>
        <v>0.47633039503754487</v>
      </c>
      <c r="BG31" s="114">
        <f>BG30/BG26</f>
        <v>7.4930312691389681E-2</v>
      </c>
      <c r="BH31" s="114">
        <f>BH30/BH26</f>
        <v>0.26798946431165965</v>
      </c>
      <c r="BI31" s="201">
        <v>0</v>
      </c>
      <c r="BJ31" s="114">
        <v>6.5000000000000002E-2</v>
      </c>
      <c r="BK31" s="425"/>
      <c r="BL31" s="114">
        <v>0.4415</v>
      </c>
      <c r="BM31" s="114">
        <v>0.122</v>
      </c>
      <c r="BN31" s="114">
        <v>0.22239999999999999</v>
      </c>
      <c r="BO31" s="114">
        <v>0.19670000000000001</v>
      </c>
      <c r="BP31" s="557">
        <f>BP30/BP26*100</f>
        <v>14.36120891800258</v>
      </c>
      <c r="BQ31" s="425"/>
      <c r="BR31" s="114">
        <v>0.18959999999999999</v>
      </c>
      <c r="BS31" s="114">
        <f>BS30/56.25095538</f>
        <v>0.25108478184215333</v>
      </c>
      <c r="BT31" s="425"/>
      <c r="BU31" s="425"/>
      <c r="BV31" s="555">
        <v>0.20050000000000001</v>
      </c>
      <c r="BW31" s="425"/>
      <c r="BX31" s="558">
        <v>0.1227</v>
      </c>
      <c r="BY31" s="114">
        <v>0.34710000000000002</v>
      </c>
      <c r="BZ31" s="114">
        <v>0.53659999999999997</v>
      </c>
      <c r="CA31" s="114">
        <v>0.21640000000000001</v>
      </c>
      <c r="CB31" s="114">
        <v>0.35949999999999999</v>
      </c>
      <c r="CC31" s="114">
        <v>0.21099999999999999</v>
      </c>
      <c r="CD31" s="114">
        <v>7.4800000000000005E-2</v>
      </c>
      <c r="CE31" s="114">
        <v>0.05</v>
      </c>
      <c r="CF31" s="555">
        <v>0.1762</v>
      </c>
      <c r="CG31" s="555">
        <f>CG30/CG26</f>
        <v>9.1301941086114446E-2</v>
      </c>
      <c r="CH31" s="555">
        <f>CH30/CH26</f>
        <v>0.11110029211295035</v>
      </c>
      <c r="CI31" s="559">
        <f>4.125/(6.40178731+32.70757677+4.125+0+0.477072)</f>
        <v>9.4368896790544415E-2</v>
      </c>
      <c r="CJ31" s="555">
        <f>CJ30/CJ26</f>
        <v>0.24771708549902244</v>
      </c>
      <c r="CK31" s="402">
        <f>CK30/CK26</f>
        <v>2.9091700522344752E-2</v>
      </c>
      <c r="CL31" s="402">
        <f>CL30/CL26</f>
        <v>0.2089213877714311</v>
      </c>
      <c r="CM31" s="402">
        <f>CM30/CM26</f>
        <v>5.130520048168519E-3</v>
      </c>
      <c r="CN31" s="425"/>
      <c r="CO31" s="555">
        <f>CO30/CO26</f>
        <v>2.9568633092338643E-4</v>
      </c>
      <c r="CP31" s="555">
        <f>CP30/CP26</f>
        <v>2.0457603954924305E-4</v>
      </c>
      <c r="CQ31" s="555">
        <f>CQ30/CQ26</f>
        <v>0.24873329449945722</v>
      </c>
      <c r="CR31" s="556">
        <v>0.01</v>
      </c>
      <c r="CS31" s="555">
        <v>0.10929999999999999</v>
      </c>
      <c r="CT31" s="443">
        <v>12.6</v>
      </c>
      <c r="CU31" s="555">
        <v>0.21240000000000001</v>
      </c>
      <c r="CV31" s="555">
        <v>0.14499999999999999</v>
      </c>
      <c r="CW31" s="555">
        <f>CW30/CW26</f>
        <v>0.15970153163765335</v>
      </c>
      <c r="CX31" s="555"/>
      <c r="CY31" s="555">
        <v>0</v>
      </c>
      <c r="CZ31" s="560">
        <v>0</v>
      </c>
      <c r="DA31" s="561">
        <v>0</v>
      </c>
      <c r="DB31" s="114">
        <f>DB30/DB26</f>
        <v>0.2258192794090082</v>
      </c>
      <c r="DC31" s="114"/>
      <c r="DD31" s="425"/>
      <c r="DE31" s="555">
        <v>0.17130000000000001</v>
      </c>
      <c r="DF31" s="555">
        <v>0.01</v>
      </c>
      <c r="DG31" s="555">
        <v>0.11219999999999999</v>
      </c>
      <c r="DH31" s="562">
        <f>DH30/DH26</f>
        <v>1.9522875625786733E-2</v>
      </c>
      <c r="DI31" s="555">
        <f>DI30/DI26</f>
        <v>0.36639631770105124</v>
      </c>
      <c r="DJ31" s="563">
        <f>DJ30/DJ26</f>
        <v>4.7782566957282183E-2</v>
      </c>
      <c r="DK31" s="563" t="s">
        <v>481</v>
      </c>
      <c r="DL31" s="425"/>
      <c r="DM31" s="402">
        <v>0.1124</v>
      </c>
      <c r="DN31" s="555">
        <f>DN30/DN26</f>
        <v>0.27656524112259273</v>
      </c>
      <c r="DO31" s="565">
        <v>1E-3</v>
      </c>
      <c r="DP31" s="566">
        <v>1.5E-3</v>
      </c>
      <c r="DQ31" s="566">
        <v>1E-3</v>
      </c>
      <c r="DR31" s="565">
        <f>DR30/DR26</f>
        <v>9.9849078691403208E-4</v>
      </c>
      <c r="DS31" s="555"/>
      <c r="DT31" s="555"/>
      <c r="DU31" s="410"/>
      <c r="DV31" s="402">
        <f>DV30/DV26</f>
        <v>0.43749999999999994</v>
      </c>
      <c r="DW31" s="402">
        <f>DW30/301.5</f>
        <v>0.23913764510779434</v>
      </c>
      <c r="DX31" s="567">
        <f>DX30/DX26</f>
        <v>0.21399781757767999</v>
      </c>
      <c r="DY31" s="555">
        <v>0.16</v>
      </c>
      <c r="DZ31" s="555">
        <f>DZ30/DZ26</f>
        <v>0.17375886524822698</v>
      </c>
      <c r="EA31" s="529">
        <f>EA30/EA26</f>
        <v>0.11471009305654974</v>
      </c>
      <c r="EB31" s="527">
        <v>1.41E-2</v>
      </c>
      <c r="EC31" s="555">
        <v>0.1593</v>
      </c>
      <c r="ED31" s="555">
        <f>ED30/ED26</f>
        <v>0.18783537753928709</v>
      </c>
      <c r="EE31" s="555">
        <v>0.14410000000000001</v>
      </c>
      <c r="EF31" s="568" t="s">
        <v>2773</v>
      </c>
      <c r="EG31" s="556">
        <v>6.2E-2</v>
      </c>
      <c r="EH31" s="555">
        <v>0.39269999999999999</v>
      </c>
      <c r="EI31" s="555">
        <v>5.3600000000000002E-2</v>
      </c>
      <c r="EJ31" s="555">
        <f>EJ30/EJ26</f>
        <v>0.18523676880222839</v>
      </c>
      <c r="EK31" s="425"/>
      <c r="EL31" s="569">
        <v>0.26619999999999999</v>
      </c>
      <c r="EM31" s="570">
        <f>EM30/EM26</f>
        <v>0.1146202029302615</v>
      </c>
      <c r="EN31" s="425"/>
      <c r="EO31" s="571">
        <f>EO30/EO26</f>
        <v>1.6970119495798401E-2</v>
      </c>
      <c r="EP31" s="555">
        <v>1.9400000000000001E-2</v>
      </c>
      <c r="EQ31" s="565">
        <f>EQ30/EQ26</f>
        <v>0.22871622001485936</v>
      </c>
      <c r="ER31" s="572">
        <v>0.311</v>
      </c>
      <c r="ES31" s="425"/>
      <c r="ET31" s="555">
        <f>ET30/ET26</f>
        <v>0.10588497547926883</v>
      </c>
    </row>
    <row r="32" spans="1:150" s="398" customFormat="1" ht="18" x14ac:dyDescent="0.2">
      <c r="A32" s="423"/>
      <c r="B32" s="427"/>
      <c r="C32" s="423"/>
      <c r="D32" s="424"/>
      <c r="E32" s="3"/>
      <c r="F32" s="114"/>
      <c r="G32" s="118"/>
      <c r="H32" s="118"/>
      <c r="I32" s="118"/>
      <c r="J32" s="114"/>
      <c r="K32" s="114"/>
      <c r="L32" s="114"/>
      <c r="M32" s="402"/>
      <c r="N32" s="425"/>
      <c r="O32" s="114"/>
      <c r="P32" s="114"/>
      <c r="Q32" s="114"/>
      <c r="R32" s="113"/>
      <c r="S32" s="554"/>
      <c r="T32" s="554"/>
      <c r="U32" s="114"/>
      <c r="V32" s="114"/>
      <c r="W32" s="114"/>
      <c r="X32" s="145"/>
      <c r="Y32" s="114"/>
      <c r="Z32" s="114"/>
      <c r="AA32" s="555"/>
      <c r="AB32" s="114"/>
      <c r="AC32" s="114"/>
      <c r="AD32" s="114"/>
      <c r="AE32" s="425"/>
      <c r="AF32" s="425"/>
      <c r="AG32" s="114"/>
      <c r="AH32" s="114"/>
      <c r="AI32" s="114"/>
      <c r="AJ32" s="114"/>
      <c r="AK32" s="114"/>
      <c r="AL32" s="425"/>
      <c r="AM32" s="168"/>
      <c r="AN32" s="425"/>
      <c r="AO32" s="555"/>
      <c r="AP32" s="555"/>
      <c r="AQ32" s="555"/>
      <c r="AR32" s="114"/>
      <c r="AS32" s="556"/>
      <c r="AT32" s="145"/>
      <c r="AU32" s="425"/>
      <c r="AV32" s="425"/>
      <c r="AW32" s="114"/>
      <c r="AX32" s="113"/>
      <c r="AY32" s="114"/>
      <c r="AZ32" s="114"/>
      <c r="BA32" s="114"/>
      <c r="BB32" s="114"/>
      <c r="BC32" s="110"/>
      <c r="BD32" s="114"/>
      <c r="BE32" s="114"/>
      <c r="BF32" s="114"/>
      <c r="BG32" s="114"/>
      <c r="BH32" s="114"/>
      <c r="BI32" s="201"/>
      <c r="BJ32" s="114"/>
      <c r="BK32" s="425"/>
      <c r="BL32" s="114"/>
      <c r="BM32" s="114"/>
      <c r="BN32" s="114"/>
      <c r="BO32" s="114"/>
      <c r="BP32" s="557"/>
      <c r="BQ32" s="425"/>
      <c r="BR32" s="114"/>
      <c r="BS32" s="114"/>
      <c r="BT32" s="425"/>
      <c r="BU32" s="425"/>
      <c r="BV32" s="555"/>
      <c r="BW32" s="425"/>
      <c r="BX32" s="558"/>
      <c r="BY32" s="114"/>
      <c r="BZ32" s="114"/>
      <c r="CA32" s="114"/>
      <c r="CB32" s="114"/>
      <c r="CC32" s="114"/>
      <c r="CD32" s="114"/>
      <c r="CE32" s="114"/>
      <c r="CF32" s="555"/>
      <c r="CG32" s="555"/>
      <c r="CH32" s="555"/>
      <c r="CI32" s="559"/>
      <c r="CJ32" s="555"/>
      <c r="CK32" s="402"/>
      <c r="CL32" s="402"/>
      <c r="CM32" s="402"/>
      <c r="CN32" s="425"/>
      <c r="CO32" s="555"/>
      <c r="CP32" s="555"/>
      <c r="CQ32" s="555"/>
      <c r="CR32" s="556"/>
      <c r="CS32" s="555"/>
      <c r="CT32" s="443"/>
      <c r="CU32" s="555"/>
      <c r="CV32" s="555"/>
      <c r="CW32" s="555"/>
      <c r="CX32" s="555"/>
      <c r="CY32" s="555"/>
      <c r="CZ32" s="560"/>
      <c r="DA32" s="561"/>
      <c r="DB32" s="114"/>
      <c r="DC32" s="114"/>
      <c r="DD32" s="425"/>
      <c r="DE32" s="555"/>
      <c r="DF32" s="555"/>
      <c r="DG32" s="555"/>
      <c r="DH32" s="562"/>
      <c r="DI32" s="555"/>
      <c r="DJ32" s="563"/>
      <c r="DK32" s="563"/>
      <c r="DL32" s="425"/>
      <c r="DM32" s="402"/>
      <c r="DN32" s="555"/>
      <c r="DO32" s="565"/>
      <c r="DP32" s="566"/>
      <c r="DQ32" s="566"/>
      <c r="DR32" s="565"/>
      <c r="DS32" s="555"/>
      <c r="DT32" s="555"/>
      <c r="DU32" s="410"/>
      <c r="DV32" s="402"/>
      <c r="DW32" s="402"/>
      <c r="DX32" s="567"/>
      <c r="DY32" s="555"/>
      <c r="DZ32" s="555"/>
      <c r="EA32" s="529"/>
      <c r="EB32" s="527"/>
      <c r="EC32" s="555"/>
      <c r="ED32" s="555"/>
      <c r="EE32" s="555"/>
      <c r="EF32" s="568"/>
      <c r="EG32" s="556"/>
      <c r="EH32" s="555"/>
      <c r="EI32" s="555"/>
      <c r="EJ32" s="555"/>
      <c r="EK32" s="425"/>
      <c r="EL32" s="569"/>
      <c r="EM32" s="570"/>
      <c r="EN32" s="425"/>
      <c r="EO32" s="571"/>
      <c r="EP32" s="555"/>
      <c r="EQ32" s="565"/>
      <c r="ER32" s="572"/>
      <c r="ES32" s="425"/>
      <c r="ET32" s="555"/>
    </row>
    <row r="33" spans="1:150" ht="85" x14ac:dyDescent="0.2">
      <c r="A33" s="421" t="s">
        <v>221</v>
      </c>
      <c r="B33" s="422" t="s">
        <v>222</v>
      </c>
      <c r="C33" s="423" t="s">
        <v>223</v>
      </c>
      <c r="D33" s="424" t="s">
        <v>417</v>
      </c>
      <c r="E33" s="431" t="s">
        <v>209</v>
      </c>
      <c r="F33" s="113">
        <v>1.4850000000000001</v>
      </c>
      <c r="G33" s="120">
        <v>0.434</v>
      </c>
      <c r="H33" s="118">
        <v>3.3650000000000002</v>
      </c>
      <c r="I33" s="118">
        <v>0.441</v>
      </c>
      <c r="J33" s="113">
        <v>26.805</v>
      </c>
      <c r="K33" s="113">
        <v>0.55042972999999995</v>
      </c>
      <c r="L33" s="113">
        <v>4.9160000000000004</v>
      </c>
      <c r="M33" s="401">
        <v>14.3</v>
      </c>
      <c r="N33" s="425"/>
      <c r="O33" s="113">
        <v>46.8934</v>
      </c>
      <c r="P33" s="113">
        <v>2.58</v>
      </c>
      <c r="Q33" s="113">
        <v>7</v>
      </c>
      <c r="R33" s="113">
        <v>0.317</v>
      </c>
      <c r="S33" s="532">
        <v>0</v>
      </c>
      <c r="T33" s="532">
        <v>0</v>
      </c>
      <c r="U33" s="113">
        <v>7.8</v>
      </c>
      <c r="V33" s="113">
        <v>0</v>
      </c>
      <c r="W33" s="113">
        <v>18.582999999999998</v>
      </c>
      <c r="X33" s="144">
        <v>6.5339999999999998</v>
      </c>
      <c r="Y33" s="113">
        <v>47.576999999999998</v>
      </c>
      <c r="Z33" s="113">
        <v>3.5</v>
      </c>
      <c r="AA33" s="532">
        <v>29.443000000000001</v>
      </c>
      <c r="AB33" s="113">
        <v>7.5359999999999996</v>
      </c>
      <c r="AC33" s="113">
        <v>35.494300000000003</v>
      </c>
      <c r="AD33" s="113">
        <v>1.3049999999999999</v>
      </c>
      <c r="AE33" s="425"/>
      <c r="AF33" s="425"/>
      <c r="AG33" s="113">
        <v>0</v>
      </c>
      <c r="AH33" s="113">
        <v>0</v>
      </c>
      <c r="AI33" s="113">
        <v>0.81769000000000003</v>
      </c>
      <c r="AJ33" s="113">
        <v>2.9705818599999998</v>
      </c>
      <c r="AK33" s="113">
        <v>0.50738338000000005</v>
      </c>
      <c r="AL33" s="425"/>
      <c r="AM33" s="169">
        <v>0</v>
      </c>
      <c r="AN33" s="425"/>
      <c r="AO33" s="532">
        <v>0</v>
      </c>
      <c r="AP33" s="532">
        <v>16</v>
      </c>
      <c r="AQ33" s="532"/>
      <c r="AR33" s="113"/>
      <c r="AS33" s="533">
        <v>1.0720000000000001</v>
      </c>
      <c r="AT33" s="144">
        <v>9.5</v>
      </c>
      <c r="AU33" s="425"/>
      <c r="AV33" s="425"/>
      <c r="AW33" s="115">
        <v>9.5</v>
      </c>
      <c r="AX33" s="115">
        <v>6.1779999999999999</v>
      </c>
      <c r="AY33" s="113">
        <v>0</v>
      </c>
      <c r="AZ33" s="113">
        <v>6.6</v>
      </c>
      <c r="BA33" s="113">
        <v>29.38</v>
      </c>
      <c r="BB33" s="113" t="s">
        <v>1411</v>
      </c>
      <c r="BC33" s="120">
        <v>3.3</v>
      </c>
      <c r="BD33" s="113" t="s">
        <v>481</v>
      </c>
      <c r="BE33" s="118">
        <v>23.6</v>
      </c>
      <c r="BF33" s="113">
        <v>0.56999999999999995</v>
      </c>
      <c r="BG33" s="113">
        <v>2.4289999999999998</v>
      </c>
      <c r="BH33" s="118">
        <v>2.0670000000000002</v>
      </c>
      <c r="BI33" s="200">
        <v>0</v>
      </c>
      <c r="BJ33" s="113">
        <v>10</v>
      </c>
      <c r="BK33" s="425"/>
      <c r="BL33" s="113">
        <v>16.861999999999998</v>
      </c>
      <c r="BM33" s="120">
        <v>2.06</v>
      </c>
      <c r="BN33" s="113">
        <v>2.5999999999999999E-2</v>
      </c>
      <c r="BO33" s="113">
        <v>4.3999999999999997E-2</v>
      </c>
      <c r="BP33" s="401">
        <v>3.9619662199999999</v>
      </c>
      <c r="BQ33" s="425"/>
      <c r="BR33" s="113">
        <v>3.5249999999999999</v>
      </c>
      <c r="BS33" s="113">
        <v>2.9540094799999999</v>
      </c>
      <c r="BT33" s="425"/>
      <c r="BU33" s="425"/>
      <c r="BV33" s="532">
        <v>20.202159999999999</v>
      </c>
      <c r="BW33" s="425"/>
      <c r="BX33" s="532">
        <v>0.34899999999999998</v>
      </c>
      <c r="BY33" s="162">
        <v>18.806000000000001</v>
      </c>
      <c r="BZ33" s="113">
        <v>0</v>
      </c>
      <c r="CA33" s="113">
        <v>4.5993440000000003</v>
      </c>
      <c r="CB33" s="110" t="s">
        <v>481</v>
      </c>
      <c r="CC33" s="113">
        <v>2.2000000000000002</v>
      </c>
      <c r="CD33" s="113">
        <v>0</v>
      </c>
      <c r="CE33" s="113">
        <v>0</v>
      </c>
      <c r="CF33" s="532">
        <v>14.6</v>
      </c>
      <c r="CG33" s="551">
        <v>0.13646343</v>
      </c>
      <c r="CH33" s="532">
        <v>0.35</v>
      </c>
      <c r="CI33" s="536">
        <v>0.155225</v>
      </c>
      <c r="CJ33" s="532">
        <v>16.672999999999998</v>
      </c>
      <c r="CK33" s="401">
        <v>1.6359999999999999</v>
      </c>
      <c r="CL33" s="401">
        <v>1.4</v>
      </c>
      <c r="CM33" s="401">
        <v>0</v>
      </c>
      <c r="CN33" s="425"/>
      <c r="CO33" s="532">
        <v>17.724553969999999</v>
      </c>
      <c r="CP33" s="532">
        <v>8.1679999999999993</v>
      </c>
      <c r="CQ33" s="555"/>
      <c r="CR33" s="533">
        <v>0</v>
      </c>
      <c r="CS33" s="532">
        <v>0</v>
      </c>
      <c r="CT33" s="443">
        <v>21.8</v>
      </c>
      <c r="CU33" s="537">
        <v>0.64843344000000003</v>
      </c>
      <c r="CV33" s="532">
        <v>21.2267014</v>
      </c>
      <c r="CW33" s="532">
        <f>22.65+3.977</f>
        <v>26.626999999999999</v>
      </c>
      <c r="CX33" s="532" t="s">
        <v>451</v>
      </c>
      <c r="CY33" s="532">
        <v>0</v>
      </c>
      <c r="CZ33" s="581">
        <v>0</v>
      </c>
      <c r="DA33" s="582">
        <v>0</v>
      </c>
      <c r="DB33" s="113">
        <f>9.338</f>
        <v>9.3379999999999992</v>
      </c>
      <c r="DC33" s="113"/>
      <c r="DD33" s="425"/>
      <c r="DE33" s="532">
        <v>34.44</v>
      </c>
      <c r="DF33" s="532">
        <v>0</v>
      </c>
      <c r="DG33" s="532">
        <v>1.1000000000000001</v>
      </c>
      <c r="DH33" s="583">
        <v>210.892</v>
      </c>
      <c r="DI33" s="542">
        <v>1.6271</v>
      </c>
      <c r="DJ33" s="543">
        <v>47.552058599999903</v>
      </c>
      <c r="DK33" s="543" t="s">
        <v>481</v>
      </c>
      <c r="DL33" s="425"/>
      <c r="DM33" s="401">
        <v>0</v>
      </c>
      <c r="DN33" s="532">
        <v>26.948</v>
      </c>
      <c r="DO33" s="545">
        <v>0</v>
      </c>
      <c r="DP33" s="443">
        <v>0</v>
      </c>
      <c r="DQ33" s="443">
        <v>0</v>
      </c>
      <c r="DR33" s="545">
        <v>0.4</v>
      </c>
      <c r="DS33" s="532"/>
      <c r="DT33" s="532"/>
      <c r="DU33" s="401">
        <v>299.83600000000001</v>
      </c>
      <c r="DV33" s="401">
        <v>0</v>
      </c>
      <c r="DW33" s="401">
        <v>26.2</v>
      </c>
      <c r="DX33" s="546">
        <v>3.6673223400000001</v>
      </c>
      <c r="DY33" s="532">
        <v>56</v>
      </c>
      <c r="DZ33" s="532">
        <v>3.3</v>
      </c>
      <c r="EA33" s="552">
        <v>0</v>
      </c>
      <c r="EB33" s="472">
        <v>0</v>
      </c>
      <c r="EC33" s="532">
        <v>26.117999999999999</v>
      </c>
      <c r="ED33" s="532">
        <v>0</v>
      </c>
      <c r="EE33" s="532">
        <v>13.407</v>
      </c>
      <c r="EF33" s="458">
        <v>49.31</v>
      </c>
      <c r="EG33" s="533" t="s">
        <v>2181</v>
      </c>
      <c r="EH33" s="532">
        <v>72.971000000000004</v>
      </c>
      <c r="EI33" s="532">
        <v>0</v>
      </c>
      <c r="EJ33" s="532">
        <v>5.7</v>
      </c>
      <c r="EK33" s="425"/>
      <c r="EL33" s="548"/>
      <c r="EM33" s="549">
        <v>18</v>
      </c>
      <c r="EN33" s="425"/>
      <c r="EO33" s="401">
        <v>1.9744203300000001</v>
      </c>
      <c r="EP33" s="532">
        <v>0.92300000000000004</v>
      </c>
      <c r="EQ33" s="545">
        <f>79+4.217</f>
        <v>83.216999999999999</v>
      </c>
      <c r="ER33" s="454">
        <v>0.04</v>
      </c>
      <c r="ES33" s="425"/>
      <c r="ET33" s="532">
        <v>2.6</v>
      </c>
    </row>
    <row r="34" spans="1:150" s="398" customFormat="1" ht="18" x14ac:dyDescent="0.2">
      <c r="A34" s="421"/>
      <c r="B34" s="422"/>
      <c r="C34" s="423"/>
      <c r="D34" s="424"/>
      <c r="E34" s="431"/>
      <c r="F34" s="113"/>
      <c r="G34" s="120"/>
      <c r="H34" s="118"/>
      <c r="I34" s="118"/>
      <c r="J34" s="113"/>
      <c r="K34" s="113"/>
      <c r="L34" s="113"/>
      <c r="M34" s="401"/>
      <c r="N34" s="425"/>
      <c r="O34" s="113"/>
      <c r="P34" s="113"/>
      <c r="Q34" s="113"/>
      <c r="R34" s="113"/>
      <c r="S34" s="532"/>
      <c r="T34" s="532"/>
      <c r="U34" s="113"/>
      <c r="V34" s="113"/>
      <c r="W34" s="113"/>
      <c r="X34" s="144"/>
      <c r="Y34" s="113"/>
      <c r="Z34" s="113"/>
      <c r="AA34" s="532"/>
      <c r="AB34" s="113"/>
      <c r="AC34" s="113"/>
      <c r="AD34" s="113"/>
      <c r="AE34" s="425"/>
      <c r="AF34" s="425"/>
      <c r="AG34" s="113"/>
      <c r="AH34" s="113"/>
      <c r="AI34" s="113"/>
      <c r="AJ34" s="113"/>
      <c r="AK34" s="113"/>
      <c r="AL34" s="425"/>
      <c r="AM34" s="169"/>
      <c r="AN34" s="425"/>
      <c r="AO34" s="532"/>
      <c r="AP34" s="532"/>
      <c r="AQ34" s="532"/>
      <c r="AR34" s="113"/>
      <c r="AS34" s="533"/>
      <c r="AT34" s="144"/>
      <c r="AU34" s="425"/>
      <c r="AV34" s="425"/>
      <c r="AW34" s="115"/>
      <c r="AX34" s="115"/>
      <c r="AY34" s="113"/>
      <c r="AZ34" s="113"/>
      <c r="BA34" s="113"/>
      <c r="BB34" s="113"/>
      <c r="BC34" s="120"/>
      <c r="BD34" s="113"/>
      <c r="BE34" s="118"/>
      <c r="BF34" s="113"/>
      <c r="BG34" s="113"/>
      <c r="BH34" s="118"/>
      <c r="BI34" s="200"/>
      <c r="BJ34" s="113"/>
      <c r="BK34" s="425"/>
      <c r="BL34" s="113"/>
      <c r="BM34" s="120"/>
      <c r="BN34" s="113"/>
      <c r="BO34" s="113"/>
      <c r="BP34" s="401"/>
      <c r="BQ34" s="425"/>
      <c r="BR34" s="113"/>
      <c r="BS34" s="113"/>
      <c r="BT34" s="425"/>
      <c r="BU34" s="425"/>
      <c r="BV34" s="532"/>
      <c r="BW34" s="425"/>
      <c r="BX34" s="532"/>
      <c r="BY34" s="162"/>
      <c r="BZ34" s="113"/>
      <c r="CA34" s="113"/>
      <c r="CB34" s="110"/>
      <c r="CC34" s="113"/>
      <c r="CD34" s="113"/>
      <c r="CE34" s="113"/>
      <c r="CF34" s="532"/>
      <c r="CG34" s="551"/>
      <c r="CH34" s="532"/>
      <c r="CI34" s="536"/>
      <c r="CJ34" s="532"/>
      <c r="CK34" s="401"/>
      <c r="CL34" s="401"/>
      <c r="CM34" s="401"/>
      <c r="CN34" s="425"/>
      <c r="CO34" s="532"/>
      <c r="CP34" s="532"/>
      <c r="CQ34" s="555"/>
      <c r="CR34" s="533"/>
      <c r="CS34" s="532"/>
      <c r="CT34" s="443"/>
      <c r="CU34" s="537"/>
      <c r="CV34" s="532"/>
      <c r="CW34" s="532"/>
      <c r="CX34" s="532"/>
      <c r="CY34" s="532"/>
      <c r="CZ34" s="581"/>
      <c r="DA34" s="582"/>
      <c r="DB34" s="113"/>
      <c r="DC34" s="113"/>
      <c r="DD34" s="425"/>
      <c r="DE34" s="532"/>
      <c r="DF34" s="532"/>
      <c r="DG34" s="532"/>
      <c r="DH34" s="583"/>
      <c r="DI34" s="542"/>
      <c r="DJ34" s="543"/>
      <c r="DK34" s="543"/>
      <c r="DL34" s="425"/>
      <c r="DM34" s="401"/>
      <c r="DN34" s="532"/>
      <c r="DO34" s="545"/>
      <c r="DP34" s="443"/>
      <c r="DQ34" s="443"/>
      <c r="DR34" s="545"/>
      <c r="DS34" s="532"/>
      <c r="DT34" s="532"/>
      <c r="DU34" s="401"/>
      <c r="DV34" s="401"/>
      <c r="DW34" s="401"/>
      <c r="DX34" s="546"/>
      <c r="DY34" s="532"/>
      <c r="DZ34" s="532"/>
      <c r="EA34" s="552"/>
      <c r="EB34" s="472"/>
      <c r="EC34" s="532"/>
      <c r="ED34" s="532"/>
      <c r="EE34" s="532"/>
      <c r="EF34" s="458"/>
      <c r="EG34" s="533"/>
      <c r="EH34" s="532"/>
      <c r="EI34" s="532"/>
      <c r="EJ34" s="532"/>
      <c r="EK34" s="425"/>
      <c r="EL34" s="548"/>
      <c r="EM34" s="549"/>
      <c r="EN34" s="425"/>
      <c r="EO34" s="401"/>
      <c r="EP34" s="532"/>
      <c r="EQ34" s="545"/>
      <c r="ER34" s="454"/>
      <c r="ES34" s="425"/>
      <c r="ET34" s="532"/>
    </row>
    <row r="35" spans="1:150" ht="51" x14ac:dyDescent="0.2">
      <c r="A35" s="421"/>
      <c r="B35" s="422"/>
      <c r="C35" s="423" t="s">
        <v>224</v>
      </c>
      <c r="D35" s="424" t="s">
        <v>214</v>
      </c>
      <c r="E35" s="3" t="s">
        <v>215</v>
      </c>
      <c r="F35" s="114">
        <v>8.8900000000000007E-2</v>
      </c>
      <c r="G35" s="118">
        <f>G33/G26*100</f>
        <v>5.1356057770415182</v>
      </c>
      <c r="H35" s="118">
        <f>+H33/H26*100</f>
        <v>5.3550399439829413</v>
      </c>
      <c r="I35" s="122">
        <f>I33/I26*100%</f>
        <v>9.8926745976141719E-2</v>
      </c>
      <c r="J35" s="114">
        <v>6.6799999999999998E-2</v>
      </c>
      <c r="K35" s="114">
        <f>K33/K26</f>
        <v>2.4928166624141164E-2</v>
      </c>
      <c r="L35" s="114">
        <v>1.15E-2</v>
      </c>
      <c r="M35" s="402">
        <f>M33/M26</f>
        <v>0.26142595978062155</v>
      </c>
      <c r="N35" s="425"/>
      <c r="O35" s="114">
        <f>O33/O26</f>
        <v>7.9817710859902413E-2</v>
      </c>
      <c r="P35" s="114">
        <f>P33/P26</f>
        <v>1.0105282947922541E-2</v>
      </c>
      <c r="Q35" s="114">
        <f>Q33/Q26</f>
        <v>9.4226393502018675E-3</v>
      </c>
      <c r="R35" s="113">
        <v>0.03</v>
      </c>
      <c r="S35" s="555">
        <v>0</v>
      </c>
      <c r="T35" s="555">
        <v>0</v>
      </c>
      <c r="U35" s="114">
        <v>0.05</v>
      </c>
      <c r="V35" s="114">
        <v>0</v>
      </c>
      <c r="W35" s="114">
        <f>W33/W26</f>
        <v>2.9614437018125956E-2</v>
      </c>
      <c r="X35" s="145">
        <f>X33/X26</f>
        <v>0.12670157068062826</v>
      </c>
      <c r="Y35" s="114">
        <v>0.29099999999999998</v>
      </c>
      <c r="Z35" s="114">
        <f>Z33/Z26</f>
        <v>1.5086206896551723E-2</v>
      </c>
      <c r="AA35" s="555">
        <f>AA33/AA26</f>
        <v>7.0623311953408721E-2</v>
      </c>
      <c r="AB35" s="114">
        <f>AB33/AB26</f>
        <v>4.7225146638592272E-2</v>
      </c>
      <c r="AC35" s="114">
        <f>AC33/AC26</f>
        <v>9.6040597874320843E-2</v>
      </c>
      <c r="AD35" s="114">
        <v>7.0000000000000001E-3</v>
      </c>
      <c r="AE35" s="425"/>
      <c r="AF35" s="425"/>
      <c r="AG35" s="114">
        <v>0</v>
      </c>
      <c r="AH35" s="114">
        <v>0</v>
      </c>
      <c r="AI35" s="114">
        <v>2.076900090282887E-2</v>
      </c>
      <c r="AJ35" s="114">
        <f>AJ33/AJ26</f>
        <v>4.4098320077168122E-2</v>
      </c>
      <c r="AK35" s="114">
        <v>3.3569000000000002E-2</v>
      </c>
      <c r="AL35" s="425"/>
      <c r="AM35" s="168">
        <v>0</v>
      </c>
      <c r="AN35" s="425"/>
      <c r="AO35" s="555"/>
      <c r="AP35" s="555">
        <f>AP33/AP26</f>
        <v>2.2355735643426015E-2</v>
      </c>
      <c r="AQ35" s="555"/>
      <c r="AR35" s="114">
        <f>AR33/AR26</f>
        <v>0</v>
      </c>
      <c r="AS35" s="556">
        <f>AS33/AS26</f>
        <v>7.5772713807520209E-2</v>
      </c>
      <c r="AT35" s="145">
        <f>AT33/AT26</f>
        <v>5.0451407328730748E-2</v>
      </c>
      <c r="AU35" s="425"/>
      <c r="AV35" s="425"/>
      <c r="AW35" s="114">
        <f>AW33/AW26</f>
        <v>0.11589605953397585</v>
      </c>
      <c r="AX35" s="113">
        <f>AX33/AX26</f>
        <v>7.5608860604577166E-2</v>
      </c>
      <c r="AY35" s="114">
        <f>AY33/AY26</f>
        <v>0</v>
      </c>
      <c r="AZ35" s="114">
        <v>3.6200000000000003E-2</v>
      </c>
      <c r="BA35" s="114">
        <v>0.13100000000000001</v>
      </c>
      <c r="BB35" s="114" t="s">
        <v>1412</v>
      </c>
      <c r="BC35" s="110">
        <v>1.05</v>
      </c>
      <c r="BD35" s="114" t="s">
        <v>481</v>
      </c>
      <c r="BE35" s="114">
        <f>BE33/BE26</f>
        <v>0.13768961493582263</v>
      </c>
      <c r="BF35" s="114">
        <f>BF33/BF26</f>
        <v>4.6523016650342794E-2</v>
      </c>
      <c r="BG35" s="114">
        <f>BG33/BG26</f>
        <v>1.3903118900571807E-2</v>
      </c>
      <c r="BH35" s="114">
        <f>BH33/BH26</f>
        <v>7.7005897452136762E-3</v>
      </c>
      <c r="BI35" s="201">
        <v>0</v>
      </c>
      <c r="BJ35" s="114">
        <v>4.5999999999999999E-2</v>
      </c>
      <c r="BK35" s="425"/>
      <c r="BL35" s="114">
        <v>3.8100000000000002E-2</v>
      </c>
      <c r="BM35" s="114">
        <v>3.6499999999999998E-2</v>
      </c>
      <c r="BN35" s="114">
        <v>8.2000000000000001E-5</v>
      </c>
      <c r="BO35" s="114">
        <v>2.0000000000000001E-4</v>
      </c>
      <c r="BP35" s="557">
        <f>BP33/BP26*100</f>
        <v>6.0000000012115198</v>
      </c>
      <c r="BQ35" s="425"/>
      <c r="BR35" s="114">
        <v>0.12180000000000001</v>
      </c>
      <c r="BS35" s="114">
        <f>BS33/56.25095538</f>
        <v>5.2514832148971756E-2</v>
      </c>
      <c r="BT35" s="425"/>
      <c r="BU35" s="425"/>
      <c r="BV35" s="555">
        <v>2.1999999999999999E-2</v>
      </c>
      <c r="BW35" s="425"/>
      <c r="BX35" s="558">
        <v>3.3E-3</v>
      </c>
      <c r="BY35" s="114">
        <v>1.61E-2</v>
      </c>
      <c r="BZ35" s="114">
        <v>0</v>
      </c>
      <c r="CA35" s="114">
        <v>8.3463999999999997E-2</v>
      </c>
      <c r="CB35" s="110" t="s">
        <v>481</v>
      </c>
      <c r="CC35" s="114">
        <v>6.3E-2</v>
      </c>
      <c r="CD35" s="114">
        <v>0</v>
      </c>
      <c r="CE35" s="114">
        <v>0</v>
      </c>
      <c r="CF35" s="555">
        <v>7.7700000000000005E-2</v>
      </c>
      <c r="CG35" s="555">
        <f>CG33/CG26</f>
        <v>1.87298356213543E-4</v>
      </c>
      <c r="CH35" s="555">
        <f>CH33/CH26</f>
        <v>1.7039922103213243E-2</v>
      </c>
      <c r="CI35" s="559">
        <f>0.155225/(6.40178731+32.70757677+4.125+0+0.477072)</f>
        <v>3.5511301828635776E-3</v>
      </c>
      <c r="CJ35" s="555">
        <f>CJ33/CJ26</f>
        <v>9.9381288445949151E-2</v>
      </c>
      <c r="CK35" s="402">
        <f>CK33/CK26</f>
        <v>3.956277810021281E-2</v>
      </c>
      <c r="CL35" s="402">
        <f>CL33/CL26</f>
        <v>6.2231902740426281E-2</v>
      </c>
      <c r="CM35" s="402">
        <v>0</v>
      </c>
      <c r="CN35" s="425"/>
      <c r="CO35" s="555">
        <f>CO33/CO26</f>
        <v>0.10477745009574964</v>
      </c>
      <c r="CP35" s="555">
        <f>CP33/CP26</f>
        <v>0.16686409936471111</v>
      </c>
      <c r="CQ35" s="555"/>
      <c r="CR35" s="556">
        <v>0</v>
      </c>
      <c r="CS35" s="555">
        <v>0</v>
      </c>
      <c r="CT35" s="443">
        <v>6.6</v>
      </c>
      <c r="CU35" s="555">
        <v>3.5000000000000003E-2</v>
      </c>
      <c r="CV35" s="555">
        <v>9.6000000000000002E-2</v>
      </c>
      <c r="CW35" s="555">
        <f>CW33/CW26</f>
        <v>6.145846544949192E-2</v>
      </c>
      <c r="CX35" s="555"/>
      <c r="CY35" s="555">
        <v>0</v>
      </c>
      <c r="CZ35" s="560">
        <v>0</v>
      </c>
      <c r="DA35" s="561">
        <v>0</v>
      </c>
      <c r="DB35" s="114">
        <f>DB33/DB26</f>
        <v>8.1792175349530601E-3</v>
      </c>
      <c r="DC35" s="114"/>
      <c r="DD35" s="425"/>
      <c r="DE35" s="555">
        <v>3.5000000000000003E-2</v>
      </c>
      <c r="DF35" s="555">
        <v>0</v>
      </c>
      <c r="DG35" s="555">
        <v>6.7999999999999996E-3</v>
      </c>
      <c r="DH35" s="562">
        <f>DH33/DH26</f>
        <v>0.9654838560519059</v>
      </c>
      <c r="DI35" s="555">
        <f>DI33/DI26</f>
        <v>4.4003147911263529E-2</v>
      </c>
      <c r="DJ35" s="563">
        <f>DJ33/DJ26</f>
        <v>2.6359341526867953E-2</v>
      </c>
      <c r="DK35" s="563" t="s">
        <v>481</v>
      </c>
      <c r="DL35" s="425"/>
      <c r="DM35" s="402">
        <v>0</v>
      </c>
      <c r="DN35" s="555">
        <f>DN33/DN26</f>
        <v>3.8404040490411101E-2</v>
      </c>
      <c r="DO35" s="565">
        <v>0</v>
      </c>
      <c r="DP35" s="566">
        <v>0</v>
      </c>
      <c r="DQ35" s="443">
        <v>0</v>
      </c>
      <c r="DR35" s="565">
        <f>DR33/DR26</f>
        <v>1.1476905596713015E-3</v>
      </c>
      <c r="DS35" s="555"/>
      <c r="DT35" s="555"/>
      <c r="DU35" s="402">
        <v>0.2</v>
      </c>
      <c r="DV35" s="402">
        <f>DV33/DV26</f>
        <v>0</v>
      </c>
      <c r="DW35" s="402">
        <f>DW33/301.5</f>
        <v>8.6898839137645109E-2</v>
      </c>
      <c r="DX35" s="567">
        <f>DX33/DX26</f>
        <v>6.9421112388943385E-2</v>
      </c>
      <c r="DY35" s="555">
        <v>0.1</v>
      </c>
      <c r="DZ35" s="555">
        <f>DZ33/DZ26</f>
        <v>0.11702127659574468</v>
      </c>
      <c r="EA35" s="529">
        <v>0</v>
      </c>
      <c r="EB35" s="527">
        <v>0</v>
      </c>
      <c r="EC35" s="555">
        <v>0.1017</v>
      </c>
      <c r="ED35" s="555">
        <v>0</v>
      </c>
      <c r="EE35" s="555">
        <v>8.8900000000000007E-2</v>
      </c>
      <c r="EF35" s="568">
        <v>0.09</v>
      </c>
      <c r="EG35" s="556" t="s">
        <v>2181</v>
      </c>
      <c r="EH35" s="555">
        <v>0.40529999999999999</v>
      </c>
      <c r="EI35" s="555">
        <v>0</v>
      </c>
      <c r="EJ35" s="555">
        <f>EJ33/EJ26</f>
        <v>7.9387186629526457E-2</v>
      </c>
      <c r="EK35" s="425"/>
      <c r="EL35" s="569"/>
      <c r="EM35" s="570">
        <f>EM33/EM26</f>
        <v>9.6531308320998779E-3</v>
      </c>
      <c r="EN35" s="425"/>
      <c r="EO35" s="402">
        <f>EO33/EO26</f>
        <v>2.0539532283724402E-3</v>
      </c>
      <c r="EP35" s="555">
        <v>3.1399999999999997E-2</v>
      </c>
      <c r="EQ35" s="565">
        <f>EQ33/EQ26</f>
        <v>0.10282314189771509</v>
      </c>
      <c r="ER35" s="572">
        <v>5.9999999999999995E-4</v>
      </c>
      <c r="ES35" s="425"/>
      <c r="ET35" s="555">
        <f>ET33/ET26</f>
        <v>2.8979045920641995E-3</v>
      </c>
    </row>
    <row r="36" spans="1:150" ht="119" x14ac:dyDescent="0.2">
      <c r="A36" s="421" t="s">
        <v>225</v>
      </c>
      <c r="B36" s="422" t="s">
        <v>226</v>
      </c>
      <c r="C36" s="423" t="s">
        <v>227</v>
      </c>
      <c r="D36" s="424" t="s">
        <v>418</v>
      </c>
      <c r="E36" s="431" t="s">
        <v>209</v>
      </c>
      <c r="F36" s="113">
        <v>9.9309999999999992</v>
      </c>
      <c r="G36" s="120">
        <v>0.64800000000000002</v>
      </c>
      <c r="H36" s="118">
        <v>0</v>
      </c>
      <c r="I36" s="118">
        <v>0.56999999999999995</v>
      </c>
      <c r="J36" s="113">
        <v>18.96</v>
      </c>
      <c r="K36" s="113">
        <v>1.6316897800000001</v>
      </c>
      <c r="L36" s="113">
        <v>6.1479999999999997</v>
      </c>
      <c r="M36" s="401">
        <v>0</v>
      </c>
      <c r="N36" s="425"/>
      <c r="O36" s="113">
        <v>52.116799999999998</v>
      </c>
      <c r="P36" s="1" t="s">
        <v>809</v>
      </c>
      <c r="Q36" s="113">
        <v>0</v>
      </c>
      <c r="R36" s="113">
        <v>0</v>
      </c>
      <c r="S36" s="532">
        <v>0</v>
      </c>
      <c r="T36" s="532">
        <v>0</v>
      </c>
      <c r="U36" s="113"/>
      <c r="V36" s="113">
        <v>0</v>
      </c>
      <c r="W36" s="113">
        <v>0</v>
      </c>
      <c r="X36" s="144">
        <v>7.0549999999999997</v>
      </c>
      <c r="Y36" s="113">
        <v>34.31</v>
      </c>
      <c r="Z36" s="113">
        <v>9.9</v>
      </c>
      <c r="AA36" s="532">
        <v>14.712999999999999</v>
      </c>
      <c r="AB36" s="113">
        <v>6.5819999999999999</v>
      </c>
      <c r="AC36" s="113">
        <v>32.494</v>
      </c>
      <c r="AD36" s="113">
        <v>4.7439999999999998</v>
      </c>
      <c r="AE36" s="425"/>
      <c r="AF36" s="425"/>
      <c r="AG36" s="113">
        <v>0</v>
      </c>
      <c r="AH36" s="113">
        <v>0</v>
      </c>
      <c r="AI36" s="113">
        <v>1.9070050000000001</v>
      </c>
      <c r="AJ36" s="113">
        <v>1.6457165600000001</v>
      </c>
      <c r="AK36" s="113">
        <v>1.2678196900000001</v>
      </c>
      <c r="AL36" s="425"/>
      <c r="AM36" s="169">
        <v>0</v>
      </c>
      <c r="AN36" s="425"/>
      <c r="AO36" s="532">
        <v>0</v>
      </c>
      <c r="AP36" s="532">
        <v>0</v>
      </c>
      <c r="AQ36" s="532">
        <v>0.84211100000000005</v>
      </c>
      <c r="AR36" s="113"/>
      <c r="AS36" s="533">
        <v>0.90357299999999996</v>
      </c>
      <c r="AT36" s="144">
        <v>3.5</v>
      </c>
      <c r="AU36" s="425"/>
      <c r="AV36" s="425"/>
      <c r="AW36" s="114" t="s">
        <v>481</v>
      </c>
      <c r="AX36" s="115">
        <v>3.3559999999999999</v>
      </c>
      <c r="AY36" s="113">
        <v>0</v>
      </c>
      <c r="AZ36" s="113">
        <v>8.4</v>
      </c>
      <c r="BA36" s="113">
        <v>14.99</v>
      </c>
      <c r="BB36" s="113" t="s">
        <v>1413</v>
      </c>
      <c r="BC36" s="120">
        <v>13.9</v>
      </c>
      <c r="BD36" s="113" t="s">
        <v>481</v>
      </c>
      <c r="BE36" s="113" t="s">
        <v>481</v>
      </c>
      <c r="BF36" s="120">
        <v>0.97</v>
      </c>
      <c r="BG36" s="120">
        <v>0</v>
      </c>
      <c r="BH36" s="113">
        <v>0.121</v>
      </c>
      <c r="BI36" s="200">
        <v>0</v>
      </c>
      <c r="BJ36" s="113">
        <v>12.6</v>
      </c>
      <c r="BK36" s="425"/>
      <c r="BL36" s="113">
        <v>3.742</v>
      </c>
      <c r="BM36" s="120">
        <v>2</v>
      </c>
      <c r="BN36" s="113">
        <v>0.252</v>
      </c>
      <c r="BO36" s="113">
        <v>0.216</v>
      </c>
      <c r="BP36" s="401" t="s">
        <v>481</v>
      </c>
      <c r="BQ36" s="425"/>
      <c r="BR36" s="113" t="s">
        <v>555</v>
      </c>
      <c r="BS36" s="113" t="s">
        <v>555</v>
      </c>
      <c r="BT36" s="425"/>
      <c r="BU36" s="425"/>
      <c r="BV36" s="532" t="s">
        <v>451</v>
      </c>
      <c r="BW36" s="425"/>
      <c r="BX36" s="532">
        <v>0.39300000000000002</v>
      </c>
      <c r="BY36" s="113">
        <v>12.538</v>
      </c>
      <c r="BZ36" s="113">
        <v>0</v>
      </c>
      <c r="CA36" s="113">
        <v>4.2618830000000001</v>
      </c>
      <c r="CB36" s="110" t="s">
        <v>481</v>
      </c>
      <c r="CC36" s="113">
        <v>0.9</v>
      </c>
      <c r="CD36" s="113">
        <v>0</v>
      </c>
      <c r="CE36" s="113">
        <v>2.7</v>
      </c>
      <c r="CF36" s="532">
        <v>1</v>
      </c>
      <c r="CG36" s="551">
        <v>0</v>
      </c>
      <c r="CH36" s="532">
        <v>0.53900000000000003</v>
      </c>
      <c r="CI36" s="536">
        <v>0.32184699999999999</v>
      </c>
      <c r="CJ36" s="532">
        <v>13.641999999999999</v>
      </c>
      <c r="CK36" s="401">
        <v>1.544</v>
      </c>
      <c r="CL36" s="401">
        <v>2.6</v>
      </c>
      <c r="CM36" s="401">
        <v>0</v>
      </c>
      <c r="CN36" s="425"/>
      <c r="CO36" s="532">
        <v>0.32804909999999998</v>
      </c>
      <c r="CP36" s="532">
        <v>0</v>
      </c>
      <c r="CQ36" s="555"/>
      <c r="CR36" s="533">
        <v>0</v>
      </c>
      <c r="CS36" s="532">
        <v>0</v>
      </c>
      <c r="CT36" s="443">
        <v>16.8</v>
      </c>
      <c r="CU36" s="537">
        <v>0.17439361</v>
      </c>
      <c r="CV36" s="532">
        <v>6.22</v>
      </c>
      <c r="CW36" s="532">
        <v>37.607999999999997</v>
      </c>
      <c r="CX36" s="532" t="s">
        <v>451</v>
      </c>
      <c r="CY36" s="532">
        <v>0</v>
      </c>
      <c r="CZ36" s="581">
        <v>0</v>
      </c>
      <c r="DA36" s="582">
        <v>0</v>
      </c>
      <c r="DB36" s="113">
        <f>20.868+2.759</f>
        <v>23.626999999999999</v>
      </c>
      <c r="DC36" s="113"/>
      <c r="DD36" s="425"/>
      <c r="DE36" s="532">
        <v>49.48</v>
      </c>
      <c r="DF36" s="532">
        <v>0</v>
      </c>
      <c r="DG36" s="532">
        <v>0.9</v>
      </c>
      <c r="DH36" s="541">
        <v>0.109</v>
      </c>
      <c r="DI36" s="542">
        <v>5.7354000000000003</v>
      </c>
      <c r="DJ36" s="543">
        <v>0</v>
      </c>
      <c r="DK36" s="543" t="s">
        <v>481</v>
      </c>
      <c r="DL36" s="425"/>
      <c r="DM36" s="401">
        <v>0</v>
      </c>
      <c r="DN36" s="532">
        <v>75.56</v>
      </c>
      <c r="DO36" s="545">
        <v>0</v>
      </c>
      <c r="DP36" s="443">
        <v>24.091000000000001</v>
      </c>
      <c r="DQ36" s="443">
        <v>0</v>
      </c>
      <c r="DR36" s="545">
        <v>0</v>
      </c>
      <c r="DS36" s="532">
        <v>37.387</v>
      </c>
      <c r="DT36" s="532"/>
      <c r="DU36" s="401"/>
      <c r="DV36" s="401">
        <v>0.1</v>
      </c>
      <c r="DW36" s="401">
        <v>12.8</v>
      </c>
      <c r="DX36" s="546">
        <v>2.88167324</v>
      </c>
      <c r="DY36" s="532" t="s">
        <v>2819</v>
      </c>
      <c r="DZ36" s="532" t="s">
        <v>451</v>
      </c>
      <c r="EA36" s="552">
        <v>0</v>
      </c>
      <c r="EB36" s="472">
        <v>0</v>
      </c>
      <c r="EC36" s="532">
        <v>22.73</v>
      </c>
      <c r="ED36" s="532">
        <v>4.0000000000000001E-3</v>
      </c>
      <c r="EE36" s="532">
        <v>7.34</v>
      </c>
      <c r="EF36" s="584" t="s">
        <v>481</v>
      </c>
      <c r="EG36" s="533" t="s">
        <v>2181</v>
      </c>
      <c r="EH36" s="532" t="s">
        <v>451</v>
      </c>
      <c r="EI36" s="532"/>
      <c r="EJ36" s="532">
        <v>6.6</v>
      </c>
      <c r="EK36" s="425"/>
      <c r="EL36" s="548">
        <v>0.03</v>
      </c>
      <c r="EM36" s="549">
        <v>0</v>
      </c>
      <c r="EN36" s="425"/>
      <c r="EO36" s="401">
        <v>1.8142</v>
      </c>
      <c r="EP36" s="532">
        <v>0</v>
      </c>
      <c r="EQ36" s="545">
        <f>8.781+5.6</f>
        <v>14.381</v>
      </c>
      <c r="ER36" s="454" t="s">
        <v>481</v>
      </c>
      <c r="ES36" s="425"/>
      <c r="ET36" s="532">
        <v>1.3</v>
      </c>
    </row>
    <row r="37" spans="1:150" s="398" customFormat="1" ht="18" x14ac:dyDescent="0.2">
      <c r="A37" s="421"/>
      <c r="B37" s="422"/>
      <c r="C37" s="423"/>
      <c r="D37" s="424"/>
      <c r="E37" s="431"/>
      <c r="F37" s="113"/>
      <c r="G37" s="120"/>
      <c r="H37" s="118"/>
      <c r="I37" s="118"/>
      <c r="J37" s="113"/>
      <c r="K37" s="113"/>
      <c r="L37" s="113"/>
      <c r="M37" s="401"/>
      <c r="N37" s="425"/>
      <c r="O37" s="113"/>
      <c r="P37" s="1"/>
      <c r="Q37" s="113"/>
      <c r="R37" s="113"/>
      <c r="S37" s="532"/>
      <c r="T37" s="532"/>
      <c r="U37" s="113"/>
      <c r="V37" s="113"/>
      <c r="W37" s="113"/>
      <c r="X37" s="144"/>
      <c r="Y37" s="113"/>
      <c r="Z37" s="113"/>
      <c r="AA37" s="532"/>
      <c r="AB37" s="113"/>
      <c r="AC37" s="113"/>
      <c r="AD37" s="113"/>
      <c r="AE37" s="425"/>
      <c r="AF37" s="425"/>
      <c r="AG37" s="113"/>
      <c r="AH37" s="113"/>
      <c r="AI37" s="113"/>
      <c r="AJ37" s="113"/>
      <c r="AK37" s="113"/>
      <c r="AL37" s="425"/>
      <c r="AM37" s="169"/>
      <c r="AN37" s="425"/>
      <c r="AO37" s="532"/>
      <c r="AP37" s="532"/>
      <c r="AQ37" s="532"/>
      <c r="AR37" s="113"/>
      <c r="AS37" s="533"/>
      <c r="AT37" s="144"/>
      <c r="AU37" s="425"/>
      <c r="AV37" s="425"/>
      <c r="AW37" s="114"/>
      <c r="AX37" s="115"/>
      <c r="AY37" s="113"/>
      <c r="AZ37" s="113"/>
      <c r="BA37" s="113"/>
      <c r="BB37" s="113"/>
      <c r="BC37" s="120"/>
      <c r="BD37" s="113"/>
      <c r="BE37" s="113"/>
      <c r="BF37" s="120"/>
      <c r="BG37" s="120"/>
      <c r="BH37" s="113"/>
      <c r="BI37" s="200"/>
      <c r="BJ37" s="113"/>
      <c r="BK37" s="425"/>
      <c r="BL37" s="113"/>
      <c r="BM37" s="120"/>
      <c r="BN37" s="113"/>
      <c r="BO37" s="113"/>
      <c r="BP37" s="401"/>
      <c r="BQ37" s="425"/>
      <c r="BR37" s="113"/>
      <c r="BS37" s="113"/>
      <c r="BT37" s="425"/>
      <c r="BU37" s="425"/>
      <c r="BV37" s="532"/>
      <c r="BW37" s="425"/>
      <c r="BX37" s="532"/>
      <c r="BY37" s="113"/>
      <c r="BZ37" s="113"/>
      <c r="CA37" s="113"/>
      <c r="CB37" s="110"/>
      <c r="CC37" s="113"/>
      <c r="CD37" s="113"/>
      <c r="CE37" s="113"/>
      <c r="CF37" s="532"/>
      <c r="CG37" s="551"/>
      <c r="CH37" s="532"/>
      <c r="CI37" s="536"/>
      <c r="CJ37" s="532"/>
      <c r="CK37" s="401"/>
      <c r="CL37" s="401"/>
      <c r="CM37" s="401"/>
      <c r="CN37" s="425"/>
      <c r="CO37" s="532"/>
      <c r="CP37" s="532"/>
      <c r="CQ37" s="555"/>
      <c r="CR37" s="533"/>
      <c r="CS37" s="532"/>
      <c r="CT37" s="443"/>
      <c r="CU37" s="537"/>
      <c r="CV37" s="532"/>
      <c r="CW37" s="532"/>
      <c r="CX37" s="532"/>
      <c r="CY37" s="532"/>
      <c r="CZ37" s="581"/>
      <c r="DA37" s="582"/>
      <c r="DB37" s="113"/>
      <c r="DC37" s="113"/>
      <c r="DD37" s="425"/>
      <c r="DE37" s="532"/>
      <c r="DF37" s="532"/>
      <c r="DG37" s="532"/>
      <c r="DH37" s="541"/>
      <c r="DI37" s="542"/>
      <c r="DJ37" s="543"/>
      <c r="DK37" s="543"/>
      <c r="DL37" s="425"/>
      <c r="DM37" s="401"/>
      <c r="DN37" s="532"/>
      <c r="DO37" s="545"/>
      <c r="DP37" s="443"/>
      <c r="DQ37" s="443"/>
      <c r="DR37" s="545"/>
      <c r="DS37" s="532"/>
      <c r="DT37" s="532"/>
      <c r="DU37" s="401"/>
      <c r="DV37" s="401"/>
      <c r="DW37" s="401"/>
      <c r="DX37" s="546"/>
      <c r="DY37" s="532"/>
      <c r="DZ37" s="532"/>
      <c r="EA37" s="552"/>
      <c r="EB37" s="472"/>
      <c r="EC37" s="532"/>
      <c r="ED37" s="532"/>
      <c r="EE37" s="532"/>
      <c r="EF37" s="584"/>
      <c r="EG37" s="533"/>
      <c r="EH37" s="532"/>
      <c r="EI37" s="532"/>
      <c r="EJ37" s="532"/>
      <c r="EK37" s="425"/>
      <c r="EL37" s="548"/>
      <c r="EM37" s="549"/>
      <c r="EN37" s="425"/>
      <c r="EO37" s="401"/>
      <c r="EP37" s="532"/>
      <c r="EQ37" s="545"/>
      <c r="ER37" s="454"/>
      <c r="ES37" s="425"/>
      <c r="ET37" s="532"/>
    </row>
    <row r="38" spans="1:150" ht="51" x14ac:dyDescent="0.2">
      <c r="A38" s="421"/>
      <c r="B38" s="422"/>
      <c r="C38" s="423" t="s">
        <v>228</v>
      </c>
      <c r="D38" s="424" t="s">
        <v>214</v>
      </c>
      <c r="E38" s="3" t="s">
        <v>215</v>
      </c>
      <c r="F38" s="114">
        <v>0.59470000000000001</v>
      </c>
      <c r="G38" s="118">
        <f>+G36/G26*100</f>
        <v>7.6679090864583035</v>
      </c>
      <c r="H38" s="118">
        <v>0</v>
      </c>
      <c r="I38" s="126">
        <f>+I36/I26*100%</f>
        <v>0.12786450160181581</v>
      </c>
      <c r="J38" s="114">
        <v>4.7199999999999999E-2</v>
      </c>
      <c r="K38" s="114">
        <f>K36/K26</f>
        <v>7.3896870931641434E-2</v>
      </c>
      <c r="L38" s="114">
        <v>1.43E-2</v>
      </c>
      <c r="M38" s="402"/>
      <c r="N38" s="425"/>
      <c r="O38" s="114">
        <f>O36/O26</f>
        <v>8.8708510650611E-2</v>
      </c>
      <c r="P38" s="1" t="s">
        <v>809</v>
      </c>
      <c r="Q38" s="114">
        <f>Q36/Q26</f>
        <v>0</v>
      </c>
      <c r="R38" s="113">
        <v>0</v>
      </c>
      <c r="S38" s="555">
        <v>0</v>
      </c>
      <c r="T38" s="555">
        <v>0</v>
      </c>
      <c r="U38" s="114"/>
      <c r="V38" s="114">
        <v>0</v>
      </c>
      <c r="W38" s="114">
        <v>0</v>
      </c>
      <c r="X38" s="145">
        <f>X36/X26</f>
        <v>0.13680434361062632</v>
      </c>
      <c r="Y38" s="114">
        <v>0.20899999999999999</v>
      </c>
      <c r="Z38" s="114">
        <f>Z36/Z26</f>
        <v>4.2672413793103443E-2</v>
      </c>
      <c r="AA38" s="555">
        <f>AA36/AA26</f>
        <v>3.529126749212045E-2</v>
      </c>
      <c r="AB38" s="114">
        <f>AB36/AB26</f>
        <v>4.124680403068131E-2</v>
      </c>
      <c r="AC38" s="114">
        <f>AC36/AC26</f>
        <v>8.7922375911855741E-2</v>
      </c>
      <c r="AD38" s="114">
        <v>2.5499999999999998E-2</v>
      </c>
      <c r="AE38" s="425"/>
      <c r="AF38" s="425"/>
      <c r="AG38" s="114">
        <v>0</v>
      </c>
      <c r="AH38" s="114">
        <v>0</v>
      </c>
      <c r="AI38" s="114">
        <v>4.8437168812996576E-2</v>
      </c>
      <c r="AJ38" s="114">
        <f>AJ36/AJ26</f>
        <v>2.443068026382416E-2</v>
      </c>
      <c r="AK38" s="114">
        <v>8.3879999999999996E-2</v>
      </c>
      <c r="AL38" s="425"/>
      <c r="AM38" s="168">
        <v>0</v>
      </c>
      <c r="AN38" s="425"/>
      <c r="AO38" s="555"/>
      <c r="AP38" s="555">
        <v>0</v>
      </c>
      <c r="AQ38" s="555">
        <f>AQ36/AQ26</f>
        <v>3.6635022818094103E-2</v>
      </c>
      <c r="AR38" s="114">
        <f>AR36/AR26</f>
        <v>0</v>
      </c>
      <c r="AS38" s="556">
        <f>AS36/AS26</f>
        <v>6.3867703669032133E-2</v>
      </c>
      <c r="AT38" s="145">
        <f>AT36/AT26</f>
        <v>1.8587360594795536E-2</v>
      </c>
      <c r="AU38" s="425"/>
      <c r="AV38" s="425"/>
      <c r="AW38" s="182" t="s">
        <v>481</v>
      </c>
      <c r="AX38" s="113">
        <f>AX36/AX26</f>
        <v>4.1072084200220293E-2</v>
      </c>
      <c r="AY38" s="114">
        <f>AY36/AY26</f>
        <v>0</v>
      </c>
      <c r="AZ38" s="114">
        <f>AZ36*100/AZ26/100</f>
        <v>4.607789358200768E-2</v>
      </c>
      <c r="BA38" s="114">
        <v>6.7000000000000004E-2</v>
      </c>
      <c r="BB38" s="114"/>
      <c r="BC38" s="110">
        <v>4.43</v>
      </c>
      <c r="BD38" s="114" t="s">
        <v>481</v>
      </c>
      <c r="BE38" s="114" t="s">
        <v>481</v>
      </c>
      <c r="BF38" s="114">
        <f>BF36/BF26</f>
        <v>7.9170747633039495E-2</v>
      </c>
      <c r="BG38" s="114">
        <f>BG36/BG26</f>
        <v>0</v>
      </c>
      <c r="BH38" s="114">
        <f>BH36/BH26</f>
        <v>4.5078440211458867E-4</v>
      </c>
      <c r="BI38" s="201">
        <v>0</v>
      </c>
      <c r="BJ38" s="114">
        <v>5.8999999999999997E-2</v>
      </c>
      <c r="BK38" s="425"/>
      <c r="BL38" s="114">
        <v>8.5000000000000006E-3</v>
      </c>
      <c r="BM38" s="114">
        <v>3.5499999999999997E-2</v>
      </c>
      <c r="BN38" s="114">
        <v>7.9299999999999998E-4</v>
      </c>
      <c r="BO38" s="114">
        <v>8.0000000000000004E-4</v>
      </c>
      <c r="BP38" s="402" t="s">
        <v>481</v>
      </c>
      <c r="BQ38" s="425"/>
      <c r="BR38" s="114" t="s">
        <v>556</v>
      </c>
      <c r="BS38" s="114" t="s">
        <v>556</v>
      </c>
      <c r="BT38" s="425"/>
      <c r="BU38" s="425"/>
      <c r="BV38" s="555">
        <v>0</v>
      </c>
      <c r="BW38" s="425"/>
      <c r="BX38" s="558">
        <v>3.7000000000000002E-3</v>
      </c>
      <c r="BY38" s="114">
        <v>1.0800000000000001E-2</v>
      </c>
      <c r="BZ38" s="114">
        <v>0</v>
      </c>
      <c r="CA38" s="114">
        <v>7.7348799999999995E-2</v>
      </c>
      <c r="CB38" s="110" t="s">
        <v>481</v>
      </c>
      <c r="CC38" s="114">
        <v>2.5999999999999999E-2</v>
      </c>
      <c r="CD38" s="114">
        <v>0</v>
      </c>
      <c r="CE38" s="114">
        <v>4.3999999999999997E-2</v>
      </c>
      <c r="CF38" s="555">
        <v>5.3E-3</v>
      </c>
      <c r="CG38" s="555">
        <v>0</v>
      </c>
      <c r="CH38" s="555">
        <f>CH36/CH26</f>
        <v>2.6241480038948398E-2</v>
      </c>
      <c r="CI38" s="559">
        <f>0.321847/(6.40178731+32.70757677+4.125+0+0.477072)</f>
        <v>7.3629930485688121E-3</v>
      </c>
      <c r="CJ38" s="555">
        <f>CJ36/CJ26</f>
        <v>8.1314672643173908E-2</v>
      </c>
      <c r="CK38" s="402">
        <f>CK36/CK26</f>
        <v>3.7337976397755858E-2</v>
      </c>
      <c r="CL38" s="402">
        <f>CL36/CL26</f>
        <v>0.11557353366079168</v>
      </c>
      <c r="CM38" s="402">
        <v>0</v>
      </c>
      <c r="CN38" s="425"/>
      <c r="CO38" s="555">
        <f>CO36/CO26</f>
        <v>1.939239106517589E-3</v>
      </c>
      <c r="CP38" s="555">
        <f>CP36/CP26</f>
        <v>0</v>
      </c>
      <c r="CQ38" s="555"/>
      <c r="CR38" s="556">
        <v>0</v>
      </c>
      <c r="CS38" s="555">
        <v>0</v>
      </c>
      <c r="CT38" s="443">
        <v>5.0999999999999996</v>
      </c>
      <c r="CU38" s="555">
        <v>9.4000000000000004E-3</v>
      </c>
      <c r="CV38" s="555">
        <v>2.8299999999999999E-2</v>
      </c>
      <c r="CW38" s="555">
        <f>CW36/CW26</f>
        <v>8.6803994765632331E-2</v>
      </c>
      <c r="CX38" s="555"/>
      <c r="CY38" s="555">
        <v>0</v>
      </c>
      <c r="CZ38" s="560">
        <v>0</v>
      </c>
      <c r="DA38" s="561">
        <v>0</v>
      </c>
      <c r="DB38" s="114">
        <f>DB36/DB26</f>
        <v>2.0695049550046685E-2</v>
      </c>
      <c r="DC38" s="114"/>
      <c r="DD38" s="425"/>
      <c r="DE38" s="555">
        <v>5.0299999999999997E-2</v>
      </c>
      <c r="DF38" s="555">
        <v>0</v>
      </c>
      <c r="DG38" s="555">
        <v>5.5999999999999999E-3</v>
      </c>
      <c r="DH38" s="562">
        <f>DH36/DH26</f>
        <v>4.9901248179000509E-4</v>
      </c>
      <c r="DI38" s="555">
        <f>DI36/DI26</f>
        <v>0.15510764828852611</v>
      </c>
      <c r="DJ38" s="563">
        <v>0</v>
      </c>
      <c r="DK38" s="563" t="s">
        <v>481</v>
      </c>
      <c r="DL38" s="425"/>
      <c r="DM38" s="402">
        <v>0</v>
      </c>
      <c r="DN38" s="555">
        <f>DN36/DN26</f>
        <v>0.10768180567965945</v>
      </c>
      <c r="DO38" s="565">
        <v>0</v>
      </c>
      <c r="DP38" s="566">
        <v>7.6200000000000004E-2</v>
      </c>
      <c r="DQ38" s="443">
        <v>0</v>
      </c>
      <c r="DR38" s="565">
        <v>0</v>
      </c>
      <c r="DS38" s="555">
        <v>0.48</v>
      </c>
      <c r="DT38" s="555"/>
      <c r="DU38" s="402"/>
      <c r="DV38" s="402">
        <f>DV36/DV26</f>
        <v>6.25E-2</v>
      </c>
      <c r="DW38" s="402">
        <f>DW36/301.5</f>
        <v>4.2454394693200663E-2</v>
      </c>
      <c r="DX38" s="567">
        <f>DX36/DX26</f>
        <v>5.4549053318899317E-2</v>
      </c>
      <c r="DY38" s="555" t="s">
        <v>451</v>
      </c>
      <c r="DZ38" s="555"/>
      <c r="EA38" s="529">
        <v>0</v>
      </c>
      <c r="EB38" s="527">
        <v>0</v>
      </c>
      <c r="EC38" s="555">
        <v>8.8400000000000006E-2</v>
      </c>
      <c r="ED38" s="555">
        <f>ED36/ED26</f>
        <v>9.582215408202377E-5</v>
      </c>
      <c r="EE38" s="555">
        <v>4.8599999999999997E-2</v>
      </c>
      <c r="EF38" s="585"/>
      <c r="EG38" s="556" t="s">
        <v>2181</v>
      </c>
      <c r="EH38" s="555" t="s">
        <v>451</v>
      </c>
      <c r="EI38" s="555"/>
      <c r="EJ38" s="555">
        <f>EJ36/EJ26</f>
        <v>9.1922005571030627E-2</v>
      </c>
      <c r="EK38" s="425"/>
      <c r="EL38" s="569">
        <v>3.4099999999999998E-2</v>
      </c>
      <c r="EM38" s="570">
        <v>0</v>
      </c>
      <c r="EN38" s="425"/>
      <c r="EO38" s="402">
        <f>EO36/EO26</f>
        <v>1.8872789599534163E-3</v>
      </c>
      <c r="EP38" s="555"/>
      <c r="EQ38" s="565">
        <f>EQ36/EQ26</f>
        <v>1.7769201048235827E-2</v>
      </c>
      <c r="ER38" s="454" t="s">
        <v>481</v>
      </c>
      <c r="ES38" s="425"/>
      <c r="ET38" s="555">
        <f>ET36/ET26</f>
        <v>1.4489522960320998E-3</v>
      </c>
    </row>
    <row r="39" spans="1:150" ht="85" x14ac:dyDescent="0.2">
      <c r="A39" s="421" t="s">
        <v>229</v>
      </c>
      <c r="B39" s="422" t="s">
        <v>230</v>
      </c>
      <c r="C39" s="423" t="s">
        <v>231</v>
      </c>
      <c r="D39" s="424" t="s">
        <v>419</v>
      </c>
      <c r="E39" s="431" t="s">
        <v>209</v>
      </c>
      <c r="F39" s="113">
        <v>0</v>
      </c>
      <c r="G39" s="120">
        <v>5.8828044200000003</v>
      </c>
      <c r="H39" s="118">
        <v>58.287999999999997</v>
      </c>
      <c r="I39" s="118">
        <v>0</v>
      </c>
      <c r="J39" s="113" t="s">
        <v>481</v>
      </c>
      <c r="K39" s="113">
        <v>0</v>
      </c>
      <c r="L39" s="113" t="s">
        <v>451</v>
      </c>
      <c r="M39" s="401">
        <v>0</v>
      </c>
      <c r="N39" s="425"/>
      <c r="O39" s="113" t="s">
        <v>481</v>
      </c>
      <c r="P39" s="1" t="s">
        <v>809</v>
      </c>
      <c r="Q39" s="1">
        <v>0</v>
      </c>
      <c r="R39" s="113">
        <v>0</v>
      </c>
      <c r="S39" s="532" t="s">
        <v>726</v>
      </c>
      <c r="T39" s="532" t="s">
        <v>726</v>
      </c>
      <c r="U39" s="113">
        <v>0</v>
      </c>
      <c r="V39" s="113">
        <v>0</v>
      </c>
      <c r="W39" s="113">
        <v>453.69099999999997</v>
      </c>
      <c r="X39" s="144">
        <v>23.398</v>
      </c>
      <c r="Y39" s="113"/>
      <c r="Z39" s="113"/>
      <c r="AA39" s="532">
        <v>0</v>
      </c>
      <c r="AB39" s="113" t="s">
        <v>451</v>
      </c>
      <c r="AC39" s="113"/>
      <c r="AD39" s="113">
        <v>0</v>
      </c>
      <c r="AE39" s="425"/>
      <c r="AF39" s="425"/>
      <c r="AG39" s="113">
        <v>0</v>
      </c>
      <c r="AH39" s="113">
        <v>452.81799999999998</v>
      </c>
      <c r="AI39" s="113">
        <v>29.369</v>
      </c>
      <c r="AJ39" s="113">
        <v>0</v>
      </c>
      <c r="AK39" s="113">
        <v>10.28762319</v>
      </c>
      <c r="AL39" s="425"/>
      <c r="AM39" s="169">
        <v>0</v>
      </c>
      <c r="AN39" s="425"/>
      <c r="AO39" s="532">
        <v>0</v>
      </c>
      <c r="AP39" s="532">
        <v>395.8</v>
      </c>
      <c r="AQ39" s="532">
        <v>11.63788534</v>
      </c>
      <c r="AR39" s="113">
        <v>11.627000000000001</v>
      </c>
      <c r="AS39" s="533"/>
      <c r="AT39" s="144"/>
      <c r="AU39" s="425"/>
      <c r="AV39" s="425"/>
      <c r="AW39" s="113" t="s">
        <v>481</v>
      </c>
      <c r="AX39" s="113" t="s">
        <v>481</v>
      </c>
      <c r="AY39" s="113" t="s">
        <v>481</v>
      </c>
      <c r="AZ39" s="113">
        <v>0</v>
      </c>
      <c r="BA39" s="113">
        <v>0</v>
      </c>
      <c r="BB39" s="113" t="s">
        <v>1414</v>
      </c>
      <c r="BC39" s="113" t="s">
        <v>451</v>
      </c>
      <c r="BD39" s="113" t="s">
        <v>481</v>
      </c>
      <c r="BE39" s="113" t="s">
        <v>481</v>
      </c>
      <c r="BF39" s="120">
        <v>4.2990000000000004</v>
      </c>
      <c r="BG39" s="120">
        <v>157.59700000000001</v>
      </c>
      <c r="BH39" s="118">
        <v>190.959</v>
      </c>
      <c r="BI39" s="200">
        <v>0</v>
      </c>
      <c r="BJ39" s="208" t="s">
        <v>451</v>
      </c>
      <c r="BK39" s="425"/>
      <c r="BL39" s="113">
        <v>0</v>
      </c>
      <c r="BM39" s="120">
        <v>0</v>
      </c>
      <c r="BN39" s="113" t="s">
        <v>481</v>
      </c>
      <c r="BO39" s="113" t="s">
        <v>481</v>
      </c>
      <c r="BP39" s="401" t="s">
        <v>481</v>
      </c>
      <c r="BQ39" s="425"/>
      <c r="BR39" s="113">
        <v>0</v>
      </c>
      <c r="BS39" s="113">
        <v>38.389723310000001</v>
      </c>
      <c r="BT39" s="425"/>
      <c r="BU39" s="425"/>
      <c r="BV39" s="532" t="s">
        <v>451</v>
      </c>
      <c r="BW39" s="425"/>
      <c r="BX39" s="534">
        <v>10.798</v>
      </c>
      <c r="BY39" s="113" t="s">
        <v>809</v>
      </c>
      <c r="BZ39" s="113">
        <v>0</v>
      </c>
      <c r="CA39" s="113">
        <v>0</v>
      </c>
      <c r="CB39" s="110" t="s">
        <v>481</v>
      </c>
      <c r="CC39" s="113">
        <v>5.6966000000000001</v>
      </c>
      <c r="CD39" s="113">
        <v>0</v>
      </c>
      <c r="CE39" s="113">
        <v>54.134</v>
      </c>
      <c r="CF39" s="532" t="s">
        <v>492</v>
      </c>
      <c r="CG39" s="586">
        <f>70+504.89</f>
        <v>574.89</v>
      </c>
      <c r="CH39" s="532" t="s">
        <v>451</v>
      </c>
      <c r="CI39" s="536">
        <f>5.43980058+32.05342349</f>
        <v>37.493224069999997</v>
      </c>
      <c r="CJ39" s="532">
        <v>0</v>
      </c>
      <c r="CK39" s="401">
        <v>36.598999999999997</v>
      </c>
      <c r="CL39" s="401">
        <v>0</v>
      </c>
      <c r="CM39" s="401">
        <v>364.17700000000002</v>
      </c>
      <c r="CN39" s="425"/>
      <c r="CO39" s="532" t="s">
        <v>481</v>
      </c>
      <c r="CP39" s="532" t="s">
        <v>481</v>
      </c>
      <c r="CQ39" s="532">
        <v>163.56254272000001</v>
      </c>
      <c r="CR39" s="533">
        <v>0</v>
      </c>
      <c r="CS39" s="532">
        <v>0</v>
      </c>
      <c r="CT39" s="443" t="s">
        <v>481</v>
      </c>
      <c r="CU39" s="537">
        <v>10.46935272</v>
      </c>
      <c r="CV39" s="532">
        <v>0</v>
      </c>
      <c r="CW39" s="532">
        <v>0</v>
      </c>
      <c r="CX39" s="532" t="s">
        <v>451</v>
      </c>
      <c r="CY39" s="532">
        <v>0</v>
      </c>
      <c r="CZ39" s="581">
        <v>0</v>
      </c>
      <c r="DA39" s="582">
        <v>0</v>
      </c>
      <c r="DB39" s="113">
        <f>693.256+24.2</f>
        <v>717.45600000000002</v>
      </c>
      <c r="DC39" s="113"/>
      <c r="DD39" s="425"/>
      <c r="DE39" s="532">
        <v>0</v>
      </c>
      <c r="DF39" s="532">
        <v>0</v>
      </c>
      <c r="DG39" s="532">
        <v>0</v>
      </c>
      <c r="DH39" s="541">
        <v>2.9442827600000001</v>
      </c>
      <c r="DI39" s="444" t="s">
        <v>481</v>
      </c>
      <c r="DJ39" s="543">
        <v>1553.3243</v>
      </c>
      <c r="DK39" s="543" t="s">
        <v>481</v>
      </c>
      <c r="DL39" s="425"/>
      <c r="DM39" s="401">
        <v>0</v>
      </c>
      <c r="DN39" s="532" t="s">
        <v>481</v>
      </c>
      <c r="DO39" s="545">
        <v>39.813000000000002</v>
      </c>
      <c r="DP39" s="443">
        <v>281.59100000000001</v>
      </c>
      <c r="DQ39" s="443">
        <v>0</v>
      </c>
      <c r="DR39" s="545">
        <v>340.822</v>
      </c>
      <c r="DS39" s="532">
        <v>20</v>
      </c>
      <c r="DT39" s="532"/>
      <c r="DU39" s="401"/>
      <c r="DV39" s="401">
        <v>0</v>
      </c>
      <c r="DW39" s="401">
        <v>0</v>
      </c>
      <c r="DX39" s="401">
        <v>0</v>
      </c>
      <c r="DY39" s="532" t="s">
        <v>451</v>
      </c>
      <c r="DZ39" s="532" t="s">
        <v>451</v>
      </c>
      <c r="EA39" s="552">
        <v>1.3360000000000001</v>
      </c>
      <c r="EB39" s="472">
        <v>180.999</v>
      </c>
      <c r="EC39" s="532"/>
      <c r="ED39" s="532"/>
      <c r="EE39" s="532" t="s">
        <v>481</v>
      </c>
      <c r="EF39" s="458">
        <v>456.57</v>
      </c>
      <c r="EG39" s="533">
        <v>478.5616</v>
      </c>
      <c r="EH39" s="532" t="s">
        <v>451</v>
      </c>
      <c r="EI39" s="532">
        <v>343.59800000000001</v>
      </c>
      <c r="EJ39" s="532">
        <v>9</v>
      </c>
      <c r="EK39" s="425"/>
      <c r="EL39" s="548">
        <v>0.184</v>
      </c>
      <c r="EM39" s="549">
        <v>454.65</v>
      </c>
      <c r="EN39" s="425"/>
      <c r="EO39" s="20" t="s">
        <v>481</v>
      </c>
      <c r="EP39" s="532">
        <v>0</v>
      </c>
      <c r="EQ39" s="545" t="s">
        <v>481</v>
      </c>
      <c r="ER39" s="454" t="s">
        <v>481</v>
      </c>
      <c r="ES39" s="425"/>
      <c r="ET39" s="532">
        <v>411.3</v>
      </c>
    </row>
    <row r="40" spans="1:150" ht="51" x14ac:dyDescent="0.2">
      <c r="A40" s="421"/>
      <c r="B40" s="422"/>
      <c r="C40" s="423" t="s">
        <v>232</v>
      </c>
      <c r="D40" s="424" t="s">
        <v>233</v>
      </c>
      <c r="E40" s="3" t="s">
        <v>215</v>
      </c>
      <c r="F40" s="114">
        <v>0</v>
      </c>
      <c r="G40" s="122">
        <f>+G39/G26</f>
        <v>0.69612360286998565</v>
      </c>
      <c r="H40" s="118">
        <f>+H39/H26*100</f>
        <v>92.759158470988893</v>
      </c>
      <c r="I40" s="114" t="s">
        <v>481</v>
      </c>
      <c r="J40" s="114" t="s">
        <v>481</v>
      </c>
      <c r="K40" s="114">
        <f>K39/K26</f>
        <v>0</v>
      </c>
      <c r="L40" s="114"/>
      <c r="M40" s="402"/>
      <c r="N40" s="425"/>
      <c r="O40" s="114" t="s">
        <v>481</v>
      </c>
      <c r="P40" s="1" t="s">
        <v>809</v>
      </c>
      <c r="Q40" s="114">
        <f>Q39/Q26</f>
        <v>0</v>
      </c>
      <c r="R40" s="113">
        <v>0</v>
      </c>
      <c r="S40" s="555" t="s">
        <v>726</v>
      </c>
      <c r="T40" s="555" t="s">
        <v>726</v>
      </c>
      <c r="U40" s="114">
        <v>0</v>
      </c>
      <c r="V40" s="114">
        <v>0</v>
      </c>
      <c r="W40" s="114">
        <f>W39/W26</f>
        <v>0.72301585024972193</v>
      </c>
      <c r="X40" s="145">
        <f>X39/X26</f>
        <v>0.45371339926313747</v>
      </c>
      <c r="Y40" s="114"/>
      <c r="Z40" s="114"/>
      <c r="AA40" s="555">
        <v>0</v>
      </c>
      <c r="AB40" s="114" t="s">
        <v>481</v>
      </c>
      <c r="AC40" s="114"/>
      <c r="AD40" s="114">
        <v>0</v>
      </c>
      <c r="AE40" s="425"/>
      <c r="AF40" s="425"/>
      <c r="AG40" s="114">
        <v>0</v>
      </c>
      <c r="AH40" s="114">
        <v>0.74932897345349481</v>
      </c>
      <c r="AI40" s="114">
        <v>0.74596092347366494</v>
      </c>
      <c r="AJ40" s="114"/>
      <c r="AK40" s="114">
        <v>0.68063974000000005</v>
      </c>
      <c r="AL40" s="425"/>
      <c r="AM40" s="168">
        <v>0</v>
      </c>
      <c r="AN40" s="425"/>
      <c r="AO40" s="555"/>
      <c r="AP40" s="555">
        <f>AP39/AP26</f>
        <v>0.55302501047925101</v>
      </c>
      <c r="AQ40" s="555">
        <f>AQ39/AQ26</f>
        <v>0.50629215742967715</v>
      </c>
      <c r="AR40" s="114">
        <f>AR39/AR26</f>
        <v>0.70139349701393494</v>
      </c>
      <c r="AS40" s="556"/>
      <c r="AT40" s="145"/>
      <c r="AU40" s="425"/>
      <c r="AV40" s="425"/>
      <c r="AW40" s="114" t="s">
        <v>481</v>
      </c>
      <c r="AX40" s="114" t="s">
        <v>481</v>
      </c>
      <c r="AY40" s="114" t="s">
        <v>481</v>
      </c>
      <c r="AZ40" s="114">
        <v>0</v>
      </c>
      <c r="BA40" s="114"/>
      <c r="BB40" s="114"/>
      <c r="BC40" s="114"/>
      <c r="BD40" s="114" t="s">
        <v>481</v>
      </c>
      <c r="BE40" s="114" t="s">
        <v>481</v>
      </c>
      <c r="BF40" s="114">
        <f>BF39/BF26</f>
        <v>0.3508814887365328</v>
      </c>
      <c r="BG40" s="114">
        <f>BG39/BG26</f>
        <v>0.90205427310556419</v>
      </c>
      <c r="BH40" s="114">
        <f>BH39/BH26</f>
        <v>0.71141602184627883</v>
      </c>
      <c r="BI40" s="201">
        <v>0</v>
      </c>
      <c r="BJ40" s="208" t="s">
        <v>451</v>
      </c>
      <c r="BK40" s="425"/>
      <c r="BL40" s="114">
        <v>0</v>
      </c>
      <c r="BM40" s="114">
        <v>0</v>
      </c>
      <c r="BN40" s="114" t="s">
        <v>481</v>
      </c>
      <c r="BO40" s="114" t="s">
        <v>481</v>
      </c>
      <c r="BP40" s="402" t="s">
        <v>481</v>
      </c>
      <c r="BQ40" s="425"/>
      <c r="BR40" s="114">
        <v>0</v>
      </c>
      <c r="BS40" s="114">
        <f>BS39/56.25095538</f>
        <v>0.6824723784806942</v>
      </c>
      <c r="BT40" s="425"/>
      <c r="BU40" s="425"/>
      <c r="BV40" s="555"/>
      <c r="BW40" s="425"/>
      <c r="BX40" s="558">
        <v>0.1022</v>
      </c>
      <c r="BY40" s="114" t="s">
        <v>809</v>
      </c>
      <c r="BZ40" s="114">
        <v>0</v>
      </c>
      <c r="CA40" s="114">
        <v>0</v>
      </c>
      <c r="CB40" s="110" t="s">
        <v>481</v>
      </c>
      <c r="CC40" s="114">
        <v>0.16300000000000001</v>
      </c>
      <c r="CD40" s="114">
        <v>0</v>
      </c>
      <c r="CE40" s="114">
        <v>0.879</v>
      </c>
      <c r="CF40" s="555" t="s">
        <v>492</v>
      </c>
      <c r="CG40" s="555">
        <f>CG39/CG26</f>
        <v>0.78904620823032035</v>
      </c>
      <c r="CH40" s="555" t="s">
        <v>451</v>
      </c>
      <c r="CI40" s="559">
        <f>37.493/(6.40178731+32.70757677+4.125+0+0.477072)</f>
        <v>0.857738920574032</v>
      </c>
      <c r="CJ40" s="555"/>
      <c r="CK40" s="402">
        <f>CK39/CK26</f>
        <v>0.88505997291545757</v>
      </c>
      <c r="CL40" s="402">
        <f>CL39/CL26</f>
        <v>0</v>
      </c>
      <c r="CM40" s="402">
        <f>CM39/CM26</f>
        <v>0.49665534279156481</v>
      </c>
      <c r="CN40" s="425"/>
      <c r="CO40" s="555" t="s">
        <v>481</v>
      </c>
      <c r="CP40" s="555" t="s">
        <v>481</v>
      </c>
      <c r="CQ40" s="555">
        <f>CQ39/CQ26</f>
        <v>0.44342848847968608</v>
      </c>
      <c r="CR40" s="556">
        <v>0</v>
      </c>
      <c r="CS40" s="555">
        <v>0</v>
      </c>
      <c r="CT40" s="443" t="s">
        <v>481</v>
      </c>
      <c r="CU40" s="555">
        <v>0.56459999999999999</v>
      </c>
      <c r="CV40" s="555">
        <v>0</v>
      </c>
      <c r="CW40" s="555">
        <v>0</v>
      </c>
      <c r="CX40" s="555"/>
      <c r="CY40" s="555">
        <v>0</v>
      </c>
      <c r="CZ40" s="560">
        <v>0</v>
      </c>
      <c r="DA40" s="561">
        <v>0</v>
      </c>
      <c r="DB40" s="114">
        <f>DB39/DB26</f>
        <v>0.62842457654286599</v>
      </c>
      <c r="DC40" s="114"/>
      <c r="DD40" s="425"/>
      <c r="DE40" s="532">
        <v>0</v>
      </c>
      <c r="DF40" s="555">
        <v>0</v>
      </c>
      <c r="DG40" s="555">
        <v>0</v>
      </c>
      <c r="DH40" s="562">
        <f>DH39/DH26</f>
        <v>1.3479209606964459E-2</v>
      </c>
      <c r="DI40" s="444" t="s">
        <v>481</v>
      </c>
      <c r="DJ40" s="563">
        <f>DJ39/DJ26</f>
        <v>0.86104801624052463</v>
      </c>
      <c r="DK40" s="563" t="s">
        <v>481</v>
      </c>
      <c r="DL40" s="425"/>
      <c r="DM40" s="402">
        <v>0</v>
      </c>
      <c r="DN40" s="555" t="s">
        <v>481</v>
      </c>
      <c r="DO40" s="565">
        <v>0.97899999999999998</v>
      </c>
      <c r="DP40" s="566">
        <v>0.8911</v>
      </c>
      <c r="DQ40" s="443">
        <v>0</v>
      </c>
      <c r="DR40" s="565">
        <f>DR39/DR26</f>
        <v>0.97789547982073066</v>
      </c>
      <c r="DS40" s="555">
        <v>0.26</v>
      </c>
      <c r="DT40" s="555"/>
      <c r="DU40" s="402"/>
      <c r="DV40" s="402">
        <v>0</v>
      </c>
      <c r="DW40" s="402">
        <v>0</v>
      </c>
      <c r="DX40" s="402">
        <v>0</v>
      </c>
      <c r="DY40" s="532" t="s">
        <v>451</v>
      </c>
      <c r="DZ40" s="532"/>
      <c r="EA40" s="529">
        <f>EA39/EA26</f>
        <v>0.23908375089477449</v>
      </c>
      <c r="EB40" s="527">
        <v>0.31259999999999999</v>
      </c>
      <c r="EC40" s="555"/>
      <c r="ED40" s="555"/>
      <c r="EE40" s="555" t="s">
        <v>481</v>
      </c>
      <c r="EF40" s="458">
        <v>0.82</v>
      </c>
      <c r="EG40" s="587">
        <v>0.60599999999999998</v>
      </c>
      <c r="EH40" s="555" t="s">
        <v>451</v>
      </c>
      <c r="EI40" s="555">
        <v>0.91800000000000004</v>
      </c>
      <c r="EJ40" s="555">
        <f>EJ39/EJ26</f>
        <v>0.12534818941504175</v>
      </c>
      <c r="EK40" s="425"/>
      <c r="EL40" s="569">
        <v>0.20930000000000001</v>
      </c>
      <c r="EM40" s="570">
        <f>EM39/EM26</f>
        <v>0.2438219962674561</v>
      </c>
      <c r="EN40" s="425"/>
      <c r="EO40" s="20" t="s">
        <v>481</v>
      </c>
      <c r="EP40" s="555"/>
      <c r="EQ40" s="565" t="s">
        <v>481</v>
      </c>
      <c r="ER40" s="454" t="s">
        <v>481</v>
      </c>
      <c r="ES40" s="425"/>
      <c r="ET40" s="555">
        <f>ET39/ET26</f>
        <v>0.45842621489077129</v>
      </c>
    </row>
    <row r="41" spans="1:150" ht="409.6" x14ac:dyDescent="0.2">
      <c r="A41" s="421"/>
      <c r="B41" s="422"/>
      <c r="C41" s="423" t="s">
        <v>234</v>
      </c>
      <c r="D41" s="424" t="s">
        <v>420</v>
      </c>
      <c r="E41" s="3" t="s">
        <v>92</v>
      </c>
      <c r="F41" s="110" t="s">
        <v>451</v>
      </c>
      <c r="G41" s="110" t="s">
        <v>858</v>
      </c>
      <c r="H41" s="1" t="s">
        <v>880</v>
      </c>
      <c r="I41" s="114" t="s">
        <v>481</v>
      </c>
      <c r="J41" s="110" t="s">
        <v>481</v>
      </c>
      <c r="K41" s="110"/>
      <c r="L41" s="110"/>
      <c r="M41" s="20"/>
      <c r="N41" s="425"/>
      <c r="O41" s="110" t="s">
        <v>481</v>
      </c>
      <c r="P41" s="1" t="s">
        <v>809</v>
      </c>
      <c r="Q41" s="1" t="s">
        <v>481</v>
      </c>
      <c r="R41" s="110" t="s">
        <v>700</v>
      </c>
      <c r="S41" s="424" t="s">
        <v>726</v>
      </c>
      <c r="T41" s="424" t="s">
        <v>726</v>
      </c>
      <c r="U41" s="110" t="s">
        <v>451</v>
      </c>
      <c r="V41" s="110" t="s">
        <v>492</v>
      </c>
      <c r="W41" s="110" t="s">
        <v>940</v>
      </c>
      <c r="X41" s="320" t="s">
        <v>965</v>
      </c>
      <c r="Y41" s="110"/>
      <c r="Z41" s="110"/>
      <c r="AA41" s="424" t="s">
        <v>481</v>
      </c>
      <c r="AB41" s="110" t="s">
        <v>481</v>
      </c>
      <c r="AC41" s="110"/>
      <c r="AD41" s="110"/>
      <c r="AE41" s="425"/>
      <c r="AF41" s="425"/>
      <c r="AG41" s="110" t="s">
        <v>481</v>
      </c>
      <c r="AH41" s="110" t="s">
        <v>1106</v>
      </c>
      <c r="AI41" s="110" t="s">
        <v>487</v>
      </c>
      <c r="AJ41" s="110"/>
      <c r="AK41" s="110" t="s">
        <v>1184</v>
      </c>
      <c r="AL41" s="425"/>
      <c r="AM41" s="322">
        <v>0</v>
      </c>
      <c r="AN41" s="425"/>
      <c r="AO41" s="424"/>
      <c r="AP41" s="424" t="s">
        <v>2014</v>
      </c>
      <c r="AQ41" s="424" t="s">
        <v>1201</v>
      </c>
      <c r="AR41" s="110" t="s">
        <v>1223</v>
      </c>
      <c r="AS41" s="447"/>
      <c r="AT41" s="320"/>
      <c r="AU41" s="425"/>
      <c r="AV41" s="425"/>
      <c r="AW41" s="110" t="s">
        <v>481</v>
      </c>
      <c r="AX41" s="110" t="s">
        <v>481</v>
      </c>
      <c r="AY41" s="110" t="s">
        <v>481</v>
      </c>
      <c r="AZ41" s="110" t="s">
        <v>451</v>
      </c>
      <c r="BA41" s="110"/>
      <c r="BB41" s="110"/>
      <c r="BC41" s="110"/>
      <c r="BD41" s="110" t="s">
        <v>481</v>
      </c>
      <c r="BE41" s="110" t="s">
        <v>481</v>
      </c>
      <c r="BF41" s="110" t="s">
        <v>858</v>
      </c>
      <c r="BG41" s="110" t="s">
        <v>858</v>
      </c>
      <c r="BH41" s="110" t="s">
        <v>1532</v>
      </c>
      <c r="BI41" s="198" t="s">
        <v>481</v>
      </c>
      <c r="BJ41" s="208" t="s">
        <v>451</v>
      </c>
      <c r="BK41" s="425"/>
      <c r="BL41" s="110" t="s">
        <v>451</v>
      </c>
      <c r="BM41" s="110" t="s">
        <v>451</v>
      </c>
      <c r="BN41" s="110" t="s">
        <v>481</v>
      </c>
      <c r="BO41" s="110" t="s">
        <v>481</v>
      </c>
      <c r="BP41" s="20" t="s">
        <v>481</v>
      </c>
      <c r="BQ41" s="425"/>
      <c r="BR41" s="110" t="s">
        <v>451</v>
      </c>
      <c r="BS41" s="110" t="s">
        <v>592</v>
      </c>
      <c r="BT41" s="425"/>
      <c r="BU41" s="425"/>
      <c r="BV41" s="424"/>
      <c r="BW41" s="425"/>
      <c r="BX41" s="424" t="s">
        <v>451</v>
      </c>
      <c r="BY41" s="110" t="s">
        <v>809</v>
      </c>
      <c r="BZ41" s="110" t="s">
        <v>481</v>
      </c>
      <c r="CA41" s="110" t="s">
        <v>481</v>
      </c>
      <c r="CB41" s="110" t="s">
        <v>481</v>
      </c>
      <c r="CC41" s="110" t="s">
        <v>1860</v>
      </c>
      <c r="CD41" s="110" t="s">
        <v>481</v>
      </c>
      <c r="CE41" s="110" t="s">
        <v>1860</v>
      </c>
      <c r="CF41" s="424" t="s">
        <v>492</v>
      </c>
      <c r="CG41" s="424" t="s">
        <v>2238</v>
      </c>
      <c r="CH41" s="445" t="s">
        <v>451</v>
      </c>
      <c r="CI41" s="446" t="s">
        <v>2273</v>
      </c>
      <c r="CJ41" s="424"/>
      <c r="CK41" s="20" t="s">
        <v>3305</v>
      </c>
      <c r="CL41" s="20" t="s">
        <v>481</v>
      </c>
      <c r="CM41" s="20" t="s">
        <v>3333</v>
      </c>
      <c r="CN41" s="425"/>
      <c r="CO41" s="424" t="s">
        <v>481</v>
      </c>
      <c r="CP41" s="424" t="s">
        <v>481</v>
      </c>
      <c r="CQ41" s="444" t="s">
        <v>2180</v>
      </c>
      <c r="CR41" s="518" t="s">
        <v>736</v>
      </c>
      <c r="CS41" s="424" t="s">
        <v>3243</v>
      </c>
      <c r="CT41" s="443" t="s">
        <v>481</v>
      </c>
      <c r="CU41" s="444" t="s">
        <v>2325</v>
      </c>
      <c r="CV41" s="424" t="s">
        <v>736</v>
      </c>
      <c r="CW41" s="424" t="s">
        <v>481</v>
      </c>
      <c r="CX41" s="424"/>
      <c r="CY41" s="424"/>
      <c r="CZ41" s="448"/>
      <c r="DA41" s="449" t="s">
        <v>451</v>
      </c>
      <c r="DB41" s="194" t="s">
        <v>520</v>
      </c>
      <c r="DC41" s="194"/>
      <c r="DD41" s="425"/>
      <c r="DE41" s="532" t="s">
        <v>451</v>
      </c>
      <c r="DF41" s="424" t="s">
        <v>451</v>
      </c>
      <c r="DG41" s="424" t="s">
        <v>451</v>
      </c>
      <c r="DH41" s="464" t="s">
        <v>2380</v>
      </c>
      <c r="DI41" s="444" t="s">
        <v>481</v>
      </c>
      <c r="DJ41" s="453" t="s">
        <v>2430</v>
      </c>
      <c r="DK41" s="453" t="s">
        <v>481</v>
      </c>
      <c r="DL41" s="425"/>
      <c r="DM41" s="20">
        <v>0</v>
      </c>
      <c r="DN41" s="424" t="s">
        <v>481</v>
      </c>
      <c r="DO41" s="445" t="s">
        <v>2554</v>
      </c>
      <c r="DP41" s="443" t="s">
        <v>858</v>
      </c>
      <c r="DQ41" s="443" t="s">
        <v>492</v>
      </c>
      <c r="DR41" s="445" t="s">
        <v>2860</v>
      </c>
      <c r="DS41" s="424"/>
      <c r="DT41" s="424"/>
      <c r="DU41" s="20"/>
      <c r="DV41" s="20">
        <v>0</v>
      </c>
      <c r="DW41" s="20" t="s">
        <v>3243</v>
      </c>
      <c r="DX41" s="455" t="s">
        <v>451</v>
      </c>
      <c r="DY41" s="532" t="s">
        <v>451</v>
      </c>
      <c r="DZ41" s="532" t="s">
        <v>451</v>
      </c>
      <c r="EA41" s="495" t="s">
        <v>2662</v>
      </c>
      <c r="EB41" s="527" t="s">
        <v>2681</v>
      </c>
      <c r="EC41" s="424"/>
      <c r="ED41" s="424"/>
      <c r="EE41" s="424" t="s">
        <v>481</v>
      </c>
      <c r="EF41" s="458" t="s">
        <v>2774</v>
      </c>
      <c r="EG41" s="447" t="s">
        <v>2796</v>
      </c>
      <c r="EH41" s="424" t="s">
        <v>451</v>
      </c>
      <c r="EI41" s="424" t="s">
        <v>3181</v>
      </c>
      <c r="EJ41" s="424" t="s">
        <v>3202</v>
      </c>
      <c r="EK41" s="425"/>
      <c r="EL41" s="459" t="s">
        <v>2840</v>
      </c>
      <c r="EM41" s="460" t="s">
        <v>2860</v>
      </c>
      <c r="EN41" s="425"/>
      <c r="EO41" s="20" t="s">
        <v>481</v>
      </c>
      <c r="EP41" s="424"/>
      <c r="EQ41" s="445" t="s">
        <v>481</v>
      </c>
      <c r="ER41" s="454" t="s">
        <v>481</v>
      </c>
      <c r="ES41" s="425"/>
      <c r="ET41" s="424" t="s">
        <v>2089</v>
      </c>
    </row>
    <row r="42" spans="1:150" ht="119" x14ac:dyDescent="0.2">
      <c r="A42" s="421"/>
      <c r="B42" s="422"/>
      <c r="C42" s="423" t="s">
        <v>235</v>
      </c>
      <c r="D42" s="424" t="s">
        <v>236</v>
      </c>
      <c r="E42" s="3" t="s">
        <v>92</v>
      </c>
      <c r="F42" s="110" t="s">
        <v>451</v>
      </c>
      <c r="G42" s="110" t="s">
        <v>856</v>
      </c>
      <c r="H42" s="1" t="s">
        <v>881</v>
      </c>
      <c r="I42" s="114" t="s">
        <v>481</v>
      </c>
      <c r="J42" s="110" t="s">
        <v>481</v>
      </c>
      <c r="K42" s="110"/>
      <c r="L42" s="110"/>
      <c r="M42" s="20"/>
      <c r="N42" s="425"/>
      <c r="O42" s="110" t="s">
        <v>481</v>
      </c>
      <c r="P42" s="1" t="s">
        <v>809</v>
      </c>
      <c r="Q42" s="1" t="s">
        <v>481</v>
      </c>
      <c r="R42" s="110" t="s">
        <v>700</v>
      </c>
      <c r="S42" s="424" t="s">
        <v>726</v>
      </c>
      <c r="T42" s="424" t="s">
        <v>726</v>
      </c>
      <c r="U42" s="110" t="s">
        <v>451</v>
      </c>
      <c r="V42" s="110" t="s">
        <v>492</v>
      </c>
      <c r="W42" s="110" t="s">
        <v>881</v>
      </c>
      <c r="X42" s="320" t="s">
        <v>488</v>
      </c>
      <c r="Y42" s="110"/>
      <c r="Z42" s="110"/>
      <c r="AA42" s="424" t="s">
        <v>481</v>
      </c>
      <c r="AB42" s="110" t="s">
        <v>481</v>
      </c>
      <c r="AC42" s="110"/>
      <c r="AD42" s="110"/>
      <c r="AE42" s="425"/>
      <c r="AF42" s="425"/>
      <c r="AG42" s="110" t="s">
        <v>481</v>
      </c>
      <c r="AH42" s="110" t="s">
        <v>1107</v>
      </c>
      <c r="AI42" s="110" t="s">
        <v>488</v>
      </c>
      <c r="AJ42" s="110"/>
      <c r="AK42" s="110" t="s">
        <v>488</v>
      </c>
      <c r="AL42" s="425"/>
      <c r="AM42" s="322">
        <v>0</v>
      </c>
      <c r="AN42" s="425"/>
      <c r="AO42" s="424"/>
      <c r="AP42" s="424" t="s">
        <v>1107</v>
      </c>
      <c r="AQ42" s="424" t="s">
        <v>1202</v>
      </c>
      <c r="AR42" s="110" t="s">
        <v>488</v>
      </c>
      <c r="AS42" s="447"/>
      <c r="AT42" s="320"/>
      <c r="AU42" s="425"/>
      <c r="AV42" s="425"/>
      <c r="AW42" s="110" t="s">
        <v>481</v>
      </c>
      <c r="AX42" s="110" t="s">
        <v>481</v>
      </c>
      <c r="AY42" s="110" t="s">
        <v>481</v>
      </c>
      <c r="AZ42" s="110" t="s">
        <v>451</v>
      </c>
      <c r="BA42" s="110"/>
      <c r="BB42" s="110"/>
      <c r="BC42" s="110"/>
      <c r="BD42" s="110" t="s">
        <v>481</v>
      </c>
      <c r="BE42" s="110" t="s">
        <v>481</v>
      </c>
      <c r="BF42" s="110" t="s">
        <v>488</v>
      </c>
      <c r="BG42" s="110" t="s">
        <v>488</v>
      </c>
      <c r="BH42" s="110" t="s">
        <v>1107</v>
      </c>
      <c r="BI42" s="198" t="s">
        <v>481</v>
      </c>
      <c r="BJ42" s="208" t="s">
        <v>451</v>
      </c>
      <c r="BK42" s="425"/>
      <c r="BL42" s="110" t="s">
        <v>451</v>
      </c>
      <c r="BM42" s="110" t="s">
        <v>451</v>
      </c>
      <c r="BN42" s="110" t="s">
        <v>481</v>
      </c>
      <c r="BO42" s="110" t="s">
        <v>481</v>
      </c>
      <c r="BP42" s="20" t="s">
        <v>481</v>
      </c>
      <c r="BQ42" s="425"/>
      <c r="BR42" s="110" t="s">
        <v>451</v>
      </c>
      <c r="BS42" s="110" t="s">
        <v>488</v>
      </c>
      <c r="BT42" s="425"/>
      <c r="BU42" s="425"/>
      <c r="BV42" s="424"/>
      <c r="BW42" s="425"/>
      <c r="BX42" s="588" t="s">
        <v>2873</v>
      </c>
      <c r="BY42" s="110" t="s">
        <v>809</v>
      </c>
      <c r="BZ42" s="110" t="s">
        <v>481</v>
      </c>
      <c r="CA42" s="110" t="s">
        <v>481</v>
      </c>
      <c r="CB42" s="110" t="s">
        <v>481</v>
      </c>
      <c r="CC42" s="1" t="s">
        <v>1861</v>
      </c>
      <c r="CD42" s="110" t="s">
        <v>481</v>
      </c>
      <c r="CE42" s="1" t="s">
        <v>1861</v>
      </c>
      <c r="CF42" s="424" t="s">
        <v>492</v>
      </c>
      <c r="CG42" s="424" t="s">
        <v>881</v>
      </c>
      <c r="CH42" s="424" t="s">
        <v>451</v>
      </c>
      <c r="CI42" s="446" t="s">
        <v>488</v>
      </c>
      <c r="CJ42" s="424"/>
      <c r="CK42" s="20" t="s">
        <v>488</v>
      </c>
      <c r="CL42" s="20" t="s">
        <v>481</v>
      </c>
      <c r="CM42" s="20" t="s">
        <v>881</v>
      </c>
      <c r="CN42" s="425"/>
      <c r="CO42" s="424" t="s">
        <v>481</v>
      </c>
      <c r="CP42" s="424" t="s">
        <v>481</v>
      </c>
      <c r="CQ42" s="424" t="s">
        <v>881</v>
      </c>
      <c r="CR42" s="518"/>
      <c r="CS42" s="424" t="s">
        <v>3243</v>
      </c>
      <c r="CT42" s="443" t="s">
        <v>481</v>
      </c>
      <c r="CU42" s="444" t="s">
        <v>488</v>
      </c>
      <c r="CV42" s="424" t="s">
        <v>736</v>
      </c>
      <c r="CW42" s="424" t="s">
        <v>481</v>
      </c>
      <c r="CX42" s="424"/>
      <c r="CY42" s="424"/>
      <c r="CZ42" s="448"/>
      <c r="DA42" s="449" t="s">
        <v>451</v>
      </c>
      <c r="DB42" s="194" t="s">
        <v>521</v>
      </c>
      <c r="DC42" s="194"/>
      <c r="DD42" s="425"/>
      <c r="DE42" s="532" t="s">
        <v>451</v>
      </c>
      <c r="DF42" s="424" t="s">
        <v>451</v>
      </c>
      <c r="DG42" s="424" t="s">
        <v>451</v>
      </c>
      <c r="DH42" s="464" t="s">
        <v>488</v>
      </c>
      <c r="DI42" s="444" t="s">
        <v>481</v>
      </c>
      <c r="DJ42" s="453" t="s">
        <v>881</v>
      </c>
      <c r="DK42" s="453" t="s">
        <v>481</v>
      </c>
      <c r="DL42" s="425"/>
      <c r="DM42" s="20">
        <v>0</v>
      </c>
      <c r="DN42" s="424" t="s">
        <v>481</v>
      </c>
      <c r="DO42" s="445" t="s">
        <v>488</v>
      </c>
      <c r="DP42" s="443" t="s">
        <v>488</v>
      </c>
      <c r="DQ42" s="443" t="s">
        <v>492</v>
      </c>
      <c r="DR42" s="445" t="s">
        <v>881</v>
      </c>
      <c r="DS42" s="424" t="s">
        <v>1908</v>
      </c>
      <c r="DT42" s="424"/>
      <c r="DU42" s="20"/>
      <c r="DV42" s="20">
        <v>0</v>
      </c>
      <c r="DW42" s="20" t="s">
        <v>3243</v>
      </c>
      <c r="DX42" s="455" t="s">
        <v>451</v>
      </c>
      <c r="DY42" s="532" t="s">
        <v>451</v>
      </c>
      <c r="DZ42" s="532" t="s">
        <v>451</v>
      </c>
      <c r="EA42" s="495" t="s">
        <v>488</v>
      </c>
      <c r="EB42" s="527" t="s">
        <v>881</v>
      </c>
      <c r="EC42" s="424"/>
      <c r="ED42" s="424"/>
      <c r="EE42" s="424" t="s">
        <v>481</v>
      </c>
      <c r="EF42" s="458" t="s">
        <v>488</v>
      </c>
      <c r="EG42" s="447" t="s">
        <v>881</v>
      </c>
      <c r="EH42" s="424" t="s">
        <v>451</v>
      </c>
      <c r="EI42" s="424" t="s">
        <v>881</v>
      </c>
      <c r="EJ42" s="424" t="s">
        <v>488</v>
      </c>
      <c r="EK42" s="425"/>
      <c r="EL42" s="459" t="s">
        <v>488</v>
      </c>
      <c r="EM42" s="460" t="s">
        <v>1107</v>
      </c>
      <c r="EN42" s="425"/>
      <c r="EO42" s="20" t="s">
        <v>481</v>
      </c>
      <c r="EP42" s="424"/>
      <c r="EQ42" s="445" t="s">
        <v>481</v>
      </c>
      <c r="ER42" s="454" t="s">
        <v>481</v>
      </c>
      <c r="ES42" s="425"/>
      <c r="ET42" s="424" t="s">
        <v>1107</v>
      </c>
    </row>
    <row r="43" spans="1:150" ht="255" x14ac:dyDescent="0.2">
      <c r="A43" s="421"/>
      <c r="B43" s="422"/>
      <c r="C43" s="423" t="s">
        <v>237</v>
      </c>
      <c r="D43" s="424" t="s">
        <v>238</v>
      </c>
      <c r="E43" s="3" t="s">
        <v>92</v>
      </c>
      <c r="F43" s="110" t="s">
        <v>451</v>
      </c>
      <c r="G43" s="110" t="s">
        <v>856</v>
      </c>
      <c r="H43" s="1" t="s">
        <v>878</v>
      </c>
      <c r="I43" s="114" t="s">
        <v>481</v>
      </c>
      <c r="J43" s="110" t="s">
        <v>481</v>
      </c>
      <c r="K43" s="110"/>
      <c r="L43" s="110"/>
      <c r="M43" s="20"/>
      <c r="N43" s="425"/>
      <c r="O43" s="110" t="s">
        <v>481</v>
      </c>
      <c r="P43" s="1" t="s">
        <v>809</v>
      </c>
      <c r="Q43" s="1" t="s">
        <v>481</v>
      </c>
      <c r="R43" s="110" t="s">
        <v>700</v>
      </c>
      <c r="S43" s="424" t="s">
        <v>726</v>
      </c>
      <c r="T43" s="424" t="s">
        <v>726</v>
      </c>
      <c r="U43" s="110" t="s">
        <v>451</v>
      </c>
      <c r="V43" s="110" t="s">
        <v>492</v>
      </c>
      <c r="W43" s="110" t="s">
        <v>938</v>
      </c>
      <c r="X43" s="320" t="s">
        <v>963</v>
      </c>
      <c r="Y43" s="110"/>
      <c r="Z43" s="110"/>
      <c r="AA43" s="424" t="s">
        <v>481</v>
      </c>
      <c r="AB43" s="110" t="s">
        <v>481</v>
      </c>
      <c r="AC43" s="110"/>
      <c r="AD43" s="110"/>
      <c r="AE43" s="425"/>
      <c r="AF43" s="425"/>
      <c r="AG43" s="110" t="s">
        <v>481</v>
      </c>
      <c r="AH43" s="110" t="s">
        <v>1103</v>
      </c>
      <c r="AI43" s="110" t="s">
        <v>484</v>
      </c>
      <c r="AJ43" s="110"/>
      <c r="AK43" s="110" t="s">
        <v>1181</v>
      </c>
      <c r="AL43" s="425"/>
      <c r="AM43" s="322">
        <v>0</v>
      </c>
      <c r="AN43" s="425"/>
      <c r="AO43" s="424"/>
      <c r="AP43" s="424" t="s">
        <v>2011</v>
      </c>
      <c r="AQ43" s="424" t="s">
        <v>1200</v>
      </c>
      <c r="AR43" s="110" t="s">
        <v>1221</v>
      </c>
      <c r="AS43" s="447"/>
      <c r="AT43" s="320"/>
      <c r="AU43" s="425"/>
      <c r="AV43" s="425"/>
      <c r="AW43" s="110" t="s">
        <v>481</v>
      </c>
      <c r="AX43" s="110" t="s">
        <v>481</v>
      </c>
      <c r="AY43" s="110" t="s">
        <v>481</v>
      </c>
      <c r="AZ43" s="110" t="s">
        <v>451</v>
      </c>
      <c r="BA43" s="110"/>
      <c r="BB43" s="110"/>
      <c r="BC43" s="110"/>
      <c r="BD43" s="110" t="s">
        <v>481</v>
      </c>
      <c r="BE43" s="110" t="s">
        <v>481</v>
      </c>
      <c r="BF43" s="110" t="s">
        <v>1516</v>
      </c>
      <c r="BG43" s="110" t="s">
        <v>1516</v>
      </c>
      <c r="BH43" s="110" t="s">
        <v>1531</v>
      </c>
      <c r="BI43" s="198" t="s">
        <v>481</v>
      </c>
      <c r="BJ43" s="208" t="s">
        <v>451</v>
      </c>
      <c r="BK43" s="425"/>
      <c r="BL43" s="110" t="s">
        <v>451</v>
      </c>
      <c r="BM43" s="110" t="s">
        <v>451</v>
      </c>
      <c r="BN43" s="110" t="s">
        <v>481</v>
      </c>
      <c r="BO43" s="110" t="s">
        <v>481</v>
      </c>
      <c r="BP43" s="20" t="s">
        <v>481</v>
      </c>
      <c r="BQ43" s="425"/>
      <c r="BR43" s="110" t="s">
        <v>451</v>
      </c>
      <c r="BS43" s="110" t="s">
        <v>590</v>
      </c>
      <c r="BT43" s="425"/>
      <c r="BU43" s="425"/>
      <c r="BV43" s="424"/>
      <c r="BW43" s="425"/>
      <c r="BX43" s="588" t="s">
        <v>2874</v>
      </c>
      <c r="BY43" s="110" t="s">
        <v>809</v>
      </c>
      <c r="BZ43" s="110" t="s">
        <v>481</v>
      </c>
      <c r="CA43" s="110" t="s">
        <v>481</v>
      </c>
      <c r="CB43" s="110" t="s">
        <v>481</v>
      </c>
      <c r="CC43" s="1" t="s">
        <v>1858</v>
      </c>
      <c r="CD43" s="110" t="s">
        <v>481</v>
      </c>
      <c r="CE43" s="1" t="s">
        <v>1858</v>
      </c>
      <c r="CF43" s="424" t="s">
        <v>492</v>
      </c>
      <c r="CG43" s="424" t="s">
        <v>2235</v>
      </c>
      <c r="CH43" s="424" t="s">
        <v>451</v>
      </c>
      <c r="CI43" s="446" t="s">
        <v>2272</v>
      </c>
      <c r="CJ43" s="424"/>
      <c r="CK43" s="20" t="s">
        <v>3303</v>
      </c>
      <c r="CL43" s="20" t="s">
        <v>3320</v>
      </c>
      <c r="CM43" s="20" t="s">
        <v>3331</v>
      </c>
      <c r="CN43" s="425"/>
      <c r="CO43" s="424" t="s">
        <v>481</v>
      </c>
      <c r="CP43" s="424" t="s">
        <v>481</v>
      </c>
      <c r="CQ43" s="444" t="s">
        <v>2182</v>
      </c>
      <c r="CR43" s="518"/>
      <c r="CS43" s="424" t="s">
        <v>3243</v>
      </c>
      <c r="CT43" s="443" t="s">
        <v>481</v>
      </c>
      <c r="CU43" s="589" t="s">
        <v>2322</v>
      </c>
      <c r="CV43" s="424" t="s">
        <v>736</v>
      </c>
      <c r="CW43" s="424" t="s">
        <v>481</v>
      </c>
      <c r="CX43" s="424"/>
      <c r="CY43" s="424"/>
      <c r="CZ43" s="448"/>
      <c r="DA43" s="449" t="s">
        <v>451</v>
      </c>
      <c r="DB43" s="194" t="s">
        <v>522</v>
      </c>
      <c r="DC43" s="194"/>
      <c r="DD43" s="425"/>
      <c r="DE43" s="532" t="s">
        <v>451</v>
      </c>
      <c r="DF43" s="424" t="s">
        <v>451</v>
      </c>
      <c r="DG43" s="424" t="s">
        <v>451</v>
      </c>
      <c r="DH43" s="464" t="s">
        <v>2378</v>
      </c>
      <c r="DI43" s="444" t="s">
        <v>481</v>
      </c>
      <c r="DJ43" s="453" t="s">
        <v>2429</v>
      </c>
      <c r="DK43" s="453" t="s">
        <v>481</v>
      </c>
      <c r="DL43" s="425"/>
      <c r="DM43" s="20">
        <v>0</v>
      </c>
      <c r="DN43" s="424" t="s">
        <v>481</v>
      </c>
      <c r="DO43" s="445" t="s">
        <v>2552</v>
      </c>
      <c r="DP43" s="443" t="s">
        <v>2552</v>
      </c>
      <c r="DQ43" s="443" t="s">
        <v>492</v>
      </c>
      <c r="DR43" s="445" t="s">
        <v>3263</v>
      </c>
      <c r="DS43" s="424" t="s">
        <v>1905</v>
      </c>
      <c r="DT43" s="424"/>
      <c r="DU43" s="20"/>
      <c r="DV43" s="20">
        <v>0</v>
      </c>
      <c r="DW43" s="20" t="s">
        <v>3243</v>
      </c>
      <c r="DX43" s="455" t="s">
        <v>451</v>
      </c>
      <c r="DY43" s="532" t="s">
        <v>451</v>
      </c>
      <c r="DZ43" s="532" t="s">
        <v>451</v>
      </c>
      <c r="EA43" s="495" t="s">
        <v>2660</v>
      </c>
      <c r="EB43" s="527" t="s">
        <v>2679</v>
      </c>
      <c r="EC43" s="424"/>
      <c r="ED43" s="424"/>
      <c r="EE43" s="424" t="s">
        <v>481</v>
      </c>
      <c r="EF43" s="458" t="s">
        <v>2770</v>
      </c>
      <c r="EG43" s="447" t="s">
        <v>2797</v>
      </c>
      <c r="EH43" s="424" t="s">
        <v>451</v>
      </c>
      <c r="EI43" s="424" t="s">
        <v>3179</v>
      </c>
      <c r="EJ43" s="424" t="s">
        <v>3199</v>
      </c>
      <c r="EK43" s="425"/>
      <c r="EL43" s="459" t="s">
        <v>2838</v>
      </c>
      <c r="EM43" s="460" t="s">
        <v>2857</v>
      </c>
      <c r="EN43" s="425"/>
      <c r="EO43" s="20" t="s">
        <v>481</v>
      </c>
      <c r="EP43" s="424"/>
      <c r="EQ43" s="445" t="s">
        <v>481</v>
      </c>
      <c r="ER43" s="454" t="s">
        <v>481</v>
      </c>
      <c r="ES43" s="425"/>
      <c r="ET43" s="424" t="s">
        <v>2090</v>
      </c>
    </row>
    <row r="44" spans="1:150" ht="84" x14ac:dyDescent="0.2">
      <c r="A44" s="421" t="s">
        <v>239</v>
      </c>
      <c r="B44" s="422" t="s">
        <v>240</v>
      </c>
      <c r="C44" s="423" t="s">
        <v>241</v>
      </c>
      <c r="D44" s="424" t="s">
        <v>421</v>
      </c>
      <c r="E44" s="3" t="s">
        <v>242</v>
      </c>
      <c r="F44" s="110" t="s">
        <v>457</v>
      </c>
      <c r="G44" s="110" t="s">
        <v>457</v>
      </c>
      <c r="H44" s="110" t="s">
        <v>457</v>
      </c>
      <c r="I44" s="322" t="s">
        <v>457</v>
      </c>
      <c r="J44" s="110" t="s">
        <v>489</v>
      </c>
      <c r="K44" s="110" t="s">
        <v>457</v>
      </c>
      <c r="L44" s="110" t="s">
        <v>489</v>
      </c>
      <c r="M44" s="20" t="s">
        <v>457</v>
      </c>
      <c r="N44" s="425"/>
      <c r="O44" s="110" t="s">
        <v>489</v>
      </c>
      <c r="P44" s="110" t="s">
        <v>489</v>
      </c>
      <c r="Q44" s="110" t="s">
        <v>451</v>
      </c>
      <c r="R44" s="110" t="s">
        <v>489</v>
      </c>
      <c r="S44" s="424" t="s">
        <v>457</v>
      </c>
      <c r="T44" s="424" t="s">
        <v>457</v>
      </c>
      <c r="U44" s="110" t="s">
        <v>451</v>
      </c>
      <c r="V44" s="110" t="s">
        <v>492</v>
      </c>
      <c r="W44" s="110" t="s">
        <v>451</v>
      </c>
      <c r="X44" s="320" t="s">
        <v>489</v>
      </c>
      <c r="Y44" s="110"/>
      <c r="Z44" s="110" t="s">
        <v>451</v>
      </c>
      <c r="AA44" s="424" t="s">
        <v>489</v>
      </c>
      <c r="AB44" s="110" t="s">
        <v>457</v>
      </c>
      <c r="AC44" s="110"/>
      <c r="AD44" s="113"/>
      <c r="AE44" s="425"/>
      <c r="AF44" s="425"/>
      <c r="AG44" s="110" t="s">
        <v>492</v>
      </c>
      <c r="AH44" s="110" t="s">
        <v>492</v>
      </c>
      <c r="AI44" s="110" t="s">
        <v>489</v>
      </c>
      <c r="AJ44" s="110" t="s">
        <v>457</v>
      </c>
      <c r="AK44" s="110" t="s">
        <v>457</v>
      </c>
      <c r="AL44" s="425"/>
      <c r="AM44" s="322" t="s">
        <v>451</v>
      </c>
      <c r="AN44" s="425"/>
      <c r="AO44" s="424" t="s">
        <v>451</v>
      </c>
      <c r="AP44" s="424" t="s">
        <v>451</v>
      </c>
      <c r="AQ44" s="424" t="s">
        <v>451</v>
      </c>
      <c r="AR44" s="110" t="s">
        <v>457</v>
      </c>
      <c r="AS44" s="447" t="s">
        <v>457</v>
      </c>
      <c r="AT44" s="320" t="s">
        <v>457</v>
      </c>
      <c r="AU44" s="425"/>
      <c r="AV44" s="425"/>
      <c r="AW44" s="110" t="s">
        <v>451</v>
      </c>
      <c r="AX44" s="110" t="s">
        <v>451</v>
      </c>
      <c r="AY44" s="110" t="s">
        <v>451</v>
      </c>
      <c r="AZ44" s="110" t="s">
        <v>451</v>
      </c>
      <c r="BA44" s="110" t="s">
        <v>457</v>
      </c>
      <c r="BB44" s="110" t="s">
        <v>1415</v>
      </c>
      <c r="BC44" s="110" t="s">
        <v>457</v>
      </c>
      <c r="BD44" s="110" t="s">
        <v>451</v>
      </c>
      <c r="BE44" s="110" t="s">
        <v>457</v>
      </c>
      <c r="BF44" s="110" t="s">
        <v>457</v>
      </c>
      <c r="BG44" s="110" t="s">
        <v>457</v>
      </c>
      <c r="BH44" s="110" t="s">
        <v>457</v>
      </c>
      <c r="BI44" s="198" t="s">
        <v>451</v>
      </c>
      <c r="BJ44" s="208" t="s">
        <v>457</v>
      </c>
      <c r="BK44" s="425"/>
      <c r="BL44" s="110" t="s">
        <v>451</v>
      </c>
      <c r="BM44" s="110" t="s">
        <v>489</v>
      </c>
      <c r="BN44" s="110" t="s">
        <v>457</v>
      </c>
      <c r="BO44" s="110" t="s">
        <v>457</v>
      </c>
      <c r="BP44" s="401" t="s">
        <v>481</v>
      </c>
      <c r="BQ44" s="425"/>
      <c r="BR44" s="110" t="s">
        <v>457</v>
      </c>
      <c r="BS44" s="110" t="s">
        <v>457</v>
      </c>
      <c r="BT44" s="425"/>
      <c r="BU44" s="425"/>
      <c r="BV44" s="424" t="s">
        <v>451</v>
      </c>
      <c r="BW44" s="425"/>
      <c r="BX44" s="424" t="s">
        <v>457</v>
      </c>
      <c r="BY44" s="110" t="s">
        <v>451</v>
      </c>
      <c r="BZ44" s="110" t="s">
        <v>451</v>
      </c>
      <c r="CA44" s="110" t="s">
        <v>457</v>
      </c>
      <c r="CB44" s="110" t="s">
        <v>481</v>
      </c>
      <c r="CC44" s="110" t="s">
        <v>457</v>
      </c>
      <c r="CD44" s="110" t="s">
        <v>451</v>
      </c>
      <c r="CE44" s="110" t="s">
        <v>451</v>
      </c>
      <c r="CF44" s="424" t="s">
        <v>489</v>
      </c>
      <c r="CG44" s="424" t="s">
        <v>451</v>
      </c>
      <c r="CH44" s="424" t="s">
        <v>457</v>
      </c>
      <c r="CI44" s="446" t="s">
        <v>457</v>
      </c>
      <c r="CJ44" s="424" t="s">
        <v>489</v>
      </c>
      <c r="CK44" s="20" t="s">
        <v>457</v>
      </c>
      <c r="CL44" s="20" t="s">
        <v>451</v>
      </c>
      <c r="CM44" s="20" t="s">
        <v>457</v>
      </c>
      <c r="CN44" s="425"/>
      <c r="CO44" s="424" t="s">
        <v>457</v>
      </c>
      <c r="CP44" s="424" t="s">
        <v>451</v>
      </c>
      <c r="CQ44" s="424" t="s">
        <v>451</v>
      </c>
      <c r="CR44" s="447" t="s">
        <v>451</v>
      </c>
      <c r="CS44" s="424" t="s">
        <v>457</v>
      </c>
      <c r="CT44" s="443" t="s">
        <v>457</v>
      </c>
      <c r="CU44" s="444" t="s">
        <v>457</v>
      </c>
      <c r="CV44" s="424" t="s">
        <v>451</v>
      </c>
      <c r="CW44" s="424" t="s">
        <v>489</v>
      </c>
      <c r="CX44" s="424" t="s">
        <v>451</v>
      </c>
      <c r="CY44" s="424" t="s">
        <v>451</v>
      </c>
      <c r="CZ44" s="448" t="s">
        <v>451</v>
      </c>
      <c r="DA44" s="449" t="s">
        <v>451</v>
      </c>
      <c r="DB44" s="110" t="s">
        <v>457</v>
      </c>
      <c r="DC44" s="110"/>
      <c r="DD44" s="425"/>
      <c r="DE44" s="424" t="s">
        <v>489</v>
      </c>
      <c r="DF44" s="424" t="s">
        <v>451</v>
      </c>
      <c r="DG44" s="424" t="s">
        <v>457</v>
      </c>
      <c r="DH44" s="464" t="s">
        <v>457</v>
      </c>
      <c r="DI44" s="424" t="s">
        <v>451</v>
      </c>
      <c r="DJ44" s="453" t="s">
        <v>457</v>
      </c>
      <c r="DK44" s="453" t="s">
        <v>481</v>
      </c>
      <c r="DL44" s="425"/>
      <c r="DM44" s="20" t="s">
        <v>457</v>
      </c>
      <c r="DN44" s="424" t="s">
        <v>457</v>
      </c>
      <c r="DO44" s="445" t="s">
        <v>489</v>
      </c>
      <c r="DP44" s="443" t="s">
        <v>492</v>
      </c>
      <c r="DQ44" s="443" t="s">
        <v>489</v>
      </c>
      <c r="DR44" s="445" t="s">
        <v>492</v>
      </c>
      <c r="DS44" s="424" t="s">
        <v>451</v>
      </c>
      <c r="DT44" s="424"/>
      <c r="DU44" s="20"/>
      <c r="DV44" s="20" t="s">
        <v>451</v>
      </c>
      <c r="DW44" s="20" t="s">
        <v>451</v>
      </c>
      <c r="DX44" s="455" t="s">
        <v>457</v>
      </c>
      <c r="DY44" s="424" t="s">
        <v>451</v>
      </c>
      <c r="DZ44" s="424" t="s">
        <v>451</v>
      </c>
      <c r="EA44" s="552" t="s">
        <v>457</v>
      </c>
      <c r="EB44" s="457" t="s">
        <v>451</v>
      </c>
      <c r="EC44" s="424" t="s">
        <v>2945</v>
      </c>
      <c r="ED44" s="424" t="s">
        <v>451</v>
      </c>
      <c r="EE44" s="424" t="s">
        <v>457</v>
      </c>
      <c r="EF44" s="458" t="s">
        <v>2775</v>
      </c>
      <c r="EG44" s="447" t="s">
        <v>451</v>
      </c>
      <c r="EH44" s="424" t="s">
        <v>457</v>
      </c>
      <c r="EI44" s="424"/>
      <c r="EJ44" s="424" t="s">
        <v>489</v>
      </c>
      <c r="EK44" s="425"/>
      <c r="EL44" s="459" t="s">
        <v>457</v>
      </c>
      <c r="EM44" s="460" t="s">
        <v>451</v>
      </c>
      <c r="EN44" s="425"/>
      <c r="EO44" s="20" t="s">
        <v>489</v>
      </c>
      <c r="EP44" s="424" t="s">
        <v>457</v>
      </c>
      <c r="EQ44" s="445" t="s">
        <v>451</v>
      </c>
      <c r="ER44" s="454" t="s">
        <v>457</v>
      </c>
      <c r="ES44" s="425"/>
      <c r="ET44" s="424" t="s">
        <v>457</v>
      </c>
    </row>
    <row r="45" spans="1:150" ht="409.6" x14ac:dyDescent="0.2">
      <c r="A45" s="421"/>
      <c r="B45" s="422"/>
      <c r="C45" s="421" t="s">
        <v>243</v>
      </c>
      <c r="D45" s="428" t="s">
        <v>422</v>
      </c>
      <c r="E45" s="3" t="s">
        <v>92</v>
      </c>
      <c r="F45" s="110" t="s">
        <v>458</v>
      </c>
      <c r="G45" s="110" t="s">
        <v>859</v>
      </c>
      <c r="H45" s="110" t="s">
        <v>882</v>
      </c>
      <c r="I45" s="110" t="s">
        <v>899</v>
      </c>
      <c r="J45" s="110" t="s">
        <v>616</v>
      </c>
      <c r="K45" s="110" t="s">
        <v>649</v>
      </c>
      <c r="L45" s="110" t="s">
        <v>673</v>
      </c>
      <c r="M45" s="20" t="s">
        <v>3226</v>
      </c>
      <c r="N45" s="425"/>
      <c r="O45" s="110" t="s">
        <v>781</v>
      </c>
      <c r="P45" s="110" t="s">
        <v>815</v>
      </c>
      <c r="Q45" s="1" t="s">
        <v>481</v>
      </c>
      <c r="R45" s="113" t="s">
        <v>700</v>
      </c>
      <c r="S45" s="424" t="s">
        <v>733</v>
      </c>
      <c r="T45" s="424" t="s">
        <v>733</v>
      </c>
      <c r="U45" s="110" t="s">
        <v>451</v>
      </c>
      <c r="V45" s="110"/>
      <c r="W45" s="110"/>
      <c r="X45" s="320" t="s">
        <v>966</v>
      </c>
      <c r="Y45" s="110"/>
      <c r="Z45" s="110"/>
      <c r="AA45" s="424" t="s">
        <v>2995</v>
      </c>
      <c r="AB45" s="110" t="s">
        <v>1034</v>
      </c>
      <c r="AC45" s="110"/>
      <c r="AD45" s="114"/>
      <c r="AE45" s="425"/>
      <c r="AF45" s="425"/>
      <c r="AG45" s="110" t="s">
        <v>481</v>
      </c>
      <c r="AH45" s="110" t="s">
        <v>481</v>
      </c>
      <c r="AI45" s="110" t="s">
        <v>490</v>
      </c>
      <c r="AJ45" s="110" t="s">
        <v>1163</v>
      </c>
      <c r="AK45" s="110" t="s">
        <v>1185</v>
      </c>
      <c r="AL45" s="425"/>
      <c r="AM45" s="322"/>
      <c r="AN45" s="425"/>
      <c r="AO45" s="424"/>
      <c r="AP45" s="424"/>
      <c r="AQ45" s="424"/>
      <c r="AR45" s="110" t="s">
        <v>1224</v>
      </c>
      <c r="AS45" s="447" t="s">
        <v>1248</v>
      </c>
      <c r="AT45" s="320" t="s">
        <v>1266</v>
      </c>
      <c r="AU45" s="425"/>
      <c r="AV45" s="425"/>
      <c r="AW45" s="110" t="s">
        <v>481</v>
      </c>
      <c r="AX45" s="110" t="s">
        <v>481</v>
      </c>
      <c r="AY45" s="110" t="s">
        <v>481</v>
      </c>
      <c r="AZ45" s="110" t="s">
        <v>451</v>
      </c>
      <c r="BA45" s="110" t="s">
        <v>1382</v>
      </c>
      <c r="BB45" s="110"/>
      <c r="BC45" s="110" t="s">
        <v>1443</v>
      </c>
      <c r="BD45" s="110" t="s">
        <v>481</v>
      </c>
      <c r="BE45" s="110" t="s">
        <v>1501</v>
      </c>
      <c r="BF45" s="110" t="s">
        <v>1517</v>
      </c>
      <c r="BG45" s="110" t="s">
        <v>1517</v>
      </c>
      <c r="BH45" s="110" t="s">
        <v>1501</v>
      </c>
      <c r="BI45" s="198"/>
      <c r="BJ45" s="208" t="s">
        <v>1577</v>
      </c>
      <c r="BK45" s="425"/>
      <c r="BL45" s="110" t="s">
        <v>451</v>
      </c>
      <c r="BM45" s="110" t="s">
        <v>1636</v>
      </c>
      <c r="BN45" s="110" t="s">
        <v>1670</v>
      </c>
      <c r="BO45" s="110" t="s">
        <v>1670</v>
      </c>
      <c r="BP45" s="402" t="s">
        <v>481</v>
      </c>
      <c r="BQ45" s="425"/>
      <c r="BR45" s="110" t="s">
        <v>557</v>
      </c>
      <c r="BS45" s="110" t="s">
        <v>593</v>
      </c>
      <c r="BT45" s="425"/>
      <c r="BU45" s="425"/>
      <c r="BV45" s="424"/>
      <c r="BW45" s="425"/>
      <c r="BX45" s="424" t="s">
        <v>1738</v>
      </c>
      <c r="BY45" s="110" t="s">
        <v>481</v>
      </c>
      <c r="BZ45" s="110" t="s">
        <v>481</v>
      </c>
      <c r="CA45" s="110" t="s">
        <v>1821</v>
      </c>
      <c r="CB45" s="110" t="s">
        <v>481</v>
      </c>
      <c r="CC45" s="110" t="s">
        <v>1862</v>
      </c>
      <c r="CD45" s="110" t="s">
        <v>481</v>
      </c>
      <c r="CE45" s="110"/>
      <c r="CF45" s="424" t="s">
        <v>2883</v>
      </c>
      <c r="CG45" s="424" t="s">
        <v>451</v>
      </c>
      <c r="CH45" s="424" t="s">
        <v>2257</v>
      </c>
      <c r="CI45" s="446" t="s">
        <v>2274</v>
      </c>
      <c r="CJ45" s="424" t="s">
        <v>2208</v>
      </c>
      <c r="CK45" s="20" t="s">
        <v>1501</v>
      </c>
      <c r="CL45" s="20" t="s">
        <v>481</v>
      </c>
      <c r="CM45" s="20" t="s">
        <v>3334</v>
      </c>
      <c r="CN45" s="425"/>
      <c r="CO45" s="424" t="s">
        <v>2135</v>
      </c>
      <c r="CP45" s="424" t="s">
        <v>481</v>
      </c>
      <c r="CQ45" s="424" t="s">
        <v>481</v>
      </c>
      <c r="CR45" s="447" t="s">
        <v>481</v>
      </c>
      <c r="CS45" s="424" t="s">
        <v>3249</v>
      </c>
      <c r="CT45" s="443" t="s">
        <v>2637</v>
      </c>
      <c r="CU45" s="589" t="s">
        <v>2326</v>
      </c>
      <c r="CV45" s="424" t="s">
        <v>736</v>
      </c>
      <c r="CW45" s="424" t="s">
        <v>2909</v>
      </c>
      <c r="CX45" s="424"/>
      <c r="CY45" s="424"/>
      <c r="CZ45" s="448"/>
      <c r="DA45" s="449"/>
      <c r="DB45" s="110" t="s">
        <v>523</v>
      </c>
      <c r="DC45" s="110"/>
      <c r="DD45" s="425"/>
      <c r="DE45" s="424"/>
      <c r="DF45" s="424" t="s">
        <v>2345</v>
      </c>
      <c r="DG45" s="424" t="s">
        <v>2366</v>
      </c>
      <c r="DH45" s="464" t="s">
        <v>2381</v>
      </c>
      <c r="DI45" s="444" t="s">
        <v>481</v>
      </c>
      <c r="DJ45" s="453" t="s">
        <v>2431</v>
      </c>
      <c r="DK45" s="453" t="s">
        <v>481</v>
      </c>
      <c r="DL45" s="425"/>
      <c r="DM45" s="20" t="s">
        <v>2534</v>
      </c>
      <c r="DN45" s="110" t="s">
        <v>2292</v>
      </c>
      <c r="DO45" s="445" t="s">
        <v>2555</v>
      </c>
      <c r="DP45" s="443" t="s">
        <v>492</v>
      </c>
      <c r="DQ45" s="443"/>
      <c r="DR45" s="445" t="s">
        <v>492</v>
      </c>
      <c r="DS45" s="424"/>
      <c r="DT45" s="424"/>
      <c r="DU45" s="20"/>
      <c r="DV45" s="20" t="s">
        <v>451</v>
      </c>
      <c r="DW45" s="20" t="s">
        <v>3243</v>
      </c>
      <c r="DX45" s="455" t="s">
        <v>2619</v>
      </c>
      <c r="DY45" s="424" t="s">
        <v>451</v>
      </c>
      <c r="DZ45" s="424" t="s">
        <v>451</v>
      </c>
      <c r="EA45" s="519" t="s">
        <v>2663</v>
      </c>
      <c r="EB45" s="457" t="s">
        <v>481</v>
      </c>
      <c r="EC45" s="424" t="s">
        <v>2946</v>
      </c>
      <c r="ED45" s="424"/>
      <c r="EE45" s="424" t="s">
        <v>2745</v>
      </c>
      <c r="EF45" s="458" t="s">
        <v>2776</v>
      </c>
      <c r="EG45" s="447"/>
      <c r="EH45" s="424" t="s">
        <v>2709</v>
      </c>
      <c r="EI45" s="424"/>
      <c r="EJ45" s="424" t="s">
        <v>3203</v>
      </c>
      <c r="EK45" s="425"/>
      <c r="EL45" s="459" t="s">
        <v>2841</v>
      </c>
      <c r="EM45" s="460" t="s">
        <v>451</v>
      </c>
      <c r="EN45" s="425"/>
      <c r="EO45" s="20" t="s">
        <v>2522</v>
      </c>
      <c r="EP45" s="424" t="s">
        <v>1937</v>
      </c>
      <c r="EQ45" s="445" t="s">
        <v>481</v>
      </c>
      <c r="ER45" s="454" t="s">
        <v>2481</v>
      </c>
      <c r="ES45" s="425"/>
      <c r="ET45" s="424" t="s">
        <v>2091</v>
      </c>
    </row>
    <row r="46" spans="1:150" ht="168" x14ac:dyDescent="0.2">
      <c r="A46" s="421"/>
      <c r="B46" s="422"/>
      <c r="C46" s="432"/>
      <c r="D46" s="430"/>
      <c r="E46" s="3" t="s">
        <v>191</v>
      </c>
      <c r="F46" s="110" t="s">
        <v>459</v>
      </c>
      <c r="G46" s="119" t="s">
        <v>855</v>
      </c>
      <c r="H46" s="110" t="s">
        <v>481</v>
      </c>
      <c r="I46" s="119" t="s">
        <v>900</v>
      </c>
      <c r="J46" s="110" t="s">
        <v>481</v>
      </c>
      <c r="K46" s="110"/>
      <c r="L46" s="110"/>
      <c r="M46" s="20"/>
      <c r="N46" s="425"/>
      <c r="O46" s="110" t="s">
        <v>481</v>
      </c>
      <c r="P46" s="1" t="s">
        <v>809</v>
      </c>
      <c r="Q46" s="1" t="s">
        <v>481</v>
      </c>
      <c r="R46" s="113" t="s">
        <v>700</v>
      </c>
      <c r="S46" s="424" t="s">
        <v>726</v>
      </c>
      <c r="T46" s="424" t="s">
        <v>726</v>
      </c>
      <c r="U46" s="110"/>
      <c r="V46" s="110"/>
      <c r="W46" s="110"/>
      <c r="X46" s="146"/>
      <c r="Y46" s="110"/>
      <c r="Z46" s="110"/>
      <c r="AA46" s="424"/>
      <c r="AB46" s="110"/>
      <c r="AC46" s="110"/>
      <c r="AD46" s="110"/>
      <c r="AE46" s="425"/>
      <c r="AF46" s="425"/>
      <c r="AG46" s="110" t="s">
        <v>481</v>
      </c>
      <c r="AH46" s="110" t="s">
        <v>481</v>
      </c>
      <c r="AI46" s="110" t="s">
        <v>481</v>
      </c>
      <c r="AJ46" s="110"/>
      <c r="AK46" s="119"/>
      <c r="AL46" s="425"/>
      <c r="AM46" s="322"/>
      <c r="AN46" s="425"/>
      <c r="AO46" s="424"/>
      <c r="AP46" s="424"/>
      <c r="AQ46" s="424"/>
      <c r="AR46" s="110">
        <v>3.09</v>
      </c>
      <c r="AS46" s="447"/>
      <c r="AT46" s="320"/>
      <c r="AU46" s="425"/>
      <c r="AV46" s="425"/>
      <c r="AW46" s="110" t="s">
        <v>481</v>
      </c>
      <c r="AX46" s="110" t="s">
        <v>481</v>
      </c>
      <c r="AY46" s="110" t="s">
        <v>481</v>
      </c>
      <c r="AZ46" s="110" t="s">
        <v>451</v>
      </c>
      <c r="BA46" s="110"/>
      <c r="BB46" s="110"/>
      <c r="BC46" s="110" t="s">
        <v>967</v>
      </c>
      <c r="BD46" s="110" t="e">
        <f>-#REF!</f>
        <v>#REF!</v>
      </c>
      <c r="BE46" s="110" t="s">
        <v>481</v>
      </c>
      <c r="BF46" s="119" t="s">
        <v>1518</v>
      </c>
      <c r="BG46" s="119" t="s">
        <v>1518</v>
      </c>
      <c r="BH46" s="110" t="s">
        <v>481</v>
      </c>
      <c r="BI46" s="198"/>
      <c r="BJ46" s="119" t="s">
        <v>1578</v>
      </c>
      <c r="BK46" s="425"/>
      <c r="BL46" s="110" t="s">
        <v>451</v>
      </c>
      <c r="BM46" s="110" t="s">
        <v>451</v>
      </c>
      <c r="BN46" s="110" t="s">
        <v>481</v>
      </c>
      <c r="BO46" s="110"/>
      <c r="BP46" s="20" t="s">
        <v>481</v>
      </c>
      <c r="BQ46" s="425"/>
      <c r="BR46" s="190" t="s">
        <v>550</v>
      </c>
      <c r="BS46" s="110" t="str">
        <f>BS21</f>
        <v>http://mari-el.gov.ru/pravo/DocLib65/191011_306.pdf</v>
      </c>
      <c r="BT46" s="425"/>
      <c r="BU46" s="425"/>
      <c r="BV46" s="424"/>
      <c r="BW46" s="425"/>
      <c r="BX46" s="424" t="s">
        <v>451</v>
      </c>
      <c r="BY46" s="110" t="s">
        <v>809</v>
      </c>
      <c r="BZ46" s="110" t="s">
        <v>481</v>
      </c>
      <c r="CA46" s="119" t="s">
        <v>1814</v>
      </c>
      <c r="CB46" s="110" t="s">
        <v>481</v>
      </c>
      <c r="CC46" s="110"/>
      <c r="CD46" s="110" t="s">
        <v>481</v>
      </c>
      <c r="CE46" s="110"/>
      <c r="CF46" s="424" t="s">
        <v>492</v>
      </c>
      <c r="CG46" s="424" t="s">
        <v>451</v>
      </c>
      <c r="CH46" s="525" t="s">
        <v>451</v>
      </c>
      <c r="CI46" s="446" t="s">
        <v>451</v>
      </c>
      <c r="CJ46" s="424"/>
      <c r="CK46" s="20"/>
      <c r="CL46" s="400"/>
      <c r="CM46" s="400" t="s">
        <v>3330</v>
      </c>
      <c r="CN46" s="425"/>
      <c r="CO46" s="500" t="s">
        <v>2132</v>
      </c>
      <c r="CP46" s="424" t="s">
        <v>481</v>
      </c>
      <c r="CQ46" s="424" t="s">
        <v>481</v>
      </c>
      <c r="CR46" s="447" t="s">
        <v>481</v>
      </c>
      <c r="CS46" s="424" t="s">
        <v>3243</v>
      </c>
      <c r="CT46" s="443" t="s">
        <v>481</v>
      </c>
      <c r="CU46" s="444" t="s">
        <v>8931</v>
      </c>
      <c r="CV46" s="424" t="s">
        <v>736</v>
      </c>
      <c r="CW46" s="424" t="s">
        <v>2910</v>
      </c>
      <c r="CX46" s="424"/>
      <c r="CY46" s="424"/>
      <c r="CZ46" s="448"/>
      <c r="DA46" s="449"/>
      <c r="DB46" s="128" t="s">
        <v>524</v>
      </c>
      <c r="DC46" s="128"/>
      <c r="DD46" s="425"/>
      <c r="DE46" s="424"/>
      <c r="DF46" s="424" t="s">
        <v>451</v>
      </c>
      <c r="DG46" s="424" t="s">
        <v>481</v>
      </c>
      <c r="DH46" s="464" t="s">
        <v>2382</v>
      </c>
      <c r="DI46" s="444" t="s">
        <v>481</v>
      </c>
      <c r="DJ46" s="453"/>
      <c r="DK46" s="453" t="s">
        <v>481</v>
      </c>
      <c r="DL46" s="425"/>
      <c r="DM46" s="20" t="s">
        <v>451</v>
      </c>
      <c r="DN46" s="424" t="s">
        <v>481</v>
      </c>
      <c r="DO46" s="445" t="s">
        <v>492</v>
      </c>
      <c r="DP46" s="443" t="s">
        <v>492</v>
      </c>
      <c r="DQ46" s="443"/>
      <c r="DR46" s="445" t="s">
        <v>492</v>
      </c>
      <c r="DS46" s="424"/>
      <c r="DT46" s="424"/>
      <c r="DU46" s="20"/>
      <c r="DV46" s="20"/>
      <c r="DW46" s="20" t="s">
        <v>3243</v>
      </c>
      <c r="DX46" s="20"/>
      <c r="DY46" s="424" t="s">
        <v>451</v>
      </c>
      <c r="DZ46" s="424"/>
      <c r="EA46" s="519" t="s">
        <v>481</v>
      </c>
      <c r="EB46" s="457" t="s">
        <v>481</v>
      </c>
      <c r="EC46" s="506" t="s">
        <v>2942</v>
      </c>
      <c r="ED46" s="506"/>
      <c r="EE46" s="424" t="s">
        <v>2746</v>
      </c>
      <c r="EF46" s="458" t="s">
        <v>2777</v>
      </c>
      <c r="EG46" s="447"/>
      <c r="EH46" s="424"/>
      <c r="EI46" s="424"/>
      <c r="EJ46" s="590"/>
      <c r="EK46" s="425"/>
      <c r="EL46" s="459"/>
      <c r="EM46" s="460" t="s">
        <v>451</v>
      </c>
      <c r="EN46" s="425"/>
      <c r="EO46" s="20" t="s">
        <v>481</v>
      </c>
      <c r="EP46" s="424"/>
      <c r="EQ46" s="445" t="s">
        <v>481</v>
      </c>
      <c r="ER46" s="454" t="s">
        <v>481</v>
      </c>
      <c r="ES46" s="425"/>
      <c r="ET46" s="424" t="s">
        <v>809</v>
      </c>
    </row>
    <row r="47" spans="1:150" ht="409.5" customHeight="1" x14ac:dyDescent="0.2">
      <c r="A47" s="421"/>
      <c r="B47" s="422"/>
      <c r="C47" s="433" t="s">
        <v>244</v>
      </c>
      <c r="D47" s="434" t="s">
        <v>423</v>
      </c>
      <c r="E47" s="435" t="s">
        <v>209</v>
      </c>
      <c r="F47" s="110">
        <v>0.78800000000000003</v>
      </c>
      <c r="G47" s="110">
        <v>1.26</v>
      </c>
      <c r="H47" s="114" t="s">
        <v>481</v>
      </c>
      <c r="I47" s="114" t="s">
        <v>481</v>
      </c>
      <c r="J47" s="110" t="s">
        <v>481</v>
      </c>
      <c r="K47" s="110"/>
      <c r="L47" s="116">
        <v>8.6419999999999995</v>
      </c>
      <c r="M47" s="20" t="s">
        <v>3227</v>
      </c>
      <c r="N47" s="425"/>
      <c r="O47" s="110" t="s">
        <v>481</v>
      </c>
      <c r="P47" s="1" t="s">
        <v>809</v>
      </c>
      <c r="Q47" s="110">
        <v>0</v>
      </c>
      <c r="R47" s="113" t="s">
        <v>700</v>
      </c>
      <c r="S47" s="424" t="s">
        <v>734</v>
      </c>
      <c r="T47" s="424">
        <v>0</v>
      </c>
      <c r="U47" s="110">
        <v>0</v>
      </c>
      <c r="V47" s="110"/>
      <c r="W47" s="110"/>
      <c r="X47" s="320" t="s">
        <v>967</v>
      </c>
      <c r="Y47" s="110"/>
      <c r="Z47" s="110"/>
      <c r="AA47" s="424"/>
      <c r="AB47" s="110">
        <v>1.7150000000000001</v>
      </c>
      <c r="AC47" s="110"/>
      <c r="AD47" s="114"/>
      <c r="AE47" s="425"/>
      <c r="AF47" s="425"/>
      <c r="AG47" s="110" t="s">
        <v>481</v>
      </c>
      <c r="AH47" s="110" t="s">
        <v>481</v>
      </c>
      <c r="AI47" s="162">
        <v>6.6554500000000001</v>
      </c>
      <c r="AJ47" s="110" t="s">
        <v>967</v>
      </c>
      <c r="AK47" s="110">
        <v>0.26539385999999998</v>
      </c>
      <c r="AL47" s="425"/>
      <c r="AM47" s="322">
        <v>0</v>
      </c>
      <c r="AN47" s="425"/>
      <c r="AO47" s="424"/>
      <c r="AP47" s="424"/>
      <c r="AQ47" s="424"/>
      <c r="AR47" s="114">
        <f>AR46/13.258</f>
        <v>0.2330668275758033</v>
      </c>
      <c r="AS47" s="447">
        <v>0.48399999999999999</v>
      </c>
      <c r="AT47" s="177">
        <v>10</v>
      </c>
      <c r="AU47" s="425"/>
      <c r="AV47" s="425"/>
      <c r="AW47" s="114" t="s">
        <v>481</v>
      </c>
      <c r="AX47" s="114" t="s">
        <v>481</v>
      </c>
      <c r="AY47" s="114" t="s">
        <v>481</v>
      </c>
      <c r="AZ47" s="110">
        <v>0</v>
      </c>
      <c r="BA47" s="110">
        <v>11.89</v>
      </c>
      <c r="BB47" s="110"/>
      <c r="BC47" s="110"/>
      <c r="BD47" s="110" t="s">
        <v>481</v>
      </c>
      <c r="BE47" s="113" t="s">
        <v>481</v>
      </c>
      <c r="BF47" s="120">
        <v>1.5329999999999999</v>
      </c>
      <c r="BG47" s="120">
        <v>2.4289999999999998</v>
      </c>
      <c r="BH47" s="110">
        <v>2.1880000000000002</v>
      </c>
      <c r="BI47" s="198"/>
      <c r="BJ47" s="110">
        <v>18.2</v>
      </c>
      <c r="BK47" s="425"/>
      <c r="BL47" s="110" t="s">
        <v>451</v>
      </c>
      <c r="BM47" s="114" t="s">
        <v>1637</v>
      </c>
      <c r="BN47" s="115">
        <v>4.3340533299999997</v>
      </c>
      <c r="BO47" s="110">
        <v>3.4510000000000001</v>
      </c>
      <c r="BP47" s="401" t="s">
        <v>481</v>
      </c>
      <c r="BQ47" s="425"/>
      <c r="BR47" s="110">
        <v>1.502</v>
      </c>
      <c r="BS47" s="113">
        <f>BS33</f>
        <v>2.9540094799999999</v>
      </c>
      <c r="BT47" s="425"/>
      <c r="BU47" s="425"/>
      <c r="BV47" s="424"/>
      <c r="BW47" s="425"/>
      <c r="BX47" s="424">
        <v>0.9</v>
      </c>
      <c r="BY47" s="110" t="s">
        <v>481</v>
      </c>
      <c r="BZ47" s="110">
        <v>0</v>
      </c>
      <c r="CA47" s="110">
        <v>8.5033609999999999</v>
      </c>
      <c r="CB47" s="110" t="s">
        <v>481</v>
      </c>
      <c r="CC47" s="110"/>
      <c r="CD47" s="110">
        <v>0</v>
      </c>
      <c r="CE47" s="110"/>
      <c r="CF47" s="591">
        <f>9.411</f>
        <v>9.4109999999999996</v>
      </c>
      <c r="CG47" s="592" t="s">
        <v>451</v>
      </c>
      <c r="CH47" s="424" t="s">
        <v>2258</v>
      </c>
      <c r="CI47" s="536">
        <v>0.477072</v>
      </c>
      <c r="CJ47" s="424"/>
      <c r="CK47" s="402"/>
      <c r="CL47" s="20" t="s">
        <v>481</v>
      </c>
      <c r="CM47" s="20"/>
      <c r="CN47" s="425"/>
      <c r="CO47" s="555" t="s">
        <v>2136</v>
      </c>
      <c r="CP47" s="555" t="s">
        <v>481</v>
      </c>
      <c r="CQ47" s="555" t="s">
        <v>481</v>
      </c>
      <c r="CR47" s="447" t="s">
        <v>481</v>
      </c>
      <c r="CS47" s="424" t="s">
        <v>3243</v>
      </c>
      <c r="CT47" s="443" t="s">
        <v>481</v>
      </c>
      <c r="CU47" s="424">
        <v>1.14602256</v>
      </c>
      <c r="CV47" s="424" t="s">
        <v>736</v>
      </c>
      <c r="CW47" s="424" t="s">
        <v>481</v>
      </c>
      <c r="CX47" s="555"/>
      <c r="CY47" s="424"/>
      <c r="CZ47" s="448"/>
      <c r="DA47" s="561"/>
      <c r="DB47" s="110">
        <v>8.4209999999999994</v>
      </c>
      <c r="DC47" s="110"/>
      <c r="DD47" s="425"/>
      <c r="DE47" s="424">
        <v>99.66</v>
      </c>
      <c r="DF47" s="424">
        <v>0</v>
      </c>
      <c r="DG47" s="424">
        <v>0.57999999999999996</v>
      </c>
      <c r="DH47" s="464"/>
      <c r="DI47" s="444" t="s">
        <v>481</v>
      </c>
      <c r="DJ47" s="453"/>
      <c r="DK47" s="563" t="s">
        <v>481</v>
      </c>
      <c r="DL47" s="425"/>
      <c r="DM47" s="20" t="s">
        <v>451</v>
      </c>
      <c r="DN47" s="424">
        <v>49.588000000000001</v>
      </c>
      <c r="DO47" s="445">
        <v>17.542000000000002</v>
      </c>
      <c r="DP47" s="443" t="s">
        <v>492</v>
      </c>
      <c r="DQ47" s="443"/>
      <c r="DR47" s="445" t="s">
        <v>492</v>
      </c>
      <c r="DS47" s="424"/>
      <c r="DT47" s="424"/>
      <c r="DU47" s="20"/>
      <c r="DV47" s="20">
        <v>0</v>
      </c>
      <c r="DW47" s="20" t="s">
        <v>3243</v>
      </c>
      <c r="DX47" s="546">
        <v>2.81235071</v>
      </c>
      <c r="DY47" s="424" t="s">
        <v>451</v>
      </c>
      <c r="DZ47" s="424" t="s">
        <v>451</v>
      </c>
      <c r="EA47" s="593">
        <v>2.2578429999999998</v>
      </c>
      <c r="EB47" s="457" t="s">
        <v>481</v>
      </c>
      <c r="EC47" s="424">
        <v>33.640999999999998</v>
      </c>
      <c r="ED47" s="424"/>
      <c r="EE47" s="424">
        <v>0.54700000000000004</v>
      </c>
      <c r="EF47" s="520" t="s">
        <v>481</v>
      </c>
      <c r="EG47" s="447"/>
      <c r="EH47" s="424"/>
      <c r="EI47" s="555"/>
      <c r="EJ47" s="591">
        <f>EJ46/102.399</f>
        <v>0</v>
      </c>
      <c r="EK47" s="425"/>
      <c r="EL47" s="459" t="s">
        <v>481</v>
      </c>
      <c r="EM47" s="460">
        <v>0</v>
      </c>
      <c r="EN47" s="425"/>
      <c r="EO47" s="594" t="s">
        <v>481</v>
      </c>
      <c r="EP47" s="424">
        <v>0.48699999999999999</v>
      </c>
      <c r="EQ47" s="565" t="s">
        <v>481</v>
      </c>
      <c r="ER47" s="454" t="s">
        <v>481</v>
      </c>
      <c r="ES47" s="425"/>
      <c r="ET47" s="424" t="s">
        <v>809</v>
      </c>
    </row>
    <row r="48" spans="1:150" ht="409.5" customHeight="1" x14ac:dyDescent="0.2">
      <c r="A48" s="421" t="s">
        <v>245</v>
      </c>
      <c r="B48" s="422" t="s">
        <v>424</v>
      </c>
      <c r="C48" s="423" t="s">
        <v>246</v>
      </c>
      <c r="D48" s="424" t="s">
        <v>425</v>
      </c>
      <c r="E48" s="431" t="s">
        <v>209</v>
      </c>
      <c r="F48" s="115">
        <v>15</v>
      </c>
      <c r="G48" s="115">
        <f>1659.7/1000</f>
        <v>1.6597</v>
      </c>
      <c r="H48" s="115">
        <v>58.6</v>
      </c>
      <c r="I48" s="126">
        <v>2.65</v>
      </c>
      <c r="J48" s="110">
        <v>374.334</v>
      </c>
      <c r="K48" s="118">
        <v>31.5</v>
      </c>
      <c r="L48" s="110">
        <v>200</v>
      </c>
      <c r="M48" s="557">
        <v>30.2</v>
      </c>
      <c r="N48" s="425"/>
      <c r="O48" s="115">
        <v>400</v>
      </c>
      <c r="P48" s="110">
        <v>224.93199999999999</v>
      </c>
      <c r="Q48" s="134">
        <v>1000</v>
      </c>
      <c r="R48" s="113">
        <v>2292.0779000000002</v>
      </c>
      <c r="S48" s="595">
        <v>16</v>
      </c>
      <c r="T48" s="595">
        <v>4</v>
      </c>
      <c r="U48" s="114">
        <v>1.5</v>
      </c>
      <c r="V48" s="114">
        <v>0.7</v>
      </c>
      <c r="W48" s="113">
        <v>427.04399999999998</v>
      </c>
      <c r="X48" s="144">
        <v>57.250999999999998</v>
      </c>
      <c r="Y48" s="120">
        <v>80.03</v>
      </c>
      <c r="Z48" s="116">
        <v>6.5</v>
      </c>
      <c r="AA48" s="532">
        <v>405.779</v>
      </c>
      <c r="AB48" s="115">
        <v>153.74100000000001</v>
      </c>
      <c r="AC48" s="113">
        <v>120</v>
      </c>
      <c r="AD48" s="113">
        <v>189.1181</v>
      </c>
      <c r="AE48" s="425"/>
      <c r="AF48" s="425"/>
      <c r="AG48" s="113">
        <v>3.85</v>
      </c>
      <c r="AH48" s="115">
        <v>6.7</v>
      </c>
      <c r="AI48" s="115">
        <v>0.14000000000000001</v>
      </c>
      <c r="AJ48" s="113">
        <v>100</v>
      </c>
      <c r="AK48" s="162">
        <v>2.44</v>
      </c>
      <c r="AL48" s="425"/>
      <c r="AM48" s="170">
        <v>850</v>
      </c>
      <c r="AN48" s="425"/>
      <c r="AO48" s="591">
        <v>679.58399999999995</v>
      </c>
      <c r="AP48" s="596">
        <v>343.7</v>
      </c>
      <c r="AQ48" s="424">
        <v>17.021149999999999</v>
      </c>
      <c r="AR48" s="110">
        <v>0.09</v>
      </c>
      <c r="AS48" s="597">
        <v>15.33</v>
      </c>
      <c r="AT48" s="144">
        <v>223.8</v>
      </c>
      <c r="AU48" s="425"/>
      <c r="AV48" s="425"/>
      <c r="AW48" s="115">
        <v>120</v>
      </c>
      <c r="AX48" s="115">
        <v>105</v>
      </c>
      <c r="AY48" s="115">
        <v>130</v>
      </c>
      <c r="AZ48" s="113">
        <v>125</v>
      </c>
      <c r="BA48" s="115">
        <v>200</v>
      </c>
      <c r="BB48" s="110">
        <v>19.5</v>
      </c>
      <c r="BC48" s="115">
        <v>324.5</v>
      </c>
      <c r="BD48" s="115">
        <v>70</v>
      </c>
      <c r="BE48" s="126">
        <v>80</v>
      </c>
      <c r="BF48" s="120">
        <v>2.2200000000000002</v>
      </c>
      <c r="BG48" s="120">
        <v>0</v>
      </c>
      <c r="BH48" s="126">
        <v>1.899</v>
      </c>
      <c r="BI48" s="202">
        <v>300</v>
      </c>
      <c r="BJ48" s="115">
        <v>250</v>
      </c>
      <c r="BK48" s="425"/>
      <c r="BL48" s="162">
        <v>457.69900000000001</v>
      </c>
      <c r="BM48" s="194" t="s">
        <v>1638</v>
      </c>
      <c r="BN48" s="115">
        <v>250</v>
      </c>
      <c r="BO48" s="115">
        <v>208.8</v>
      </c>
      <c r="BP48" s="557">
        <v>56.91</v>
      </c>
      <c r="BQ48" s="425"/>
      <c r="BR48" s="162">
        <v>25</v>
      </c>
      <c r="BS48" s="215">
        <f>3.4542+0.07049388</f>
        <v>3.5246938800000001</v>
      </c>
      <c r="BT48" s="425"/>
      <c r="BU48" s="425"/>
      <c r="BV48" s="596">
        <v>500000000</v>
      </c>
      <c r="BW48" s="425"/>
      <c r="BX48" s="598">
        <f>22+80.33</f>
        <v>102.33</v>
      </c>
      <c r="BY48" s="162">
        <v>730</v>
      </c>
      <c r="BZ48" s="113">
        <v>15</v>
      </c>
      <c r="CA48" s="110">
        <v>35.200000000000003</v>
      </c>
      <c r="CB48" s="115">
        <v>22.8</v>
      </c>
      <c r="CC48" s="115">
        <v>27</v>
      </c>
      <c r="CD48" s="113">
        <v>361.46300000000002</v>
      </c>
      <c r="CE48" s="115">
        <v>3.2</v>
      </c>
      <c r="CF48" s="591">
        <v>179.5</v>
      </c>
      <c r="CG48" s="551">
        <f>494.4385+25+250</f>
        <v>769.43849999999998</v>
      </c>
      <c r="CH48" s="551">
        <v>63.8</v>
      </c>
      <c r="CI48" s="599">
        <v>2.4E-2</v>
      </c>
      <c r="CJ48" s="532">
        <v>138.36799999999999</v>
      </c>
      <c r="CK48" s="20">
        <v>1.8</v>
      </c>
      <c r="CL48" s="403">
        <v>15</v>
      </c>
      <c r="CM48" s="20">
        <v>548.29999999999995</v>
      </c>
      <c r="CN48" s="425"/>
      <c r="CO48" s="596">
        <v>244.41851086</v>
      </c>
      <c r="CP48" s="596">
        <v>43.273035</v>
      </c>
      <c r="CQ48" s="596">
        <v>113.54886488</v>
      </c>
      <c r="CR48" s="553">
        <f>261000000/1000000</f>
        <v>261</v>
      </c>
      <c r="CS48" s="591">
        <v>27</v>
      </c>
      <c r="CT48" s="443">
        <v>400</v>
      </c>
      <c r="CU48" s="600">
        <v>2.2999999999999998</v>
      </c>
      <c r="CV48" s="424">
        <v>277.45</v>
      </c>
      <c r="CW48" s="596">
        <v>253</v>
      </c>
      <c r="CX48" s="574">
        <f>'[1]Учетная политика'!$Q$12/1000</f>
        <v>106.739</v>
      </c>
      <c r="CY48" s="574">
        <f>'[1]Учетная политика'!$Q$13/1000</f>
        <v>60</v>
      </c>
      <c r="CZ48" s="601">
        <f>'[1]Учетная политика'!$Q$15/1000</f>
        <v>1</v>
      </c>
      <c r="DA48" s="602">
        <f>'[1]Учетная политика'!$Q$14</f>
        <v>0</v>
      </c>
      <c r="DB48" s="110">
        <f>140+0.1123+13.8675</f>
        <v>153.97980000000001</v>
      </c>
      <c r="DC48" s="110"/>
      <c r="DD48" s="425"/>
      <c r="DE48" s="603">
        <v>500</v>
      </c>
      <c r="DF48" s="532">
        <v>315</v>
      </c>
      <c r="DG48" s="532">
        <v>187</v>
      </c>
      <c r="DH48" s="604" t="s">
        <v>2383</v>
      </c>
      <c r="DI48" s="605">
        <v>30</v>
      </c>
      <c r="DJ48" s="563" t="s">
        <v>2432</v>
      </c>
      <c r="DK48" s="469">
        <v>0</v>
      </c>
      <c r="DL48" s="425"/>
      <c r="DM48" s="20">
        <v>4.5</v>
      </c>
      <c r="DN48" s="535">
        <v>261.19</v>
      </c>
      <c r="DO48" s="606">
        <v>0.125</v>
      </c>
      <c r="DP48" s="443">
        <v>11.102</v>
      </c>
      <c r="DQ48" s="443">
        <v>368.19600000000003</v>
      </c>
      <c r="DR48" s="606">
        <v>5.2709999999999999</v>
      </c>
      <c r="DS48" s="532">
        <v>53.256</v>
      </c>
      <c r="DT48" s="555">
        <v>0</v>
      </c>
      <c r="DU48" s="401">
        <v>1000</v>
      </c>
      <c r="DV48" s="607">
        <v>9.3000000000000007</v>
      </c>
      <c r="DW48" s="607">
        <v>219</v>
      </c>
      <c r="DX48" s="608">
        <v>40</v>
      </c>
      <c r="DY48" s="609">
        <v>502.4</v>
      </c>
      <c r="DZ48" s="555" t="s">
        <v>2113</v>
      </c>
      <c r="EA48" s="593">
        <v>3.6110699999999998</v>
      </c>
      <c r="EB48" s="610">
        <v>539.79300000000001</v>
      </c>
      <c r="EC48" s="596">
        <v>180</v>
      </c>
      <c r="ED48" s="596">
        <v>36.6</v>
      </c>
      <c r="EE48" s="596">
        <v>80</v>
      </c>
      <c r="EF48" s="458">
        <v>163.76</v>
      </c>
      <c r="EG48" s="597">
        <v>79.919700000000006</v>
      </c>
      <c r="EH48" s="532">
        <v>200</v>
      </c>
      <c r="EI48" s="591">
        <v>348.245</v>
      </c>
      <c r="EJ48" s="591">
        <v>50.3</v>
      </c>
      <c r="EK48" s="425"/>
      <c r="EL48" s="548" t="s">
        <v>2842</v>
      </c>
      <c r="EM48" s="460">
        <v>796.1</v>
      </c>
      <c r="EN48" s="425"/>
      <c r="EO48" s="607">
        <v>1500</v>
      </c>
      <c r="EP48" s="424">
        <v>30</v>
      </c>
      <c r="EQ48" s="611">
        <v>700.08309999999994</v>
      </c>
      <c r="ER48" s="454">
        <v>50</v>
      </c>
      <c r="ES48" s="425"/>
      <c r="ET48" s="596">
        <v>341.3</v>
      </c>
    </row>
    <row r="49" spans="1:150" ht="409.5" customHeight="1" x14ac:dyDescent="0.2">
      <c r="A49" s="421"/>
      <c r="B49" s="422"/>
      <c r="C49" s="423" t="s">
        <v>247</v>
      </c>
      <c r="D49" s="424" t="s">
        <v>426</v>
      </c>
      <c r="E49" s="3" t="s">
        <v>215</v>
      </c>
      <c r="F49" s="114">
        <v>4.0000000000000002E-4</v>
      </c>
      <c r="G49" s="114">
        <v>6.0000000000000002E-5</v>
      </c>
      <c r="H49" s="122">
        <v>2E-3</v>
      </c>
      <c r="I49" s="114">
        <f>I48/(29775909.3/1000)</f>
        <v>8.8998121713112547E-5</v>
      </c>
      <c r="J49" s="114">
        <v>2.2000000000000001E-3</v>
      </c>
      <c r="K49" s="114">
        <v>1.9000000000000001E-4</v>
      </c>
      <c r="L49" s="114">
        <v>1.8E-3</v>
      </c>
      <c r="M49" s="402"/>
      <c r="N49" s="425"/>
      <c r="O49" s="114">
        <f>O48/267663.8951</f>
        <v>1.4944114888956496E-3</v>
      </c>
      <c r="P49" s="114">
        <f>P48/267663.8951</f>
        <v>8.403524125506906E-4</v>
      </c>
      <c r="Q49" s="114">
        <f>Q48/267663.8951</f>
        <v>3.7360287222391242E-3</v>
      </c>
      <c r="R49" s="113">
        <v>1.33</v>
      </c>
      <c r="S49" s="555">
        <v>9.0000000000000006E-5</v>
      </c>
      <c r="T49" s="555">
        <v>2.0000000000000002E-5</v>
      </c>
      <c r="U49" s="114"/>
      <c r="V49" s="114">
        <v>5.9999999999999995E-4</v>
      </c>
      <c r="W49" s="114">
        <v>3.8999999999999998E-3</v>
      </c>
      <c r="X49" s="145">
        <v>5.9999999999999995E-4</v>
      </c>
      <c r="Y49" s="114">
        <v>6.9999999999999999E-4</v>
      </c>
      <c r="Z49" s="114">
        <v>0</v>
      </c>
      <c r="AA49" s="555">
        <f>AA48/110104.109</f>
        <v>3.6854119586036522E-3</v>
      </c>
      <c r="AB49" s="114">
        <f>AB48/171939.6</f>
        <v>8.9415701792955207E-4</v>
      </c>
      <c r="AC49" s="114">
        <f>AC48/171939.601</f>
        <v>6.9791949790554652E-4</v>
      </c>
      <c r="AD49" s="114">
        <f>AD48/171939.6</f>
        <v>1.0999100847041636E-3</v>
      </c>
      <c r="AE49" s="425"/>
      <c r="AF49" s="425"/>
      <c r="AG49" s="158">
        <f>AG48/91046.4</f>
        <v>4.2286131027695775E-5</v>
      </c>
      <c r="AH49" s="114">
        <f>AH48/91046.4</f>
        <v>7.358885139884719E-5</v>
      </c>
      <c r="AI49" s="110" t="s">
        <v>481</v>
      </c>
      <c r="AJ49" s="114">
        <v>1.64E-3</v>
      </c>
      <c r="AK49" s="158">
        <v>4.0000000000000003E-5</v>
      </c>
      <c r="AL49" s="425"/>
      <c r="AM49" s="168">
        <v>3.8E-3</v>
      </c>
      <c r="AN49" s="425"/>
      <c r="AO49" s="555">
        <v>4.4000000000000003E-3</v>
      </c>
      <c r="AP49" s="555">
        <v>2.2000000000000001E-3</v>
      </c>
      <c r="AQ49" s="555">
        <v>1E-4</v>
      </c>
      <c r="AR49" s="114">
        <f>AR48/20819.9</f>
        <v>4.3227873332724939E-6</v>
      </c>
      <c r="AS49" s="556">
        <f>AS48/23372.6</f>
        <v>6.5589622036059327E-4</v>
      </c>
      <c r="AT49" s="145">
        <v>2.8E-3</v>
      </c>
      <c r="AU49" s="425"/>
      <c r="AV49" s="425"/>
      <c r="AW49" s="114">
        <v>1.5E-3</v>
      </c>
      <c r="AX49" s="114">
        <v>1.2999999999999999E-3</v>
      </c>
      <c r="AY49" s="114">
        <v>1.6999999999999999E-3</v>
      </c>
      <c r="AZ49" s="114">
        <v>6.9999999999999999E-4</v>
      </c>
      <c r="BA49" s="114">
        <v>2.3E-3</v>
      </c>
      <c r="BB49" s="114">
        <v>2.0000000000000001E-4</v>
      </c>
      <c r="BC49" s="110">
        <v>0.33</v>
      </c>
      <c r="BD49" s="158">
        <f>BD48/46118.5</f>
        <v>1.5178290707633596E-3</v>
      </c>
      <c r="BE49" s="158">
        <f>BE48/46118.5</f>
        <v>1.7346617951581253E-3</v>
      </c>
      <c r="BF49" s="158">
        <f>BF48/46118.5</f>
        <v>4.8136864815637981E-5</v>
      </c>
      <c r="BG49" s="158">
        <f>BG48/46118.5</f>
        <v>0</v>
      </c>
      <c r="BH49" s="158">
        <f>BH48/46118.5</f>
        <v>4.1176534362565996E-5</v>
      </c>
      <c r="BI49" s="203">
        <v>8.0000000000000004E-4</v>
      </c>
      <c r="BJ49" s="114">
        <f>BJ48/329659.4</f>
        <v>7.5835847544465586E-4</v>
      </c>
      <c r="BK49" s="425"/>
      <c r="BL49" s="114">
        <v>5.4999999999999997E-3</v>
      </c>
      <c r="BM49" s="195">
        <v>2.4157328672625794E-4</v>
      </c>
      <c r="BN49" s="114">
        <f>BN48/188156</f>
        <v>1.3286847084334275E-3</v>
      </c>
      <c r="BO49" s="114">
        <v>1.1000000000000001E-3</v>
      </c>
      <c r="BP49" s="612">
        <f>BP48/92846.95934351*100</f>
        <v>6.1294414380817321E-2</v>
      </c>
      <c r="BQ49" s="425"/>
      <c r="BR49" s="114">
        <v>5.5500000000000001E-2</v>
      </c>
      <c r="BS49" s="158">
        <f>BS48/45069.83812755</f>
        <v>7.8205159513218837E-5</v>
      </c>
      <c r="BT49" s="425"/>
      <c r="BU49" s="425"/>
      <c r="BV49" s="555">
        <v>5.9999999999999995E-4</v>
      </c>
      <c r="BW49" s="425"/>
      <c r="BX49" s="558">
        <v>4.1999999999999997E-3</v>
      </c>
      <c r="BY49" s="114">
        <v>2.8999999999999998E-3</v>
      </c>
      <c r="BZ49" s="114">
        <v>3.346E-4</v>
      </c>
      <c r="CA49" s="114">
        <v>7.85E-4</v>
      </c>
      <c r="CB49" s="114">
        <v>5.0000000000000001E-4</v>
      </c>
      <c r="CC49" s="114">
        <v>5.9999999999999995E-4</v>
      </c>
      <c r="CD49" s="114">
        <v>8.0647300000000009E-3</v>
      </c>
      <c r="CE49" s="114">
        <v>7.1000000000000005E-5</v>
      </c>
      <c r="CF49" s="555">
        <v>6.9999999999999999E-4</v>
      </c>
      <c r="CG49" s="555">
        <v>5.79E-3</v>
      </c>
      <c r="CH49" s="424">
        <v>4.8000000000000001E-2</v>
      </c>
      <c r="CI49" s="613">
        <v>1.8E-7</v>
      </c>
      <c r="CJ49" s="555">
        <f>CJ48/134156.766</f>
        <v>1.0313903959193529E-3</v>
      </c>
      <c r="CK49" s="402">
        <f>CK48/46584.2905</f>
        <v>3.8639635393824449E-5</v>
      </c>
      <c r="CL49" s="402">
        <f>CL48/46584.2905</f>
        <v>3.2199696161520371E-4</v>
      </c>
      <c r="CM49" s="402">
        <f>CM48/46584.2905</f>
        <v>1.1770062270241079E-2</v>
      </c>
      <c r="CN49" s="425"/>
      <c r="CO49" s="555">
        <f>CO48/180902.82709885</f>
        <v>1.3511038759302717E-3</v>
      </c>
      <c r="CP49" s="555">
        <f>CP48/180902.82709885</f>
        <v>2.3920596319014126E-4</v>
      </c>
      <c r="CQ49" s="555">
        <f>CQ48/180902.82709885</f>
        <v>6.276787748483E-4</v>
      </c>
      <c r="CR49" s="556">
        <v>1.5E-3</v>
      </c>
      <c r="CS49" s="555">
        <f>CS48/52009.6</f>
        <v>5.1913492893619639E-4</v>
      </c>
      <c r="CT49" s="566">
        <v>1.5E-3</v>
      </c>
      <c r="CU49" s="555">
        <v>0.32669999999999999</v>
      </c>
      <c r="CV49" s="555">
        <v>3.3E-3</v>
      </c>
      <c r="CW49" s="555">
        <f>CW48/283022.844</f>
        <v>8.9392077481915207E-4</v>
      </c>
      <c r="CX49" s="614">
        <f>CX48/971505.655</f>
        <v>1.098696641143072E-4</v>
      </c>
      <c r="CY49" s="574">
        <f>'[1]Учетная политика'!$R$13</f>
        <v>6.1759805234541726E-3</v>
      </c>
      <c r="CZ49" s="615">
        <f>'[1]Учетная политика'!$R$15</f>
        <v>1.029330087242362E-4</v>
      </c>
      <c r="DA49" s="577">
        <f>'[1]Учетная политика'!$R$14</f>
        <v>0</v>
      </c>
      <c r="DB49" s="114">
        <v>1.1000000000000001E-3</v>
      </c>
      <c r="DC49" s="114"/>
      <c r="DD49" s="425"/>
      <c r="DE49" s="555">
        <v>2.3999999999999998E-3</v>
      </c>
      <c r="DF49" s="555">
        <v>2.0999999999999999E-3</v>
      </c>
      <c r="DG49" s="555">
        <v>1.2999999999999999E-3</v>
      </c>
      <c r="DH49" s="616"/>
      <c r="DI49" s="555">
        <f>DI48/357636.228</f>
        <v>8.3884119256508882E-5</v>
      </c>
      <c r="DJ49" s="563"/>
      <c r="DK49" s="563">
        <v>0</v>
      </c>
      <c r="DL49" s="425"/>
      <c r="DM49" s="402">
        <v>8.0000000000000007E-5</v>
      </c>
      <c r="DN49" s="555">
        <f>DN48/160434.63205</f>
        <v>1.6280150779327948E-3</v>
      </c>
      <c r="DO49" s="617">
        <v>1.9999999999999999E-6</v>
      </c>
      <c r="DP49" s="566">
        <v>2.0000000000000001E-4</v>
      </c>
      <c r="DQ49" s="566">
        <v>6.4999999999999997E-3</v>
      </c>
      <c r="DR49" s="565">
        <f>DR48/57500.01121417</f>
        <v>9.1669547339167173E-5</v>
      </c>
      <c r="DS49" s="578">
        <v>1.6000000000000001E-4</v>
      </c>
      <c r="DT49" s="555">
        <v>0</v>
      </c>
      <c r="DU49" s="402">
        <v>3.0500000000000002E-3</v>
      </c>
      <c r="DV49" s="402">
        <f>DV48/95136</f>
        <v>9.7754793138244209E-5</v>
      </c>
      <c r="DW49" s="402">
        <f>DW48/95136</f>
        <v>2.3019677093844603E-3</v>
      </c>
      <c r="DX49" s="402">
        <v>4.4499999999999997E-4</v>
      </c>
      <c r="DY49" s="555">
        <v>5.8999999999999999E-3</v>
      </c>
      <c r="DZ49" s="555"/>
      <c r="EA49" s="618">
        <f>EA48/233205</f>
        <v>1.5484530777641988E-5</v>
      </c>
      <c r="EB49" s="619">
        <f>EB48/233205</f>
        <v>2.3146716408310283E-3</v>
      </c>
      <c r="EC49" s="555">
        <v>1.9E-3</v>
      </c>
      <c r="ED49" s="555">
        <v>4.0000000000000002E-4</v>
      </c>
      <c r="EE49" s="555">
        <v>1E-3</v>
      </c>
      <c r="EF49" s="458">
        <v>0.28000000000000003</v>
      </c>
      <c r="EG49" s="556">
        <v>0.16300000000000001</v>
      </c>
      <c r="EH49" s="555">
        <v>1.5E-3</v>
      </c>
      <c r="EI49" s="555">
        <v>2.8770500000000001E-2</v>
      </c>
      <c r="EJ49" s="555" t="s">
        <v>481</v>
      </c>
      <c r="EK49" s="425"/>
      <c r="EL49" s="569"/>
      <c r="EM49" s="570">
        <f>EM48/EO48</f>
        <v>0.53073333333333339</v>
      </c>
      <c r="EN49" s="425"/>
      <c r="EO49" s="402">
        <v>5.7999999999999996E-3</v>
      </c>
      <c r="EP49" s="555">
        <v>2.4000000000000001E-4</v>
      </c>
      <c r="EQ49" s="565">
        <f>EQ48/71423.3605</f>
        <v>9.8018784764404912E-3</v>
      </c>
      <c r="ER49" s="572">
        <v>1.1999999999999999E-3</v>
      </c>
      <c r="ES49" s="425"/>
      <c r="ET49" s="555">
        <v>3.7000000000000002E-3</v>
      </c>
    </row>
    <row r="50" spans="1:150" ht="384" x14ac:dyDescent="0.2">
      <c r="A50" s="421" t="s">
        <v>248</v>
      </c>
      <c r="B50" s="422" t="s">
        <v>249</v>
      </c>
      <c r="C50" s="423" t="s">
        <v>250</v>
      </c>
      <c r="D50" s="424" t="s">
        <v>427</v>
      </c>
      <c r="E50" s="3" t="s">
        <v>251</v>
      </c>
      <c r="F50" s="116">
        <v>24</v>
      </c>
      <c r="G50" s="116" t="s">
        <v>481</v>
      </c>
      <c r="H50" s="116">
        <v>24</v>
      </c>
      <c r="I50" s="116" t="s">
        <v>481</v>
      </c>
      <c r="J50" s="116">
        <v>1224</v>
      </c>
      <c r="K50" s="116">
        <v>210</v>
      </c>
      <c r="L50" s="116">
        <v>279</v>
      </c>
      <c r="M50" s="404">
        <v>504</v>
      </c>
      <c r="N50" s="425"/>
      <c r="O50" s="116">
        <v>8703</v>
      </c>
      <c r="P50" s="116" t="s">
        <v>816</v>
      </c>
      <c r="Q50" s="116">
        <v>170</v>
      </c>
      <c r="R50" s="116">
        <v>343</v>
      </c>
      <c r="S50" s="620">
        <v>625</v>
      </c>
      <c r="T50" s="620">
        <v>174</v>
      </c>
      <c r="U50" s="116">
        <v>206</v>
      </c>
      <c r="V50" s="116"/>
      <c r="W50" s="116">
        <v>89</v>
      </c>
      <c r="X50" s="147">
        <v>29</v>
      </c>
      <c r="Y50" s="116">
        <v>227</v>
      </c>
      <c r="Z50" s="116">
        <v>777</v>
      </c>
      <c r="AA50" s="620">
        <v>1567</v>
      </c>
      <c r="AB50" s="116" t="s">
        <v>1035</v>
      </c>
      <c r="AC50" s="116">
        <v>875</v>
      </c>
      <c r="AD50" s="116" t="s">
        <v>1035</v>
      </c>
      <c r="AE50" s="425"/>
      <c r="AF50" s="425"/>
      <c r="AG50" s="116">
        <v>153</v>
      </c>
      <c r="AH50" s="116">
        <v>63</v>
      </c>
      <c r="AI50" s="116">
        <v>86</v>
      </c>
      <c r="AJ50" s="116" t="s">
        <v>1164</v>
      </c>
      <c r="AK50" s="116"/>
      <c r="AL50" s="425"/>
      <c r="AM50" s="171" t="s">
        <v>1126</v>
      </c>
      <c r="AN50" s="425"/>
      <c r="AO50" s="620" t="s">
        <v>1993</v>
      </c>
      <c r="AP50" s="620" t="s">
        <v>1203</v>
      </c>
      <c r="AQ50" s="620" t="s">
        <v>1203</v>
      </c>
      <c r="AR50" s="116" t="s">
        <v>1225</v>
      </c>
      <c r="AS50" s="621">
        <v>34</v>
      </c>
      <c r="AT50" s="147" t="s">
        <v>1225</v>
      </c>
      <c r="AU50" s="425"/>
      <c r="AV50" s="425"/>
      <c r="AW50" s="116">
        <v>76</v>
      </c>
      <c r="AX50" s="116">
        <v>213</v>
      </c>
      <c r="AY50" s="116">
        <v>71</v>
      </c>
      <c r="AZ50" s="116">
        <v>336</v>
      </c>
      <c r="BA50" s="116">
        <v>495</v>
      </c>
      <c r="BB50" s="116">
        <v>99</v>
      </c>
      <c r="BC50" s="116">
        <v>1120</v>
      </c>
      <c r="BD50" s="116">
        <v>100</v>
      </c>
      <c r="BE50" s="116">
        <v>309</v>
      </c>
      <c r="BF50" s="116">
        <v>31</v>
      </c>
      <c r="BG50" s="116">
        <v>12</v>
      </c>
      <c r="BH50" s="116">
        <v>102</v>
      </c>
      <c r="BI50" s="204">
        <v>341</v>
      </c>
      <c r="BJ50" s="116">
        <v>756</v>
      </c>
      <c r="BK50" s="425"/>
      <c r="BL50" s="116">
        <v>305</v>
      </c>
      <c r="BM50" s="116" t="s">
        <v>1639</v>
      </c>
      <c r="BN50" s="116">
        <v>230</v>
      </c>
      <c r="BO50" s="116">
        <v>302</v>
      </c>
      <c r="BP50" s="622" t="s">
        <v>481</v>
      </c>
      <c r="BQ50" s="425"/>
      <c r="BR50" s="116" t="s">
        <v>558</v>
      </c>
      <c r="BS50" s="116">
        <v>203</v>
      </c>
      <c r="BT50" s="425"/>
      <c r="BU50" s="425"/>
      <c r="BV50" s="620">
        <v>683</v>
      </c>
      <c r="BW50" s="425"/>
      <c r="BX50" s="620" t="s">
        <v>1739</v>
      </c>
      <c r="BY50" s="116" t="s">
        <v>809</v>
      </c>
      <c r="BZ50" s="116">
        <v>344</v>
      </c>
      <c r="CA50" s="116">
        <v>193</v>
      </c>
      <c r="CB50" s="110">
        <v>113</v>
      </c>
      <c r="CC50" s="116">
        <v>53</v>
      </c>
      <c r="CD50" s="116">
        <v>694</v>
      </c>
      <c r="CE50" s="116">
        <v>5</v>
      </c>
      <c r="CF50" s="620">
        <v>794</v>
      </c>
      <c r="CG50" s="424" t="s">
        <v>1164</v>
      </c>
      <c r="CH50" s="620" t="s">
        <v>1164</v>
      </c>
      <c r="CI50" s="623" t="s">
        <v>2275</v>
      </c>
      <c r="CJ50" s="620" t="s">
        <v>2209</v>
      </c>
      <c r="CK50" s="404">
        <v>33</v>
      </c>
      <c r="CL50" s="404">
        <v>19</v>
      </c>
      <c r="CM50" s="404"/>
      <c r="CN50" s="425"/>
      <c r="CO50" s="620" t="s">
        <v>481</v>
      </c>
      <c r="CP50" s="620" t="s">
        <v>481</v>
      </c>
      <c r="CQ50" s="620" t="s">
        <v>481</v>
      </c>
      <c r="CR50" s="621">
        <v>860</v>
      </c>
      <c r="CS50" s="620">
        <v>295</v>
      </c>
      <c r="CT50" s="443" t="s">
        <v>1225</v>
      </c>
      <c r="CU50" s="620" t="s">
        <v>481</v>
      </c>
      <c r="CV50" s="620">
        <v>0</v>
      </c>
      <c r="CW50" s="620">
        <v>484</v>
      </c>
      <c r="CX50" s="624" t="s">
        <v>3014</v>
      </c>
      <c r="CY50" s="624">
        <f>'[1]Учетная политика'!$I$13</f>
        <v>309</v>
      </c>
      <c r="CZ50" s="625">
        <f>'[1]Учетная политика'!$I$15</f>
        <v>15</v>
      </c>
      <c r="DA50" s="626">
        <f>'[1]Учетная политика'!$I$14</f>
        <v>19</v>
      </c>
      <c r="DB50" s="220">
        <f>357+58+179+60</f>
        <v>654</v>
      </c>
      <c r="DC50" s="220"/>
      <c r="DD50" s="425"/>
      <c r="DE50" s="620">
        <v>1974</v>
      </c>
      <c r="DF50" s="620">
        <v>394</v>
      </c>
      <c r="DG50" s="620">
        <v>315</v>
      </c>
      <c r="DH50" s="562"/>
      <c r="DI50" s="620">
        <v>90</v>
      </c>
      <c r="DJ50" s="544">
        <v>306704</v>
      </c>
      <c r="DK50" s="544" t="s">
        <v>481</v>
      </c>
      <c r="DL50" s="425"/>
      <c r="DM50" s="404" t="s">
        <v>1225</v>
      </c>
      <c r="DN50" s="620" t="s">
        <v>481</v>
      </c>
      <c r="DO50" s="627">
        <v>101</v>
      </c>
      <c r="DP50" s="443">
        <v>34</v>
      </c>
      <c r="DQ50" s="443">
        <v>733</v>
      </c>
      <c r="DR50" s="627">
        <v>277</v>
      </c>
      <c r="DS50" s="620">
        <v>187</v>
      </c>
      <c r="DT50" s="620">
        <v>178</v>
      </c>
      <c r="DU50" s="404"/>
      <c r="DV50" s="404">
        <v>53</v>
      </c>
      <c r="DW50" s="404">
        <v>275</v>
      </c>
      <c r="DX50" s="628" t="s">
        <v>2620</v>
      </c>
      <c r="DY50" s="620">
        <v>815</v>
      </c>
      <c r="DZ50" s="620">
        <v>161</v>
      </c>
      <c r="EA50" s="471">
        <v>111</v>
      </c>
      <c r="EB50" s="629" t="s">
        <v>481</v>
      </c>
      <c r="EC50" s="620" t="s">
        <v>1739</v>
      </c>
      <c r="ED50" s="620">
        <v>487</v>
      </c>
      <c r="EE50" s="620">
        <v>572</v>
      </c>
      <c r="EF50" s="630">
        <v>474</v>
      </c>
      <c r="EG50" s="621">
        <v>17</v>
      </c>
      <c r="EH50" s="620">
        <v>528</v>
      </c>
      <c r="EI50" s="620"/>
      <c r="EJ50" s="620">
        <v>89</v>
      </c>
      <c r="EK50" s="425"/>
      <c r="EL50" s="631">
        <v>4</v>
      </c>
      <c r="EM50" s="460">
        <v>0</v>
      </c>
      <c r="EN50" s="425"/>
      <c r="EO50" s="404">
        <v>771</v>
      </c>
      <c r="EP50" s="620">
        <v>10</v>
      </c>
      <c r="EQ50" s="627">
        <f>916+41</f>
        <v>957</v>
      </c>
      <c r="ER50" s="454">
        <v>20</v>
      </c>
      <c r="ES50" s="425"/>
      <c r="ET50" s="620">
        <v>578</v>
      </c>
    </row>
    <row r="51" spans="1:150" ht="140" x14ac:dyDescent="0.2">
      <c r="A51" s="421"/>
      <c r="B51" s="422"/>
      <c r="C51" s="423" t="s">
        <v>252</v>
      </c>
      <c r="D51" s="424" t="s">
        <v>253</v>
      </c>
      <c r="E51" s="3" t="s">
        <v>251</v>
      </c>
      <c r="F51" s="116">
        <v>15</v>
      </c>
      <c r="G51" s="116">
        <v>12</v>
      </c>
      <c r="H51" s="116">
        <v>24</v>
      </c>
      <c r="I51" s="116">
        <v>13</v>
      </c>
      <c r="J51" s="116">
        <v>478</v>
      </c>
      <c r="K51" s="116">
        <v>83</v>
      </c>
      <c r="L51" s="116">
        <v>279</v>
      </c>
      <c r="M51" s="404">
        <v>504</v>
      </c>
      <c r="N51" s="425"/>
      <c r="O51" s="116">
        <v>1085</v>
      </c>
      <c r="P51" s="116" t="s">
        <v>816</v>
      </c>
      <c r="Q51" s="116">
        <v>140</v>
      </c>
      <c r="R51" s="116">
        <v>342</v>
      </c>
      <c r="S51" s="620">
        <v>426</v>
      </c>
      <c r="T51" s="620">
        <v>174</v>
      </c>
      <c r="U51" s="116">
        <v>206</v>
      </c>
      <c r="V51" s="116">
        <v>1219</v>
      </c>
      <c r="W51" s="116">
        <v>89</v>
      </c>
      <c r="X51" s="147">
        <v>29</v>
      </c>
      <c r="Y51" s="116">
        <v>227</v>
      </c>
      <c r="Z51" s="116">
        <v>768</v>
      </c>
      <c r="AA51" s="620">
        <v>1567</v>
      </c>
      <c r="AB51" s="116">
        <v>88</v>
      </c>
      <c r="AC51" s="116">
        <v>686</v>
      </c>
      <c r="AD51" s="116">
        <v>79</v>
      </c>
      <c r="AE51" s="425"/>
      <c r="AF51" s="425"/>
      <c r="AG51" s="116">
        <v>112</v>
      </c>
      <c r="AH51" s="116">
        <v>63</v>
      </c>
      <c r="AI51" s="116">
        <v>86</v>
      </c>
      <c r="AJ51" s="116">
        <v>181</v>
      </c>
      <c r="AK51" s="116">
        <v>133</v>
      </c>
      <c r="AL51" s="425"/>
      <c r="AM51" s="171">
        <v>1044</v>
      </c>
      <c r="AN51" s="425"/>
      <c r="AO51" s="620">
        <v>323</v>
      </c>
      <c r="AP51" s="620">
        <v>51</v>
      </c>
      <c r="AQ51" s="620">
        <v>27</v>
      </c>
      <c r="AR51" s="116">
        <v>22</v>
      </c>
      <c r="AS51" s="621">
        <v>17</v>
      </c>
      <c r="AT51" s="147">
        <v>297</v>
      </c>
      <c r="AU51" s="425"/>
      <c r="AV51" s="425"/>
      <c r="AW51" s="116">
        <v>76</v>
      </c>
      <c r="AX51" s="116">
        <v>213</v>
      </c>
      <c r="AY51" s="116">
        <v>71</v>
      </c>
      <c r="AZ51" s="116">
        <v>168</v>
      </c>
      <c r="BA51" s="116">
        <v>432</v>
      </c>
      <c r="BB51" s="116">
        <v>76</v>
      </c>
      <c r="BC51" s="116">
        <v>560</v>
      </c>
      <c r="BD51" s="116">
        <v>100</v>
      </c>
      <c r="BE51" s="116">
        <v>309</v>
      </c>
      <c r="BF51" s="116">
        <v>31</v>
      </c>
      <c r="BG51" s="116">
        <v>12</v>
      </c>
      <c r="BH51" s="116">
        <v>102</v>
      </c>
      <c r="BI51" s="204">
        <v>341</v>
      </c>
      <c r="BJ51" s="116">
        <v>214</v>
      </c>
      <c r="BK51" s="425"/>
      <c r="BL51" s="116">
        <v>274</v>
      </c>
      <c r="BM51" s="116">
        <v>71</v>
      </c>
      <c r="BN51" s="116">
        <v>230</v>
      </c>
      <c r="BO51" s="116">
        <v>302</v>
      </c>
      <c r="BP51" s="622">
        <v>14</v>
      </c>
      <c r="BQ51" s="425"/>
      <c r="BR51" s="116">
        <v>87</v>
      </c>
      <c r="BS51" s="116">
        <v>203</v>
      </c>
      <c r="BT51" s="425"/>
      <c r="BU51" s="425"/>
      <c r="BV51" s="620">
        <v>655</v>
      </c>
      <c r="BW51" s="425"/>
      <c r="BX51" s="632">
        <v>49</v>
      </c>
      <c r="BY51" s="116">
        <v>893</v>
      </c>
      <c r="BZ51" s="116">
        <v>50</v>
      </c>
      <c r="CA51" s="116">
        <v>61</v>
      </c>
      <c r="CB51" s="116">
        <v>113</v>
      </c>
      <c r="CC51" s="116">
        <v>53</v>
      </c>
      <c r="CD51" s="116">
        <v>366</v>
      </c>
      <c r="CE51" s="116">
        <v>5</v>
      </c>
      <c r="CF51" s="620">
        <v>234</v>
      </c>
      <c r="CG51" s="424" t="s">
        <v>451</v>
      </c>
      <c r="CH51" s="620">
        <v>35</v>
      </c>
      <c r="CI51" s="623">
        <f>7+2</f>
        <v>9</v>
      </c>
      <c r="CJ51" s="620">
        <v>193</v>
      </c>
      <c r="CK51" s="404">
        <v>33</v>
      </c>
      <c r="CL51" s="404"/>
      <c r="CM51" s="404"/>
      <c r="CN51" s="425"/>
      <c r="CO51" s="633">
        <v>297</v>
      </c>
      <c r="CP51" s="633">
        <v>140</v>
      </c>
      <c r="CQ51" s="633">
        <v>38</v>
      </c>
      <c r="CR51" s="621">
        <v>376</v>
      </c>
      <c r="CS51" s="620">
        <v>295</v>
      </c>
      <c r="CT51" s="443">
        <v>323</v>
      </c>
      <c r="CU51" s="620">
        <v>24</v>
      </c>
      <c r="CV51" s="620">
        <v>274</v>
      </c>
      <c r="CW51" s="620">
        <v>456</v>
      </c>
      <c r="CX51" s="620">
        <f>'[1]Учетная политика'!$O$12</f>
        <v>34</v>
      </c>
      <c r="CY51" s="620">
        <f>'[1]Учетная политика'!$O$13</f>
        <v>273</v>
      </c>
      <c r="CZ51" s="634">
        <f>'[1]Учетная политика'!$O$15</f>
        <v>3</v>
      </c>
      <c r="DA51" s="635">
        <f>'[1]Учетная политика'!$O$14</f>
        <v>19</v>
      </c>
      <c r="DB51" s="116">
        <f>244+58+115+60</f>
        <v>477</v>
      </c>
      <c r="DC51" s="116"/>
      <c r="DD51" s="425"/>
      <c r="DE51" s="620">
        <v>471</v>
      </c>
      <c r="DF51" s="620">
        <v>131</v>
      </c>
      <c r="DG51" s="620">
        <v>80</v>
      </c>
      <c r="DH51" s="636">
        <v>11</v>
      </c>
      <c r="DI51" s="620">
        <v>73</v>
      </c>
      <c r="DJ51" s="544"/>
      <c r="DK51" s="544">
        <v>103</v>
      </c>
      <c r="DL51" s="425"/>
      <c r="DM51" s="404">
        <v>21</v>
      </c>
      <c r="DN51" s="620">
        <v>299</v>
      </c>
      <c r="DO51" s="627">
        <v>101</v>
      </c>
      <c r="DP51" s="443">
        <v>29</v>
      </c>
      <c r="DQ51" s="443">
        <v>489</v>
      </c>
      <c r="DR51" s="627">
        <v>277</v>
      </c>
      <c r="DS51" s="620">
        <v>149</v>
      </c>
      <c r="DT51" s="620">
        <v>165</v>
      </c>
      <c r="DU51" s="404"/>
      <c r="DV51" s="404">
        <v>53</v>
      </c>
      <c r="DW51" s="404">
        <v>275</v>
      </c>
      <c r="DX51" s="404">
        <v>102</v>
      </c>
      <c r="DY51" s="620">
        <v>815</v>
      </c>
      <c r="DZ51" s="620">
        <v>32</v>
      </c>
      <c r="EA51" s="519">
        <v>42</v>
      </c>
      <c r="EB51" s="629" t="s">
        <v>481</v>
      </c>
      <c r="EC51" s="620">
        <v>332</v>
      </c>
      <c r="ED51" s="620">
        <v>156</v>
      </c>
      <c r="EE51" s="620">
        <v>182</v>
      </c>
      <c r="EF51" s="630">
        <v>474</v>
      </c>
      <c r="EG51" s="621">
        <v>17</v>
      </c>
      <c r="EH51" s="620">
        <v>527</v>
      </c>
      <c r="EI51" s="620"/>
      <c r="EJ51" s="620">
        <v>37</v>
      </c>
      <c r="EK51" s="425"/>
      <c r="EL51" s="631">
        <v>4</v>
      </c>
      <c r="EM51" s="460">
        <v>0</v>
      </c>
      <c r="EN51" s="425"/>
      <c r="EO51" s="404">
        <v>697</v>
      </c>
      <c r="EP51" s="620">
        <v>9</v>
      </c>
      <c r="EQ51" s="627">
        <f>916+41</f>
        <v>957</v>
      </c>
      <c r="ER51" s="454">
        <v>17</v>
      </c>
      <c r="ES51" s="425"/>
      <c r="ET51" s="620">
        <v>578</v>
      </c>
    </row>
    <row r="52" spans="1:150" ht="98" x14ac:dyDescent="0.2">
      <c r="A52" s="421"/>
      <c r="B52" s="422"/>
      <c r="C52" s="423" t="s">
        <v>254</v>
      </c>
      <c r="D52" s="424" t="s">
        <v>255</v>
      </c>
      <c r="E52" s="3" t="s">
        <v>251</v>
      </c>
      <c r="F52" s="116">
        <v>12</v>
      </c>
      <c r="G52" s="116">
        <v>8</v>
      </c>
      <c r="H52" s="116">
        <v>24</v>
      </c>
      <c r="I52" s="116">
        <v>8</v>
      </c>
      <c r="J52" s="116">
        <v>400</v>
      </c>
      <c r="K52" s="116">
        <v>63</v>
      </c>
      <c r="L52" s="116">
        <v>277</v>
      </c>
      <c r="M52" s="404">
        <v>363</v>
      </c>
      <c r="N52" s="425"/>
      <c r="O52" s="116">
        <v>539</v>
      </c>
      <c r="P52" s="116">
        <v>871</v>
      </c>
      <c r="Q52" s="116">
        <v>140</v>
      </c>
      <c r="R52" s="116">
        <v>342</v>
      </c>
      <c r="S52" s="620">
        <v>51</v>
      </c>
      <c r="T52" s="620">
        <v>43</v>
      </c>
      <c r="U52" s="116">
        <v>157</v>
      </c>
      <c r="V52" s="116">
        <v>1054</v>
      </c>
      <c r="W52" s="116">
        <v>89</v>
      </c>
      <c r="X52" s="147">
        <v>29</v>
      </c>
      <c r="Y52" s="116" t="s">
        <v>992</v>
      </c>
      <c r="Z52" s="116">
        <v>301</v>
      </c>
      <c r="AA52" s="620">
        <v>1472</v>
      </c>
      <c r="AB52" s="116">
        <v>61</v>
      </c>
      <c r="AC52" s="116">
        <v>675</v>
      </c>
      <c r="AD52" s="116">
        <v>36</v>
      </c>
      <c r="AE52" s="425"/>
      <c r="AF52" s="425"/>
      <c r="AG52" s="116">
        <v>35</v>
      </c>
      <c r="AH52" s="116">
        <v>50</v>
      </c>
      <c r="AI52" s="116">
        <v>25</v>
      </c>
      <c r="AJ52" s="116">
        <v>96</v>
      </c>
      <c r="AK52" s="116">
        <v>63</v>
      </c>
      <c r="AL52" s="425"/>
      <c r="AM52" s="171">
        <v>1044</v>
      </c>
      <c r="AN52" s="425"/>
      <c r="AO52" s="620">
        <v>289</v>
      </c>
      <c r="AP52" s="620">
        <v>51</v>
      </c>
      <c r="AQ52" s="620">
        <v>27</v>
      </c>
      <c r="AR52" s="116">
        <v>22</v>
      </c>
      <c r="AS52" s="621">
        <v>17</v>
      </c>
      <c r="AT52" s="147">
        <v>297</v>
      </c>
      <c r="AU52" s="425"/>
      <c r="AV52" s="425"/>
      <c r="AW52" s="116">
        <v>74</v>
      </c>
      <c r="AX52" s="116">
        <v>205</v>
      </c>
      <c r="AY52" s="116">
        <v>65</v>
      </c>
      <c r="AZ52" s="116">
        <v>135</v>
      </c>
      <c r="BA52" s="116">
        <v>223</v>
      </c>
      <c r="BB52" s="116">
        <v>28</v>
      </c>
      <c r="BC52" s="116">
        <v>440</v>
      </c>
      <c r="BD52" s="116">
        <v>55</v>
      </c>
      <c r="BE52" s="116">
        <v>189</v>
      </c>
      <c r="BF52" s="116">
        <v>19</v>
      </c>
      <c r="BG52" s="116">
        <v>5</v>
      </c>
      <c r="BH52" s="116">
        <v>102</v>
      </c>
      <c r="BI52" s="204">
        <v>117</v>
      </c>
      <c r="BJ52" s="116">
        <v>200</v>
      </c>
      <c r="BK52" s="425"/>
      <c r="BL52" s="116">
        <v>252</v>
      </c>
      <c r="BM52" s="116">
        <v>53</v>
      </c>
      <c r="BN52" s="116">
        <v>230</v>
      </c>
      <c r="BO52" s="116">
        <v>302</v>
      </c>
      <c r="BP52" s="404">
        <v>14</v>
      </c>
      <c r="BQ52" s="425"/>
      <c r="BR52" s="116" t="s">
        <v>559</v>
      </c>
      <c r="BS52" s="116">
        <v>49</v>
      </c>
      <c r="BT52" s="425"/>
      <c r="BU52" s="425"/>
      <c r="BV52" s="620">
        <v>620</v>
      </c>
      <c r="BW52" s="425"/>
      <c r="BX52" s="632">
        <v>36</v>
      </c>
      <c r="BY52" s="116">
        <v>681</v>
      </c>
      <c r="BZ52" s="116">
        <v>13</v>
      </c>
      <c r="CA52" s="116">
        <v>57</v>
      </c>
      <c r="CB52" s="116">
        <v>112</v>
      </c>
      <c r="CC52" s="116">
        <v>53</v>
      </c>
      <c r="CD52" s="116">
        <v>366</v>
      </c>
      <c r="CE52" s="116">
        <v>2</v>
      </c>
      <c r="CF52" s="620">
        <v>213</v>
      </c>
      <c r="CG52" s="424">
        <f>106+28</f>
        <v>134</v>
      </c>
      <c r="CH52" s="620">
        <v>15</v>
      </c>
      <c r="CI52" s="623">
        <f>2+5</f>
        <v>7</v>
      </c>
      <c r="CJ52" s="620">
        <v>167</v>
      </c>
      <c r="CK52" s="404">
        <v>14</v>
      </c>
      <c r="CL52" s="404">
        <v>9</v>
      </c>
      <c r="CM52" s="404">
        <v>189</v>
      </c>
      <c r="CN52" s="425"/>
      <c r="CO52" s="633">
        <v>151</v>
      </c>
      <c r="CP52" s="633">
        <v>45</v>
      </c>
      <c r="CQ52" s="633">
        <v>15</v>
      </c>
      <c r="CR52" s="621">
        <v>87</v>
      </c>
      <c r="CS52" s="620">
        <v>168</v>
      </c>
      <c r="CT52" s="443">
        <v>190</v>
      </c>
      <c r="CU52" s="620">
        <v>24</v>
      </c>
      <c r="CV52" s="620">
        <v>158</v>
      </c>
      <c r="CW52" s="620">
        <v>337</v>
      </c>
      <c r="CX52" s="620">
        <f>'[1]Учетная политика'!$P$12</f>
        <v>14</v>
      </c>
      <c r="CY52" s="620">
        <f>'[1]Учетная политика'!$P$13</f>
        <v>20</v>
      </c>
      <c r="CZ52" s="634">
        <f>'[1]Учетная политика'!$P$15</f>
        <v>3</v>
      </c>
      <c r="DA52" s="635">
        <f>'[1]Учетная политика'!$P$14</f>
        <v>4</v>
      </c>
      <c r="DB52" s="116">
        <f>151+58+115+60</f>
        <v>384</v>
      </c>
      <c r="DC52" s="116"/>
      <c r="DD52" s="425"/>
      <c r="DE52" s="620">
        <v>331</v>
      </c>
      <c r="DF52" s="620">
        <v>131</v>
      </c>
      <c r="DG52" s="620">
        <v>70</v>
      </c>
      <c r="DH52" s="636">
        <v>1</v>
      </c>
      <c r="DI52" s="620">
        <v>38</v>
      </c>
      <c r="DJ52" s="544">
        <v>83</v>
      </c>
      <c r="DK52" s="544">
        <v>50</v>
      </c>
      <c r="DL52" s="425"/>
      <c r="DM52" s="404">
        <v>5</v>
      </c>
      <c r="DN52" s="620">
        <v>299</v>
      </c>
      <c r="DO52" s="627">
        <v>34</v>
      </c>
      <c r="DP52" s="443">
        <v>9</v>
      </c>
      <c r="DQ52" s="443">
        <v>489</v>
      </c>
      <c r="DR52" s="627">
        <v>277</v>
      </c>
      <c r="DS52" s="620">
        <v>82</v>
      </c>
      <c r="DT52" s="620">
        <v>84</v>
      </c>
      <c r="DU52" s="404">
        <v>4456</v>
      </c>
      <c r="DV52" s="404">
        <v>40</v>
      </c>
      <c r="DW52" s="404">
        <v>262</v>
      </c>
      <c r="DX52" s="404">
        <v>66</v>
      </c>
      <c r="DY52" s="620">
        <v>330</v>
      </c>
      <c r="DZ52" s="620">
        <v>12</v>
      </c>
      <c r="EA52" s="637">
        <v>5</v>
      </c>
      <c r="EB52" s="629" t="s">
        <v>481</v>
      </c>
      <c r="EC52" s="620">
        <v>293</v>
      </c>
      <c r="ED52" s="620">
        <v>156</v>
      </c>
      <c r="EE52" s="620">
        <v>109</v>
      </c>
      <c r="EF52" s="630">
        <v>249</v>
      </c>
      <c r="EG52" s="621">
        <v>17</v>
      </c>
      <c r="EH52" s="620">
        <v>203</v>
      </c>
      <c r="EI52" s="620"/>
      <c r="EJ52" s="620">
        <v>37</v>
      </c>
      <c r="EK52" s="425"/>
      <c r="EL52" s="631">
        <v>1</v>
      </c>
      <c r="EM52" s="460">
        <v>0</v>
      </c>
      <c r="EN52" s="425"/>
      <c r="EO52" s="404">
        <v>503</v>
      </c>
      <c r="EP52" s="620">
        <v>6</v>
      </c>
      <c r="EQ52" s="627">
        <f>916+41</f>
        <v>957</v>
      </c>
      <c r="ER52" s="454">
        <v>17</v>
      </c>
      <c r="ES52" s="425"/>
      <c r="ET52" s="620">
        <v>534</v>
      </c>
    </row>
    <row r="53" spans="1:150" ht="34" x14ac:dyDescent="0.2">
      <c r="A53" s="421" t="s">
        <v>256</v>
      </c>
      <c r="B53" s="428" t="s">
        <v>428</v>
      </c>
      <c r="C53" s="423" t="s">
        <v>257</v>
      </c>
      <c r="D53" s="424" t="s">
        <v>258</v>
      </c>
      <c r="E53" s="436" t="s">
        <v>251</v>
      </c>
      <c r="F53" s="116">
        <v>0</v>
      </c>
      <c r="G53" s="110" t="s">
        <v>481</v>
      </c>
      <c r="H53" s="116" t="s">
        <v>481</v>
      </c>
      <c r="I53" s="116" t="s">
        <v>481</v>
      </c>
      <c r="J53" s="116">
        <v>28</v>
      </c>
      <c r="K53" s="116"/>
      <c r="L53" s="116">
        <v>5</v>
      </c>
      <c r="M53" s="404">
        <v>14</v>
      </c>
      <c r="N53" s="425"/>
      <c r="O53" s="116">
        <v>23</v>
      </c>
      <c r="P53" s="116">
        <v>35</v>
      </c>
      <c r="Q53" s="116">
        <v>0</v>
      </c>
      <c r="R53" s="116">
        <v>5</v>
      </c>
      <c r="S53" s="620">
        <v>3</v>
      </c>
      <c r="T53" s="620">
        <v>3</v>
      </c>
      <c r="U53" s="116"/>
      <c r="V53" s="116">
        <v>25</v>
      </c>
      <c r="W53" s="116"/>
      <c r="X53" s="147"/>
      <c r="Y53" s="116">
        <v>6</v>
      </c>
      <c r="Z53" s="116">
        <v>6</v>
      </c>
      <c r="AA53" s="620">
        <v>164</v>
      </c>
      <c r="AB53" s="116">
        <v>20</v>
      </c>
      <c r="AC53" s="116">
        <v>35</v>
      </c>
      <c r="AD53" s="116"/>
      <c r="AE53" s="425"/>
      <c r="AF53" s="425"/>
      <c r="AG53" s="116">
        <v>0</v>
      </c>
      <c r="AH53" s="116">
        <v>0</v>
      </c>
      <c r="AI53" s="116">
        <v>4</v>
      </c>
      <c r="AJ53" s="116"/>
      <c r="AK53" s="116"/>
      <c r="AL53" s="425"/>
      <c r="AM53" s="171">
        <v>74</v>
      </c>
      <c r="AN53" s="425"/>
      <c r="AO53" s="620">
        <v>75</v>
      </c>
      <c r="AP53" s="620"/>
      <c r="AQ53" s="620">
        <v>3</v>
      </c>
      <c r="AR53" s="116"/>
      <c r="AS53" s="621">
        <f>1+1+1+1</f>
        <v>4</v>
      </c>
      <c r="AT53" s="147">
        <v>3</v>
      </c>
      <c r="AU53" s="425"/>
      <c r="AV53" s="425"/>
      <c r="AW53" s="116">
        <v>4</v>
      </c>
      <c r="AX53" s="116">
        <v>7</v>
      </c>
      <c r="AY53" s="116">
        <v>4</v>
      </c>
      <c r="AZ53" s="116">
        <v>0</v>
      </c>
      <c r="BA53" s="116">
        <v>29</v>
      </c>
      <c r="BB53" s="116">
        <v>0</v>
      </c>
      <c r="BC53" s="116">
        <v>22</v>
      </c>
      <c r="BD53" s="116">
        <v>0</v>
      </c>
      <c r="BE53" s="116">
        <v>43</v>
      </c>
      <c r="BF53" s="116">
        <v>0</v>
      </c>
      <c r="BG53" s="116">
        <v>1</v>
      </c>
      <c r="BH53" s="116">
        <v>0</v>
      </c>
      <c r="BI53" s="204" t="s">
        <v>481</v>
      </c>
      <c r="BJ53" s="116">
        <v>13</v>
      </c>
      <c r="BK53" s="425"/>
      <c r="BL53" s="116">
        <v>26</v>
      </c>
      <c r="BM53" s="116">
        <v>0</v>
      </c>
      <c r="BN53" s="116">
        <v>3</v>
      </c>
      <c r="BO53" s="116">
        <v>6</v>
      </c>
      <c r="BP53" s="622" t="s">
        <v>481</v>
      </c>
      <c r="BQ53" s="425"/>
      <c r="BR53" s="116">
        <v>0</v>
      </c>
      <c r="BS53" s="116">
        <v>0</v>
      </c>
      <c r="BT53" s="425"/>
      <c r="BU53" s="425"/>
      <c r="BV53" s="620">
        <v>0</v>
      </c>
      <c r="BW53" s="425"/>
      <c r="BX53" s="620">
        <v>0</v>
      </c>
      <c r="BY53" s="116">
        <v>73</v>
      </c>
      <c r="BZ53" s="116">
        <v>0</v>
      </c>
      <c r="CA53" s="116">
        <v>0</v>
      </c>
      <c r="CB53" s="110">
        <v>0</v>
      </c>
      <c r="CC53" s="116">
        <v>0</v>
      </c>
      <c r="CD53" s="116">
        <v>0</v>
      </c>
      <c r="CE53" s="116">
        <v>1</v>
      </c>
      <c r="CF53" s="620">
        <v>3</v>
      </c>
      <c r="CG53" s="424">
        <v>0</v>
      </c>
      <c r="CH53" s="620">
        <v>0</v>
      </c>
      <c r="CI53" s="623">
        <v>0</v>
      </c>
      <c r="CJ53" s="620">
        <v>9</v>
      </c>
      <c r="CK53" s="404"/>
      <c r="CL53" s="404">
        <v>1</v>
      </c>
      <c r="CM53" s="404"/>
      <c r="CN53" s="425"/>
      <c r="CO53" s="620">
        <v>8</v>
      </c>
      <c r="CP53" s="620">
        <v>4</v>
      </c>
      <c r="CQ53" s="620"/>
      <c r="CR53" s="621">
        <v>6</v>
      </c>
      <c r="CS53" s="620">
        <v>8</v>
      </c>
      <c r="CT53" s="443" t="s">
        <v>481</v>
      </c>
      <c r="CU53" s="620" t="s">
        <v>481</v>
      </c>
      <c r="CV53" s="620">
        <v>4</v>
      </c>
      <c r="CW53" s="620">
        <v>43</v>
      </c>
      <c r="CX53" s="620"/>
      <c r="CY53" s="620"/>
      <c r="CZ53" s="634">
        <v>0</v>
      </c>
      <c r="DA53" s="635">
        <v>0</v>
      </c>
      <c r="DB53" s="116">
        <v>74</v>
      </c>
      <c r="DC53" s="116"/>
      <c r="DD53" s="425"/>
      <c r="DE53" s="620">
        <v>72</v>
      </c>
      <c r="DF53" s="620"/>
      <c r="DG53" s="620">
        <v>2</v>
      </c>
      <c r="DH53" s="636"/>
      <c r="DI53" s="620" t="s">
        <v>481</v>
      </c>
      <c r="DJ53" s="544"/>
      <c r="DK53" s="544">
        <v>0</v>
      </c>
      <c r="DL53" s="425"/>
      <c r="DM53" s="404">
        <v>0</v>
      </c>
      <c r="DN53" s="620"/>
      <c r="DO53" s="627">
        <v>1</v>
      </c>
      <c r="DP53" s="443">
        <v>6</v>
      </c>
      <c r="DQ53" s="443">
        <v>117</v>
      </c>
      <c r="DR53" s="627">
        <v>0</v>
      </c>
      <c r="DS53" s="620"/>
      <c r="DT53" s="620"/>
      <c r="DU53" s="404">
        <v>648</v>
      </c>
      <c r="DV53" s="404">
        <v>0</v>
      </c>
      <c r="DW53" s="404">
        <v>49</v>
      </c>
      <c r="DX53" s="638">
        <v>7</v>
      </c>
      <c r="DY53" s="620">
        <v>16</v>
      </c>
      <c r="DZ53" s="620">
        <v>6</v>
      </c>
      <c r="EA53" s="637" t="s">
        <v>481</v>
      </c>
      <c r="EB53" s="629" t="s">
        <v>481</v>
      </c>
      <c r="EC53" s="620">
        <v>12</v>
      </c>
      <c r="ED53" s="620">
        <v>0</v>
      </c>
      <c r="EE53" s="620">
        <v>14</v>
      </c>
      <c r="EF53" s="630">
        <v>3</v>
      </c>
      <c r="EG53" s="621"/>
      <c r="EH53" s="620">
        <v>8</v>
      </c>
      <c r="EI53" s="620"/>
      <c r="EJ53" s="620">
        <v>1</v>
      </c>
      <c r="EK53" s="425"/>
      <c r="EL53" s="631"/>
      <c r="EM53" s="460">
        <v>0</v>
      </c>
      <c r="EN53" s="425"/>
      <c r="EO53" s="404">
        <v>12</v>
      </c>
      <c r="EP53" s="620">
        <v>1</v>
      </c>
      <c r="EQ53" s="627">
        <f>139+1</f>
        <v>140</v>
      </c>
      <c r="ER53" s="454" t="s">
        <v>481</v>
      </c>
      <c r="ES53" s="425"/>
      <c r="ET53" s="620">
        <v>4</v>
      </c>
    </row>
    <row r="54" spans="1:150" ht="51" x14ac:dyDescent="0.2">
      <c r="A54" s="421"/>
      <c r="B54" s="428"/>
      <c r="C54" s="423" t="s">
        <v>259</v>
      </c>
      <c r="D54" s="424" t="s">
        <v>260</v>
      </c>
      <c r="E54" s="436" t="s">
        <v>251</v>
      </c>
      <c r="F54" s="116">
        <v>6</v>
      </c>
      <c r="G54" s="110" t="s">
        <v>481</v>
      </c>
      <c r="H54" s="116" t="s">
        <v>481</v>
      </c>
      <c r="I54" s="116" t="s">
        <v>481</v>
      </c>
      <c r="J54" s="116">
        <v>64</v>
      </c>
      <c r="K54" s="116"/>
      <c r="L54" s="116"/>
      <c r="M54" s="404">
        <v>14.3</v>
      </c>
      <c r="N54" s="425"/>
      <c r="O54" s="116">
        <v>114</v>
      </c>
      <c r="P54" s="116">
        <v>45</v>
      </c>
      <c r="Q54" s="116">
        <v>0</v>
      </c>
      <c r="R54" s="116">
        <v>70</v>
      </c>
      <c r="S54" s="620">
        <v>5</v>
      </c>
      <c r="T54" s="620">
        <v>0</v>
      </c>
      <c r="U54" s="116"/>
      <c r="V54" s="116">
        <v>9</v>
      </c>
      <c r="W54" s="116"/>
      <c r="X54" s="147">
        <v>1</v>
      </c>
      <c r="Y54" s="116">
        <v>38</v>
      </c>
      <c r="Z54" s="116">
        <v>28</v>
      </c>
      <c r="AA54" s="620" t="s">
        <v>481</v>
      </c>
      <c r="AB54" s="116">
        <v>16</v>
      </c>
      <c r="AC54" s="116">
        <v>67</v>
      </c>
      <c r="AD54" s="116"/>
      <c r="AE54" s="425"/>
      <c r="AF54" s="425"/>
      <c r="AG54" s="116">
        <v>0</v>
      </c>
      <c r="AH54" s="116">
        <v>0</v>
      </c>
      <c r="AI54" s="116">
        <v>1</v>
      </c>
      <c r="AJ54" s="116"/>
      <c r="AK54" s="116"/>
      <c r="AL54" s="425"/>
      <c r="AM54" s="171">
        <v>63</v>
      </c>
      <c r="AN54" s="425"/>
      <c r="AO54" s="620">
        <v>63</v>
      </c>
      <c r="AP54" s="620"/>
      <c r="AQ54" s="620">
        <v>3</v>
      </c>
      <c r="AR54" s="116">
        <v>2</v>
      </c>
      <c r="AS54" s="621"/>
      <c r="AT54" s="147">
        <v>8</v>
      </c>
      <c r="AU54" s="425"/>
      <c r="AV54" s="425"/>
      <c r="AW54" s="116">
        <v>10</v>
      </c>
      <c r="AX54" s="116">
        <v>23</v>
      </c>
      <c r="AY54" s="116">
        <v>14</v>
      </c>
      <c r="AZ54" s="116">
        <v>3</v>
      </c>
      <c r="BA54" s="116">
        <v>70</v>
      </c>
      <c r="BB54" s="116">
        <v>16</v>
      </c>
      <c r="BC54" s="116">
        <v>40</v>
      </c>
      <c r="BD54" s="116">
        <v>55</v>
      </c>
      <c r="BE54" s="116">
        <v>0</v>
      </c>
      <c r="BF54" s="116">
        <v>2</v>
      </c>
      <c r="BG54" s="116">
        <v>0</v>
      </c>
      <c r="BH54" s="116">
        <v>0</v>
      </c>
      <c r="BI54" s="204">
        <v>10</v>
      </c>
      <c r="BJ54" s="116">
        <v>0</v>
      </c>
      <c r="BK54" s="425"/>
      <c r="BL54" s="116">
        <v>39</v>
      </c>
      <c r="BM54" s="116">
        <v>2</v>
      </c>
      <c r="BN54" s="116">
        <v>38</v>
      </c>
      <c r="BO54" s="116">
        <v>123</v>
      </c>
      <c r="BP54" s="622" t="s">
        <v>481</v>
      </c>
      <c r="BQ54" s="425"/>
      <c r="BR54" s="116">
        <v>14</v>
      </c>
      <c r="BS54" s="116">
        <v>0</v>
      </c>
      <c r="BT54" s="425"/>
      <c r="BU54" s="425"/>
      <c r="BV54" s="620">
        <v>38</v>
      </c>
      <c r="BW54" s="425"/>
      <c r="BX54" s="620">
        <v>6</v>
      </c>
      <c r="BY54" s="116">
        <v>361</v>
      </c>
      <c r="BZ54" s="116">
        <v>0</v>
      </c>
      <c r="CA54" s="116">
        <v>0</v>
      </c>
      <c r="CB54" s="116">
        <v>2</v>
      </c>
      <c r="CC54" s="116">
        <v>4</v>
      </c>
      <c r="CD54" s="116">
        <v>366</v>
      </c>
      <c r="CE54" s="116">
        <v>0</v>
      </c>
      <c r="CF54" s="620">
        <v>17</v>
      </c>
      <c r="CG54" s="424">
        <v>0</v>
      </c>
      <c r="CH54" s="620">
        <v>0</v>
      </c>
      <c r="CI54" s="623">
        <v>0</v>
      </c>
      <c r="CJ54" s="620">
        <v>46</v>
      </c>
      <c r="CK54" s="404">
        <v>2</v>
      </c>
      <c r="CL54" s="404"/>
      <c r="CM54" s="404"/>
      <c r="CN54" s="425"/>
      <c r="CO54" s="620">
        <v>9</v>
      </c>
      <c r="CP54" s="620" t="s">
        <v>481</v>
      </c>
      <c r="CQ54" s="620"/>
      <c r="CR54" s="621">
        <v>8</v>
      </c>
      <c r="CS54" s="620">
        <v>12</v>
      </c>
      <c r="CT54" s="443">
        <v>7</v>
      </c>
      <c r="CU54" s="620" t="s">
        <v>481</v>
      </c>
      <c r="CV54" s="620">
        <v>19</v>
      </c>
      <c r="CW54" s="620">
        <v>44</v>
      </c>
      <c r="CX54" s="620">
        <v>4</v>
      </c>
      <c r="CY54" s="620"/>
      <c r="CZ54" s="634">
        <v>0</v>
      </c>
      <c r="DA54" s="635">
        <v>0</v>
      </c>
      <c r="DB54" s="116"/>
      <c r="DC54" s="116"/>
      <c r="DD54" s="425"/>
      <c r="DE54" s="620">
        <v>52</v>
      </c>
      <c r="DF54" s="620"/>
      <c r="DG54" s="620">
        <v>14</v>
      </c>
      <c r="DH54" s="636"/>
      <c r="DI54" s="620" t="s">
        <v>481</v>
      </c>
      <c r="DJ54" s="544"/>
      <c r="DK54" s="544">
        <v>12</v>
      </c>
      <c r="DL54" s="425"/>
      <c r="DM54" s="404">
        <v>0</v>
      </c>
      <c r="DN54" s="620">
        <v>28</v>
      </c>
      <c r="DO54" s="627">
        <v>10</v>
      </c>
      <c r="DP54" s="443">
        <v>0</v>
      </c>
      <c r="DQ54" s="443">
        <v>155</v>
      </c>
      <c r="DR54" s="627">
        <v>0</v>
      </c>
      <c r="DS54" s="620"/>
      <c r="DT54" s="620"/>
      <c r="DU54" s="404">
        <v>1495</v>
      </c>
      <c r="DV54" s="404">
        <v>0</v>
      </c>
      <c r="DW54" s="404">
        <v>46</v>
      </c>
      <c r="DX54" s="404">
        <v>7</v>
      </c>
      <c r="DY54" s="620">
        <v>77</v>
      </c>
      <c r="DZ54" s="620"/>
      <c r="EA54" s="637" t="s">
        <v>481</v>
      </c>
      <c r="EB54" s="629" t="s">
        <v>481</v>
      </c>
      <c r="EC54" s="620">
        <v>80</v>
      </c>
      <c r="ED54" s="620">
        <v>0</v>
      </c>
      <c r="EE54" s="620">
        <v>8</v>
      </c>
      <c r="EF54" s="630">
        <v>1</v>
      </c>
      <c r="EG54" s="621"/>
      <c r="EH54" s="620">
        <v>10</v>
      </c>
      <c r="EI54" s="620"/>
      <c r="EJ54" s="620">
        <v>6</v>
      </c>
      <c r="EK54" s="425"/>
      <c r="EL54" s="631"/>
      <c r="EM54" s="460">
        <v>0</v>
      </c>
      <c r="EN54" s="425"/>
      <c r="EO54" s="404">
        <v>105</v>
      </c>
      <c r="EP54" s="620">
        <v>2</v>
      </c>
      <c r="EQ54" s="627">
        <f>309+11</f>
        <v>320</v>
      </c>
      <c r="ER54" s="454">
        <v>2</v>
      </c>
      <c r="ES54" s="425"/>
      <c r="ET54" s="620">
        <v>12</v>
      </c>
    </row>
    <row r="55" spans="1:150" ht="18" x14ac:dyDescent="0.2">
      <c r="A55" s="421"/>
      <c r="B55" s="428"/>
      <c r="C55" s="423" t="s">
        <v>261</v>
      </c>
      <c r="D55" s="424" t="s">
        <v>262</v>
      </c>
      <c r="E55" s="436" t="s">
        <v>251</v>
      </c>
      <c r="F55" s="116">
        <v>0</v>
      </c>
      <c r="G55" s="116">
        <v>1</v>
      </c>
      <c r="H55" s="116" t="s">
        <v>481</v>
      </c>
      <c r="I55" s="116">
        <v>1</v>
      </c>
      <c r="J55" s="116">
        <v>34</v>
      </c>
      <c r="K55" s="116"/>
      <c r="L55" s="116">
        <v>20</v>
      </c>
      <c r="M55" s="404">
        <v>0</v>
      </c>
      <c r="N55" s="425"/>
      <c r="O55" s="116">
        <v>18</v>
      </c>
      <c r="P55" s="116">
        <v>108</v>
      </c>
      <c r="Q55" s="116">
        <v>0</v>
      </c>
      <c r="R55" s="116">
        <v>53</v>
      </c>
      <c r="S55" s="620">
        <v>0</v>
      </c>
      <c r="T55" s="620">
        <v>0</v>
      </c>
      <c r="U55" s="116">
        <v>3</v>
      </c>
      <c r="V55" s="116">
        <v>60</v>
      </c>
      <c r="W55" s="116"/>
      <c r="X55" s="147"/>
      <c r="Y55" s="116">
        <v>19</v>
      </c>
      <c r="Z55" s="116"/>
      <c r="AA55" s="620">
        <v>38</v>
      </c>
      <c r="AB55" s="116">
        <v>0</v>
      </c>
      <c r="AC55" s="116">
        <v>30</v>
      </c>
      <c r="AD55" s="116"/>
      <c r="AE55" s="425"/>
      <c r="AF55" s="425"/>
      <c r="AG55" s="116">
        <v>0</v>
      </c>
      <c r="AH55" s="116">
        <v>0</v>
      </c>
      <c r="AI55" s="110">
        <v>0</v>
      </c>
      <c r="AJ55" s="116"/>
      <c r="AK55" s="116"/>
      <c r="AL55" s="425"/>
      <c r="AM55" s="171">
        <v>84</v>
      </c>
      <c r="AN55" s="425"/>
      <c r="AO55" s="620">
        <v>53</v>
      </c>
      <c r="AP55" s="620"/>
      <c r="AQ55" s="620"/>
      <c r="AR55" s="116">
        <v>4</v>
      </c>
      <c r="AS55" s="621"/>
      <c r="AT55" s="147">
        <v>29</v>
      </c>
      <c r="AU55" s="425"/>
      <c r="AV55" s="425"/>
      <c r="AW55" s="116">
        <v>4</v>
      </c>
      <c r="AX55" s="116">
        <v>18</v>
      </c>
      <c r="AY55" s="116">
        <v>4</v>
      </c>
      <c r="AZ55" s="116">
        <v>0</v>
      </c>
      <c r="BA55" s="116">
        <v>14</v>
      </c>
      <c r="BB55" s="116">
        <v>2</v>
      </c>
      <c r="BC55" s="116">
        <v>29</v>
      </c>
      <c r="BD55" s="116">
        <v>0</v>
      </c>
      <c r="BE55" s="116">
        <v>25</v>
      </c>
      <c r="BF55" s="116">
        <v>1</v>
      </c>
      <c r="BG55" s="116">
        <v>0</v>
      </c>
      <c r="BH55" s="116">
        <v>0</v>
      </c>
      <c r="BI55" s="204">
        <v>1</v>
      </c>
      <c r="BJ55" s="116">
        <v>23</v>
      </c>
      <c r="BK55" s="425"/>
      <c r="BL55" s="116">
        <v>5</v>
      </c>
      <c r="BM55" s="116">
        <v>13</v>
      </c>
      <c r="BN55" s="116">
        <v>15</v>
      </c>
      <c r="BO55" s="116">
        <v>43</v>
      </c>
      <c r="BP55" s="622" t="s">
        <v>481</v>
      </c>
      <c r="BQ55" s="425"/>
      <c r="BR55" s="116">
        <v>2</v>
      </c>
      <c r="BS55" s="116">
        <v>9</v>
      </c>
      <c r="BT55" s="425"/>
      <c r="BU55" s="425"/>
      <c r="BV55" s="620">
        <v>0</v>
      </c>
      <c r="BW55" s="425"/>
      <c r="BX55" s="620">
        <v>0</v>
      </c>
      <c r="BY55" s="116">
        <v>28</v>
      </c>
      <c r="BZ55" s="116">
        <v>0</v>
      </c>
      <c r="CA55" s="116">
        <v>4</v>
      </c>
      <c r="CB55" s="116">
        <v>4</v>
      </c>
      <c r="CC55" s="116">
        <v>5</v>
      </c>
      <c r="CD55" s="116">
        <v>0</v>
      </c>
      <c r="CE55" s="116">
        <v>0</v>
      </c>
      <c r="CF55" s="620">
        <v>16</v>
      </c>
      <c r="CG55" s="424">
        <v>0</v>
      </c>
      <c r="CH55" s="620">
        <v>0</v>
      </c>
      <c r="CI55" s="623">
        <v>0</v>
      </c>
      <c r="CJ55" s="620">
        <v>1</v>
      </c>
      <c r="CK55" s="404">
        <v>1</v>
      </c>
      <c r="CL55" s="404"/>
      <c r="CM55" s="404"/>
      <c r="CN55" s="425"/>
      <c r="CO55" s="620" t="s">
        <v>481</v>
      </c>
      <c r="CP55" s="620">
        <v>15</v>
      </c>
      <c r="CQ55" s="620"/>
      <c r="CR55" s="621">
        <v>4</v>
      </c>
      <c r="CS55" s="620">
        <v>10</v>
      </c>
      <c r="CT55" s="443">
        <v>3</v>
      </c>
      <c r="CU55" s="620" t="s">
        <v>481</v>
      </c>
      <c r="CV55" s="620">
        <v>2</v>
      </c>
      <c r="CW55" s="620">
        <v>16</v>
      </c>
      <c r="CX55" s="620"/>
      <c r="CY55" s="620"/>
      <c r="CZ55" s="634">
        <v>0</v>
      </c>
      <c r="DA55" s="635">
        <v>0</v>
      </c>
      <c r="DB55" s="116">
        <v>5</v>
      </c>
      <c r="DC55" s="116"/>
      <c r="DD55" s="425"/>
      <c r="DE55" s="620">
        <v>38</v>
      </c>
      <c r="DF55" s="620"/>
      <c r="DG55" s="620">
        <v>2</v>
      </c>
      <c r="DH55" s="636"/>
      <c r="DI55" s="620" t="s">
        <v>481</v>
      </c>
      <c r="DJ55" s="544"/>
      <c r="DK55" s="544">
        <v>1</v>
      </c>
      <c r="DL55" s="425"/>
      <c r="DM55" s="404">
        <v>0</v>
      </c>
      <c r="DN55" s="620"/>
      <c r="DO55" s="627">
        <v>5</v>
      </c>
      <c r="DP55" s="443">
        <v>0</v>
      </c>
      <c r="DQ55" s="443">
        <v>58</v>
      </c>
      <c r="DR55" s="627">
        <v>0</v>
      </c>
      <c r="DS55" s="620"/>
      <c r="DT55" s="620"/>
      <c r="DU55" s="404">
        <v>415</v>
      </c>
      <c r="DV55" s="404">
        <v>0</v>
      </c>
      <c r="DW55" s="404">
        <v>41</v>
      </c>
      <c r="DX55" s="404">
        <v>3</v>
      </c>
      <c r="DY55" s="620">
        <v>7</v>
      </c>
      <c r="DZ55" s="620"/>
      <c r="EA55" s="637" t="s">
        <v>481</v>
      </c>
      <c r="EB55" s="629" t="s">
        <v>481</v>
      </c>
      <c r="EC55" s="620">
        <v>11</v>
      </c>
      <c r="ED55" s="620">
        <v>0</v>
      </c>
      <c r="EE55" s="620"/>
      <c r="EF55" s="630">
        <v>44</v>
      </c>
      <c r="EG55" s="621"/>
      <c r="EH55" s="620">
        <v>32</v>
      </c>
      <c r="EI55" s="620"/>
      <c r="EJ55" s="620">
        <v>9</v>
      </c>
      <c r="EK55" s="425"/>
      <c r="EL55" s="631"/>
      <c r="EM55" s="460">
        <v>0</v>
      </c>
      <c r="EN55" s="425"/>
      <c r="EO55" s="404">
        <v>16</v>
      </c>
      <c r="EP55" s="620"/>
      <c r="EQ55" s="627">
        <v>26</v>
      </c>
      <c r="ER55" s="454">
        <v>1</v>
      </c>
      <c r="ES55" s="425"/>
      <c r="ET55" s="620">
        <v>16</v>
      </c>
    </row>
    <row r="56" spans="1:150" ht="18" x14ac:dyDescent="0.2">
      <c r="A56" s="421"/>
      <c r="B56" s="428"/>
      <c r="C56" s="423" t="s">
        <v>263</v>
      </c>
      <c r="D56" s="424" t="s">
        <v>264</v>
      </c>
      <c r="E56" s="436" t="s">
        <v>251</v>
      </c>
      <c r="F56" s="116">
        <v>0</v>
      </c>
      <c r="G56" s="110" t="s">
        <v>481</v>
      </c>
      <c r="H56" s="116" t="s">
        <v>481</v>
      </c>
      <c r="I56" s="116" t="s">
        <v>481</v>
      </c>
      <c r="J56" s="116" t="s">
        <v>481</v>
      </c>
      <c r="K56" s="116"/>
      <c r="L56" s="116"/>
      <c r="M56" s="404">
        <v>0</v>
      </c>
      <c r="N56" s="425"/>
      <c r="O56" s="116">
        <v>18</v>
      </c>
      <c r="P56" s="116">
        <v>11</v>
      </c>
      <c r="Q56" s="116">
        <v>0</v>
      </c>
      <c r="R56" s="116">
        <v>1</v>
      </c>
      <c r="S56" s="620">
        <v>1</v>
      </c>
      <c r="T56" s="620">
        <v>1</v>
      </c>
      <c r="U56" s="116"/>
      <c r="V56" s="116">
        <v>45</v>
      </c>
      <c r="W56" s="116"/>
      <c r="X56" s="147"/>
      <c r="Y56" s="116"/>
      <c r="Z56" s="116">
        <v>3</v>
      </c>
      <c r="AA56" s="620">
        <v>182</v>
      </c>
      <c r="AB56" s="116">
        <v>0</v>
      </c>
      <c r="AC56" s="116"/>
      <c r="AD56" s="116"/>
      <c r="AE56" s="425"/>
      <c r="AF56" s="425"/>
      <c r="AG56" s="116">
        <v>0</v>
      </c>
      <c r="AH56" s="116">
        <v>0</v>
      </c>
      <c r="AI56" s="110">
        <v>0</v>
      </c>
      <c r="AJ56" s="116"/>
      <c r="AK56" s="116"/>
      <c r="AL56" s="425"/>
      <c r="AM56" s="171">
        <v>52</v>
      </c>
      <c r="AN56" s="425"/>
      <c r="AO56" s="620">
        <v>1</v>
      </c>
      <c r="AP56" s="620"/>
      <c r="AQ56" s="620"/>
      <c r="AR56" s="116"/>
      <c r="AS56" s="621"/>
      <c r="AT56" s="147"/>
      <c r="AU56" s="425"/>
      <c r="AV56" s="425"/>
      <c r="AW56" s="116">
        <v>1</v>
      </c>
      <c r="AX56" s="116">
        <v>1</v>
      </c>
      <c r="AY56" s="116">
        <v>3</v>
      </c>
      <c r="AZ56" s="116">
        <v>0</v>
      </c>
      <c r="BA56" s="116">
        <v>5</v>
      </c>
      <c r="BB56" s="116">
        <v>0</v>
      </c>
      <c r="BC56" s="116">
        <v>8</v>
      </c>
      <c r="BD56" s="116">
        <v>0</v>
      </c>
      <c r="BE56" s="116">
        <v>4</v>
      </c>
      <c r="BF56" s="116">
        <v>0</v>
      </c>
      <c r="BG56" s="116">
        <v>0</v>
      </c>
      <c r="BH56" s="116">
        <v>0</v>
      </c>
      <c r="BI56" s="204" t="s">
        <v>481</v>
      </c>
      <c r="BJ56" s="116">
        <v>3</v>
      </c>
      <c r="BK56" s="425"/>
      <c r="BL56" s="116">
        <v>0</v>
      </c>
      <c r="BM56" s="116">
        <v>0</v>
      </c>
      <c r="BN56" s="116">
        <v>4</v>
      </c>
      <c r="BO56" s="116">
        <v>30</v>
      </c>
      <c r="BP56" s="622" t="s">
        <v>481</v>
      </c>
      <c r="BQ56" s="425"/>
      <c r="BR56" s="116">
        <v>1</v>
      </c>
      <c r="BS56" s="116">
        <v>0</v>
      </c>
      <c r="BT56" s="425"/>
      <c r="BU56" s="425"/>
      <c r="BV56" s="620">
        <v>0</v>
      </c>
      <c r="BW56" s="425"/>
      <c r="BX56" s="620">
        <v>0</v>
      </c>
      <c r="BY56" s="116">
        <v>0</v>
      </c>
      <c r="BZ56" s="116">
        <v>0</v>
      </c>
      <c r="CA56" s="116">
        <v>0</v>
      </c>
      <c r="CB56" s="116">
        <v>3</v>
      </c>
      <c r="CC56" s="116">
        <v>0</v>
      </c>
      <c r="CD56" s="116">
        <v>0</v>
      </c>
      <c r="CE56" s="116">
        <v>0</v>
      </c>
      <c r="CF56" s="620">
        <v>1</v>
      </c>
      <c r="CG56" s="424">
        <v>0</v>
      </c>
      <c r="CH56" s="620">
        <v>0</v>
      </c>
      <c r="CI56" s="623">
        <v>0</v>
      </c>
      <c r="CJ56" s="620"/>
      <c r="CK56" s="404"/>
      <c r="CL56" s="404"/>
      <c r="CM56" s="404"/>
      <c r="CN56" s="425"/>
      <c r="CO56" s="620" t="s">
        <v>481</v>
      </c>
      <c r="CP56" s="620" t="s">
        <v>481</v>
      </c>
      <c r="CQ56" s="620"/>
      <c r="CR56" s="621"/>
      <c r="CS56" s="620">
        <v>2</v>
      </c>
      <c r="CT56" s="443" t="s">
        <v>481</v>
      </c>
      <c r="CU56" s="620" t="s">
        <v>481</v>
      </c>
      <c r="CV56" s="620">
        <v>0</v>
      </c>
      <c r="CW56" s="620">
        <v>2</v>
      </c>
      <c r="CX56" s="620"/>
      <c r="CY56" s="620"/>
      <c r="CZ56" s="634">
        <v>0</v>
      </c>
      <c r="DA56" s="635">
        <v>0</v>
      </c>
      <c r="DB56" s="116">
        <v>1</v>
      </c>
      <c r="DC56" s="116"/>
      <c r="DD56" s="425"/>
      <c r="DE56" s="620">
        <v>1</v>
      </c>
      <c r="DF56" s="620"/>
      <c r="DG56" s="620"/>
      <c r="DH56" s="636"/>
      <c r="DI56" s="620" t="s">
        <v>481</v>
      </c>
      <c r="DJ56" s="544"/>
      <c r="DK56" s="544">
        <v>0</v>
      </c>
      <c r="DL56" s="425"/>
      <c r="DM56" s="404">
        <v>0</v>
      </c>
      <c r="DN56" s="620">
        <v>2</v>
      </c>
      <c r="DO56" s="627">
        <v>0</v>
      </c>
      <c r="DP56" s="443">
        <v>0</v>
      </c>
      <c r="DQ56" s="443">
        <v>0</v>
      </c>
      <c r="DR56" s="627">
        <v>0</v>
      </c>
      <c r="DS56" s="620"/>
      <c r="DT56" s="620"/>
      <c r="DU56" s="404">
        <v>210</v>
      </c>
      <c r="DV56" s="404">
        <v>0</v>
      </c>
      <c r="DW56" s="404">
        <v>4</v>
      </c>
      <c r="DX56" s="404">
        <v>1</v>
      </c>
      <c r="DY56" s="620" t="s">
        <v>451</v>
      </c>
      <c r="DZ56" s="620"/>
      <c r="EA56" s="637" t="s">
        <v>481</v>
      </c>
      <c r="EB56" s="629" t="s">
        <v>481</v>
      </c>
      <c r="EC56" s="620">
        <v>1</v>
      </c>
      <c r="ED56" s="620">
        <v>0</v>
      </c>
      <c r="EE56" s="620">
        <v>1</v>
      </c>
      <c r="EF56" s="639" t="s">
        <v>481</v>
      </c>
      <c r="EG56" s="621"/>
      <c r="EH56" s="620" t="s">
        <v>451</v>
      </c>
      <c r="EI56" s="620"/>
      <c r="EJ56" s="620"/>
      <c r="EK56" s="425"/>
      <c r="EL56" s="631"/>
      <c r="EM56" s="460">
        <v>0</v>
      </c>
      <c r="EN56" s="425"/>
      <c r="EO56" s="404">
        <v>3</v>
      </c>
      <c r="EP56" s="620"/>
      <c r="EQ56" s="627">
        <v>9</v>
      </c>
      <c r="ER56" s="454" t="s">
        <v>481</v>
      </c>
      <c r="ES56" s="425"/>
      <c r="ET56" s="620" t="s">
        <v>809</v>
      </c>
    </row>
    <row r="57" spans="1:150" ht="51" x14ac:dyDescent="0.2">
      <c r="A57" s="421"/>
      <c r="B57" s="428"/>
      <c r="C57" s="423" t="s">
        <v>265</v>
      </c>
      <c r="D57" s="424" t="s">
        <v>266</v>
      </c>
      <c r="E57" s="436" t="s">
        <v>251</v>
      </c>
      <c r="F57" s="116">
        <v>0</v>
      </c>
      <c r="G57" s="110" t="s">
        <v>481</v>
      </c>
      <c r="H57" s="116" t="s">
        <v>481</v>
      </c>
      <c r="I57" s="116" t="s">
        <v>481</v>
      </c>
      <c r="J57" s="116" t="s">
        <v>481</v>
      </c>
      <c r="K57" s="116"/>
      <c r="L57" s="116"/>
      <c r="M57" s="404">
        <v>0</v>
      </c>
      <c r="N57" s="425"/>
      <c r="O57" s="116" t="s">
        <v>481</v>
      </c>
      <c r="P57" s="116">
        <v>0</v>
      </c>
      <c r="Q57" s="116">
        <v>0</v>
      </c>
      <c r="R57" s="116">
        <v>0</v>
      </c>
      <c r="S57" s="620">
        <v>0</v>
      </c>
      <c r="T57" s="620">
        <v>0</v>
      </c>
      <c r="U57" s="116"/>
      <c r="V57" s="116"/>
      <c r="W57" s="116"/>
      <c r="X57" s="147"/>
      <c r="Y57" s="116"/>
      <c r="Z57" s="116"/>
      <c r="AA57" s="620">
        <v>3</v>
      </c>
      <c r="AB57" s="116">
        <v>0</v>
      </c>
      <c r="AC57" s="116"/>
      <c r="AD57" s="116"/>
      <c r="AE57" s="425"/>
      <c r="AF57" s="425"/>
      <c r="AG57" s="116">
        <v>0</v>
      </c>
      <c r="AH57" s="116">
        <v>0</v>
      </c>
      <c r="AI57" s="110">
        <v>0</v>
      </c>
      <c r="AJ57" s="116"/>
      <c r="AK57" s="116"/>
      <c r="AL57" s="425"/>
      <c r="AM57" s="171"/>
      <c r="AN57" s="425"/>
      <c r="AO57" s="620"/>
      <c r="AP57" s="620"/>
      <c r="AQ57" s="620"/>
      <c r="AR57" s="116"/>
      <c r="AS57" s="621"/>
      <c r="AT57" s="147">
        <v>7</v>
      </c>
      <c r="AU57" s="425"/>
      <c r="AV57" s="425"/>
      <c r="AW57" s="116"/>
      <c r="AX57" s="116"/>
      <c r="AY57" s="116"/>
      <c r="AZ57" s="116">
        <v>0</v>
      </c>
      <c r="BA57" s="116">
        <v>0</v>
      </c>
      <c r="BB57" s="116">
        <v>0</v>
      </c>
      <c r="BC57" s="116"/>
      <c r="BD57" s="116">
        <v>0</v>
      </c>
      <c r="BE57" s="116">
        <v>0</v>
      </c>
      <c r="BF57" s="116">
        <v>0</v>
      </c>
      <c r="BG57" s="116">
        <v>0</v>
      </c>
      <c r="BH57" s="116">
        <v>0</v>
      </c>
      <c r="BI57" s="204" t="s">
        <v>481</v>
      </c>
      <c r="BJ57" s="116">
        <v>0</v>
      </c>
      <c r="BK57" s="425"/>
      <c r="BL57" s="116">
        <v>0</v>
      </c>
      <c r="BM57" s="116">
        <v>0</v>
      </c>
      <c r="BN57" s="116">
        <v>2</v>
      </c>
      <c r="BO57" s="116">
        <v>0</v>
      </c>
      <c r="BP57" s="622" t="s">
        <v>481</v>
      </c>
      <c r="BQ57" s="425"/>
      <c r="BR57" s="116">
        <v>0</v>
      </c>
      <c r="BS57" s="116">
        <v>0</v>
      </c>
      <c r="BT57" s="425"/>
      <c r="BU57" s="425"/>
      <c r="BV57" s="620">
        <v>0</v>
      </c>
      <c r="BW57" s="425"/>
      <c r="BX57" s="620">
        <v>0</v>
      </c>
      <c r="BY57" s="116">
        <v>0</v>
      </c>
      <c r="BZ57" s="116">
        <v>0</v>
      </c>
      <c r="CA57" s="116">
        <v>1</v>
      </c>
      <c r="CB57" s="110">
        <v>0</v>
      </c>
      <c r="CC57" s="116">
        <v>0</v>
      </c>
      <c r="CD57" s="116">
        <v>0</v>
      </c>
      <c r="CE57" s="116">
        <v>0</v>
      </c>
      <c r="CF57" s="620">
        <v>2</v>
      </c>
      <c r="CG57" s="424">
        <v>0</v>
      </c>
      <c r="CH57" s="620">
        <v>0</v>
      </c>
      <c r="CI57" s="623">
        <v>0</v>
      </c>
      <c r="CJ57" s="620"/>
      <c r="CK57" s="404"/>
      <c r="CL57" s="404"/>
      <c r="CM57" s="404"/>
      <c r="CN57" s="425"/>
      <c r="CO57" s="620" t="s">
        <v>481</v>
      </c>
      <c r="CP57" s="620" t="s">
        <v>481</v>
      </c>
      <c r="CQ57" s="620"/>
      <c r="CR57" s="621"/>
      <c r="CS57" s="620" t="s">
        <v>3243</v>
      </c>
      <c r="CT57" s="443" t="s">
        <v>481</v>
      </c>
      <c r="CU57" s="620" t="s">
        <v>481</v>
      </c>
      <c r="CV57" s="620">
        <v>1</v>
      </c>
      <c r="CW57" s="620"/>
      <c r="CX57" s="620"/>
      <c r="CY57" s="620"/>
      <c r="CZ57" s="634">
        <v>0</v>
      </c>
      <c r="DA57" s="635">
        <v>0</v>
      </c>
      <c r="DB57" s="116"/>
      <c r="DC57" s="116"/>
      <c r="DD57" s="425"/>
      <c r="DE57" s="620">
        <v>1</v>
      </c>
      <c r="DF57" s="620"/>
      <c r="DG57" s="620">
        <v>1</v>
      </c>
      <c r="DH57" s="636"/>
      <c r="DI57" s="620" t="s">
        <v>481</v>
      </c>
      <c r="DJ57" s="544"/>
      <c r="DK57" s="544">
        <v>0</v>
      </c>
      <c r="DL57" s="425"/>
      <c r="DM57" s="404">
        <v>0</v>
      </c>
      <c r="DN57" s="620"/>
      <c r="DO57" s="627">
        <v>0</v>
      </c>
      <c r="DP57" s="443">
        <v>0</v>
      </c>
      <c r="DQ57" s="443">
        <v>0</v>
      </c>
      <c r="DR57" s="627">
        <v>0</v>
      </c>
      <c r="DS57" s="620"/>
      <c r="DT57" s="620"/>
      <c r="DU57" s="404"/>
      <c r="DV57" s="404">
        <v>0</v>
      </c>
      <c r="DW57" s="404">
        <v>1</v>
      </c>
      <c r="DX57" s="404">
        <v>0</v>
      </c>
      <c r="DY57" s="620" t="s">
        <v>451</v>
      </c>
      <c r="DZ57" s="620">
        <v>2</v>
      </c>
      <c r="EA57" s="637" t="s">
        <v>481</v>
      </c>
      <c r="EB57" s="629" t="s">
        <v>481</v>
      </c>
      <c r="EC57" s="620">
        <v>0</v>
      </c>
      <c r="ED57" s="620">
        <v>0</v>
      </c>
      <c r="EE57" s="620"/>
      <c r="EF57" s="639" t="s">
        <v>481</v>
      </c>
      <c r="EG57" s="621"/>
      <c r="EH57" s="620" t="s">
        <v>451</v>
      </c>
      <c r="EI57" s="620"/>
      <c r="EJ57" s="620"/>
      <c r="EK57" s="425"/>
      <c r="EL57" s="631"/>
      <c r="EM57" s="460">
        <v>0</v>
      </c>
      <c r="EN57" s="425"/>
      <c r="EO57" s="404">
        <v>0</v>
      </c>
      <c r="EP57" s="620"/>
      <c r="EQ57" s="627">
        <v>0</v>
      </c>
      <c r="ER57" s="454" t="s">
        <v>481</v>
      </c>
      <c r="ES57" s="425"/>
      <c r="ET57" s="620" t="s">
        <v>809</v>
      </c>
    </row>
    <row r="58" spans="1:150" ht="34" x14ac:dyDescent="0.2">
      <c r="A58" s="421"/>
      <c r="B58" s="428"/>
      <c r="C58" s="423" t="s">
        <v>267</v>
      </c>
      <c r="D58" s="424" t="s">
        <v>268</v>
      </c>
      <c r="E58" s="436" t="s">
        <v>251</v>
      </c>
      <c r="F58" s="116">
        <v>0</v>
      </c>
      <c r="G58" s="116">
        <v>1</v>
      </c>
      <c r="H58" s="116">
        <v>2</v>
      </c>
      <c r="I58" s="116">
        <v>1</v>
      </c>
      <c r="J58" s="116">
        <v>10</v>
      </c>
      <c r="K58" s="116"/>
      <c r="L58" s="116">
        <v>14</v>
      </c>
      <c r="M58" s="404">
        <v>32</v>
      </c>
      <c r="N58" s="425"/>
      <c r="O58" s="116">
        <v>17</v>
      </c>
      <c r="P58" s="116">
        <v>47</v>
      </c>
      <c r="Q58" s="116">
        <v>0</v>
      </c>
      <c r="R58" s="116">
        <v>3</v>
      </c>
      <c r="S58" s="620">
        <v>1</v>
      </c>
      <c r="T58" s="620">
        <v>0</v>
      </c>
      <c r="U58" s="116">
        <v>48</v>
      </c>
      <c r="V58" s="116">
        <v>40</v>
      </c>
      <c r="W58" s="116"/>
      <c r="X58" s="147"/>
      <c r="Y58" s="116">
        <v>12</v>
      </c>
      <c r="Z58" s="116">
        <v>3</v>
      </c>
      <c r="AA58" s="620">
        <v>84</v>
      </c>
      <c r="AB58" s="116">
        <v>2</v>
      </c>
      <c r="AC58" s="116">
        <v>50</v>
      </c>
      <c r="AD58" s="116"/>
      <c r="AE58" s="425"/>
      <c r="AF58" s="425"/>
      <c r="AG58" s="116">
        <v>2</v>
      </c>
      <c r="AH58" s="116">
        <v>0</v>
      </c>
      <c r="AI58" s="110">
        <v>3</v>
      </c>
      <c r="AJ58" s="116"/>
      <c r="AK58" s="116">
        <v>6</v>
      </c>
      <c r="AL58" s="425"/>
      <c r="AM58" s="171">
        <v>30</v>
      </c>
      <c r="AN58" s="425"/>
      <c r="AO58" s="620"/>
      <c r="AP58" s="620"/>
      <c r="AQ58" s="620"/>
      <c r="AR58" s="116">
        <v>1</v>
      </c>
      <c r="AS58" s="621"/>
      <c r="AT58" s="147"/>
      <c r="AU58" s="425"/>
      <c r="AV58" s="425"/>
      <c r="AW58" s="116"/>
      <c r="AX58" s="116"/>
      <c r="AY58" s="116"/>
      <c r="AZ58" s="116">
        <v>11</v>
      </c>
      <c r="BA58" s="116">
        <v>1</v>
      </c>
      <c r="BB58" s="116">
        <v>0</v>
      </c>
      <c r="BC58" s="116">
        <v>12</v>
      </c>
      <c r="BD58" s="116">
        <v>0</v>
      </c>
      <c r="BE58" s="116">
        <v>5</v>
      </c>
      <c r="BF58" s="116">
        <v>0</v>
      </c>
      <c r="BG58" s="116">
        <v>1</v>
      </c>
      <c r="BH58" s="116">
        <v>0</v>
      </c>
      <c r="BI58" s="204">
        <v>5</v>
      </c>
      <c r="BJ58" s="116">
        <v>0</v>
      </c>
      <c r="BK58" s="425"/>
      <c r="BL58" s="116">
        <v>0</v>
      </c>
      <c r="BM58" s="116">
        <v>0</v>
      </c>
      <c r="BN58" s="116">
        <v>0</v>
      </c>
      <c r="BO58" s="116">
        <v>1</v>
      </c>
      <c r="BP58" s="622" t="s">
        <v>481</v>
      </c>
      <c r="BQ58" s="425"/>
      <c r="BR58" s="116">
        <v>3</v>
      </c>
      <c r="BS58" s="116">
        <v>0</v>
      </c>
      <c r="BT58" s="425"/>
      <c r="BU58" s="425"/>
      <c r="BV58" s="620">
        <v>3</v>
      </c>
      <c r="BW58" s="425"/>
      <c r="BX58" s="620">
        <v>1</v>
      </c>
      <c r="BY58" s="116">
        <v>16</v>
      </c>
      <c r="BZ58" s="116">
        <v>0</v>
      </c>
      <c r="CA58" s="116">
        <v>0</v>
      </c>
      <c r="CB58" s="110">
        <v>0</v>
      </c>
      <c r="CC58" s="116">
        <v>0</v>
      </c>
      <c r="CD58" s="116">
        <v>0</v>
      </c>
      <c r="CE58" s="116">
        <v>0</v>
      </c>
      <c r="CF58" s="620">
        <v>27</v>
      </c>
      <c r="CG58" s="424">
        <v>0</v>
      </c>
      <c r="CH58" s="620">
        <v>0</v>
      </c>
      <c r="CI58" s="623">
        <v>0</v>
      </c>
      <c r="CJ58" s="620">
        <v>2</v>
      </c>
      <c r="CK58" s="404"/>
      <c r="CL58" s="404"/>
      <c r="CM58" s="404"/>
      <c r="CN58" s="425"/>
      <c r="CO58" s="620">
        <v>20</v>
      </c>
      <c r="CP58" s="620">
        <v>6</v>
      </c>
      <c r="CQ58" s="620"/>
      <c r="CR58" s="621"/>
      <c r="CS58" s="620" t="s">
        <v>3243</v>
      </c>
      <c r="CT58" s="443">
        <v>9</v>
      </c>
      <c r="CU58" s="620" t="s">
        <v>481</v>
      </c>
      <c r="CV58" s="620">
        <v>8</v>
      </c>
      <c r="CW58" s="620">
        <v>9</v>
      </c>
      <c r="CX58" s="620">
        <v>1</v>
      </c>
      <c r="CY58" s="620"/>
      <c r="CZ58" s="634">
        <v>0</v>
      </c>
      <c r="DA58" s="635">
        <v>0</v>
      </c>
      <c r="DB58" s="116"/>
      <c r="DC58" s="116"/>
      <c r="DD58" s="425"/>
      <c r="DE58" s="620">
        <v>11</v>
      </c>
      <c r="DF58" s="620"/>
      <c r="DG58" s="620">
        <v>3</v>
      </c>
      <c r="DH58" s="636"/>
      <c r="DI58" s="620" t="s">
        <v>481</v>
      </c>
      <c r="DJ58" s="544"/>
      <c r="DK58" s="544">
        <v>0</v>
      </c>
      <c r="DL58" s="425"/>
      <c r="DM58" s="404">
        <v>0</v>
      </c>
      <c r="DN58" s="620"/>
      <c r="DO58" s="627">
        <v>0</v>
      </c>
      <c r="DP58" s="443">
        <v>0</v>
      </c>
      <c r="DQ58" s="443">
        <v>18</v>
      </c>
      <c r="DR58" s="627">
        <v>0</v>
      </c>
      <c r="DS58" s="620">
        <v>2</v>
      </c>
      <c r="DT58" s="620">
        <v>7</v>
      </c>
      <c r="DU58" s="404">
        <v>4</v>
      </c>
      <c r="DV58" s="404">
        <v>0</v>
      </c>
      <c r="DW58" s="404">
        <v>0</v>
      </c>
      <c r="DX58" s="638">
        <v>1</v>
      </c>
      <c r="DY58" s="620" t="s">
        <v>451</v>
      </c>
      <c r="DZ58" s="620">
        <v>1</v>
      </c>
      <c r="EA58" s="637" t="s">
        <v>481</v>
      </c>
      <c r="EB58" s="629" t="s">
        <v>481</v>
      </c>
      <c r="EC58" s="620">
        <v>11</v>
      </c>
      <c r="ED58" s="620">
        <v>1</v>
      </c>
      <c r="EE58" s="620"/>
      <c r="EF58" s="630">
        <v>20</v>
      </c>
      <c r="EG58" s="621"/>
      <c r="EH58" s="620">
        <v>12</v>
      </c>
      <c r="EI58" s="620"/>
      <c r="EJ58" s="620"/>
      <c r="EK58" s="425"/>
      <c r="EL58" s="631"/>
      <c r="EM58" s="460">
        <v>0</v>
      </c>
      <c r="EN58" s="425"/>
      <c r="EO58" s="404">
        <v>8</v>
      </c>
      <c r="EP58" s="620"/>
      <c r="EQ58" s="627">
        <v>0</v>
      </c>
      <c r="ER58" s="454" t="s">
        <v>481</v>
      </c>
      <c r="ES58" s="425"/>
      <c r="ET58" s="620">
        <v>4</v>
      </c>
    </row>
    <row r="59" spans="1:150" ht="68" x14ac:dyDescent="0.2">
      <c r="A59" s="421"/>
      <c r="B59" s="428"/>
      <c r="C59" s="423" t="s">
        <v>269</v>
      </c>
      <c r="D59" s="424" t="s">
        <v>429</v>
      </c>
      <c r="E59" s="436" t="s">
        <v>251</v>
      </c>
      <c r="F59" s="116">
        <v>0</v>
      </c>
      <c r="G59" s="110" t="s">
        <v>481</v>
      </c>
      <c r="H59" s="116" t="s">
        <v>481</v>
      </c>
      <c r="I59" s="116" t="s">
        <v>481</v>
      </c>
      <c r="J59" s="116" t="s">
        <v>481</v>
      </c>
      <c r="K59" s="116"/>
      <c r="L59" s="116"/>
      <c r="M59" s="404">
        <v>0</v>
      </c>
      <c r="N59" s="425"/>
      <c r="O59" s="116">
        <v>93</v>
      </c>
      <c r="P59" s="116">
        <v>189</v>
      </c>
      <c r="Q59" s="116">
        <v>0</v>
      </c>
      <c r="R59" s="116">
        <v>32</v>
      </c>
      <c r="S59" s="620">
        <v>0</v>
      </c>
      <c r="T59" s="620">
        <v>0</v>
      </c>
      <c r="U59" s="116"/>
      <c r="V59" s="116">
        <v>20</v>
      </c>
      <c r="W59" s="116"/>
      <c r="X59" s="147"/>
      <c r="Y59" s="116"/>
      <c r="Z59" s="116">
        <v>60</v>
      </c>
      <c r="AA59" s="620" t="s">
        <v>481</v>
      </c>
      <c r="AB59" s="116">
        <v>0</v>
      </c>
      <c r="AC59" s="116"/>
      <c r="AD59" s="116"/>
      <c r="AE59" s="425"/>
      <c r="AF59" s="425"/>
      <c r="AG59" s="116">
        <v>0</v>
      </c>
      <c r="AH59" s="116">
        <v>0</v>
      </c>
      <c r="AI59" s="110">
        <v>0</v>
      </c>
      <c r="AJ59" s="116"/>
      <c r="AK59" s="116"/>
      <c r="AL59" s="425"/>
      <c r="AM59" s="171">
        <v>49</v>
      </c>
      <c r="AN59" s="425"/>
      <c r="AO59" s="620"/>
      <c r="AP59" s="620"/>
      <c r="AQ59" s="620"/>
      <c r="AR59" s="116"/>
      <c r="AS59" s="621"/>
      <c r="AT59" s="147"/>
      <c r="AU59" s="425"/>
      <c r="AV59" s="425"/>
      <c r="AW59" s="116">
        <v>8</v>
      </c>
      <c r="AX59" s="116"/>
      <c r="AY59" s="116"/>
      <c r="AZ59" s="116">
        <v>7</v>
      </c>
      <c r="BA59" s="116">
        <v>13</v>
      </c>
      <c r="BB59" s="116">
        <v>0</v>
      </c>
      <c r="BC59" s="116">
        <v>47</v>
      </c>
      <c r="BD59" s="116">
        <v>0</v>
      </c>
      <c r="BE59" s="116">
        <v>26</v>
      </c>
      <c r="BF59" s="116">
        <v>0</v>
      </c>
      <c r="BG59" s="116">
        <v>0</v>
      </c>
      <c r="BH59" s="116">
        <v>0</v>
      </c>
      <c r="BI59" s="204" t="s">
        <v>481</v>
      </c>
      <c r="BJ59" s="116">
        <v>0</v>
      </c>
      <c r="BK59" s="425"/>
      <c r="BL59" s="116">
        <v>95</v>
      </c>
      <c r="BM59" s="116">
        <v>0</v>
      </c>
      <c r="BN59" s="116">
        <v>0</v>
      </c>
      <c r="BO59" s="116">
        <v>0</v>
      </c>
      <c r="BP59" s="622" t="s">
        <v>481</v>
      </c>
      <c r="BQ59" s="425"/>
      <c r="BR59" s="116">
        <v>0</v>
      </c>
      <c r="BS59" s="116">
        <v>0</v>
      </c>
      <c r="BT59" s="425"/>
      <c r="BU59" s="425"/>
      <c r="BV59" s="620">
        <v>362</v>
      </c>
      <c r="BW59" s="425"/>
      <c r="BX59" s="620">
        <v>0</v>
      </c>
      <c r="BY59" s="116">
        <v>0</v>
      </c>
      <c r="BZ59" s="116">
        <v>0</v>
      </c>
      <c r="CA59" s="116">
        <v>0</v>
      </c>
      <c r="CB59" s="110">
        <v>0</v>
      </c>
      <c r="CC59" s="116">
        <v>0</v>
      </c>
      <c r="CD59" s="116">
        <v>0</v>
      </c>
      <c r="CE59" s="116">
        <v>0</v>
      </c>
      <c r="CF59" s="620" t="s">
        <v>492</v>
      </c>
      <c r="CG59" s="424">
        <v>0</v>
      </c>
      <c r="CH59" s="620">
        <v>0</v>
      </c>
      <c r="CI59" s="623">
        <v>0</v>
      </c>
      <c r="CJ59" s="620"/>
      <c r="CK59" s="404"/>
      <c r="CL59" s="404">
        <v>4</v>
      </c>
      <c r="CM59" s="404"/>
      <c r="CN59" s="425"/>
      <c r="CO59" s="620" t="s">
        <v>481</v>
      </c>
      <c r="CP59" s="620" t="s">
        <v>481</v>
      </c>
      <c r="CQ59" s="620"/>
      <c r="CR59" s="621"/>
      <c r="CS59" s="620" t="s">
        <v>3243</v>
      </c>
      <c r="CT59" s="443">
        <v>33</v>
      </c>
      <c r="CU59" s="620" t="s">
        <v>481</v>
      </c>
      <c r="CV59" s="620">
        <v>3</v>
      </c>
      <c r="CW59" s="620"/>
      <c r="CX59" s="620">
        <v>4</v>
      </c>
      <c r="CY59" s="620"/>
      <c r="CZ59" s="634">
        <v>0</v>
      </c>
      <c r="DA59" s="635">
        <v>0</v>
      </c>
      <c r="DB59" s="116"/>
      <c r="DC59" s="116"/>
      <c r="DD59" s="425"/>
      <c r="DE59" s="620">
        <v>10</v>
      </c>
      <c r="DF59" s="620"/>
      <c r="DG59" s="620"/>
      <c r="DH59" s="636"/>
      <c r="DI59" s="620" t="s">
        <v>481</v>
      </c>
      <c r="DJ59" s="544"/>
      <c r="DK59" s="544">
        <v>0</v>
      </c>
      <c r="DL59" s="425"/>
      <c r="DM59" s="404">
        <v>0</v>
      </c>
      <c r="DN59" s="620"/>
      <c r="DO59" s="627">
        <v>0</v>
      </c>
      <c r="DP59" s="443">
        <v>3</v>
      </c>
      <c r="DQ59" s="443">
        <v>3</v>
      </c>
      <c r="DR59" s="627">
        <v>0</v>
      </c>
      <c r="DS59" s="620">
        <v>13</v>
      </c>
      <c r="DT59" s="620">
        <v>12</v>
      </c>
      <c r="DU59" s="404"/>
      <c r="DV59" s="404">
        <v>0</v>
      </c>
      <c r="DW59" s="404">
        <v>0</v>
      </c>
      <c r="DX59" s="404">
        <v>0</v>
      </c>
      <c r="DY59" s="620">
        <v>112</v>
      </c>
      <c r="DZ59" s="620">
        <v>1</v>
      </c>
      <c r="EA59" s="637" t="s">
        <v>481</v>
      </c>
      <c r="EB59" s="629" t="s">
        <v>481</v>
      </c>
      <c r="EC59" s="620">
        <v>34</v>
      </c>
      <c r="ED59" s="620">
        <v>6</v>
      </c>
      <c r="EE59" s="620">
        <v>6</v>
      </c>
      <c r="EF59" s="639" t="s">
        <v>481</v>
      </c>
      <c r="EG59" s="621"/>
      <c r="EH59" s="620" t="s">
        <v>451</v>
      </c>
      <c r="EI59" s="620"/>
      <c r="EJ59" s="620"/>
      <c r="EK59" s="425"/>
      <c r="EL59" s="631"/>
      <c r="EM59" s="460">
        <v>0</v>
      </c>
      <c r="EN59" s="425"/>
      <c r="EO59" s="404">
        <v>107</v>
      </c>
      <c r="EP59" s="620"/>
      <c r="EQ59" s="627">
        <f>44+26</f>
        <v>70</v>
      </c>
      <c r="ER59" s="454" t="s">
        <v>481</v>
      </c>
      <c r="ES59" s="425"/>
      <c r="ET59" s="620">
        <v>193</v>
      </c>
    </row>
    <row r="60" spans="1:150" ht="68" x14ac:dyDescent="0.2">
      <c r="A60" s="421"/>
      <c r="B60" s="428"/>
      <c r="C60" s="423" t="s">
        <v>270</v>
      </c>
      <c r="D60" s="424" t="s">
        <v>271</v>
      </c>
      <c r="E60" s="436" t="s">
        <v>251</v>
      </c>
      <c r="F60" s="116">
        <v>0</v>
      </c>
      <c r="G60" s="110" t="s">
        <v>481</v>
      </c>
      <c r="H60" s="116" t="s">
        <v>481</v>
      </c>
      <c r="I60" s="116" t="s">
        <v>481</v>
      </c>
      <c r="J60" s="116">
        <v>47</v>
      </c>
      <c r="K60" s="116"/>
      <c r="L60" s="116">
        <v>50</v>
      </c>
      <c r="M60" s="404">
        <v>27</v>
      </c>
      <c r="N60" s="425"/>
      <c r="O60" s="116">
        <v>54</v>
      </c>
      <c r="P60" s="116">
        <v>129</v>
      </c>
      <c r="Q60" s="116">
        <v>0</v>
      </c>
      <c r="R60" s="116">
        <v>24</v>
      </c>
      <c r="S60" s="620">
        <v>3</v>
      </c>
      <c r="T60" s="620">
        <v>5</v>
      </c>
      <c r="U60" s="116"/>
      <c r="V60" s="116">
        <v>15</v>
      </c>
      <c r="W60" s="116"/>
      <c r="X60" s="147"/>
      <c r="Y60" s="116">
        <v>4</v>
      </c>
      <c r="Z60" s="116">
        <v>25</v>
      </c>
      <c r="AA60" s="620">
        <v>161</v>
      </c>
      <c r="AB60" s="116">
        <v>0</v>
      </c>
      <c r="AC60" s="116"/>
      <c r="AD60" s="116"/>
      <c r="AE60" s="425"/>
      <c r="AF60" s="425"/>
      <c r="AG60" s="116">
        <v>1</v>
      </c>
      <c r="AH60" s="116">
        <v>0</v>
      </c>
      <c r="AI60" s="116">
        <v>0</v>
      </c>
      <c r="AJ60" s="116"/>
      <c r="AK60" s="116"/>
      <c r="AL60" s="425"/>
      <c r="AM60" s="171">
        <v>184</v>
      </c>
      <c r="AN60" s="425"/>
      <c r="AO60" s="620"/>
      <c r="AP60" s="620"/>
      <c r="AQ60" s="620"/>
      <c r="AR60" s="116"/>
      <c r="AS60" s="621"/>
      <c r="AT60" s="147">
        <v>16</v>
      </c>
      <c r="AU60" s="425"/>
      <c r="AV60" s="425"/>
      <c r="AW60" s="116">
        <v>12</v>
      </c>
      <c r="AX60" s="116">
        <v>14</v>
      </c>
      <c r="AY60" s="116">
        <v>4</v>
      </c>
      <c r="AZ60" s="116">
        <v>6</v>
      </c>
      <c r="BA60" s="116">
        <v>22</v>
      </c>
      <c r="BB60" s="116">
        <v>0</v>
      </c>
      <c r="BC60" s="116">
        <v>47</v>
      </c>
      <c r="BD60" s="116">
        <v>0</v>
      </c>
      <c r="BE60" s="116">
        <v>22</v>
      </c>
      <c r="BF60" s="116">
        <v>0</v>
      </c>
      <c r="BG60" s="116">
        <v>0</v>
      </c>
      <c r="BH60" s="116">
        <v>0</v>
      </c>
      <c r="BI60" s="204" t="s">
        <v>481</v>
      </c>
      <c r="BJ60" s="116">
        <v>26</v>
      </c>
      <c r="BK60" s="425"/>
      <c r="BL60" s="116">
        <v>17</v>
      </c>
      <c r="BM60" s="116">
        <v>0</v>
      </c>
      <c r="BN60" s="116">
        <v>1</v>
      </c>
      <c r="BO60" s="116">
        <v>1</v>
      </c>
      <c r="BP60" s="622" t="s">
        <v>481</v>
      </c>
      <c r="BQ60" s="425"/>
      <c r="BR60" s="116">
        <v>0</v>
      </c>
      <c r="BS60" s="116">
        <v>0</v>
      </c>
      <c r="BT60" s="425"/>
      <c r="BU60" s="425"/>
      <c r="BV60" s="620">
        <v>26</v>
      </c>
      <c r="BW60" s="425"/>
      <c r="BX60" s="620">
        <v>1</v>
      </c>
      <c r="BY60" s="116">
        <v>5</v>
      </c>
      <c r="BZ60" s="116">
        <v>0</v>
      </c>
      <c r="CA60" s="116">
        <v>11</v>
      </c>
      <c r="CB60" s="116">
        <v>4</v>
      </c>
      <c r="CC60" s="116">
        <v>0</v>
      </c>
      <c r="CD60" s="116">
        <v>0</v>
      </c>
      <c r="CE60" s="116">
        <v>0</v>
      </c>
      <c r="CF60" s="620">
        <v>22</v>
      </c>
      <c r="CG60" s="424">
        <v>0</v>
      </c>
      <c r="CH60" s="620">
        <v>0</v>
      </c>
      <c r="CI60" s="623">
        <v>0</v>
      </c>
      <c r="CJ60" s="620">
        <v>15</v>
      </c>
      <c r="CK60" s="404"/>
      <c r="CL60" s="404"/>
      <c r="CM60" s="404"/>
      <c r="CN60" s="425"/>
      <c r="CO60" s="620">
        <v>18</v>
      </c>
      <c r="CP60" s="620" t="s">
        <v>481</v>
      </c>
      <c r="CQ60" s="620"/>
      <c r="CR60" s="621">
        <v>19</v>
      </c>
      <c r="CS60" s="620">
        <v>8</v>
      </c>
      <c r="CT60" s="443">
        <v>26</v>
      </c>
      <c r="CU60" s="620">
        <v>1</v>
      </c>
      <c r="CV60" s="620">
        <v>10</v>
      </c>
      <c r="CW60" s="620">
        <v>11</v>
      </c>
      <c r="CX60" s="620">
        <v>1</v>
      </c>
      <c r="CY60" s="620"/>
      <c r="CZ60" s="634">
        <v>0</v>
      </c>
      <c r="DA60" s="635">
        <v>0</v>
      </c>
      <c r="DB60" s="116">
        <v>3</v>
      </c>
      <c r="DC60" s="116"/>
      <c r="DD60" s="425"/>
      <c r="DE60" s="620">
        <v>6</v>
      </c>
      <c r="DF60" s="620"/>
      <c r="DG60" s="620">
        <v>1</v>
      </c>
      <c r="DH60" s="636"/>
      <c r="DI60" s="620">
        <v>6</v>
      </c>
      <c r="DJ60" s="544"/>
      <c r="DK60" s="544">
        <v>0</v>
      </c>
      <c r="DL60" s="425"/>
      <c r="DM60" s="404">
        <v>0</v>
      </c>
      <c r="DN60" s="620">
        <v>24</v>
      </c>
      <c r="DO60" s="627">
        <v>0</v>
      </c>
      <c r="DP60" s="443">
        <v>0</v>
      </c>
      <c r="DQ60" s="443">
        <v>4</v>
      </c>
      <c r="DR60" s="627">
        <v>0</v>
      </c>
      <c r="DS60" s="620">
        <v>8</v>
      </c>
      <c r="DT60" s="620">
        <v>4</v>
      </c>
      <c r="DU60" s="404">
        <v>105</v>
      </c>
      <c r="DV60" s="404">
        <v>0</v>
      </c>
      <c r="DW60" s="404">
        <v>8</v>
      </c>
      <c r="DX60" s="404">
        <v>2</v>
      </c>
      <c r="DY60" s="620">
        <v>13</v>
      </c>
      <c r="DZ60" s="620"/>
      <c r="EA60" s="637" t="s">
        <v>481</v>
      </c>
      <c r="EB60" s="629" t="s">
        <v>481</v>
      </c>
      <c r="EC60" s="620">
        <v>19</v>
      </c>
      <c r="ED60" s="620"/>
      <c r="EE60" s="620">
        <v>36</v>
      </c>
      <c r="EF60" s="639" t="s">
        <v>481</v>
      </c>
      <c r="EG60" s="621"/>
      <c r="EH60" s="620" t="s">
        <v>451</v>
      </c>
      <c r="EI60" s="620"/>
      <c r="EJ60" s="620">
        <v>4</v>
      </c>
      <c r="EK60" s="425"/>
      <c r="EL60" s="631"/>
      <c r="EM60" s="460">
        <v>0</v>
      </c>
      <c r="EN60" s="425"/>
      <c r="EO60" s="404">
        <v>40</v>
      </c>
      <c r="EP60" s="620"/>
      <c r="EQ60" s="627">
        <v>19</v>
      </c>
      <c r="ER60" s="454" t="s">
        <v>481</v>
      </c>
      <c r="ES60" s="425"/>
      <c r="ET60" s="620">
        <v>33</v>
      </c>
    </row>
    <row r="61" spans="1:150" ht="34" x14ac:dyDescent="0.2">
      <c r="A61" s="421"/>
      <c r="B61" s="428"/>
      <c r="C61" s="423" t="s">
        <v>272</v>
      </c>
      <c r="D61" s="424" t="s">
        <v>273</v>
      </c>
      <c r="E61" s="436" t="s">
        <v>251</v>
      </c>
      <c r="F61" s="116">
        <v>0</v>
      </c>
      <c r="G61" s="116">
        <v>2</v>
      </c>
      <c r="H61" s="116">
        <v>4</v>
      </c>
      <c r="I61" s="116">
        <v>1</v>
      </c>
      <c r="J61" s="116">
        <v>68</v>
      </c>
      <c r="K61" s="116"/>
      <c r="L61" s="116">
        <v>56</v>
      </c>
      <c r="M61" s="404">
        <v>0</v>
      </c>
      <c r="N61" s="425"/>
      <c r="O61" s="116">
        <v>29</v>
      </c>
      <c r="P61" s="116">
        <v>43</v>
      </c>
      <c r="Q61" s="116">
        <v>0</v>
      </c>
      <c r="R61" s="116">
        <v>24</v>
      </c>
      <c r="S61" s="620">
        <v>12</v>
      </c>
      <c r="T61" s="620">
        <v>10</v>
      </c>
      <c r="U61" s="116"/>
      <c r="V61" s="116">
        <v>33</v>
      </c>
      <c r="W61" s="116"/>
      <c r="X61" s="147"/>
      <c r="Y61" s="116">
        <v>3</v>
      </c>
      <c r="Z61" s="116">
        <v>15</v>
      </c>
      <c r="AA61" s="620">
        <v>87</v>
      </c>
      <c r="AB61" s="116">
        <v>0</v>
      </c>
      <c r="AC61" s="116"/>
      <c r="AD61" s="116"/>
      <c r="AE61" s="425"/>
      <c r="AF61" s="425"/>
      <c r="AG61" s="116">
        <v>15</v>
      </c>
      <c r="AH61" s="116">
        <v>0</v>
      </c>
      <c r="AI61" s="116">
        <v>5</v>
      </c>
      <c r="AJ61" s="116">
        <v>33</v>
      </c>
      <c r="AK61" s="116">
        <v>3</v>
      </c>
      <c r="AL61" s="425"/>
      <c r="AM61" s="171">
        <v>58</v>
      </c>
      <c r="AN61" s="425"/>
      <c r="AO61" s="620"/>
      <c r="AP61" s="620"/>
      <c r="AQ61" s="620">
        <v>3</v>
      </c>
      <c r="AR61" s="116">
        <v>7</v>
      </c>
      <c r="AS61" s="621"/>
      <c r="AT61" s="147">
        <v>22</v>
      </c>
      <c r="AU61" s="425"/>
      <c r="AV61" s="425"/>
      <c r="AW61" s="116">
        <v>14</v>
      </c>
      <c r="AX61" s="116">
        <v>21</v>
      </c>
      <c r="AY61" s="116">
        <v>7</v>
      </c>
      <c r="AZ61" s="116">
        <v>43</v>
      </c>
      <c r="BA61" s="116">
        <v>12</v>
      </c>
      <c r="BB61" s="116">
        <v>2</v>
      </c>
      <c r="BC61" s="116">
        <v>38</v>
      </c>
      <c r="BD61" s="116">
        <v>0</v>
      </c>
      <c r="BE61" s="116">
        <v>19</v>
      </c>
      <c r="BF61" s="116">
        <v>5</v>
      </c>
      <c r="BG61" s="116">
        <v>3</v>
      </c>
      <c r="BH61" s="116">
        <v>0</v>
      </c>
      <c r="BI61" s="204">
        <v>22</v>
      </c>
      <c r="BJ61" s="116">
        <v>0</v>
      </c>
      <c r="BK61" s="425"/>
      <c r="BL61" s="116">
        <v>11</v>
      </c>
      <c r="BM61" s="116">
        <v>8</v>
      </c>
      <c r="BN61" s="116">
        <v>10</v>
      </c>
      <c r="BO61" s="116">
        <v>14</v>
      </c>
      <c r="BP61" s="622" t="s">
        <v>481</v>
      </c>
      <c r="BQ61" s="425"/>
      <c r="BR61" s="116">
        <v>1</v>
      </c>
      <c r="BS61" s="116">
        <v>0</v>
      </c>
      <c r="BT61" s="425"/>
      <c r="BU61" s="425"/>
      <c r="BV61" s="620">
        <v>77</v>
      </c>
      <c r="BW61" s="425"/>
      <c r="BX61" s="620">
        <v>3</v>
      </c>
      <c r="BY61" s="116">
        <v>42</v>
      </c>
      <c r="BZ61" s="116">
        <v>2</v>
      </c>
      <c r="CA61" s="116">
        <v>13</v>
      </c>
      <c r="CB61" s="110">
        <v>0</v>
      </c>
      <c r="CC61" s="116">
        <v>14</v>
      </c>
      <c r="CD61" s="116">
        <v>0</v>
      </c>
      <c r="CE61" s="116">
        <v>0</v>
      </c>
      <c r="CF61" s="620">
        <v>25</v>
      </c>
      <c r="CG61" s="424">
        <v>0</v>
      </c>
      <c r="CH61" s="620">
        <v>0</v>
      </c>
      <c r="CI61" s="623">
        <v>3</v>
      </c>
      <c r="CJ61" s="620">
        <v>13</v>
      </c>
      <c r="CK61" s="404">
        <v>2</v>
      </c>
      <c r="CL61" s="404">
        <v>2</v>
      </c>
      <c r="CM61" s="404"/>
      <c r="CN61" s="425"/>
      <c r="CO61" s="620">
        <v>48</v>
      </c>
      <c r="CP61" s="620">
        <v>3</v>
      </c>
      <c r="CQ61" s="620"/>
      <c r="CR61" s="621">
        <v>12</v>
      </c>
      <c r="CS61" s="620">
        <v>22</v>
      </c>
      <c r="CT61" s="443">
        <v>23</v>
      </c>
      <c r="CU61" s="620" t="s">
        <v>481</v>
      </c>
      <c r="CV61" s="620">
        <v>21</v>
      </c>
      <c r="CW61" s="620">
        <v>35</v>
      </c>
      <c r="CX61" s="620">
        <v>4</v>
      </c>
      <c r="CY61" s="620"/>
      <c r="CZ61" s="634">
        <v>0</v>
      </c>
      <c r="DA61" s="635">
        <v>0</v>
      </c>
      <c r="DB61" s="116">
        <v>13</v>
      </c>
      <c r="DC61" s="116"/>
      <c r="DD61" s="425"/>
      <c r="DE61" s="620">
        <v>44</v>
      </c>
      <c r="DF61" s="620"/>
      <c r="DG61" s="620">
        <v>16</v>
      </c>
      <c r="DH61" s="636"/>
      <c r="DI61" s="620">
        <v>6</v>
      </c>
      <c r="DJ61" s="544"/>
      <c r="DK61" s="544">
        <v>1</v>
      </c>
      <c r="DL61" s="425"/>
      <c r="DM61" s="404">
        <v>2</v>
      </c>
      <c r="DN61" s="620">
        <v>38</v>
      </c>
      <c r="DO61" s="627">
        <v>1</v>
      </c>
      <c r="DP61" s="443">
        <v>0</v>
      </c>
      <c r="DQ61" s="443">
        <v>5</v>
      </c>
      <c r="DR61" s="627">
        <v>0</v>
      </c>
      <c r="DS61" s="620">
        <v>7</v>
      </c>
      <c r="DT61" s="620">
        <v>9</v>
      </c>
      <c r="DU61" s="404">
        <v>58</v>
      </c>
      <c r="DV61" s="404">
        <v>0</v>
      </c>
      <c r="DW61" s="404">
        <v>23</v>
      </c>
      <c r="DX61" s="638">
        <v>6</v>
      </c>
      <c r="DY61" s="620">
        <v>1</v>
      </c>
      <c r="DZ61" s="620">
        <v>1</v>
      </c>
      <c r="EA61" s="637" t="s">
        <v>481</v>
      </c>
      <c r="EB61" s="629" t="s">
        <v>481</v>
      </c>
      <c r="EC61" s="620">
        <v>44</v>
      </c>
      <c r="ED61" s="620">
        <v>34</v>
      </c>
      <c r="EE61" s="620">
        <v>7</v>
      </c>
      <c r="EF61" s="630">
        <v>22</v>
      </c>
      <c r="EG61" s="621"/>
      <c r="EH61" s="620">
        <v>3</v>
      </c>
      <c r="EI61" s="620"/>
      <c r="EJ61" s="620">
        <v>5</v>
      </c>
      <c r="EK61" s="425"/>
      <c r="EL61" s="631"/>
      <c r="EM61" s="460">
        <v>0</v>
      </c>
      <c r="EN61" s="425"/>
      <c r="EO61" s="404">
        <v>29</v>
      </c>
      <c r="EP61" s="620">
        <v>1</v>
      </c>
      <c r="EQ61" s="627">
        <v>0</v>
      </c>
      <c r="ER61" s="454">
        <v>5</v>
      </c>
      <c r="ES61" s="425"/>
      <c r="ET61" s="620">
        <v>36</v>
      </c>
    </row>
    <row r="62" spans="1:150" ht="68" x14ac:dyDescent="0.2">
      <c r="A62" s="421"/>
      <c r="B62" s="428"/>
      <c r="C62" s="423" t="s">
        <v>274</v>
      </c>
      <c r="D62" s="424" t="s">
        <v>430</v>
      </c>
      <c r="E62" s="436" t="s">
        <v>251</v>
      </c>
      <c r="F62" s="116">
        <v>0</v>
      </c>
      <c r="G62" s="110" t="s">
        <v>481</v>
      </c>
      <c r="H62" s="116">
        <v>11</v>
      </c>
      <c r="I62" s="116" t="s">
        <v>481</v>
      </c>
      <c r="J62" s="116" t="s">
        <v>481</v>
      </c>
      <c r="K62" s="116"/>
      <c r="L62" s="116"/>
      <c r="M62" s="404">
        <v>0</v>
      </c>
      <c r="N62" s="425"/>
      <c r="O62" s="116" t="s">
        <v>481</v>
      </c>
      <c r="P62" s="116">
        <v>2</v>
      </c>
      <c r="Q62" s="116">
        <v>140</v>
      </c>
      <c r="R62" s="116">
        <v>13</v>
      </c>
      <c r="S62" s="620">
        <v>4</v>
      </c>
      <c r="T62" s="620">
        <v>1</v>
      </c>
      <c r="U62" s="116"/>
      <c r="V62" s="116"/>
      <c r="W62" s="116">
        <v>54</v>
      </c>
      <c r="X62" s="147">
        <v>1</v>
      </c>
      <c r="Y62" s="116">
        <v>23</v>
      </c>
      <c r="Z62" s="116"/>
      <c r="AA62" s="620" t="s">
        <v>481</v>
      </c>
      <c r="AB62" s="116">
        <v>0</v>
      </c>
      <c r="AC62" s="116">
        <v>2</v>
      </c>
      <c r="AD62" s="116"/>
      <c r="AE62" s="425"/>
      <c r="AF62" s="425"/>
      <c r="AG62" s="116">
        <v>1</v>
      </c>
      <c r="AH62" s="116">
        <v>0</v>
      </c>
      <c r="AI62" s="110">
        <v>0</v>
      </c>
      <c r="AJ62" s="116">
        <v>19</v>
      </c>
      <c r="AK62" s="116"/>
      <c r="AL62" s="425"/>
      <c r="AM62" s="171"/>
      <c r="AN62" s="425"/>
      <c r="AO62" s="620"/>
      <c r="AP62" s="620">
        <v>35</v>
      </c>
      <c r="AQ62" s="620"/>
      <c r="AR62" s="116"/>
      <c r="AS62" s="621"/>
      <c r="AT62" s="147"/>
      <c r="AU62" s="425"/>
      <c r="AV62" s="425"/>
      <c r="AW62" s="116"/>
      <c r="AX62" s="116"/>
      <c r="AY62" s="116"/>
      <c r="AZ62" s="116">
        <v>0</v>
      </c>
      <c r="BA62" s="116">
        <v>0</v>
      </c>
      <c r="BB62" s="116">
        <v>0</v>
      </c>
      <c r="BC62" s="116"/>
      <c r="BD62" s="116">
        <v>0</v>
      </c>
      <c r="BE62" s="116">
        <v>13</v>
      </c>
      <c r="BF62" s="116">
        <v>0</v>
      </c>
      <c r="BG62" s="116">
        <v>0</v>
      </c>
      <c r="BH62" s="116">
        <v>78</v>
      </c>
      <c r="BI62" s="204" t="s">
        <v>481</v>
      </c>
      <c r="BJ62" s="116">
        <v>0</v>
      </c>
      <c r="BK62" s="425"/>
      <c r="BL62" s="116">
        <v>0</v>
      </c>
      <c r="BM62" s="116">
        <v>13</v>
      </c>
      <c r="BN62" s="116">
        <v>116</v>
      </c>
      <c r="BO62" s="116">
        <v>12</v>
      </c>
      <c r="BP62" s="404">
        <v>21</v>
      </c>
      <c r="BQ62" s="425"/>
      <c r="BR62" s="116">
        <v>0</v>
      </c>
      <c r="BS62" s="116">
        <v>0</v>
      </c>
      <c r="BT62" s="425"/>
      <c r="BU62" s="425"/>
      <c r="BV62" s="620">
        <v>44</v>
      </c>
      <c r="BW62" s="425"/>
      <c r="BX62" s="632">
        <v>3</v>
      </c>
      <c r="BY62" s="116">
        <v>7</v>
      </c>
      <c r="BZ62" s="116">
        <v>0</v>
      </c>
      <c r="CA62" s="116">
        <v>0</v>
      </c>
      <c r="CB62" s="116">
        <v>5</v>
      </c>
      <c r="CC62" s="116">
        <v>0</v>
      </c>
      <c r="CD62" s="116">
        <v>0</v>
      </c>
      <c r="CE62" s="116">
        <v>0</v>
      </c>
      <c r="CF62" s="620" t="s">
        <v>492</v>
      </c>
      <c r="CG62" s="424">
        <v>28</v>
      </c>
      <c r="CH62" s="620">
        <v>0</v>
      </c>
      <c r="CI62" s="623">
        <v>0</v>
      </c>
      <c r="CJ62" s="620"/>
      <c r="CK62" s="404"/>
      <c r="CL62" s="404"/>
      <c r="CM62" s="404">
        <v>145</v>
      </c>
      <c r="CN62" s="425"/>
      <c r="CO62" s="620" t="s">
        <v>481</v>
      </c>
      <c r="CP62" s="620" t="s">
        <v>481</v>
      </c>
      <c r="CQ62" s="620"/>
      <c r="CR62" s="621">
        <v>21</v>
      </c>
      <c r="CS62" s="620">
        <v>11</v>
      </c>
      <c r="CT62" s="443" t="s">
        <v>2638</v>
      </c>
      <c r="CU62" s="620" t="s">
        <v>481</v>
      </c>
      <c r="CV62" s="620">
        <v>0</v>
      </c>
      <c r="CW62" s="620">
        <v>2</v>
      </c>
      <c r="CX62" s="620"/>
      <c r="CY62" s="620"/>
      <c r="CZ62" s="634">
        <v>0</v>
      </c>
      <c r="DA62" s="635">
        <v>0</v>
      </c>
      <c r="DB62" s="116">
        <v>60</v>
      </c>
      <c r="DC62" s="116"/>
      <c r="DD62" s="425"/>
      <c r="DE62" s="620">
        <v>83</v>
      </c>
      <c r="DF62" s="620"/>
      <c r="DG62" s="620"/>
      <c r="DH62" s="636"/>
      <c r="DI62" s="620" t="s">
        <v>481</v>
      </c>
      <c r="DJ62" s="544">
        <v>22</v>
      </c>
      <c r="DK62" s="544">
        <v>33</v>
      </c>
      <c r="DL62" s="425"/>
      <c r="DM62" s="404">
        <v>0</v>
      </c>
      <c r="DN62" s="620"/>
      <c r="DO62" s="627">
        <v>0</v>
      </c>
      <c r="DP62" s="443">
        <v>0</v>
      </c>
      <c r="DQ62" s="443">
        <v>6</v>
      </c>
      <c r="DR62" s="627">
        <v>153</v>
      </c>
      <c r="DS62" s="620"/>
      <c r="DT62" s="620">
        <v>1</v>
      </c>
      <c r="DU62" s="404"/>
      <c r="DV62" s="404">
        <v>0</v>
      </c>
      <c r="DW62" s="404">
        <v>0</v>
      </c>
      <c r="DX62" s="404">
        <v>0</v>
      </c>
      <c r="DY62" s="620">
        <v>17</v>
      </c>
      <c r="DZ62" s="620"/>
      <c r="EA62" s="637" t="s">
        <v>481</v>
      </c>
      <c r="EB62" s="629">
        <v>24</v>
      </c>
      <c r="EC62" s="620">
        <v>0</v>
      </c>
      <c r="ED62" s="620"/>
      <c r="EE62" s="620">
        <v>26</v>
      </c>
      <c r="EF62" s="639" t="s">
        <v>481</v>
      </c>
      <c r="EG62" s="621">
        <v>127</v>
      </c>
      <c r="EH62" s="620">
        <v>18</v>
      </c>
      <c r="EI62" s="620"/>
      <c r="EJ62" s="620"/>
      <c r="EK62" s="425"/>
      <c r="EL62" s="631"/>
      <c r="EM62" s="460">
        <v>0</v>
      </c>
      <c r="EN62" s="425"/>
      <c r="EO62" s="404">
        <v>19</v>
      </c>
      <c r="EP62" s="620"/>
      <c r="EQ62" s="627">
        <v>0</v>
      </c>
      <c r="ER62" s="454">
        <v>1</v>
      </c>
      <c r="ES62" s="425"/>
      <c r="ET62" s="620">
        <v>111</v>
      </c>
    </row>
    <row r="63" spans="1:150" ht="34" x14ac:dyDescent="0.2">
      <c r="A63" s="421"/>
      <c r="B63" s="428"/>
      <c r="C63" s="423" t="s">
        <v>275</v>
      </c>
      <c r="D63" s="424" t="s">
        <v>276</v>
      </c>
      <c r="E63" s="436" t="s">
        <v>251</v>
      </c>
      <c r="F63" s="116">
        <v>2</v>
      </c>
      <c r="G63" s="116">
        <v>4</v>
      </c>
      <c r="H63" s="116">
        <v>4</v>
      </c>
      <c r="I63" s="116">
        <v>4</v>
      </c>
      <c r="J63" s="116">
        <v>76</v>
      </c>
      <c r="K63" s="116"/>
      <c r="L63" s="116">
        <v>33</v>
      </c>
      <c r="M63" s="404">
        <v>66</v>
      </c>
      <c r="N63" s="425"/>
      <c r="O63" s="116">
        <v>38</v>
      </c>
      <c r="P63" s="116">
        <v>131</v>
      </c>
      <c r="Q63" s="116">
        <v>0</v>
      </c>
      <c r="R63" s="116">
        <v>66</v>
      </c>
      <c r="S63" s="620">
        <v>15</v>
      </c>
      <c r="T63" s="620">
        <v>11</v>
      </c>
      <c r="U63" s="116">
        <v>48</v>
      </c>
      <c r="V63" s="116">
        <v>164</v>
      </c>
      <c r="W63" s="116"/>
      <c r="X63" s="147">
        <v>7</v>
      </c>
      <c r="Y63" s="116">
        <v>29</v>
      </c>
      <c r="Z63" s="116">
        <v>8</v>
      </c>
      <c r="AA63" s="620">
        <v>208</v>
      </c>
      <c r="AB63" s="116">
        <v>0</v>
      </c>
      <c r="AC63" s="116">
        <v>228</v>
      </c>
      <c r="AD63" s="116"/>
      <c r="AE63" s="425"/>
      <c r="AF63" s="425"/>
      <c r="AG63" s="116">
        <v>4</v>
      </c>
      <c r="AH63" s="116">
        <v>0</v>
      </c>
      <c r="AI63" s="110">
        <v>0</v>
      </c>
      <c r="AJ63" s="116">
        <v>32</v>
      </c>
      <c r="AK63" s="116">
        <v>12</v>
      </c>
      <c r="AL63" s="425"/>
      <c r="AM63" s="171">
        <v>76</v>
      </c>
      <c r="AN63" s="425"/>
      <c r="AO63" s="620">
        <v>25</v>
      </c>
      <c r="AP63" s="620"/>
      <c r="AQ63" s="620">
        <v>3</v>
      </c>
      <c r="AR63" s="116">
        <v>7</v>
      </c>
      <c r="AS63" s="621">
        <f>1+1+1+1+1+1</f>
        <v>6</v>
      </c>
      <c r="AT63" s="147">
        <v>21</v>
      </c>
      <c r="AU63" s="425"/>
      <c r="AV63" s="425"/>
      <c r="AW63" s="116">
        <v>5</v>
      </c>
      <c r="AX63" s="116">
        <v>30</v>
      </c>
      <c r="AY63" s="116">
        <v>4</v>
      </c>
      <c r="AZ63" s="116">
        <v>21</v>
      </c>
      <c r="BA63" s="116">
        <v>10</v>
      </c>
      <c r="BB63" s="116">
        <v>3</v>
      </c>
      <c r="BC63" s="116">
        <v>13</v>
      </c>
      <c r="BD63" s="116">
        <v>0</v>
      </c>
      <c r="BE63" s="116">
        <v>18</v>
      </c>
      <c r="BF63" s="116">
        <v>2</v>
      </c>
      <c r="BG63" s="116">
        <v>0</v>
      </c>
      <c r="BH63" s="116">
        <v>0</v>
      </c>
      <c r="BI63" s="204">
        <v>14</v>
      </c>
      <c r="BJ63" s="116">
        <v>44</v>
      </c>
      <c r="BK63" s="425"/>
      <c r="BL63" s="116">
        <v>10</v>
      </c>
      <c r="BM63" s="116">
        <v>13</v>
      </c>
      <c r="BN63" s="116">
        <v>23</v>
      </c>
      <c r="BO63" s="116">
        <v>27</v>
      </c>
      <c r="BP63" s="404">
        <v>3</v>
      </c>
      <c r="BQ63" s="425"/>
      <c r="BR63" s="116">
        <v>13</v>
      </c>
      <c r="BS63" s="116">
        <v>0</v>
      </c>
      <c r="BT63" s="425"/>
      <c r="BU63" s="425"/>
      <c r="BV63" s="620">
        <v>17</v>
      </c>
      <c r="BW63" s="425"/>
      <c r="BX63" s="632">
        <v>9</v>
      </c>
      <c r="BY63" s="116">
        <v>55</v>
      </c>
      <c r="BZ63" s="116">
        <v>2</v>
      </c>
      <c r="CA63" s="116">
        <v>0</v>
      </c>
      <c r="CB63" s="116">
        <v>42</v>
      </c>
      <c r="CC63" s="116">
        <v>11</v>
      </c>
      <c r="CD63" s="116">
        <v>0</v>
      </c>
      <c r="CE63" s="116">
        <v>0</v>
      </c>
      <c r="CF63" s="620">
        <v>22</v>
      </c>
      <c r="CG63" s="424">
        <v>54</v>
      </c>
      <c r="CH63" s="620">
        <v>5</v>
      </c>
      <c r="CI63" s="623">
        <v>0</v>
      </c>
      <c r="CJ63" s="620">
        <v>21</v>
      </c>
      <c r="CK63" s="404">
        <v>1</v>
      </c>
      <c r="CL63" s="404"/>
      <c r="CM63" s="404"/>
      <c r="CN63" s="425"/>
      <c r="CO63" s="620">
        <v>23</v>
      </c>
      <c r="CP63" s="620">
        <v>9</v>
      </c>
      <c r="CQ63" s="620"/>
      <c r="CR63" s="621">
        <v>17</v>
      </c>
      <c r="CS63" s="620">
        <v>31</v>
      </c>
      <c r="CT63" s="443">
        <v>14</v>
      </c>
      <c r="CU63" s="620">
        <v>4</v>
      </c>
      <c r="CV63" s="620">
        <v>31</v>
      </c>
      <c r="CW63" s="620">
        <v>41</v>
      </c>
      <c r="CX63" s="620"/>
      <c r="CY63" s="620"/>
      <c r="CZ63" s="634">
        <v>0</v>
      </c>
      <c r="DA63" s="635">
        <v>0</v>
      </c>
      <c r="DB63" s="116">
        <v>17</v>
      </c>
      <c r="DC63" s="116"/>
      <c r="DD63" s="425"/>
      <c r="DE63" s="620">
        <v>32</v>
      </c>
      <c r="DF63" s="620"/>
      <c r="DG63" s="620">
        <v>10</v>
      </c>
      <c r="DH63" s="636"/>
      <c r="DI63" s="620">
        <v>6</v>
      </c>
      <c r="DJ63" s="544"/>
      <c r="DK63" s="544">
        <v>2</v>
      </c>
      <c r="DL63" s="425"/>
      <c r="DM63" s="404">
        <v>2</v>
      </c>
      <c r="DN63" s="620"/>
      <c r="DO63" s="627">
        <v>6</v>
      </c>
      <c r="DP63" s="443">
        <v>0</v>
      </c>
      <c r="DQ63" s="443">
        <v>21</v>
      </c>
      <c r="DR63" s="627">
        <v>0</v>
      </c>
      <c r="DS63" s="620"/>
      <c r="DT63" s="620">
        <v>1</v>
      </c>
      <c r="DU63" s="404">
        <v>144</v>
      </c>
      <c r="DV63" s="404">
        <v>0</v>
      </c>
      <c r="DW63" s="404">
        <v>39</v>
      </c>
      <c r="DX63" s="638">
        <v>14</v>
      </c>
      <c r="DY63" s="620">
        <v>32</v>
      </c>
      <c r="DZ63" s="620"/>
      <c r="EA63" s="637">
        <v>5</v>
      </c>
      <c r="EB63" s="629" t="s">
        <v>481</v>
      </c>
      <c r="EC63" s="620">
        <v>45</v>
      </c>
      <c r="ED63" s="620">
        <v>2</v>
      </c>
      <c r="EE63" s="620">
        <v>11</v>
      </c>
      <c r="EF63" s="630">
        <v>25</v>
      </c>
      <c r="EG63" s="621"/>
      <c r="EH63" s="620">
        <v>87</v>
      </c>
      <c r="EI63" s="620"/>
      <c r="EJ63" s="620">
        <v>2</v>
      </c>
      <c r="EK63" s="425"/>
      <c r="EL63" s="631"/>
      <c r="EM63" s="460">
        <v>0</v>
      </c>
      <c r="EN63" s="425"/>
      <c r="EO63" s="404">
        <v>20</v>
      </c>
      <c r="EP63" s="620"/>
      <c r="EQ63" s="627">
        <f>73+1</f>
        <v>74</v>
      </c>
      <c r="ER63" s="454">
        <v>5</v>
      </c>
      <c r="ES63" s="425"/>
      <c r="ET63" s="620">
        <v>25</v>
      </c>
    </row>
    <row r="64" spans="1:150" ht="51" x14ac:dyDescent="0.2">
      <c r="A64" s="421"/>
      <c r="B64" s="428"/>
      <c r="C64" s="423" t="s">
        <v>277</v>
      </c>
      <c r="D64" s="424" t="s">
        <v>278</v>
      </c>
      <c r="E64" s="436" t="s">
        <v>251</v>
      </c>
      <c r="F64" s="116">
        <v>3</v>
      </c>
      <c r="G64" s="110" t="s">
        <v>481</v>
      </c>
      <c r="H64" s="116">
        <v>3</v>
      </c>
      <c r="I64" s="116">
        <v>1</v>
      </c>
      <c r="J64" s="116">
        <v>23</v>
      </c>
      <c r="K64" s="116"/>
      <c r="L64" s="116">
        <v>79</v>
      </c>
      <c r="M64" s="404">
        <v>88</v>
      </c>
      <c r="N64" s="425"/>
      <c r="O64" s="116">
        <v>26</v>
      </c>
      <c r="P64" s="116">
        <v>54</v>
      </c>
      <c r="Q64" s="116">
        <v>0</v>
      </c>
      <c r="R64" s="116">
        <v>23</v>
      </c>
      <c r="S64" s="620">
        <v>2</v>
      </c>
      <c r="T64" s="620">
        <v>9</v>
      </c>
      <c r="U64" s="116">
        <v>25</v>
      </c>
      <c r="V64" s="116">
        <v>85</v>
      </c>
      <c r="W64" s="116">
        <v>35</v>
      </c>
      <c r="X64" s="147">
        <v>8</v>
      </c>
      <c r="Y64" s="116">
        <v>49</v>
      </c>
      <c r="Z64" s="116">
        <v>20</v>
      </c>
      <c r="AA64" s="620">
        <v>316</v>
      </c>
      <c r="AB64" s="116">
        <v>16</v>
      </c>
      <c r="AC64" s="116">
        <v>74</v>
      </c>
      <c r="AD64" s="116">
        <v>18</v>
      </c>
      <c r="AE64" s="425"/>
      <c r="AF64" s="425"/>
      <c r="AG64" s="116">
        <v>11</v>
      </c>
      <c r="AH64" s="116">
        <v>55</v>
      </c>
      <c r="AI64" s="116">
        <v>8</v>
      </c>
      <c r="AJ64" s="116">
        <v>11</v>
      </c>
      <c r="AK64" s="116">
        <v>3</v>
      </c>
      <c r="AL64" s="425"/>
      <c r="AM64" s="171">
        <v>68</v>
      </c>
      <c r="AN64" s="425"/>
      <c r="AO64" s="620">
        <v>12</v>
      </c>
      <c r="AP64" s="620">
        <v>16</v>
      </c>
      <c r="AQ64" s="620"/>
      <c r="AR64" s="116">
        <v>1</v>
      </c>
      <c r="AS64" s="621">
        <f>1+1</f>
        <v>2</v>
      </c>
      <c r="AT64" s="147">
        <v>48</v>
      </c>
      <c r="AU64" s="425"/>
      <c r="AV64" s="425"/>
      <c r="AW64" s="116">
        <v>10</v>
      </c>
      <c r="AX64" s="116">
        <v>46</v>
      </c>
      <c r="AY64" s="116">
        <v>25</v>
      </c>
      <c r="AZ64" s="116">
        <v>18</v>
      </c>
      <c r="BA64" s="116">
        <v>36</v>
      </c>
      <c r="BB64" s="116">
        <v>5</v>
      </c>
      <c r="BC64" s="116"/>
      <c r="BD64" s="116">
        <v>0</v>
      </c>
      <c r="BE64" s="116">
        <v>14</v>
      </c>
      <c r="BF64" s="116">
        <v>2</v>
      </c>
      <c r="BG64" s="116">
        <v>0</v>
      </c>
      <c r="BH64" s="116">
        <v>24</v>
      </c>
      <c r="BI64" s="204">
        <v>48</v>
      </c>
      <c r="BJ64" s="116">
        <v>32</v>
      </c>
      <c r="BK64" s="425"/>
      <c r="BL64" s="116">
        <v>12</v>
      </c>
      <c r="BM64" s="116">
        <v>0</v>
      </c>
      <c r="BN64" s="116">
        <v>3</v>
      </c>
      <c r="BO64" s="116">
        <v>15</v>
      </c>
      <c r="BP64" s="404">
        <v>14</v>
      </c>
      <c r="BQ64" s="425"/>
      <c r="BR64" s="116">
        <v>2</v>
      </c>
      <c r="BS64" s="116">
        <v>0</v>
      </c>
      <c r="BT64" s="425"/>
      <c r="BU64" s="425"/>
      <c r="BV64" s="620">
        <v>36</v>
      </c>
      <c r="BW64" s="425"/>
      <c r="BX64" s="632">
        <v>11</v>
      </c>
      <c r="BY64" s="116">
        <v>24</v>
      </c>
      <c r="BZ64" s="116">
        <v>8</v>
      </c>
      <c r="CA64" s="116">
        <v>20</v>
      </c>
      <c r="CB64" s="116">
        <v>20</v>
      </c>
      <c r="CC64" s="116">
        <v>12</v>
      </c>
      <c r="CD64" s="116">
        <v>0</v>
      </c>
      <c r="CE64" s="116">
        <v>0</v>
      </c>
      <c r="CF64" s="620">
        <v>23</v>
      </c>
      <c r="CG64" s="424">
        <v>52</v>
      </c>
      <c r="CH64" s="620">
        <v>9</v>
      </c>
      <c r="CI64" s="623">
        <v>1</v>
      </c>
      <c r="CJ64" s="620">
        <v>11</v>
      </c>
      <c r="CK64" s="404">
        <v>1</v>
      </c>
      <c r="CL64" s="404">
        <v>1</v>
      </c>
      <c r="CM64" s="404">
        <v>41</v>
      </c>
      <c r="CN64" s="425"/>
      <c r="CO64" s="620">
        <v>14</v>
      </c>
      <c r="CP64" s="620">
        <v>3</v>
      </c>
      <c r="CQ64" s="620">
        <v>15</v>
      </c>
      <c r="CR64" s="621"/>
      <c r="CS64" s="620">
        <v>39</v>
      </c>
      <c r="CT64" s="443">
        <v>50</v>
      </c>
      <c r="CU64" s="620">
        <v>1</v>
      </c>
      <c r="CV64" s="620">
        <v>34</v>
      </c>
      <c r="CW64" s="620">
        <v>50</v>
      </c>
      <c r="CX64" s="620">
        <v>4</v>
      </c>
      <c r="CY64" s="620"/>
      <c r="CZ64" s="634">
        <v>0</v>
      </c>
      <c r="DA64" s="635">
        <v>0</v>
      </c>
      <c r="DB64" s="116">
        <f>32+58+115</f>
        <v>205</v>
      </c>
      <c r="DC64" s="116"/>
      <c r="DD64" s="425"/>
      <c r="DE64" s="620">
        <v>39</v>
      </c>
      <c r="DF64" s="620"/>
      <c r="DG64" s="620">
        <v>19</v>
      </c>
      <c r="DH64" s="636">
        <v>1</v>
      </c>
      <c r="DI64" s="620">
        <v>8</v>
      </c>
      <c r="DJ64" s="544">
        <v>61</v>
      </c>
      <c r="DK64" s="544">
        <v>1</v>
      </c>
      <c r="DL64" s="425"/>
      <c r="DM64" s="404">
        <v>1</v>
      </c>
      <c r="DN64" s="620">
        <v>186</v>
      </c>
      <c r="DO64" s="627">
        <v>7</v>
      </c>
      <c r="DP64" s="443">
        <v>0</v>
      </c>
      <c r="DQ64" s="443">
        <v>21</v>
      </c>
      <c r="DR64" s="627">
        <v>124</v>
      </c>
      <c r="DS64" s="620"/>
      <c r="DT64" s="620">
        <v>2</v>
      </c>
      <c r="DU64" s="404">
        <v>793</v>
      </c>
      <c r="DV64" s="404">
        <v>0</v>
      </c>
      <c r="DW64" s="404">
        <v>27</v>
      </c>
      <c r="DX64" s="638">
        <v>4</v>
      </c>
      <c r="DY64" s="620">
        <v>8</v>
      </c>
      <c r="DZ64" s="620"/>
      <c r="EA64" s="637" t="s">
        <v>481</v>
      </c>
      <c r="EB64" s="629">
        <v>5</v>
      </c>
      <c r="EC64" s="620">
        <v>14</v>
      </c>
      <c r="ED64" s="620">
        <v>45</v>
      </c>
      <c r="EE64" s="620"/>
      <c r="EF64" s="630">
        <v>48</v>
      </c>
      <c r="EG64" s="621">
        <v>24</v>
      </c>
      <c r="EH64" s="620">
        <v>14</v>
      </c>
      <c r="EI64" s="620">
        <v>130</v>
      </c>
      <c r="EJ64" s="620">
        <v>7</v>
      </c>
      <c r="EK64" s="425"/>
      <c r="EL64" s="631"/>
      <c r="EM64" s="640">
        <v>56</v>
      </c>
      <c r="EN64" s="425"/>
      <c r="EO64" s="404">
        <v>32</v>
      </c>
      <c r="EP64" s="620"/>
      <c r="EQ64" s="627">
        <v>84</v>
      </c>
      <c r="ER64" s="454">
        <v>3</v>
      </c>
      <c r="ES64" s="425"/>
      <c r="ET64" s="620">
        <v>71</v>
      </c>
    </row>
    <row r="65" spans="1:150" ht="34" x14ac:dyDescent="0.2">
      <c r="A65" s="421"/>
      <c r="B65" s="428"/>
      <c r="C65" s="423" t="s">
        <v>279</v>
      </c>
      <c r="D65" s="424" t="s">
        <v>431</v>
      </c>
      <c r="E65" s="436" t="s">
        <v>251</v>
      </c>
      <c r="F65" s="116">
        <v>1</v>
      </c>
      <c r="G65" s="110" t="s">
        <v>481</v>
      </c>
      <c r="H65" s="116" t="s">
        <v>481</v>
      </c>
      <c r="I65" s="116" t="s">
        <v>481</v>
      </c>
      <c r="J65" s="116">
        <v>44</v>
      </c>
      <c r="K65" s="116"/>
      <c r="L65" s="116">
        <v>20</v>
      </c>
      <c r="M65" s="404">
        <v>0</v>
      </c>
      <c r="N65" s="425"/>
      <c r="O65" s="116">
        <v>65</v>
      </c>
      <c r="P65" s="116">
        <v>38</v>
      </c>
      <c r="Q65" s="116">
        <v>0</v>
      </c>
      <c r="R65" s="116">
        <v>5</v>
      </c>
      <c r="S65" s="620">
        <v>3</v>
      </c>
      <c r="T65" s="620">
        <v>3</v>
      </c>
      <c r="U65" s="116">
        <v>30</v>
      </c>
      <c r="V65" s="116"/>
      <c r="W65" s="116"/>
      <c r="X65" s="147"/>
      <c r="Y65" s="116">
        <v>11</v>
      </c>
      <c r="Z65" s="116">
        <v>3</v>
      </c>
      <c r="AA65" s="620" t="s">
        <v>481</v>
      </c>
      <c r="AB65" s="116">
        <v>7</v>
      </c>
      <c r="AC65" s="116">
        <v>100</v>
      </c>
      <c r="AD65" s="116"/>
      <c r="AE65" s="425"/>
      <c r="AF65" s="425"/>
      <c r="AG65" s="116">
        <v>0</v>
      </c>
      <c r="AH65" s="116">
        <v>0</v>
      </c>
      <c r="AI65" s="110">
        <v>0</v>
      </c>
      <c r="AJ65" s="116">
        <v>1</v>
      </c>
      <c r="AK65" s="116"/>
      <c r="AL65" s="425"/>
      <c r="AM65" s="171">
        <v>30</v>
      </c>
      <c r="AN65" s="425"/>
      <c r="AO65" s="620"/>
      <c r="AP65" s="620"/>
      <c r="AQ65" s="620"/>
      <c r="AR65" s="116"/>
      <c r="AS65" s="621">
        <f>1+1+1+1</f>
        <v>4</v>
      </c>
      <c r="AT65" s="147">
        <v>41</v>
      </c>
      <c r="AU65" s="425"/>
      <c r="AV65" s="425"/>
      <c r="AW65" s="116">
        <v>2</v>
      </c>
      <c r="AX65" s="116">
        <v>10</v>
      </c>
      <c r="AY65" s="116"/>
      <c r="AZ65" s="116">
        <v>26</v>
      </c>
      <c r="BA65" s="116">
        <v>11</v>
      </c>
      <c r="BB65" s="116">
        <v>0</v>
      </c>
      <c r="BC65" s="116">
        <v>28</v>
      </c>
      <c r="BD65" s="116">
        <v>0</v>
      </c>
      <c r="BE65" s="116">
        <v>0</v>
      </c>
      <c r="BF65" s="116">
        <v>0</v>
      </c>
      <c r="BG65" s="116">
        <v>0</v>
      </c>
      <c r="BH65" s="116">
        <v>0</v>
      </c>
      <c r="BI65" s="204">
        <v>17</v>
      </c>
      <c r="BJ65" s="116">
        <v>47</v>
      </c>
      <c r="BK65" s="425"/>
      <c r="BL65" s="116">
        <v>20</v>
      </c>
      <c r="BM65" s="116">
        <v>4</v>
      </c>
      <c r="BN65" s="116">
        <v>3</v>
      </c>
      <c r="BO65" s="116">
        <v>6</v>
      </c>
      <c r="BP65" s="404">
        <v>1</v>
      </c>
      <c r="BQ65" s="425"/>
      <c r="BR65" s="116">
        <v>0</v>
      </c>
      <c r="BS65" s="116">
        <v>0</v>
      </c>
      <c r="BT65" s="425"/>
      <c r="BU65" s="425"/>
      <c r="BV65" s="620">
        <v>0</v>
      </c>
      <c r="BW65" s="425"/>
      <c r="BX65" s="620">
        <v>0</v>
      </c>
      <c r="BY65" s="116">
        <v>54</v>
      </c>
      <c r="BZ65" s="116">
        <v>0</v>
      </c>
      <c r="CA65" s="116">
        <v>6</v>
      </c>
      <c r="CB65" s="116">
        <v>15</v>
      </c>
      <c r="CC65" s="116">
        <v>0</v>
      </c>
      <c r="CD65" s="116">
        <v>0</v>
      </c>
      <c r="CE65" s="116">
        <v>0</v>
      </c>
      <c r="CF65" s="620">
        <v>59</v>
      </c>
      <c r="CG65" s="424">
        <v>0</v>
      </c>
      <c r="CH65" s="620">
        <v>0</v>
      </c>
      <c r="CI65" s="623">
        <v>0</v>
      </c>
      <c r="CJ65" s="620">
        <v>39</v>
      </c>
      <c r="CK65" s="404">
        <v>1</v>
      </c>
      <c r="CL65" s="404">
        <v>1</v>
      </c>
      <c r="CM65" s="404"/>
      <c r="CN65" s="425"/>
      <c r="CO65" s="620">
        <v>6</v>
      </c>
      <c r="CP65" s="620">
        <v>5</v>
      </c>
      <c r="CQ65" s="620"/>
      <c r="CR65" s="621"/>
      <c r="CS65" s="620">
        <v>18</v>
      </c>
      <c r="CT65" s="443">
        <v>8</v>
      </c>
      <c r="CU65" s="620" t="s">
        <v>481</v>
      </c>
      <c r="CV65" s="620">
        <v>24</v>
      </c>
      <c r="CW65" s="620">
        <v>41</v>
      </c>
      <c r="CX65" s="620"/>
      <c r="CY65" s="620"/>
      <c r="CZ65" s="634">
        <v>0</v>
      </c>
      <c r="DA65" s="635">
        <v>0</v>
      </c>
      <c r="DB65" s="116">
        <v>5</v>
      </c>
      <c r="DC65" s="116"/>
      <c r="DD65" s="425"/>
      <c r="DE65" s="620">
        <v>6</v>
      </c>
      <c r="DF65" s="620"/>
      <c r="DG65" s="620"/>
      <c r="DH65" s="636"/>
      <c r="DI65" s="620" t="s">
        <v>481</v>
      </c>
      <c r="DJ65" s="544"/>
      <c r="DK65" s="544">
        <v>0</v>
      </c>
      <c r="DL65" s="425"/>
      <c r="DM65" s="404">
        <v>0</v>
      </c>
      <c r="DN65" s="620">
        <v>13</v>
      </c>
      <c r="DO65" s="627">
        <v>0</v>
      </c>
      <c r="DP65" s="443">
        <v>0</v>
      </c>
      <c r="DQ65" s="443">
        <v>38</v>
      </c>
      <c r="DR65" s="627">
        <v>0</v>
      </c>
      <c r="DS65" s="620"/>
      <c r="DT65" s="620"/>
      <c r="DU65" s="404">
        <v>467</v>
      </c>
      <c r="DV65" s="404">
        <v>0</v>
      </c>
      <c r="DW65" s="404">
        <v>17</v>
      </c>
      <c r="DX65" s="404">
        <v>14</v>
      </c>
      <c r="DY65" s="620" t="s">
        <v>451</v>
      </c>
      <c r="DZ65" s="620"/>
      <c r="EA65" s="637" t="s">
        <v>481</v>
      </c>
      <c r="EB65" s="629" t="s">
        <v>481</v>
      </c>
      <c r="EC65" s="620">
        <v>7</v>
      </c>
      <c r="ED65" s="620"/>
      <c r="EE65" s="620"/>
      <c r="EF65" s="639" t="s">
        <v>481</v>
      </c>
      <c r="EG65" s="621"/>
      <c r="EH65" s="620">
        <v>6</v>
      </c>
      <c r="EI65" s="620"/>
      <c r="EJ65" s="620"/>
      <c r="EK65" s="425"/>
      <c r="EL65" s="631"/>
      <c r="EM65" s="460">
        <v>0</v>
      </c>
      <c r="EN65" s="425"/>
      <c r="EO65" s="404">
        <v>2</v>
      </c>
      <c r="EP65" s="620"/>
      <c r="EQ65" s="627">
        <f>87+1</f>
        <v>88</v>
      </c>
      <c r="ER65" s="454" t="s">
        <v>481</v>
      </c>
      <c r="ES65" s="425"/>
      <c r="ET65" s="620" t="s">
        <v>809</v>
      </c>
    </row>
    <row r="66" spans="1:150" ht="51" x14ac:dyDescent="0.2">
      <c r="A66" s="421"/>
      <c r="B66" s="428"/>
      <c r="C66" s="423" t="s">
        <v>280</v>
      </c>
      <c r="D66" s="424" t="s">
        <v>281</v>
      </c>
      <c r="E66" s="436" t="s">
        <v>251</v>
      </c>
      <c r="F66" s="116">
        <v>0</v>
      </c>
      <c r="G66" s="110" t="s">
        <v>481</v>
      </c>
      <c r="H66" s="116" t="s">
        <v>481</v>
      </c>
      <c r="I66" s="116" t="s">
        <v>481</v>
      </c>
      <c r="J66" s="116" t="s">
        <v>481</v>
      </c>
      <c r="K66" s="116"/>
      <c r="L66" s="116"/>
      <c r="M66" s="404">
        <v>0</v>
      </c>
      <c r="N66" s="425"/>
      <c r="O66" s="116" t="s">
        <v>481</v>
      </c>
      <c r="P66" s="116">
        <v>20</v>
      </c>
      <c r="Q66" s="116">
        <v>0</v>
      </c>
      <c r="R66" s="116">
        <v>3</v>
      </c>
      <c r="S66" s="620">
        <v>0</v>
      </c>
      <c r="T66" s="620">
        <v>0</v>
      </c>
      <c r="U66" s="116">
        <v>3</v>
      </c>
      <c r="V66" s="116">
        <v>40</v>
      </c>
      <c r="W66" s="116"/>
      <c r="X66" s="147">
        <v>12</v>
      </c>
      <c r="Y66" s="116">
        <v>1</v>
      </c>
      <c r="Z66" s="116">
        <v>6</v>
      </c>
      <c r="AA66" s="620">
        <v>194</v>
      </c>
      <c r="AB66" s="116">
        <v>0</v>
      </c>
      <c r="AC66" s="116">
        <v>31</v>
      </c>
      <c r="AD66" s="116"/>
      <c r="AE66" s="425"/>
      <c r="AF66" s="425"/>
      <c r="AG66" s="116">
        <v>0</v>
      </c>
      <c r="AH66" s="116">
        <v>0</v>
      </c>
      <c r="AI66" s="116">
        <v>1</v>
      </c>
      <c r="AJ66" s="116"/>
      <c r="AK66" s="116"/>
      <c r="AL66" s="425"/>
      <c r="AM66" s="171">
        <v>1</v>
      </c>
      <c r="AN66" s="425"/>
      <c r="AO66" s="620">
        <v>47</v>
      </c>
      <c r="AP66" s="620"/>
      <c r="AQ66" s="620">
        <v>13</v>
      </c>
      <c r="AR66" s="116"/>
      <c r="AS66" s="621">
        <f>1</f>
        <v>1</v>
      </c>
      <c r="AT66" s="147">
        <v>9</v>
      </c>
      <c r="AU66" s="425"/>
      <c r="AV66" s="425"/>
      <c r="AW66" s="116"/>
      <c r="AX66" s="116"/>
      <c r="AY66" s="116"/>
      <c r="AZ66" s="116">
        <v>0</v>
      </c>
      <c r="BA66" s="116">
        <v>0</v>
      </c>
      <c r="BB66" s="116">
        <v>0</v>
      </c>
      <c r="BC66" s="116">
        <v>19</v>
      </c>
      <c r="BD66" s="116">
        <v>0</v>
      </c>
      <c r="BE66" s="116">
        <v>0</v>
      </c>
      <c r="BF66" s="116">
        <v>7</v>
      </c>
      <c r="BG66" s="116">
        <v>0</v>
      </c>
      <c r="BH66" s="116">
        <v>0</v>
      </c>
      <c r="BI66" s="204" t="s">
        <v>481</v>
      </c>
      <c r="BJ66" s="116">
        <v>0</v>
      </c>
      <c r="BK66" s="425"/>
      <c r="BL66" s="116">
        <v>0</v>
      </c>
      <c r="BM66" s="116">
        <v>0</v>
      </c>
      <c r="BN66" s="116">
        <v>9</v>
      </c>
      <c r="BO66" s="116">
        <v>16</v>
      </c>
      <c r="BP66" s="622" t="s">
        <v>481</v>
      </c>
      <c r="BQ66" s="425"/>
      <c r="BR66" s="116">
        <v>1</v>
      </c>
      <c r="BS66" s="116">
        <v>40</v>
      </c>
      <c r="BT66" s="425"/>
      <c r="BU66" s="425"/>
      <c r="BV66" s="620">
        <v>1</v>
      </c>
      <c r="BW66" s="425"/>
      <c r="BX66" s="620">
        <v>2</v>
      </c>
      <c r="BY66" s="116">
        <v>13</v>
      </c>
      <c r="BZ66" s="116">
        <v>0</v>
      </c>
      <c r="CA66" s="116">
        <v>2</v>
      </c>
      <c r="CB66" s="116">
        <v>10</v>
      </c>
      <c r="CC66" s="116">
        <v>7</v>
      </c>
      <c r="CD66" s="116">
        <v>0</v>
      </c>
      <c r="CE66" s="116">
        <v>0</v>
      </c>
      <c r="CF66" s="620">
        <v>1</v>
      </c>
      <c r="CG66" s="424">
        <v>0</v>
      </c>
      <c r="CH66" s="620">
        <v>0</v>
      </c>
      <c r="CI66" s="623">
        <v>0</v>
      </c>
      <c r="CJ66" s="620">
        <v>2</v>
      </c>
      <c r="CK66" s="404">
        <v>6</v>
      </c>
      <c r="CL66" s="404"/>
      <c r="CM66" s="404"/>
      <c r="CN66" s="425"/>
      <c r="CO66" s="620" t="s">
        <v>481</v>
      </c>
      <c r="CP66" s="620" t="s">
        <v>481</v>
      </c>
      <c r="CQ66" s="620"/>
      <c r="CR66" s="621"/>
      <c r="CS66" s="620">
        <v>7</v>
      </c>
      <c r="CT66" s="443" t="s">
        <v>2638</v>
      </c>
      <c r="CU66" s="620">
        <v>17</v>
      </c>
      <c r="CV66" s="620">
        <v>1</v>
      </c>
      <c r="CW66" s="620">
        <v>11</v>
      </c>
      <c r="CX66" s="620">
        <v>1</v>
      </c>
      <c r="CY66" s="620"/>
      <c r="CZ66" s="634">
        <v>0</v>
      </c>
      <c r="DA66" s="635">
        <v>0</v>
      </c>
      <c r="DB66" s="116"/>
      <c r="DC66" s="116"/>
      <c r="DD66" s="425"/>
      <c r="DE66" s="620">
        <v>31</v>
      </c>
      <c r="DF66" s="620"/>
      <c r="DG66" s="620"/>
      <c r="DH66" s="636"/>
      <c r="DI66" s="620" t="s">
        <v>481</v>
      </c>
      <c r="DJ66" s="544"/>
      <c r="DK66" s="544">
        <v>0</v>
      </c>
      <c r="DL66" s="425"/>
      <c r="DM66" s="404">
        <v>0</v>
      </c>
      <c r="DN66" s="620"/>
      <c r="DO66" s="627">
        <v>0</v>
      </c>
      <c r="DP66" s="443">
        <v>0</v>
      </c>
      <c r="DQ66" s="443">
        <v>23</v>
      </c>
      <c r="DR66" s="627">
        <v>0</v>
      </c>
      <c r="DS66" s="620">
        <v>3</v>
      </c>
      <c r="DT66" s="620"/>
      <c r="DU66" s="404">
        <v>117</v>
      </c>
      <c r="DV66" s="404">
        <v>0</v>
      </c>
      <c r="DW66" s="404">
        <v>27</v>
      </c>
      <c r="DX66" s="404">
        <v>1</v>
      </c>
      <c r="DY66" s="620" t="s">
        <v>451</v>
      </c>
      <c r="DZ66" s="620"/>
      <c r="EA66" s="637" t="s">
        <v>481</v>
      </c>
      <c r="EB66" s="629" t="s">
        <v>481</v>
      </c>
      <c r="EC66" s="620">
        <v>0</v>
      </c>
      <c r="ED66" s="620"/>
      <c r="EE66" s="620"/>
      <c r="EF66" s="630">
        <v>49</v>
      </c>
      <c r="EG66" s="621"/>
      <c r="EH66" s="620">
        <v>5</v>
      </c>
      <c r="EI66" s="620"/>
      <c r="EJ66" s="620">
        <v>3</v>
      </c>
      <c r="EK66" s="425"/>
      <c r="EL66" s="631">
        <v>1</v>
      </c>
      <c r="EM66" s="460">
        <v>0</v>
      </c>
      <c r="EN66" s="425"/>
      <c r="EO66" s="404">
        <v>9</v>
      </c>
      <c r="EP66" s="620"/>
      <c r="EQ66" s="627">
        <v>10</v>
      </c>
      <c r="ER66" s="454">
        <v>3</v>
      </c>
      <c r="ES66" s="425"/>
      <c r="ET66" s="620" t="s">
        <v>809</v>
      </c>
    </row>
    <row r="67" spans="1:150" ht="34" x14ac:dyDescent="0.2">
      <c r="A67" s="421"/>
      <c r="B67" s="428"/>
      <c r="C67" s="423" t="s">
        <v>282</v>
      </c>
      <c r="D67" s="424" t="s">
        <v>283</v>
      </c>
      <c r="E67" s="436" t="s">
        <v>251</v>
      </c>
      <c r="F67" s="116">
        <v>0</v>
      </c>
      <c r="G67" s="110" t="s">
        <v>481</v>
      </c>
      <c r="H67" s="116" t="s">
        <v>481</v>
      </c>
      <c r="I67" s="116" t="s">
        <v>481</v>
      </c>
      <c r="J67" s="116" t="s">
        <v>481</v>
      </c>
      <c r="K67" s="116"/>
      <c r="L67" s="116"/>
      <c r="M67" s="404">
        <v>0</v>
      </c>
      <c r="N67" s="425"/>
      <c r="O67" s="116" t="s">
        <v>481</v>
      </c>
      <c r="P67" s="116">
        <v>0</v>
      </c>
      <c r="Q67" s="116">
        <v>0</v>
      </c>
      <c r="R67" s="116">
        <v>0</v>
      </c>
      <c r="S67" s="620">
        <v>0</v>
      </c>
      <c r="T67" s="620">
        <v>0</v>
      </c>
      <c r="U67" s="116"/>
      <c r="V67" s="116">
        <v>518</v>
      </c>
      <c r="W67" s="116"/>
      <c r="X67" s="147"/>
      <c r="Y67" s="116"/>
      <c r="Z67" s="116"/>
      <c r="AA67" s="620" t="s">
        <v>481</v>
      </c>
      <c r="AB67" s="116">
        <v>0</v>
      </c>
      <c r="AC67" s="116"/>
      <c r="AD67" s="116"/>
      <c r="AE67" s="425"/>
      <c r="AF67" s="425"/>
      <c r="AG67" s="116">
        <v>0</v>
      </c>
      <c r="AH67" s="116">
        <v>0</v>
      </c>
      <c r="AI67" s="110">
        <v>0</v>
      </c>
      <c r="AJ67" s="116"/>
      <c r="AK67" s="116"/>
      <c r="AL67" s="425"/>
      <c r="AM67" s="171"/>
      <c r="AN67" s="425"/>
      <c r="AO67" s="620"/>
      <c r="AP67" s="620"/>
      <c r="AQ67" s="620"/>
      <c r="AR67" s="116"/>
      <c r="AS67" s="621"/>
      <c r="AT67" s="147"/>
      <c r="AU67" s="425"/>
      <c r="AV67" s="425"/>
      <c r="AW67" s="116"/>
      <c r="AX67" s="116"/>
      <c r="AY67" s="116"/>
      <c r="AZ67" s="116">
        <v>0</v>
      </c>
      <c r="BA67" s="116">
        <v>0</v>
      </c>
      <c r="BB67" s="116">
        <v>0</v>
      </c>
      <c r="BC67" s="116">
        <v>12</v>
      </c>
      <c r="BD67" s="116">
        <v>0</v>
      </c>
      <c r="BE67" s="116">
        <v>0</v>
      </c>
      <c r="BF67" s="116">
        <v>0</v>
      </c>
      <c r="BG67" s="116">
        <v>0</v>
      </c>
      <c r="BH67" s="116">
        <v>0</v>
      </c>
      <c r="BI67" s="204" t="s">
        <v>481</v>
      </c>
      <c r="BJ67" s="116">
        <v>0</v>
      </c>
      <c r="BK67" s="425"/>
      <c r="BL67" s="116">
        <v>0</v>
      </c>
      <c r="BM67" s="116">
        <v>0</v>
      </c>
      <c r="BN67" s="116">
        <v>0</v>
      </c>
      <c r="BO67" s="116">
        <v>0</v>
      </c>
      <c r="BP67" s="622" t="s">
        <v>481</v>
      </c>
      <c r="BQ67" s="425"/>
      <c r="BR67" s="116">
        <v>0</v>
      </c>
      <c r="BS67" s="116">
        <v>0</v>
      </c>
      <c r="BT67" s="425"/>
      <c r="BU67" s="425"/>
      <c r="BV67" s="620">
        <v>6</v>
      </c>
      <c r="BW67" s="425"/>
      <c r="BX67" s="620">
        <v>0</v>
      </c>
      <c r="BY67" s="116">
        <v>0</v>
      </c>
      <c r="BZ67" s="116">
        <v>0</v>
      </c>
      <c r="CA67" s="116">
        <v>0</v>
      </c>
      <c r="CB67" s="110">
        <v>0</v>
      </c>
      <c r="CC67" s="116">
        <v>0</v>
      </c>
      <c r="CD67" s="116">
        <v>0</v>
      </c>
      <c r="CE67" s="116">
        <v>0</v>
      </c>
      <c r="CF67" s="620" t="s">
        <v>492</v>
      </c>
      <c r="CG67" s="424">
        <v>0</v>
      </c>
      <c r="CH67" s="620">
        <v>0</v>
      </c>
      <c r="CI67" s="623">
        <v>0</v>
      </c>
      <c r="CJ67" s="620"/>
      <c r="CK67" s="404"/>
      <c r="CL67" s="404"/>
      <c r="CM67" s="404"/>
      <c r="CN67" s="425"/>
      <c r="CO67" s="620" t="s">
        <v>481</v>
      </c>
      <c r="CP67" s="620" t="s">
        <v>481</v>
      </c>
      <c r="CQ67" s="620"/>
      <c r="CR67" s="621"/>
      <c r="CS67" s="620" t="s">
        <v>3243</v>
      </c>
      <c r="CT67" s="443">
        <v>1</v>
      </c>
      <c r="CU67" s="620" t="s">
        <v>481</v>
      </c>
      <c r="CV67" s="620">
        <v>0</v>
      </c>
      <c r="CW67" s="620">
        <v>17</v>
      </c>
      <c r="CX67" s="620">
        <v>1</v>
      </c>
      <c r="CY67" s="620"/>
      <c r="CZ67" s="634">
        <v>0</v>
      </c>
      <c r="DA67" s="635">
        <v>0</v>
      </c>
      <c r="DB67" s="116"/>
      <c r="DC67" s="116"/>
      <c r="DD67" s="425"/>
      <c r="DE67" s="620"/>
      <c r="DF67" s="620"/>
      <c r="DG67" s="620"/>
      <c r="DH67" s="636"/>
      <c r="DI67" s="620" t="s">
        <v>481</v>
      </c>
      <c r="DJ67" s="544"/>
      <c r="DK67" s="544">
        <v>0</v>
      </c>
      <c r="DL67" s="425"/>
      <c r="DM67" s="404">
        <v>0</v>
      </c>
      <c r="DN67" s="620"/>
      <c r="DO67" s="627">
        <v>0</v>
      </c>
      <c r="DP67" s="443">
        <v>0</v>
      </c>
      <c r="DQ67" s="443">
        <v>0</v>
      </c>
      <c r="DR67" s="627">
        <v>0</v>
      </c>
      <c r="DS67" s="620">
        <v>9</v>
      </c>
      <c r="DT67" s="620">
        <v>4</v>
      </c>
      <c r="DU67" s="404"/>
      <c r="DV67" s="404">
        <v>0</v>
      </c>
      <c r="DW67" s="404">
        <v>0</v>
      </c>
      <c r="DX67" s="404">
        <v>0</v>
      </c>
      <c r="DY67" s="620" t="s">
        <v>451</v>
      </c>
      <c r="DZ67" s="620"/>
      <c r="EA67" s="637" t="s">
        <v>481</v>
      </c>
      <c r="EB67" s="629" t="s">
        <v>481</v>
      </c>
      <c r="EC67" s="620">
        <v>0</v>
      </c>
      <c r="ED67" s="620">
        <v>66</v>
      </c>
      <c r="EE67" s="620"/>
      <c r="EF67" s="639" t="s">
        <v>481</v>
      </c>
      <c r="EG67" s="621"/>
      <c r="EH67" s="620">
        <v>2</v>
      </c>
      <c r="EI67" s="620"/>
      <c r="EJ67" s="620"/>
      <c r="EK67" s="425"/>
      <c r="EL67" s="631"/>
      <c r="EM67" s="460">
        <v>0</v>
      </c>
      <c r="EN67" s="425"/>
      <c r="EO67" s="404">
        <v>1</v>
      </c>
      <c r="EP67" s="620"/>
      <c r="EQ67" s="627">
        <v>0</v>
      </c>
      <c r="ER67" s="454">
        <v>2</v>
      </c>
      <c r="ES67" s="425"/>
      <c r="ET67" s="620" t="s">
        <v>809</v>
      </c>
    </row>
    <row r="68" spans="1:150" ht="34" x14ac:dyDescent="0.2">
      <c r="A68" s="421"/>
      <c r="B68" s="428"/>
      <c r="C68" s="423" t="s">
        <v>284</v>
      </c>
      <c r="D68" s="424" t="s">
        <v>285</v>
      </c>
      <c r="E68" s="436" t="s">
        <v>251</v>
      </c>
      <c r="F68" s="116">
        <v>0</v>
      </c>
      <c r="G68" s="110" t="s">
        <v>481</v>
      </c>
      <c r="H68" s="116" t="s">
        <v>481</v>
      </c>
      <c r="I68" s="116" t="s">
        <v>481</v>
      </c>
      <c r="J68" s="116" t="s">
        <v>481</v>
      </c>
      <c r="K68" s="116"/>
      <c r="L68" s="116"/>
      <c r="M68" s="404">
        <v>0</v>
      </c>
      <c r="N68" s="425"/>
      <c r="O68" s="116">
        <v>2</v>
      </c>
      <c r="P68" s="116">
        <v>0</v>
      </c>
      <c r="Q68" s="116">
        <v>0</v>
      </c>
      <c r="R68" s="116">
        <v>0</v>
      </c>
      <c r="S68" s="620">
        <v>0</v>
      </c>
      <c r="T68" s="620">
        <v>0</v>
      </c>
      <c r="U68" s="116"/>
      <c r="V68" s="116"/>
      <c r="W68" s="116"/>
      <c r="X68" s="147"/>
      <c r="Y68" s="116"/>
      <c r="Z68" s="116">
        <v>2</v>
      </c>
      <c r="AA68" s="620">
        <v>35</v>
      </c>
      <c r="AB68" s="116">
        <v>0</v>
      </c>
      <c r="AC68" s="116"/>
      <c r="AD68" s="116"/>
      <c r="AE68" s="425"/>
      <c r="AF68" s="425"/>
      <c r="AG68" s="116">
        <v>0</v>
      </c>
      <c r="AH68" s="116">
        <v>0</v>
      </c>
      <c r="AI68" s="110">
        <v>0</v>
      </c>
      <c r="AJ68" s="116"/>
      <c r="AK68" s="116"/>
      <c r="AL68" s="425"/>
      <c r="AM68" s="171"/>
      <c r="AN68" s="425"/>
      <c r="AO68" s="620"/>
      <c r="AP68" s="620"/>
      <c r="AQ68" s="620"/>
      <c r="AR68" s="116"/>
      <c r="AS68" s="621"/>
      <c r="AT68" s="147"/>
      <c r="AU68" s="425"/>
      <c r="AV68" s="425"/>
      <c r="AW68" s="116"/>
      <c r="AX68" s="116">
        <v>31</v>
      </c>
      <c r="AY68" s="116"/>
      <c r="AZ68" s="116">
        <v>0</v>
      </c>
      <c r="BA68" s="116">
        <v>0</v>
      </c>
      <c r="BB68" s="116">
        <v>0</v>
      </c>
      <c r="BC68" s="116"/>
      <c r="BD68" s="116">
        <v>0</v>
      </c>
      <c r="BE68" s="116">
        <v>0</v>
      </c>
      <c r="BF68" s="116">
        <v>0</v>
      </c>
      <c r="BG68" s="116">
        <v>0</v>
      </c>
      <c r="BH68" s="116">
        <v>0</v>
      </c>
      <c r="BI68" s="204" t="s">
        <v>481</v>
      </c>
      <c r="BJ68" s="116">
        <v>0</v>
      </c>
      <c r="BK68" s="425"/>
      <c r="BL68" s="116">
        <v>0</v>
      </c>
      <c r="BM68" s="116">
        <v>0</v>
      </c>
      <c r="BN68" s="116">
        <v>0</v>
      </c>
      <c r="BO68" s="116">
        <v>0</v>
      </c>
      <c r="BP68" s="622" t="s">
        <v>481</v>
      </c>
      <c r="BQ68" s="425"/>
      <c r="BR68" s="116">
        <v>0</v>
      </c>
      <c r="BS68" s="116">
        <v>0</v>
      </c>
      <c r="BT68" s="425"/>
      <c r="BU68" s="425"/>
      <c r="BV68" s="620">
        <v>0</v>
      </c>
      <c r="BW68" s="425"/>
      <c r="BX68" s="620">
        <v>0</v>
      </c>
      <c r="BY68" s="116">
        <v>0</v>
      </c>
      <c r="BZ68" s="116">
        <v>0</v>
      </c>
      <c r="CA68" s="116">
        <v>0</v>
      </c>
      <c r="CB68" s="110">
        <v>0</v>
      </c>
      <c r="CC68" s="116">
        <v>0</v>
      </c>
      <c r="CD68" s="116">
        <v>0</v>
      </c>
      <c r="CE68" s="116">
        <v>0</v>
      </c>
      <c r="CF68" s="620">
        <v>2</v>
      </c>
      <c r="CG68" s="424">
        <v>0</v>
      </c>
      <c r="CH68" s="620">
        <v>0</v>
      </c>
      <c r="CI68" s="623">
        <v>0</v>
      </c>
      <c r="CJ68" s="620"/>
      <c r="CK68" s="404"/>
      <c r="CL68" s="404"/>
      <c r="CM68" s="404"/>
      <c r="CN68" s="425"/>
      <c r="CO68" s="620" t="s">
        <v>481</v>
      </c>
      <c r="CP68" s="620" t="s">
        <v>481</v>
      </c>
      <c r="CQ68" s="620"/>
      <c r="CR68" s="621"/>
      <c r="CS68" s="620" t="s">
        <v>3243</v>
      </c>
      <c r="CT68" s="443" t="s">
        <v>481</v>
      </c>
      <c r="CU68" s="620" t="s">
        <v>481</v>
      </c>
      <c r="CV68" s="620">
        <v>0</v>
      </c>
      <c r="CW68" s="620"/>
      <c r="CX68" s="620"/>
      <c r="CY68" s="620"/>
      <c r="CZ68" s="634">
        <v>0</v>
      </c>
      <c r="DA68" s="635">
        <v>0</v>
      </c>
      <c r="DB68" s="116"/>
      <c r="DC68" s="116"/>
      <c r="DD68" s="425"/>
      <c r="DE68" s="620"/>
      <c r="DF68" s="620"/>
      <c r="DG68" s="620"/>
      <c r="DH68" s="636"/>
      <c r="DI68" s="620" t="s">
        <v>481</v>
      </c>
      <c r="DJ68" s="544"/>
      <c r="DK68" s="544">
        <v>0</v>
      </c>
      <c r="DL68" s="425"/>
      <c r="DM68" s="404">
        <v>0</v>
      </c>
      <c r="DN68" s="620"/>
      <c r="DO68" s="627">
        <v>0</v>
      </c>
      <c r="DP68" s="443">
        <v>0</v>
      </c>
      <c r="DQ68" s="443">
        <v>0</v>
      </c>
      <c r="DR68" s="627">
        <v>0</v>
      </c>
      <c r="DS68" s="620"/>
      <c r="DT68" s="620"/>
      <c r="DU68" s="404"/>
      <c r="DV68" s="404">
        <v>0</v>
      </c>
      <c r="DW68" s="404">
        <v>0</v>
      </c>
      <c r="DX68" s="404">
        <v>0</v>
      </c>
      <c r="DY68" s="620">
        <v>47</v>
      </c>
      <c r="DZ68" s="620"/>
      <c r="EA68" s="637" t="s">
        <v>481</v>
      </c>
      <c r="EB68" s="629">
        <v>1</v>
      </c>
      <c r="EC68" s="620">
        <v>1</v>
      </c>
      <c r="ED68" s="620"/>
      <c r="EE68" s="620"/>
      <c r="EF68" s="630">
        <v>16</v>
      </c>
      <c r="EG68" s="621"/>
      <c r="EH68" s="620" t="s">
        <v>451</v>
      </c>
      <c r="EI68" s="620"/>
      <c r="EJ68" s="620"/>
      <c r="EK68" s="425"/>
      <c r="EL68" s="631"/>
      <c r="EM68" s="460">
        <v>0</v>
      </c>
      <c r="EN68" s="425"/>
      <c r="EO68" s="404">
        <v>52</v>
      </c>
      <c r="EP68" s="620"/>
      <c r="EQ68" s="627">
        <v>0</v>
      </c>
      <c r="ER68" s="454" t="s">
        <v>481</v>
      </c>
      <c r="ES68" s="425"/>
      <c r="ET68" s="620" t="s">
        <v>809</v>
      </c>
    </row>
    <row r="69" spans="1:150" ht="68" x14ac:dyDescent="0.2">
      <c r="A69" s="421"/>
      <c r="B69" s="428"/>
      <c r="C69" s="423" t="s">
        <v>286</v>
      </c>
      <c r="D69" s="424" t="s">
        <v>287</v>
      </c>
      <c r="E69" s="436" t="s">
        <v>251</v>
      </c>
      <c r="F69" s="116">
        <v>0</v>
      </c>
      <c r="G69" s="110" t="s">
        <v>481</v>
      </c>
      <c r="H69" s="116" t="s">
        <v>481</v>
      </c>
      <c r="I69" s="116" t="s">
        <v>481</v>
      </c>
      <c r="J69" s="116" t="s">
        <v>481</v>
      </c>
      <c r="K69" s="116"/>
      <c r="L69" s="116"/>
      <c r="M69" s="404">
        <v>8</v>
      </c>
      <c r="N69" s="425"/>
      <c r="O69" s="116" t="s">
        <v>481</v>
      </c>
      <c r="P69" s="116">
        <v>0</v>
      </c>
      <c r="Q69" s="116">
        <v>0</v>
      </c>
      <c r="R69" s="116">
        <v>3</v>
      </c>
      <c r="S69" s="620">
        <v>0</v>
      </c>
      <c r="T69" s="620">
        <v>0</v>
      </c>
      <c r="U69" s="116"/>
      <c r="V69" s="116"/>
      <c r="W69" s="116"/>
      <c r="X69" s="147"/>
      <c r="Y69" s="116">
        <v>16</v>
      </c>
      <c r="Z69" s="116"/>
      <c r="AA69" s="620" t="s">
        <v>481</v>
      </c>
      <c r="AB69" s="116">
        <v>0</v>
      </c>
      <c r="AC69" s="116"/>
      <c r="AD69" s="116"/>
      <c r="AE69" s="425"/>
      <c r="AF69" s="425"/>
      <c r="AG69" s="116">
        <v>0</v>
      </c>
      <c r="AH69" s="116">
        <v>0</v>
      </c>
      <c r="AI69" s="110">
        <v>0</v>
      </c>
      <c r="AJ69" s="116"/>
      <c r="AK69" s="116"/>
      <c r="AL69" s="425"/>
      <c r="AM69" s="171"/>
      <c r="AN69" s="425"/>
      <c r="AO69" s="620"/>
      <c r="AP69" s="620"/>
      <c r="AQ69" s="620"/>
      <c r="AR69" s="116"/>
      <c r="AS69" s="621"/>
      <c r="AT69" s="147"/>
      <c r="AU69" s="425"/>
      <c r="AV69" s="425"/>
      <c r="AW69" s="116">
        <v>4</v>
      </c>
      <c r="AX69" s="116">
        <v>4</v>
      </c>
      <c r="AY69" s="116"/>
      <c r="AZ69" s="116">
        <v>0</v>
      </c>
      <c r="BA69" s="116">
        <v>0</v>
      </c>
      <c r="BB69" s="116">
        <v>0</v>
      </c>
      <c r="BC69" s="116"/>
      <c r="BD69" s="116">
        <v>0</v>
      </c>
      <c r="BE69" s="116">
        <v>0</v>
      </c>
      <c r="BF69" s="116">
        <v>0</v>
      </c>
      <c r="BG69" s="116">
        <v>0</v>
      </c>
      <c r="BH69" s="116">
        <v>0</v>
      </c>
      <c r="BI69" s="204" t="s">
        <v>481</v>
      </c>
      <c r="BJ69" s="116">
        <v>0</v>
      </c>
      <c r="BK69" s="425"/>
      <c r="BL69" s="116">
        <v>0</v>
      </c>
      <c r="BM69" s="116">
        <v>0</v>
      </c>
      <c r="BN69" s="116">
        <v>0</v>
      </c>
      <c r="BO69" s="116">
        <v>6</v>
      </c>
      <c r="BP69" s="622" t="s">
        <v>481</v>
      </c>
      <c r="BQ69" s="425"/>
      <c r="BR69" s="116">
        <v>0</v>
      </c>
      <c r="BS69" s="116">
        <v>0</v>
      </c>
      <c r="BT69" s="425"/>
      <c r="BU69" s="425"/>
      <c r="BV69" s="620">
        <v>0</v>
      </c>
      <c r="BW69" s="425"/>
      <c r="BX69" s="620">
        <v>0</v>
      </c>
      <c r="BY69" s="116">
        <v>0</v>
      </c>
      <c r="BZ69" s="116">
        <v>0</v>
      </c>
      <c r="CA69" s="116">
        <v>0</v>
      </c>
      <c r="CB69" s="110">
        <v>0</v>
      </c>
      <c r="CC69" s="116">
        <v>0</v>
      </c>
      <c r="CD69" s="116">
        <v>0</v>
      </c>
      <c r="CE69" s="116">
        <v>0</v>
      </c>
      <c r="CF69" s="620" t="s">
        <v>492</v>
      </c>
      <c r="CG69" s="424">
        <v>0</v>
      </c>
      <c r="CH69" s="620">
        <v>0</v>
      </c>
      <c r="CI69" s="623">
        <v>0</v>
      </c>
      <c r="CJ69" s="620"/>
      <c r="CK69" s="404"/>
      <c r="CL69" s="404"/>
      <c r="CM69" s="404"/>
      <c r="CN69" s="425"/>
      <c r="CO69" s="620" t="s">
        <v>481</v>
      </c>
      <c r="CP69" s="620" t="s">
        <v>481</v>
      </c>
      <c r="CQ69" s="620"/>
      <c r="CR69" s="621"/>
      <c r="CS69" s="620" t="s">
        <v>3243</v>
      </c>
      <c r="CT69" s="443" t="s">
        <v>481</v>
      </c>
      <c r="CU69" s="620" t="s">
        <v>481</v>
      </c>
      <c r="CV69" s="620">
        <v>0</v>
      </c>
      <c r="CW69" s="620">
        <v>1</v>
      </c>
      <c r="CX69" s="620"/>
      <c r="CY69" s="620"/>
      <c r="CZ69" s="634">
        <v>0</v>
      </c>
      <c r="DA69" s="635">
        <v>0</v>
      </c>
      <c r="DB69" s="116"/>
      <c r="DC69" s="116"/>
      <c r="DD69" s="425"/>
      <c r="DE69" s="620"/>
      <c r="DF69" s="620"/>
      <c r="DG69" s="620"/>
      <c r="DH69" s="636"/>
      <c r="DI69" s="620" t="s">
        <v>481</v>
      </c>
      <c r="DJ69" s="544"/>
      <c r="DK69" s="544">
        <v>0</v>
      </c>
      <c r="DL69" s="425"/>
      <c r="DM69" s="404">
        <v>0</v>
      </c>
      <c r="DN69" s="620"/>
      <c r="DO69" s="627">
        <v>0</v>
      </c>
      <c r="DP69" s="443">
        <v>0</v>
      </c>
      <c r="DQ69" s="443">
        <v>3</v>
      </c>
      <c r="DR69" s="627">
        <v>0</v>
      </c>
      <c r="DS69" s="620"/>
      <c r="DT69" s="620">
        <v>1</v>
      </c>
      <c r="DU69" s="404"/>
      <c r="DV69" s="404">
        <v>0</v>
      </c>
      <c r="DW69" s="404">
        <v>0</v>
      </c>
      <c r="DX69" s="404">
        <v>0</v>
      </c>
      <c r="DY69" s="620" t="s">
        <v>451</v>
      </c>
      <c r="DZ69" s="620"/>
      <c r="EA69" s="637" t="s">
        <v>481</v>
      </c>
      <c r="EB69" s="629" t="s">
        <v>481</v>
      </c>
      <c r="EC69" s="620">
        <v>11</v>
      </c>
      <c r="ED69" s="620"/>
      <c r="EE69" s="620"/>
      <c r="EF69" s="639" t="s">
        <v>481</v>
      </c>
      <c r="EG69" s="621"/>
      <c r="EH69" s="620" t="s">
        <v>451</v>
      </c>
      <c r="EI69" s="620"/>
      <c r="EJ69" s="620"/>
      <c r="EK69" s="425"/>
      <c r="EL69" s="631"/>
      <c r="EM69" s="460">
        <v>0</v>
      </c>
      <c r="EN69" s="425"/>
      <c r="EO69" s="404">
        <v>0</v>
      </c>
      <c r="EP69" s="620"/>
      <c r="EQ69" s="627">
        <v>0</v>
      </c>
      <c r="ER69" s="454" t="s">
        <v>481</v>
      </c>
      <c r="ES69" s="425"/>
      <c r="ET69" s="620" t="s">
        <v>809</v>
      </c>
    </row>
    <row r="70" spans="1:150" ht="153" x14ac:dyDescent="0.2">
      <c r="A70" s="421"/>
      <c r="B70" s="428"/>
      <c r="C70" s="423" t="s">
        <v>288</v>
      </c>
      <c r="D70" s="424" t="s">
        <v>432</v>
      </c>
      <c r="E70" s="436" t="s">
        <v>251</v>
      </c>
      <c r="F70" s="116">
        <v>0</v>
      </c>
      <c r="G70" s="110" t="s">
        <v>481</v>
      </c>
      <c r="H70" s="116" t="s">
        <v>481</v>
      </c>
      <c r="I70" s="116" t="s">
        <v>481</v>
      </c>
      <c r="J70" s="116" t="s">
        <v>481</v>
      </c>
      <c r="K70" s="116"/>
      <c r="L70" s="116"/>
      <c r="M70" s="404">
        <v>0</v>
      </c>
      <c r="N70" s="425"/>
      <c r="O70" s="116">
        <v>42</v>
      </c>
      <c r="P70" s="116">
        <v>13</v>
      </c>
      <c r="Q70" s="116">
        <v>0</v>
      </c>
      <c r="R70" s="116">
        <v>5</v>
      </c>
      <c r="S70" s="620">
        <v>0</v>
      </c>
      <c r="T70" s="620">
        <v>0</v>
      </c>
      <c r="U70" s="116"/>
      <c r="V70" s="116"/>
      <c r="W70" s="116"/>
      <c r="X70" s="147"/>
      <c r="Y70" s="116">
        <v>5</v>
      </c>
      <c r="Z70" s="116">
        <v>2</v>
      </c>
      <c r="AA70" s="620" t="s">
        <v>481</v>
      </c>
      <c r="AB70" s="116">
        <v>0</v>
      </c>
      <c r="AC70" s="116"/>
      <c r="AD70" s="116"/>
      <c r="AE70" s="425"/>
      <c r="AF70" s="425"/>
      <c r="AG70" s="116">
        <v>0</v>
      </c>
      <c r="AH70" s="116">
        <v>0</v>
      </c>
      <c r="AI70" s="110">
        <v>0</v>
      </c>
      <c r="AJ70" s="116"/>
      <c r="AK70" s="116"/>
      <c r="AL70" s="425"/>
      <c r="AM70" s="171">
        <v>275</v>
      </c>
      <c r="AN70" s="425"/>
      <c r="AO70" s="620"/>
      <c r="AP70" s="620"/>
      <c r="AQ70" s="620"/>
      <c r="AR70" s="116"/>
      <c r="AS70" s="621"/>
      <c r="AT70" s="147"/>
      <c r="AU70" s="425"/>
      <c r="AV70" s="425"/>
      <c r="AW70" s="116"/>
      <c r="AX70" s="116"/>
      <c r="AY70" s="116"/>
      <c r="AZ70" s="116">
        <v>0</v>
      </c>
      <c r="BA70" s="116">
        <v>0</v>
      </c>
      <c r="BB70" s="116">
        <v>0</v>
      </c>
      <c r="BC70" s="116">
        <v>23</v>
      </c>
      <c r="BD70" s="116">
        <v>0</v>
      </c>
      <c r="BE70" s="116">
        <v>0</v>
      </c>
      <c r="BF70" s="116">
        <v>0</v>
      </c>
      <c r="BG70" s="116">
        <v>0</v>
      </c>
      <c r="BH70" s="116">
        <v>0</v>
      </c>
      <c r="BI70" s="204" t="s">
        <v>481</v>
      </c>
      <c r="BJ70" s="116">
        <v>11</v>
      </c>
      <c r="BK70" s="425"/>
      <c r="BL70" s="116">
        <v>0</v>
      </c>
      <c r="BM70" s="116">
        <v>0</v>
      </c>
      <c r="BN70" s="116">
        <v>1</v>
      </c>
      <c r="BO70" s="116">
        <v>2</v>
      </c>
      <c r="BP70" s="622" t="s">
        <v>481</v>
      </c>
      <c r="BQ70" s="425"/>
      <c r="BR70" s="116">
        <v>0</v>
      </c>
      <c r="BS70" s="116">
        <v>0</v>
      </c>
      <c r="BT70" s="425"/>
      <c r="BU70" s="425"/>
      <c r="BV70" s="620">
        <v>10</v>
      </c>
      <c r="BW70" s="425"/>
      <c r="BX70" s="620">
        <v>0</v>
      </c>
      <c r="BY70" s="116">
        <v>0</v>
      </c>
      <c r="BZ70" s="116">
        <v>0</v>
      </c>
      <c r="CA70" s="116">
        <v>0</v>
      </c>
      <c r="CB70" s="110">
        <v>0</v>
      </c>
      <c r="CC70" s="116">
        <v>0</v>
      </c>
      <c r="CD70" s="116">
        <v>0</v>
      </c>
      <c r="CE70" s="116">
        <v>0</v>
      </c>
      <c r="CF70" s="620">
        <v>5</v>
      </c>
      <c r="CG70" s="424">
        <v>0</v>
      </c>
      <c r="CH70" s="620">
        <v>0</v>
      </c>
      <c r="CI70" s="623">
        <v>0</v>
      </c>
      <c r="CJ70" s="620">
        <v>8</v>
      </c>
      <c r="CK70" s="404"/>
      <c r="CL70" s="404"/>
      <c r="CM70" s="404"/>
      <c r="CN70" s="425"/>
      <c r="CO70" s="620">
        <v>2</v>
      </c>
      <c r="CP70" s="620" t="s">
        <v>481</v>
      </c>
      <c r="CQ70" s="620"/>
      <c r="CR70" s="621"/>
      <c r="CS70" s="620" t="s">
        <v>3243</v>
      </c>
      <c r="CT70" s="443">
        <v>2</v>
      </c>
      <c r="CU70" s="620" t="s">
        <v>481</v>
      </c>
      <c r="CV70" s="620">
        <v>0</v>
      </c>
      <c r="CW70" s="620"/>
      <c r="CX70" s="620"/>
      <c r="CY70" s="620"/>
      <c r="CZ70" s="634">
        <v>0</v>
      </c>
      <c r="DA70" s="635">
        <v>0</v>
      </c>
      <c r="DB70" s="116"/>
      <c r="DC70" s="116"/>
      <c r="DD70" s="425"/>
      <c r="DE70" s="620"/>
      <c r="DF70" s="620"/>
      <c r="DG70" s="620"/>
      <c r="DH70" s="636"/>
      <c r="DI70" s="620" t="s">
        <v>481</v>
      </c>
      <c r="DJ70" s="544"/>
      <c r="DK70" s="544">
        <v>0</v>
      </c>
      <c r="DL70" s="425"/>
      <c r="DM70" s="404">
        <v>0</v>
      </c>
      <c r="DN70" s="620"/>
      <c r="DO70" s="627">
        <v>0</v>
      </c>
      <c r="DP70" s="443">
        <v>0</v>
      </c>
      <c r="DQ70" s="443">
        <v>14</v>
      </c>
      <c r="DR70" s="627">
        <v>0</v>
      </c>
      <c r="DS70" s="620"/>
      <c r="DT70" s="620"/>
      <c r="DU70" s="404"/>
      <c r="DV70" s="404">
        <v>0</v>
      </c>
      <c r="DW70" s="404">
        <v>22</v>
      </c>
      <c r="DX70" s="404">
        <v>0</v>
      </c>
      <c r="DY70" s="620" t="s">
        <v>451</v>
      </c>
      <c r="DZ70" s="620"/>
      <c r="EA70" s="637" t="s">
        <v>481</v>
      </c>
      <c r="EB70" s="629" t="s">
        <v>481</v>
      </c>
      <c r="EC70" s="620">
        <v>2</v>
      </c>
      <c r="ED70" s="620"/>
      <c r="EE70" s="620"/>
      <c r="EF70" s="639" t="s">
        <v>481</v>
      </c>
      <c r="EG70" s="621"/>
      <c r="EH70" s="620" t="s">
        <v>451</v>
      </c>
      <c r="EI70" s="620"/>
      <c r="EJ70" s="620"/>
      <c r="EK70" s="425"/>
      <c r="EL70" s="631"/>
      <c r="EM70" s="460">
        <v>0</v>
      </c>
      <c r="EN70" s="425"/>
      <c r="EO70" s="404">
        <v>6</v>
      </c>
      <c r="EP70" s="620"/>
      <c r="EQ70" s="627">
        <v>0</v>
      </c>
      <c r="ER70" s="454" t="s">
        <v>481</v>
      </c>
      <c r="ES70" s="425"/>
      <c r="ET70" s="620" t="s">
        <v>809</v>
      </c>
    </row>
    <row r="71" spans="1:150" ht="85" x14ac:dyDescent="0.2">
      <c r="A71" s="421"/>
      <c r="B71" s="428"/>
      <c r="C71" s="423" t="s">
        <v>289</v>
      </c>
      <c r="D71" s="424" t="s">
        <v>290</v>
      </c>
      <c r="E71" s="436" t="s">
        <v>251</v>
      </c>
      <c r="F71" s="116">
        <v>0</v>
      </c>
      <c r="G71" s="110" t="s">
        <v>481</v>
      </c>
      <c r="H71" s="116" t="s">
        <v>481</v>
      </c>
      <c r="I71" s="116" t="s">
        <v>481</v>
      </c>
      <c r="J71" s="116" t="s">
        <v>481</v>
      </c>
      <c r="K71" s="116"/>
      <c r="L71" s="116"/>
      <c r="M71" s="404">
        <v>0</v>
      </c>
      <c r="N71" s="425"/>
      <c r="O71" s="116" t="s">
        <v>481</v>
      </c>
      <c r="P71" s="116">
        <v>0</v>
      </c>
      <c r="Q71" s="116">
        <v>0</v>
      </c>
      <c r="R71" s="116">
        <v>2</v>
      </c>
      <c r="S71" s="620">
        <v>0</v>
      </c>
      <c r="T71" s="620">
        <v>0</v>
      </c>
      <c r="U71" s="116"/>
      <c r="V71" s="116"/>
      <c r="W71" s="116"/>
      <c r="X71" s="147"/>
      <c r="Y71" s="116"/>
      <c r="Z71" s="116"/>
      <c r="AA71" s="620" t="s">
        <v>481</v>
      </c>
      <c r="AB71" s="116">
        <v>0</v>
      </c>
      <c r="AC71" s="116"/>
      <c r="AD71" s="116"/>
      <c r="AE71" s="425"/>
      <c r="AF71" s="425"/>
      <c r="AG71" s="116">
        <v>1</v>
      </c>
      <c r="AH71" s="116">
        <v>0</v>
      </c>
      <c r="AI71" s="110">
        <v>0</v>
      </c>
      <c r="AJ71" s="116"/>
      <c r="AK71" s="116"/>
      <c r="AL71" s="425"/>
      <c r="AM71" s="171"/>
      <c r="AN71" s="425"/>
      <c r="AO71" s="620"/>
      <c r="AP71" s="620"/>
      <c r="AQ71" s="620"/>
      <c r="AR71" s="116"/>
      <c r="AS71" s="621"/>
      <c r="AT71" s="147"/>
      <c r="AU71" s="425"/>
      <c r="AV71" s="425"/>
      <c r="AW71" s="116">
        <v>0</v>
      </c>
      <c r="AX71" s="116"/>
      <c r="AY71" s="116"/>
      <c r="AZ71" s="116">
        <v>0</v>
      </c>
      <c r="BA71" s="116">
        <v>0</v>
      </c>
      <c r="BB71" s="116">
        <v>0</v>
      </c>
      <c r="BC71" s="116">
        <v>13</v>
      </c>
      <c r="BD71" s="116">
        <v>0</v>
      </c>
      <c r="BE71" s="116">
        <v>0</v>
      </c>
      <c r="BF71" s="116">
        <v>0</v>
      </c>
      <c r="BG71" s="116">
        <v>0</v>
      </c>
      <c r="BH71" s="116">
        <v>0</v>
      </c>
      <c r="BI71" s="204" t="s">
        <v>481</v>
      </c>
      <c r="BJ71" s="116">
        <v>0</v>
      </c>
      <c r="BK71" s="425"/>
      <c r="BL71" s="116">
        <v>0</v>
      </c>
      <c r="BM71" s="116">
        <v>0</v>
      </c>
      <c r="BN71" s="116">
        <v>0</v>
      </c>
      <c r="BO71" s="116">
        <v>0</v>
      </c>
      <c r="BP71" s="622" t="s">
        <v>481</v>
      </c>
      <c r="BQ71" s="425"/>
      <c r="BR71" s="116">
        <v>0</v>
      </c>
      <c r="BS71" s="116">
        <v>0</v>
      </c>
      <c r="BT71" s="425"/>
      <c r="BU71" s="425"/>
      <c r="BV71" s="620">
        <v>0</v>
      </c>
      <c r="BW71" s="425"/>
      <c r="BX71" s="620">
        <v>0</v>
      </c>
      <c r="BY71" s="116">
        <v>0</v>
      </c>
      <c r="BZ71" s="116">
        <v>0</v>
      </c>
      <c r="CA71" s="116">
        <v>0</v>
      </c>
      <c r="CB71" s="110">
        <v>0</v>
      </c>
      <c r="CC71" s="116">
        <v>0</v>
      </c>
      <c r="CD71" s="116">
        <v>0</v>
      </c>
      <c r="CE71" s="116">
        <v>0</v>
      </c>
      <c r="CF71" s="620" t="s">
        <v>492</v>
      </c>
      <c r="CG71" s="424">
        <v>0</v>
      </c>
      <c r="CH71" s="620">
        <v>0</v>
      </c>
      <c r="CI71" s="623">
        <v>0</v>
      </c>
      <c r="CJ71" s="620"/>
      <c r="CK71" s="404"/>
      <c r="CL71" s="404"/>
      <c r="CM71" s="404"/>
      <c r="CN71" s="425"/>
      <c r="CO71" s="620" t="s">
        <v>481</v>
      </c>
      <c r="CP71" s="620" t="s">
        <v>481</v>
      </c>
      <c r="CQ71" s="620"/>
      <c r="CR71" s="621"/>
      <c r="CS71" s="620" t="s">
        <v>3243</v>
      </c>
      <c r="CT71" s="443">
        <v>2</v>
      </c>
      <c r="CU71" s="620">
        <v>1</v>
      </c>
      <c r="CV71" s="620">
        <v>0</v>
      </c>
      <c r="CW71" s="620"/>
      <c r="CX71" s="620">
        <v>1</v>
      </c>
      <c r="CY71" s="620"/>
      <c r="CZ71" s="634">
        <v>0</v>
      </c>
      <c r="DA71" s="635">
        <v>0</v>
      </c>
      <c r="DB71" s="116"/>
      <c r="DC71" s="116"/>
      <c r="DD71" s="425"/>
      <c r="DE71" s="620"/>
      <c r="DF71" s="620"/>
      <c r="DG71" s="620"/>
      <c r="DH71" s="636"/>
      <c r="DI71" s="620" t="s">
        <v>481</v>
      </c>
      <c r="DJ71" s="544"/>
      <c r="DK71" s="544">
        <v>0</v>
      </c>
      <c r="DL71" s="425"/>
      <c r="DM71" s="404">
        <v>0</v>
      </c>
      <c r="DN71" s="620"/>
      <c r="DO71" s="627">
        <v>0</v>
      </c>
      <c r="DP71" s="443">
        <v>0</v>
      </c>
      <c r="DQ71" s="443">
        <v>0</v>
      </c>
      <c r="DR71" s="627">
        <v>0</v>
      </c>
      <c r="DS71" s="620">
        <v>34</v>
      </c>
      <c r="DT71" s="620">
        <v>36</v>
      </c>
      <c r="DU71" s="404"/>
      <c r="DV71" s="404">
        <v>0</v>
      </c>
      <c r="DW71" s="404">
        <v>0</v>
      </c>
      <c r="DX71" s="404">
        <v>0</v>
      </c>
      <c r="DY71" s="620" t="s">
        <v>451</v>
      </c>
      <c r="DZ71" s="620"/>
      <c r="EA71" s="637" t="s">
        <v>481</v>
      </c>
      <c r="EB71" s="629" t="s">
        <v>481</v>
      </c>
      <c r="EC71" s="620">
        <v>1</v>
      </c>
      <c r="ED71" s="620"/>
      <c r="EE71" s="620"/>
      <c r="EF71" s="639" t="s">
        <v>481</v>
      </c>
      <c r="EG71" s="621"/>
      <c r="EH71" s="620" t="s">
        <v>451</v>
      </c>
      <c r="EI71" s="620"/>
      <c r="EJ71" s="620"/>
      <c r="EK71" s="425"/>
      <c r="EL71" s="631"/>
      <c r="EM71" s="460">
        <v>0</v>
      </c>
      <c r="EN71" s="425"/>
      <c r="EO71" s="404">
        <v>6</v>
      </c>
      <c r="EP71" s="620"/>
      <c r="EQ71" s="627">
        <v>0</v>
      </c>
      <c r="ER71" s="454" t="s">
        <v>481</v>
      </c>
      <c r="ES71" s="425"/>
      <c r="ET71" s="620" t="s">
        <v>809</v>
      </c>
    </row>
    <row r="72" spans="1:150" ht="102" x14ac:dyDescent="0.2">
      <c r="A72" s="421"/>
      <c r="B72" s="428"/>
      <c r="C72" s="423" t="s">
        <v>291</v>
      </c>
      <c r="D72" s="424" t="s">
        <v>292</v>
      </c>
      <c r="E72" s="436" t="s">
        <v>251</v>
      </c>
      <c r="F72" s="116">
        <v>0</v>
      </c>
      <c r="G72" s="110" t="s">
        <v>481</v>
      </c>
      <c r="H72" s="116" t="s">
        <v>481</v>
      </c>
      <c r="I72" s="116" t="s">
        <v>481</v>
      </c>
      <c r="J72" s="116" t="s">
        <v>481</v>
      </c>
      <c r="K72" s="116">
        <v>63</v>
      </c>
      <c r="L72" s="116"/>
      <c r="M72" s="404">
        <v>0</v>
      </c>
      <c r="N72" s="425"/>
      <c r="O72" s="116" t="s">
        <v>481</v>
      </c>
      <c r="P72" s="116">
        <v>0</v>
      </c>
      <c r="Q72" s="116">
        <v>0</v>
      </c>
      <c r="R72" s="116">
        <v>0</v>
      </c>
      <c r="S72" s="620">
        <v>0</v>
      </c>
      <c r="T72" s="620">
        <v>0</v>
      </c>
      <c r="U72" s="116"/>
      <c r="V72" s="116"/>
      <c r="W72" s="116"/>
      <c r="X72" s="147"/>
      <c r="Y72" s="116"/>
      <c r="Z72" s="116">
        <v>120</v>
      </c>
      <c r="AA72" s="620" t="s">
        <v>481</v>
      </c>
      <c r="AB72" s="116">
        <v>0</v>
      </c>
      <c r="AC72" s="116"/>
      <c r="AD72" s="116"/>
      <c r="AE72" s="425"/>
      <c r="AF72" s="425"/>
      <c r="AG72" s="116">
        <v>0</v>
      </c>
      <c r="AH72" s="116">
        <v>0</v>
      </c>
      <c r="AI72" s="110">
        <v>0</v>
      </c>
      <c r="AJ72" s="116"/>
      <c r="AK72" s="116"/>
      <c r="AL72" s="425"/>
      <c r="AM72" s="171"/>
      <c r="AN72" s="425"/>
      <c r="AO72" s="620"/>
      <c r="AP72" s="620"/>
      <c r="AQ72" s="620"/>
      <c r="AR72" s="116"/>
      <c r="AS72" s="621"/>
      <c r="AT72" s="147"/>
      <c r="AU72" s="425"/>
      <c r="AV72" s="425"/>
      <c r="AW72" s="116">
        <v>0</v>
      </c>
      <c r="AX72" s="116"/>
      <c r="AY72" s="116"/>
      <c r="AZ72" s="116">
        <v>0</v>
      </c>
      <c r="BA72" s="116">
        <v>0</v>
      </c>
      <c r="BB72" s="116">
        <v>0</v>
      </c>
      <c r="BC72" s="116">
        <v>36</v>
      </c>
      <c r="BD72" s="116">
        <v>0</v>
      </c>
      <c r="BE72" s="116">
        <v>0</v>
      </c>
      <c r="BF72" s="116">
        <v>0</v>
      </c>
      <c r="BG72" s="116">
        <v>0</v>
      </c>
      <c r="BH72" s="116">
        <v>0</v>
      </c>
      <c r="BI72" s="204" t="s">
        <v>481</v>
      </c>
      <c r="BJ72" s="116">
        <v>0</v>
      </c>
      <c r="BK72" s="425"/>
      <c r="BL72" s="116">
        <v>0</v>
      </c>
      <c r="BM72" s="116">
        <v>0</v>
      </c>
      <c r="BN72" s="116">
        <v>0</v>
      </c>
      <c r="BO72" s="116">
        <v>0</v>
      </c>
      <c r="BP72" s="622" t="s">
        <v>481</v>
      </c>
      <c r="BQ72" s="425"/>
      <c r="BR72" s="116">
        <v>0</v>
      </c>
      <c r="BS72" s="116">
        <v>0</v>
      </c>
      <c r="BT72" s="425"/>
      <c r="BU72" s="425"/>
      <c r="BV72" s="620">
        <v>0</v>
      </c>
      <c r="BW72" s="425"/>
      <c r="BX72" s="620">
        <v>0</v>
      </c>
      <c r="BY72" s="116">
        <v>0</v>
      </c>
      <c r="BZ72" s="116">
        <v>0</v>
      </c>
      <c r="CA72" s="116">
        <v>0</v>
      </c>
      <c r="CB72" s="110">
        <v>0</v>
      </c>
      <c r="CC72" s="116">
        <v>0</v>
      </c>
      <c r="CD72" s="116">
        <v>0</v>
      </c>
      <c r="CE72" s="116">
        <v>0</v>
      </c>
      <c r="CF72" s="620" t="s">
        <v>492</v>
      </c>
      <c r="CG72" s="424">
        <v>0</v>
      </c>
      <c r="CH72" s="620">
        <v>0</v>
      </c>
      <c r="CI72" s="623">
        <v>0</v>
      </c>
      <c r="CJ72" s="620"/>
      <c r="CK72" s="404"/>
      <c r="CL72" s="404"/>
      <c r="CM72" s="404"/>
      <c r="CN72" s="425"/>
      <c r="CO72" s="620" t="s">
        <v>481</v>
      </c>
      <c r="CP72" s="620" t="s">
        <v>481</v>
      </c>
      <c r="CQ72" s="620"/>
      <c r="CR72" s="621"/>
      <c r="CS72" s="620" t="s">
        <v>3243</v>
      </c>
      <c r="CT72" s="443">
        <v>4</v>
      </c>
      <c r="CU72" s="620" t="s">
        <v>481</v>
      </c>
      <c r="CV72" s="620">
        <v>0</v>
      </c>
      <c r="CW72" s="620">
        <v>9</v>
      </c>
      <c r="CX72" s="620"/>
      <c r="CY72" s="620">
        <v>2</v>
      </c>
      <c r="CZ72" s="634">
        <v>3</v>
      </c>
      <c r="DA72" s="635">
        <f>'[1]Учетная политика'!$X$14</f>
        <v>4</v>
      </c>
      <c r="DB72" s="116"/>
      <c r="DC72" s="116"/>
      <c r="DD72" s="425"/>
      <c r="DE72" s="620"/>
      <c r="DF72" s="620">
        <v>131</v>
      </c>
      <c r="DG72" s="620"/>
      <c r="DH72" s="636"/>
      <c r="DI72" s="620" t="s">
        <v>481</v>
      </c>
      <c r="DJ72" s="544"/>
      <c r="DK72" s="544">
        <v>0</v>
      </c>
      <c r="DL72" s="425"/>
      <c r="DM72" s="404">
        <v>0</v>
      </c>
      <c r="DN72" s="620"/>
      <c r="DO72" s="627">
        <v>0</v>
      </c>
      <c r="DP72" s="443">
        <v>0</v>
      </c>
      <c r="DQ72" s="443">
        <v>0</v>
      </c>
      <c r="DR72" s="627">
        <v>0</v>
      </c>
      <c r="DS72" s="620"/>
      <c r="DT72" s="620"/>
      <c r="DU72" s="404"/>
      <c r="DV72" s="404">
        <v>3</v>
      </c>
      <c r="DW72" s="404">
        <v>0</v>
      </c>
      <c r="DX72" s="404">
        <v>0</v>
      </c>
      <c r="DY72" s="620" t="s">
        <v>451</v>
      </c>
      <c r="DZ72" s="620"/>
      <c r="EA72" s="637" t="s">
        <v>481</v>
      </c>
      <c r="EB72" s="629" t="s">
        <v>481</v>
      </c>
      <c r="EC72" s="620" t="s">
        <v>2947</v>
      </c>
      <c r="ED72" s="620"/>
      <c r="EE72" s="620"/>
      <c r="EF72" s="639" t="s">
        <v>481</v>
      </c>
      <c r="EG72" s="621"/>
      <c r="EH72" s="620" t="s">
        <v>451</v>
      </c>
      <c r="EI72" s="620"/>
      <c r="EJ72" s="620"/>
      <c r="EK72" s="425"/>
      <c r="EL72" s="631"/>
      <c r="EM72" s="460">
        <v>0</v>
      </c>
      <c r="EN72" s="425"/>
      <c r="EO72" s="404">
        <v>0</v>
      </c>
      <c r="EP72" s="620"/>
      <c r="EQ72" s="627">
        <v>0</v>
      </c>
      <c r="ER72" s="454" t="s">
        <v>481</v>
      </c>
      <c r="ES72" s="425"/>
      <c r="ET72" s="620">
        <v>10</v>
      </c>
    </row>
    <row r="73" spans="1:150" ht="34" x14ac:dyDescent="0.2">
      <c r="A73" s="421"/>
      <c r="B73" s="428"/>
      <c r="C73" s="423" t="s">
        <v>293</v>
      </c>
      <c r="D73" s="437" t="s">
        <v>294</v>
      </c>
      <c r="E73" s="436" t="s">
        <v>251</v>
      </c>
      <c r="F73" s="116"/>
      <c r="G73" s="110" t="s">
        <v>481</v>
      </c>
      <c r="H73" s="116" t="s">
        <v>481</v>
      </c>
      <c r="I73" s="116" t="s">
        <v>481</v>
      </c>
      <c r="J73" s="116" t="s">
        <v>481</v>
      </c>
      <c r="K73" s="116"/>
      <c r="L73" s="116"/>
      <c r="M73" s="404">
        <v>114</v>
      </c>
      <c r="N73" s="425"/>
      <c r="O73" s="116" t="s">
        <v>481</v>
      </c>
      <c r="P73" s="116">
        <v>6</v>
      </c>
      <c r="Q73" s="116">
        <v>0</v>
      </c>
      <c r="R73" s="116">
        <v>10</v>
      </c>
      <c r="S73" s="620">
        <v>2</v>
      </c>
      <c r="T73" s="620">
        <v>0</v>
      </c>
      <c r="U73" s="116"/>
      <c r="V73" s="116"/>
      <c r="W73" s="116"/>
      <c r="X73" s="147"/>
      <c r="Y73" s="116">
        <v>11</v>
      </c>
      <c r="Z73" s="116"/>
      <c r="AA73" s="620" t="s">
        <v>481</v>
      </c>
      <c r="AB73" s="116"/>
      <c r="AC73" s="116">
        <v>58</v>
      </c>
      <c r="AD73" s="116">
        <v>15</v>
      </c>
      <c r="AE73" s="425"/>
      <c r="AF73" s="425"/>
      <c r="AG73" s="116">
        <v>0</v>
      </c>
      <c r="AH73" s="116">
        <v>0</v>
      </c>
      <c r="AI73" s="116">
        <v>3</v>
      </c>
      <c r="AJ73" s="116"/>
      <c r="AK73" s="116"/>
      <c r="AL73" s="425"/>
      <c r="AM73" s="171"/>
      <c r="AN73" s="425"/>
      <c r="AO73" s="620">
        <v>13</v>
      </c>
      <c r="AP73" s="620"/>
      <c r="AQ73" s="620">
        <v>2</v>
      </c>
      <c r="AR73" s="116"/>
      <c r="AS73" s="621"/>
      <c r="AT73" s="147">
        <v>24</v>
      </c>
      <c r="AU73" s="425"/>
      <c r="AV73" s="425"/>
      <c r="AW73" s="116"/>
      <c r="AX73" s="116"/>
      <c r="AY73" s="116"/>
      <c r="AZ73" s="116">
        <v>0</v>
      </c>
      <c r="BA73" s="116">
        <v>0</v>
      </c>
      <c r="BB73" s="116">
        <v>0</v>
      </c>
      <c r="BC73" s="116">
        <v>53</v>
      </c>
      <c r="BD73" s="116">
        <v>0</v>
      </c>
      <c r="BE73" s="116">
        <v>0</v>
      </c>
      <c r="BF73" s="116">
        <v>0</v>
      </c>
      <c r="BG73" s="116">
        <v>0</v>
      </c>
      <c r="BH73" s="116">
        <v>0</v>
      </c>
      <c r="BI73" s="204" t="s">
        <v>481</v>
      </c>
      <c r="BJ73" s="116">
        <v>0</v>
      </c>
      <c r="BK73" s="425"/>
      <c r="BL73" s="116">
        <v>1</v>
      </c>
      <c r="BM73" s="116">
        <v>0</v>
      </c>
      <c r="BN73" s="116">
        <v>0</v>
      </c>
      <c r="BO73" s="116">
        <v>0</v>
      </c>
      <c r="BP73" s="622" t="s">
        <v>481</v>
      </c>
      <c r="BQ73" s="425"/>
      <c r="BR73" s="116">
        <v>0</v>
      </c>
      <c r="BS73" s="116">
        <v>0</v>
      </c>
      <c r="BT73" s="425"/>
      <c r="BU73" s="425"/>
      <c r="BV73" s="620">
        <v>0</v>
      </c>
      <c r="BW73" s="425"/>
      <c r="BX73" s="620">
        <v>0</v>
      </c>
      <c r="BY73" s="116">
        <v>3</v>
      </c>
      <c r="BZ73" s="116">
        <v>1</v>
      </c>
      <c r="CA73" s="116">
        <v>0</v>
      </c>
      <c r="CB73" s="116">
        <v>7</v>
      </c>
      <c r="CC73" s="116">
        <v>0</v>
      </c>
      <c r="CD73" s="116">
        <v>0</v>
      </c>
      <c r="CE73" s="116">
        <v>1</v>
      </c>
      <c r="CF73" s="620" t="s">
        <v>492</v>
      </c>
      <c r="CG73" s="424">
        <v>0</v>
      </c>
      <c r="CH73" s="620">
        <v>0</v>
      </c>
      <c r="CI73" s="623">
        <v>3</v>
      </c>
      <c r="CJ73" s="620"/>
      <c r="CK73" s="404"/>
      <c r="CL73" s="404"/>
      <c r="CM73" s="404">
        <v>3</v>
      </c>
      <c r="CN73" s="425"/>
      <c r="CO73" s="620">
        <v>3</v>
      </c>
      <c r="CP73" s="620" t="s">
        <v>481</v>
      </c>
      <c r="CQ73" s="620"/>
      <c r="CR73" s="621"/>
      <c r="CS73" s="620" t="s">
        <v>3243</v>
      </c>
      <c r="CT73" s="443">
        <v>8</v>
      </c>
      <c r="CU73" s="620" t="s">
        <v>481</v>
      </c>
      <c r="CV73" s="620">
        <v>0</v>
      </c>
      <c r="CW73" s="620">
        <v>1</v>
      </c>
      <c r="CX73" s="620">
        <v>2</v>
      </c>
      <c r="CY73" s="620"/>
      <c r="CZ73" s="634">
        <v>0</v>
      </c>
      <c r="DA73" s="635">
        <v>0</v>
      </c>
      <c r="DB73" s="116"/>
      <c r="DC73" s="116"/>
      <c r="DD73" s="425"/>
      <c r="DE73" s="620">
        <v>45</v>
      </c>
      <c r="DF73" s="620"/>
      <c r="DG73" s="620">
        <v>2</v>
      </c>
      <c r="DH73" s="636"/>
      <c r="DI73" s="620">
        <v>11</v>
      </c>
      <c r="DJ73" s="544"/>
      <c r="DK73" s="544">
        <v>0</v>
      </c>
      <c r="DL73" s="425"/>
      <c r="DM73" s="404">
        <v>0</v>
      </c>
      <c r="DN73" s="620"/>
      <c r="DO73" s="627">
        <v>4</v>
      </c>
      <c r="DP73" s="443">
        <v>0</v>
      </c>
      <c r="DQ73" s="443">
        <v>3</v>
      </c>
      <c r="DR73" s="627">
        <v>0</v>
      </c>
      <c r="DS73" s="620">
        <v>6</v>
      </c>
      <c r="DT73" s="620">
        <v>7</v>
      </c>
      <c r="DU73" s="404"/>
      <c r="DV73" s="404">
        <v>0</v>
      </c>
      <c r="DW73" s="404">
        <v>0</v>
      </c>
      <c r="DX73" s="404">
        <v>0</v>
      </c>
      <c r="DY73" s="620" t="s">
        <v>451</v>
      </c>
      <c r="DZ73" s="620">
        <v>1</v>
      </c>
      <c r="EA73" s="637" t="s">
        <v>481</v>
      </c>
      <c r="EB73" s="629" t="s">
        <v>481</v>
      </c>
      <c r="EC73" s="620"/>
      <c r="ED73" s="620">
        <v>2</v>
      </c>
      <c r="EE73" s="620"/>
      <c r="EF73" s="630">
        <v>21</v>
      </c>
      <c r="EG73" s="621"/>
      <c r="EH73" s="620">
        <v>6</v>
      </c>
      <c r="EI73" s="620"/>
      <c r="EJ73" s="620"/>
      <c r="EK73" s="425"/>
      <c r="EL73" s="631"/>
      <c r="EM73" s="460">
        <v>0</v>
      </c>
      <c r="EN73" s="425"/>
      <c r="EO73" s="404">
        <v>12</v>
      </c>
      <c r="EP73" s="620">
        <v>2</v>
      </c>
      <c r="EQ73" s="627">
        <f>116+1</f>
        <v>117</v>
      </c>
      <c r="ER73" s="454" t="s">
        <v>481</v>
      </c>
      <c r="ES73" s="425"/>
      <c r="ET73" s="620">
        <v>19</v>
      </c>
    </row>
    <row r="74" spans="1:150" ht="34" x14ac:dyDescent="0.2">
      <c r="A74" s="421"/>
      <c r="B74" s="428"/>
      <c r="C74" s="423" t="s">
        <v>295</v>
      </c>
      <c r="D74" s="438" t="s">
        <v>447</v>
      </c>
      <c r="E74" s="436" t="s">
        <v>296</v>
      </c>
      <c r="F74" s="117">
        <f t="shared" ref="F74:L74" si="4">SUM(F53:F73)</f>
        <v>12</v>
      </c>
      <c r="G74" s="117">
        <f t="shared" si="4"/>
        <v>8</v>
      </c>
      <c r="H74" s="117">
        <f t="shared" si="4"/>
        <v>24</v>
      </c>
      <c r="I74" s="117">
        <f t="shared" si="4"/>
        <v>8</v>
      </c>
      <c r="J74" s="117">
        <f t="shared" si="4"/>
        <v>394</v>
      </c>
      <c r="K74" s="117">
        <f t="shared" si="4"/>
        <v>63</v>
      </c>
      <c r="L74" s="117">
        <f t="shared" si="4"/>
        <v>277</v>
      </c>
      <c r="M74" s="405">
        <f>SUM(M53:M73)</f>
        <v>363.3</v>
      </c>
      <c r="N74" s="425"/>
      <c r="O74" s="117">
        <f t="shared" ref="O74:U74" si="5">SUM(O53:O73)</f>
        <v>539</v>
      </c>
      <c r="P74" s="117">
        <f t="shared" si="5"/>
        <v>871</v>
      </c>
      <c r="Q74" s="117">
        <f t="shared" si="5"/>
        <v>140</v>
      </c>
      <c r="R74" s="117">
        <f t="shared" si="5"/>
        <v>342</v>
      </c>
      <c r="S74" s="624">
        <f t="shared" si="5"/>
        <v>51</v>
      </c>
      <c r="T74" s="624">
        <f t="shared" si="5"/>
        <v>43</v>
      </c>
      <c r="U74" s="117">
        <f t="shared" si="5"/>
        <v>157</v>
      </c>
      <c r="V74" s="117">
        <f t="shared" ref="V74:AD74" si="6">SUM(V53:V73)</f>
        <v>1054</v>
      </c>
      <c r="W74" s="117">
        <f t="shared" si="6"/>
        <v>89</v>
      </c>
      <c r="X74" s="147">
        <f t="shared" si="6"/>
        <v>29</v>
      </c>
      <c r="Y74" s="117">
        <f t="shared" si="6"/>
        <v>227</v>
      </c>
      <c r="Z74" s="117">
        <f t="shared" si="6"/>
        <v>301</v>
      </c>
      <c r="AA74" s="624">
        <f t="shared" si="6"/>
        <v>1472</v>
      </c>
      <c r="AB74" s="117">
        <f t="shared" si="6"/>
        <v>61</v>
      </c>
      <c r="AC74" s="117">
        <f t="shared" si="6"/>
        <v>675</v>
      </c>
      <c r="AD74" s="117">
        <f t="shared" si="6"/>
        <v>33</v>
      </c>
      <c r="AE74" s="425"/>
      <c r="AF74" s="425"/>
      <c r="AG74" s="117">
        <f>SUM(AG53:AG73)</f>
        <v>35</v>
      </c>
      <c r="AH74" s="117">
        <f>SUM(AH53:AH73)</f>
        <v>55</v>
      </c>
      <c r="AI74" s="117">
        <f>SUM(AI53:AI73)</f>
        <v>25</v>
      </c>
      <c r="AJ74" s="117">
        <f>SUM(AJ53:AJ73)</f>
        <v>96</v>
      </c>
      <c r="AK74" s="117">
        <f>SUM(AK53:AK73)</f>
        <v>24</v>
      </c>
      <c r="AL74" s="425"/>
      <c r="AM74" s="641">
        <f>SUM(AM53:AM73)</f>
        <v>1044</v>
      </c>
      <c r="AN74" s="425"/>
      <c r="AO74" s="624">
        <f t="shared" ref="AO74:AT74" si="7">SUM(AO53:AO73)</f>
        <v>289</v>
      </c>
      <c r="AP74" s="624">
        <f t="shared" si="7"/>
        <v>51</v>
      </c>
      <c r="AQ74" s="624">
        <f t="shared" si="7"/>
        <v>27</v>
      </c>
      <c r="AR74" s="117">
        <f t="shared" si="7"/>
        <v>22</v>
      </c>
      <c r="AS74" s="642">
        <f t="shared" si="7"/>
        <v>17</v>
      </c>
      <c r="AT74" s="643">
        <f t="shared" si="7"/>
        <v>228</v>
      </c>
      <c r="AU74" s="425"/>
      <c r="AV74" s="425"/>
      <c r="AW74" s="117">
        <f t="shared" ref="AW74:BJ74" si="8">SUM(AW53:AW73)</f>
        <v>74</v>
      </c>
      <c r="AX74" s="117">
        <f t="shared" si="8"/>
        <v>205</v>
      </c>
      <c r="AY74" s="117">
        <f t="shared" si="8"/>
        <v>65</v>
      </c>
      <c r="AZ74" s="117">
        <f t="shared" si="8"/>
        <v>135</v>
      </c>
      <c r="BA74" s="117">
        <f t="shared" si="8"/>
        <v>223</v>
      </c>
      <c r="BB74" s="117">
        <f t="shared" si="8"/>
        <v>28</v>
      </c>
      <c r="BC74" s="117">
        <f t="shared" si="8"/>
        <v>440</v>
      </c>
      <c r="BD74" s="117">
        <f t="shared" si="8"/>
        <v>55</v>
      </c>
      <c r="BE74" s="117">
        <f t="shared" si="8"/>
        <v>189</v>
      </c>
      <c r="BF74" s="117">
        <f t="shared" si="8"/>
        <v>19</v>
      </c>
      <c r="BG74" s="117">
        <f t="shared" si="8"/>
        <v>5</v>
      </c>
      <c r="BH74" s="117">
        <f t="shared" si="8"/>
        <v>102</v>
      </c>
      <c r="BI74" s="644">
        <f t="shared" si="8"/>
        <v>117</v>
      </c>
      <c r="BJ74" s="117">
        <f t="shared" si="8"/>
        <v>199</v>
      </c>
      <c r="BK74" s="425"/>
      <c r="BL74" s="117">
        <f>SUM(BL53:BL73)</f>
        <v>236</v>
      </c>
      <c r="BM74" s="117">
        <f>SUM(BM53:BM73)</f>
        <v>53</v>
      </c>
      <c r="BN74" s="117">
        <f>SUM(BN53:BN73)</f>
        <v>228</v>
      </c>
      <c r="BO74" s="117">
        <f>SUM(BO53:BO73)</f>
        <v>302</v>
      </c>
      <c r="BP74" s="405">
        <f>SUM(BP53:BP73)</f>
        <v>39</v>
      </c>
      <c r="BQ74" s="425"/>
      <c r="BR74" s="117">
        <f>SUM(BR53:BR73)</f>
        <v>37</v>
      </c>
      <c r="BS74" s="117">
        <f>SUM(BS53:BS73)</f>
        <v>49</v>
      </c>
      <c r="BT74" s="425"/>
      <c r="BU74" s="425"/>
      <c r="BV74" s="624">
        <f>SUM(BV53:BV73)</f>
        <v>620</v>
      </c>
      <c r="BW74" s="425"/>
      <c r="BX74" s="624">
        <f t="shared" ref="BX74:CE74" si="9">SUM(BX53:BX73)</f>
        <v>36</v>
      </c>
      <c r="BY74" s="117">
        <f t="shared" si="9"/>
        <v>681</v>
      </c>
      <c r="BZ74" s="117">
        <f t="shared" si="9"/>
        <v>13</v>
      </c>
      <c r="CA74" s="117">
        <f t="shared" si="9"/>
        <v>57</v>
      </c>
      <c r="CB74" s="117">
        <f t="shared" si="9"/>
        <v>112</v>
      </c>
      <c r="CC74" s="117">
        <f t="shared" si="9"/>
        <v>53</v>
      </c>
      <c r="CD74" s="117">
        <f t="shared" si="9"/>
        <v>366</v>
      </c>
      <c r="CE74" s="117">
        <f t="shared" si="9"/>
        <v>2</v>
      </c>
      <c r="CF74" s="624">
        <v>225</v>
      </c>
      <c r="CG74" s="624">
        <f t="shared" ref="CG74:CM74" si="10">SUM(CG53:CG73)</f>
        <v>134</v>
      </c>
      <c r="CH74" s="624">
        <f t="shared" si="10"/>
        <v>14</v>
      </c>
      <c r="CI74" s="645">
        <f t="shared" si="10"/>
        <v>7</v>
      </c>
      <c r="CJ74" s="624">
        <f t="shared" si="10"/>
        <v>167</v>
      </c>
      <c r="CK74" s="405">
        <f t="shared" si="10"/>
        <v>14</v>
      </c>
      <c r="CL74" s="405">
        <f t="shared" si="10"/>
        <v>9</v>
      </c>
      <c r="CM74" s="405">
        <f t="shared" si="10"/>
        <v>189</v>
      </c>
      <c r="CN74" s="425"/>
      <c r="CO74" s="624">
        <f>SUM(CO53:CO73)</f>
        <v>151</v>
      </c>
      <c r="CP74" s="624">
        <f>SUM(CP53:CP73)</f>
        <v>45</v>
      </c>
      <c r="CQ74" s="624">
        <f>SUM(CQ53:CQ73)</f>
        <v>15</v>
      </c>
      <c r="CR74" s="642">
        <f>SUM(CR53:CR73)</f>
        <v>87</v>
      </c>
      <c r="CS74" s="624">
        <f>SUM(CS53:CS73)</f>
        <v>168</v>
      </c>
      <c r="CT74" s="646">
        <v>190</v>
      </c>
      <c r="CU74" s="624">
        <f>SUM(CU53:CU73)</f>
        <v>24</v>
      </c>
      <c r="CV74" s="624">
        <f>SUM(CV53:CV73)</f>
        <v>158</v>
      </c>
      <c r="CW74" s="624">
        <f>SUM(CW53:CW72)</f>
        <v>332</v>
      </c>
      <c r="CX74" s="624">
        <f>SUM(CX53:CX73)</f>
        <v>23</v>
      </c>
      <c r="CY74" s="624">
        <f>SUM(CY53:CY73)</f>
        <v>2</v>
      </c>
      <c r="CZ74" s="625">
        <f>SUM(CZ53:CZ73)</f>
        <v>3</v>
      </c>
      <c r="DA74" s="626">
        <f>SUM(DA53:DA73)</f>
        <v>4</v>
      </c>
      <c r="DB74" s="117">
        <f>SUM(DB53:DB73)</f>
        <v>383</v>
      </c>
      <c r="DC74" s="117"/>
      <c r="DD74" s="425"/>
      <c r="DE74" s="624">
        <f t="shared" ref="DE74:DK74" si="11">SUM(DE53:DE73)</f>
        <v>471</v>
      </c>
      <c r="DF74" s="624">
        <f t="shared" si="11"/>
        <v>131</v>
      </c>
      <c r="DG74" s="624">
        <f t="shared" si="11"/>
        <v>70</v>
      </c>
      <c r="DH74" s="647">
        <f t="shared" si="11"/>
        <v>1</v>
      </c>
      <c r="DI74" s="624">
        <f t="shared" si="11"/>
        <v>37</v>
      </c>
      <c r="DJ74" s="648">
        <f t="shared" si="11"/>
        <v>83</v>
      </c>
      <c r="DK74" s="648">
        <f t="shared" si="11"/>
        <v>50</v>
      </c>
      <c r="DL74" s="425"/>
      <c r="DM74" s="405">
        <f>SUM(DM53:DM73)</f>
        <v>5</v>
      </c>
      <c r="DN74" s="624">
        <f>SUM(DN53:DN73)</f>
        <v>291</v>
      </c>
      <c r="DO74" s="649">
        <f>SUM(DO53:DO73)</f>
        <v>34</v>
      </c>
      <c r="DP74" s="646">
        <v>9</v>
      </c>
      <c r="DQ74" s="646">
        <v>489</v>
      </c>
      <c r="DR74" s="649">
        <f t="shared" ref="DR74:EJ74" si="12">SUM(DR53:DR73)</f>
        <v>277</v>
      </c>
      <c r="DS74" s="624">
        <f t="shared" si="12"/>
        <v>82</v>
      </c>
      <c r="DT74" s="624">
        <f t="shared" si="12"/>
        <v>84</v>
      </c>
      <c r="DU74" s="405">
        <f t="shared" si="12"/>
        <v>4456</v>
      </c>
      <c r="DV74" s="405">
        <f t="shared" si="12"/>
        <v>3</v>
      </c>
      <c r="DW74" s="405">
        <f t="shared" si="12"/>
        <v>304</v>
      </c>
      <c r="DX74" s="650">
        <f t="shared" si="12"/>
        <v>60</v>
      </c>
      <c r="DY74" s="624">
        <f t="shared" si="12"/>
        <v>330</v>
      </c>
      <c r="DZ74" s="624">
        <f t="shared" si="12"/>
        <v>12</v>
      </c>
      <c r="EA74" s="651">
        <f t="shared" si="12"/>
        <v>5</v>
      </c>
      <c r="EB74" s="652">
        <f t="shared" si="12"/>
        <v>30</v>
      </c>
      <c r="EC74" s="624">
        <f t="shared" si="12"/>
        <v>293</v>
      </c>
      <c r="ED74" s="624">
        <f t="shared" si="12"/>
        <v>156</v>
      </c>
      <c r="EE74" s="624">
        <f t="shared" si="12"/>
        <v>109</v>
      </c>
      <c r="EF74" s="653">
        <f t="shared" si="12"/>
        <v>249</v>
      </c>
      <c r="EG74" s="642">
        <f t="shared" si="12"/>
        <v>151</v>
      </c>
      <c r="EH74" s="624">
        <f t="shared" si="12"/>
        <v>203</v>
      </c>
      <c r="EI74" s="624">
        <f t="shared" si="12"/>
        <v>130</v>
      </c>
      <c r="EJ74" s="624">
        <f t="shared" si="12"/>
        <v>37</v>
      </c>
      <c r="EK74" s="425"/>
      <c r="EL74" s="654">
        <f>SUM(EL53:EL73)</f>
        <v>1</v>
      </c>
      <c r="EM74" s="655">
        <f>SUM(EM53:EM73)</f>
        <v>56</v>
      </c>
      <c r="EN74" s="425"/>
      <c r="EO74" s="405">
        <f>SUM(EO53:EO73)</f>
        <v>479</v>
      </c>
      <c r="EP74" s="624">
        <f>SUM(EP53:EP73)</f>
        <v>6</v>
      </c>
      <c r="EQ74" s="649">
        <f>SUM(EQ53:EQ73)</f>
        <v>957</v>
      </c>
      <c r="ER74" s="656">
        <v>22</v>
      </c>
      <c r="ES74" s="425"/>
      <c r="ET74" s="624">
        <f>SUM(ET53:ET73)</f>
        <v>534</v>
      </c>
    </row>
    <row r="75" spans="1:150" ht="84" x14ac:dyDescent="0.2">
      <c r="A75" s="421" t="s">
        <v>297</v>
      </c>
      <c r="B75" s="422" t="s">
        <v>433</v>
      </c>
      <c r="C75" s="423" t="s">
        <v>298</v>
      </c>
      <c r="D75" s="424" t="s">
        <v>299</v>
      </c>
      <c r="E75" s="431" t="s">
        <v>300</v>
      </c>
      <c r="F75" s="113">
        <v>40360</v>
      </c>
      <c r="G75" s="118">
        <v>7.7</v>
      </c>
      <c r="H75" s="118">
        <v>123.307</v>
      </c>
      <c r="I75" s="118">
        <v>5.085</v>
      </c>
      <c r="J75" s="113">
        <v>308.37799999999999</v>
      </c>
      <c r="K75" s="113">
        <v>32.749000000000002</v>
      </c>
      <c r="L75" s="118">
        <v>234</v>
      </c>
      <c r="M75" s="401" t="s">
        <v>3228</v>
      </c>
      <c r="N75" s="425"/>
      <c r="O75" s="113">
        <v>412.68900000000002</v>
      </c>
      <c r="P75" s="113" t="s">
        <v>817</v>
      </c>
      <c r="Q75" s="113">
        <v>38.924999999999997</v>
      </c>
      <c r="R75" s="113" t="s">
        <v>701</v>
      </c>
      <c r="S75" s="532">
        <v>27.03</v>
      </c>
      <c r="T75" s="620">
        <v>9250</v>
      </c>
      <c r="U75" s="113">
        <v>360</v>
      </c>
      <c r="V75" s="113">
        <v>231</v>
      </c>
      <c r="W75" s="113">
        <v>1063.22</v>
      </c>
      <c r="X75" s="144">
        <v>46.972000000000001</v>
      </c>
      <c r="Y75" s="113">
        <v>361.72800000000001</v>
      </c>
      <c r="Z75" s="113">
        <f>1022592+48417</f>
        <v>1071009</v>
      </c>
      <c r="AA75" s="532">
        <v>462.69099999999997</v>
      </c>
      <c r="AB75" s="113">
        <v>1391.7919999999999</v>
      </c>
      <c r="AC75" s="113">
        <v>466.798</v>
      </c>
      <c r="AD75" s="113">
        <v>296.77699999999999</v>
      </c>
      <c r="AE75" s="425"/>
      <c r="AF75" s="425"/>
      <c r="AG75" s="113">
        <v>475.85199999999998</v>
      </c>
      <c r="AH75" s="113">
        <v>688.96699999999998</v>
      </c>
      <c r="AI75" s="113">
        <v>47.137</v>
      </c>
      <c r="AJ75" s="113">
        <v>156.79499999999999</v>
      </c>
      <c r="AK75" s="113">
        <v>16.734999999999999</v>
      </c>
      <c r="AL75" s="425"/>
      <c r="AM75" s="113"/>
      <c r="AN75" s="425"/>
      <c r="AO75" s="424">
        <v>192.785</v>
      </c>
      <c r="AP75" s="532">
        <v>161.91</v>
      </c>
      <c r="AQ75" s="532">
        <v>8.7989999999999995</v>
      </c>
      <c r="AR75" s="113">
        <v>33.014000000000003</v>
      </c>
      <c r="AS75" s="657">
        <v>31.7</v>
      </c>
      <c r="AT75" s="144">
        <v>370.2</v>
      </c>
      <c r="AU75" s="425"/>
      <c r="AV75" s="425"/>
      <c r="AW75" s="113">
        <v>386.68799999999999</v>
      </c>
      <c r="AX75" s="113">
        <v>108.9</v>
      </c>
      <c r="AY75" s="113">
        <v>181</v>
      </c>
      <c r="AZ75" s="113">
        <v>1268.4000000000001</v>
      </c>
      <c r="BA75" s="113">
        <v>604.96799999999996</v>
      </c>
      <c r="BB75" s="113" t="s">
        <v>1416</v>
      </c>
      <c r="BC75" s="120">
        <v>616.80499999999995</v>
      </c>
      <c r="BD75" s="118">
        <v>11.6</v>
      </c>
      <c r="BE75" s="118">
        <v>337.3</v>
      </c>
      <c r="BF75" s="118">
        <v>12.721</v>
      </c>
      <c r="BG75" s="118">
        <v>75.328999999999994</v>
      </c>
      <c r="BH75" s="118">
        <v>487.79500000000002</v>
      </c>
      <c r="BI75" s="200">
        <v>743.14499999999998</v>
      </c>
      <c r="BJ75" s="113">
        <v>200.3</v>
      </c>
      <c r="BK75" s="425"/>
      <c r="BL75" s="113">
        <v>437</v>
      </c>
      <c r="BM75" s="120">
        <v>60</v>
      </c>
      <c r="BN75" s="113">
        <v>621.90899999999999</v>
      </c>
      <c r="BO75" s="113">
        <v>139.82400000000001</v>
      </c>
      <c r="BP75" s="401">
        <v>630.33600000000001</v>
      </c>
      <c r="BQ75" s="425"/>
      <c r="BR75" s="113">
        <v>111.166</v>
      </c>
      <c r="BS75" s="116">
        <v>10.112</v>
      </c>
      <c r="BT75" s="425"/>
      <c r="BU75" s="425"/>
      <c r="BV75" s="532" t="s">
        <v>1225</v>
      </c>
      <c r="BW75" s="425"/>
      <c r="BX75" s="532">
        <v>21.984999999999999</v>
      </c>
      <c r="BY75" s="113">
        <v>1015.4</v>
      </c>
      <c r="BZ75" s="113">
        <v>46.537999999999997</v>
      </c>
      <c r="CA75" s="113">
        <v>61.866</v>
      </c>
      <c r="CB75" s="113">
        <v>31.706</v>
      </c>
      <c r="CC75" s="113">
        <v>14.2</v>
      </c>
      <c r="CD75" s="113">
        <v>269.01799999999997</v>
      </c>
      <c r="CE75" s="113">
        <v>11.5</v>
      </c>
      <c r="CF75" s="532">
        <v>412.26299999999998</v>
      </c>
      <c r="CG75" s="424" t="s">
        <v>558</v>
      </c>
      <c r="CH75" s="532">
        <v>30.873000000000001</v>
      </c>
      <c r="CI75" s="536">
        <v>2.1379999999999999</v>
      </c>
      <c r="CJ75" s="532">
        <v>158.50700000000001</v>
      </c>
      <c r="CK75" s="401">
        <v>19.962</v>
      </c>
      <c r="CL75" s="401">
        <v>60.7</v>
      </c>
      <c r="CM75" s="401">
        <v>595.14700000000005</v>
      </c>
      <c r="CN75" s="425"/>
      <c r="CO75" s="532" t="s">
        <v>481</v>
      </c>
      <c r="CP75" s="532" t="s">
        <v>481</v>
      </c>
      <c r="CQ75" s="532"/>
      <c r="CR75" s="533">
        <v>262.42</v>
      </c>
      <c r="CS75" s="532">
        <v>49.722000000000001</v>
      </c>
      <c r="CT75" s="443">
        <v>763.93</v>
      </c>
      <c r="CU75" s="532">
        <v>27.63</v>
      </c>
      <c r="CV75" s="532" t="s">
        <v>3282</v>
      </c>
      <c r="CW75" s="532">
        <v>1310.1869999999999</v>
      </c>
      <c r="CX75" s="620">
        <f>'[1]Учетная политика'!$V$12/1000</f>
        <v>100.43827165083404</v>
      </c>
      <c r="CY75" s="532"/>
      <c r="CZ75" s="545">
        <f>'[1]Учетная политика'!$V$15/1000</f>
        <v>2</v>
      </c>
      <c r="DA75" s="540">
        <f>'[1]Учетная политика'!$V$14/1000</f>
        <v>26</v>
      </c>
      <c r="DB75" s="113">
        <f>282.591+102.144+316+830</f>
        <v>1530.7350000000001</v>
      </c>
      <c r="DC75" s="113"/>
      <c r="DD75" s="425"/>
      <c r="DE75" s="532">
        <v>837.98900000000003</v>
      </c>
      <c r="DF75" s="532" t="s">
        <v>481</v>
      </c>
      <c r="DG75" s="532" t="s">
        <v>481</v>
      </c>
      <c r="DH75" s="541">
        <v>6.6360000000000001</v>
      </c>
      <c r="DI75" s="532">
        <v>198.31299999999999</v>
      </c>
      <c r="DJ75" s="543">
        <v>3711.76</v>
      </c>
      <c r="DK75" s="658">
        <v>13.5</v>
      </c>
      <c r="DL75" s="425"/>
      <c r="DM75" s="401">
        <v>3.2679999999999998</v>
      </c>
      <c r="DN75" s="532">
        <v>2022.75</v>
      </c>
      <c r="DO75" s="545">
        <v>167</v>
      </c>
      <c r="DP75" s="443">
        <v>8.5129999999999999</v>
      </c>
      <c r="DQ75" s="443">
        <v>472.89400000000001</v>
      </c>
      <c r="DR75" s="545">
        <v>847.74599999999998</v>
      </c>
      <c r="DS75" s="532">
        <v>2538.732</v>
      </c>
      <c r="DT75" s="532">
        <v>3894.12</v>
      </c>
      <c r="DU75" s="401">
        <v>1056.7349999999999</v>
      </c>
      <c r="DV75" s="401">
        <v>1320</v>
      </c>
      <c r="DW75" s="401">
        <v>54</v>
      </c>
      <c r="DX75" s="546">
        <v>45.878</v>
      </c>
      <c r="DY75" s="532">
        <v>856.42499999999995</v>
      </c>
      <c r="DZ75" s="532">
        <v>14.867000000000001</v>
      </c>
      <c r="EA75" s="552">
        <v>2.2109999999999999</v>
      </c>
      <c r="EB75" s="472">
        <v>100.327</v>
      </c>
      <c r="EC75" s="532">
        <v>474.09699999999998</v>
      </c>
      <c r="ED75" s="532">
        <v>474.09699999999998</v>
      </c>
      <c r="EE75" s="532">
        <v>222.55199999999999</v>
      </c>
      <c r="EF75" s="659">
        <v>256.02800000000002</v>
      </c>
      <c r="EG75" s="533">
        <v>290</v>
      </c>
      <c r="EH75" s="532">
        <v>89.6</v>
      </c>
      <c r="EI75" s="532"/>
      <c r="EJ75" s="532">
        <v>106.419</v>
      </c>
      <c r="EK75" s="425"/>
      <c r="EL75" s="548">
        <v>764</v>
      </c>
      <c r="EM75" s="549">
        <v>350</v>
      </c>
      <c r="EN75" s="425"/>
      <c r="EO75" s="607">
        <v>1116.1189999999999</v>
      </c>
      <c r="EP75" s="532">
        <v>36.299999999999997</v>
      </c>
      <c r="EQ75" s="545">
        <f>438.92+337.575</f>
        <v>776.495</v>
      </c>
      <c r="ER75" s="454">
        <v>34.1</v>
      </c>
      <c r="ES75" s="425"/>
      <c r="ET75" s="532">
        <v>749.2</v>
      </c>
    </row>
    <row r="76" spans="1:150" ht="409.6" x14ac:dyDescent="0.2">
      <c r="A76" s="421"/>
      <c r="B76" s="422"/>
      <c r="C76" s="421" t="s">
        <v>301</v>
      </c>
      <c r="D76" s="428" t="s">
        <v>434</v>
      </c>
      <c r="E76" s="3" t="s">
        <v>92</v>
      </c>
      <c r="F76" s="110" t="s">
        <v>460</v>
      </c>
      <c r="G76" s="110" t="s">
        <v>860</v>
      </c>
      <c r="H76" s="110" t="s">
        <v>883</v>
      </c>
      <c r="I76" s="110" t="s">
        <v>901</v>
      </c>
      <c r="J76" s="110" t="s">
        <v>617</v>
      </c>
      <c r="K76" s="16" t="s">
        <v>660</v>
      </c>
      <c r="L76" s="110" t="s">
        <v>674</v>
      </c>
      <c r="M76" s="20" t="s">
        <v>3229</v>
      </c>
      <c r="N76" s="425"/>
      <c r="O76" s="110" t="s">
        <v>782</v>
      </c>
      <c r="P76" s="1" t="s">
        <v>809</v>
      </c>
      <c r="Q76" s="110" t="s">
        <v>836</v>
      </c>
      <c r="R76" s="113" t="s">
        <v>702</v>
      </c>
      <c r="S76" s="424" t="s">
        <v>735</v>
      </c>
      <c r="T76" s="424" t="s">
        <v>735</v>
      </c>
      <c r="U76" s="110" t="s">
        <v>760</v>
      </c>
      <c r="V76" s="110" t="s">
        <v>921</v>
      </c>
      <c r="W76" s="110" t="s">
        <v>941</v>
      </c>
      <c r="X76" s="320" t="s">
        <v>968</v>
      </c>
      <c r="Y76" s="110" t="s">
        <v>993</v>
      </c>
      <c r="Z76" s="110" t="s">
        <v>1011</v>
      </c>
      <c r="AA76" s="424" t="s">
        <v>2996</v>
      </c>
      <c r="AB76" s="110" t="s">
        <v>1036</v>
      </c>
      <c r="AC76" s="110" t="s">
        <v>1062</v>
      </c>
      <c r="AD76" s="110" t="s">
        <v>1143</v>
      </c>
      <c r="AE76" s="425"/>
      <c r="AF76" s="425"/>
      <c r="AG76" s="110" t="s">
        <v>480</v>
      </c>
      <c r="AH76" s="110" t="s">
        <v>1108</v>
      </c>
      <c r="AI76" s="110" t="s">
        <v>480</v>
      </c>
      <c r="AJ76" s="110" t="s">
        <v>1165</v>
      </c>
      <c r="AK76" s="110"/>
      <c r="AL76" s="425"/>
      <c r="AM76" s="110"/>
      <c r="AN76" s="425"/>
      <c r="AO76" s="424" t="s">
        <v>1204</v>
      </c>
      <c r="AP76" s="424" t="s">
        <v>1204</v>
      </c>
      <c r="AQ76" s="424" t="s">
        <v>1204</v>
      </c>
      <c r="AR76" s="110" t="s">
        <v>1226</v>
      </c>
      <c r="AS76" s="424" t="s">
        <v>1249</v>
      </c>
      <c r="AT76" s="320" t="s">
        <v>1267</v>
      </c>
      <c r="AU76" s="425"/>
      <c r="AV76" s="425"/>
      <c r="AW76" s="110" t="s">
        <v>1296</v>
      </c>
      <c r="AX76" s="110" t="s">
        <v>1296</v>
      </c>
      <c r="AY76" s="110" t="s">
        <v>1296</v>
      </c>
      <c r="AZ76" s="110" t="s">
        <v>1358</v>
      </c>
      <c r="BA76" s="110" t="s">
        <v>1383</v>
      </c>
      <c r="BB76" s="110"/>
      <c r="BC76" s="1" t="s">
        <v>1444</v>
      </c>
      <c r="BD76" s="110" t="s">
        <v>1482</v>
      </c>
      <c r="BE76" s="110" t="s">
        <v>1482</v>
      </c>
      <c r="BF76" s="110" t="s">
        <v>481</v>
      </c>
      <c r="BG76" s="110" t="s">
        <v>481</v>
      </c>
      <c r="BH76" s="110" t="s">
        <v>1533</v>
      </c>
      <c r="BI76" s="198" t="s">
        <v>1546</v>
      </c>
      <c r="BJ76" s="110" t="s">
        <v>1579</v>
      </c>
      <c r="BK76" s="425"/>
      <c r="BL76" s="110" t="s">
        <v>1611</v>
      </c>
      <c r="BM76" s="110" t="s">
        <v>1640</v>
      </c>
      <c r="BN76" s="110" t="s">
        <v>1671</v>
      </c>
      <c r="BO76" s="110" t="s">
        <v>1697</v>
      </c>
      <c r="BP76" s="20" t="s">
        <v>3154</v>
      </c>
      <c r="BQ76" s="425"/>
      <c r="BR76" s="110" t="s">
        <v>560</v>
      </c>
      <c r="BS76" s="110" t="s">
        <v>451</v>
      </c>
      <c r="BT76" s="425"/>
      <c r="BU76" s="425"/>
      <c r="BV76" s="424"/>
      <c r="BW76" s="425"/>
      <c r="BX76" s="424" t="s">
        <v>451</v>
      </c>
      <c r="BY76" s="110" t="s">
        <v>1762</v>
      </c>
      <c r="BZ76" s="110" t="s">
        <v>1788</v>
      </c>
      <c r="CA76" s="110" t="s">
        <v>1822</v>
      </c>
      <c r="CB76" s="110" t="s">
        <v>1843</v>
      </c>
      <c r="CC76" s="1" t="s">
        <v>1863</v>
      </c>
      <c r="CD76" s="110" t="s">
        <v>1881</v>
      </c>
      <c r="CE76" s="1" t="s">
        <v>1863</v>
      </c>
      <c r="CF76" s="424" t="s">
        <v>2884</v>
      </c>
      <c r="CG76" s="424" t="s">
        <v>451</v>
      </c>
      <c r="CH76" s="424" t="s">
        <v>451</v>
      </c>
      <c r="CI76" s="446" t="s">
        <v>451</v>
      </c>
      <c r="CJ76" s="424" t="s">
        <v>2210</v>
      </c>
      <c r="CK76" s="20" t="s">
        <v>3306</v>
      </c>
      <c r="CL76" s="20" t="s">
        <v>3306</v>
      </c>
      <c r="CM76" s="20"/>
      <c r="CN76" s="425"/>
      <c r="CO76" s="424" t="s">
        <v>2137</v>
      </c>
      <c r="CP76" s="424" t="s">
        <v>2166</v>
      </c>
      <c r="CQ76" s="424" t="s">
        <v>2166</v>
      </c>
      <c r="CR76" s="447" t="s">
        <v>2048</v>
      </c>
      <c r="CS76" s="424" t="s">
        <v>3250</v>
      </c>
      <c r="CT76" s="443" t="s">
        <v>2639</v>
      </c>
      <c r="CU76" s="424" t="s">
        <v>451</v>
      </c>
      <c r="CV76" s="424" t="s">
        <v>3283</v>
      </c>
      <c r="CW76" s="424" t="s">
        <v>2911</v>
      </c>
      <c r="CX76" s="424" t="s">
        <v>3015</v>
      </c>
      <c r="CY76" s="424"/>
      <c r="CZ76" s="445" t="s">
        <v>3072</v>
      </c>
      <c r="DA76" s="449" t="s">
        <v>3096</v>
      </c>
      <c r="DB76" s="110" t="s">
        <v>525</v>
      </c>
      <c r="DC76" s="110"/>
      <c r="DD76" s="425"/>
      <c r="DE76" s="424" t="s">
        <v>3116</v>
      </c>
      <c r="DF76" s="424" t="s">
        <v>2346</v>
      </c>
      <c r="DG76" s="424" t="s">
        <v>2346</v>
      </c>
      <c r="DH76" s="464" t="s">
        <v>481</v>
      </c>
      <c r="DI76" s="424" t="s">
        <v>2403</v>
      </c>
      <c r="DJ76" s="453" t="s">
        <v>2433</v>
      </c>
      <c r="DK76" s="453"/>
      <c r="DL76" s="425"/>
      <c r="DM76" s="406" t="s">
        <v>2535</v>
      </c>
      <c r="DN76" s="424" t="s">
        <v>2293</v>
      </c>
      <c r="DO76" s="445" t="s">
        <v>492</v>
      </c>
      <c r="DP76" s="443" t="s">
        <v>492</v>
      </c>
      <c r="DQ76" s="660" t="s">
        <v>2581</v>
      </c>
      <c r="DR76" s="445"/>
      <c r="DS76" s="424" t="s">
        <v>1909</v>
      </c>
      <c r="DT76" s="424" t="s">
        <v>2067</v>
      </c>
      <c r="DU76" s="20" t="s">
        <v>3167</v>
      </c>
      <c r="DV76" s="20" t="s">
        <v>3362</v>
      </c>
      <c r="DW76" s="20" t="s">
        <v>3387</v>
      </c>
      <c r="DX76" s="455" t="s">
        <v>2605</v>
      </c>
      <c r="DY76" s="424" t="s">
        <v>2820</v>
      </c>
      <c r="DZ76" s="424" t="s">
        <v>2114</v>
      </c>
      <c r="EA76" s="519" t="s">
        <v>2664</v>
      </c>
      <c r="EB76" s="629" t="s">
        <v>481</v>
      </c>
      <c r="EC76" s="424" t="s">
        <v>2948</v>
      </c>
      <c r="ED76" s="424"/>
      <c r="EE76" s="424" t="s">
        <v>2747</v>
      </c>
      <c r="EF76" s="458" t="s">
        <v>2778</v>
      </c>
      <c r="EG76" s="447" t="s">
        <v>2798</v>
      </c>
      <c r="EH76" s="424" t="s">
        <v>2710</v>
      </c>
      <c r="EI76" s="424"/>
      <c r="EJ76" s="424" t="s">
        <v>3204</v>
      </c>
      <c r="EK76" s="425"/>
      <c r="EL76" s="459" t="s">
        <v>2843</v>
      </c>
      <c r="EM76" s="460" t="s">
        <v>451</v>
      </c>
      <c r="EN76" s="425"/>
      <c r="EO76" s="20" t="s">
        <v>2523</v>
      </c>
      <c r="EP76" s="424" t="s">
        <v>1938</v>
      </c>
      <c r="EQ76" s="661" t="s">
        <v>1965</v>
      </c>
      <c r="ER76" s="454" t="s">
        <v>2482</v>
      </c>
      <c r="ES76" s="425"/>
      <c r="ET76" s="424" t="s">
        <v>2092</v>
      </c>
    </row>
    <row r="77" spans="1:150" ht="333" x14ac:dyDescent="0.2">
      <c r="A77" s="421"/>
      <c r="B77" s="422"/>
      <c r="C77" s="421"/>
      <c r="D77" s="428"/>
      <c r="E77" s="3" t="s">
        <v>191</v>
      </c>
      <c r="F77" s="110"/>
      <c r="G77" s="110"/>
      <c r="H77" s="119" t="s">
        <v>861</v>
      </c>
      <c r="I77" s="116" t="s">
        <v>481</v>
      </c>
      <c r="J77" s="110" t="s">
        <v>481</v>
      </c>
      <c r="K77" s="110"/>
      <c r="L77" s="110"/>
      <c r="M77" s="20"/>
      <c r="N77" s="425"/>
      <c r="O77" s="110" t="s">
        <v>481</v>
      </c>
      <c r="P77" s="1" t="s">
        <v>809</v>
      </c>
      <c r="Q77" s="110" t="s">
        <v>837</v>
      </c>
      <c r="R77" s="113" t="s">
        <v>703</v>
      </c>
      <c r="S77" s="424" t="s">
        <v>736</v>
      </c>
      <c r="T77" s="424"/>
      <c r="U77" s="110" t="s">
        <v>761</v>
      </c>
      <c r="V77" s="110"/>
      <c r="W77" s="110"/>
      <c r="X77" s="146"/>
      <c r="Y77" s="110"/>
      <c r="Z77" s="110"/>
      <c r="AA77" s="501" t="s">
        <v>2991</v>
      </c>
      <c r="AB77" s="110"/>
      <c r="AC77" s="110"/>
      <c r="AD77" s="110"/>
      <c r="AE77" s="425"/>
      <c r="AF77" s="425"/>
      <c r="AG77" s="159" t="s">
        <v>481</v>
      </c>
      <c r="AH77" s="110" t="s">
        <v>481</v>
      </c>
      <c r="AI77" s="110" t="s">
        <v>481</v>
      </c>
      <c r="AJ77" s="110"/>
      <c r="AK77" s="110"/>
      <c r="AL77" s="425"/>
      <c r="AM77" s="110"/>
      <c r="AN77" s="425"/>
      <c r="AO77" s="424"/>
      <c r="AP77" s="424"/>
      <c r="AQ77" s="424"/>
      <c r="AR77" s="132"/>
      <c r="AS77" s="662" t="s">
        <v>1245</v>
      </c>
      <c r="AT77" s="320"/>
      <c r="AU77" s="425"/>
      <c r="AV77" s="425"/>
      <c r="AW77" s="110" t="s">
        <v>481</v>
      </c>
      <c r="AX77" s="110" t="s">
        <v>481</v>
      </c>
      <c r="AY77" s="110" t="s">
        <v>481</v>
      </c>
      <c r="AZ77" s="110" t="s">
        <v>1359</v>
      </c>
      <c r="BA77" s="110"/>
      <c r="BB77" s="110"/>
      <c r="BC77" s="110"/>
      <c r="BD77" s="155" t="s">
        <v>481</v>
      </c>
      <c r="BE77" s="110" t="s">
        <v>481</v>
      </c>
      <c r="BF77" s="110" t="s">
        <v>481</v>
      </c>
      <c r="BG77" s="110" t="s">
        <v>481</v>
      </c>
      <c r="BH77" s="110" t="s">
        <v>481</v>
      </c>
      <c r="BI77" s="199" t="s">
        <v>1547</v>
      </c>
      <c r="BJ77" s="110"/>
      <c r="BK77" s="425"/>
      <c r="BL77" s="110" t="s">
        <v>451</v>
      </c>
      <c r="BM77" s="119" t="s">
        <v>1641</v>
      </c>
      <c r="BN77" s="128" t="s">
        <v>1672</v>
      </c>
      <c r="BO77" s="190" t="s">
        <v>481</v>
      </c>
      <c r="BP77" s="20" t="s">
        <v>481</v>
      </c>
      <c r="BQ77" s="425"/>
      <c r="BR77" s="190" t="s">
        <v>550</v>
      </c>
      <c r="BS77" s="110"/>
      <c r="BT77" s="425"/>
      <c r="BU77" s="425"/>
      <c r="BV77" s="424"/>
      <c r="BW77" s="425"/>
      <c r="BX77" s="424" t="s">
        <v>451</v>
      </c>
      <c r="BY77" s="110" t="s">
        <v>809</v>
      </c>
      <c r="BZ77" s="119" t="s">
        <v>1783</v>
      </c>
      <c r="CA77" s="119" t="s">
        <v>1814</v>
      </c>
      <c r="CB77" s="110" t="s">
        <v>1844</v>
      </c>
      <c r="CC77" s="110"/>
      <c r="CD77" s="110" t="s">
        <v>481</v>
      </c>
      <c r="CE77" s="110"/>
      <c r="CF77" s="424" t="s">
        <v>492</v>
      </c>
      <c r="CG77" s="424" t="s">
        <v>451</v>
      </c>
      <c r="CH77" s="424" t="s">
        <v>451</v>
      </c>
      <c r="CI77" s="446" t="s">
        <v>451</v>
      </c>
      <c r="CJ77" s="424"/>
      <c r="CK77" s="20"/>
      <c r="CL77" s="20"/>
      <c r="CM77" s="20"/>
      <c r="CN77" s="425"/>
      <c r="CO77" s="424" t="s">
        <v>481</v>
      </c>
      <c r="CP77" s="424" t="s">
        <v>481</v>
      </c>
      <c r="CQ77" s="424"/>
      <c r="CR77" s="447" t="s">
        <v>481</v>
      </c>
      <c r="CS77" s="424" t="s">
        <v>3243</v>
      </c>
      <c r="CT77" s="443" t="s">
        <v>481</v>
      </c>
      <c r="CU77" s="424" t="s">
        <v>451</v>
      </c>
      <c r="CV77" s="424" t="s">
        <v>736</v>
      </c>
      <c r="CW77" s="424" t="s">
        <v>481</v>
      </c>
      <c r="CX77" s="424" t="s">
        <v>3016</v>
      </c>
      <c r="CY77" s="424"/>
      <c r="CZ77" s="448"/>
      <c r="DA77" s="663" t="s">
        <v>3097</v>
      </c>
      <c r="DB77" s="110"/>
      <c r="DC77" s="110"/>
      <c r="DD77" s="425"/>
      <c r="DE77" s="424" t="s">
        <v>3112</v>
      </c>
      <c r="DF77" s="424" t="s">
        <v>481</v>
      </c>
      <c r="DG77" s="424" t="s">
        <v>481</v>
      </c>
      <c r="DH77" s="464"/>
      <c r="DI77" s="424"/>
      <c r="DJ77" s="453"/>
      <c r="DK77" s="453"/>
      <c r="DL77" s="425"/>
      <c r="DM77" s="20" t="s">
        <v>451</v>
      </c>
      <c r="DN77" s="424" t="s">
        <v>481</v>
      </c>
      <c r="DO77" s="445" t="s">
        <v>492</v>
      </c>
      <c r="DP77" s="443" t="s">
        <v>492</v>
      </c>
      <c r="DQ77" s="660" t="s">
        <v>2582</v>
      </c>
      <c r="DR77" s="445"/>
      <c r="DS77" s="424"/>
      <c r="DT77" s="424"/>
      <c r="DU77" s="20"/>
      <c r="DV77" s="20"/>
      <c r="DW77" s="20" t="s">
        <v>3243</v>
      </c>
      <c r="DX77" s="20" t="s">
        <v>451</v>
      </c>
      <c r="DY77" s="424" t="s">
        <v>451</v>
      </c>
      <c r="DZ77" s="424"/>
      <c r="EA77" s="519" t="s">
        <v>481</v>
      </c>
      <c r="EB77" s="457" t="s">
        <v>481</v>
      </c>
      <c r="EC77" s="424" t="s">
        <v>2942</v>
      </c>
      <c r="ED77" s="506"/>
      <c r="EE77" s="664" t="s">
        <v>2737</v>
      </c>
      <c r="EF77" s="665" t="s">
        <v>2748</v>
      </c>
      <c r="EG77" s="447" t="s">
        <v>2799</v>
      </c>
      <c r="EH77" s="424"/>
      <c r="EI77" s="424"/>
      <c r="EJ77" s="424" t="s">
        <v>481</v>
      </c>
      <c r="EK77" s="425"/>
      <c r="EL77" s="459"/>
      <c r="EM77" s="460" t="s">
        <v>451</v>
      </c>
      <c r="EN77" s="425"/>
      <c r="EO77" s="20" t="s">
        <v>481</v>
      </c>
      <c r="EP77" s="424"/>
      <c r="EQ77" s="530" t="s">
        <v>481</v>
      </c>
      <c r="ER77" s="454" t="s">
        <v>481</v>
      </c>
      <c r="ES77" s="425"/>
      <c r="ET77" s="424" t="s">
        <v>809</v>
      </c>
    </row>
    <row r="78" spans="1:150" ht="51" x14ac:dyDescent="0.2">
      <c r="A78" s="421"/>
      <c r="B78" s="422"/>
      <c r="C78" s="423" t="s">
        <v>302</v>
      </c>
      <c r="D78" s="424" t="s">
        <v>303</v>
      </c>
      <c r="E78" s="3" t="s">
        <v>215</v>
      </c>
      <c r="F78" s="114">
        <v>8.6650000000000005E-2</v>
      </c>
      <c r="G78" s="122">
        <v>3.4700000000000002E-2</v>
      </c>
      <c r="H78" s="122">
        <f>+H75/H79</f>
        <v>0.55643953068592056</v>
      </c>
      <c r="I78" s="122">
        <f>I75/I79*100%</f>
        <v>2.2946750902527076E-2</v>
      </c>
      <c r="J78" s="114">
        <v>0.1343</v>
      </c>
      <c r="K78" s="114">
        <v>1.426E-2</v>
      </c>
      <c r="L78" s="114">
        <v>0.3029</v>
      </c>
      <c r="M78" s="402"/>
      <c r="N78" s="425"/>
      <c r="O78" s="114">
        <f>O75/O79</f>
        <v>0.10281788814849621</v>
      </c>
      <c r="P78" s="113" t="s">
        <v>817</v>
      </c>
      <c r="Q78" s="114">
        <f>Q75/Q79</f>
        <v>9.6978264411705043E-3</v>
      </c>
      <c r="R78" s="113">
        <v>38.6</v>
      </c>
      <c r="S78" s="555">
        <v>1.7500000000000002E-2</v>
      </c>
      <c r="T78" s="666">
        <v>6.0000000000000001E-3</v>
      </c>
      <c r="U78" s="114">
        <v>0.3</v>
      </c>
      <c r="V78" s="114">
        <v>0.23400000000000001</v>
      </c>
      <c r="W78" s="114">
        <v>0.79220000000000002</v>
      </c>
      <c r="X78" s="145">
        <f>X75/X79</f>
        <v>3.4998908426278542E-2</v>
      </c>
      <c r="Y78" s="114">
        <v>0.26950000000000002</v>
      </c>
      <c r="Z78" s="114">
        <f>Z75/Z79</f>
        <v>0.43280855232211352</v>
      </c>
      <c r="AA78" s="555">
        <f>AA75/AA79</f>
        <v>0.40172832495912741</v>
      </c>
      <c r="AB78" s="114">
        <f>AB75/AB79</f>
        <v>0.60365508794209588</v>
      </c>
      <c r="AC78" s="114">
        <f>AC75/2285.24</f>
        <v>0.20426651030088747</v>
      </c>
      <c r="AD78" s="114">
        <f>AD75/AD79</f>
        <v>0.12871962623308036</v>
      </c>
      <c r="AE78" s="425"/>
      <c r="AF78" s="425"/>
      <c r="AG78" s="114">
        <v>0.45</v>
      </c>
      <c r="AH78" s="114">
        <v>0.65400000000000003</v>
      </c>
      <c r="AI78" s="114">
        <v>4.4999999999999998E-2</v>
      </c>
      <c r="AJ78" s="114"/>
      <c r="AK78" s="114">
        <v>1.695487E-2</v>
      </c>
      <c r="AL78" s="425"/>
      <c r="AM78" s="114"/>
      <c r="AN78" s="425"/>
      <c r="AO78" s="555">
        <f>AO75/AO79</f>
        <v>0.18926467700765756</v>
      </c>
      <c r="AP78" s="555">
        <f>AP75/AP79</f>
        <v>0.15895346554093853</v>
      </c>
      <c r="AQ78" s="555">
        <f>AQ75/AQ79</f>
        <v>8.6383271156489291E-3</v>
      </c>
      <c r="AR78" s="114">
        <f>AR75/269.984</f>
        <v>0.12228132037454073</v>
      </c>
      <c r="AS78" s="556">
        <f>AS75/AS79</f>
        <v>0.11741436529572123</v>
      </c>
      <c r="AT78" s="145">
        <v>0.36980000000000002</v>
      </c>
      <c r="AU78" s="425"/>
      <c r="AV78" s="425"/>
      <c r="AW78" s="114">
        <f>AW75/AW79</f>
        <v>0.63488164762400434</v>
      </c>
      <c r="AX78" s="114">
        <f>AX75/AX79</f>
        <v>0.17879688903264152</v>
      </c>
      <c r="AY78" s="114">
        <f>AY75/AY79</f>
        <v>0.29717389269888073</v>
      </c>
      <c r="AZ78" s="114">
        <v>0.48</v>
      </c>
      <c r="BA78" s="114">
        <v>0.48370000000000002</v>
      </c>
      <c r="BB78" s="114"/>
      <c r="BC78" s="114">
        <v>0.75800000000000001</v>
      </c>
      <c r="BD78" s="114">
        <f>BD75/BD79</f>
        <v>1.8458904273077212E-2</v>
      </c>
      <c r="BE78" s="114">
        <v>0.53700000000000003</v>
      </c>
      <c r="BF78" s="114">
        <f>BF75/BF79</f>
        <v>2.0242734591190966E-2</v>
      </c>
      <c r="BG78" s="114">
        <f>BG75/BG79</f>
        <v>0.11986989655057181</v>
      </c>
      <c r="BH78" s="114">
        <f>BH75/BH79</f>
        <v>0.77622079395566368</v>
      </c>
      <c r="BI78" s="201">
        <v>0.1308</v>
      </c>
      <c r="BJ78" s="114">
        <f>BJ75/BJ79</f>
        <v>7.0218269089868862E-2</v>
      </c>
      <c r="BK78" s="425"/>
      <c r="BL78" s="114">
        <v>0.39850000000000002</v>
      </c>
      <c r="BM78" s="114">
        <v>3.1600000000000003E-2</v>
      </c>
      <c r="BN78" s="114">
        <v>0.33152999999999999</v>
      </c>
      <c r="BO78" s="114">
        <v>7.4499999999999997E-2</v>
      </c>
      <c r="BP78" s="402">
        <f>BP75/BP79</f>
        <v>0.55871341048332201</v>
      </c>
      <c r="BQ78" s="425"/>
      <c r="BR78" s="114">
        <v>0.1646</v>
      </c>
      <c r="BS78" s="114">
        <f>BS75/BS79</f>
        <v>1.4973376057998141E-2</v>
      </c>
      <c r="BT78" s="425"/>
      <c r="BU78" s="425"/>
      <c r="BV78" s="555"/>
      <c r="BW78" s="425"/>
      <c r="BX78" s="555">
        <v>0.49359999999999998</v>
      </c>
      <c r="BY78" s="114">
        <v>0.31969999999999998</v>
      </c>
      <c r="BZ78" s="114">
        <v>7.8969999999999999E-2</v>
      </c>
      <c r="CA78" s="114">
        <v>0.104987</v>
      </c>
      <c r="CB78" s="114">
        <v>5.3800000000000001E-2</v>
      </c>
      <c r="CC78" s="114">
        <v>2.4E-2</v>
      </c>
      <c r="CD78" s="114">
        <v>0.45650000000000002</v>
      </c>
      <c r="CE78" s="114">
        <v>0.02</v>
      </c>
      <c r="CF78" s="555">
        <v>0.4299</v>
      </c>
      <c r="CG78" s="424" t="s">
        <v>451</v>
      </c>
      <c r="CH78" s="555">
        <f>CH75/CH79</f>
        <v>1.6217579156105954E-2</v>
      </c>
      <c r="CI78" s="559">
        <f>CI75/CI79</f>
        <v>1.1230761149340757E-3</v>
      </c>
      <c r="CJ78" s="555">
        <f>CJ75/CJ79</f>
        <v>8.1582055828484518E-2</v>
      </c>
      <c r="CK78" s="407">
        <f>CK75/714.094</f>
        <v>2.7954302934907728E-2</v>
      </c>
      <c r="CL78" s="402">
        <f>CL75/CL79</f>
        <v>8.5002814755480369E-2</v>
      </c>
      <c r="CM78" s="402">
        <f>CM75/CM79</f>
        <v>0.83342949247578046</v>
      </c>
      <c r="CN78" s="425"/>
      <c r="CO78" s="555" t="s">
        <v>481</v>
      </c>
      <c r="CP78" s="555" t="s">
        <v>481</v>
      </c>
      <c r="CQ78" s="555"/>
      <c r="CR78" s="556">
        <v>0.13969999999999999</v>
      </c>
      <c r="CS78" s="555">
        <v>8.0159999999999995E-2</v>
      </c>
      <c r="CT78" s="566">
        <v>0.18260000000000001</v>
      </c>
      <c r="CU78" s="555">
        <v>2.5100000000000001E-2</v>
      </c>
      <c r="CV78" s="555">
        <v>0.41</v>
      </c>
      <c r="CW78" s="555">
        <f>CW75/CW79</f>
        <v>0.41538328381149486</v>
      </c>
      <c r="CX78" s="555">
        <f>CX75/CX79</f>
        <v>1.8654953872740351E-2</v>
      </c>
      <c r="CY78" s="555"/>
      <c r="CZ78" s="667">
        <f>'[1]Учетная политика'!$W$15</f>
        <v>3.7144756831849403E-2</v>
      </c>
      <c r="DA78" s="668">
        <f>'[1]Учетная политика'!$W$14</f>
        <v>0.48288183881404223</v>
      </c>
      <c r="DB78" s="114">
        <f>DB75/DB79</f>
        <v>0.64369742245173023</v>
      </c>
      <c r="DC78" s="114"/>
      <c r="DD78" s="425"/>
      <c r="DE78" s="555">
        <v>0.84599999999999997</v>
      </c>
      <c r="DF78" s="555" t="s">
        <v>481</v>
      </c>
      <c r="DG78" s="555" t="s">
        <v>481</v>
      </c>
      <c r="DH78" s="562"/>
      <c r="DI78" s="555">
        <f>DI75/DI79</f>
        <v>4.6226084580963417E-2</v>
      </c>
      <c r="DJ78" s="563">
        <f>DJ75/4277.203</f>
        <v>0.86780075670946644</v>
      </c>
      <c r="DK78" s="563">
        <v>2.6499999999999999E-2</v>
      </c>
      <c r="DL78" s="425"/>
      <c r="DM78" s="402">
        <v>3.5000000000000001E-3</v>
      </c>
      <c r="DN78" s="555">
        <f>DN75/DN79</f>
        <v>0.7242741682528907</v>
      </c>
      <c r="DO78" s="565">
        <v>0.16789999999999999</v>
      </c>
      <c r="DP78" s="566">
        <v>8.6E-3</v>
      </c>
      <c r="DQ78" s="511" t="s">
        <v>2564</v>
      </c>
      <c r="DR78" s="565">
        <f>DR75/DR79</f>
        <v>0.85250296655336777</v>
      </c>
      <c r="DS78" s="555">
        <v>0.65</v>
      </c>
      <c r="DT78" s="555">
        <v>1</v>
      </c>
      <c r="DU78" s="402">
        <v>0.27139999999999997</v>
      </c>
      <c r="DV78" s="571">
        <f>DV75/DV79</f>
        <v>1.0597140859283617E-3</v>
      </c>
      <c r="DW78" s="402">
        <f>DW75/1245.7</f>
        <v>4.3349120976157979E-2</v>
      </c>
      <c r="DX78" s="567">
        <f>DX75/DX79</f>
        <v>4.2863055536610364E-2</v>
      </c>
      <c r="DY78" s="555">
        <v>0.59</v>
      </c>
      <c r="DZ78" s="555">
        <v>4.4999999999999998E-2</v>
      </c>
      <c r="EA78" s="529">
        <f>EA75/EA79/100%</f>
        <v>1.4325617196960713E-3</v>
      </c>
      <c r="EB78" s="527">
        <v>6.5000000000000002E-2</v>
      </c>
      <c r="EC78" s="555">
        <f>EC75/EC79</f>
        <v>0.31747085088887045</v>
      </c>
      <c r="ED78" s="555">
        <f>ED75/ED79</f>
        <v>0.31747085088887045</v>
      </c>
      <c r="EE78" s="555">
        <v>0.1827</v>
      </c>
      <c r="EF78" s="665">
        <v>2.0999999999999999E-3</v>
      </c>
      <c r="EG78" s="556">
        <v>0.156</v>
      </c>
      <c r="EH78" s="555">
        <v>6.8900000000000003E-2</v>
      </c>
      <c r="EI78" s="555"/>
      <c r="EJ78" s="555">
        <f>EJ75/EJ79</f>
        <v>8.1925175022209765E-2</v>
      </c>
      <c r="EK78" s="425"/>
      <c r="EL78" s="569">
        <v>1</v>
      </c>
      <c r="EM78" s="570">
        <f>EM75/EM79</f>
        <v>0.20738848128822615</v>
      </c>
      <c r="EN78" s="425"/>
      <c r="EO78" s="571">
        <f>EO75/EO79</f>
        <v>0.3241883810027274</v>
      </c>
      <c r="EP78" s="555">
        <v>2.4199999999999999E-2</v>
      </c>
      <c r="EQ78" s="669">
        <f>EQ75/EQ79</f>
        <v>0.64286039532236361</v>
      </c>
      <c r="ER78" s="572">
        <v>0.68899999999999995</v>
      </c>
      <c r="ES78" s="425"/>
      <c r="ET78" s="555">
        <f>ET75/ET79</f>
        <v>0.60350049620435886</v>
      </c>
    </row>
    <row r="79" spans="1:150" ht="54" x14ac:dyDescent="0.2">
      <c r="A79" s="421"/>
      <c r="B79" s="422"/>
      <c r="C79" s="429" t="s">
        <v>304</v>
      </c>
      <c r="D79" s="428" t="s">
        <v>435</v>
      </c>
      <c r="E79" s="3" t="s">
        <v>300</v>
      </c>
      <c r="F79" s="113">
        <v>465754</v>
      </c>
      <c r="G79" s="118">
        <v>221.6</v>
      </c>
      <c r="H79" s="118">
        <v>221.6</v>
      </c>
      <c r="I79" s="118">
        <v>221.6</v>
      </c>
      <c r="J79" s="113">
        <v>2296.3530000000001</v>
      </c>
      <c r="K79" s="113">
        <v>2296.3530000000001</v>
      </c>
      <c r="L79" s="118">
        <v>772.5</v>
      </c>
      <c r="M79" s="401"/>
      <c r="N79" s="425"/>
      <c r="O79" s="113">
        <v>4013.7860000000001</v>
      </c>
      <c r="P79" s="129">
        <v>4013.7860000000001</v>
      </c>
      <c r="Q79" s="113">
        <v>4013.7860000000001</v>
      </c>
      <c r="R79" s="113">
        <v>1541.3</v>
      </c>
      <c r="S79" s="532">
        <v>1541.3</v>
      </c>
      <c r="T79" s="532">
        <v>1541.3</v>
      </c>
      <c r="U79" s="113">
        <v>1182</v>
      </c>
      <c r="V79" s="113">
        <v>985.4</v>
      </c>
      <c r="W79" s="113">
        <v>1342.0989999999999</v>
      </c>
      <c r="X79" s="144">
        <v>1342.0989999999999</v>
      </c>
      <c r="Y79" s="113">
        <v>1342.0989999999999</v>
      </c>
      <c r="Z79" s="113">
        <v>2474556</v>
      </c>
      <c r="AA79" s="532">
        <v>1151.751</v>
      </c>
      <c r="AB79" s="113">
        <v>2305.6080000000002</v>
      </c>
      <c r="AC79" s="113">
        <v>2285.2399999999998</v>
      </c>
      <c r="AD79" s="113">
        <v>2305.6080000000002</v>
      </c>
      <c r="AE79" s="425"/>
      <c r="AF79" s="425"/>
      <c r="AG79" s="113">
        <v>1053.4849999999999</v>
      </c>
      <c r="AH79" s="113">
        <v>1053.4849999999999</v>
      </c>
      <c r="AI79" s="113">
        <v>1053.4849999999999</v>
      </c>
      <c r="AJ79" s="113">
        <v>987.03200000000004</v>
      </c>
      <c r="AK79" s="113">
        <v>987.03200000000004</v>
      </c>
      <c r="AL79" s="425"/>
      <c r="AM79" s="169">
        <v>2375.0210000000002</v>
      </c>
      <c r="AN79" s="425"/>
      <c r="AO79" s="532">
        <v>1018.6</v>
      </c>
      <c r="AP79" s="532">
        <v>1018.6</v>
      </c>
      <c r="AQ79" s="532">
        <v>1018.6</v>
      </c>
      <c r="AR79" s="113">
        <v>269.98399999999998</v>
      </c>
      <c r="AS79" s="533">
        <v>269.98399999999998</v>
      </c>
      <c r="AT79" s="144">
        <v>1000.98</v>
      </c>
      <c r="AU79" s="425"/>
      <c r="AV79" s="425"/>
      <c r="AW79" s="113">
        <v>609.07100000000003</v>
      </c>
      <c r="AX79" s="113">
        <v>609.07100000000003</v>
      </c>
      <c r="AY79" s="113">
        <v>609.07100000000003</v>
      </c>
      <c r="AZ79" s="113">
        <v>2633.4459999999999</v>
      </c>
      <c r="BA79" s="113">
        <v>1250.173</v>
      </c>
      <c r="BB79" s="113"/>
      <c r="BC79" s="120">
        <v>813.59</v>
      </c>
      <c r="BD79" s="118">
        <v>628.423</v>
      </c>
      <c r="BE79" s="118">
        <v>628.423</v>
      </c>
      <c r="BF79" s="118">
        <v>628.423</v>
      </c>
      <c r="BG79" s="118">
        <v>628.423</v>
      </c>
      <c r="BH79" s="118">
        <v>628.423</v>
      </c>
      <c r="BI79" s="205">
        <v>5683.9470000000001</v>
      </c>
      <c r="BJ79" s="113">
        <v>2852.5340000000001</v>
      </c>
      <c r="BK79" s="425"/>
      <c r="BL79" s="113">
        <v>1096.4880000000001</v>
      </c>
      <c r="BM79" s="113">
        <v>1901.578</v>
      </c>
      <c r="BN79" s="113">
        <v>1892.711</v>
      </c>
      <c r="BO79" s="113">
        <v>1892.711</v>
      </c>
      <c r="BP79" s="401">
        <v>1128.192</v>
      </c>
      <c r="BQ79" s="425"/>
      <c r="BR79" s="113" t="s">
        <v>561</v>
      </c>
      <c r="BS79" s="116">
        <v>675.33199999999999</v>
      </c>
      <c r="BT79" s="425"/>
      <c r="BU79" s="425"/>
      <c r="BV79" s="532"/>
      <c r="BW79" s="425"/>
      <c r="BX79" s="532">
        <v>44.54</v>
      </c>
      <c r="BY79" s="113">
        <v>3176.5520000000001</v>
      </c>
      <c r="BZ79" s="113">
        <v>589.27200000000005</v>
      </c>
      <c r="CA79" s="113">
        <v>589.27200000000005</v>
      </c>
      <c r="CB79" s="113">
        <v>589.27200000000005</v>
      </c>
      <c r="CC79" s="113">
        <v>589.27200000000005</v>
      </c>
      <c r="CD79" s="113">
        <v>589.27200000000005</v>
      </c>
      <c r="CE79" s="113">
        <v>589.27200000000005</v>
      </c>
      <c r="CF79" s="532">
        <v>958.99599999999998</v>
      </c>
      <c r="CG79" s="424">
        <v>1903.7</v>
      </c>
      <c r="CH79" s="424">
        <v>1903.675</v>
      </c>
      <c r="CI79" s="670">
        <v>1903.7</v>
      </c>
      <c r="CJ79" s="532">
        <v>1942.915</v>
      </c>
      <c r="CK79" s="401">
        <v>714.09400000000005</v>
      </c>
      <c r="CL79" s="401">
        <v>714.09400000000005</v>
      </c>
      <c r="CM79" s="401">
        <v>714.09400000000005</v>
      </c>
      <c r="CN79" s="425"/>
      <c r="CO79" s="532">
        <v>2579.261</v>
      </c>
      <c r="CP79" s="532">
        <v>2579.261</v>
      </c>
      <c r="CQ79" s="532">
        <v>2579.261</v>
      </c>
      <c r="CR79" s="533">
        <v>1877.8440000000001</v>
      </c>
      <c r="CS79" s="532">
        <v>620.24900000000002</v>
      </c>
      <c r="CT79" s="671">
        <v>4181.5</v>
      </c>
      <c r="CU79" s="532">
        <v>1098.2570000000001</v>
      </c>
      <c r="CV79" s="532">
        <v>1098.2570000000001</v>
      </c>
      <c r="CW79" s="532">
        <v>3154.1640000000002</v>
      </c>
      <c r="CX79" s="620">
        <v>5384</v>
      </c>
      <c r="CY79" s="532"/>
      <c r="CZ79" s="532">
        <f>'[1]Учетная политика'!$N$15</f>
        <v>5384.34</v>
      </c>
      <c r="DA79" s="672">
        <f>'[1]Учетная политика'!$N$14</f>
        <v>5384.34</v>
      </c>
      <c r="DB79" s="113">
        <v>2378.0349999999999</v>
      </c>
      <c r="DC79" s="113"/>
      <c r="DD79" s="425"/>
      <c r="DE79" s="532">
        <v>990.5</v>
      </c>
      <c r="DF79" s="532">
        <v>485.62</v>
      </c>
      <c r="DG79" s="532">
        <v>485.62</v>
      </c>
      <c r="DH79" s="541">
        <v>4290.067</v>
      </c>
      <c r="DI79" s="532">
        <v>4290.067</v>
      </c>
      <c r="DJ79" s="543" t="s">
        <v>2434</v>
      </c>
      <c r="DK79" s="543">
        <v>509.99200000000002</v>
      </c>
      <c r="DL79" s="425"/>
      <c r="DM79" s="401">
        <v>921.12699999999995</v>
      </c>
      <c r="DN79" s="532">
        <v>2792.7959999999998</v>
      </c>
      <c r="DO79" s="545">
        <v>994.42</v>
      </c>
      <c r="DP79" s="443">
        <v>994.42</v>
      </c>
      <c r="DQ79" s="566">
        <v>0.47499999999999998</v>
      </c>
      <c r="DR79" s="545">
        <v>994.42</v>
      </c>
      <c r="DS79" s="532">
        <v>3894.12</v>
      </c>
      <c r="DT79" s="532">
        <v>3894.12</v>
      </c>
      <c r="DU79" s="401">
        <v>3894.12</v>
      </c>
      <c r="DV79" s="401">
        <v>1245619</v>
      </c>
      <c r="DW79" s="401">
        <v>1245.7</v>
      </c>
      <c r="DX79" s="401">
        <v>1070.3389999999999</v>
      </c>
      <c r="DY79" s="532">
        <v>1449.115</v>
      </c>
      <c r="DZ79" s="532">
        <v>330.36799999999999</v>
      </c>
      <c r="EA79" s="673">
        <v>1543.3889999999999</v>
      </c>
      <c r="EB79" s="472">
        <v>1543.3889999999999</v>
      </c>
      <c r="EC79" s="532">
        <v>1493.356</v>
      </c>
      <c r="ED79" s="532">
        <v>1493.356</v>
      </c>
      <c r="EE79" s="532">
        <v>1218.319</v>
      </c>
      <c r="EF79" s="659">
        <v>1218.319</v>
      </c>
      <c r="EG79" s="533">
        <v>1218.319</v>
      </c>
      <c r="EH79" s="532">
        <v>1301.127</v>
      </c>
      <c r="EI79" s="532">
        <v>1301.127</v>
      </c>
      <c r="EJ79" s="674">
        <v>1298.9780000000001</v>
      </c>
      <c r="EK79" s="425"/>
      <c r="EL79" s="548">
        <v>764</v>
      </c>
      <c r="EM79" s="532">
        <v>1687.654</v>
      </c>
      <c r="EN79" s="425"/>
      <c r="EO79" s="607">
        <v>3442.81</v>
      </c>
      <c r="EP79" s="532">
        <v>1497.992</v>
      </c>
      <c r="EQ79" s="545">
        <v>1207.875</v>
      </c>
      <c r="ER79" s="454">
        <v>49.5</v>
      </c>
      <c r="ES79" s="425"/>
      <c r="ET79" s="532">
        <v>1241.424</v>
      </c>
    </row>
    <row r="80" spans="1:150" ht="409.6" x14ac:dyDescent="0.2">
      <c r="A80" s="429"/>
      <c r="B80" s="439"/>
      <c r="C80" s="429"/>
      <c r="D80" s="428"/>
      <c r="E80" s="3" t="s">
        <v>191</v>
      </c>
      <c r="F80" s="114" t="s">
        <v>461</v>
      </c>
      <c r="G80" s="123" t="s">
        <v>861</v>
      </c>
      <c r="H80" s="110" t="s">
        <v>884</v>
      </c>
      <c r="I80" s="110" t="s">
        <v>884</v>
      </c>
      <c r="J80" s="123" t="s">
        <v>618</v>
      </c>
      <c r="K80" s="114"/>
      <c r="L80" s="123" t="s">
        <v>675</v>
      </c>
      <c r="M80" s="402"/>
      <c r="N80" s="425"/>
      <c r="O80" s="123" t="s">
        <v>783</v>
      </c>
      <c r="P80" s="123" t="s">
        <v>783</v>
      </c>
      <c r="Q80" s="119" t="s">
        <v>783</v>
      </c>
      <c r="R80" s="138" t="s">
        <v>704</v>
      </c>
      <c r="S80" s="675" t="s">
        <v>704</v>
      </c>
      <c r="T80" s="675" t="s">
        <v>704</v>
      </c>
      <c r="U80" s="123" t="s">
        <v>762</v>
      </c>
      <c r="V80" s="123" t="s">
        <v>922</v>
      </c>
      <c r="W80" s="141" t="s">
        <v>942</v>
      </c>
      <c r="X80" s="148" t="s">
        <v>969</v>
      </c>
      <c r="Y80" s="141" t="s">
        <v>942</v>
      </c>
      <c r="Z80" s="123" t="s">
        <v>1012</v>
      </c>
      <c r="AA80" s="500" t="s">
        <v>2997</v>
      </c>
      <c r="AB80" s="114" t="s">
        <v>1037</v>
      </c>
      <c r="AC80" s="123" t="s">
        <v>1063</v>
      </c>
      <c r="AD80" s="123" t="s">
        <v>1144</v>
      </c>
      <c r="AE80" s="425"/>
      <c r="AF80" s="425"/>
      <c r="AG80" s="160" t="s">
        <v>491</v>
      </c>
      <c r="AH80" s="160" t="s">
        <v>491</v>
      </c>
      <c r="AI80" s="160" t="s">
        <v>491</v>
      </c>
      <c r="AJ80" s="114" t="s">
        <v>1166</v>
      </c>
      <c r="AK80" s="123" t="s">
        <v>1166</v>
      </c>
      <c r="AL80" s="425"/>
      <c r="AM80" s="114"/>
      <c r="AN80" s="425"/>
      <c r="AO80" s="675" t="s">
        <v>1205</v>
      </c>
      <c r="AP80" s="675" t="s">
        <v>1205</v>
      </c>
      <c r="AQ80" s="675" t="s">
        <v>1205</v>
      </c>
      <c r="AR80" s="141" t="s">
        <v>1227</v>
      </c>
      <c r="AS80" s="676" t="s">
        <v>1250</v>
      </c>
      <c r="AT80" s="178" t="s">
        <v>1268</v>
      </c>
      <c r="AU80" s="425"/>
      <c r="AV80" s="425"/>
      <c r="AW80" s="123" t="s">
        <v>1297</v>
      </c>
      <c r="AX80" s="123" t="s">
        <v>1297</v>
      </c>
      <c r="AY80" s="123" t="s">
        <v>1297</v>
      </c>
      <c r="AZ80" s="185" t="s">
        <v>1360</v>
      </c>
      <c r="BA80" s="123" t="s">
        <v>1384</v>
      </c>
      <c r="BB80" s="114"/>
      <c r="BC80" s="123" t="s">
        <v>1445</v>
      </c>
      <c r="BD80" s="123" t="s">
        <v>1483</v>
      </c>
      <c r="BE80" s="123" t="s">
        <v>1483</v>
      </c>
      <c r="BF80" s="123" t="s">
        <v>1483</v>
      </c>
      <c r="BG80" s="123" t="s">
        <v>1483</v>
      </c>
      <c r="BH80" s="123" t="s">
        <v>1483</v>
      </c>
      <c r="BI80" s="205" t="s">
        <v>1552</v>
      </c>
      <c r="BJ80" s="123" t="s">
        <v>1580</v>
      </c>
      <c r="BK80" s="425"/>
      <c r="BL80" s="141" t="s">
        <v>1612</v>
      </c>
      <c r="BM80" s="119" t="s">
        <v>1642</v>
      </c>
      <c r="BN80" s="138" t="s">
        <v>1673</v>
      </c>
      <c r="BO80" s="138" t="s">
        <v>1673</v>
      </c>
      <c r="BP80" s="677" t="s">
        <v>2536</v>
      </c>
      <c r="BQ80" s="425"/>
      <c r="BR80" s="114" t="s">
        <v>562</v>
      </c>
      <c r="BS80" s="123" t="s">
        <v>594</v>
      </c>
      <c r="BT80" s="425"/>
      <c r="BU80" s="425"/>
      <c r="BV80" s="555"/>
      <c r="BW80" s="425"/>
      <c r="BX80" s="675" t="s">
        <v>1740</v>
      </c>
      <c r="BY80" s="123" t="s">
        <v>1763</v>
      </c>
      <c r="BZ80" s="186" t="s">
        <v>1789</v>
      </c>
      <c r="CA80" s="186" t="s">
        <v>1789</v>
      </c>
      <c r="CB80" s="186" t="s">
        <v>1789</v>
      </c>
      <c r="CC80" s="216" t="s">
        <v>1789</v>
      </c>
      <c r="CD80" s="186" t="s">
        <v>1789</v>
      </c>
      <c r="CE80" s="216" t="s">
        <v>1789</v>
      </c>
      <c r="CF80" s="427" t="s">
        <v>2885</v>
      </c>
      <c r="CG80" s="525" t="s">
        <v>2239</v>
      </c>
      <c r="CH80" s="525" t="s">
        <v>2239</v>
      </c>
      <c r="CI80" s="678" t="s">
        <v>2276</v>
      </c>
      <c r="CJ80" s="500" t="s">
        <v>2211</v>
      </c>
      <c r="CK80" s="679" t="s">
        <v>3307</v>
      </c>
      <c r="CL80" s="679" t="s">
        <v>3307</v>
      </c>
      <c r="CM80" s="679" t="s">
        <v>3307</v>
      </c>
      <c r="CN80" s="425"/>
      <c r="CO80" s="675" t="s">
        <v>2138</v>
      </c>
      <c r="CP80" s="675" t="s">
        <v>2138</v>
      </c>
      <c r="CQ80" s="675" t="s">
        <v>2138</v>
      </c>
      <c r="CR80" s="556" t="s">
        <v>2049</v>
      </c>
      <c r="CS80" s="680" t="s">
        <v>3251</v>
      </c>
      <c r="CT80" s="443" t="s">
        <v>2640</v>
      </c>
      <c r="CU80" s="589" t="s">
        <v>2327</v>
      </c>
      <c r="CV80" s="681" t="s">
        <v>3284</v>
      </c>
      <c r="CW80" s="424" t="s">
        <v>2912</v>
      </c>
      <c r="CX80" s="675" t="s">
        <v>3017</v>
      </c>
      <c r="CY80" s="555"/>
      <c r="CZ80" s="675" t="s">
        <v>3017</v>
      </c>
      <c r="DA80" s="561" t="s">
        <v>3017</v>
      </c>
      <c r="DB80" s="138" t="s">
        <v>526</v>
      </c>
      <c r="DC80" s="138"/>
      <c r="DD80" s="425"/>
      <c r="DE80" s="675" t="s">
        <v>3117</v>
      </c>
      <c r="DF80" s="425" t="s">
        <v>2347</v>
      </c>
      <c r="DG80" s="425" t="s">
        <v>2347</v>
      </c>
      <c r="DH80" s="675" t="s">
        <v>2384</v>
      </c>
      <c r="DI80" s="555" t="s">
        <v>2384</v>
      </c>
      <c r="DJ80" s="682" t="s">
        <v>2384</v>
      </c>
      <c r="DK80" s="563" t="s">
        <v>2461</v>
      </c>
      <c r="DL80" s="425"/>
      <c r="DM80" s="402" t="s">
        <v>2536</v>
      </c>
      <c r="DN80" s="424" t="s">
        <v>2294</v>
      </c>
      <c r="DO80" s="683" t="s">
        <v>2556</v>
      </c>
      <c r="DP80" s="511" t="s">
        <v>2566</v>
      </c>
      <c r="DQ80" s="443">
        <v>994.42</v>
      </c>
      <c r="DR80" s="684" t="s">
        <v>3265</v>
      </c>
      <c r="DS80" s="675" t="s">
        <v>1910</v>
      </c>
      <c r="DT80" s="685" t="s">
        <v>1910</v>
      </c>
      <c r="DU80" s="686" t="s">
        <v>1910</v>
      </c>
      <c r="DV80" s="402"/>
      <c r="DW80" s="402" t="s">
        <v>3388</v>
      </c>
      <c r="DX80" s="402" t="s">
        <v>2606</v>
      </c>
      <c r="DY80" s="675" t="s">
        <v>2821</v>
      </c>
      <c r="DZ80" s="555" t="s">
        <v>2115</v>
      </c>
      <c r="EA80" s="687" t="s">
        <v>2665</v>
      </c>
      <c r="EB80" s="687" t="s">
        <v>2665</v>
      </c>
      <c r="EC80" s="680" t="s">
        <v>2949</v>
      </c>
      <c r="ED80" s="680" t="s">
        <v>2949</v>
      </c>
      <c r="EE80" s="688" t="s">
        <v>2748</v>
      </c>
      <c r="EF80" s="665" t="s">
        <v>2748</v>
      </c>
      <c r="EG80" s="689" t="s">
        <v>2800</v>
      </c>
      <c r="EH80" s="675" t="s">
        <v>2711</v>
      </c>
      <c r="EI80" s="675" t="s">
        <v>3182</v>
      </c>
      <c r="EJ80" s="675" t="s">
        <v>3182</v>
      </c>
      <c r="EK80" s="425"/>
      <c r="EL80" s="569"/>
      <c r="EM80" s="675" t="s">
        <v>2848</v>
      </c>
      <c r="EN80" s="425"/>
      <c r="EO80" s="400" t="s">
        <v>2504</v>
      </c>
      <c r="EP80" s="675" t="s">
        <v>1939</v>
      </c>
      <c r="EQ80" s="661" t="s">
        <v>1966</v>
      </c>
      <c r="ER80" s="517" t="s">
        <v>2483</v>
      </c>
      <c r="ES80" s="425"/>
      <c r="ET80" s="675" t="s">
        <v>2093</v>
      </c>
    </row>
    <row r="81" spans="1:150" ht="409.6" x14ac:dyDescent="0.2">
      <c r="A81" s="421" t="s">
        <v>305</v>
      </c>
      <c r="B81" s="422" t="s">
        <v>306</v>
      </c>
      <c r="C81" s="423" t="s">
        <v>307</v>
      </c>
      <c r="D81" s="424" t="s">
        <v>436</v>
      </c>
      <c r="E81" s="3" t="s">
        <v>242</v>
      </c>
      <c r="F81" s="110" t="s">
        <v>451</v>
      </c>
      <c r="G81" s="110" t="s">
        <v>451</v>
      </c>
      <c r="H81" s="110" t="s">
        <v>451</v>
      </c>
      <c r="I81" s="110" t="s">
        <v>451</v>
      </c>
      <c r="J81" s="110" t="s">
        <v>489</v>
      </c>
      <c r="K81" s="110" t="s">
        <v>451</v>
      </c>
      <c r="L81" s="110" t="s">
        <v>457</v>
      </c>
      <c r="M81" s="20"/>
      <c r="N81" s="425"/>
      <c r="O81" s="110" t="s">
        <v>489</v>
      </c>
      <c r="P81" s="1" t="s">
        <v>492</v>
      </c>
      <c r="Q81" s="110" t="s">
        <v>451</v>
      </c>
      <c r="R81" s="110" t="s">
        <v>451</v>
      </c>
      <c r="S81" s="424" t="s">
        <v>451</v>
      </c>
      <c r="T81" s="424" t="s">
        <v>451</v>
      </c>
      <c r="U81" s="110" t="s">
        <v>451</v>
      </c>
      <c r="V81" s="110" t="s">
        <v>457</v>
      </c>
      <c r="W81" s="110" t="s">
        <v>451</v>
      </c>
      <c r="X81" s="320" t="s">
        <v>492</v>
      </c>
      <c r="Y81" s="110" t="s">
        <v>451</v>
      </c>
      <c r="Z81" s="110" t="s">
        <v>451</v>
      </c>
      <c r="AA81" s="424" t="s">
        <v>492</v>
      </c>
      <c r="AB81" s="110" t="s">
        <v>451</v>
      </c>
      <c r="AC81" s="1" t="s">
        <v>457</v>
      </c>
      <c r="AD81" s="110" t="s">
        <v>451</v>
      </c>
      <c r="AE81" s="425"/>
      <c r="AF81" s="425"/>
      <c r="AG81" s="110" t="s">
        <v>492</v>
      </c>
      <c r="AH81" s="110" t="s">
        <v>492</v>
      </c>
      <c r="AI81" s="110" t="s">
        <v>451</v>
      </c>
      <c r="AJ81" s="110" t="s">
        <v>451</v>
      </c>
      <c r="AK81" s="110" t="s">
        <v>451</v>
      </c>
      <c r="AL81" s="425"/>
      <c r="AM81" s="172" t="s">
        <v>1127</v>
      </c>
      <c r="AN81" s="425"/>
      <c r="AO81" s="424" t="s">
        <v>451</v>
      </c>
      <c r="AP81" s="424" t="s">
        <v>2015</v>
      </c>
      <c r="AQ81" s="424" t="s">
        <v>451</v>
      </c>
      <c r="AR81" s="322" t="s">
        <v>451</v>
      </c>
      <c r="AS81" s="447" t="s">
        <v>451</v>
      </c>
      <c r="AT81" s="320" t="s">
        <v>451</v>
      </c>
      <c r="AU81" s="425"/>
      <c r="AV81" s="425"/>
      <c r="AW81" s="110" t="s">
        <v>1298</v>
      </c>
      <c r="AX81" s="110" t="s">
        <v>1298</v>
      </c>
      <c r="AY81" s="110" t="s">
        <v>451</v>
      </c>
      <c r="AZ81" s="110" t="s">
        <v>451</v>
      </c>
      <c r="BA81" s="110" t="s">
        <v>451</v>
      </c>
      <c r="BB81" s="110" t="s">
        <v>451</v>
      </c>
      <c r="BC81" s="110" t="s">
        <v>489</v>
      </c>
      <c r="BD81" s="110" t="s">
        <v>451</v>
      </c>
      <c r="BE81" s="110" t="s">
        <v>451</v>
      </c>
      <c r="BF81" s="110" t="s">
        <v>451</v>
      </c>
      <c r="BG81" s="110" t="s">
        <v>451</v>
      </c>
      <c r="BH81" s="110" t="s">
        <v>451</v>
      </c>
      <c r="BI81" s="198" t="s">
        <v>451</v>
      </c>
      <c r="BJ81" s="110" t="s">
        <v>457</v>
      </c>
      <c r="BK81" s="425"/>
      <c r="BL81" s="110" t="s">
        <v>451</v>
      </c>
      <c r="BM81" s="110" t="s">
        <v>489</v>
      </c>
      <c r="BN81" s="110" t="s">
        <v>457</v>
      </c>
      <c r="BO81" s="110" t="s">
        <v>457</v>
      </c>
      <c r="BP81" s="17" t="s">
        <v>451</v>
      </c>
      <c r="BQ81" s="425"/>
      <c r="BR81" s="110" t="s">
        <v>451</v>
      </c>
      <c r="BS81" s="110" t="s">
        <v>451</v>
      </c>
      <c r="BT81" s="425"/>
      <c r="BU81" s="425"/>
      <c r="BV81" s="424" t="s">
        <v>451</v>
      </c>
      <c r="BW81" s="425"/>
      <c r="BX81" s="424" t="s">
        <v>451</v>
      </c>
      <c r="BY81" s="110" t="s">
        <v>451</v>
      </c>
      <c r="BZ81" s="1" t="s">
        <v>457</v>
      </c>
      <c r="CA81" s="1" t="s">
        <v>457</v>
      </c>
      <c r="CB81" s="110" t="s">
        <v>457</v>
      </c>
      <c r="CC81" s="110" t="s">
        <v>451</v>
      </c>
      <c r="CD81" s="110" t="s">
        <v>457</v>
      </c>
      <c r="CE81" s="110" t="s">
        <v>451</v>
      </c>
      <c r="CF81" s="424" t="s">
        <v>489</v>
      </c>
      <c r="CG81" s="424" t="s">
        <v>451</v>
      </c>
      <c r="CH81" s="424" t="s">
        <v>451</v>
      </c>
      <c r="CI81" s="446" t="s">
        <v>451</v>
      </c>
      <c r="CJ81" s="424" t="s">
        <v>489</v>
      </c>
      <c r="CK81" s="20" t="s">
        <v>451</v>
      </c>
      <c r="CL81" s="20" t="s">
        <v>451</v>
      </c>
      <c r="CM81" s="20" t="s">
        <v>451</v>
      </c>
      <c r="CN81" s="425"/>
      <c r="CO81" s="424" t="s">
        <v>451</v>
      </c>
      <c r="CP81" s="424" t="s">
        <v>451</v>
      </c>
      <c r="CQ81" s="424" t="s">
        <v>451</v>
      </c>
      <c r="CR81" s="447" t="s">
        <v>451</v>
      </c>
      <c r="CS81" s="424" t="s">
        <v>451</v>
      </c>
      <c r="CT81" s="443" t="s">
        <v>451</v>
      </c>
      <c r="CU81" s="424" t="s">
        <v>451</v>
      </c>
      <c r="CV81" s="424" t="s">
        <v>451</v>
      </c>
      <c r="CW81" s="424" t="s">
        <v>451</v>
      </c>
      <c r="CX81" s="424" t="s">
        <v>457</v>
      </c>
      <c r="CY81" s="424" t="s">
        <v>457</v>
      </c>
      <c r="CZ81" s="448" t="s">
        <v>457</v>
      </c>
      <c r="DA81" s="449" t="s">
        <v>457</v>
      </c>
      <c r="DB81" s="110" t="s">
        <v>451</v>
      </c>
      <c r="DC81" s="110"/>
      <c r="DD81" s="425"/>
      <c r="DE81" s="424" t="s">
        <v>3118</v>
      </c>
      <c r="DF81" s="424" t="s">
        <v>451</v>
      </c>
      <c r="DG81" s="424" t="s">
        <v>451</v>
      </c>
      <c r="DH81" s="464" t="s">
        <v>451</v>
      </c>
      <c r="DI81" s="424" t="s">
        <v>451</v>
      </c>
      <c r="DJ81" s="453" t="s">
        <v>457</v>
      </c>
      <c r="DK81" s="453" t="s">
        <v>451</v>
      </c>
      <c r="DL81" s="425"/>
      <c r="DM81" s="20" t="s">
        <v>451</v>
      </c>
      <c r="DN81" s="424" t="s">
        <v>457</v>
      </c>
      <c r="DO81" s="445" t="s">
        <v>492</v>
      </c>
      <c r="DP81" s="443" t="s">
        <v>492</v>
      </c>
      <c r="DQ81" s="511" t="s">
        <v>2583</v>
      </c>
      <c r="DR81" s="445" t="s">
        <v>492</v>
      </c>
      <c r="DS81" s="424" t="s">
        <v>451</v>
      </c>
      <c r="DT81" s="424"/>
      <c r="DU81" s="20"/>
      <c r="DV81" s="20" t="s">
        <v>451</v>
      </c>
      <c r="DW81" s="20" t="s">
        <v>451</v>
      </c>
      <c r="DX81" s="20" t="s">
        <v>451</v>
      </c>
      <c r="DY81" s="424" t="s">
        <v>451</v>
      </c>
      <c r="DZ81" s="424" t="s">
        <v>451</v>
      </c>
      <c r="EA81" s="519" t="s">
        <v>451</v>
      </c>
      <c r="EB81" s="457" t="s">
        <v>451</v>
      </c>
      <c r="EC81" s="424" t="s">
        <v>457</v>
      </c>
      <c r="ED81" s="424" t="s">
        <v>457</v>
      </c>
      <c r="EE81" s="424" t="s">
        <v>457</v>
      </c>
      <c r="EF81" s="458" t="s">
        <v>451</v>
      </c>
      <c r="EG81" s="447" t="s">
        <v>451</v>
      </c>
      <c r="EH81" s="424" t="s">
        <v>457</v>
      </c>
      <c r="EI81" s="424" t="s">
        <v>451</v>
      </c>
      <c r="EJ81" s="424" t="s">
        <v>481</v>
      </c>
      <c r="EK81" s="425"/>
      <c r="EL81" s="459" t="s">
        <v>451</v>
      </c>
      <c r="EM81" s="460" t="s">
        <v>457</v>
      </c>
      <c r="EN81" s="425"/>
      <c r="EO81" s="20" t="s">
        <v>451</v>
      </c>
      <c r="EP81" s="424" t="s">
        <v>451</v>
      </c>
      <c r="EQ81" s="445" t="s">
        <v>451</v>
      </c>
      <c r="ER81" s="454" t="s">
        <v>451</v>
      </c>
      <c r="ES81" s="425"/>
      <c r="ET81" s="424" t="s">
        <v>457</v>
      </c>
    </row>
    <row r="82" spans="1:150" ht="293" x14ac:dyDescent="0.2">
      <c r="A82" s="421"/>
      <c r="B82" s="422"/>
      <c r="C82" s="423" t="s">
        <v>308</v>
      </c>
      <c r="D82" s="424" t="s">
        <v>437</v>
      </c>
      <c r="E82" s="3" t="s">
        <v>92</v>
      </c>
      <c r="F82" s="110" t="s">
        <v>451</v>
      </c>
      <c r="G82" s="110" t="s">
        <v>481</v>
      </c>
      <c r="H82" s="110" t="s">
        <v>481</v>
      </c>
      <c r="I82" s="110" t="s">
        <v>481</v>
      </c>
      <c r="J82" s="110" t="s">
        <v>619</v>
      </c>
      <c r="K82" s="110"/>
      <c r="L82" s="110" t="s">
        <v>676</v>
      </c>
      <c r="M82" s="20"/>
      <c r="N82" s="425"/>
      <c r="O82" s="110" t="s">
        <v>784</v>
      </c>
      <c r="P82" s="1" t="s">
        <v>809</v>
      </c>
      <c r="Q82" s="1" t="s">
        <v>481</v>
      </c>
      <c r="R82" s="110" t="s">
        <v>451</v>
      </c>
      <c r="S82" s="424" t="s">
        <v>451</v>
      </c>
      <c r="T82" s="424" t="s">
        <v>451</v>
      </c>
      <c r="U82" s="110" t="s">
        <v>451</v>
      </c>
      <c r="V82" s="110" t="s">
        <v>923</v>
      </c>
      <c r="W82" s="110"/>
      <c r="X82" s="320"/>
      <c r="Y82" s="110"/>
      <c r="Z82" s="110"/>
      <c r="AA82" s="424" t="s">
        <v>481</v>
      </c>
      <c r="AB82" s="110" t="s">
        <v>481</v>
      </c>
      <c r="AC82" s="1" t="s">
        <v>1064</v>
      </c>
      <c r="AD82" s="110"/>
      <c r="AE82" s="425"/>
      <c r="AF82" s="425"/>
      <c r="AG82" s="110" t="s">
        <v>481</v>
      </c>
      <c r="AH82" s="110" t="s">
        <v>481</v>
      </c>
      <c r="AI82" s="110" t="s">
        <v>481</v>
      </c>
      <c r="AJ82" s="110"/>
      <c r="AK82" s="110"/>
      <c r="AL82" s="425"/>
      <c r="AM82" s="110"/>
      <c r="AN82" s="425"/>
      <c r="AO82" s="424"/>
      <c r="AP82" s="424" t="s">
        <v>2016</v>
      </c>
      <c r="AQ82" s="424"/>
      <c r="AR82" s="322"/>
      <c r="AS82" s="447"/>
      <c r="AT82" s="320" t="s">
        <v>1269</v>
      </c>
      <c r="AU82" s="425"/>
      <c r="AV82" s="425"/>
      <c r="AW82" s="110" t="s">
        <v>481</v>
      </c>
      <c r="AX82" s="110" t="s">
        <v>481</v>
      </c>
      <c r="AY82" s="110" t="s">
        <v>481</v>
      </c>
      <c r="AZ82" s="110" t="s">
        <v>451</v>
      </c>
      <c r="BA82" s="110"/>
      <c r="BB82" s="110"/>
      <c r="BC82" s="1" t="s">
        <v>1446</v>
      </c>
      <c r="BD82" s="110" t="s">
        <v>481</v>
      </c>
      <c r="BE82" s="110" t="s">
        <v>481</v>
      </c>
      <c r="BF82" s="110" t="s">
        <v>481</v>
      </c>
      <c r="BG82" s="110" t="s">
        <v>481</v>
      </c>
      <c r="BH82" s="110" t="s">
        <v>481</v>
      </c>
      <c r="BI82" s="198"/>
      <c r="BJ82" s="208" t="s">
        <v>1581</v>
      </c>
      <c r="BK82" s="425"/>
      <c r="BL82" s="110" t="s">
        <v>451</v>
      </c>
      <c r="BM82" s="2" t="s">
        <v>8408</v>
      </c>
      <c r="BN82" s="110" t="s">
        <v>1674</v>
      </c>
      <c r="BO82" s="110" t="s">
        <v>1674</v>
      </c>
      <c r="BP82" s="17" t="s">
        <v>481</v>
      </c>
      <c r="BQ82" s="425"/>
      <c r="BR82" s="110" t="s">
        <v>451</v>
      </c>
      <c r="BS82" s="110" t="s">
        <v>451</v>
      </c>
      <c r="BT82" s="425"/>
      <c r="BU82" s="425"/>
      <c r="BV82" s="424"/>
      <c r="BW82" s="425"/>
      <c r="BX82" s="424" t="s">
        <v>451</v>
      </c>
      <c r="BY82" s="110" t="s">
        <v>481</v>
      </c>
      <c r="BZ82" s="1" t="s">
        <v>1790</v>
      </c>
      <c r="CA82" s="1" t="s">
        <v>1790</v>
      </c>
      <c r="CB82" s="1" t="s">
        <v>1845</v>
      </c>
      <c r="CC82" s="110" t="s">
        <v>451</v>
      </c>
      <c r="CD82" s="1" t="s">
        <v>1790</v>
      </c>
      <c r="CE82" s="110" t="s">
        <v>451</v>
      </c>
      <c r="CF82" s="424" t="s">
        <v>2886</v>
      </c>
      <c r="CG82" s="424" t="s">
        <v>451</v>
      </c>
      <c r="CH82" s="424" t="s">
        <v>451</v>
      </c>
      <c r="CI82" s="446" t="s">
        <v>451</v>
      </c>
      <c r="CJ82" s="424" t="s">
        <v>2212</v>
      </c>
      <c r="CK82" s="20"/>
      <c r="CL82" s="20"/>
      <c r="CM82" s="20"/>
      <c r="CN82" s="425"/>
      <c r="CO82" s="424" t="s">
        <v>481</v>
      </c>
      <c r="CP82" s="424" t="s">
        <v>481</v>
      </c>
      <c r="CQ82" s="424" t="s">
        <v>481</v>
      </c>
      <c r="CR82" s="447" t="s">
        <v>481</v>
      </c>
      <c r="CS82" s="424" t="s">
        <v>3243</v>
      </c>
      <c r="CT82" s="443" t="s">
        <v>481</v>
      </c>
      <c r="CU82" s="424" t="s">
        <v>451</v>
      </c>
      <c r="CV82" s="424" t="s">
        <v>736</v>
      </c>
      <c r="CW82" s="424" t="s">
        <v>481</v>
      </c>
      <c r="CX82" s="424" t="s">
        <v>3018</v>
      </c>
      <c r="CY82" s="424" t="s">
        <v>3046</v>
      </c>
      <c r="CZ82" s="448" t="s">
        <v>3073</v>
      </c>
      <c r="DA82" s="449" t="s">
        <v>3098</v>
      </c>
      <c r="DB82" s="110"/>
      <c r="DC82" s="110"/>
      <c r="DD82" s="425"/>
      <c r="DE82" s="424" t="s">
        <v>451</v>
      </c>
      <c r="DF82" s="424" t="s">
        <v>481</v>
      </c>
      <c r="DG82" s="424" t="s">
        <v>481</v>
      </c>
      <c r="DH82" s="464" t="s">
        <v>451</v>
      </c>
      <c r="DI82" s="424" t="s">
        <v>481</v>
      </c>
      <c r="DJ82" s="453" t="s">
        <v>2435</v>
      </c>
      <c r="DK82" s="453" t="s">
        <v>451</v>
      </c>
      <c r="DL82" s="425"/>
      <c r="DM82" s="20" t="s">
        <v>2537</v>
      </c>
      <c r="DN82" s="424" t="s">
        <v>2295</v>
      </c>
      <c r="DO82" s="445" t="s">
        <v>492</v>
      </c>
      <c r="DP82" s="443" t="s">
        <v>492</v>
      </c>
      <c r="DQ82" s="443" t="s">
        <v>489</v>
      </c>
      <c r="DR82" s="445" t="s">
        <v>492</v>
      </c>
      <c r="DS82" s="424"/>
      <c r="DT82" s="424"/>
      <c r="DU82" s="20"/>
      <c r="DV82" s="20"/>
      <c r="DW82" s="20" t="s">
        <v>3243</v>
      </c>
      <c r="DX82" s="20"/>
      <c r="DY82" s="424" t="s">
        <v>451</v>
      </c>
      <c r="DZ82" s="424"/>
      <c r="EA82" s="519" t="s">
        <v>481</v>
      </c>
      <c r="EB82" s="457" t="s">
        <v>481</v>
      </c>
      <c r="EC82" s="424" t="s">
        <v>2950</v>
      </c>
      <c r="ED82" s="424" t="s">
        <v>2950</v>
      </c>
      <c r="EE82" s="424" t="s">
        <v>2749</v>
      </c>
      <c r="EF82" s="520"/>
      <c r="EG82" s="447"/>
      <c r="EH82" s="424" t="s">
        <v>2712</v>
      </c>
      <c r="EI82" s="424"/>
      <c r="EJ82" s="424" t="s">
        <v>481</v>
      </c>
      <c r="EK82" s="425"/>
      <c r="EL82" s="459"/>
      <c r="EM82" s="460" t="s">
        <v>2861</v>
      </c>
      <c r="EN82" s="425"/>
      <c r="EO82" s="20" t="s">
        <v>481</v>
      </c>
      <c r="EP82" s="424"/>
      <c r="EQ82" s="445" t="s">
        <v>481</v>
      </c>
      <c r="ER82" s="454" t="s">
        <v>481</v>
      </c>
      <c r="ES82" s="425"/>
      <c r="ET82" s="424" t="s">
        <v>2094</v>
      </c>
    </row>
    <row r="83" spans="1:150" ht="289" x14ac:dyDescent="0.2">
      <c r="A83" s="421"/>
      <c r="B83" s="422"/>
      <c r="C83" s="423" t="s">
        <v>309</v>
      </c>
      <c r="D83" s="424" t="s">
        <v>310</v>
      </c>
      <c r="E83" s="3" t="s">
        <v>92</v>
      </c>
      <c r="F83" s="110" t="s">
        <v>451</v>
      </c>
      <c r="G83" s="110" t="s">
        <v>481</v>
      </c>
      <c r="H83" s="110" t="s">
        <v>481</v>
      </c>
      <c r="I83" s="110" t="s">
        <v>481</v>
      </c>
      <c r="J83" s="110" t="s">
        <v>620</v>
      </c>
      <c r="K83" s="110"/>
      <c r="L83" s="110" t="s">
        <v>677</v>
      </c>
      <c r="M83" s="20"/>
      <c r="N83" s="425"/>
      <c r="O83" s="1" t="s">
        <v>785</v>
      </c>
      <c r="P83" s="1" t="s">
        <v>809</v>
      </c>
      <c r="Q83" s="1" t="s">
        <v>481</v>
      </c>
      <c r="R83" s="110" t="s">
        <v>451</v>
      </c>
      <c r="S83" s="424" t="s">
        <v>451</v>
      </c>
      <c r="T83" s="424" t="s">
        <v>451</v>
      </c>
      <c r="U83" s="110" t="s">
        <v>451</v>
      </c>
      <c r="V83" s="110" t="s">
        <v>924</v>
      </c>
      <c r="W83" s="110"/>
      <c r="X83" s="320"/>
      <c r="Y83" s="110"/>
      <c r="Z83" s="110"/>
      <c r="AA83" s="424" t="s">
        <v>481</v>
      </c>
      <c r="AB83" s="110" t="s">
        <v>481</v>
      </c>
      <c r="AC83" s="1" t="s">
        <v>1065</v>
      </c>
      <c r="AD83" s="110"/>
      <c r="AE83" s="425"/>
      <c r="AF83" s="425"/>
      <c r="AG83" s="110" t="s">
        <v>481</v>
      </c>
      <c r="AH83" s="110" t="s">
        <v>481</v>
      </c>
      <c r="AI83" s="110" t="s">
        <v>481</v>
      </c>
      <c r="AJ83" s="110"/>
      <c r="AK83" s="110"/>
      <c r="AL83" s="425"/>
      <c r="AM83" s="110"/>
      <c r="AN83" s="425"/>
      <c r="AO83" s="424"/>
      <c r="AP83" s="424" t="s">
        <v>2017</v>
      </c>
      <c r="AQ83" s="424"/>
      <c r="AR83" s="322"/>
      <c r="AS83" s="447"/>
      <c r="AT83" s="320"/>
      <c r="AU83" s="425"/>
      <c r="AV83" s="425"/>
      <c r="AW83" s="110" t="s">
        <v>481</v>
      </c>
      <c r="AX83" s="110" t="s">
        <v>481</v>
      </c>
      <c r="AY83" s="110" t="s">
        <v>481</v>
      </c>
      <c r="AZ83" s="110" t="s">
        <v>451</v>
      </c>
      <c r="BA83" s="110"/>
      <c r="BB83" s="110"/>
      <c r="BC83" s="1" t="s">
        <v>1447</v>
      </c>
      <c r="BD83" s="110" t="s">
        <v>481</v>
      </c>
      <c r="BE83" s="110" t="s">
        <v>481</v>
      </c>
      <c r="BF83" s="110" t="s">
        <v>481</v>
      </c>
      <c r="BG83" s="110" t="s">
        <v>481</v>
      </c>
      <c r="BH83" s="110" t="s">
        <v>481</v>
      </c>
      <c r="BI83" s="198"/>
      <c r="BJ83" s="110"/>
      <c r="BK83" s="425"/>
      <c r="BL83" s="110" t="s">
        <v>451</v>
      </c>
      <c r="BM83" s="110" t="s">
        <v>1643</v>
      </c>
      <c r="BN83" s="110" t="s">
        <v>1675</v>
      </c>
      <c r="BO83" s="110" t="s">
        <v>1675</v>
      </c>
      <c r="BP83" s="17" t="s">
        <v>481</v>
      </c>
      <c r="BQ83" s="425"/>
      <c r="BR83" s="110" t="s">
        <v>451</v>
      </c>
      <c r="BS83" s="110" t="s">
        <v>451</v>
      </c>
      <c r="BT83" s="425"/>
      <c r="BU83" s="425"/>
      <c r="BV83" s="424"/>
      <c r="BW83" s="425"/>
      <c r="BX83" s="424" t="s">
        <v>451</v>
      </c>
      <c r="BY83" s="110" t="s">
        <v>481</v>
      </c>
      <c r="BZ83" s="1" t="s">
        <v>1791</v>
      </c>
      <c r="CA83" s="1" t="s">
        <v>1791</v>
      </c>
      <c r="CB83" s="110" t="s">
        <v>1791</v>
      </c>
      <c r="CC83" s="110" t="s">
        <v>451</v>
      </c>
      <c r="CD83" s="1" t="s">
        <v>1791</v>
      </c>
      <c r="CE83" s="110" t="s">
        <v>451</v>
      </c>
      <c r="CF83" s="424" t="s">
        <v>2887</v>
      </c>
      <c r="CG83" s="424" t="s">
        <v>451</v>
      </c>
      <c r="CH83" s="424" t="s">
        <v>451</v>
      </c>
      <c r="CI83" s="446" t="s">
        <v>451</v>
      </c>
      <c r="CJ83" s="424" t="s">
        <v>2213</v>
      </c>
      <c r="CK83" s="20"/>
      <c r="CL83" s="20"/>
      <c r="CM83" s="20"/>
      <c r="CN83" s="425"/>
      <c r="CO83" s="424" t="s">
        <v>481</v>
      </c>
      <c r="CP83" s="424" t="s">
        <v>481</v>
      </c>
      <c r="CQ83" s="424" t="s">
        <v>481</v>
      </c>
      <c r="CR83" s="447" t="s">
        <v>481</v>
      </c>
      <c r="CS83" s="424" t="s">
        <v>3243</v>
      </c>
      <c r="CT83" s="443" t="s">
        <v>481</v>
      </c>
      <c r="CU83" s="424" t="s">
        <v>451</v>
      </c>
      <c r="CV83" s="424" t="s">
        <v>736</v>
      </c>
      <c r="CW83" s="424" t="s">
        <v>481</v>
      </c>
      <c r="CX83" s="424" t="s">
        <v>3019</v>
      </c>
      <c r="CY83" s="424" t="s">
        <v>3047</v>
      </c>
      <c r="CZ83" s="448" t="s">
        <v>3074</v>
      </c>
      <c r="DA83" s="449" t="s">
        <v>3099</v>
      </c>
      <c r="DB83" s="110"/>
      <c r="DC83" s="110"/>
      <c r="DD83" s="425"/>
      <c r="DE83" s="424" t="s">
        <v>451</v>
      </c>
      <c r="DF83" s="424" t="s">
        <v>481</v>
      </c>
      <c r="DG83" s="424" t="s">
        <v>481</v>
      </c>
      <c r="DH83" s="464"/>
      <c r="DI83" s="424" t="s">
        <v>481</v>
      </c>
      <c r="DJ83" s="453"/>
      <c r="DK83" s="453" t="s">
        <v>451</v>
      </c>
      <c r="DL83" s="425"/>
      <c r="DM83" s="20"/>
      <c r="DN83" s="424" t="s">
        <v>2296</v>
      </c>
      <c r="DO83" s="445" t="s">
        <v>492</v>
      </c>
      <c r="DP83" s="443" t="s">
        <v>492</v>
      </c>
      <c r="DQ83" s="660" t="s">
        <v>2584</v>
      </c>
      <c r="DR83" s="445" t="s">
        <v>492</v>
      </c>
      <c r="DS83" s="424"/>
      <c r="DT83" s="424"/>
      <c r="DU83" s="20"/>
      <c r="DV83" s="20"/>
      <c r="DW83" s="20" t="s">
        <v>3243</v>
      </c>
      <c r="DX83" s="20"/>
      <c r="DY83" s="424" t="s">
        <v>451</v>
      </c>
      <c r="DZ83" s="424"/>
      <c r="EA83" s="519" t="s">
        <v>481</v>
      </c>
      <c r="EB83" s="457" t="s">
        <v>481</v>
      </c>
      <c r="EC83" s="424" t="s">
        <v>2951</v>
      </c>
      <c r="ED83" s="424" t="s">
        <v>2951</v>
      </c>
      <c r="EE83" s="424" t="s">
        <v>2750</v>
      </c>
      <c r="EF83" s="520"/>
      <c r="EG83" s="447"/>
      <c r="EH83" s="424" t="s">
        <v>2706</v>
      </c>
      <c r="EI83" s="424"/>
      <c r="EJ83" s="424" t="s">
        <v>481</v>
      </c>
      <c r="EK83" s="425"/>
      <c r="EL83" s="459"/>
      <c r="EM83" s="460" t="s">
        <v>2849</v>
      </c>
      <c r="EN83" s="425"/>
      <c r="EO83" s="20" t="s">
        <v>481</v>
      </c>
      <c r="EP83" s="424"/>
      <c r="EQ83" s="445" t="s">
        <v>481</v>
      </c>
      <c r="ER83" s="454" t="s">
        <v>481</v>
      </c>
      <c r="ES83" s="425"/>
      <c r="ET83" s="424" t="s">
        <v>2095</v>
      </c>
    </row>
    <row r="84" spans="1:150" ht="224" x14ac:dyDescent="0.2">
      <c r="A84" s="421"/>
      <c r="B84" s="422"/>
      <c r="C84" s="423" t="s">
        <v>311</v>
      </c>
      <c r="D84" s="424" t="s">
        <v>312</v>
      </c>
      <c r="E84" s="3" t="s">
        <v>251</v>
      </c>
      <c r="F84" s="116" t="s">
        <v>451</v>
      </c>
      <c r="G84" s="110" t="s">
        <v>481</v>
      </c>
      <c r="H84" s="116" t="s">
        <v>481</v>
      </c>
      <c r="I84" s="116" t="s">
        <v>481</v>
      </c>
      <c r="J84" s="116">
        <v>7</v>
      </c>
      <c r="K84" s="116"/>
      <c r="L84" s="116">
        <v>2</v>
      </c>
      <c r="M84" s="404"/>
      <c r="N84" s="425"/>
      <c r="O84" s="116">
        <v>8</v>
      </c>
      <c r="P84" s="1" t="s">
        <v>809</v>
      </c>
      <c r="Q84" s="1" t="s">
        <v>481</v>
      </c>
      <c r="R84" s="110" t="s">
        <v>451</v>
      </c>
      <c r="S84" s="620" t="s">
        <v>451</v>
      </c>
      <c r="T84" s="620" t="s">
        <v>451</v>
      </c>
      <c r="U84" s="116">
        <v>0</v>
      </c>
      <c r="V84" s="116">
        <v>5</v>
      </c>
      <c r="W84" s="116"/>
      <c r="X84" s="147"/>
      <c r="Y84" s="116"/>
      <c r="Z84" s="116"/>
      <c r="AA84" s="620" t="s">
        <v>481</v>
      </c>
      <c r="AB84" s="116" t="s">
        <v>481</v>
      </c>
      <c r="AC84" s="135">
        <v>7</v>
      </c>
      <c r="AD84" s="116"/>
      <c r="AE84" s="425"/>
      <c r="AF84" s="425"/>
      <c r="AG84" s="116" t="s">
        <v>481</v>
      </c>
      <c r="AH84" s="116" t="s">
        <v>481</v>
      </c>
      <c r="AI84" s="116" t="s">
        <v>481</v>
      </c>
      <c r="AJ84" s="116"/>
      <c r="AK84" s="116"/>
      <c r="AL84" s="425"/>
      <c r="AM84" s="116"/>
      <c r="AN84" s="425"/>
      <c r="AO84" s="620"/>
      <c r="AP84" s="620">
        <v>7</v>
      </c>
      <c r="AQ84" s="620"/>
      <c r="AR84" s="171"/>
      <c r="AS84" s="621"/>
      <c r="AT84" s="147"/>
      <c r="AU84" s="425"/>
      <c r="AV84" s="425"/>
      <c r="AW84" s="116" t="s">
        <v>481</v>
      </c>
      <c r="AX84" s="116" t="s">
        <v>481</v>
      </c>
      <c r="AY84" s="116" t="s">
        <v>481</v>
      </c>
      <c r="AZ84" s="116" t="s">
        <v>451</v>
      </c>
      <c r="BA84" s="116"/>
      <c r="BB84" s="116"/>
      <c r="BC84" s="116" t="s">
        <v>1448</v>
      </c>
      <c r="BD84" s="110" t="s">
        <v>481</v>
      </c>
      <c r="BE84" s="116" t="s">
        <v>481</v>
      </c>
      <c r="BF84" s="116" t="s">
        <v>481</v>
      </c>
      <c r="BG84" s="116" t="s">
        <v>481</v>
      </c>
      <c r="BH84" s="116" t="s">
        <v>481</v>
      </c>
      <c r="BI84" s="204"/>
      <c r="BJ84" s="208">
        <v>9</v>
      </c>
      <c r="BK84" s="425"/>
      <c r="BL84" s="110" t="s">
        <v>451</v>
      </c>
      <c r="BM84" s="116">
        <v>10</v>
      </c>
      <c r="BN84" s="116">
        <v>3</v>
      </c>
      <c r="BO84" s="116">
        <v>3</v>
      </c>
      <c r="BP84" s="622" t="s">
        <v>481</v>
      </c>
      <c r="BQ84" s="425"/>
      <c r="BR84" s="116" t="s">
        <v>451</v>
      </c>
      <c r="BS84" s="116" t="s">
        <v>451</v>
      </c>
      <c r="BT84" s="425"/>
      <c r="BU84" s="425"/>
      <c r="BV84" s="620"/>
      <c r="BW84" s="425"/>
      <c r="BX84" s="620" t="s">
        <v>451</v>
      </c>
      <c r="BY84" s="116" t="s">
        <v>809</v>
      </c>
      <c r="BZ84" s="116">
        <v>5</v>
      </c>
      <c r="CA84" s="116">
        <v>5</v>
      </c>
      <c r="CB84" s="116">
        <v>5</v>
      </c>
      <c r="CC84" s="110" t="s">
        <v>451</v>
      </c>
      <c r="CD84" s="116">
        <v>5</v>
      </c>
      <c r="CE84" s="110" t="s">
        <v>451</v>
      </c>
      <c r="CF84" s="620">
        <v>4</v>
      </c>
      <c r="CG84" s="424">
        <v>0</v>
      </c>
      <c r="CH84" s="620">
        <v>0</v>
      </c>
      <c r="CI84" s="446">
        <v>0</v>
      </c>
      <c r="CJ84" s="424">
        <v>9</v>
      </c>
      <c r="CK84" s="404"/>
      <c r="CL84" s="404"/>
      <c r="CM84" s="404"/>
      <c r="CN84" s="425"/>
      <c r="CO84" s="620" t="s">
        <v>481</v>
      </c>
      <c r="CP84" s="620" t="s">
        <v>481</v>
      </c>
      <c r="CQ84" s="620" t="s">
        <v>481</v>
      </c>
      <c r="CR84" s="621" t="s">
        <v>481</v>
      </c>
      <c r="CS84" s="620" t="s">
        <v>3243</v>
      </c>
      <c r="CT84" s="443" t="s">
        <v>481</v>
      </c>
      <c r="CU84" s="620" t="s">
        <v>451</v>
      </c>
      <c r="CV84" s="620">
        <v>0</v>
      </c>
      <c r="CW84" s="620" t="s">
        <v>481</v>
      </c>
      <c r="CX84" s="620">
        <v>11</v>
      </c>
      <c r="CY84" s="620">
        <f>'[1]Учетная политика'!$Y$13</f>
        <v>60</v>
      </c>
      <c r="CZ84" s="634">
        <f>'[1]Учетная политика'!$Y$15</f>
        <v>1</v>
      </c>
      <c r="DA84" s="635">
        <f>'[1]Учетная политика'!$Y$14</f>
        <v>3</v>
      </c>
      <c r="DB84" s="116"/>
      <c r="DC84" s="116"/>
      <c r="DD84" s="425"/>
      <c r="DE84" s="620" t="s">
        <v>3119</v>
      </c>
      <c r="DF84" s="620" t="s">
        <v>481</v>
      </c>
      <c r="DG84" s="620" t="s">
        <v>481</v>
      </c>
      <c r="DH84" s="636" t="s">
        <v>451</v>
      </c>
      <c r="DI84" s="424" t="s">
        <v>481</v>
      </c>
      <c r="DJ84" s="544"/>
      <c r="DK84" s="544">
        <v>0</v>
      </c>
      <c r="DL84" s="425"/>
      <c r="DM84" s="404"/>
      <c r="DN84" s="620">
        <v>5</v>
      </c>
      <c r="DO84" s="627" t="s">
        <v>492</v>
      </c>
      <c r="DP84" s="443" t="s">
        <v>492</v>
      </c>
      <c r="DQ84" s="443" t="s">
        <v>2585</v>
      </c>
      <c r="DR84" s="627" t="s">
        <v>492</v>
      </c>
      <c r="DS84" s="620"/>
      <c r="DT84" s="620"/>
      <c r="DU84" s="404"/>
      <c r="DV84" s="404"/>
      <c r="DW84" s="404" t="s">
        <v>3243</v>
      </c>
      <c r="DX84" s="404"/>
      <c r="DY84" s="424" t="s">
        <v>451</v>
      </c>
      <c r="DZ84" s="620"/>
      <c r="EA84" s="637" t="s">
        <v>481</v>
      </c>
      <c r="EB84" s="629" t="s">
        <v>481</v>
      </c>
      <c r="EC84" s="620">
        <v>5</v>
      </c>
      <c r="ED84" s="620">
        <v>5</v>
      </c>
      <c r="EE84" s="620">
        <v>3</v>
      </c>
      <c r="EF84" s="639"/>
      <c r="EG84" s="447"/>
      <c r="EH84" s="620">
        <v>1</v>
      </c>
      <c r="EI84" s="620"/>
      <c r="EJ84" s="620" t="s">
        <v>481</v>
      </c>
      <c r="EK84" s="425"/>
      <c r="EL84" s="631"/>
      <c r="EM84" s="640">
        <v>7</v>
      </c>
      <c r="EN84" s="425"/>
      <c r="EO84" s="20" t="s">
        <v>481</v>
      </c>
      <c r="EP84" s="620"/>
      <c r="EQ84" s="627" t="s">
        <v>481</v>
      </c>
      <c r="ER84" s="454" t="s">
        <v>481</v>
      </c>
      <c r="ES84" s="425"/>
      <c r="ET84" s="620">
        <v>5</v>
      </c>
    </row>
    <row r="85" spans="1:150" ht="51" x14ac:dyDescent="0.2">
      <c r="A85" s="421"/>
      <c r="B85" s="422"/>
      <c r="C85" s="423" t="s">
        <v>313</v>
      </c>
      <c r="D85" s="424" t="s">
        <v>314</v>
      </c>
      <c r="E85" s="3" t="s">
        <v>251</v>
      </c>
      <c r="F85" s="116" t="s">
        <v>451</v>
      </c>
      <c r="G85" s="110" t="s">
        <v>481</v>
      </c>
      <c r="H85" s="116" t="s">
        <v>481</v>
      </c>
      <c r="I85" s="116" t="s">
        <v>481</v>
      </c>
      <c r="J85" s="116" t="s">
        <v>481</v>
      </c>
      <c r="K85" s="116"/>
      <c r="L85" s="116">
        <v>0</v>
      </c>
      <c r="M85" s="404"/>
      <c r="N85" s="425"/>
      <c r="O85" s="116" t="s">
        <v>481</v>
      </c>
      <c r="P85" s="1" t="s">
        <v>809</v>
      </c>
      <c r="Q85" s="1" t="s">
        <v>481</v>
      </c>
      <c r="R85" s="110" t="s">
        <v>451</v>
      </c>
      <c r="S85" s="620" t="s">
        <v>451</v>
      </c>
      <c r="T85" s="620" t="s">
        <v>451</v>
      </c>
      <c r="U85" s="116">
        <v>3</v>
      </c>
      <c r="V85" s="116">
        <v>0</v>
      </c>
      <c r="W85" s="116">
        <v>531</v>
      </c>
      <c r="X85" s="147"/>
      <c r="Y85" s="116"/>
      <c r="Z85" s="116"/>
      <c r="AA85" s="620" t="s">
        <v>481</v>
      </c>
      <c r="AB85" s="116" t="s">
        <v>481</v>
      </c>
      <c r="AC85" s="116"/>
      <c r="AD85" s="116"/>
      <c r="AE85" s="425"/>
      <c r="AF85" s="425"/>
      <c r="AG85" s="116" t="s">
        <v>481</v>
      </c>
      <c r="AH85" s="116" t="s">
        <v>481</v>
      </c>
      <c r="AI85" s="116" t="s">
        <v>481</v>
      </c>
      <c r="AJ85" s="116"/>
      <c r="AK85" s="116"/>
      <c r="AL85" s="425"/>
      <c r="AM85" s="116"/>
      <c r="AN85" s="425"/>
      <c r="AO85" s="620"/>
      <c r="AP85" s="620" t="s">
        <v>451</v>
      </c>
      <c r="AQ85" s="620"/>
      <c r="AR85" s="171"/>
      <c r="AS85" s="621"/>
      <c r="AT85" s="147"/>
      <c r="AU85" s="425"/>
      <c r="AV85" s="425"/>
      <c r="AW85" s="116" t="s">
        <v>481</v>
      </c>
      <c r="AX85" s="116" t="s">
        <v>481</v>
      </c>
      <c r="AY85" s="116" t="s">
        <v>481</v>
      </c>
      <c r="AZ85" s="116" t="s">
        <v>451</v>
      </c>
      <c r="BA85" s="116"/>
      <c r="BB85" s="116"/>
      <c r="BC85" s="116">
        <v>2</v>
      </c>
      <c r="BD85" s="110" t="s">
        <v>481</v>
      </c>
      <c r="BE85" s="116" t="s">
        <v>481</v>
      </c>
      <c r="BF85" s="116" t="s">
        <v>481</v>
      </c>
      <c r="BG85" s="116" t="s">
        <v>481</v>
      </c>
      <c r="BH85" s="116" t="s">
        <v>481</v>
      </c>
      <c r="BI85" s="204"/>
      <c r="BJ85" s="116">
        <v>0</v>
      </c>
      <c r="BK85" s="425"/>
      <c r="BL85" s="110" t="s">
        <v>451</v>
      </c>
      <c r="BM85" s="116">
        <v>0</v>
      </c>
      <c r="BN85" s="116">
        <v>0</v>
      </c>
      <c r="BO85" s="116">
        <v>0</v>
      </c>
      <c r="BP85" s="404" t="s">
        <v>481</v>
      </c>
      <c r="BQ85" s="425"/>
      <c r="BR85" s="116" t="s">
        <v>451</v>
      </c>
      <c r="BS85" s="116" t="s">
        <v>451</v>
      </c>
      <c r="BT85" s="425"/>
      <c r="BU85" s="425"/>
      <c r="BV85" s="620"/>
      <c r="BW85" s="425"/>
      <c r="BX85" s="620" t="s">
        <v>451</v>
      </c>
      <c r="BY85" s="116" t="s">
        <v>809</v>
      </c>
      <c r="BZ85" s="116">
        <v>0</v>
      </c>
      <c r="CA85" s="116">
        <v>0</v>
      </c>
      <c r="CB85" s="110" t="s">
        <v>481</v>
      </c>
      <c r="CC85" s="110" t="s">
        <v>451</v>
      </c>
      <c r="CD85" s="116">
        <v>0</v>
      </c>
      <c r="CE85" s="110" t="s">
        <v>451</v>
      </c>
      <c r="CF85" s="620" t="s">
        <v>492</v>
      </c>
      <c r="CG85" s="424">
        <v>0</v>
      </c>
      <c r="CH85" s="620">
        <v>0</v>
      </c>
      <c r="CI85" s="446">
        <v>0</v>
      </c>
      <c r="CJ85" s="620"/>
      <c r="CK85" s="404"/>
      <c r="CL85" s="404"/>
      <c r="CM85" s="404"/>
      <c r="CN85" s="425"/>
      <c r="CO85" s="620" t="s">
        <v>481</v>
      </c>
      <c r="CP85" s="620" t="s">
        <v>481</v>
      </c>
      <c r="CQ85" s="620" t="s">
        <v>481</v>
      </c>
      <c r="CR85" s="621" t="s">
        <v>481</v>
      </c>
      <c r="CS85" s="620" t="s">
        <v>3243</v>
      </c>
      <c r="CT85" s="443" t="s">
        <v>481</v>
      </c>
      <c r="CU85" s="620" t="s">
        <v>451</v>
      </c>
      <c r="CV85" s="620">
        <v>0</v>
      </c>
      <c r="CW85" s="620" t="s">
        <v>481</v>
      </c>
      <c r="CX85" s="620">
        <v>0</v>
      </c>
      <c r="CY85" s="620">
        <v>0</v>
      </c>
      <c r="CZ85" s="634">
        <v>12</v>
      </c>
      <c r="DA85" s="635">
        <v>9</v>
      </c>
      <c r="DB85" s="116"/>
      <c r="DC85" s="116"/>
      <c r="DD85" s="425"/>
      <c r="DE85" s="620" t="s">
        <v>451</v>
      </c>
      <c r="DF85" s="620" t="s">
        <v>481</v>
      </c>
      <c r="DG85" s="620" t="s">
        <v>481</v>
      </c>
      <c r="DH85" s="636" t="s">
        <v>451</v>
      </c>
      <c r="DI85" s="424" t="s">
        <v>481</v>
      </c>
      <c r="DJ85" s="544"/>
      <c r="DK85" s="544">
        <v>0</v>
      </c>
      <c r="DL85" s="425"/>
      <c r="DM85" s="404"/>
      <c r="DN85" s="620" t="s">
        <v>481</v>
      </c>
      <c r="DO85" s="627" t="s">
        <v>492</v>
      </c>
      <c r="DP85" s="443" t="s">
        <v>492</v>
      </c>
      <c r="DQ85" s="443">
        <v>1</v>
      </c>
      <c r="DR85" s="627" t="s">
        <v>492</v>
      </c>
      <c r="DS85" s="620"/>
      <c r="DT85" s="620"/>
      <c r="DU85" s="404"/>
      <c r="DV85" s="404"/>
      <c r="DW85" s="404" t="s">
        <v>3243</v>
      </c>
      <c r="DX85" s="404"/>
      <c r="DY85" s="424" t="s">
        <v>451</v>
      </c>
      <c r="DZ85" s="620"/>
      <c r="EA85" s="637" t="s">
        <v>481</v>
      </c>
      <c r="EB85" s="629">
        <v>228</v>
      </c>
      <c r="EC85" s="620"/>
      <c r="ED85" s="620"/>
      <c r="EE85" s="620" t="s">
        <v>451</v>
      </c>
      <c r="EF85" s="639"/>
      <c r="EG85" s="621"/>
      <c r="EH85" s="620" t="s">
        <v>451</v>
      </c>
      <c r="EI85" s="620"/>
      <c r="EJ85" s="620" t="s">
        <v>481</v>
      </c>
      <c r="EK85" s="425"/>
      <c r="EL85" s="631"/>
      <c r="EM85" s="640">
        <v>37859</v>
      </c>
      <c r="EN85" s="425"/>
      <c r="EO85" s="20" t="s">
        <v>481</v>
      </c>
      <c r="EP85" s="620"/>
      <c r="EQ85" s="627" t="s">
        <v>481</v>
      </c>
      <c r="ER85" s="454" t="s">
        <v>481</v>
      </c>
      <c r="ES85" s="425"/>
      <c r="ET85" s="620" t="s">
        <v>809</v>
      </c>
    </row>
    <row r="86" spans="1:150" ht="210" x14ac:dyDescent="0.2">
      <c r="A86" s="421"/>
      <c r="B86" s="422"/>
      <c r="C86" s="423" t="s">
        <v>315</v>
      </c>
      <c r="D86" s="424" t="s">
        <v>316</v>
      </c>
      <c r="E86" s="3" t="s">
        <v>251</v>
      </c>
      <c r="F86" s="116">
        <v>1</v>
      </c>
      <c r="G86" s="110" t="s">
        <v>481</v>
      </c>
      <c r="H86" s="116">
        <v>2</v>
      </c>
      <c r="I86" s="116">
        <v>2</v>
      </c>
      <c r="J86" s="116" t="s">
        <v>481</v>
      </c>
      <c r="K86" s="116">
        <v>6</v>
      </c>
      <c r="L86" s="116"/>
      <c r="M86" s="404"/>
      <c r="N86" s="425"/>
      <c r="O86" s="116" t="s">
        <v>481</v>
      </c>
      <c r="P86" s="1">
        <v>2</v>
      </c>
      <c r="Q86" s="116">
        <v>4</v>
      </c>
      <c r="R86" s="110">
        <v>4</v>
      </c>
      <c r="S86" s="620">
        <v>2</v>
      </c>
      <c r="T86" s="620">
        <v>2</v>
      </c>
      <c r="U86" s="116">
        <v>0</v>
      </c>
      <c r="V86" s="116"/>
      <c r="W86" s="116">
        <v>5</v>
      </c>
      <c r="X86" s="147">
        <v>1</v>
      </c>
      <c r="Y86" s="116"/>
      <c r="Z86" s="116">
        <v>13</v>
      </c>
      <c r="AA86" s="620">
        <v>6</v>
      </c>
      <c r="AB86" s="116">
        <v>4</v>
      </c>
      <c r="AC86" s="116"/>
      <c r="AD86" s="116">
        <v>4</v>
      </c>
      <c r="AE86" s="425"/>
      <c r="AF86" s="425"/>
      <c r="AG86" s="116">
        <v>13</v>
      </c>
      <c r="AH86" s="116">
        <v>5</v>
      </c>
      <c r="AI86" s="116">
        <v>17</v>
      </c>
      <c r="AJ86" s="116"/>
      <c r="AK86" s="116"/>
      <c r="AL86" s="425"/>
      <c r="AM86" s="171">
        <v>6</v>
      </c>
      <c r="AN86" s="425"/>
      <c r="AO86" s="620">
        <v>4</v>
      </c>
      <c r="AP86" s="620">
        <v>3</v>
      </c>
      <c r="AQ86" s="620">
        <v>4</v>
      </c>
      <c r="AR86" s="171"/>
      <c r="AS86" s="621">
        <v>3</v>
      </c>
      <c r="AT86" s="147"/>
      <c r="AU86" s="425"/>
      <c r="AV86" s="425"/>
      <c r="AW86" s="116">
        <v>1</v>
      </c>
      <c r="AX86" s="116">
        <v>1</v>
      </c>
      <c r="AY86" s="116">
        <v>1</v>
      </c>
      <c r="AZ86" s="116">
        <v>7</v>
      </c>
      <c r="BA86" s="116" t="s">
        <v>1385</v>
      </c>
      <c r="BB86" s="116" t="s">
        <v>1417</v>
      </c>
      <c r="BC86" s="116"/>
      <c r="BD86" s="116">
        <v>2</v>
      </c>
      <c r="BE86" s="116">
        <v>2</v>
      </c>
      <c r="BF86" s="116">
        <v>2</v>
      </c>
      <c r="BG86" s="116">
        <v>2</v>
      </c>
      <c r="BH86" s="116">
        <v>2</v>
      </c>
      <c r="BI86" s="204"/>
      <c r="BJ86" s="116"/>
      <c r="BK86" s="425"/>
      <c r="BL86" s="116">
        <v>8</v>
      </c>
      <c r="BM86" s="116">
        <v>0</v>
      </c>
      <c r="BN86" s="116" t="s">
        <v>1676</v>
      </c>
      <c r="BO86" s="116" t="s">
        <v>1676</v>
      </c>
      <c r="BP86" s="404">
        <v>4</v>
      </c>
      <c r="BQ86" s="425"/>
      <c r="BR86" s="116" t="s">
        <v>563</v>
      </c>
      <c r="BS86" s="116">
        <v>4</v>
      </c>
      <c r="BT86" s="425"/>
      <c r="BU86" s="425"/>
      <c r="BV86" s="620">
        <v>7</v>
      </c>
      <c r="BW86" s="425"/>
      <c r="BX86" s="620">
        <v>1</v>
      </c>
      <c r="BY86" s="116">
        <v>5</v>
      </c>
      <c r="BZ86" s="116" t="s">
        <v>481</v>
      </c>
      <c r="CA86" s="116" t="s">
        <v>481</v>
      </c>
      <c r="CB86" s="110" t="s">
        <v>481</v>
      </c>
      <c r="CC86" s="110" t="s">
        <v>451</v>
      </c>
      <c r="CD86" s="116" t="s">
        <v>481</v>
      </c>
      <c r="CE86" s="110" t="s">
        <v>451</v>
      </c>
      <c r="CF86" s="620" t="s">
        <v>492</v>
      </c>
      <c r="CG86" s="424">
        <v>0</v>
      </c>
      <c r="CH86" s="620">
        <v>3</v>
      </c>
      <c r="CI86" s="446">
        <v>6</v>
      </c>
      <c r="CJ86" s="620"/>
      <c r="CK86" s="404">
        <v>2</v>
      </c>
      <c r="CL86" s="404">
        <v>3</v>
      </c>
      <c r="CM86" s="404">
        <v>4</v>
      </c>
      <c r="CN86" s="425"/>
      <c r="CO86" s="620">
        <v>5</v>
      </c>
      <c r="CP86" s="620">
        <v>3</v>
      </c>
      <c r="CQ86" s="620">
        <v>5</v>
      </c>
      <c r="CR86" s="621">
        <v>3</v>
      </c>
      <c r="CS86" s="620" t="s">
        <v>3243</v>
      </c>
      <c r="CT86" s="443">
        <v>17</v>
      </c>
      <c r="CU86" s="620">
        <v>2</v>
      </c>
      <c r="CV86" s="620">
        <v>5</v>
      </c>
      <c r="CW86" s="620" t="s">
        <v>2913</v>
      </c>
      <c r="CX86" s="620">
        <v>4</v>
      </c>
      <c r="CY86" s="620">
        <v>4</v>
      </c>
      <c r="CZ86" s="634">
        <v>0</v>
      </c>
      <c r="DA86" s="635"/>
      <c r="DB86" s="116">
        <v>5</v>
      </c>
      <c r="DC86" s="116"/>
      <c r="DD86" s="425"/>
      <c r="DE86" s="620" t="s">
        <v>3120</v>
      </c>
      <c r="DF86" s="620">
        <v>8</v>
      </c>
      <c r="DG86" s="620">
        <v>8</v>
      </c>
      <c r="DH86" s="636" t="s">
        <v>451</v>
      </c>
      <c r="DI86" s="620">
        <v>2</v>
      </c>
      <c r="DJ86" s="544"/>
      <c r="DK86" s="544">
        <v>0</v>
      </c>
      <c r="DL86" s="425"/>
      <c r="DM86" s="404">
        <v>1</v>
      </c>
      <c r="DN86" s="620" t="s">
        <v>481</v>
      </c>
      <c r="DO86" s="627">
        <v>1</v>
      </c>
      <c r="DP86" s="443">
        <v>1</v>
      </c>
      <c r="DQ86" s="443">
        <v>0</v>
      </c>
      <c r="DR86" s="627">
        <v>2</v>
      </c>
      <c r="DS86" s="620">
        <v>5</v>
      </c>
      <c r="DT86" s="620"/>
      <c r="DU86" s="404"/>
      <c r="DV86" s="404"/>
      <c r="DW86" s="404">
        <v>4</v>
      </c>
      <c r="DX86" s="404">
        <v>2</v>
      </c>
      <c r="DY86" s="424">
        <v>1</v>
      </c>
      <c r="DZ86" s="620">
        <v>3</v>
      </c>
      <c r="EA86" s="637">
        <v>1</v>
      </c>
      <c r="EB86" s="629">
        <v>4</v>
      </c>
      <c r="EC86" s="620"/>
      <c r="ED86" s="620"/>
      <c r="EE86" s="620" t="s">
        <v>451</v>
      </c>
      <c r="EF86" s="630">
        <v>3</v>
      </c>
      <c r="EG86" s="621">
        <v>11</v>
      </c>
      <c r="EH86" s="620" t="s">
        <v>2713</v>
      </c>
      <c r="EI86" s="620"/>
      <c r="EJ86" s="620" t="s">
        <v>481</v>
      </c>
      <c r="EK86" s="425"/>
      <c r="EL86" s="631"/>
      <c r="EM86" s="640">
        <v>40</v>
      </c>
      <c r="EN86" s="425"/>
      <c r="EO86" s="20">
        <v>6</v>
      </c>
      <c r="EP86" s="620">
        <v>4</v>
      </c>
      <c r="EQ86" s="627">
        <v>30</v>
      </c>
      <c r="ER86" s="454" t="s">
        <v>481</v>
      </c>
      <c r="ES86" s="425"/>
      <c r="ET86" s="620" t="s">
        <v>809</v>
      </c>
    </row>
    <row r="87" spans="1:150" ht="42" x14ac:dyDescent="0.2">
      <c r="A87" s="421" t="s">
        <v>317</v>
      </c>
      <c r="B87" s="422" t="s">
        <v>438</v>
      </c>
      <c r="C87" s="421" t="s">
        <v>318</v>
      </c>
      <c r="D87" s="428" t="s">
        <v>319</v>
      </c>
      <c r="E87" s="3" t="s">
        <v>320</v>
      </c>
      <c r="F87" s="110" t="s">
        <v>457</v>
      </c>
      <c r="G87" s="110" t="s">
        <v>457</v>
      </c>
      <c r="H87" s="116" t="s">
        <v>451</v>
      </c>
      <c r="I87" s="110" t="s">
        <v>451</v>
      </c>
      <c r="J87" s="110" t="s">
        <v>489</v>
      </c>
      <c r="K87" s="110" t="s">
        <v>451</v>
      </c>
      <c r="L87" s="110" t="s">
        <v>457</v>
      </c>
      <c r="M87" s="20"/>
      <c r="N87" s="425"/>
      <c r="O87" s="110" t="s">
        <v>489</v>
      </c>
      <c r="P87" s="1" t="s">
        <v>492</v>
      </c>
      <c r="Q87" s="110" t="s">
        <v>457</v>
      </c>
      <c r="R87" s="113" t="s">
        <v>457</v>
      </c>
      <c r="S87" s="424" t="s">
        <v>451</v>
      </c>
      <c r="T87" s="424" t="s">
        <v>451</v>
      </c>
      <c r="U87" s="110" t="s">
        <v>451</v>
      </c>
      <c r="V87" s="110" t="s">
        <v>492</v>
      </c>
      <c r="W87" s="110" t="s">
        <v>457</v>
      </c>
      <c r="X87" s="320" t="s">
        <v>492</v>
      </c>
      <c r="Y87" s="110" t="s">
        <v>451</v>
      </c>
      <c r="Z87" s="110" t="s">
        <v>451</v>
      </c>
      <c r="AA87" s="424" t="s">
        <v>492</v>
      </c>
      <c r="AB87" s="110" t="s">
        <v>457</v>
      </c>
      <c r="AC87" s="110" t="s">
        <v>451</v>
      </c>
      <c r="AD87" s="110" t="s">
        <v>451</v>
      </c>
      <c r="AE87" s="425"/>
      <c r="AF87" s="425"/>
      <c r="AG87" s="110" t="s">
        <v>492</v>
      </c>
      <c r="AH87" s="110" t="s">
        <v>492</v>
      </c>
      <c r="AI87" s="110" t="s">
        <v>492</v>
      </c>
      <c r="AJ87" s="110" t="s">
        <v>457</v>
      </c>
      <c r="AK87" s="110" t="s">
        <v>457</v>
      </c>
      <c r="AL87" s="425"/>
      <c r="AM87" s="110"/>
      <c r="AN87" s="425"/>
      <c r="AO87" s="424" t="s">
        <v>457</v>
      </c>
      <c r="AP87" s="424" t="s">
        <v>457</v>
      </c>
      <c r="AQ87" s="424"/>
      <c r="AR87" s="322" t="s">
        <v>457</v>
      </c>
      <c r="AS87" s="447" t="s">
        <v>451</v>
      </c>
      <c r="AT87" s="320" t="s">
        <v>457</v>
      </c>
      <c r="AU87" s="425"/>
      <c r="AV87" s="425"/>
      <c r="AW87" s="110" t="s">
        <v>679</v>
      </c>
      <c r="AX87" s="110" t="s">
        <v>451</v>
      </c>
      <c r="AY87" s="110" t="s">
        <v>451</v>
      </c>
      <c r="AZ87" s="110" t="s">
        <v>457</v>
      </c>
      <c r="BA87" s="110" t="s">
        <v>451</v>
      </c>
      <c r="BB87" s="110" t="s">
        <v>451</v>
      </c>
      <c r="BC87" s="110" t="s">
        <v>489</v>
      </c>
      <c r="BD87" s="110" t="s">
        <v>457</v>
      </c>
      <c r="BE87" s="110" t="s">
        <v>457</v>
      </c>
      <c r="BF87" s="110" t="s">
        <v>451</v>
      </c>
      <c r="BG87" s="110" t="s">
        <v>451</v>
      </c>
      <c r="BH87" s="110" t="s">
        <v>457</v>
      </c>
      <c r="BI87" s="198" t="s">
        <v>457</v>
      </c>
      <c r="BJ87" s="110" t="s">
        <v>457</v>
      </c>
      <c r="BK87" s="425"/>
      <c r="BL87" s="110" t="s">
        <v>451</v>
      </c>
      <c r="BM87" s="110" t="s">
        <v>457</v>
      </c>
      <c r="BN87" s="110" t="s">
        <v>457</v>
      </c>
      <c r="BO87" s="110" t="s">
        <v>457</v>
      </c>
      <c r="BP87" s="17" t="s">
        <v>451</v>
      </c>
      <c r="BQ87" s="425"/>
      <c r="BR87" s="110" t="s">
        <v>558</v>
      </c>
      <c r="BS87" s="110" t="s">
        <v>451</v>
      </c>
      <c r="BT87" s="425"/>
      <c r="BU87" s="425"/>
      <c r="BV87" s="424" t="s">
        <v>451</v>
      </c>
      <c r="BW87" s="425"/>
      <c r="BX87" s="424" t="s">
        <v>457</v>
      </c>
      <c r="BY87" s="110" t="s">
        <v>451</v>
      </c>
      <c r="BZ87" s="110" t="s">
        <v>451</v>
      </c>
      <c r="CA87" s="110" t="s">
        <v>457</v>
      </c>
      <c r="CB87" s="110" t="s">
        <v>451</v>
      </c>
      <c r="CC87" s="110" t="s">
        <v>451</v>
      </c>
      <c r="CD87" s="110" t="s">
        <v>457</v>
      </c>
      <c r="CE87" s="110" t="s">
        <v>451</v>
      </c>
      <c r="CF87" s="424" t="s">
        <v>489</v>
      </c>
      <c r="CG87" s="424" t="s">
        <v>451</v>
      </c>
      <c r="CH87" s="424" t="s">
        <v>457</v>
      </c>
      <c r="CI87" s="446" t="s">
        <v>451</v>
      </c>
      <c r="CJ87" s="424" t="s">
        <v>457</v>
      </c>
      <c r="CK87" s="20" t="s">
        <v>457</v>
      </c>
      <c r="CL87" s="20"/>
      <c r="CM87" s="20"/>
      <c r="CN87" s="425"/>
      <c r="CO87" s="444" t="s">
        <v>457</v>
      </c>
      <c r="CP87" s="620" t="s">
        <v>451</v>
      </c>
      <c r="CQ87" s="620" t="s">
        <v>481</v>
      </c>
      <c r="CR87" s="447" t="s">
        <v>451</v>
      </c>
      <c r="CS87" s="424" t="s">
        <v>451</v>
      </c>
      <c r="CT87" s="443" t="s">
        <v>481</v>
      </c>
      <c r="CU87" s="424" t="s">
        <v>451</v>
      </c>
      <c r="CV87" s="424" t="s">
        <v>451</v>
      </c>
      <c r="CW87" s="424" t="s">
        <v>489</v>
      </c>
      <c r="CX87" s="424" t="s">
        <v>451</v>
      </c>
      <c r="CY87" s="424"/>
      <c r="CZ87" s="448"/>
      <c r="DA87" s="449" t="s">
        <v>451</v>
      </c>
      <c r="DB87" s="110" t="s">
        <v>457</v>
      </c>
      <c r="DC87" s="110"/>
      <c r="DD87" s="425"/>
      <c r="DE87" s="424" t="s">
        <v>489</v>
      </c>
      <c r="DF87" s="424" t="s">
        <v>451</v>
      </c>
      <c r="DG87" s="424" t="s">
        <v>457</v>
      </c>
      <c r="DH87" s="464" t="s">
        <v>451</v>
      </c>
      <c r="DI87" s="424" t="s">
        <v>457</v>
      </c>
      <c r="DJ87" s="453" t="s">
        <v>457</v>
      </c>
      <c r="DK87" s="453" t="s">
        <v>451</v>
      </c>
      <c r="DL87" s="425"/>
      <c r="DM87" s="20" t="s">
        <v>451</v>
      </c>
      <c r="DN87" s="424" t="s">
        <v>457</v>
      </c>
      <c r="DO87" s="445" t="s">
        <v>492</v>
      </c>
      <c r="DP87" s="443" t="s">
        <v>492</v>
      </c>
      <c r="DQ87" s="443" t="s">
        <v>481</v>
      </c>
      <c r="DR87" s="445" t="s">
        <v>457</v>
      </c>
      <c r="DS87" s="424" t="s">
        <v>451</v>
      </c>
      <c r="DT87" s="424"/>
      <c r="DU87" s="20"/>
      <c r="DV87" s="20" t="s">
        <v>457</v>
      </c>
      <c r="DW87" s="20" t="s">
        <v>457</v>
      </c>
      <c r="DX87" s="20" t="s">
        <v>457</v>
      </c>
      <c r="DY87" s="424" t="s">
        <v>451</v>
      </c>
      <c r="DZ87" s="424" t="s">
        <v>457</v>
      </c>
      <c r="EA87" s="519" t="s">
        <v>457</v>
      </c>
      <c r="EB87" s="457" t="s">
        <v>451</v>
      </c>
      <c r="EC87" s="424" t="s">
        <v>457</v>
      </c>
      <c r="ED87" s="424" t="s">
        <v>451</v>
      </c>
      <c r="EE87" s="424" t="s">
        <v>451</v>
      </c>
      <c r="EF87" s="520" t="s">
        <v>451</v>
      </c>
      <c r="EG87" s="447" t="s">
        <v>489</v>
      </c>
      <c r="EH87" s="424" t="s">
        <v>451</v>
      </c>
      <c r="EI87" s="424" t="s">
        <v>457</v>
      </c>
      <c r="EJ87" s="424" t="s">
        <v>489</v>
      </c>
      <c r="EK87" s="425"/>
      <c r="EL87" s="459" t="s">
        <v>451</v>
      </c>
      <c r="EM87" s="460" t="s">
        <v>451</v>
      </c>
      <c r="EN87" s="425"/>
      <c r="EO87" s="20" t="s">
        <v>489</v>
      </c>
      <c r="EP87" s="424" t="s">
        <v>451</v>
      </c>
      <c r="EQ87" s="627" t="s">
        <v>457</v>
      </c>
      <c r="ER87" s="454" t="s">
        <v>457</v>
      </c>
      <c r="ES87" s="425"/>
      <c r="ET87" s="424" t="s">
        <v>451</v>
      </c>
    </row>
    <row r="88" spans="1:150" ht="409.6" x14ac:dyDescent="0.2">
      <c r="A88" s="421"/>
      <c r="B88" s="422"/>
      <c r="C88" s="421"/>
      <c r="D88" s="428"/>
      <c r="E88" s="3" t="s">
        <v>321</v>
      </c>
      <c r="F88" s="110" t="s">
        <v>462</v>
      </c>
      <c r="G88" s="110" t="s">
        <v>862</v>
      </c>
      <c r="H88" s="116" t="s">
        <v>481</v>
      </c>
      <c r="I88" s="110" t="s">
        <v>481</v>
      </c>
      <c r="J88" s="110" t="s">
        <v>621</v>
      </c>
      <c r="K88" s="110"/>
      <c r="L88" s="110" t="s">
        <v>678</v>
      </c>
      <c r="M88" s="20"/>
      <c r="N88" s="425"/>
      <c r="O88" s="110" t="s">
        <v>786</v>
      </c>
      <c r="P88" s="1" t="s">
        <v>809</v>
      </c>
      <c r="Q88" s="110" t="s">
        <v>838</v>
      </c>
      <c r="R88" s="113" t="s">
        <v>705</v>
      </c>
      <c r="S88" s="424" t="s">
        <v>451</v>
      </c>
      <c r="T88" s="424" t="s">
        <v>451</v>
      </c>
      <c r="U88" s="110"/>
      <c r="V88" s="110"/>
      <c r="W88" s="110" t="s">
        <v>943</v>
      </c>
      <c r="X88" s="320"/>
      <c r="Y88" s="110"/>
      <c r="Z88" s="110"/>
      <c r="AA88" s="424" t="s">
        <v>481</v>
      </c>
      <c r="AB88" s="110" t="s">
        <v>1038</v>
      </c>
      <c r="AC88" s="110"/>
      <c r="AD88" s="110"/>
      <c r="AE88" s="425"/>
      <c r="AF88" s="425"/>
      <c r="AG88" s="110" t="s">
        <v>481</v>
      </c>
      <c r="AH88" s="110" t="s">
        <v>481</v>
      </c>
      <c r="AI88" s="110" t="s">
        <v>481</v>
      </c>
      <c r="AJ88" s="110" t="s">
        <v>463</v>
      </c>
      <c r="AK88" s="110" t="s">
        <v>463</v>
      </c>
      <c r="AL88" s="425"/>
      <c r="AM88" s="110"/>
      <c r="AN88" s="425"/>
      <c r="AO88" s="424" t="s">
        <v>1994</v>
      </c>
      <c r="AP88" s="424" t="s">
        <v>2018</v>
      </c>
      <c r="AQ88" s="424"/>
      <c r="AR88" s="322" t="s">
        <v>1228</v>
      </c>
      <c r="AS88" s="447"/>
      <c r="AT88" s="320" t="s">
        <v>1270</v>
      </c>
      <c r="AU88" s="425"/>
      <c r="AV88" s="425"/>
      <c r="AW88" s="110" t="s">
        <v>1299</v>
      </c>
      <c r="AX88" s="110"/>
      <c r="AY88" s="110"/>
      <c r="AZ88" s="110" t="s">
        <v>1361</v>
      </c>
      <c r="BA88" s="110"/>
      <c r="BB88" s="110"/>
      <c r="BC88" s="110" t="s">
        <v>1449</v>
      </c>
      <c r="BD88" s="110" t="s">
        <v>1484</v>
      </c>
      <c r="BE88" s="110" t="s">
        <v>1502</v>
      </c>
      <c r="BF88" s="110" t="s">
        <v>481</v>
      </c>
      <c r="BG88" s="110" t="s">
        <v>481</v>
      </c>
      <c r="BH88" s="110" t="s">
        <v>1533</v>
      </c>
      <c r="BI88" s="198" t="s">
        <v>1553</v>
      </c>
      <c r="BJ88" s="110" t="s">
        <v>1582</v>
      </c>
      <c r="BK88" s="425"/>
      <c r="BL88" s="110" t="s">
        <v>451</v>
      </c>
      <c r="BM88" s="110" t="s">
        <v>8409</v>
      </c>
      <c r="BN88" s="110" t="s">
        <v>1677</v>
      </c>
      <c r="BO88" s="110" t="s">
        <v>1677</v>
      </c>
      <c r="BP88" s="17" t="s">
        <v>481</v>
      </c>
      <c r="BQ88" s="425"/>
      <c r="BR88" s="110" t="s">
        <v>558</v>
      </c>
      <c r="BS88" s="110" t="s">
        <v>451</v>
      </c>
      <c r="BT88" s="425"/>
      <c r="BU88" s="425"/>
      <c r="BV88" s="424"/>
      <c r="BW88" s="425"/>
      <c r="BX88" s="424" t="s">
        <v>1741</v>
      </c>
      <c r="BY88" s="110" t="s">
        <v>809</v>
      </c>
      <c r="BZ88" s="110" t="s">
        <v>481</v>
      </c>
      <c r="CA88" s="110" t="s">
        <v>1823</v>
      </c>
      <c r="CB88" s="110" t="s">
        <v>481</v>
      </c>
      <c r="CC88" s="110"/>
      <c r="CD88" s="110" t="s">
        <v>1882</v>
      </c>
      <c r="CE88" s="110"/>
      <c r="CF88" s="424" t="s">
        <v>2888</v>
      </c>
      <c r="CG88" s="424" t="s">
        <v>451</v>
      </c>
      <c r="CH88" s="424" t="s">
        <v>2259</v>
      </c>
      <c r="CI88" s="446" t="s">
        <v>451</v>
      </c>
      <c r="CJ88" s="424" t="s">
        <v>2214</v>
      </c>
      <c r="CK88" s="20" t="s">
        <v>3308</v>
      </c>
      <c r="CL88" s="20"/>
      <c r="CM88" s="20"/>
      <c r="CN88" s="425"/>
      <c r="CO88" s="444" t="s">
        <v>2139</v>
      </c>
      <c r="CP88" s="620" t="s">
        <v>481</v>
      </c>
      <c r="CQ88" s="620" t="s">
        <v>481</v>
      </c>
      <c r="CR88" s="447" t="s">
        <v>481</v>
      </c>
      <c r="CS88" s="424" t="s">
        <v>3243</v>
      </c>
      <c r="CT88" s="443" t="s">
        <v>481</v>
      </c>
      <c r="CU88" s="424" t="s">
        <v>451</v>
      </c>
      <c r="CV88" s="424" t="s">
        <v>736</v>
      </c>
      <c r="CW88" s="424" t="s">
        <v>2914</v>
      </c>
      <c r="CX88" s="424"/>
      <c r="CY88" s="424"/>
      <c r="CZ88" s="448"/>
      <c r="DA88" s="449"/>
      <c r="DB88" s="110" t="s">
        <v>527</v>
      </c>
      <c r="DC88" s="110"/>
      <c r="DD88" s="425"/>
      <c r="DE88" s="424" t="s">
        <v>3121</v>
      </c>
      <c r="DF88" s="424" t="s">
        <v>481</v>
      </c>
      <c r="DG88" s="424" t="s">
        <v>2367</v>
      </c>
      <c r="DH88" s="464"/>
      <c r="DI88" s="424" t="s">
        <v>2404</v>
      </c>
      <c r="DJ88" s="453" t="s">
        <v>2436</v>
      </c>
      <c r="DK88" s="453" t="s">
        <v>481</v>
      </c>
      <c r="DL88" s="425"/>
      <c r="DM88" s="20"/>
      <c r="DN88" s="424" t="s">
        <v>2297</v>
      </c>
      <c r="DO88" s="445" t="s">
        <v>492</v>
      </c>
      <c r="DP88" s="443" t="s">
        <v>492</v>
      </c>
      <c r="DQ88" s="443" t="s">
        <v>489</v>
      </c>
      <c r="DR88" s="445" t="s">
        <v>3266</v>
      </c>
      <c r="DS88" s="424"/>
      <c r="DT88" s="424"/>
      <c r="DU88" s="20"/>
      <c r="DV88" s="20" t="s">
        <v>3363</v>
      </c>
      <c r="DW88" s="20" t="s">
        <v>3389</v>
      </c>
      <c r="DX88" s="455" t="s">
        <v>2607</v>
      </c>
      <c r="DY88" s="424" t="s">
        <v>451</v>
      </c>
      <c r="DZ88" s="424" t="s">
        <v>2116</v>
      </c>
      <c r="EA88" s="519" t="s">
        <v>2666</v>
      </c>
      <c r="EB88" s="457" t="s">
        <v>481</v>
      </c>
      <c r="EC88" s="424" t="s">
        <v>2952</v>
      </c>
      <c r="ED88" s="424"/>
      <c r="EE88" s="424"/>
      <c r="EF88" s="520"/>
      <c r="EG88" s="447" t="s">
        <v>838</v>
      </c>
      <c r="EH88" s="424" t="s">
        <v>451</v>
      </c>
      <c r="EI88" s="424" t="s">
        <v>3183</v>
      </c>
      <c r="EJ88" s="424" t="s">
        <v>3205</v>
      </c>
      <c r="EK88" s="425"/>
      <c r="EL88" s="459"/>
      <c r="EM88" s="460" t="s">
        <v>451</v>
      </c>
      <c r="EN88" s="425"/>
      <c r="EO88" s="20" t="s">
        <v>2505</v>
      </c>
      <c r="EP88" s="424"/>
      <c r="EQ88" s="445" t="s">
        <v>1967</v>
      </c>
      <c r="ER88" s="454" t="s">
        <v>2484</v>
      </c>
      <c r="ES88" s="425"/>
      <c r="ET88" s="424" t="s">
        <v>809</v>
      </c>
    </row>
    <row r="89" spans="1:150" ht="119" x14ac:dyDescent="0.2">
      <c r="A89" s="421"/>
      <c r="B89" s="422"/>
      <c r="C89" s="421"/>
      <c r="D89" s="428"/>
      <c r="E89" s="3" t="s">
        <v>322</v>
      </c>
      <c r="F89" s="116">
        <v>1500</v>
      </c>
      <c r="G89" s="116" t="s">
        <v>481</v>
      </c>
      <c r="H89" s="116" t="s">
        <v>481</v>
      </c>
      <c r="I89" s="116" t="s">
        <v>481</v>
      </c>
      <c r="J89" s="116">
        <v>61894</v>
      </c>
      <c r="K89" s="116"/>
      <c r="L89" s="116">
        <v>52547</v>
      </c>
      <c r="M89" s="404"/>
      <c r="N89" s="425"/>
      <c r="O89" s="116">
        <v>120000</v>
      </c>
      <c r="P89" s="1" t="s">
        <v>809</v>
      </c>
      <c r="Q89" s="116">
        <v>3920</v>
      </c>
      <c r="R89" s="113">
        <v>5326</v>
      </c>
      <c r="S89" s="620">
        <v>0</v>
      </c>
      <c r="T89" s="620">
        <v>0</v>
      </c>
      <c r="U89" s="116"/>
      <c r="V89" s="116"/>
      <c r="W89" s="116">
        <v>18901</v>
      </c>
      <c r="X89" s="147"/>
      <c r="Y89" s="116"/>
      <c r="Z89" s="116"/>
      <c r="AA89" s="620" t="s">
        <v>481</v>
      </c>
      <c r="AB89" s="116">
        <v>175820</v>
      </c>
      <c r="AC89" s="116"/>
      <c r="AD89" s="116"/>
      <c r="AE89" s="425"/>
      <c r="AF89" s="425"/>
      <c r="AG89" s="116" t="s">
        <v>481</v>
      </c>
      <c r="AH89" s="116" t="s">
        <v>481</v>
      </c>
      <c r="AI89" s="113" t="s">
        <v>481</v>
      </c>
      <c r="AJ89" s="116"/>
      <c r="AK89" s="116"/>
      <c r="AL89" s="425"/>
      <c r="AM89" s="116"/>
      <c r="AN89" s="425"/>
      <c r="AO89" s="620">
        <v>3504</v>
      </c>
      <c r="AP89" s="620">
        <v>11154</v>
      </c>
      <c r="AQ89" s="620"/>
      <c r="AR89" s="171">
        <v>1363</v>
      </c>
      <c r="AS89" s="621"/>
      <c r="AT89" s="147">
        <v>24333</v>
      </c>
      <c r="AU89" s="425"/>
      <c r="AV89" s="425"/>
      <c r="AW89" s="116">
        <v>38031</v>
      </c>
      <c r="AX89" s="116"/>
      <c r="AY89" s="116"/>
      <c r="AZ89" s="116">
        <v>152300</v>
      </c>
      <c r="BA89" s="116"/>
      <c r="BB89" s="116"/>
      <c r="BC89" s="116">
        <v>58650</v>
      </c>
      <c r="BD89" s="116">
        <v>11568</v>
      </c>
      <c r="BE89" s="116">
        <v>3100</v>
      </c>
      <c r="BF89" s="116" t="s">
        <v>481</v>
      </c>
      <c r="BG89" s="116" t="s">
        <v>481</v>
      </c>
      <c r="BH89" s="116">
        <v>6647</v>
      </c>
      <c r="BI89" s="204">
        <v>313263</v>
      </c>
      <c r="BJ89" s="116">
        <v>36509</v>
      </c>
      <c r="BK89" s="425"/>
      <c r="BL89" s="116" t="s">
        <v>451</v>
      </c>
      <c r="BM89" s="116" t="s">
        <v>1644</v>
      </c>
      <c r="BN89" s="116">
        <v>5061</v>
      </c>
      <c r="BO89" s="116">
        <v>5643</v>
      </c>
      <c r="BP89" s="622" t="s">
        <v>481</v>
      </c>
      <c r="BQ89" s="425"/>
      <c r="BR89" s="116" t="s">
        <v>558</v>
      </c>
      <c r="BS89" s="116" t="s">
        <v>451</v>
      </c>
      <c r="BT89" s="425"/>
      <c r="BU89" s="425"/>
      <c r="BV89" s="620"/>
      <c r="BW89" s="425"/>
      <c r="BX89" s="620">
        <v>763</v>
      </c>
      <c r="BY89" s="116" t="s">
        <v>809</v>
      </c>
      <c r="BZ89" s="116" t="s">
        <v>481</v>
      </c>
      <c r="CA89" s="116">
        <v>29199</v>
      </c>
      <c r="CB89" s="110" t="s">
        <v>481</v>
      </c>
      <c r="CC89" s="116"/>
      <c r="CD89" s="116">
        <v>188007</v>
      </c>
      <c r="CE89" s="116"/>
      <c r="CF89" s="620">
        <v>37657</v>
      </c>
      <c r="CG89" s="424" t="s">
        <v>451</v>
      </c>
      <c r="CH89" s="620">
        <v>4906</v>
      </c>
      <c r="CI89" s="623">
        <v>0</v>
      </c>
      <c r="CJ89" s="424">
        <v>77544</v>
      </c>
      <c r="CK89" s="404">
        <v>3214</v>
      </c>
      <c r="CL89" s="404"/>
      <c r="CM89" s="404"/>
      <c r="CN89" s="425"/>
      <c r="CO89" s="633" t="s">
        <v>2140</v>
      </c>
      <c r="CP89" s="620" t="s">
        <v>481</v>
      </c>
      <c r="CQ89" s="620" t="s">
        <v>481</v>
      </c>
      <c r="CR89" s="621" t="s">
        <v>481</v>
      </c>
      <c r="CS89" s="620" t="s">
        <v>3243</v>
      </c>
      <c r="CT89" s="443" t="s">
        <v>481</v>
      </c>
      <c r="CU89" s="620" t="s">
        <v>451</v>
      </c>
      <c r="CV89" s="620">
        <v>0</v>
      </c>
      <c r="CW89" s="620" t="s">
        <v>481</v>
      </c>
      <c r="CX89" s="620"/>
      <c r="CY89" s="620"/>
      <c r="CZ89" s="634"/>
      <c r="DA89" s="635"/>
      <c r="DB89" s="116">
        <v>8956</v>
      </c>
      <c r="DC89" s="116"/>
      <c r="DD89" s="425"/>
      <c r="DE89" s="620">
        <v>307550</v>
      </c>
      <c r="DF89" s="620" t="s">
        <v>481</v>
      </c>
      <c r="DG89" s="620">
        <v>4683</v>
      </c>
      <c r="DH89" s="636"/>
      <c r="DI89" s="620" t="s">
        <v>2405</v>
      </c>
      <c r="DJ89" s="690" t="s">
        <v>2437</v>
      </c>
      <c r="DK89" s="544" t="s">
        <v>481</v>
      </c>
      <c r="DL89" s="425"/>
      <c r="DM89" s="404"/>
      <c r="DN89" s="620" t="s">
        <v>481</v>
      </c>
      <c r="DO89" s="627" t="s">
        <v>492</v>
      </c>
      <c r="DP89" s="443" t="s">
        <v>492</v>
      </c>
      <c r="DQ89" s="443" t="s">
        <v>2020</v>
      </c>
      <c r="DR89" s="627">
        <v>92</v>
      </c>
      <c r="DS89" s="620"/>
      <c r="DT89" s="620"/>
      <c r="DU89" s="404"/>
      <c r="DV89" s="404" t="s">
        <v>3364</v>
      </c>
      <c r="DW89" s="404" t="s">
        <v>3243</v>
      </c>
      <c r="DX89" s="404">
        <v>8501</v>
      </c>
      <c r="DY89" s="620" t="s">
        <v>451</v>
      </c>
      <c r="DZ89" s="620">
        <v>1789</v>
      </c>
      <c r="EA89" s="637">
        <v>329</v>
      </c>
      <c r="EB89" s="629" t="s">
        <v>481</v>
      </c>
      <c r="EC89" s="620" t="s">
        <v>2953</v>
      </c>
      <c r="ED89" s="620"/>
      <c r="EE89" s="620"/>
      <c r="EF89" s="639"/>
      <c r="EG89" s="553">
        <v>62076</v>
      </c>
      <c r="EH89" s="620" t="s">
        <v>451</v>
      </c>
      <c r="EI89" s="620">
        <v>92006</v>
      </c>
      <c r="EJ89" s="620">
        <v>53209</v>
      </c>
      <c r="EK89" s="425"/>
      <c r="EL89" s="631"/>
      <c r="EM89" s="640">
        <v>0</v>
      </c>
      <c r="EN89" s="425"/>
      <c r="EO89" s="404">
        <v>8865</v>
      </c>
      <c r="EP89" s="620"/>
      <c r="EQ89" s="627">
        <v>14195</v>
      </c>
      <c r="ER89" s="454">
        <v>250</v>
      </c>
      <c r="ES89" s="425"/>
      <c r="ET89" s="620" t="s">
        <v>809</v>
      </c>
    </row>
    <row r="90" spans="1:150" ht="42" x14ac:dyDescent="0.2">
      <c r="A90" s="421"/>
      <c r="B90" s="422"/>
      <c r="C90" s="421" t="s">
        <v>323</v>
      </c>
      <c r="D90" s="428" t="s">
        <v>324</v>
      </c>
      <c r="E90" s="3" t="s">
        <v>320</v>
      </c>
      <c r="F90" s="110" t="s">
        <v>457</v>
      </c>
      <c r="G90" s="110" t="s">
        <v>457</v>
      </c>
      <c r="H90" s="1" t="s">
        <v>457</v>
      </c>
      <c r="I90" s="110" t="s">
        <v>457</v>
      </c>
      <c r="J90" s="110" t="s">
        <v>489</v>
      </c>
      <c r="K90" s="110" t="s">
        <v>451</v>
      </c>
      <c r="L90" s="110" t="s">
        <v>679</v>
      </c>
      <c r="M90" s="20"/>
      <c r="N90" s="425"/>
      <c r="O90" s="110" t="s">
        <v>489</v>
      </c>
      <c r="P90" s="1" t="s">
        <v>489</v>
      </c>
      <c r="Q90" s="110" t="s">
        <v>457</v>
      </c>
      <c r="R90" s="113" t="s">
        <v>457</v>
      </c>
      <c r="S90" s="424" t="s">
        <v>451</v>
      </c>
      <c r="T90" s="424" t="s">
        <v>451</v>
      </c>
      <c r="U90" s="110" t="s">
        <v>679</v>
      </c>
      <c r="V90" s="110" t="s">
        <v>492</v>
      </c>
      <c r="W90" s="110" t="s">
        <v>457</v>
      </c>
      <c r="X90" s="320" t="s">
        <v>970</v>
      </c>
      <c r="Y90" s="110" t="s">
        <v>457</v>
      </c>
      <c r="Z90" s="110" t="s">
        <v>1013</v>
      </c>
      <c r="AA90" s="424" t="s">
        <v>489</v>
      </c>
      <c r="AB90" s="110" t="s">
        <v>457</v>
      </c>
      <c r="AC90" s="110" t="s">
        <v>451</v>
      </c>
      <c r="AD90" s="1" t="s">
        <v>451</v>
      </c>
      <c r="AE90" s="425"/>
      <c r="AF90" s="425"/>
      <c r="AG90" s="110" t="s">
        <v>492</v>
      </c>
      <c r="AH90" s="110" t="s">
        <v>489</v>
      </c>
      <c r="AI90" s="110" t="s">
        <v>489</v>
      </c>
      <c r="AJ90" s="110" t="s">
        <v>457</v>
      </c>
      <c r="AK90" s="110"/>
      <c r="AL90" s="425"/>
      <c r="AM90" s="322" t="s">
        <v>457</v>
      </c>
      <c r="AN90" s="425"/>
      <c r="AO90" s="424" t="s">
        <v>457</v>
      </c>
      <c r="AP90" s="424" t="s">
        <v>457</v>
      </c>
      <c r="AQ90" s="424" t="s">
        <v>457</v>
      </c>
      <c r="AR90" s="322" t="s">
        <v>457</v>
      </c>
      <c r="AS90" s="447" t="s">
        <v>457</v>
      </c>
      <c r="AT90" s="320" t="s">
        <v>457</v>
      </c>
      <c r="AU90" s="425"/>
      <c r="AV90" s="425"/>
      <c r="AW90" s="110" t="s">
        <v>457</v>
      </c>
      <c r="AX90" s="110" t="s">
        <v>457</v>
      </c>
      <c r="AY90" s="110" t="s">
        <v>457</v>
      </c>
      <c r="AZ90" s="110" t="s">
        <v>457</v>
      </c>
      <c r="BA90" s="110" t="s">
        <v>457</v>
      </c>
      <c r="BB90" s="110" t="s">
        <v>457</v>
      </c>
      <c r="BC90" s="110" t="s">
        <v>489</v>
      </c>
      <c r="BD90" s="110" t="s">
        <v>451</v>
      </c>
      <c r="BE90" s="110" t="s">
        <v>457</v>
      </c>
      <c r="BF90" s="110" t="s">
        <v>457</v>
      </c>
      <c r="BG90" s="110" t="s">
        <v>457</v>
      </c>
      <c r="BH90" s="110" t="s">
        <v>451</v>
      </c>
      <c r="BI90" s="198" t="s">
        <v>457</v>
      </c>
      <c r="BJ90" s="110" t="s">
        <v>457</v>
      </c>
      <c r="BK90" s="425"/>
      <c r="BL90" s="110" t="s">
        <v>457</v>
      </c>
      <c r="BM90" s="110" t="s">
        <v>451</v>
      </c>
      <c r="BN90" s="110" t="s">
        <v>457</v>
      </c>
      <c r="BO90" s="110" t="s">
        <v>457</v>
      </c>
      <c r="BP90" s="17" t="s">
        <v>481</v>
      </c>
      <c r="BQ90" s="425"/>
      <c r="BR90" s="110" t="s">
        <v>457</v>
      </c>
      <c r="BS90" s="110" t="s">
        <v>457</v>
      </c>
      <c r="BT90" s="425"/>
      <c r="BU90" s="425"/>
      <c r="BV90" s="424" t="s">
        <v>451</v>
      </c>
      <c r="BW90" s="425"/>
      <c r="BX90" s="424" t="s">
        <v>451</v>
      </c>
      <c r="BY90" s="110" t="s">
        <v>457</v>
      </c>
      <c r="BZ90" s="110" t="s">
        <v>457</v>
      </c>
      <c r="CA90" s="110" t="s">
        <v>457</v>
      </c>
      <c r="CB90" s="110" t="s">
        <v>451</v>
      </c>
      <c r="CC90" s="110" t="s">
        <v>451</v>
      </c>
      <c r="CD90" s="110" t="s">
        <v>457</v>
      </c>
      <c r="CE90" s="110" t="s">
        <v>451</v>
      </c>
      <c r="CF90" s="424" t="s">
        <v>489</v>
      </c>
      <c r="CG90" s="424" t="s">
        <v>451</v>
      </c>
      <c r="CH90" s="424" t="s">
        <v>457</v>
      </c>
      <c r="CI90" s="446" t="s">
        <v>457</v>
      </c>
      <c r="CJ90" s="424" t="s">
        <v>457</v>
      </c>
      <c r="CK90" s="20"/>
      <c r="CL90" s="20" t="s">
        <v>457</v>
      </c>
      <c r="CM90" s="20"/>
      <c r="CN90" s="425"/>
      <c r="CO90" s="444" t="s">
        <v>457</v>
      </c>
      <c r="CP90" s="620" t="s">
        <v>451</v>
      </c>
      <c r="CQ90" s="620"/>
      <c r="CR90" s="447" t="s">
        <v>451</v>
      </c>
      <c r="CS90" s="424" t="s">
        <v>451</v>
      </c>
      <c r="CT90" s="443" t="s">
        <v>481</v>
      </c>
      <c r="CU90" s="424" t="s">
        <v>457</v>
      </c>
      <c r="CV90" s="424" t="s">
        <v>451</v>
      </c>
      <c r="CW90" s="424" t="s">
        <v>489</v>
      </c>
      <c r="CX90" s="424" t="s">
        <v>451</v>
      </c>
      <c r="CY90" s="424"/>
      <c r="CZ90" s="448"/>
      <c r="DA90" s="449" t="s">
        <v>457</v>
      </c>
      <c r="DB90" s="110" t="s">
        <v>457</v>
      </c>
      <c r="DC90" s="110"/>
      <c r="DD90" s="425"/>
      <c r="DE90" s="424" t="s">
        <v>489</v>
      </c>
      <c r="DF90" s="424" t="s">
        <v>457</v>
      </c>
      <c r="DG90" s="424" t="s">
        <v>457</v>
      </c>
      <c r="DH90" s="464" t="s">
        <v>457</v>
      </c>
      <c r="DI90" s="424" t="s">
        <v>457</v>
      </c>
      <c r="DJ90" s="453" t="s">
        <v>457</v>
      </c>
      <c r="DK90" s="453" t="s">
        <v>457</v>
      </c>
      <c r="DL90" s="425"/>
      <c r="DM90" s="20" t="s">
        <v>451</v>
      </c>
      <c r="DN90" s="424" t="s">
        <v>457</v>
      </c>
      <c r="DO90" s="445" t="s">
        <v>489</v>
      </c>
      <c r="DP90" s="443" t="s">
        <v>489</v>
      </c>
      <c r="DQ90" s="691">
        <v>300000</v>
      </c>
      <c r="DR90" s="445" t="s">
        <v>492</v>
      </c>
      <c r="DS90" s="424" t="s">
        <v>451</v>
      </c>
      <c r="DT90" s="424"/>
      <c r="DU90" s="20"/>
      <c r="DV90" s="20" t="s">
        <v>457</v>
      </c>
      <c r="DW90" s="20" t="s">
        <v>457</v>
      </c>
      <c r="DX90" s="455" t="s">
        <v>457</v>
      </c>
      <c r="DY90" s="424" t="s">
        <v>457</v>
      </c>
      <c r="DZ90" s="424" t="s">
        <v>457</v>
      </c>
      <c r="EA90" s="519" t="s">
        <v>457</v>
      </c>
      <c r="EB90" s="457" t="s">
        <v>457</v>
      </c>
      <c r="EC90" s="424" t="s">
        <v>457</v>
      </c>
      <c r="ED90" s="424" t="s">
        <v>451</v>
      </c>
      <c r="EE90" s="424" t="s">
        <v>457</v>
      </c>
      <c r="EF90" s="458" t="s">
        <v>2775</v>
      </c>
      <c r="EG90" s="447" t="s">
        <v>489</v>
      </c>
      <c r="EH90" s="424" t="s">
        <v>457</v>
      </c>
      <c r="EI90" s="424"/>
      <c r="EJ90" s="424" t="s">
        <v>489</v>
      </c>
      <c r="EK90" s="425"/>
      <c r="EL90" s="459" t="s">
        <v>451</v>
      </c>
      <c r="EM90" s="460" t="s">
        <v>451</v>
      </c>
      <c r="EN90" s="425"/>
      <c r="EO90" s="20" t="s">
        <v>489</v>
      </c>
      <c r="EP90" s="424" t="s">
        <v>457</v>
      </c>
      <c r="EQ90" s="445" t="s">
        <v>457</v>
      </c>
      <c r="ER90" s="454" t="s">
        <v>457</v>
      </c>
      <c r="ES90" s="425"/>
      <c r="ET90" s="424" t="s">
        <v>457</v>
      </c>
    </row>
    <row r="91" spans="1:150" ht="409.6" x14ac:dyDescent="0.2">
      <c r="A91" s="421"/>
      <c r="B91" s="422"/>
      <c r="C91" s="421"/>
      <c r="D91" s="428"/>
      <c r="E91" s="3" t="s">
        <v>321</v>
      </c>
      <c r="F91" s="110" t="s">
        <v>463</v>
      </c>
      <c r="G91" s="110" t="s">
        <v>862</v>
      </c>
      <c r="H91" s="1" t="s">
        <v>885</v>
      </c>
      <c r="I91" s="110" t="s">
        <v>902</v>
      </c>
      <c r="J91" s="110" t="s">
        <v>622</v>
      </c>
      <c r="K91" s="110"/>
      <c r="L91" s="110" t="s">
        <v>680</v>
      </c>
      <c r="M91" s="20"/>
      <c r="N91" s="425"/>
      <c r="O91" s="110" t="s">
        <v>787</v>
      </c>
      <c r="P91" s="1" t="s">
        <v>818</v>
      </c>
      <c r="Q91" s="110" t="s">
        <v>839</v>
      </c>
      <c r="R91" s="113" t="s">
        <v>706</v>
      </c>
      <c r="S91" s="424" t="s">
        <v>451</v>
      </c>
      <c r="T91" s="424" t="s">
        <v>451</v>
      </c>
      <c r="U91" s="110" t="s">
        <v>463</v>
      </c>
      <c r="V91" s="110"/>
      <c r="W91" s="110" t="s">
        <v>944</v>
      </c>
      <c r="X91" s="320" t="s">
        <v>971</v>
      </c>
      <c r="Y91" s="110" t="s">
        <v>994</v>
      </c>
      <c r="Z91" s="110" t="s">
        <v>1014</v>
      </c>
      <c r="AA91" s="424" t="s">
        <v>1554</v>
      </c>
      <c r="AB91" s="110" t="s">
        <v>1038</v>
      </c>
      <c r="AC91" s="110"/>
      <c r="AD91" s="1"/>
      <c r="AE91" s="425"/>
      <c r="AF91" s="425"/>
      <c r="AG91" s="110" t="s">
        <v>481</v>
      </c>
      <c r="AH91" s="110" t="s">
        <v>481</v>
      </c>
      <c r="AI91" s="110" t="s">
        <v>493</v>
      </c>
      <c r="AJ91" s="110" t="s">
        <v>463</v>
      </c>
      <c r="AK91" s="110"/>
      <c r="AL91" s="425"/>
      <c r="AM91" s="110"/>
      <c r="AN91" s="425"/>
      <c r="AO91" s="424" t="s">
        <v>1206</v>
      </c>
      <c r="AP91" s="424" t="s">
        <v>2019</v>
      </c>
      <c r="AQ91" s="424" t="s">
        <v>1206</v>
      </c>
      <c r="AR91" s="322" t="s">
        <v>1229</v>
      </c>
      <c r="AS91" s="447" t="s">
        <v>1251</v>
      </c>
      <c r="AT91" s="176" t="s">
        <v>1271</v>
      </c>
      <c r="AU91" s="425"/>
      <c r="AV91" s="425"/>
      <c r="AW91" s="110" t="s">
        <v>1300</v>
      </c>
      <c r="AX91" s="110" t="s">
        <v>1300</v>
      </c>
      <c r="AY91" s="110" t="s">
        <v>1335</v>
      </c>
      <c r="AZ91" s="110" t="s">
        <v>1362</v>
      </c>
      <c r="BA91" s="110" t="s">
        <v>1386</v>
      </c>
      <c r="BB91" s="1" t="s">
        <v>8404</v>
      </c>
      <c r="BC91" s="1" t="s">
        <v>1450</v>
      </c>
      <c r="BD91" s="110" t="s">
        <v>481</v>
      </c>
      <c r="BE91" s="110" t="s">
        <v>1503</v>
      </c>
      <c r="BF91" s="110" t="s">
        <v>1519</v>
      </c>
      <c r="BG91" s="110" t="s">
        <v>1519</v>
      </c>
      <c r="BH91" s="110" t="s">
        <v>481</v>
      </c>
      <c r="BI91" s="198" t="s">
        <v>1554</v>
      </c>
      <c r="BJ91" s="110" t="s">
        <v>1583</v>
      </c>
      <c r="BK91" s="425"/>
      <c r="BL91" s="110" t="s">
        <v>1613</v>
      </c>
      <c r="BM91" s="110"/>
      <c r="BN91" s="110" t="s">
        <v>1678</v>
      </c>
      <c r="BO91" s="110" t="s">
        <v>1698</v>
      </c>
      <c r="BP91" s="409" t="s">
        <v>481</v>
      </c>
      <c r="BQ91" s="425"/>
      <c r="BR91" s="110" t="s">
        <v>558</v>
      </c>
      <c r="BS91" s="110" t="s">
        <v>595</v>
      </c>
      <c r="BT91" s="425"/>
      <c r="BU91" s="425"/>
      <c r="BV91" s="424"/>
      <c r="BW91" s="425"/>
      <c r="BX91" s="424" t="s">
        <v>451</v>
      </c>
      <c r="BY91" s="110" t="s">
        <v>1764</v>
      </c>
      <c r="BZ91" s="119" t="s">
        <v>1792</v>
      </c>
      <c r="CA91" s="110" t="s">
        <v>1824</v>
      </c>
      <c r="CB91" s="110" t="s">
        <v>481</v>
      </c>
      <c r="CC91" s="110"/>
      <c r="CD91" s="110" t="s">
        <v>1883</v>
      </c>
      <c r="CE91" s="110"/>
      <c r="CF91" s="424" t="s">
        <v>2889</v>
      </c>
      <c r="CG91" s="424" t="s">
        <v>451</v>
      </c>
      <c r="CH91" s="424" t="s">
        <v>463</v>
      </c>
      <c r="CI91" s="446" t="s">
        <v>2277</v>
      </c>
      <c r="CJ91" s="424" t="s">
        <v>2215</v>
      </c>
      <c r="CK91" s="20"/>
      <c r="CL91" s="20" t="s">
        <v>3308</v>
      </c>
      <c r="CM91" s="20"/>
      <c r="CN91" s="425"/>
      <c r="CO91" s="444" t="s">
        <v>2141</v>
      </c>
      <c r="CP91" s="620" t="s">
        <v>481</v>
      </c>
      <c r="CQ91" s="620" t="s">
        <v>481</v>
      </c>
      <c r="CR91" s="447" t="s">
        <v>481</v>
      </c>
      <c r="CS91" s="424" t="s">
        <v>3243</v>
      </c>
      <c r="CT91" s="443" t="s">
        <v>481</v>
      </c>
      <c r="CU91" s="424" t="s">
        <v>2328</v>
      </c>
      <c r="CV91" s="424" t="s">
        <v>736</v>
      </c>
      <c r="CW91" s="424" t="s">
        <v>2915</v>
      </c>
      <c r="CX91" s="424"/>
      <c r="CY91" s="424"/>
      <c r="CZ91" s="448"/>
      <c r="DA91" s="449" t="s">
        <v>3100</v>
      </c>
      <c r="DB91" s="110" t="s">
        <v>528</v>
      </c>
      <c r="DC91" s="110"/>
      <c r="DD91" s="425"/>
      <c r="DE91" s="424" t="s">
        <v>3122</v>
      </c>
      <c r="DF91" s="424" t="s">
        <v>2348</v>
      </c>
      <c r="DG91" s="424" t="s">
        <v>2368</v>
      </c>
      <c r="DH91" s="464" t="s">
        <v>2385</v>
      </c>
      <c r="DI91" s="424" t="s">
        <v>2406</v>
      </c>
      <c r="DJ91" s="453" t="s">
        <v>2436</v>
      </c>
      <c r="DK91" s="453" t="s">
        <v>2462</v>
      </c>
      <c r="DL91" s="425"/>
      <c r="DM91" s="20"/>
      <c r="DN91" s="424" t="s">
        <v>2298</v>
      </c>
      <c r="DO91" s="445" t="s">
        <v>1554</v>
      </c>
      <c r="DP91" s="443" t="s">
        <v>2567</v>
      </c>
      <c r="DQ91" s="443" t="s">
        <v>489</v>
      </c>
      <c r="DR91" s="445" t="s">
        <v>492</v>
      </c>
      <c r="DS91" s="424"/>
      <c r="DT91" s="424"/>
      <c r="DU91" s="20"/>
      <c r="DV91" s="20" t="s">
        <v>3365</v>
      </c>
      <c r="DW91" s="20" t="s">
        <v>3389</v>
      </c>
      <c r="DX91" s="455" t="s">
        <v>2621</v>
      </c>
      <c r="DY91" s="424" t="s">
        <v>2822</v>
      </c>
      <c r="DZ91" s="424" t="s">
        <v>2116</v>
      </c>
      <c r="EA91" s="519" t="s">
        <v>2667</v>
      </c>
      <c r="EB91" s="457" t="s">
        <v>2682</v>
      </c>
      <c r="EC91" s="424" t="s">
        <v>2954</v>
      </c>
      <c r="ED91" s="424"/>
      <c r="EE91" s="424" t="s">
        <v>2751</v>
      </c>
      <c r="EF91" s="458" t="s">
        <v>2779</v>
      </c>
      <c r="EG91" s="447" t="s">
        <v>838</v>
      </c>
      <c r="EH91" s="424" t="s">
        <v>2714</v>
      </c>
      <c r="EI91" s="424"/>
      <c r="EJ91" s="424" t="s">
        <v>3205</v>
      </c>
      <c r="EK91" s="425"/>
      <c r="EL91" s="459"/>
      <c r="EM91" s="460" t="s">
        <v>451</v>
      </c>
      <c r="EN91" s="425"/>
      <c r="EO91" s="20" t="s">
        <v>1554</v>
      </c>
      <c r="EP91" s="424" t="s">
        <v>1940</v>
      </c>
      <c r="EQ91" s="445" t="s">
        <v>1968</v>
      </c>
      <c r="ER91" s="454" t="s">
        <v>2485</v>
      </c>
      <c r="ES91" s="425"/>
      <c r="ET91" s="424" t="s">
        <v>2096</v>
      </c>
    </row>
    <row r="92" spans="1:150" ht="119" x14ac:dyDescent="0.2">
      <c r="A92" s="421"/>
      <c r="B92" s="422"/>
      <c r="C92" s="421"/>
      <c r="D92" s="428"/>
      <c r="E92" s="3" t="s">
        <v>325</v>
      </c>
      <c r="F92" s="116">
        <v>12899</v>
      </c>
      <c r="G92" s="116" t="s">
        <v>481</v>
      </c>
      <c r="H92" s="116">
        <v>4780</v>
      </c>
      <c r="I92" s="116">
        <v>1122</v>
      </c>
      <c r="J92" s="116">
        <v>17781</v>
      </c>
      <c r="K92" s="116"/>
      <c r="L92" s="116">
        <v>10410</v>
      </c>
      <c r="M92" s="404"/>
      <c r="N92" s="425"/>
      <c r="O92" s="116">
        <v>174343</v>
      </c>
      <c r="P92" s="113" t="s">
        <v>817</v>
      </c>
      <c r="Q92" s="116">
        <v>25940</v>
      </c>
      <c r="R92" s="113">
        <v>13285</v>
      </c>
      <c r="S92" s="620" t="s">
        <v>451</v>
      </c>
      <c r="T92" s="620" t="s">
        <v>451</v>
      </c>
      <c r="U92" s="116">
        <v>28000</v>
      </c>
      <c r="V92" s="116"/>
      <c r="W92" s="116">
        <v>10581</v>
      </c>
      <c r="X92" s="320">
        <v>24382</v>
      </c>
      <c r="Y92" s="116">
        <v>12753</v>
      </c>
      <c r="Z92" s="116">
        <v>9263</v>
      </c>
      <c r="AA92" s="620">
        <v>99912</v>
      </c>
      <c r="AB92" s="116">
        <v>375700</v>
      </c>
      <c r="AC92" s="116"/>
      <c r="AD92" s="116"/>
      <c r="AE92" s="425"/>
      <c r="AF92" s="425"/>
      <c r="AG92" s="116" t="s">
        <v>481</v>
      </c>
      <c r="AH92" s="116">
        <v>27043</v>
      </c>
      <c r="AI92" s="113" t="s">
        <v>494</v>
      </c>
      <c r="AJ92" s="116">
        <v>10150</v>
      </c>
      <c r="AK92" s="116"/>
      <c r="AL92" s="425"/>
      <c r="AM92" s="116"/>
      <c r="AN92" s="425"/>
      <c r="AO92" s="620">
        <v>2016</v>
      </c>
      <c r="AP92" s="620">
        <v>15257</v>
      </c>
      <c r="AQ92" s="620">
        <v>674</v>
      </c>
      <c r="AR92" s="171">
        <v>1363</v>
      </c>
      <c r="AS92" s="621">
        <v>3733</v>
      </c>
      <c r="AT92" s="179" t="s">
        <v>1272</v>
      </c>
      <c r="AU92" s="425"/>
      <c r="AV92" s="425"/>
      <c r="AW92" s="116">
        <v>368</v>
      </c>
      <c r="AX92" s="116">
        <v>314</v>
      </c>
      <c r="AY92" s="116">
        <v>468</v>
      </c>
      <c r="AZ92" s="116">
        <v>152300</v>
      </c>
      <c r="BA92" s="116">
        <v>166000</v>
      </c>
      <c r="BB92" s="135" t="s">
        <v>1418</v>
      </c>
      <c r="BC92" s="116">
        <v>18252</v>
      </c>
      <c r="BD92" s="116" t="s">
        <v>481</v>
      </c>
      <c r="BE92" s="116">
        <v>13500</v>
      </c>
      <c r="BF92" s="116">
        <v>2200</v>
      </c>
      <c r="BG92" s="116">
        <v>1000</v>
      </c>
      <c r="BH92" s="116" t="s">
        <v>481</v>
      </c>
      <c r="BI92" s="204">
        <v>47216</v>
      </c>
      <c r="BJ92" s="116">
        <v>5453</v>
      </c>
      <c r="BK92" s="425"/>
      <c r="BL92" s="116">
        <v>13098</v>
      </c>
      <c r="BM92" s="116"/>
      <c r="BN92" s="116">
        <v>5061</v>
      </c>
      <c r="BO92" s="116">
        <v>5643</v>
      </c>
      <c r="BP92" s="622" t="s">
        <v>481</v>
      </c>
      <c r="BQ92" s="425"/>
      <c r="BR92" s="116" t="s">
        <v>558</v>
      </c>
      <c r="BS92" s="116">
        <v>3275</v>
      </c>
      <c r="BT92" s="425"/>
      <c r="BU92" s="425"/>
      <c r="BV92" s="620"/>
      <c r="BW92" s="425"/>
      <c r="BX92" s="620" t="s">
        <v>451</v>
      </c>
      <c r="BY92" s="116">
        <v>161958</v>
      </c>
      <c r="BZ92" s="116">
        <v>174</v>
      </c>
      <c r="CA92" s="116">
        <v>3196</v>
      </c>
      <c r="CB92" s="116" t="s">
        <v>481</v>
      </c>
      <c r="CC92" s="116"/>
      <c r="CD92" s="116">
        <v>11942</v>
      </c>
      <c r="CE92" s="116"/>
      <c r="CF92" s="620">
        <v>652</v>
      </c>
      <c r="CG92" s="424" t="s">
        <v>451</v>
      </c>
      <c r="CH92" s="620">
        <v>13570</v>
      </c>
      <c r="CI92" s="623">
        <v>9700</v>
      </c>
      <c r="CJ92" s="620">
        <v>0</v>
      </c>
      <c r="CK92" s="404"/>
      <c r="CL92" s="20">
        <v>300</v>
      </c>
      <c r="CM92" s="404"/>
      <c r="CN92" s="425"/>
      <c r="CO92" s="633">
        <v>3335</v>
      </c>
      <c r="CP92" s="620" t="s">
        <v>481</v>
      </c>
      <c r="CQ92" s="620" t="s">
        <v>481</v>
      </c>
      <c r="CR92" s="621" t="s">
        <v>481</v>
      </c>
      <c r="CS92" s="620" t="s">
        <v>3243</v>
      </c>
      <c r="CT92" s="443" t="s">
        <v>481</v>
      </c>
      <c r="CU92" s="620">
        <v>2060</v>
      </c>
      <c r="CV92" s="620">
        <v>0</v>
      </c>
      <c r="CW92" s="620" t="s">
        <v>481</v>
      </c>
      <c r="CX92" s="620"/>
      <c r="CY92" s="620"/>
      <c r="CZ92" s="634"/>
      <c r="DA92" s="626">
        <f>'[1]Учетная политика'!$J$14</f>
        <v>130</v>
      </c>
      <c r="DB92" s="116">
        <v>13484</v>
      </c>
      <c r="DC92" s="116"/>
      <c r="DD92" s="425"/>
      <c r="DE92" s="620">
        <v>97297</v>
      </c>
      <c r="DF92" s="620">
        <v>8955</v>
      </c>
      <c r="DG92" s="620">
        <v>2997</v>
      </c>
      <c r="DH92" s="464">
        <v>898</v>
      </c>
      <c r="DI92" s="620" t="s">
        <v>2405</v>
      </c>
      <c r="DJ92" s="690" t="s">
        <v>2437</v>
      </c>
      <c r="DK92" s="544">
        <v>8522</v>
      </c>
      <c r="DL92" s="425"/>
      <c r="DM92" s="404"/>
      <c r="DN92" s="620" t="s">
        <v>481</v>
      </c>
      <c r="DO92" s="627">
        <v>5873</v>
      </c>
      <c r="DP92" s="691">
        <v>11859</v>
      </c>
      <c r="DQ92" s="443" t="s">
        <v>2586</v>
      </c>
      <c r="DR92" s="627" t="s">
        <v>492</v>
      </c>
      <c r="DS92" s="620"/>
      <c r="DT92" s="620"/>
      <c r="DU92" s="404"/>
      <c r="DV92" s="404" t="s">
        <v>3364</v>
      </c>
      <c r="DW92" s="404">
        <v>2166</v>
      </c>
      <c r="DX92" s="404">
        <v>8435</v>
      </c>
      <c r="DY92" s="620">
        <v>155284</v>
      </c>
      <c r="DZ92" s="620">
        <v>301</v>
      </c>
      <c r="EA92" s="637">
        <v>191</v>
      </c>
      <c r="EB92" s="629">
        <v>347</v>
      </c>
      <c r="EC92" s="620">
        <v>40603</v>
      </c>
      <c r="ED92" s="620"/>
      <c r="EE92" s="620">
        <v>50505</v>
      </c>
      <c r="EF92" s="630">
        <v>256028</v>
      </c>
      <c r="EG92" s="553">
        <v>62076</v>
      </c>
      <c r="EH92" s="620">
        <v>500</v>
      </c>
      <c r="EI92" s="620"/>
      <c r="EJ92" s="620">
        <v>51627</v>
      </c>
      <c r="EK92" s="425"/>
      <c r="EL92" s="631"/>
      <c r="EM92" s="640">
        <v>0</v>
      </c>
      <c r="EN92" s="425"/>
      <c r="EO92" s="404">
        <v>23422</v>
      </c>
      <c r="EP92" s="620">
        <v>2698</v>
      </c>
      <c r="EQ92" s="445">
        <f>221953</f>
        <v>221953</v>
      </c>
      <c r="ER92" s="454">
        <v>122</v>
      </c>
      <c r="ES92" s="425"/>
      <c r="ET92" s="620">
        <v>23691</v>
      </c>
    </row>
    <row r="93" spans="1:150" ht="42" x14ac:dyDescent="0.2">
      <c r="A93" s="421"/>
      <c r="B93" s="422"/>
      <c r="C93" s="421" t="s">
        <v>326</v>
      </c>
      <c r="D93" s="428" t="s">
        <v>327</v>
      </c>
      <c r="E93" s="3" t="s">
        <v>320</v>
      </c>
      <c r="F93" s="116" t="s">
        <v>451</v>
      </c>
      <c r="G93" s="116" t="s">
        <v>451</v>
      </c>
      <c r="H93" s="116" t="s">
        <v>451</v>
      </c>
      <c r="I93" s="116" t="s">
        <v>451</v>
      </c>
      <c r="J93" s="116" t="s">
        <v>492</v>
      </c>
      <c r="K93" s="110" t="s">
        <v>451</v>
      </c>
      <c r="L93" s="116" t="s">
        <v>451</v>
      </c>
      <c r="M93" s="404"/>
      <c r="N93" s="425"/>
      <c r="O93" s="116" t="s">
        <v>489</v>
      </c>
      <c r="P93" s="1" t="s">
        <v>492</v>
      </c>
      <c r="Q93" s="116" t="s">
        <v>451</v>
      </c>
      <c r="R93" s="113" t="s">
        <v>457</v>
      </c>
      <c r="S93" s="620" t="s">
        <v>457</v>
      </c>
      <c r="T93" s="620" t="s">
        <v>451</v>
      </c>
      <c r="U93" s="116" t="s">
        <v>457</v>
      </c>
      <c r="V93" s="116" t="s">
        <v>492</v>
      </c>
      <c r="W93" s="116" t="s">
        <v>451</v>
      </c>
      <c r="X93" s="147" t="s">
        <v>492</v>
      </c>
      <c r="Y93" s="116" t="s">
        <v>451</v>
      </c>
      <c r="Z93" s="116" t="s">
        <v>451</v>
      </c>
      <c r="AA93" s="620" t="s">
        <v>492</v>
      </c>
      <c r="AB93" s="116" t="s">
        <v>457</v>
      </c>
      <c r="AC93" s="116" t="s">
        <v>451</v>
      </c>
      <c r="AD93" s="116" t="s">
        <v>451</v>
      </c>
      <c r="AE93" s="425"/>
      <c r="AF93" s="425"/>
      <c r="AG93" s="116" t="s">
        <v>489</v>
      </c>
      <c r="AH93" s="116" t="s">
        <v>492</v>
      </c>
      <c r="AI93" s="116" t="s">
        <v>492</v>
      </c>
      <c r="AJ93" s="116" t="s">
        <v>457</v>
      </c>
      <c r="AK93" s="116"/>
      <c r="AL93" s="425"/>
      <c r="AM93" s="116"/>
      <c r="AN93" s="425"/>
      <c r="AO93" s="620" t="s">
        <v>451</v>
      </c>
      <c r="AP93" s="620" t="s">
        <v>451</v>
      </c>
      <c r="AQ93" s="620"/>
      <c r="AR93" s="171" t="s">
        <v>451</v>
      </c>
      <c r="AS93" s="621" t="s">
        <v>451</v>
      </c>
      <c r="AT93" s="174" t="s">
        <v>451</v>
      </c>
      <c r="AU93" s="425"/>
      <c r="AV93" s="425"/>
      <c r="AW93" s="116"/>
      <c r="AX93" s="116"/>
      <c r="AY93" s="116" t="s">
        <v>451</v>
      </c>
      <c r="AZ93" s="116" t="s">
        <v>451</v>
      </c>
      <c r="BA93" s="116" t="s">
        <v>457</v>
      </c>
      <c r="BB93" s="116" t="s">
        <v>451</v>
      </c>
      <c r="BC93" s="116" t="s">
        <v>457</v>
      </c>
      <c r="BD93" s="116" t="s">
        <v>451</v>
      </c>
      <c r="BE93" s="116" t="s">
        <v>451</v>
      </c>
      <c r="BF93" s="110" t="s">
        <v>451</v>
      </c>
      <c r="BG93" s="110" t="s">
        <v>451</v>
      </c>
      <c r="BH93" s="116" t="s">
        <v>451</v>
      </c>
      <c r="BI93" s="204" t="s">
        <v>451</v>
      </c>
      <c r="BJ93" s="116" t="s">
        <v>451</v>
      </c>
      <c r="BK93" s="425"/>
      <c r="BL93" s="116" t="s">
        <v>451</v>
      </c>
      <c r="BM93" s="116" t="s">
        <v>451</v>
      </c>
      <c r="BN93" s="116" t="s">
        <v>451</v>
      </c>
      <c r="BO93" s="116" t="s">
        <v>451</v>
      </c>
      <c r="BP93" s="404" t="s">
        <v>451</v>
      </c>
      <c r="BQ93" s="425"/>
      <c r="BR93" s="116" t="s">
        <v>558</v>
      </c>
      <c r="BS93" s="116" t="s">
        <v>451</v>
      </c>
      <c r="BT93" s="425"/>
      <c r="BU93" s="425"/>
      <c r="BV93" s="620" t="s">
        <v>451</v>
      </c>
      <c r="BW93" s="425"/>
      <c r="BX93" s="620" t="s">
        <v>457</v>
      </c>
      <c r="BY93" s="116" t="s">
        <v>457</v>
      </c>
      <c r="BZ93" s="116" t="s">
        <v>451</v>
      </c>
      <c r="CA93" s="116" t="s">
        <v>451</v>
      </c>
      <c r="CB93" s="110" t="s">
        <v>457</v>
      </c>
      <c r="CC93" s="110" t="s">
        <v>451</v>
      </c>
      <c r="CD93" s="116" t="s">
        <v>451</v>
      </c>
      <c r="CE93" s="110" t="s">
        <v>451</v>
      </c>
      <c r="CF93" s="424" t="s">
        <v>492</v>
      </c>
      <c r="CG93" s="424" t="s">
        <v>451</v>
      </c>
      <c r="CH93" s="620" t="s">
        <v>451</v>
      </c>
      <c r="CI93" s="446" t="s">
        <v>451</v>
      </c>
      <c r="CJ93" s="620" t="s">
        <v>451</v>
      </c>
      <c r="CK93" s="404"/>
      <c r="CL93" s="404"/>
      <c r="CM93" s="404"/>
      <c r="CN93" s="425"/>
      <c r="CO93" s="620" t="s">
        <v>457</v>
      </c>
      <c r="CP93" s="620" t="s">
        <v>451</v>
      </c>
      <c r="CQ93" s="620"/>
      <c r="CR93" s="621" t="s">
        <v>451</v>
      </c>
      <c r="CS93" s="620" t="s">
        <v>451</v>
      </c>
      <c r="CT93" s="443" t="s">
        <v>481</v>
      </c>
      <c r="CU93" s="620" t="s">
        <v>451</v>
      </c>
      <c r="CV93" s="620" t="s">
        <v>457</v>
      </c>
      <c r="CW93" s="424" t="s">
        <v>489</v>
      </c>
      <c r="CX93" s="620" t="s">
        <v>451</v>
      </c>
      <c r="CY93" s="620"/>
      <c r="CZ93" s="634"/>
      <c r="DA93" s="635" t="s">
        <v>451</v>
      </c>
      <c r="DB93" s="116" t="s">
        <v>457</v>
      </c>
      <c r="DC93" s="116"/>
      <c r="DD93" s="425"/>
      <c r="DE93" s="620" t="s">
        <v>451</v>
      </c>
      <c r="DF93" s="620" t="s">
        <v>451</v>
      </c>
      <c r="DG93" s="620" t="s">
        <v>451</v>
      </c>
      <c r="DH93" s="636" t="s">
        <v>451</v>
      </c>
      <c r="DI93" s="620" t="s">
        <v>451</v>
      </c>
      <c r="DJ93" s="544"/>
      <c r="DK93" s="544" t="s">
        <v>457</v>
      </c>
      <c r="DL93" s="425"/>
      <c r="DM93" s="404" t="s">
        <v>457</v>
      </c>
      <c r="DN93" s="620" t="s">
        <v>451</v>
      </c>
      <c r="DO93" s="445" t="s">
        <v>492</v>
      </c>
      <c r="DP93" s="443" t="s">
        <v>492</v>
      </c>
      <c r="DQ93" s="691">
        <v>15000</v>
      </c>
      <c r="DR93" s="445" t="s">
        <v>492</v>
      </c>
      <c r="DS93" s="620" t="s">
        <v>451</v>
      </c>
      <c r="DT93" s="620"/>
      <c r="DU93" s="404"/>
      <c r="DV93" s="404" t="s">
        <v>451</v>
      </c>
      <c r="DW93" s="404" t="s">
        <v>457</v>
      </c>
      <c r="DX93" s="404" t="s">
        <v>451</v>
      </c>
      <c r="DY93" s="620" t="s">
        <v>457</v>
      </c>
      <c r="DZ93" s="620" t="s">
        <v>457</v>
      </c>
      <c r="EA93" s="637" t="s">
        <v>451</v>
      </c>
      <c r="EB93" s="629" t="s">
        <v>451</v>
      </c>
      <c r="EC93" s="620" t="s">
        <v>451</v>
      </c>
      <c r="ED93" s="620" t="s">
        <v>451</v>
      </c>
      <c r="EE93" s="620" t="s">
        <v>451</v>
      </c>
      <c r="EF93" s="639" t="s">
        <v>451</v>
      </c>
      <c r="EG93" s="621" t="s">
        <v>451</v>
      </c>
      <c r="EH93" s="620" t="s">
        <v>457</v>
      </c>
      <c r="EI93" s="620"/>
      <c r="EJ93" s="620" t="s">
        <v>492</v>
      </c>
      <c r="EK93" s="425"/>
      <c r="EL93" s="631" t="s">
        <v>451</v>
      </c>
      <c r="EM93" s="460" t="s">
        <v>451</v>
      </c>
      <c r="EN93" s="425"/>
      <c r="EO93" s="404" t="s">
        <v>489</v>
      </c>
      <c r="EP93" s="620" t="s">
        <v>451</v>
      </c>
      <c r="EQ93" s="627" t="s">
        <v>451</v>
      </c>
      <c r="ER93" s="454" t="s">
        <v>451</v>
      </c>
      <c r="ES93" s="425"/>
      <c r="ET93" s="620" t="s">
        <v>451</v>
      </c>
    </row>
    <row r="94" spans="1:150" ht="384" x14ac:dyDescent="0.2">
      <c r="A94" s="421"/>
      <c r="B94" s="422"/>
      <c r="C94" s="429"/>
      <c r="D94" s="430"/>
      <c r="E94" s="3" t="s">
        <v>321</v>
      </c>
      <c r="F94" s="116" t="s">
        <v>451</v>
      </c>
      <c r="G94" s="116" t="s">
        <v>481</v>
      </c>
      <c r="H94" s="116" t="s">
        <v>481</v>
      </c>
      <c r="I94" s="116" t="s">
        <v>481</v>
      </c>
      <c r="J94" s="116" t="s">
        <v>481</v>
      </c>
      <c r="K94" s="116"/>
      <c r="L94" s="116"/>
      <c r="M94" s="404"/>
      <c r="N94" s="425"/>
      <c r="O94" s="116" t="s">
        <v>787</v>
      </c>
      <c r="P94" s="1" t="s">
        <v>809</v>
      </c>
      <c r="Q94" s="1" t="s">
        <v>481</v>
      </c>
      <c r="R94" s="113" t="s">
        <v>706</v>
      </c>
      <c r="S94" s="620" t="s">
        <v>451</v>
      </c>
      <c r="T94" s="620" t="s">
        <v>451</v>
      </c>
      <c r="U94" s="116" t="s">
        <v>763</v>
      </c>
      <c r="V94" s="116"/>
      <c r="W94" s="116"/>
      <c r="X94" s="147"/>
      <c r="Y94" s="116"/>
      <c r="Z94" s="116"/>
      <c r="AA94" s="620" t="s">
        <v>481</v>
      </c>
      <c r="AB94" s="110" t="s">
        <v>1038</v>
      </c>
      <c r="AC94" s="116"/>
      <c r="AD94" s="116"/>
      <c r="AE94" s="425"/>
      <c r="AF94" s="425"/>
      <c r="AG94" s="161" t="s">
        <v>1088</v>
      </c>
      <c r="AH94" s="116" t="s">
        <v>481</v>
      </c>
      <c r="AI94" s="116" t="s">
        <v>481</v>
      </c>
      <c r="AJ94" s="116" t="s">
        <v>1167</v>
      </c>
      <c r="AK94" s="116"/>
      <c r="AL94" s="425"/>
      <c r="AM94" s="116"/>
      <c r="AN94" s="425"/>
      <c r="AO94" s="620"/>
      <c r="AP94" s="620"/>
      <c r="AQ94" s="620"/>
      <c r="AR94" s="171"/>
      <c r="AS94" s="621"/>
      <c r="AT94" s="147"/>
      <c r="AU94" s="425"/>
      <c r="AV94" s="425"/>
      <c r="AW94" s="116"/>
      <c r="AX94" s="116"/>
      <c r="AY94" s="116"/>
      <c r="AZ94" s="116" t="s">
        <v>451</v>
      </c>
      <c r="BA94" s="110" t="s">
        <v>1387</v>
      </c>
      <c r="BB94" s="116"/>
      <c r="BC94" s="116" t="s">
        <v>1451</v>
      </c>
      <c r="BD94" s="116" t="s">
        <v>481</v>
      </c>
      <c r="BE94" s="116" t="s">
        <v>481</v>
      </c>
      <c r="BF94" s="116" t="s">
        <v>481</v>
      </c>
      <c r="BG94" s="116" t="s">
        <v>481</v>
      </c>
      <c r="BH94" s="116" t="s">
        <v>481</v>
      </c>
      <c r="BI94" s="204" t="s">
        <v>481</v>
      </c>
      <c r="BJ94" s="116"/>
      <c r="BK94" s="425"/>
      <c r="BL94" s="116" t="s">
        <v>451</v>
      </c>
      <c r="BM94" s="116"/>
      <c r="BN94" s="116" t="s">
        <v>481</v>
      </c>
      <c r="BO94" s="116" t="s">
        <v>481</v>
      </c>
      <c r="BP94" s="404"/>
      <c r="BQ94" s="425"/>
      <c r="BR94" s="116" t="s">
        <v>558</v>
      </c>
      <c r="BS94" s="116" t="s">
        <v>451</v>
      </c>
      <c r="BT94" s="425"/>
      <c r="BU94" s="425"/>
      <c r="BV94" s="620"/>
      <c r="BW94" s="425"/>
      <c r="BX94" s="620" t="s">
        <v>1742</v>
      </c>
      <c r="BY94" s="116" t="s">
        <v>1764</v>
      </c>
      <c r="BZ94" s="116" t="s">
        <v>481</v>
      </c>
      <c r="CA94" s="116" t="s">
        <v>481</v>
      </c>
      <c r="CB94" s="110" t="s">
        <v>1846</v>
      </c>
      <c r="CC94" s="116"/>
      <c r="CD94" s="116" t="s">
        <v>481</v>
      </c>
      <c r="CE94" s="116"/>
      <c r="CF94" s="424" t="s">
        <v>492</v>
      </c>
      <c r="CG94" s="424" t="s">
        <v>451</v>
      </c>
      <c r="CH94" s="620" t="s">
        <v>451</v>
      </c>
      <c r="CI94" s="446" t="s">
        <v>451</v>
      </c>
      <c r="CJ94" s="620"/>
      <c r="CK94" s="404"/>
      <c r="CL94" s="404"/>
      <c r="CM94" s="404"/>
      <c r="CN94" s="425"/>
      <c r="CO94" s="620" t="s">
        <v>2142</v>
      </c>
      <c r="CP94" s="620" t="s">
        <v>481</v>
      </c>
      <c r="CQ94" s="620" t="s">
        <v>481</v>
      </c>
      <c r="CR94" s="621" t="s">
        <v>481</v>
      </c>
      <c r="CS94" s="620" t="s">
        <v>3243</v>
      </c>
      <c r="CT94" s="443" t="s">
        <v>481</v>
      </c>
      <c r="CU94" s="620" t="s">
        <v>451</v>
      </c>
      <c r="CV94" s="620" t="s">
        <v>3285</v>
      </c>
      <c r="CW94" s="424" t="s">
        <v>2916</v>
      </c>
      <c r="CX94" s="620"/>
      <c r="CY94" s="620"/>
      <c r="CZ94" s="634"/>
      <c r="DA94" s="635"/>
      <c r="DB94" s="116" t="s">
        <v>529</v>
      </c>
      <c r="DC94" s="116"/>
      <c r="DD94" s="425"/>
      <c r="DE94" s="620"/>
      <c r="DF94" s="620" t="s">
        <v>481</v>
      </c>
      <c r="DG94" s="620" t="s">
        <v>481</v>
      </c>
      <c r="DH94" s="636"/>
      <c r="DI94" s="620"/>
      <c r="DJ94" s="544"/>
      <c r="DK94" s="544" t="s">
        <v>2463</v>
      </c>
      <c r="DL94" s="425"/>
      <c r="DM94" s="404" t="s">
        <v>1167</v>
      </c>
      <c r="DN94" s="620" t="s">
        <v>481</v>
      </c>
      <c r="DO94" s="445" t="s">
        <v>492</v>
      </c>
      <c r="DP94" s="443" t="s">
        <v>492</v>
      </c>
      <c r="DQ94" s="443" t="s">
        <v>492</v>
      </c>
      <c r="DR94" s="445" t="s">
        <v>492</v>
      </c>
      <c r="DS94" s="620"/>
      <c r="DT94" s="620"/>
      <c r="DU94" s="404"/>
      <c r="DV94" s="404"/>
      <c r="DW94" s="404" t="s">
        <v>3390</v>
      </c>
      <c r="DX94" s="404"/>
      <c r="DY94" s="620" t="s">
        <v>2823</v>
      </c>
      <c r="DZ94" s="424" t="s">
        <v>2117</v>
      </c>
      <c r="EA94" s="637" t="s">
        <v>481</v>
      </c>
      <c r="EB94" s="629" t="s">
        <v>481</v>
      </c>
      <c r="EC94" s="620"/>
      <c r="ED94" s="620"/>
      <c r="EE94" s="620"/>
      <c r="EF94" s="639"/>
      <c r="EG94" s="621"/>
      <c r="EH94" s="620" t="s">
        <v>2715</v>
      </c>
      <c r="EI94" s="620"/>
      <c r="EJ94" s="620" t="s">
        <v>481</v>
      </c>
      <c r="EK94" s="425"/>
      <c r="EL94" s="631"/>
      <c r="EM94" s="460" t="s">
        <v>451</v>
      </c>
      <c r="EN94" s="425"/>
      <c r="EO94" s="404" t="s">
        <v>2524</v>
      </c>
      <c r="EP94" s="620"/>
      <c r="EQ94" s="627" t="s">
        <v>481</v>
      </c>
      <c r="ER94" s="454" t="s">
        <v>481</v>
      </c>
      <c r="ES94" s="425"/>
      <c r="ET94" s="620" t="s">
        <v>809</v>
      </c>
    </row>
    <row r="95" spans="1:150" ht="42" x14ac:dyDescent="0.2">
      <c r="A95" s="421"/>
      <c r="B95" s="422"/>
      <c r="C95" s="429"/>
      <c r="D95" s="430"/>
      <c r="E95" s="3" t="s">
        <v>325</v>
      </c>
      <c r="F95" s="116" t="s">
        <v>451</v>
      </c>
      <c r="G95" s="116" t="s">
        <v>481</v>
      </c>
      <c r="H95" s="116" t="s">
        <v>481</v>
      </c>
      <c r="I95" s="116" t="s">
        <v>481</v>
      </c>
      <c r="J95" s="116" t="s">
        <v>481</v>
      </c>
      <c r="K95" s="116"/>
      <c r="L95" s="116"/>
      <c r="M95" s="404"/>
      <c r="N95" s="425"/>
      <c r="O95" s="116">
        <v>9008</v>
      </c>
      <c r="P95" s="1" t="s">
        <v>809</v>
      </c>
      <c r="Q95" s="1" t="s">
        <v>481</v>
      </c>
      <c r="R95" s="113">
        <v>4586</v>
      </c>
      <c r="S95" s="620">
        <v>84343</v>
      </c>
      <c r="T95" s="620" t="s">
        <v>451</v>
      </c>
      <c r="U95" s="116">
        <v>1700</v>
      </c>
      <c r="V95" s="116"/>
      <c r="W95" s="116"/>
      <c r="X95" s="147"/>
      <c r="Y95" s="116"/>
      <c r="Z95" s="116"/>
      <c r="AA95" s="620" t="s">
        <v>481</v>
      </c>
      <c r="AB95" s="116">
        <v>208180</v>
      </c>
      <c r="AC95" s="116"/>
      <c r="AD95" s="116"/>
      <c r="AE95" s="425"/>
      <c r="AF95" s="425"/>
      <c r="AG95" s="116">
        <v>112</v>
      </c>
      <c r="AH95" s="116" t="s">
        <v>481</v>
      </c>
      <c r="AI95" s="116" t="s">
        <v>481</v>
      </c>
      <c r="AJ95" s="116">
        <v>9104</v>
      </c>
      <c r="AK95" s="116"/>
      <c r="AL95" s="425"/>
      <c r="AM95" s="116"/>
      <c r="AN95" s="425"/>
      <c r="AO95" s="620"/>
      <c r="AP95" s="620"/>
      <c r="AQ95" s="620"/>
      <c r="AR95" s="171"/>
      <c r="AS95" s="621"/>
      <c r="AT95" s="147"/>
      <c r="AU95" s="425"/>
      <c r="AV95" s="425"/>
      <c r="AW95" s="116"/>
      <c r="AX95" s="116"/>
      <c r="AY95" s="116"/>
      <c r="AZ95" s="116" t="s">
        <v>451</v>
      </c>
      <c r="BA95" s="116"/>
      <c r="BB95" s="116"/>
      <c r="BC95" s="116">
        <v>0</v>
      </c>
      <c r="BD95" s="116" t="s">
        <v>481</v>
      </c>
      <c r="BE95" s="116" t="s">
        <v>481</v>
      </c>
      <c r="BF95" s="116" t="s">
        <v>481</v>
      </c>
      <c r="BG95" s="116" t="s">
        <v>481</v>
      </c>
      <c r="BH95" s="116" t="s">
        <v>481</v>
      </c>
      <c r="BI95" s="204" t="s">
        <v>481</v>
      </c>
      <c r="BJ95" s="116"/>
      <c r="BK95" s="425"/>
      <c r="BL95" s="116" t="s">
        <v>451</v>
      </c>
      <c r="BM95" s="116"/>
      <c r="BN95" s="116" t="s">
        <v>481</v>
      </c>
      <c r="BO95" s="116" t="s">
        <v>481</v>
      </c>
      <c r="BP95" s="638"/>
      <c r="BQ95" s="425"/>
      <c r="BR95" s="116" t="s">
        <v>558</v>
      </c>
      <c r="BS95" s="116" t="s">
        <v>451</v>
      </c>
      <c r="BT95" s="425"/>
      <c r="BU95" s="425"/>
      <c r="BV95" s="620"/>
      <c r="BW95" s="425"/>
      <c r="BX95" s="620">
        <v>121</v>
      </c>
      <c r="BY95" s="116">
        <v>842055</v>
      </c>
      <c r="BZ95" s="116" t="s">
        <v>481</v>
      </c>
      <c r="CA95" s="116" t="s">
        <v>481</v>
      </c>
      <c r="CB95" s="116">
        <v>6357</v>
      </c>
      <c r="CC95" s="116"/>
      <c r="CD95" s="116" t="s">
        <v>481</v>
      </c>
      <c r="CE95" s="116"/>
      <c r="CF95" s="620" t="s">
        <v>492</v>
      </c>
      <c r="CG95" s="424" t="s">
        <v>451</v>
      </c>
      <c r="CH95" s="620" t="s">
        <v>451</v>
      </c>
      <c r="CI95" s="446">
        <v>0</v>
      </c>
      <c r="CJ95" s="620"/>
      <c r="CK95" s="404"/>
      <c r="CL95" s="404"/>
      <c r="CM95" s="404"/>
      <c r="CN95" s="425"/>
      <c r="CO95" s="633" t="s">
        <v>2140</v>
      </c>
      <c r="CP95" s="620" t="s">
        <v>481</v>
      </c>
      <c r="CQ95" s="620" t="s">
        <v>481</v>
      </c>
      <c r="CR95" s="621" t="s">
        <v>481</v>
      </c>
      <c r="CS95" s="620" t="s">
        <v>3243</v>
      </c>
      <c r="CT95" s="443" t="s">
        <v>481</v>
      </c>
      <c r="CU95" s="620" t="s">
        <v>451</v>
      </c>
      <c r="CV95" s="620">
        <v>16</v>
      </c>
      <c r="CW95" s="620" t="s">
        <v>481</v>
      </c>
      <c r="CX95" s="620"/>
      <c r="CY95" s="620"/>
      <c r="CZ95" s="634"/>
      <c r="DA95" s="635"/>
      <c r="DB95" s="116">
        <v>91</v>
      </c>
      <c r="DC95" s="116"/>
      <c r="DD95" s="425"/>
      <c r="DE95" s="620"/>
      <c r="DF95" s="620" t="s">
        <v>481</v>
      </c>
      <c r="DG95" s="620" t="s">
        <v>481</v>
      </c>
      <c r="DH95" s="636"/>
      <c r="DI95" s="620"/>
      <c r="DJ95" s="690"/>
      <c r="DK95" s="544">
        <v>2548</v>
      </c>
      <c r="DL95" s="425"/>
      <c r="DM95" s="404">
        <v>1700</v>
      </c>
      <c r="DN95" s="620" t="s">
        <v>481</v>
      </c>
      <c r="DO95" s="627" t="s">
        <v>492</v>
      </c>
      <c r="DP95" s="443" t="s">
        <v>492</v>
      </c>
      <c r="DQ95" s="443" t="s">
        <v>492</v>
      </c>
      <c r="DR95" s="627" t="s">
        <v>492</v>
      </c>
      <c r="DS95" s="620"/>
      <c r="DT95" s="620"/>
      <c r="DU95" s="404"/>
      <c r="DV95" s="404"/>
      <c r="DW95" s="404" t="s">
        <v>3243</v>
      </c>
      <c r="DX95" s="404"/>
      <c r="DY95" s="620">
        <v>92</v>
      </c>
      <c r="DZ95" s="620">
        <v>75</v>
      </c>
      <c r="EA95" s="637" t="s">
        <v>481</v>
      </c>
      <c r="EB95" s="629" t="s">
        <v>481</v>
      </c>
      <c r="EC95" s="620"/>
      <c r="ED95" s="620"/>
      <c r="EE95" s="620"/>
      <c r="EF95" s="639"/>
      <c r="EG95" s="621"/>
      <c r="EH95" s="620" t="s">
        <v>2716</v>
      </c>
      <c r="EI95" s="620"/>
      <c r="EJ95" s="620" t="s">
        <v>481</v>
      </c>
      <c r="EK95" s="425"/>
      <c r="EL95" s="631"/>
      <c r="EM95" s="640">
        <v>0</v>
      </c>
      <c r="EN95" s="425"/>
      <c r="EO95" s="404">
        <v>1443</v>
      </c>
      <c r="EP95" s="620"/>
      <c r="EQ95" s="627" t="s">
        <v>481</v>
      </c>
      <c r="ER95" s="454" t="s">
        <v>481</v>
      </c>
      <c r="ES95" s="425"/>
      <c r="ET95" s="620" t="s">
        <v>809</v>
      </c>
    </row>
    <row r="96" spans="1:150" ht="52" customHeight="1" x14ac:dyDescent="0.2">
      <c r="A96" s="421"/>
      <c r="B96" s="422"/>
      <c r="C96" s="429" t="s">
        <v>328</v>
      </c>
      <c r="D96" s="430" t="s">
        <v>329</v>
      </c>
      <c r="E96" s="3" t="s">
        <v>320</v>
      </c>
      <c r="F96" s="116" t="s">
        <v>451</v>
      </c>
      <c r="G96" s="116" t="s">
        <v>451</v>
      </c>
      <c r="H96" s="116" t="s">
        <v>451</v>
      </c>
      <c r="I96" s="116" t="s">
        <v>451</v>
      </c>
      <c r="J96" s="116" t="s">
        <v>492</v>
      </c>
      <c r="K96" s="110" t="s">
        <v>451</v>
      </c>
      <c r="L96" s="116" t="s">
        <v>451</v>
      </c>
      <c r="M96" s="404"/>
      <c r="N96" s="425"/>
      <c r="O96" s="116" t="s">
        <v>492</v>
      </c>
      <c r="P96" s="1" t="s">
        <v>492</v>
      </c>
      <c r="Q96" s="116" t="s">
        <v>451</v>
      </c>
      <c r="R96" s="113" t="s">
        <v>457</v>
      </c>
      <c r="S96" s="620" t="s">
        <v>451</v>
      </c>
      <c r="T96" s="620" t="s">
        <v>457</v>
      </c>
      <c r="U96" s="116" t="s">
        <v>451</v>
      </c>
      <c r="V96" s="116" t="s">
        <v>492</v>
      </c>
      <c r="W96" s="116" t="s">
        <v>451</v>
      </c>
      <c r="X96" s="147" t="s">
        <v>492</v>
      </c>
      <c r="Y96" s="116" t="s">
        <v>451</v>
      </c>
      <c r="Z96" s="116" t="s">
        <v>451</v>
      </c>
      <c r="AA96" s="620" t="s">
        <v>492</v>
      </c>
      <c r="AB96" s="116" t="s">
        <v>451</v>
      </c>
      <c r="AC96" s="116" t="s">
        <v>451</v>
      </c>
      <c r="AD96" s="116" t="s">
        <v>451</v>
      </c>
      <c r="AE96" s="425"/>
      <c r="AF96" s="425"/>
      <c r="AG96" s="116" t="s">
        <v>492</v>
      </c>
      <c r="AH96" s="116" t="s">
        <v>492</v>
      </c>
      <c r="AI96" s="116" t="s">
        <v>492</v>
      </c>
      <c r="AJ96" s="116" t="s">
        <v>451</v>
      </c>
      <c r="AK96" s="116"/>
      <c r="AL96" s="425"/>
      <c r="AM96" s="116"/>
      <c r="AN96" s="425"/>
      <c r="AO96" s="620" t="s">
        <v>451</v>
      </c>
      <c r="AP96" s="620" t="s">
        <v>451</v>
      </c>
      <c r="AQ96" s="620"/>
      <c r="AR96" s="171" t="s">
        <v>451</v>
      </c>
      <c r="AS96" s="621" t="s">
        <v>451</v>
      </c>
      <c r="AT96" s="147" t="s">
        <v>451</v>
      </c>
      <c r="AU96" s="425"/>
      <c r="AV96" s="425"/>
      <c r="AW96" s="116" t="s">
        <v>451</v>
      </c>
      <c r="AX96" s="116" t="s">
        <v>451</v>
      </c>
      <c r="AY96" s="116" t="s">
        <v>451</v>
      </c>
      <c r="AZ96" s="116" t="s">
        <v>451</v>
      </c>
      <c r="BA96" s="116" t="s">
        <v>451</v>
      </c>
      <c r="BB96" s="116" t="s">
        <v>451</v>
      </c>
      <c r="BC96" s="116" t="s">
        <v>457</v>
      </c>
      <c r="BD96" s="116" t="s">
        <v>451</v>
      </c>
      <c r="BE96" s="116" t="s">
        <v>451</v>
      </c>
      <c r="BF96" s="110" t="s">
        <v>451</v>
      </c>
      <c r="BG96" s="110" t="s">
        <v>451</v>
      </c>
      <c r="BH96" s="116" t="s">
        <v>451</v>
      </c>
      <c r="BI96" s="204" t="s">
        <v>451</v>
      </c>
      <c r="BJ96" s="116" t="s">
        <v>451</v>
      </c>
      <c r="BK96" s="425"/>
      <c r="BL96" s="116" t="s">
        <v>451</v>
      </c>
      <c r="BM96" s="116" t="s">
        <v>451</v>
      </c>
      <c r="BN96" s="116" t="s">
        <v>451</v>
      </c>
      <c r="BO96" s="116" t="s">
        <v>679</v>
      </c>
      <c r="BP96" s="17" t="s">
        <v>451</v>
      </c>
      <c r="BQ96" s="425"/>
      <c r="BR96" s="116" t="s">
        <v>558</v>
      </c>
      <c r="BS96" s="116" t="s">
        <v>451</v>
      </c>
      <c r="BT96" s="425"/>
      <c r="BU96" s="425"/>
      <c r="BV96" s="620" t="s">
        <v>451</v>
      </c>
      <c r="BW96" s="425"/>
      <c r="BX96" s="620" t="s">
        <v>451</v>
      </c>
      <c r="BY96" s="116" t="s">
        <v>457</v>
      </c>
      <c r="BZ96" s="116" t="s">
        <v>451</v>
      </c>
      <c r="CA96" s="116" t="s">
        <v>451</v>
      </c>
      <c r="CB96" s="116" t="s">
        <v>451</v>
      </c>
      <c r="CC96" s="110" t="s">
        <v>451</v>
      </c>
      <c r="CD96" s="116" t="s">
        <v>451</v>
      </c>
      <c r="CE96" s="110" t="s">
        <v>451</v>
      </c>
      <c r="CF96" s="424" t="s">
        <v>492</v>
      </c>
      <c r="CG96" s="424" t="s">
        <v>451</v>
      </c>
      <c r="CH96" s="620" t="s">
        <v>451</v>
      </c>
      <c r="CI96" s="446" t="s">
        <v>451</v>
      </c>
      <c r="CJ96" s="620" t="s">
        <v>451</v>
      </c>
      <c r="CK96" s="404"/>
      <c r="CL96" s="404"/>
      <c r="CM96" s="404"/>
      <c r="CN96" s="425"/>
      <c r="CO96" s="620" t="s">
        <v>2143</v>
      </c>
      <c r="CP96" s="620" t="s">
        <v>451</v>
      </c>
      <c r="CQ96" s="620"/>
      <c r="CR96" s="621" t="s">
        <v>451</v>
      </c>
      <c r="CS96" s="620" t="s">
        <v>451</v>
      </c>
      <c r="CT96" s="443" t="s">
        <v>481</v>
      </c>
      <c r="CU96" s="620" t="s">
        <v>451</v>
      </c>
      <c r="CV96" s="620" t="s">
        <v>457</v>
      </c>
      <c r="CW96" s="620" t="s">
        <v>492</v>
      </c>
      <c r="CX96" s="620" t="s">
        <v>451</v>
      </c>
      <c r="CY96" s="620"/>
      <c r="CZ96" s="634"/>
      <c r="DA96" s="635" t="s">
        <v>451</v>
      </c>
      <c r="DB96" s="116"/>
      <c r="DC96" s="116"/>
      <c r="DD96" s="425"/>
      <c r="DE96" s="620" t="s">
        <v>489</v>
      </c>
      <c r="DF96" s="620" t="s">
        <v>451</v>
      </c>
      <c r="DG96" s="620" t="s">
        <v>451</v>
      </c>
      <c r="DH96" s="636" t="s">
        <v>451</v>
      </c>
      <c r="DI96" s="620" t="s">
        <v>451</v>
      </c>
      <c r="DJ96" s="544"/>
      <c r="DK96" s="544" t="s">
        <v>451</v>
      </c>
      <c r="DL96" s="425"/>
      <c r="DM96" s="404" t="s">
        <v>451</v>
      </c>
      <c r="DN96" s="620" t="s">
        <v>451</v>
      </c>
      <c r="DO96" s="445" t="s">
        <v>492</v>
      </c>
      <c r="DP96" s="443" t="s">
        <v>492</v>
      </c>
      <c r="DQ96" s="443" t="s">
        <v>492</v>
      </c>
      <c r="DR96" s="445" t="s">
        <v>492</v>
      </c>
      <c r="DS96" s="620" t="s">
        <v>451</v>
      </c>
      <c r="DT96" s="620" t="s">
        <v>451</v>
      </c>
      <c r="DU96" s="404"/>
      <c r="DV96" s="404" t="s">
        <v>451</v>
      </c>
      <c r="DW96" s="404" t="s">
        <v>451</v>
      </c>
      <c r="DX96" s="404" t="s">
        <v>451</v>
      </c>
      <c r="DY96" s="620" t="s">
        <v>457</v>
      </c>
      <c r="DZ96" s="620" t="s">
        <v>451</v>
      </c>
      <c r="EA96" s="637" t="s">
        <v>451</v>
      </c>
      <c r="EB96" s="629" t="s">
        <v>451</v>
      </c>
      <c r="EC96" s="620" t="s">
        <v>451</v>
      </c>
      <c r="ED96" s="620" t="s">
        <v>451</v>
      </c>
      <c r="EE96" s="620" t="s">
        <v>451</v>
      </c>
      <c r="EF96" s="639" t="s">
        <v>451</v>
      </c>
      <c r="EG96" s="621" t="s">
        <v>451</v>
      </c>
      <c r="EH96" s="620" t="s">
        <v>451</v>
      </c>
      <c r="EI96" s="620"/>
      <c r="EJ96" s="620" t="s">
        <v>492</v>
      </c>
      <c r="EK96" s="425"/>
      <c r="EL96" s="631" t="s">
        <v>451</v>
      </c>
      <c r="EM96" s="460" t="s">
        <v>451</v>
      </c>
      <c r="EN96" s="425"/>
      <c r="EO96" s="404" t="s">
        <v>492</v>
      </c>
      <c r="EP96" s="620" t="s">
        <v>451</v>
      </c>
      <c r="EQ96" s="627" t="s">
        <v>457</v>
      </c>
      <c r="ER96" s="454" t="s">
        <v>451</v>
      </c>
      <c r="ES96" s="425"/>
      <c r="ET96" s="620" t="s">
        <v>451</v>
      </c>
    </row>
    <row r="97" spans="1:150" ht="384" x14ac:dyDescent="0.2">
      <c r="A97" s="421"/>
      <c r="B97" s="422"/>
      <c r="C97" s="429"/>
      <c r="D97" s="430"/>
      <c r="E97" s="3" t="s">
        <v>321</v>
      </c>
      <c r="F97" s="116" t="s">
        <v>451</v>
      </c>
      <c r="G97" s="116" t="s">
        <v>481</v>
      </c>
      <c r="H97" s="116" t="s">
        <v>481</v>
      </c>
      <c r="I97" s="116" t="s">
        <v>481</v>
      </c>
      <c r="J97" s="116" t="s">
        <v>481</v>
      </c>
      <c r="K97" s="116"/>
      <c r="L97" s="116"/>
      <c r="M97" s="404"/>
      <c r="N97" s="425"/>
      <c r="O97" s="116" t="s">
        <v>481</v>
      </c>
      <c r="P97" s="1" t="s">
        <v>809</v>
      </c>
      <c r="Q97" s="1" t="s">
        <v>481</v>
      </c>
      <c r="R97" s="113" t="s">
        <v>706</v>
      </c>
      <c r="S97" s="620" t="s">
        <v>451</v>
      </c>
      <c r="T97" s="620" t="s">
        <v>451</v>
      </c>
      <c r="U97" s="116"/>
      <c r="V97" s="116"/>
      <c r="W97" s="116"/>
      <c r="X97" s="147"/>
      <c r="Y97" s="116"/>
      <c r="Z97" s="116"/>
      <c r="AA97" s="620" t="s">
        <v>481</v>
      </c>
      <c r="AB97" s="116" t="s">
        <v>481</v>
      </c>
      <c r="AC97" s="116"/>
      <c r="AD97" s="116"/>
      <c r="AE97" s="425"/>
      <c r="AF97" s="425"/>
      <c r="AG97" s="116" t="s">
        <v>481</v>
      </c>
      <c r="AH97" s="116" t="s">
        <v>481</v>
      </c>
      <c r="AI97" s="116" t="s">
        <v>481</v>
      </c>
      <c r="AJ97" s="116"/>
      <c r="AK97" s="116"/>
      <c r="AL97" s="425"/>
      <c r="AM97" s="116"/>
      <c r="AN97" s="425"/>
      <c r="AO97" s="620"/>
      <c r="AP97" s="620"/>
      <c r="AQ97" s="620"/>
      <c r="AR97" s="171"/>
      <c r="AS97" s="621"/>
      <c r="AT97" s="147"/>
      <c r="AU97" s="425"/>
      <c r="AV97" s="425"/>
      <c r="AW97" s="116" t="s">
        <v>481</v>
      </c>
      <c r="AX97" s="116" t="s">
        <v>481</v>
      </c>
      <c r="AY97" s="116" t="s">
        <v>481</v>
      </c>
      <c r="AZ97" s="116" t="s">
        <v>451</v>
      </c>
      <c r="BA97" s="116"/>
      <c r="BB97" s="116"/>
      <c r="BC97" s="116" t="s">
        <v>1452</v>
      </c>
      <c r="BD97" s="116" t="s">
        <v>481</v>
      </c>
      <c r="BE97" s="116" t="s">
        <v>481</v>
      </c>
      <c r="BF97" s="116" t="s">
        <v>481</v>
      </c>
      <c r="BG97" s="116" t="s">
        <v>481</v>
      </c>
      <c r="BH97" s="116" t="s">
        <v>481</v>
      </c>
      <c r="BI97" s="204" t="s">
        <v>481</v>
      </c>
      <c r="BJ97" s="116"/>
      <c r="BK97" s="425"/>
      <c r="BL97" s="116" t="s">
        <v>451</v>
      </c>
      <c r="BM97" s="116"/>
      <c r="BN97" s="116" t="s">
        <v>481</v>
      </c>
      <c r="BO97" s="116" t="s">
        <v>1699</v>
      </c>
      <c r="BP97" s="17" t="s">
        <v>481</v>
      </c>
      <c r="BQ97" s="425"/>
      <c r="BR97" s="116" t="s">
        <v>558</v>
      </c>
      <c r="BS97" s="116" t="s">
        <v>451</v>
      </c>
      <c r="BT97" s="425"/>
      <c r="BU97" s="425"/>
      <c r="BV97" s="620"/>
      <c r="BW97" s="425"/>
      <c r="BX97" s="620" t="s">
        <v>451</v>
      </c>
      <c r="BY97" s="116" t="s">
        <v>1764</v>
      </c>
      <c r="BZ97" s="116" t="s">
        <v>481</v>
      </c>
      <c r="CA97" s="116" t="s">
        <v>481</v>
      </c>
      <c r="CB97" s="116" t="s">
        <v>481</v>
      </c>
      <c r="CC97" s="116"/>
      <c r="CD97" s="116" t="s">
        <v>481</v>
      </c>
      <c r="CE97" s="116"/>
      <c r="CF97" s="424" t="s">
        <v>492</v>
      </c>
      <c r="CG97" s="424" t="s">
        <v>451</v>
      </c>
      <c r="CH97" s="620" t="s">
        <v>451</v>
      </c>
      <c r="CI97" s="446" t="s">
        <v>451</v>
      </c>
      <c r="CJ97" s="620"/>
      <c r="CK97" s="404"/>
      <c r="CL97" s="404"/>
      <c r="CM97" s="404"/>
      <c r="CN97" s="425"/>
      <c r="CO97" s="620" t="s">
        <v>481</v>
      </c>
      <c r="CP97" s="620" t="s">
        <v>481</v>
      </c>
      <c r="CQ97" s="620" t="s">
        <v>481</v>
      </c>
      <c r="CR97" s="621" t="s">
        <v>481</v>
      </c>
      <c r="CS97" s="620" t="s">
        <v>3243</v>
      </c>
      <c r="CT97" s="443" t="s">
        <v>481</v>
      </c>
      <c r="CU97" s="620" t="s">
        <v>451</v>
      </c>
      <c r="CV97" s="620" t="s">
        <v>3286</v>
      </c>
      <c r="CW97" s="620" t="s">
        <v>481</v>
      </c>
      <c r="CX97" s="620"/>
      <c r="CY97" s="620"/>
      <c r="CZ97" s="634"/>
      <c r="DA97" s="635"/>
      <c r="DB97" s="116"/>
      <c r="DC97" s="116"/>
      <c r="DD97" s="425"/>
      <c r="DE97" s="620" t="s">
        <v>3123</v>
      </c>
      <c r="DF97" s="620" t="s">
        <v>481</v>
      </c>
      <c r="DG97" s="620" t="s">
        <v>481</v>
      </c>
      <c r="DH97" s="636"/>
      <c r="DI97" s="620"/>
      <c r="DJ97" s="544"/>
      <c r="DK97" s="544" t="s">
        <v>481</v>
      </c>
      <c r="DL97" s="425"/>
      <c r="DM97" s="404"/>
      <c r="DN97" s="620" t="s">
        <v>481</v>
      </c>
      <c r="DO97" s="445" t="s">
        <v>492</v>
      </c>
      <c r="DP97" s="443" t="s">
        <v>492</v>
      </c>
      <c r="DQ97" s="443" t="s">
        <v>492</v>
      </c>
      <c r="DR97" s="445" t="s">
        <v>492</v>
      </c>
      <c r="DS97" s="620"/>
      <c r="DT97" s="620"/>
      <c r="DU97" s="404"/>
      <c r="DV97" s="404"/>
      <c r="DW97" s="404" t="s">
        <v>3243</v>
      </c>
      <c r="DX97" s="404"/>
      <c r="DY97" s="620" t="s">
        <v>2823</v>
      </c>
      <c r="DZ97" s="620"/>
      <c r="EA97" s="637" t="s">
        <v>481</v>
      </c>
      <c r="EB97" s="629" t="s">
        <v>481</v>
      </c>
      <c r="EC97" s="620"/>
      <c r="ED97" s="620"/>
      <c r="EE97" s="620"/>
      <c r="EF97" s="639"/>
      <c r="EG97" s="621"/>
      <c r="EH97" s="620" t="s">
        <v>451</v>
      </c>
      <c r="EI97" s="620"/>
      <c r="EJ97" s="620" t="s">
        <v>481</v>
      </c>
      <c r="EK97" s="425"/>
      <c r="EL97" s="631"/>
      <c r="EM97" s="460" t="s">
        <v>451</v>
      </c>
      <c r="EN97" s="425"/>
      <c r="EO97" s="404" t="s">
        <v>481</v>
      </c>
      <c r="EP97" s="620"/>
      <c r="EQ97" s="627" t="s">
        <v>1969</v>
      </c>
      <c r="ER97" s="454" t="s">
        <v>481</v>
      </c>
      <c r="ES97" s="425"/>
      <c r="ET97" s="620" t="s">
        <v>809</v>
      </c>
    </row>
    <row r="98" spans="1:150" ht="42" x14ac:dyDescent="0.2">
      <c r="A98" s="421"/>
      <c r="B98" s="422"/>
      <c r="C98" s="429"/>
      <c r="D98" s="430"/>
      <c r="E98" s="3" t="s">
        <v>325</v>
      </c>
      <c r="F98" s="116" t="s">
        <v>451</v>
      </c>
      <c r="G98" s="116" t="s">
        <v>481</v>
      </c>
      <c r="H98" s="116" t="s">
        <v>481</v>
      </c>
      <c r="I98" s="116" t="s">
        <v>481</v>
      </c>
      <c r="J98" s="116" t="s">
        <v>481</v>
      </c>
      <c r="K98" s="116"/>
      <c r="L98" s="116"/>
      <c r="M98" s="404"/>
      <c r="N98" s="425"/>
      <c r="O98" s="116" t="s">
        <v>481</v>
      </c>
      <c r="P98" s="1" t="s">
        <v>809</v>
      </c>
      <c r="Q98" s="1" t="s">
        <v>481</v>
      </c>
      <c r="R98" s="113">
        <v>6054</v>
      </c>
      <c r="S98" s="620" t="s">
        <v>451</v>
      </c>
      <c r="T98" s="620">
        <v>3480</v>
      </c>
      <c r="U98" s="116"/>
      <c r="V98" s="116"/>
      <c r="W98" s="116"/>
      <c r="X98" s="147"/>
      <c r="Y98" s="116"/>
      <c r="Z98" s="116"/>
      <c r="AA98" s="620" t="s">
        <v>481</v>
      </c>
      <c r="AB98" s="116" t="s">
        <v>481</v>
      </c>
      <c r="AC98" s="116"/>
      <c r="AD98" s="116"/>
      <c r="AE98" s="425"/>
      <c r="AF98" s="425"/>
      <c r="AG98" s="116" t="s">
        <v>481</v>
      </c>
      <c r="AH98" s="116" t="s">
        <v>481</v>
      </c>
      <c r="AI98" s="116" t="s">
        <v>481</v>
      </c>
      <c r="AJ98" s="116"/>
      <c r="AK98" s="116"/>
      <c r="AL98" s="425"/>
      <c r="AM98" s="116"/>
      <c r="AN98" s="425"/>
      <c r="AO98" s="620"/>
      <c r="AP98" s="620"/>
      <c r="AQ98" s="620"/>
      <c r="AR98" s="171"/>
      <c r="AS98" s="621"/>
      <c r="AT98" s="147"/>
      <c r="AU98" s="425"/>
      <c r="AV98" s="425"/>
      <c r="AW98" s="116" t="s">
        <v>481</v>
      </c>
      <c r="AX98" s="116" t="s">
        <v>481</v>
      </c>
      <c r="AY98" s="116" t="s">
        <v>481</v>
      </c>
      <c r="AZ98" s="116" t="s">
        <v>451</v>
      </c>
      <c r="BA98" s="116"/>
      <c r="BB98" s="116"/>
      <c r="BC98" s="116">
        <v>15</v>
      </c>
      <c r="BD98" s="116" t="s">
        <v>481</v>
      </c>
      <c r="BE98" s="116" t="s">
        <v>481</v>
      </c>
      <c r="BF98" s="116" t="s">
        <v>481</v>
      </c>
      <c r="BG98" s="116" t="s">
        <v>481</v>
      </c>
      <c r="BH98" s="116" t="s">
        <v>481</v>
      </c>
      <c r="BI98" s="204" t="s">
        <v>481</v>
      </c>
      <c r="BJ98" s="116"/>
      <c r="BK98" s="425"/>
      <c r="BL98" s="116" t="s">
        <v>451</v>
      </c>
      <c r="BM98" s="116"/>
      <c r="BN98" s="116" t="s">
        <v>481</v>
      </c>
      <c r="BO98" s="116">
        <v>53</v>
      </c>
      <c r="BP98" s="622" t="s">
        <v>481</v>
      </c>
      <c r="BQ98" s="425"/>
      <c r="BR98" s="116" t="s">
        <v>558</v>
      </c>
      <c r="BS98" s="116" t="s">
        <v>451</v>
      </c>
      <c r="BT98" s="425"/>
      <c r="BU98" s="425"/>
      <c r="BV98" s="620"/>
      <c r="BW98" s="425"/>
      <c r="BX98" s="620" t="s">
        <v>451</v>
      </c>
      <c r="BY98" s="116">
        <v>6562</v>
      </c>
      <c r="BZ98" s="116" t="s">
        <v>481</v>
      </c>
      <c r="CA98" s="116" t="s">
        <v>481</v>
      </c>
      <c r="CB98" s="116" t="s">
        <v>481</v>
      </c>
      <c r="CC98" s="116"/>
      <c r="CD98" s="116" t="s">
        <v>481</v>
      </c>
      <c r="CE98" s="116"/>
      <c r="CF98" s="620" t="s">
        <v>492</v>
      </c>
      <c r="CG98" s="424" t="s">
        <v>451</v>
      </c>
      <c r="CH98" s="620" t="s">
        <v>451</v>
      </c>
      <c r="CI98" s="446">
        <v>0</v>
      </c>
      <c r="CJ98" s="620"/>
      <c r="CK98" s="404"/>
      <c r="CL98" s="404"/>
      <c r="CM98" s="404"/>
      <c r="CN98" s="425"/>
      <c r="CO98" s="620" t="s">
        <v>481</v>
      </c>
      <c r="CP98" s="620" t="s">
        <v>481</v>
      </c>
      <c r="CQ98" s="620" t="s">
        <v>481</v>
      </c>
      <c r="CR98" s="621" t="s">
        <v>481</v>
      </c>
      <c r="CS98" s="620" t="s">
        <v>3243</v>
      </c>
      <c r="CT98" s="443" t="s">
        <v>481</v>
      </c>
      <c r="CU98" s="620" t="s">
        <v>451</v>
      </c>
      <c r="CV98" s="620">
        <v>2</v>
      </c>
      <c r="CW98" s="620" t="s">
        <v>481</v>
      </c>
      <c r="CX98" s="620"/>
      <c r="CY98" s="620"/>
      <c r="CZ98" s="634"/>
      <c r="DA98" s="635"/>
      <c r="DB98" s="116"/>
      <c r="DC98" s="116"/>
      <c r="DD98" s="425"/>
      <c r="DE98" s="620" t="s">
        <v>3124</v>
      </c>
      <c r="DF98" s="620" t="s">
        <v>481</v>
      </c>
      <c r="DG98" s="620" t="s">
        <v>481</v>
      </c>
      <c r="DH98" s="636"/>
      <c r="DI98" s="620"/>
      <c r="DJ98" s="544"/>
      <c r="DK98" s="544" t="s">
        <v>481</v>
      </c>
      <c r="DL98" s="425"/>
      <c r="DM98" s="404"/>
      <c r="DN98" s="620" t="s">
        <v>481</v>
      </c>
      <c r="DO98" s="627" t="s">
        <v>492</v>
      </c>
      <c r="DP98" s="443" t="s">
        <v>492</v>
      </c>
      <c r="DQ98" s="443" t="s">
        <v>492</v>
      </c>
      <c r="DR98" s="627" t="s">
        <v>492</v>
      </c>
      <c r="DS98" s="620"/>
      <c r="DT98" s="620"/>
      <c r="DU98" s="404"/>
      <c r="DV98" s="404"/>
      <c r="DW98" s="404" t="s">
        <v>3243</v>
      </c>
      <c r="DX98" s="404"/>
      <c r="DY98" s="620">
        <v>251</v>
      </c>
      <c r="DZ98" s="620"/>
      <c r="EA98" s="637" t="s">
        <v>481</v>
      </c>
      <c r="EB98" s="629" t="s">
        <v>481</v>
      </c>
      <c r="EC98" s="620"/>
      <c r="ED98" s="620"/>
      <c r="EE98" s="620"/>
      <c r="EF98" s="639"/>
      <c r="EG98" s="621"/>
      <c r="EH98" s="620" t="s">
        <v>451</v>
      </c>
      <c r="EI98" s="620"/>
      <c r="EJ98" s="620" t="s">
        <v>481</v>
      </c>
      <c r="EK98" s="425"/>
      <c r="EL98" s="631"/>
      <c r="EM98" s="640">
        <v>0</v>
      </c>
      <c r="EN98" s="425"/>
      <c r="EO98" s="404">
        <v>0</v>
      </c>
      <c r="EP98" s="620"/>
      <c r="EQ98" s="627">
        <v>13532</v>
      </c>
      <c r="ER98" s="454" t="s">
        <v>481</v>
      </c>
      <c r="ES98" s="425"/>
      <c r="ET98" s="620" t="s">
        <v>809</v>
      </c>
    </row>
    <row r="99" spans="1:150" ht="409.5" customHeight="1" x14ac:dyDescent="0.2">
      <c r="A99" s="421"/>
      <c r="B99" s="422"/>
      <c r="C99" s="421" t="s">
        <v>330</v>
      </c>
      <c r="D99" s="428" t="s">
        <v>331</v>
      </c>
      <c r="E99" s="3" t="s">
        <v>320</v>
      </c>
      <c r="F99" s="110" t="s">
        <v>451</v>
      </c>
      <c r="G99" s="110" t="s">
        <v>451</v>
      </c>
      <c r="H99" s="110" t="s">
        <v>451</v>
      </c>
      <c r="I99" s="110" t="s">
        <v>451</v>
      </c>
      <c r="J99" s="110" t="s">
        <v>492</v>
      </c>
      <c r="K99" s="110" t="s">
        <v>451</v>
      </c>
      <c r="L99" s="110" t="s">
        <v>451</v>
      </c>
      <c r="M99" s="20"/>
      <c r="N99" s="425"/>
      <c r="O99" s="110" t="s">
        <v>492</v>
      </c>
      <c r="P99" s="1" t="s">
        <v>492</v>
      </c>
      <c r="Q99" s="116" t="s">
        <v>451</v>
      </c>
      <c r="R99" s="113" t="s">
        <v>451</v>
      </c>
      <c r="S99" s="424" t="s">
        <v>451</v>
      </c>
      <c r="T99" s="424" t="s">
        <v>451</v>
      </c>
      <c r="U99" s="110" t="s">
        <v>451</v>
      </c>
      <c r="V99" s="110" t="s">
        <v>492</v>
      </c>
      <c r="W99" s="110" t="s">
        <v>451</v>
      </c>
      <c r="X99" s="320" t="s">
        <v>492</v>
      </c>
      <c r="Y99" s="110" t="s">
        <v>451</v>
      </c>
      <c r="Z99" s="110" t="s">
        <v>451</v>
      </c>
      <c r="AA99" s="620" t="s">
        <v>492</v>
      </c>
      <c r="AB99" s="110" t="s">
        <v>451</v>
      </c>
      <c r="AC99" s="110" t="s">
        <v>451</v>
      </c>
      <c r="AD99" s="110" t="s">
        <v>451</v>
      </c>
      <c r="AE99" s="425"/>
      <c r="AF99" s="425"/>
      <c r="AG99" s="110" t="s">
        <v>492</v>
      </c>
      <c r="AH99" s="110" t="s">
        <v>492</v>
      </c>
      <c r="AI99" s="110" t="s">
        <v>492</v>
      </c>
      <c r="AJ99" s="110" t="s">
        <v>451</v>
      </c>
      <c r="AK99" s="110"/>
      <c r="AL99" s="425"/>
      <c r="AM99" s="322" t="s">
        <v>457</v>
      </c>
      <c r="AN99" s="425"/>
      <c r="AO99" s="424" t="s">
        <v>451</v>
      </c>
      <c r="AP99" s="424" t="s">
        <v>457</v>
      </c>
      <c r="AQ99" s="424"/>
      <c r="AR99" s="322" t="s">
        <v>451</v>
      </c>
      <c r="AS99" s="447" t="s">
        <v>451</v>
      </c>
      <c r="AT99" s="320" t="s">
        <v>457</v>
      </c>
      <c r="AU99" s="425"/>
      <c r="AV99" s="425"/>
      <c r="AW99" s="110" t="s">
        <v>451</v>
      </c>
      <c r="AX99" s="110" t="s">
        <v>451</v>
      </c>
      <c r="AY99" s="110" t="s">
        <v>451</v>
      </c>
      <c r="AZ99" s="110" t="s">
        <v>451</v>
      </c>
      <c r="BA99" s="110" t="s">
        <v>451</v>
      </c>
      <c r="BB99" s="110" t="s">
        <v>451</v>
      </c>
      <c r="BC99" s="110" t="s">
        <v>451</v>
      </c>
      <c r="BD99" s="110" t="s">
        <v>451</v>
      </c>
      <c r="BE99" s="110" t="s">
        <v>451</v>
      </c>
      <c r="BF99" s="110" t="s">
        <v>451</v>
      </c>
      <c r="BG99" s="110" t="s">
        <v>451</v>
      </c>
      <c r="BH99" s="110" t="s">
        <v>451</v>
      </c>
      <c r="BI99" s="198" t="s">
        <v>451</v>
      </c>
      <c r="BJ99" s="110" t="s">
        <v>451</v>
      </c>
      <c r="BK99" s="425"/>
      <c r="BL99" s="110" t="s">
        <v>451</v>
      </c>
      <c r="BM99" s="110" t="s">
        <v>451</v>
      </c>
      <c r="BN99" s="110" t="s">
        <v>995</v>
      </c>
      <c r="BO99" s="110" t="s">
        <v>995</v>
      </c>
      <c r="BP99" s="17" t="s">
        <v>451</v>
      </c>
      <c r="BQ99" s="425"/>
      <c r="BR99" s="110" t="s">
        <v>558</v>
      </c>
      <c r="BS99" s="110" t="s">
        <v>451</v>
      </c>
      <c r="BT99" s="425"/>
      <c r="BU99" s="425"/>
      <c r="BV99" s="424" t="s">
        <v>451</v>
      </c>
      <c r="BW99" s="425"/>
      <c r="BX99" s="424" t="s">
        <v>451</v>
      </c>
      <c r="BY99" s="110" t="s">
        <v>451</v>
      </c>
      <c r="BZ99" s="110" t="s">
        <v>457</v>
      </c>
      <c r="CA99" s="110" t="s">
        <v>451</v>
      </c>
      <c r="CB99" s="110" t="s">
        <v>451</v>
      </c>
      <c r="CC99" s="110" t="s">
        <v>451</v>
      </c>
      <c r="CD99" s="110" t="s">
        <v>451</v>
      </c>
      <c r="CE99" s="110" t="s">
        <v>451</v>
      </c>
      <c r="CF99" s="424" t="s">
        <v>492</v>
      </c>
      <c r="CG99" s="424" t="s">
        <v>451</v>
      </c>
      <c r="CH99" s="424" t="s">
        <v>451</v>
      </c>
      <c r="CI99" s="446" t="s">
        <v>451</v>
      </c>
      <c r="CJ99" s="620" t="s">
        <v>451</v>
      </c>
      <c r="CK99" s="20"/>
      <c r="CL99" s="20"/>
      <c r="CM99" s="20"/>
      <c r="CN99" s="425"/>
      <c r="CO99" s="444" t="s">
        <v>451</v>
      </c>
      <c r="CP99" s="444" t="s">
        <v>451</v>
      </c>
      <c r="CQ99" s="444"/>
      <c r="CR99" s="447" t="s">
        <v>451</v>
      </c>
      <c r="CS99" s="424" t="s">
        <v>451</v>
      </c>
      <c r="CT99" s="443" t="s">
        <v>481</v>
      </c>
      <c r="CU99" s="424" t="s">
        <v>451</v>
      </c>
      <c r="CV99" s="424" t="s">
        <v>451</v>
      </c>
      <c r="CW99" s="424" t="s">
        <v>489</v>
      </c>
      <c r="CX99" s="424" t="s">
        <v>451</v>
      </c>
      <c r="CY99" s="424"/>
      <c r="CZ99" s="448"/>
      <c r="DA99" s="449" t="s">
        <v>451</v>
      </c>
      <c r="DB99" s="110"/>
      <c r="DC99" s="110"/>
      <c r="DD99" s="425"/>
      <c r="DE99" s="424" t="s">
        <v>489</v>
      </c>
      <c r="DF99" s="424" t="s">
        <v>451</v>
      </c>
      <c r="DG99" s="620" t="s">
        <v>451</v>
      </c>
      <c r="DH99" s="464" t="s">
        <v>451</v>
      </c>
      <c r="DI99" s="620" t="s">
        <v>451</v>
      </c>
      <c r="DJ99" s="453"/>
      <c r="DK99" s="453" t="s">
        <v>451</v>
      </c>
      <c r="DL99" s="425"/>
      <c r="DM99" s="20" t="s">
        <v>451</v>
      </c>
      <c r="DN99" s="620" t="s">
        <v>451</v>
      </c>
      <c r="DO99" s="445" t="s">
        <v>492</v>
      </c>
      <c r="DP99" s="443" t="s">
        <v>492</v>
      </c>
      <c r="DQ99" s="443" t="s">
        <v>492</v>
      </c>
      <c r="DR99" s="445" t="s">
        <v>492</v>
      </c>
      <c r="DS99" s="424" t="s">
        <v>451</v>
      </c>
      <c r="DT99" s="424" t="s">
        <v>451</v>
      </c>
      <c r="DU99" s="20"/>
      <c r="DV99" s="20" t="s">
        <v>451</v>
      </c>
      <c r="DW99" s="20" t="s">
        <v>451</v>
      </c>
      <c r="DX99" s="20" t="s">
        <v>451</v>
      </c>
      <c r="DY99" s="424" t="s">
        <v>451</v>
      </c>
      <c r="DZ99" s="424" t="s">
        <v>451</v>
      </c>
      <c r="EA99" s="637" t="s">
        <v>451</v>
      </c>
      <c r="EB99" s="457" t="s">
        <v>457</v>
      </c>
      <c r="EC99" s="424" t="s">
        <v>451</v>
      </c>
      <c r="ED99" s="424" t="s">
        <v>451</v>
      </c>
      <c r="EE99" s="424" t="s">
        <v>451</v>
      </c>
      <c r="EF99" s="520" t="s">
        <v>451</v>
      </c>
      <c r="EG99" s="447" t="s">
        <v>451</v>
      </c>
      <c r="EH99" s="424" t="s">
        <v>451</v>
      </c>
      <c r="EI99" s="424"/>
      <c r="EJ99" s="620" t="s">
        <v>492</v>
      </c>
      <c r="EK99" s="425"/>
      <c r="EL99" s="459" t="s">
        <v>451</v>
      </c>
      <c r="EM99" s="460" t="s">
        <v>451</v>
      </c>
      <c r="EN99" s="425"/>
      <c r="EO99" s="20" t="s">
        <v>492</v>
      </c>
      <c r="EP99" s="424" t="s">
        <v>451</v>
      </c>
      <c r="EQ99" s="627" t="s">
        <v>457</v>
      </c>
      <c r="ER99" s="454" t="s">
        <v>451</v>
      </c>
      <c r="ES99" s="425"/>
      <c r="ET99" s="424" t="s">
        <v>451</v>
      </c>
    </row>
    <row r="100" spans="1:150" ht="86" customHeight="1" x14ac:dyDescent="0.2">
      <c r="A100" s="421"/>
      <c r="B100" s="422"/>
      <c r="C100" s="421"/>
      <c r="D100" s="428"/>
      <c r="E100" s="3" t="s">
        <v>321</v>
      </c>
      <c r="F100" s="110" t="s">
        <v>451</v>
      </c>
      <c r="G100" s="116" t="s">
        <v>481</v>
      </c>
      <c r="H100" s="110" t="s">
        <v>481</v>
      </c>
      <c r="I100" s="110" t="s">
        <v>481</v>
      </c>
      <c r="J100" s="110" t="s">
        <v>481</v>
      </c>
      <c r="K100" s="110"/>
      <c r="L100" s="110"/>
      <c r="M100" s="20"/>
      <c r="N100" s="425"/>
      <c r="O100" s="110" t="s">
        <v>481</v>
      </c>
      <c r="P100" s="1" t="s">
        <v>809</v>
      </c>
      <c r="Q100" s="1" t="s">
        <v>481</v>
      </c>
      <c r="R100" s="113" t="s">
        <v>481</v>
      </c>
      <c r="S100" s="424" t="s">
        <v>451</v>
      </c>
      <c r="T100" s="424" t="s">
        <v>451</v>
      </c>
      <c r="U100" s="110"/>
      <c r="V100" s="110"/>
      <c r="W100" s="110"/>
      <c r="X100" s="320"/>
      <c r="Y100" s="110"/>
      <c r="Z100" s="110"/>
      <c r="AA100" s="620" t="s">
        <v>481</v>
      </c>
      <c r="AB100" s="110" t="s">
        <v>481</v>
      </c>
      <c r="AC100" s="110"/>
      <c r="AD100" s="110"/>
      <c r="AE100" s="425"/>
      <c r="AF100" s="425"/>
      <c r="AG100" s="110" t="s">
        <v>481</v>
      </c>
      <c r="AH100" s="110" t="s">
        <v>481</v>
      </c>
      <c r="AI100" s="110" t="s">
        <v>481</v>
      </c>
      <c r="AJ100" s="110"/>
      <c r="AK100" s="110"/>
      <c r="AL100" s="425"/>
      <c r="AM100" s="110"/>
      <c r="AN100" s="425"/>
      <c r="AO100" s="424"/>
      <c r="AP100" s="424" t="s">
        <v>2020</v>
      </c>
      <c r="AQ100" s="424"/>
      <c r="AR100" s="322"/>
      <c r="AS100" s="447"/>
      <c r="AT100" s="179" t="s">
        <v>1273</v>
      </c>
      <c r="AU100" s="425"/>
      <c r="AV100" s="425"/>
      <c r="AW100" s="110" t="s">
        <v>481</v>
      </c>
      <c r="AX100" s="110" t="s">
        <v>481</v>
      </c>
      <c r="AY100" s="110" t="s">
        <v>481</v>
      </c>
      <c r="AZ100" s="110" t="s">
        <v>451</v>
      </c>
      <c r="BA100" s="110"/>
      <c r="BB100" s="110"/>
      <c r="BC100" s="110"/>
      <c r="BD100" s="110" t="s">
        <v>481</v>
      </c>
      <c r="BE100" s="110" t="s">
        <v>481</v>
      </c>
      <c r="BF100" s="110" t="s">
        <v>481</v>
      </c>
      <c r="BG100" s="110" t="s">
        <v>481</v>
      </c>
      <c r="BH100" s="110"/>
      <c r="BI100" s="198" t="s">
        <v>481</v>
      </c>
      <c r="BJ100" s="110"/>
      <c r="BK100" s="425"/>
      <c r="BL100" s="110" t="s">
        <v>451</v>
      </c>
      <c r="BM100" s="110"/>
      <c r="BN100" s="110" t="s">
        <v>481</v>
      </c>
      <c r="BO100" s="110" t="s">
        <v>481</v>
      </c>
      <c r="BP100" s="17" t="s">
        <v>481</v>
      </c>
      <c r="BQ100" s="425"/>
      <c r="BR100" s="110" t="s">
        <v>558</v>
      </c>
      <c r="BS100" s="110" t="s">
        <v>451</v>
      </c>
      <c r="BT100" s="425"/>
      <c r="BU100" s="425"/>
      <c r="BV100" s="424"/>
      <c r="BW100" s="425"/>
      <c r="BX100" s="424" t="s">
        <v>451</v>
      </c>
      <c r="BY100" s="110" t="s">
        <v>809</v>
      </c>
      <c r="BZ100" s="110" t="s">
        <v>1793</v>
      </c>
      <c r="CA100" s="110" t="s">
        <v>481</v>
      </c>
      <c r="CB100" s="110" t="s">
        <v>481</v>
      </c>
      <c r="CC100" s="110"/>
      <c r="CD100" s="110" t="s">
        <v>481</v>
      </c>
      <c r="CE100" s="110"/>
      <c r="CF100" s="424" t="s">
        <v>492</v>
      </c>
      <c r="CG100" s="424" t="s">
        <v>451</v>
      </c>
      <c r="CH100" s="424" t="s">
        <v>451</v>
      </c>
      <c r="CI100" s="446" t="s">
        <v>451</v>
      </c>
      <c r="CJ100" s="424"/>
      <c r="CK100" s="20"/>
      <c r="CL100" s="20"/>
      <c r="CM100" s="20"/>
      <c r="CN100" s="425"/>
      <c r="CO100" s="444" t="s">
        <v>481</v>
      </c>
      <c r="CP100" s="444" t="s">
        <v>481</v>
      </c>
      <c r="CQ100" s="444" t="s">
        <v>481</v>
      </c>
      <c r="CR100" s="447" t="s">
        <v>481</v>
      </c>
      <c r="CS100" s="424" t="s">
        <v>3243</v>
      </c>
      <c r="CT100" s="443" t="s">
        <v>481</v>
      </c>
      <c r="CU100" s="424" t="s">
        <v>451</v>
      </c>
      <c r="CV100" s="424" t="s">
        <v>736</v>
      </c>
      <c r="CW100" s="424" t="s">
        <v>2917</v>
      </c>
      <c r="CX100" s="424"/>
      <c r="CY100" s="424"/>
      <c r="CZ100" s="448"/>
      <c r="DA100" s="449"/>
      <c r="DB100" s="110"/>
      <c r="DC100" s="110"/>
      <c r="DD100" s="425"/>
      <c r="DE100" s="424" t="s">
        <v>3123</v>
      </c>
      <c r="DF100" s="424" t="s">
        <v>481</v>
      </c>
      <c r="DG100" s="620" t="s">
        <v>481</v>
      </c>
      <c r="DH100" s="464"/>
      <c r="DI100" s="424"/>
      <c r="DJ100" s="453"/>
      <c r="DK100" s="453" t="s">
        <v>481</v>
      </c>
      <c r="DL100" s="425"/>
      <c r="DM100" s="20"/>
      <c r="DN100" s="620" t="s">
        <v>481</v>
      </c>
      <c r="DO100" s="445" t="s">
        <v>492</v>
      </c>
      <c r="DP100" s="443" t="s">
        <v>492</v>
      </c>
      <c r="DQ100" s="443" t="s">
        <v>492</v>
      </c>
      <c r="DR100" s="445" t="s">
        <v>492</v>
      </c>
      <c r="DS100" s="424"/>
      <c r="DT100" s="424"/>
      <c r="DU100" s="20"/>
      <c r="DV100" s="20"/>
      <c r="DW100" s="20" t="s">
        <v>3243</v>
      </c>
      <c r="DX100" s="20"/>
      <c r="DY100" s="424" t="s">
        <v>451</v>
      </c>
      <c r="DZ100" s="424"/>
      <c r="EA100" s="519" t="s">
        <v>481</v>
      </c>
      <c r="EB100" s="457" t="s">
        <v>2683</v>
      </c>
      <c r="EC100" s="424"/>
      <c r="ED100" s="424"/>
      <c r="EE100" s="424"/>
      <c r="EF100" s="520"/>
      <c r="EG100" s="447"/>
      <c r="EH100" s="424" t="s">
        <v>451</v>
      </c>
      <c r="EI100" s="424"/>
      <c r="EJ100" s="620" t="s">
        <v>481</v>
      </c>
      <c r="EK100" s="425"/>
      <c r="EL100" s="459"/>
      <c r="EM100" s="460" t="s">
        <v>451</v>
      </c>
      <c r="EN100" s="425"/>
      <c r="EO100" s="20" t="s">
        <v>481</v>
      </c>
      <c r="EP100" s="424"/>
      <c r="EQ100" s="627" t="s">
        <v>1970</v>
      </c>
      <c r="ER100" s="454" t="s">
        <v>481</v>
      </c>
      <c r="ES100" s="425"/>
      <c r="ET100" s="424" t="s">
        <v>809</v>
      </c>
    </row>
    <row r="101" spans="1:150" ht="52" customHeight="1" x14ac:dyDescent="0.2">
      <c r="A101" s="421"/>
      <c r="B101" s="422"/>
      <c r="C101" s="421"/>
      <c r="D101" s="428"/>
      <c r="E101" s="3" t="s">
        <v>325</v>
      </c>
      <c r="F101" s="116" t="s">
        <v>451</v>
      </c>
      <c r="G101" s="116" t="s">
        <v>481</v>
      </c>
      <c r="H101" s="116" t="s">
        <v>481</v>
      </c>
      <c r="I101" s="116" t="s">
        <v>481</v>
      </c>
      <c r="J101" s="116" t="s">
        <v>481</v>
      </c>
      <c r="K101" s="116"/>
      <c r="L101" s="116"/>
      <c r="M101" s="404"/>
      <c r="N101" s="425"/>
      <c r="O101" s="116" t="s">
        <v>481</v>
      </c>
      <c r="P101" s="1" t="s">
        <v>809</v>
      </c>
      <c r="Q101" s="1" t="s">
        <v>481</v>
      </c>
      <c r="R101" s="113" t="s">
        <v>481</v>
      </c>
      <c r="S101" s="620" t="s">
        <v>451</v>
      </c>
      <c r="T101" s="620" t="s">
        <v>451</v>
      </c>
      <c r="U101" s="116"/>
      <c r="V101" s="116"/>
      <c r="W101" s="116"/>
      <c r="X101" s="147"/>
      <c r="Y101" s="116"/>
      <c r="Z101" s="116"/>
      <c r="AA101" s="620" t="s">
        <v>481</v>
      </c>
      <c r="AB101" s="116" t="s">
        <v>481</v>
      </c>
      <c r="AC101" s="116"/>
      <c r="AD101" s="116"/>
      <c r="AE101" s="425"/>
      <c r="AF101" s="425"/>
      <c r="AG101" s="116" t="s">
        <v>481</v>
      </c>
      <c r="AH101" s="116" t="s">
        <v>481</v>
      </c>
      <c r="AI101" s="116" t="s">
        <v>481</v>
      </c>
      <c r="AJ101" s="116"/>
      <c r="AK101" s="116"/>
      <c r="AL101" s="425"/>
      <c r="AM101" s="116"/>
      <c r="AN101" s="425"/>
      <c r="AO101" s="620"/>
      <c r="AP101" s="620">
        <v>3973</v>
      </c>
      <c r="AQ101" s="620"/>
      <c r="AR101" s="171"/>
      <c r="AS101" s="621"/>
      <c r="AT101" s="147"/>
      <c r="AU101" s="425"/>
      <c r="AV101" s="425"/>
      <c r="AW101" s="116" t="s">
        <v>481</v>
      </c>
      <c r="AX101" s="116" t="s">
        <v>481</v>
      </c>
      <c r="AY101" s="116" t="s">
        <v>481</v>
      </c>
      <c r="AZ101" s="116" t="s">
        <v>451</v>
      </c>
      <c r="BA101" s="116"/>
      <c r="BB101" s="116"/>
      <c r="BC101" s="116"/>
      <c r="BD101" s="116" t="s">
        <v>481</v>
      </c>
      <c r="BE101" s="116" t="s">
        <v>481</v>
      </c>
      <c r="BF101" s="116" t="s">
        <v>481</v>
      </c>
      <c r="BG101" s="116" t="s">
        <v>481</v>
      </c>
      <c r="BH101" s="116"/>
      <c r="BI101" s="204" t="s">
        <v>481</v>
      </c>
      <c r="BJ101" s="116"/>
      <c r="BK101" s="425"/>
      <c r="BL101" s="116" t="s">
        <v>451</v>
      </c>
      <c r="BM101" s="116"/>
      <c r="BN101" s="116" t="s">
        <v>481</v>
      </c>
      <c r="BO101" s="116" t="s">
        <v>481</v>
      </c>
      <c r="BP101" s="622" t="s">
        <v>481</v>
      </c>
      <c r="BQ101" s="425"/>
      <c r="BR101" s="116" t="s">
        <v>558</v>
      </c>
      <c r="BS101" s="116" t="s">
        <v>451</v>
      </c>
      <c r="BT101" s="425"/>
      <c r="BU101" s="425"/>
      <c r="BV101" s="620"/>
      <c r="BW101" s="425"/>
      <c r="BX101" s="620" t="s">
        <v>451</v>
      </c>
      <c r="BY101" s="116" t="s">
        <v>809</v>
      </c>
      <c r="BZ101" s="116">
        <v>89</v>
      </c>
      <c r="CA101" s="116" t="s">
        <v>481</v>
      </c>
      <c r="CB101" s="116" t="s">
        <v>481</v>
      </c>
      <c r="CC101" s="116"/>
      <c r="CD101" s="116" t="s">
        <v>481</v>
      </c>
      <c r="CE101" s="116"/>
      <c r="CF101" s="620" t="s">
        <v>492</v>
      </c>
      <c r="CG101" s="424" t="s">
        <v>451</v>
      </c>
      <c r="CH101" s="620" t="s">
        <v>451</v>
      </c>
      <c r="CI101" s="446">
        <v>0</v>
      </c>
      <c r="CJ101" s="620"/>
      <c r="CK101" s="404"/>
      <c r="CL101" s="404"/>
      <c r="CM101" s="404"/>
      <c r="CN101" s="425"/>
      <c r="CO101" s="633" t="s">
        <v>481</v>
      </c>
      <c r="CP101" s="633" t="s">
        <v>481</v>
      </c>
      <c r="CQ101" s="633" t="s">
        <v>481</v>
      </c>
      <c r="CR101" s="621" t="s">
        <v>481</v>
      </c>
      <c r="CS101" s="620" t="s">
        <v>3243</v>
      </c>
      <c r="CT101" s="443" t="s">
        <v>481</v>
      </c>
      <c r="CU101" s="620" t="s">
        <v>451</v>
      </c>
      <c r="CV101" s="620">
        <v>0</v>
      </c>
      <c r="CW101" s="620" t="s">
        <v>481</v>
      </c>
      <c r="CX101" s="620"/>
      <c r="CY101" s="620"/>
      <c r="CZ101" s="634"/>
      <c r="DA101" s="635"/>
      <c r="DB101" s="116"/>
      <c r="DC101" s="116"/>
      <c r="DD101" s="425"/>
      <c r="DE101" s="620" t="s">
        <v>3124</v>
      </c>
      <c r="DF101" s="620" t="s">
        <v>481</v>
      </c>
      <c r="DG101" s="620" t="s">
        <v>481</v>
      </c>
      <c r="DH101" s="636"/>
      <c r="DI101" s="620"/>
      <c r="DJ101" s="544"/>
      <c r="DK101" s="544" t="s">
        <v>481</v>
      </c>
      <c r="DL101" s="425"/>
      <c r="DM101" s="404"/>
      <c r="DN101" s="620" t="s">
        <v>481</v>
      </c>
      <c r="DO101" s="627" t="s">
        <v>492</v>
      </c>
      <c r="DP101" s="443" t="s">
        <v>492</v>
      </c>
      <c r="DQ101" s="443" t="s">
        <v>492</v>
      </c>
      <c r="DR101" s="627" t="s">
        <v>492</v>
      </c>
      <c r="DS101" s="620"/>
      <c r="DT101" s="620"/>
      <c r="DU101" s="404"/>
      <c r="DV101" s="404"/>
      <c r="DW101" s="404" t="s">
        <v>3243</v>
      </c>
      <c r="DX101" s="404"/>
      <c r="DY101" s="620" t="s">
        <v>451</v>
      </c>
      <c r="DZ101" s="620"/>
      <c r="EA101" s="637" t="s">
        <v>481</v>
      </c>
      <c r="EB101" s="629">
        <v>996</v>
      </c>
      <c r="EC101" s="620"/>
      <c r="ED101" s="620"/>
      <c r="EE101" s="620"/>
      <c r="EF101" s="639"/>
      <c r="EG101" s="621"/>
      <c r="EH101" s="620" t="s">
        <v>451</v>
      </c>
      <c r="EI101" s="620"/>
      <c r="EJ101" s="620" t="s">
        <v>481</v>
      </c>
      <c r="EK101" s="425"/>
      <c r="EL101" s="631"/>
      <c r="EM101" s="640">
        <v>0</v>
      </c>
      <c r="EN101" s="425"/>
      <c r="EO101" s="20">
        <v>0</v>
      </c>
      <c r="EP101" s="620"/>
      <c r="EQ101" s="627">
        <v>3462</v>
      </c>
      <c r="ER101" s="454" t="s">
        <v>481</v>
      </c>
      <c r="ES101" s="425"/>
      <c r="ET101" s="620" t="s">
        <v>809</v>
      </c>
    </row>
    <row r="102" spans="1:150" ht="42" x14ac:dyDescent="0.2">
      <c r="A102" s="421"/>
      <c r="B102" s="422"/>
      <c r="C102" s="421" t="s">
        <v>332</v>
      </c>
      <c r="D102" s="428" t="s">
        <v>333</v>
      </c>
      <c r="E102" s="3" t="s">
        <v>320</v>
      </c>
      <c r="F102" s="110" t="s">
        <v>451</v>
      </c>
      <c r="G102" s="110" t="s">
        <v>451</v>
      </c>
      <c r="H102" s="110" t="s">
        <v>451</v>
      </c>
      <c r="I102" s="110" t="s">
        <v>451</v>
      </c>
      <c r="J102" s="110" t="s">
        <v>492</v>
      </c>
      <c r="K102" s="110" t="s">
        <v>451</v>
      </c>
      <c r="L102" s="110" t="s">
        <v>451</v>
      </c>
      <c r="M102" s="20"/>
      <c r="N102" s="425"/>
      <c r="O102" s="110" t="s">
        <v>788</v>
      </c>
      <c r="P102" s="1" t="s">
        <v>492</v>
      </c>
      <c r="Q102" s="116" t="s">
        <v>457</v>
      </c>
      <c r="R102" s="113" t="s">
        <v>451</v>
      </c>
      <c r="S102" s="424" t="s">
        <v>451</v>
      </c>
      <c r="T102" s="424" t="s">
        <v>451</v>
      </c>
      <c r="U102" s="110" t="s">
        <v>451</v>
      </c>
      <c r="V102" s="110" t="s">
        <v>492</v>
      </c>
      <c r="W102" s="110" t="s">
        <v>451</v>
      </c>
      <c r="X102" s="320" t="s">
        <v>492</v>
      </c>
      <c r="Y102" s="110" t="s">
        <v>451</v>
      </c>
      <c r="Z102" s="110" t="s">
        <v>451</v>
      </c>
      <c r="AA102" s="620" t="s">
        <v>492</v>
      </c>
      <c r="AB102" s="110" t="s">
        <v>451</v>
      </c>
      <c r="AC102" s="110" t="s">
        <v>451</v>
      </c>
      <c r="AD102" s="110" t="s">
        <v>451</v>
      </c>
      <c r="AE102" s="425"/>
      <c r="AF102" s="425"/>
      <c r="AG102" s="110" t="s">
        <v>489</v>
      </c>
      <c r="AH102" s="110" t="s">
        <v>492</v>
      </c>
      <c r="AI102" s="110" t="s">
        <v>492</v>
      </c>
      <c r="AJ102" s="110" t="s">
        <v>451</v>
      </c>
      <c r="AK102" s="110"/>
      <c r="AL102" s="425"/>
      <c r="AM102" s="322" t="s">
        <v>457</v>
      </c>
      <c r="AN102" s="425"/>
      <c r="AO102" s="424" t="s">
        <v>457</v>
      </c>
      <c r="AP102" s="424" t="s">
        <v>457</v>
      </c>
      <c r="AQ102" s="424"/>
      <c r="AR102" s="322" t="s">
        <v>451</v>
      </c>
      <c r="AS102" s="447" t="s">
        <v>451</v>
      </c>
      <c r="AT102" s="320" t="s">
        <v>457</v>
      </c>
      <c r="AU102" s="425"/>
      <c r="AV102" s="425"/>
      <c r="AW102" s="110" t="s">
        <v>457</v>
      </c>
      <c r="AX102" s="110" t="s">
        <v>451</v>
      </c>
      <c r="AY102" s="110" t="s">
        <v>451</v>
      </c>
      <c r="AZ102" s="110" t="s">
        <v>451</v>
      </c>
      <c r="BA102" s="110" t="s">
        <v>457</v>
      </c>
      <c r="BB102" s="110" t="s">
        <v>451</v>
      </c>
      <c r="BC102" s="110" t="s">
        <v>451</v>
      </c>
      <c r="BD102" s="110" t="s">
        <v>451</v>
      </c>
      <c r="BE102" s="110" t="s">
        <v>451</v>
      </c>
      <c r="BF102" s="110" t="s">
        <v>451</v>
      </c>
      <c r="BG102" s="110" t="s">
        <v>451</v>
      </c>
      <c r="BH102" s="110" t="s">
        <v>451</v>
      </c>
      <c r="BI102" s="198" t="s">
        <v>451</v>
      </c>
      <c r="BJ102" s="110" t="s">
        <v>457</v>
      </c>
      <c r="BK102" s="425"/>
      <c r="BL102" s="110" t="s">
        <v>451</v>
      </c>
      <c r="BM102" s="110" t="s">
        <v>451</v>
      </c>
      <c r="BN102" s="110" t="s">
        <v>451</v>
      </c>
      <c r="BO102" s="110" t="s">
        <v>451</v>
      </c>
      <c r="BP102" s="17" t="s">
        <v>451</v>
      </c>
      <c r="BQ102" s="425"/>
      <c r="BR102" s="110" t="s">
        <v>558</v>
      </c>
      <c r="BS102" s="110" t="s">
        <v>451</v>
      </c>
      <c r="BT102" s="425"/>
      <c r="BU102" s="425"/>
      <c r="BV102" s="424" t="s">
        <v>457</v>
      </c>
      <c r="BW102" s="425"/>
      <c r="BX102" s="424" t="s">
        <v>451</v>
      </c>
      <c r="BY102" s="110" t="s">
        <v>451</v>
      </c>
      <c r="BZ102" s="110" t="s">
        <v>457</v>
      </c>
      <c r="CA102" s="110" t="s">
        <v>451</v>
      </c>
      <c r="CB102" s="110" t="s">
        <v>451</v>
      </c>
      <c r="CC102" s="110" t="s">
        <v>451</v>
      </c>
      <c r="CD102" s="110" t="s">
        <v>451</v>
      </c>
      <c r="CE102" s="110" t="s">
        <v>451</v>
      </c>
      <c r="CF102" s="424" t="s">
        <v>492</v>
      </c>
      <c r="CG102" s="424" t="s">
        <v>451</v>
      </c>
      <c r="CH102" s="424" t="s">
        <v>451</v>
      </c>
      <c r="CI102" s="446" t="s">
        <v>451</v>
      </c>
      <c r="CJ102" s="620" t="s">
        <v>451</v>
      </c>
      <c r="CK102" s="20"/>
      <c r="CL102" s="20"/>
      <c r="CM102" s="20"/>
      <c r="CN102" s="425"/>
      <c r="CO102" s="444" t="s">
        <v>451</v>
      </c>
      <c r="CP102" s="444" t="s">
        <v>451</v>
      </c>
      <c r="CQ102" s="444"/>
      <c r="CR102" s="447" t="s">
        <v>457</v>
      </c>
      <c r="CS102" s="424" t="s">
        <v>451</v>
      </c>
      <c r="CT102" s="443" t="s">
        <v>481</v>
      </c>
      <c r="CU102" s="424" t="s">
        <v>451</v>
      </c>
      <c r="CV102" s="424" t="s">
        <v>451</v>
      </c>
      <c r="CW102" s="620" t="s">
        <v>489</v>
      </c>
      <c r="CX102" s="424" t="s">
        <v>457</v>
      </c>
      <c r="CY102" s="424"/>
      <c r="CZ102" s="448"/>
      <c r="DA102" s="449" t="s">
        <v>451</v>
      </c>
      <c r="DB102" s="110"/>
      <c r="DC102" s="110"/>
      <c r="DD102" s="425"/>
      <c r="DE102" s="424" t="s">
        <v>489</v>
      </c>
      <c r="DF102" s="424" t="s">
        <v>451</v>
      </c>
      <c r="DG102" s="620" t="s">
        <v>451</v>
      </c>
      <c r="DH102" s="464" t="s">
        <v>451</v>
      </c>
      <c r="DI102" s="424" t="s">
        <v>457</v>
      </c>
      <c r="DJ102" s="453" t="s">
        <v>457</v>
      </c>
      <c r="DK102" s="453" t="s">
        <v>451</v>
      </c>
      <c r="DL102" s="425"/>
      <c r="DM102" s="20" t="s">
        <v>451</v>
      </c>
      <c r="DN102" s="620" t="s">
        <v>457</v>
      </c>
      <c r="DO102" s="445" t="s">
        <v>492</v>
      </c>
      <c r="DP102" s="443" t="s">
        <v>492</v>
      </c>
      <c r="DQ102" s="443" t="s">
        <v>492</v>
      </c>
      <c r="DR102" s="692" t="s">
        <v>492</v>
      </c>
      <c r="DS102" s="424" t="s">
        <v>457</v>
      </c>
      <c r="DT102" s="424" t="s">
        <v>457</v>
      </c>
      <c r="DU102" s="20"/>
      <c r="DV102" s="20" t="s">
        <v>451</v>
      </c>
      <c r="DW102" s="20" t="s">
        <v>451</v>
      </c>
      <c r="DX102" s="455" t="s">
        <v>457</v>
      </c>
      <c r="DY102" s="424" t="s">
        <v>457</v>
      </c>
      <c r="DZ102" s="424" t="s">
        <v>457</v>
      </c>
      <c r="EA102" s="637" t="s">
        <v>451</v>
      </c>
      <c r="EB102" s="457" t="s">
        <v>457</v>
      </c>
      <c r="EC102" s="424" t="s">
        <v>451</v>
      </c>
      <c r="ED102" s="424" t="s">
        <v>451</v>
      </c>
      <c r="EE102" s="424" t="s">
        <v>451</v>
      </c>
      <c r="EF102" s="520" t="s">
        <v>451</v>
      </c>
      <c r="EG102" s="447" t="s">
        <v>451</v>
      </c>
      <c r="EH102" s="424" t="s">
        <v>451</v>
      </c>
      <c r="EI102" s="424"/>
      <c r="EJ102" s="620" t="s">
        <v>492</v>
      </c>
      <c r="EK102" s="425"/>
      <c r="EL102" s="459" t="s">
        <v>451</v>
      </c>
      <c r="EM102" s="460" t="s">
        <v>451</v>
      </c>
      <c r="EN102" s="425"/>
      <c r="EO102" s="20" t="s">
        <v>489</v>
      </c>
      <c r="EP102" s="424" t="s">
        <v>451</v>
      </c>
      <c r="EQ102" s="445" t="s">
        <v>451</v>
      </c>
      <c r="ER102" s="454" t="s">
        <v>451</v>
      </c>
      <c r="ES102" s="425"/>
      <c r="ET102" s="424" t="s">
        <v>451</v>
      </c>
    </row>
    <row r="103" spans="1:150" ht="221" x14ac:dyDescent="0.2">
      <c r="A103" s="421"/>
      <c r="B103" s="422"/>
      <c r="C103" s="421"/>
      <c r="D103" s="428"/>
      <c r="E103" s="3" t="s">
        <v>321</v>
      </c>
      <c r="F103" s="110" t="s">
        <v>451</v>
      </c>
      <c r="G103" s="116" t="s">
        <v>481</v>
      </c>
      <c r="H103" s="110" t="s">
        <v>481</v>
      </c>
      <c r="I103" s="110" t="s">
        <v>481</v>
      </c>
      <c r="J103" s="110" t="s">
        <v>481</v>
      </c>
      <c r="K103" s="110"/>
      <c r="L103" s="110"/>
      <c r="M103" s="20"/>
      <c r="N103" s="425"/>
      <c r="O103" s="110" t="s">
        <v>481</v>
      </c>
      <c r="P103" s="1" t="s">
        <v>809</v>
      </c>
      <c r="Q103" s="110" t="s">
        <v>838</v>
      </c>
      <c r="R103" s="113" t="s">
        <v>451</v>
      </c>
      <c r="S103" s="424" t="s">
        <v>451</v>
      </c>
      <c r="T103" s="424" t="s">
        <v>451</v>
      </c>
      <c r="U103" s="110"/>
      <c r="V103" s="110"/>
      <c r="W103" s="110"/>
      <c r="X103" s="320"/>
      <c r="Y103" s="110"/>
      <c r="Z103" s="110"/>
      <c r="AA103" s="620" t="s">
        <v>481</v>
      </c>
      <c r="AB103" s="110" t="s">
        <v>481</v>
      </c>
      <c r="AC103" s="110"/>
      <c r="AD103" s="110"/>
      <c r="AE103" s="425"/>
      <c r="AF103" s="425"/>
      <c r="AG103" s="119" t="s">
        <v>1088</v>
      </c>
      <c r="AH103" s="110" t="s">
        <v>481</v>
      </c>
      <c r="AI103" s="110" t="s">
        <v>481</v>
      </c>
      <c r="AJ103" s="110"/>
      <c r="AK103" s="110"/>
      <c r="AL103" s="425"/>
      <c r="AM103" s="110"/>
      <c r="AN103" s="425"/>
      <c r="AO103" s="424" t="s">
        <v>1995</v>
      </c>
      <c r="AP103" s="424" t="s">
        <v>2021</v>
      </c>
      <c r="AQ103" s="424"/>
      <c r="AR103" s="322"/>
      <c r="AS103" s="447"/>
      <c r="AT103" s="179" t="s">
        <v>1273</v>
      </c>
      <c r="AU103" s="425"/>
      <c r="AV103" s="425"/>
      <c r="AW103" s="110" t="s">
        <v>1301</v>
      </c>
      <c r="AX103" s="110"/>
      <c r="AY103" s="110"/>
      <c r="AZ103" s="110" t="s">
        <v>451</v>
      </c>
      <c r="BA103" s="110"/>
      <c r="BB103" s="110"/>
      <c r="BC103" s="110"/>
      <c r="BD103" s="110" t="s">
        <v>481</v>
      </c>
      <c r="BE103" s="110" t="s">
        <v>481</v>
      </c>
      <c r="BF103" s="110" t="s">
        <v>481</v>
      </c>
      <c r="BG103" s="110" t="s">
        <v>481</v>
      </c>
      <c r="BH103" s="110" t="s">
        <v>481</v>
      </c>
      <c r="BI103" s="198" t="s">
        <v>481</v>
      </c>
      <c r="BJ103" s="110" t="s">
        <v>1584</v>
      </c>
      <c r="BK103" s="425"/>
      <c r="BL103" s="110" t="s">
        <v>451</v>
      </c>
      <c r="BM103" s="110"/>
      <c r="BN103" s="110" t="s">
        <v>481</v>
      </c>
      <c r="BO103" s="110" t="s">
        <v>481</v>
      </c>
      <c r="BP103" s="17" t="s">
        <v>481</v>
      </c>
      <c r="BQ103" s="425"/>
      <c r="BR103" s="110" t="s">
        <v>558</v>
      </c>
      <c r="BS103" s="110" t="s">
        <v>451</v>
      </c>
      <c r="BT103" s="425"/>
      <c r="BU103" s="425"/>
      <c r="BV103" s="424" t="s">
        <v>1719</v>
      </c>
      <c r="BW103" s="425"/>
      <c r="BX103" s="424" t="s">
        <v>451</v>
      </c>
      <c r="BY103" s="110" t="s">
        <v>809</v>
      </c>
      <c r="BZ103" s="110" t="s">
        <v>1794</v>
      </c>
      <c r="CA103" s="110" t="s">
        <v>481</v>
      </c>
      <c r="CB103" s="110" t="s">
        <v>481</v>
      </c>
      <c r="CC103" s="110"/>
      <c r="CD103" s="110" t="s">
        <v>481</v>
      </c>
      <c r="CE103" s="110"/>
      <c r="CF103" s="424" t="s">
        <v>492</v>
      </c>
      <c r="CG103" s="424" t="s">
        <v>451</v>
      </c>
      <c r="CH103" s="424" t="s">
        <v>451</v>
      </c>
      <c r="CI103" s="446" t="s">
        <v>451</v>
      </c>
      <c r="CJ103" s="424"/>
      <c r="CK103" s="20"/>
      <c r="CL103" s="20"/>
      <c r="CM103" s="20"/>
      <c r="CN103" s="425"/>
      <c r="CO103" s="444" t="s">
        <v>481</v>
      </c>
      <c r="CP103" s="444" t="s">
        <v>481</v>
      </c>
      <c r="CQ103" s="444" t="s">
        <v>481</v>
      </c>
      <c r="CR103" s="447" t="s">
        <v>2050</v>
      </c>
      <c r="CS103" s="424" t="s">
        <v>3243</v>
      </c>
      <c r="CT103" s="443" t="s">
        <v>481</v>
      </c>
      <c r="CU103" s="424" t="s">
        <v>451</v>
      </c>
      <c r="CV103" s="424" t="s">
        <v>736</v>
      </c>
      <c r="CW103" s="620" t="s">
        <v>2918</v>
      </c>
      <c r="CX103" s="424" t="s">
        <v>3020</v>
      </c>
      <c r="CY103" s="424"/>
      <c r="CZ103" s="448"/>
      <c r="DA103" s="449"/>
      <c r="DB103" s="110"/>
      <c r="DC103" s="110"/>
      <c r="DD103" s="425"/>
      <c r="DE103" s="424" t="s">
        <v>3123</v>
      </c>
      <c r="DF103" s="424" t="s">
        <v>481</v>
      </c>
      <c r="DG103" s="620" t="s">
        <v>481</v>
      </c>
      <c r="DH103" s="464"/>
      <c r="DI103" s="424" t="s">
        <v>2407</v>
      </c>
      <c r="DJ103" s="453" t="s">
        <v>2436</v>
      </c>
      <c r="DK103" s="453" t="s">
        <v>481</v>
      </c>
      <c r="DL103" s="425"/>
      <c r="DM103" s="20"/>
      <c r="DN103" s="620" t="s">
        <v>2299</v>
      </c>
      <c r="DO103" s="445" t="s">
        <v>492</v>
      </c>
      <c r="DP103" s="443" t="s">
        <v>492</v>
      </c>
      <c r="DQ103" s="443" t="s">
        <v>492</v>
      </c>
      <c r="DR103" s="692" t="s">
        <v>492</v>
      </c>
      <c r="DS103" s="502" t="s">
        <v>1911</v>
      </c>
      <c r="DT103" s="424" t="s">
        <v>2068</v>
      </c>
      <c r="DU103" s="20"/>
      <c r="DV103" s="20"/>
      <c r="DW103" s="20" t="s">
        <v>3243</v>
      </c>
      <c r="DX103" s="455" t="s">
        <v>2622</v>
      </c>
      <c r="DY103" s="500" t="s">
        <v>2824</v>
      </c>
      <c r="DZ103" s="424" t="s">
        <v>2118</v>
      </c>
      <c r="EA103" s="519" t="s">
        <v>481</v>
      </c>
      <c r="EB103" s="457" t="s">
        <v>2684</v>
      </c>
      <c r="EC103" s="424"/>
      <c r="ED103" s="424"/>
      <c r="EE103" s="424"/>
      <c r="EF103" s="520"/>
      <c r="EG103" s="447"/>
      <c r="EH103" s="424" t="s">
        <v>451</v>
      </c>
      <c r="EI103" s="424"/>
      <c r="EJ103" s="620" t="s">
        <v>481</v>
      </c>
      <c r="EK103" s="425"/>
      <c r="EL103" s="459"/>
      <c r="EM103" s="460" t="s">
        <v>451</v>
      </c>
      <c r="EN103" s="425"/>
      <c r="EO103" s="20" t="s">
        <v>2525</v>
      </c>
      <c r="EP103" s="424"/>
      <c r="EQ103" s="445"/>
      <c r="ER103" s="454" t="s">
        <v>481</v>
      </c>
      <c r="ES103" s="425"/>
      <c r="ET103" s="424" t="s">
        <v>809</v>
      </c>
    </row>
    <row r="104" spans="1:150" ht="42" x14ac:dyDescent="0.2">
      <c r="A104" s="421"/>
      <c r="B104" s="422"/>
      <c r="C104" s="421"/>
      <c r="D104" s="428"/>
      <c r="E104" s="3" t="s">
        <v>325</v>
      </c>
      <c r="F104" s="116" t="s">
        <v>451</v>
      </c>
      <c r="G104" s="116" t="s">
        <v>481</v>
      </c>
      <c r="H104" s="116" t="s">
        <v>481</v>
      </c>
      <c r="I104" s="116" t="s">
        <v>481</v>
      </c>
      <c r="J104" s="116" t="s">
        <v>481</v>
      </c>
      <c r="K104" s="116"/>
      <c r="L104" s="116"/>
      <c r="M104" s="404"/>
      <c r="N104" s="425"/>
      <c r="O104" s="116" t="s">
        <v>481</v>
      </c>
      <c r="P104" s="1" t="s">
        <v>809</v>
      </c>
      <c r="Q104" s="116">
        <v>3920</v>
      </c>
      <c r="R104" s="113" t="s">
        <v>451</v>
      </c>
      <c r="S104" s="620" t="s">
        <v>451</v>
      </c>
      <c r="T104" s="620" t="s">
        <v>451</v>
      </c>
      <c r="U104" s="116"/>
      <c r="V104" s="116"/>
      <c r="W104" s="116"/>
      <c r="X104" s="147"/>
      <c r="Y104" s="116"/>
      <c r="Z104" s="116"/>
      <c r="AA104" s="620" t="s">
        <v>481</v>
      </c>
      <c r="AB104" s="116" t="s">
        <v>481</v>
      </c>
      <c r="AC104" s="116"/>
      <c r="AD104" s="116"/>
      <c r="AE104" s="425"/>
      <c r="AF104" s="425"/>
      <c r="AG104" s="116">
        <v>153</v>
      </c>
      <c r="AH104" s="116" t="s">
        <v>481</v>
      </c>
      <c r="AI104" s="116" t="s">
        <v>481</v>
      </c>
      <c r="AJ104" s="116"/>
      <c r="AK104" s="116"/>
      <c r="AL104" s="425"/>
      <c r="AM104" s="116"/>
      <c r="AN104" s="425"/>
      <c r="AO104" s="620">
        <v>10</v>
      </c>
      <c r="AP104" s="620">
        <v>39</v>
      </c>
      <c r="AQ104" s="620"/>
      <c r="AR104" s="171"/>
      <c r="AS104" s="621"/>
      <c r="AT104" s="147"/>
      <c r="AU104" s="425"/>
      <c r="AV104" s="425"/>
      <c r="AW104" s="116">
        <v>1261</v>
      </c>
      <c r="AX104" s="116"/>
      <c r="AY104" s="116"/>
      <c r="AZ104" s="116" t="s">
        <v>451</v>
      </c>
      <c r="BA104" s="116"/>
      <c r="BB104" s="116"/>
      <c r="BC104" s="116"/>
      <c r="BD104" s="116" t="s">
        <v>481</v>
      </c>
      <c r="BE104" s="116" t="s">
        <v>481</v>
      </c>
      <c r="BF104" s="116" t="s">
        <v>481</v>
      </c>
      <c r="BG104" s="116" t="s">
        <v>481</v>
      </c>
      <c r="BH104" s="116" t="s">
        <v>481</v>
      </c>
      <c r="BI104" s="204" t="s">
        <v>481</v>
      </c>
      <c r="BJ104" s="116">
        <v>6801</v>
      </c>
      <c r="BK104" s="425"/>
      <c r="BL104" s="116" t="s">
        <v>451</v>
      </c>
      <c r="BM104" s="116"/>
      <c r="BN104" s="116" t="s">
        <v>481</v>
      </c>
      <c r="BO104" s="116" t="s">
        <v>481</v>
      </c>
      <c r="BP104" s="622" t="s">
        <v>481</v>
      </c>
      <c r="BQ104" s="425"/>
      <c r="BR104" s="116" t="s">
        <v>558</v>
      </c>
      <c r="BS104" s="116" t="s">
        <v>451</v>
      </c>
      <c r="BT104" s="425"/>
      <c r="BU104" s="425"/>
      <c r="BV104" s="620">
        <v>683</v>
      </c>
      <c r="BW104" s="425"/>
      <c r="BX104" s="620" t="s">
        <v>451</v>
      </c>
      <c r="BY104" s="116" t="s">
        <v>809</v>
      </c>
      <c r="BZ104" s="116">
        <v>81</v>
      </c>
      <c r="CA104" s="116" t="s">
        <v>481</v>
      </c>
      <c r="CB104" s="116" t="s">
        <v>481</v>
      </c>
      <c r="CC104" s="116"/>
      <c r="CD104" s="116" t="s">
        <v>481</v>
      </c>
      <c r="CE104" s="116"/>
      <c r="CF104" s="620" t="s">
        <v>492</v>
      </c>
      <c r="CG104" s="424" t="s">
        <v>451</v>
      </c>
      <c r="CH104" s="620" t="s">
        <v>451</v>
      </c>
      <c r="CI104" s="446">
        <v>0</v>
      </c>
      <c r="CJ104" s="620"/>
      <c r="CK104" s="404"/>
      <c r="CL104" s="404"/>
      <c r="CM104" s="404"/>
      <c r="CN104" s="425"/>
      <c r="CO104" s="633" t="s">
        <v>481</v>
      </c>
      <c r="CP104" s="633" t="s">
        <v>481</v>
      </c>
      <c r="CQ104" s="633" t="s">
        <v>481</v>
      </c>
      <c r="CR104" s="621" t="s">
        <v>2051</v>
      </c>
      <c r="CS104" s="620" t="s">
        <v>3243</v>
      </c>
      <c r="CT104" s="443" t="s">
        <v>481</v>
      </c>
      <c r="CU104" s="620" t="s">
        <v>451</v>
      </c>
      <c r="CV104" s="620">
        <v>0</v>
      </c>
      <c r="CW104" s="620" t="s">
        <v>481</v>
      </c>
      <c r="CX104" s="620">
        <v>7746</v>
      </c>
      <c r="CY104" s="620"/>
      <c r="CZ104" s="634"/>
      <c r="DA104" s="635"/>
      <c r="DB104" s="116"/>
      <c r="DC104" s="116"/>
      <c r="DD104" s="425"/>
      <c r="DE104" s="620" t="s">
        <v>3124</v>
      </c>
      <c r="DF104" s="620" t="s">
        <v>481</v>
      </c>
      <c r="DG104" s="620" t="s">
        <v>481</v>
      </c>
      <c r="DH104" s="636"/>
      <c r="DI104" s="632"/>
      <c r="DJ104" s="690" t="s">
        <v>2437</v>
      </c>
      <c r="DK104" s="544" t="s">
        <v>481</v>
      </c>
      <c r="DL104" s="425"/>
      <c r="DM104" s="404"/>
      <c r="DN104" s="620">
        <v>301</v>
      </c>
      <c r="DO104" s="627" t="s">
        <v>492</v>
      </c>
      <c r="DP104" s="443" t="s">
        <v>492</v>
      </c>
      <c r="DQ104" s="443" t="s">
        <v>492</v>
      </c>
      <c r="DR104" s="693" t="s">
        <v>492</v>
      </c>
      <c r="DS104" s="620">
        <v>187</v>
      </c>
      <c r="DT104" s="620">
        <v>178</v>
      </c>
      <c r="DU104" s="404"/>
      <c r="DV104" s="404"/>
      <c r="DW104" s="404" t="s">
        <v>3243</v>
      </c>
      <c r="DX104" s="404">
        <v>3645</v>
      </c>
      <c r="DY104" s="620">
        <v>815</v>
      </c>
      <c r="DZ104" s="620" t="s">
        <v>558</v>
      </c>
      <c r="EA104" s="637" t="s">
        <v>481</v>
      </c>
      <c r="EB104" s="629">
        <v>46</v>
      </c>
      <c r="EC104" s="620"/>
      <c r="ED104" s="620"/>
      <c r="EE104" s="620"/>
      <c r="EF104" s="639"/>
      <c r="EG104" s="621"/>
      <c r="EH104" s="620" t="s">
        <v>451</v>
      </c>
      <c r="EI104" s="620"/>
      <c r="EJ104" s="620" t="s">
        <v>481</v>
      </c>
      <c r="EK104" s="425"/>
      <c r="EL104" s="631"/>
      <c r="EM104" s="640">
        <v>0</v>
      </c>
      <c r="EN104" s="425"/>
      <c r="EO104" s="404">
        <v>115</v>
      </c>
      <c r="EP104" s="620"/>
      <c r="EQ104" s="627"/>
      <c r="ER104" s="454" t="s">
        <v>481</v>
      </c>
      <c r="ES104" s="425"/>
      <c r="ET104" s="620" t="s">
        <v>809</v>
      </c>
    </row>
    <row r="105" spans="1:150" ht="42" x14ac:dyDescent="0.2">
      <c r="A105" s="421"/>
      <c r="B105" s="422"/>
      <c r="C105" s="421" t="s">
        <v>334</v>
      </c>
      <c r="D105" s="428" t="s">
        <v>335</v>
      </c>
      <c r="E105" s="3" t="s">
        <v>320</v>
      </c>
      <c r="F105" s="110" t="s">
        <v>457</v>
      </c>
      <c r="G105" s="110" t="s">
        <v>451</v>
      </c>
      <c r="H105" s="110" t="s">
        <v>451</v>
      </c>
      <c r="I105" s="110" t="s">
        <v>451</v>
      </c>
      <c r="J105" s="110" t="s">
        <v>492</v>
      </c>
      <c r="K105" s="110" t="s">
        <v>451</v>
      </c>
      <c r="L105" s="110" t="s">
        <v>451</v>
      </c>
      <c r="M105" s="20"/>
      <c r="N105" s="425"/>
      <c r="O105" s="110" t="s">
        <v>788</v>
      </c>
      <c r="P105" s="110" t="s">
        <v>489</v>
      </c>
      <c r="Q105" s="116" t="s">
        <v>451</v>
      </c>
      <c r="R105" s="113" t="s">
        <v>457</v>
      </c>
      <c r="S105" s="424" t="s">
        <v>451</v>
      </c>
      <c r="T105" s="424" t="s">
        <v>451</v>
      </c>
      <c r="U105" s="110" t="s">
        <v>451</v>
      </c>
      <c r="V105" s="110" t="s">
        <v>492</v>
      </c>
      <c r="W105" s="110" t="s">
        <v>451</v>
      </c>
      <c r="X105" s="320" t="s">
        <v>492</v>
      </c>
      <c r="Y105" s="110" t="s">
        <v>451</v>
      </c>
      <c r="Z105" s="110" t="s">
        <v>451</v>
      </c>
      <c r="AA105" s="620" t="s">
        <v>492</v>
      </c>
      <c r="AB105" s="110" t="s">
        <v>451</v>
      </c>
      <c r="AC105" s="110" t="s">
        <v>451</v>
      </c>
      <c r="AD105" s="110" t="s">
        <v>451</v>
      </c>
      <c r="AE105" s="425"/>
      <c r="AF105" s="425"/>
      <c r="AG105" s="110" t="s">
        <v>492</v>
      </c>
      <c r="AH105" s="110" t="s">
        <v>492</v>
      </c>
      <c r="AI105" s="110" t="s">
        <v>492</v>
      </c>
      <c r="AJ105" s="110" t="s">
        <v>451</v>
      </c>
      <c r="AK105" s="110"/>
      <c r="AL105" s="425"/>
      <c r="AM105" s="110"/>
      <c r="AN105" s="425"/>
      <c r="AO105" s="424" t="s">
        <v>457</v>
      </c>
      <c r="AP105" s="424" t="s">
        <v>451</v>
      </c>
      <c r="AQ105" s="424"/>
      <c r="AR105" s="322" t="s">
        <v>451</v>
      </c>
      <c r="AS105" s="447" t="s">
        <v>451</v>
      </c>
      <c r="AT105" s="320" t="s">
        <v>457</v>
      </c>
      <c r="AU105" s="425"/>
      <c r="AV105" s="425"/>
      <c r="AW105" s="110" t="s">
        <v>451</v>
      </c>
      <c r="AX105" s="110" t="s">
        <v>451</v>
      </c>
      <c r="AY105" s="110" t="s">
        <v>451</v>
      </c>
      <c r="AZ105" s="110" t="s">
        <v>451</v>
      </c>
      <c r="BA105" s="110" t="s">
        <v>451</v>
      </c>
      <c r="BB105" s="110" t="s">
        <v>451</v>
      </c>
      <c r="BC105" s="110" t="s">
        <v>451</v>
      </c>
      <c r="BD105" s="110" t="s">
        <v>451</v>
      </c>
      <c r="BE105" s="110" t="s">
        <v>451</v>
      </c>
      <c r="BF105" s="110" t="s">
        <v>451</v>
      </c>
      <c r="BG105" s="110" t="s">
        <v>451</v>
      </c>
      <c r="BH105" s="110" t="s">
        <v>451</v>
      </c>
      <c r="BI105" s="198" t="s">
        <v>451</v>
      </c>
      <c r="BJ105" s="110" t="s">
        <v>451</v>
      </c>
      <c r="BK105" s="425"/>
      <c r="BL105" s="110" t="s">
        <v>451</v>
      </c>
      <c r="BM105" s="110" t="s">
        <v>451</v>
      </c>
      <c r="BN105" s="110" t="s">
        <v>451</v>
      </c>
      <c r="BO105" s="110" t="s">
        <v>451</v>
      </c>
      <c r="BP105" s="17" t="s">
        <v>451</v>
      </c>
      <c r="BQ105" s="425"/>
      <c r="BR105" s="116" t="s">
        <v>558</v>
      </c>
      <c r="BS105" s="110" t="s">
        <v>451</v>
      </c>
      <c r="BT105" s="425"/>
      <c r="BU105" s="425"/>
      <c r="BV105" s="424" t="s">
        <v>451</v>
      </c>
      <c r="BW105" s="425"/>
      <c r="BX105" s="424" t="s">
        <v>451</v>
      </c>
      <c r="BY105" s="110" t="s">
        <v>451</v>
      </c>
      <c r="BZ105" s="110" t="s">
        <v>457</v>
      </c>
      <c r="CA105" s="110" t="s">
        <v>451</v>
      </c>
      <c r="CB105" s="110" t="s">
        <v>451</v>
      </c>
      <c r="CC105" s="110" t="s">
        <v>451</v>
      </c>
      <c r="CD105" s="110" t="s">
        <v>451</v>
      </c>
      <c r="CE105" s="110" t="s">
        <v>451</v>
      </c>
      <c r="CF105" s="424" t="s">
        <v>492</v>
      </c>
      <c r="CG105" s="424" t="s">
        <v>451</v>
      </c>
      <c r="CH105" s="424" t="s">
        <v>451</v>
      </c>
      <c r="CI105" s="446" t="s">
        <v>451</v>
      </c>
      <c r="CJ105" s="620" t="s">
        <v>451</v>
      </c>
      <c r="CK105" s="20"/>
      <c r="CL105" s="20"/>
      <c r="CM105" s="20"/>
      <c r="CN105" s="425"/>
      <c r="CO105" s="444" t="s">
        <v>451</v>
      </c>
      <c r="CP105" s="444" t="s">
        <v>451</v>
      </c>
      <c r="CQ105" s="444"/>
      <c r="CR105" s="447" t="s">
        <v>451</v>
      </c>
      <c r="CS105" s="424" t="s">
        <v>451</v>
      </c>
      <c r="CT105" s="443" t="s">
        <v>481</v>
      </c>
      <c r="CU105" s="424" t="s">
        <v>451</v>
      </c>
      <c r="CV105" s="424" t="s">
        <v>451</v>
      </c>
      <c r="CW105" s="620" t="s">
        <v>489</v>
      </c>
      <c r="CX105" s="424" t="s">
        <v>451</v>
      </c>
      <c r="CY105" s="424"/>
      <c r="CZ105" s="448"/>
      <c r="DA105" s="449" t="s">
        <v>451</v>
      </c>
      <c r="DB105" s="110"/>
      <c r="DC105" s="110"/>
      <c r="DD105" s="425"/>
      <c r="DE105" s="424" t="s">
        <v>489</v>
      </c>
      <c r="DF105" s="424" t="s">
        <v>451</v>
      </c>
      <c r="DG105" s="620" t="s">
        <v>451</v>
      </c>
      <c r="DH105" s="464" t="s">
        <v>451</v>
      </c>
      <c r="DI105" s="620" t="s">
        <v>2408</v>
      </c>
      <c r="DJ105" s="694" t="s">
        <v>2438</v>
      </c>
      <c r="DK105" s="453" t="s">
        <v>451</v>
      </c>
      <c r="DL105" s="425"/>
      <c r="DM105" s="20" t="s">
        <v>451</v>
      </c>
      <c r="DN105" s="424" t="s">
        <v>451</v>
      </c>
      <c r="DO105" s="445" t="s">
        <v>492</v>
      </c>
      <c r="DP105" s="443" t="s">
        <v>492</v>
      </c>
      <c r="DQ105" s="443" t="s">
        <v>492</v>
      </c>
      <c r="DR105" s="692" t="s">
        <v>492</v>
      </c>
      <c r="DS105" s="424" t="s">
        <v>451</v>
      </c>
      <c r="DT105" s="424" t="s">
        <v>451</v>
      </c>
      <c r="DU105" s="20"/>
      <c r="DV105" s="20" t="s">
        <v>451</v>
      </c>
      <c r="DW105" s="20" t="s">
        <v>451</v>
      </c>
      <c r="DX105" s="20" t="s">
        <v>451</v>
      </c>
      <c r="DY105" s="424" t="s">
        <v>451</v>
      </c>
      <c r="DZ105" s="424" t="s">
        <v>451</v>
      </c>
      <c r="EA105" s="637" t="s">
        <v>451</v>
      </c>
      <c r="EB105" s="457" t="s">
        <v>451</v>
      </c>
      <c r="EC105" s="424" t="s">
        <v>451</v>
      </c>
      <c r="ED105" s="424" t="s">
        <v>451</v>
      </c>
      <c r="EE105" s="424" t="s">
        <v>451</v>
      </c>
      <c r="EF105" s="520" t="s">
        <v>451</v>
      </c>
      <c r="EG105" s="447" t="s">
        <v>451</v>
      </c>
      <c r="EH105" s="424" t="s">
        <v>451</v>
      </c>
      <c r="EI105" s="424"/>
      <c r="EJ105" s="620" t="s">
        <v>492</v>
      </c>
      <c r="EK105" s="425"/>
      <c r="EL105" s="459" t="s">
        <v>451</v>
      </c>
      <c r="EM105" s="460" t="s">
        <v>451</v>
      </c>
      <c r="EN105" s="425"/>
      <c r="EO105" s="20" t="s">
        <v>481</v>
      </c>
      <c r="EP105" s="424" t="s">
        <v>451</v>
      </c>
      <c r="EQ105" s="445" t="s">
        <v>457</v>
      </c>
      <c r="ER105" s="454" t="s">
        <v>451</v>
      </c>
      <c r="ES105" s="425"/>
      <c r="ET105" s="424" t="s">
        <v>451</v>
      </c>
    </row>
    <row r="106" spans="1:150" ht="384" x14ac:dyDescent="0.2">
      <c r="A106" s="421"/>
      <c r="B106" s="422"/>
      <c r="C106" s="421"/>
      <c r="D106" s="428"/>
      <c r="E106" s="3" t="s">
        <v>321</v>
      </c>
      <c r="F106" s="110" t="s">
        <v>463</v>
      </c>
      <c r="G106" s="116" t="s">
        <v>481</v>
      </c>
      <c r="H106" s="110" t="s">
        <v>481</v>
      </c>
      <c r="I106" s="110" t="s">
        <v>481</v>
      </c>
      <c r="J106" s="110" t="s">
        <v>481</v>
      </c>
      <c r="K106" s="110"/>
      <c r="L106" s="110"/>
      <c r="M106" s="20"/>
      <c r="N106" s="425"/>
      <c r="O106" s="110" t="s">
        <v>481</v>
      </c>
      <c r="P106" s="1" t="s">
        <v>809</v>
      </c>
      <c r="Q106" s="1" t="s">
        <v>481</v>
      </c>
      <c r="R106" s="113" t="s">
        <v>707</v>
      </c>
      <c r="S106" s="424" t="s">
        <v>451</v>
      </c>
      <c r="T106" s="424" t="s">
        <v>451</v>
      </c>
      <c r="U106" s="110"/>
      <c r="V106" s="110"/>
      <c r="W106" s="110"/>
      <c r="X106" s="320"/>
      <c r="Y106" s="110"/>
      <c r="Z106" s="110"/>
      <c r="AA106" s="620" t="s">
        <v>481</v>
      </c>
      <c r="AB106" s="110" t="s">
        <v>481</v>
      </c>
      <c r="AC106" s="110"/>
      <c r="AD106" s="110"/>
      <c r="AE106" s="425"/>
      <c r="AF106" s="425"/>
      <c r="AG106" s="110" t="s">
        <v>481</v>
      </c>
      <c r="AH106" s="110" t="s">
        <v>481</v>
      </c>
      <c r="AI106" s="110" t="s">
        <v>481</v>
      </c>
      <c r="AJ106" s="110"/>
      <c r="AK106" s="110"/>
      <c r="AL106" s="425"/>
      <c r="AM106" s="110"/>
      <c r="AN106" s="425"/>
      <c r="AO106" s="424" t="s">
        <v>1996</v>
      </c>
      <c r="AP106" s="424"/>
      <c r="AQ106" s="424"/>
      <c r="AR106" s="322"/>
      <c r="AS106" s="447"/>
      <c r="AT106" s="179" t="s">
        <v>1273</v>
      </c>
      <c r="AU106" s="425"/>
      <c r="AV106" s="425"/>
      <c r="AW106" s="110" t="s">
        <v>481</v>
      </c>
      <c r="AX106" s="110" t="s">
        <v>481</v>
      </c>
      <c r="AY106" s="110" t="s">
        <v>481</v>
      </c>
      <c r="AZ106" s="110" t="s">
        <v>451</v>
      </c>
      <c r="BA106" s="110"/>
      <c r="BB106" s="110"/>
      <c r="BC106" s="110"/>
      <c r="BD106" s="110" t="s">
        <v>481</v>
      </c>
      <c r="BE106" s="110" t="s">
        <v>481</v>
      </c>
      <c r="BF106" s="110" t="s">
        <v>481</v>
      </c>
      <c r="BG106" s="110" t="s">
        <v>481</v>
      </c>
      <c r="BH106" s="110" t="s">
        <v>481</v>
      </c>
      <c r="BI106" s="198" t="s">
        <v>481</v>
      </c>
      <c r="BJ106" s="110"/>
      <c r="BK106" s="425"/>
      <c r="BL106" s="110" t="s">
        <v>451</v>
      </c>
      <c r="BM106" s="110"/>
      <c r="BN106" s="110" t="s">
        <v>481</v>
      </c>
      <c r="BO106" s="110" t="s">
        <v>481</v>
      </c>
      <c r="BP106" s="17" t="s">
        <v>481</v>
      </c>
      <c r="BQ106" s="425"/>
      <c r="BR106" s="116" t="s">
        <v>558</v>
      </c>
      <c r="BS106" s="110" t="s">
        <v>451</v>
      </c>
      <c r="BT106" s="425"/>
      <c r="BU106" s="425"/>
      <c r="BV106" s="424"/>
      <c r="BW106" s="425"/>
      <c r="BX106" s="424" t="s">
        <v>451</v>
      </c>
      <c r="BY106" s="110" t="s">
        <v>809</v>
      </c>
      <c r="BZ106" s="110" t="s">
        <v>1795</v>
      </c>
      <c r="CA106" s="110" t="s">
        <v>481</v>
      </c>
      <c r="CB106" s="110" t="s">
        <v>481</v>
      </c>
      <c r="CC106" s="110"/>
      <c r="CD106" s="110" t="s">
        <v>481</v>
      </c>
      <c r="CE106" s="110"/>
      <c r="CF106" s="424" t="s">
        <v>492</v>
      </c>
      <c r="CG106" s="424" t="s">
        <v>451</v>
      </c>
      <c r="CH106" s="424" t="s">
        <v>451</v>
      </c>
      <c r="CI106" s="446" t="s">
        <v>451</v>
      </c>
      <c r="CJ106" s="424"/>
      <c r="CK106" s="20"/>
      <c r="CL106" s="20"/>
      <c r="CM106" s="20"/>
      <c r="CN106" s="425"/>
      <c r="CO106" s="444" t="s">
        <v>481</v>
      </c>
      <c r="CP106" s="444" t="s">
        <v>481</v>
      </c>
      <c r="CQ106" s="444" t="s">
        <v>481</v>
      </c>
      <c r="CR106" s="447" t="s">
        <v>481</v>
      </c>
      <c r="CS106" s="424" t="s">
        <v>3243</v>
      </c>
      <c r="CT106" s="443" t="s">
        <v>481</v>
      </c>
      <c r="CU106" s="424" t="s">
        <v>451</v>
      </c>
      <c r="CV106" s="424" t="s">
        <v>736</v>
      </c>
      <c r="CW106" s="620" t="s">
        <v>2919</v>
      </c>
      <c r="CX106" s="424"/>
      <c r="CY106" s="424"/>
      <c r="CZ106" s="448"/>
      <c r="DA106" s="449"/>
      <c r="DB106" s="110"/>
      <c r="DC106" s="110"/>
      <c r="DD106" s="425"/>
      <c r="DE106" s="424" t="s">
        <v>3123</v>
      </c>
      <c r="DF106" s="424" t="s">
        <v>481</v>
      </c>
      <c r="DG106" s="620" t="s">
        <v>481</v>
      </c>
      <c r="DH106" s="464"/>
      <c r="DI106" s="620" t="s">
        <v>2409</v>
      </c>
      <c r="DJ106" s="694"/>
      <c r="DK106" s="453" t="s">
        <v>481</v>
      </c>
      <c r="DL106" s="425"/>
      <c r="DM106" s="20"/>
      <c r="DN106" s="424" t="s">
        <v>481</v>
      </c>
      <c r="DO106" s="445" t="s">
        <v>492</v>
      </c>
      <c r="DP106" s="443" t="s">
        <v>492</v>
      </c>
      <c r="DQ106" s="443" t="s">
        <v>492</v>
      </c>
      <c r="DR106" s="692" t="s">
        <v>492</v>
      </c>
      <c r="DS106" s="424"/>
      <c r="DT106" s="424"/>
      <c r="DU106" s="20"/>
      <c r="DV106" s="20"/>
      <c r="DW106" s="20" t="s">
        <v>3243</v>
      </c>
      <c r="DX106" s="20"/>
      <c r="DY106" s="424" t="s">
        <v>451</v>
      </c>
      <c r="DZ106" s="424"/>
      <c r="EA106" s="519" t="s">
        <v>481</v>
      </c>
      <c r="EB106" s="457" t="s">
        <v>481</v>
      </c>
      <c r="EC106" s="424"/>
      <c r="ED106" s="424"/>
      <c r="EE106" s="424"/>
      <c r="EF106" s="520"/>
      <c r="EG106" s="447"/>
      <c r="EH106" s="424" t="s">
        <v>451</v>
      </c>
      <c r="EI106" s="424"/>
      <c r="EJ106" s="620" t="s">
        <v>481</v>
      </c>
      <c r="EK106" s="425"/>
      <c r="EL106" s="459"/>
      <c r="EM106" s="460" t="s">
        <v>451</v>
      </c>
      <c r="EN106" s="425"/>
      <c r="EO106" s="20" t="s">
        <v>481</v>
      </c>
      <c r="EP106" s="424"/>
      <c r="EQ106" s="445"/>
      <c r="ER106" s="454" t="s">
        <v>481</v>
      </c>
      <c r="ES106" s="425"/>
      <c r="ET106" s="424" t="s">
        <v>809</v>
      </c>
    </row>
    <row r="107" spans="1:150" ht="42" x14ac:dyDescent="0.2">
      <c r="A107" s="421"/>
      <c r="B107" s="422"/>
      <c r="C107" s="421"/>
      <c r="D107" s="428"/>
      <c r="E107" s="3" t="s">
        <v>325</v>
      </c>
      <c r="F107" s="116">
        <v>196</v>
      </c>
      <c r="G107" s="116" t="s">
        <v>481</v>
      </c>
      <c r="H107" s="116" t="s">
        <v>481</v>
      </c>
      <c r="I107" s="116" t="s">
        <v>481</v>
      </c>
      <c r="J107" s="116" t="s">
        <v>481</v>
      </c>
      <c r="K107" s="116"/>
      <c r="L107" s="116"/>
      <c r="M107" s="404"/>
      <c r="N107" s="425"/>
      <c r="O107" s="116" t="s">
        <v>481</v>
      </c>
      <c r="P107" s="1" t="s">
        <v>809</v>
      </c>
      <c r="Q107" s="1" t="s">
        <v>481</v>
      </c>
      <c r="R107" s="113">
        <v>4258</v>
      </c>
      <c r="S107" s="620" t="s">
        <v>451</v>
      </c>
      <c r="T107" s="620" t="s">
        <v>451</v>
      </c>
      <c r="U107" s="116"/>
      <c r="V107" s="116"/>
      <c r="W107" s="116"/>
      <c r="X107" s="147"/>
      <c r="Y107" s="116"/>
      <c r="Z107" s="116"/>
      <c r="AA107" s="620" t="s">
        <v>481</v>
      </c>
      <c r="AB107" s="116" t="s">
        <v>481</v>
      </c>
      <c r="AC107" s="116"/>
      <c r="AD107" s="116"/>
      <c r="AE107" s="425"/>
      <c r="AF107" s="425"/>
      <c r="AG107" s="116" t="s">
        <v>481</v>
      </c>
      <c r="AH107" s="116" t="s">
        <v>481</v>
      </c>
      <c r="AI107" s="116" t="s">
        <v>481</v>
      </c>
      <c r="AJ107" s="116"/>
      <c r="AK107" s="116"/>
      <c r="AL107" s="425"/>
      <c r="AM107" s="116"/>
      <c r="AN107" s="425"/>
      <c r="AO107" s="424">
        <v>68</v>
      </c>
      <c r="AP107" s="620"/>
      <c r="AQ107" s="620"/>
      <c r="AR107" s="171"/>
      <c r="AS107" s="621"/>
      <c r="AT107" s="147"/>
      <c r="AU107" s="425"/>
      <c r="AV107" s="425"/>
      <c r="AW107" s="116" t="s">
        <v>481</v>
      </c>
      <c r="AX107" s="116" t="s">
        <v>481</v>
      </c>
      <c r="AY107" s="116" t="s">
        <v>481</v>
      </c>
      <c r="AZ107" s="116" t="s">
        <v>451</v>
      </c>
      <c r="BA107" s="116"/>
      <c r="BB107" s="116"/>
      <c r="BC107" s="116"/>
      <c r="BD107" s="116" t="s">
        <v>481</v>
      </c>
      <c r="BE107" s="116" t="s">
        <v>481</v>
      </c>
      <c r="BF107" s="116" t="s">
        <v>481</v>
      </c>
      <c r="BG107" s="116" t="s">
        <v>481</v>
      </c>
      <c r="BH107" s="116" t="s">
        <v>481</v>
      </c>
      <c r="BI107" s="204" t="s">
        <v>481</v>
      </c>
      <c r="BJ107" s="116"/>
      <c r="BK107" s="425"/>
      <c r="BL107" s="116" t="s">
        <v>451</v>
      </c>
      <c r="BM107" s="116"/>
      <c r="BN107" s="116" t="s">
        <v>481</v>
      </c>
      <c r="BO107" s="116" t="s">
        <v>481</v>
      </c>
      <c r="BP107" s="622" t="s">
        <v>481</v>
      </c>
      <c r="BQ107" s="425"/>
      <c r="BR107" s="116" t="s">
        <v>558</v>
      </c>
      <c r="BS107" s="116" t="s">
        <v>451</v>
      </c>
      <c r="BT107" s="425"/>
      <c r="BU107" s="425"/>
      <c r="BV107" s="620"/>
      <c r="BW107" s="425"/>
      <c r="BX107" s="620" t="s">
        <v>451</v>
      </c>
      <c r="BY107" s="116" t="s">
        <v>809</v>
      </c>
      <c r="BZ107" s="116">
        <v>89</v>
      </c>
      <c r="CA107" s="116" t="s">
        <v>481</v>
      </c>
      <c r="CB107" s="116" t="s">
        <v>481</v>
      </c>
      <c r="CC107" s="116"/>
      <c r="CD107" s="116" t="s">
        <v>481</v>
      </c>
      <c r="CE107" s="116"/>
      <c r="CF107" s="620" t="s">
        <v>492</v>
      </c>
      <c r="CG107" s="424" t="s">
        <v>451</v>
      </c>
      <c r="CH107" s="424" t="s">
        <v>451</v>
      </c>
      <c r="CI107" s="446">
        <v>0</v>
      </c>
      <c r="CJ107" s="620"/>
      <c r="CK107" s="404"/>
      <c r="CL107" s="404"/>
      <c r="CM107" s="404"/>
      <c r="CN107" s="425"/>
      <c r="CO107" s="633" t="s">
        <v>481</v>
      </c>
      <c r="CP107" s="633" t="s">
        <v>481</v>
      </c>
      <c r="CQ107" s="633" t="s">
        <v>481</v>
      </c>
      <c r="CR107" s="621" t="s">
        <v>481</v>
      </c>
      <c r="CS107" s="620" t="s">
        <v>3243</v>
      </c>
      <c r="CT107" s="443" t="s">
        <v>481</v>
      </c>
      <c r="CU107" s="620" t="s">
        <v>451</v>
      </c>
      <c r="CV107" s="620">
        <v>0</v>
      </c>
      <c r="CW107" s="620" t="s">
        <v>481</v>
      </c>
      <c r="CX107" s="620"/>
      <c r="CY107" s="620"/>
      <c r="CZ107" s="634"/>
      <c r="DA107" s="635"/>
      <c r="DB107" s="116"/>
      <c r="DC107" s="116"/>
      <c r="DD107" s="425"/>
      <c r="DE107" s="620" t="s">
        <v>3124</v>
      </c>
      <c r="DF107" s="620" t="s">
        <v>481</v>
      </c>
      <c r="DG107" s="620" t="s">
        <v>481</v>
      </c>
      <c r="DH107" s="636"/>
      <c r="DI107" s="620">
        <v>24</v>
      </c>
      <c r="DJ107" s="694"/>
      <c r="DK107" s="544" t="s">
        <v>481</v>
      </c>
      <c r="DL107" s="425"/>
      <c r="DM107" s="404"/>
      <c r="DN107" s="620" t="s">
        <v>481</v>
      </c>
      <c r="DO107" s="627" t="s">
        <v>492</v>
      </c>
      <c r="DP107" s="443" t="s">
        <v>492</v>
      </c>
      <c r="DQ107" s="443" t="s">
        <v>492</v>
      </c>
      <c r="DR107" s="693" t="s">
        <v>492</v>
      </c>
      <c r="DS107" s="620"/>
      <c r="DT107" s="620"/>
      <c r="DU107" s="404"/>
      <c r="DV107" s="404"/>
      <c r="DW107" s="404" t="s">
        <v>3243</v>
      </c>
      <c r="DX107" s="404"/>
      <c r="DY107" s="620" t="s">
        <v>451</v>
      </c>
      <c r="DZ107" s="620"/>
      <c r="EA107" s="637" t="s">
        <v>481</v>
      </c>
      <c r="EB107" s="629" t="s">
        <v>481</v>
      </c>
      <c r="EC107" s="620"/>
      <c r="ED107" s="620"/>
      <c r="EE107" s="620"/>
      <c r="EF107" s="639"/>
      <c r="EG107" s="621"/>
      <c r="EH107" s="620" t="s">
        <v>451</v>
      </c>
      <c r="EI107" s="620"/>
      <c r="EJ107" s="620" t="s">
        <v>481</v>
      </c>
      <c r="EK107" s="425"/>
      <c r="EL107" s="631"/>
      <c r="EM107" s="640">
        <v>0</v>
      </c>
      <c r="EN107" s="425"/>
      <c r="EO107" s="404">
        <v>0</v>
      </c>
      <c r="EP107" s="620"/>
      <c r="EQ107" s="627">
        <f>FN107</f>
        <v>0</v>
      </c>
      <c r="ER107" s="454" t="s">
        <v>481</v>
      </c>
      <c r="ES107" s="425"/>
      <c r="ET107" s="620" t="s">
        <v>809</v>
      </c>
    </row>
    <row r="108" spans="1:150" ht="409.6" x14ac:dyDescent="0.2">
      <c r="A108" s="421"/>
      <c r="B108" s="422"/>
      <c r="C108" s="421" t="s">
        <v>336</v>
      </c>
      <c r="D108" s="440" t="s">
        <v>439</v>
      </c>
      <c r="E108" s="3" t="s">
        <v>440</v>
      </c>
      <c r="F108" s="110" t="s">
        <v>451</v>
      </c>
      <c r="G108" s="116" t="s">
        <v>451</v>
      </c>
      <c r="H108" s="110"/>
      <c r="I108" s="110" t="s">
        <v>451</v>
      </c>
      <c r="J108" s="110" t="s">
        <v>481</v>
      </c>
      <c r="K108" s="110" t="s">
        <v>650</v>
      </c>
      <c r="L108" s="110"/>
      <c r="M108" s="20" t="s">
        <v>489</v>
      </c>
      <c r="N108" s="425"/>
      <c r="O108" s="110" t="s">
        <v>788</v>
      </c>
      <c r="P108" s="1" t="s">
        <v>492</v>
      </c>
      <c r="Q108" s="116" t="s">
        <v>451</v>
      </c>
      <c r="R108" s="113" t="s">
        <v>481</v>
      </c>
      <c r="S108" s="424" t="s">
        <v>451</v>
      </c>
      <c r="T108" s="424" t="s">
        <v>451</v>
      </c>
      <c r="U108" s="110" t="s">
        <v>451</v>
      </c>
      <c r="V108" s="110" t="s">
        <v>925</v>
      </c>
      <c r="W108" s="110"/>
      <c r="X108" s="320" t="s">
        <v>492</v>
      </c>
      <c r="Y108" s="110"/>
      <c r="Z108" s="110"/>
      <c r="AA108" s="620" t="s">
        <v>492</v>
      </c>
      <c r="AB108" s="110" t="s">
        <v>1039</v>
      </c>
      <c r="AC108" s="110"/>
      <c r="AD108" s="1" t="s">
        <v>457</v>
      </c>
      <c r="AE108" s="425"/>
      <c r="AF108" s="425"/>
      <c r="AG108" s="110" t="s">
        <v>492</v>
      </c>
      <c r="AH108" s="110" t="s">
        <v>492</v>
      </c>
      <c r="AI108" s="110" t="s">
        <v>492</v>
      </c>
      <c r="AJ108" s="110"/>
      <c r="AK108" s="110"/>
      <c r="AL108" s="425"/>
      <c r="AM108" s="110"/>
      <c r="AN108" s="425"/>
      <c r="AO108" s="424" t="s">
        <v>457</v>
      </c>
      <c r="AP108" s="424" t="s">
        <v>2022</v>
      </c>
      <c r="AQ108" s="424"/>
      <c r="AR108" s="322" t="s">
        <v>451</v>
      </c>
      <c r="AS108" s="447"/>
      <c r="AT108" s="320" t="s">
        <v>451</v>
      </c>
      <c r="AU108" s="425"/>
      <c r="AV108" s="425"/>
      <c r="AW108" s="110" t="s">
        <v>451</v>
      </c>
      <c r="AX108" s="110" t="s">
        <v>451</v>
      </c>
      <c r="AY108" s="110" t="s">
        <v>451</v>
      </c>
      <c r="AZ108" s="110" t="s">
        <v>451</v>
      </c>
      <c r="BA108" s="110" t="s">
        <v>451</v>
      </c>
      <c r="BB108" s="110" t="s">
        <v>451</v>
      </c>
      <c r="BC108" s="110"/>
      <c r="BD108" s="110" t="s">
        <v>451</v>
      </c>
      <c r="BE108" s="110" t="s">
        <v>451</v>
      </c>
      <c r="BF108" s="110" t="s">
        <v>451</v>
      </c>
      <c r="BG108" s="110" t="s">
        <v>451</v>
      </c>
      <c r="BH108" s="110" t="s">
        <v>451</v>
      </c>
      <c r="BI108" s="198" t="s">
        <v>451</v>
      </c>
      <c r="BJ108" s="110" t="s">
        <v>457</v>
      </c>
      <c r="BK108" s="425"/>
      <c r="BL108" s="110" t="s">
        <v>451</v>
      </c>
      <c r="BM108" s="110" t="s">
        <v>451</v>
      </c>
      <c r="BN108" s="110" t="s">
        <v>451</v>
      </c>
      <c r="BO108" s="110" t="s">
        <v>451</v>
      </c>
      <c r="BP108" s="17" t="s">
        <v>451</v>
      </c>
      <c r="BQ108" s="425"/>
      <c r="BR108" s="110" t="s">
        <v>457</v>
      </c>
      <c r="BS108" s="110" t="s">
        <v>451</v>
      </c>
      <c r="BT108" s="425"/>
      <c r="BU108" s="425"/>
      <c r="BV108" s="424" t="s">
        <v>451</v>
      </c>
      <c r="BW108" s="425"/>
      <c r="BX108" s="424" t="s">
        <v>451</v>
      </c>
      <c r="BY108" s="110" t="s">
        <v>451</v>
      </c>
      <c r="BZ108" s="110" t="s">
        <v>451</v>
      </c>
      <c r="CA108" s="110" t="s">
        <v>451</v>
      </c>
      <c r="CB108" s="110" t="s">
        <v>451</v>
      </c>
      <c r="CC108" s="110" t="s">
        <v>457</v>
      </c>
      <c r="CD108" s="110" t="s">
        <v>1884</v>
      </c>
      <c r="CE108" s="110" t="s">
        <v>457</v>
      </c>
      <c r="CF108" s="424" t="s">
        <v>492</v>
      </c>
      <c r="CG108" s="424" t="s">
        <v>457</v>
      </c>
      <c r="CH108" s="424" t="s">
        <v>451</v>
      </c>
      <c r="CI108" s="446" t="s">
        <v>451</v>
      </c>
      <c r="CJ108" s="620" t="s">
        <v>451</v>
      </c>
      <c r="CK108" s="20"/>
      <c r="CL108" s="20"/>
      <c r="CM108" s="20"/>
      <c r="CN108" s="425"/>
      <c r="CO108" s="444" t="s">
        <v>457</v>
      </c>
      <c r="CP108" s="444" t="s">
        <v>457</v>
      </c>
      <c r="CQ108" s="444" t="s">
        <v>2183</v>
      </c>
      <c r="CR108" s="447" t="s">
        <v>451</v>
      </c>
      <c r="CS108" s="444" t="s">
        <v>457</v>
      </c>
      <c r="CT108" s="443" t="s">
        <v>481</v>
      </c>
      <c r="CU108" s="424" t="s">
        <v>451</v>
      </c>
      <c r="CV108" s="424" t="s">
        <v>451</v>
      </c>
      <c r="CW108" s="620" t="s">
        <v>492</v>
      </c>
      <c r="CX108" s="424" t="s">
        <v>451</v>
      </c>
      <c r="CY108" s="424" t="s">
        <v>3048</v>
      </c>
      <c r="CZ108" s="448" t="s">
        <v>3075</v>
      </c>
      <c r="DA108" s="449"/>
      <c r="DB108" s="110"/>
      <c r="DC108" s="110"/>
      <c r="DD108" s="425"/>
      <c r="DE108" s="424" t="s">
        <v>489</v>
      </c>
      <c r="DF108" s="424" t="s">
        <v>481</v>
      </c>
      <c r="DG108" s="424" t="s">
        <v>481</v>
      </c>
      <c r="DH108" s="464" t="s">
        <v>451</v>
      </c>
      <c r="DI108" s="424" t="s">
        <v>451</v>
      </c>
      <c r="DJ108" s="453" t="s">
        <v>2439</v>
      </c>
      <c r="DK108" s="453" t="s">
        <v>451</v>
      </c>
      <c r="DL108" s="425"/>
      <c r="DM108" s="20" t="s">
        <v>451</v>
      </c>
      <c r="DN108" s="424" t="s">
        <v>481</v>
      </c>
      <c r="DO108" s="445" t="s">
        <v>492</v>
      </c>
      <c r="DP108" s="443" t="s">
        <v>492</v>
      </c>
      <c r="DQ108" s="443" t="s">
        <v>492</v>
      </c>
      <c r="DR108" s="692" t="s">
        <v>492</v>
      </c>
      <c r="DS108" s="424" t="s">
        <v>451</v>
      </c>
      <c r="DT108" s="424" t="s">
        <v>451</v>
      </c>
      <c r="DU108" s="20"/>
      <c r="DV108" s="20" t="s">
        <v>451</v>
      </c>
      <c r="DW108" s="20" t="s">
        <v>457</v>
      </c>
      <c r="DX108" s="20" t="s">
        <v>451</v>
      </c>
      <c r="DY108" s="424" t="s">
        <v>451</v>
      </c>
      <c r="DZ108" s="424"/>
      <c r="EA108" s="637" t="s">
        <v>451</v>
      </c>
      <c r="EB108" s="457" t="s">
        <v>481</v>
      </c>
      <c r="EC108" s="424" t="s">
        <v>451</v>
      </c>
      <c r="ED108" s="424" t="s">
        <v>457</v>
      </c>
      <c r="EE108" s="424" t="s">
        <v>451</v>
      </c>
      <c r="EF108" s="520" t="s">
        <v>451</v>
      </c>
      <c r="EG108" s="447"/>
      <c r="EH108" s="424" t="s">
        <v>451</v>
      </c>
      <c r="EI108" s="424"/>
      <c r="EJ108" s="620" t="s">
        <v>492</v>
      </c>
      <c r="EK108" s="425"/>
      <c r="EL108" s="459"/>
      <c r="EM108" s="460" t="s">
        <v>451</v>
      </c>
      <c r="EN108" s="425"/>
      <c r="EO108" s="20" t="s">
        <v>481</v>
      </c>
      <c r="EP108" s="424"/>
      <c r="EQ108" s="445" t="s">
        <v>451</v>
      </c>
      <c r="ER108" s="454" t="s">
        <v>481</v>
      </c>
      <c r="ES108" s="425"/>
      <c r="ET108" s="424" t="s">
        <v>451</v>
      </c>
    </row>
    <row r="109" spans="1:150" ht="409.6" x14ac:dyDescent="0.2">
      <c r="A109" s="421"/>
      <c r="B109" s="422"/>
      <c r="C109" s="421"/>
      <c r="D109" s="440"/>
      <c r="E109" s="3" t="s">
        <v>321</v>
      </c>
      <c r="F109" s="110" t="s">
        <v>451</v>
      </c>
      <c r="G109" s="110" t="s">
        <v>481</v>
      </c>
      <c r="H109" s="110" t="s">
        <v>481</v>
      </c>
      <c r="I109" s="110" t="s">
        <v>481</v>
      </c>
      <c r="J109" s="110" t="s">
        <v>481</v>
      </c>
      <c r="K109" s="110" t="s">
        <v>651</v>
      </c>
      <c r="L109" s="110"/>
      <c r="M109" s="20" t="s">
        <v>3230</v>
      </c>
      <c r="N109" s="425"/>
      <c r="O109" s="110" t="s">
        <v>481</v>
      </c>
      <c r="P109" s="1" t="s">
        <v>809</v>
      </c>
      <c r="Q109" s="1" t="s">
        <v>481</v>
      </c>
      <c r="R109" s="113" t="s">
        <v>481</v>
      </c>
      <c r="S109" s="424" t="s">
        <v>451</v>
      </c>
      <c r="T109" s="424" t="s">
        <v>451</v>
      </c>
      <c r="U109" s="110"/>
      <c r="V109" s="110" t="s">
        <v>926</v>
      </c>
      <c r="W109" s="110"/>
      <c r="X109" s="320"/>
      <c r="Y109" s="110"/>
      <c r="Z109" s="110"/>
      <c r="AA109" s="620" t="s">
        <v>481</v>
      </c>
      <c r="AB109" s="110" t="s">
        <v>1038</v>
      </c>
      <c r="AC109" s="110"/>
      <c r="AD109" s="1" t="s">
        <v>1145</v>
      </c>
      <c r="AE109" s="425"/>
      <c r="AF109" s="425"/>
      <c r="AG109" s="110" t="s">
        <v>481</v>
      </c>
      <c r="AH109" s="110" t="s">
        <v>481</v>
      </c>
      <c r="AI109" s="110" t="s">
        <v>481</v>
      </c>
      <c r="AJ109" s="110"/>
      <c r="AK109" s="110"/>
      <c r="AL109" s="425"/>
      <c r="AM109" s="110"/>
      <c r="AN109" s="425"/>
      <c r="AO109" s="424" t="s">
        <v>1997</v>
      </c>
      <c r="AP109" s="424" t="s">
        <v>2023</v>
      </c>
      <c r="AQ109" s="424"/>
      <c r="AR109" s="322"/>
      <c r="AS109" s="447"/>
      <c r="AT109" s="320"/>
      <c r="AU109" s="425"/>
      <c r="AV109" s="425"/>
      <c r="AW109" s="110" t="s">
        <v>481</v>
      </c>
      <c r="AX109" s="110" t="s">
        <v>481</v>
      </c>
      <c r="AY109" s="110" t="s">
        <v>481</v>
      </c>
      <c r="AZ109" s="110" t="s">
        <v>451</v>
      </c>
      <c r="BA109" s="110"/>
      <c r="BB109" s="110"/>
      <c r="BC109" s="110"/>
      <c r="BD109" s="110" t="s">
        <v>481</v>
      </c>
      <c r="BE109" s="110" t="s">
        <v>481</v>
      </c>
      <c r="BF109" s="110" t="s">
        <v>481</v>
      </c>
      <c r="BG109" s="110" t="s">
        <v>481</v>
      </c>
      <c r="BH109" s="110" t="s">
        <v>481</v>
      </c>
      <c r="BI109" s="198" t="s">
        <v>481</v>
      </c>
      <c r="BJ109" s="110" t="s">
        <v>1585</v>
      </c>
      <c r="BK109" s="425"/>
      <c r="BL109" s="110" t="s">
        <v>451</v>
      </c>
      <c r="BM109" s="110"/>
      <c r="BN109" s="110" t="s">
        <v>481</v>
      </c>
      <c r="BO109" s="110" t="s">
        <v>481</v>
      </c>
      <c r="BP109" s="17" t="s">
        <v>481</v>
      </c>
      <c r="BQ109" s="425"/>
      <c r="BR109" s="110" t="s">
        <v>564</v>
      </c>
      <c r="BS109" s="110" t="s">
        <v>451</v>
      </c>
      <c r="BT109" s="425"/>
      <c r="BU109" s="425"/>
      <c r="BV109" s="424"/>
      <c r="BW109" s="425"/>
      <c r="BX109" s="424" t="s">
        <v>451</v>
      </c>
      <c r="BY109" s="110" t="s">
        <v>809</v>
      </c>
      <c r="BZ109" s="110" t="s">
        <v>481</v>
      </c>
      <c r="CA109" s="110" t="s">
        <v>481</v>
      </c>
      <c r="CB109" s="110" t="s">
        <v>481</v>
      </c>
      <c r="CC109" s="110" t="s">
        <v>1864</v>
      </c>
      <c r="CD109" s="110" t="s">
        <v>1795</v>
      </c>
      <c r="CE109" s="110" t="s">
        <v>1864</v>
      </c>
      <c r="CF109" s="424" t="s">
        <v>492</v>
      </c>
      <c r="CG109" s="424" t="s">
        <v>2240</v>
      </c>
      <c r="CH109" s="424" t="s">
        <v>451</v>
      </c>
      <c r="CI109" s="446" t="s">
        <v>451</v>
      </c>
      <c r="CJ109" s="424"/>
      <c r="CK109" s="20"/>
      <c r="CL109" s="20"/>
      <c r="CM109" s="20"/>
      <c r="CN109" s="425"/>
      <c r="CO109" s="444" t="s">
        <v>2144</v>
      </c>
      <c r="CP109" s="444" t="s">
        <v>2167</v>
      </c>
      <c r="CQ109" s="444" t="s">
        <v>2184</v>
      </c>
      <c r="CR109" s="447" t="s">
        <v>481</v>
      </c>
      <c r="CS109" s="444" t="s">
        <v>3252</v>
      </c>
      <c r="CT109" s="443" t="s">
        <v>481</v>
      </c>
      <c r="CU109" s="424" t="s">
        <v>451</v>
      </c>
      <c r="CV109" s="424" t="s">
        <v>736</v>
      </c>
      <c r="CW109" s="620" t="s">
        <v>481</v>
      </c>
      <c r="CX109" s="424"/>
      <c r="CY109" s="695" t="s">
        <v>3049</v>
      </c>
      <c r="CZ109" s="696" t="s">
        <v>3076</v>
      </c>
      <c r="DA109" s="449"/>
      <c r="DB109" s="110"/>
      <c r="DC109" s="110"/>
      <c r="DD109" s="425"/>
      <c r="DE109" s="424" t="s">
        <v>3123</v>
      </c>
      <c r="DF109" s="424" t="s">
        <v>481</v>
      </c>
      <c r="DG109" s="424" t="s">
        <v>481</v>
      </c>
      <c r="DH109" s="464"/>
      <c r="DI109" s="424"/>
      <c r="DJ109" s="453" t="s">
        <v>2436</v>
      </c>
      <c r="DK109" s="453" t="s">
        <v>481</v>
      </c>
      <c r="DL109" s="425"/>
      <c r="DM109" s="20"/>
      <c r="DN109" s="424" t="s">
        <v>481</v>
      </c>
      <c r="DO109" s="445" t="s">
        <v>492</v>
      </c>
      <c r="DP109" s="443" t="s">
        <v>492</v>
      </c>
      <c r="DQ109" s="443" t="s">
        <v>492</v>
      </c>
      <c r="DR109" s="692" t="s">
        <v>492</v>
      </c>
      <c r="DS109" s="424"/>
      <c r="DT109" s="424"/>
      <c r="DU109" s="20"/>
      <c r="DV109" s="20"/>
      <c r="DW109" s="20" t="s">
        <v>3391</v>
      </c>
      <c r="DX109" s="20"/>
      <c r="DY109" s="424" t="s">
        <v>451</v>
      </c>
      <c r="DZ109" s="424"/>
      <c r="EA109" s="519" t="s">
        <v>481</v>
      </c>
      <c r="EB109" s="457" t="s">
        <v>481</v>
      </c>
      <c r="EC109" s="424"/>
      <c r="ED109" s="424" t="s">
        <v>2971</v>
      </c>
      <c r="EE109" s="424"/>
      <c r="EF109" s="520"/>
      <c r="EG109" s="447"/>
      <c r="EH109" s="424" t="s">
        <v>451</v>
      </c>
      <c r="EI109" s="424"/>
      <c r="EJ109" s="620" t="s">
        <v>481</v>
      </c>
      <c r="EK109" s="425"/>
      <c r="EL109" s="459"/>
      <c r="EM109" s="460" t="s">
        <v>451</v>
      </c>
      <c r="EN109" s="425"/>
      <c r="EO109" s="20" t="s">
        <v>481</v>
      </c>
      <c r="EP109" s="424"/>
      <c r="EQ109" s="445"/>
      <c r="ER109" s="454" t="s">
        <v>481</v>
      </c>
      <c r="ES109" s="425"/>
      <c r="ET109" s="424" t="s">
        <v>809</v>
      </c>
    </row>
    <row r="110" spans="1:150" ht="188" customHeight="1" x14ac:dyDescent="0.2">
      <c r="A110" s="421"/>
      <c r="B110" s="422"/>
      <c r="C110" s="421"/>
      <c r="D110" s="440"/>
      <c r="E110" s="3" t="s">
        <v>325</v>
      </c>
      <c r="F110" s="116" t="s">
        <v>451</v>
      </c>
      <c r="G110" s="116" t="s">
        <v>481</v>
      </c>
      <c r="H110" s="116" t="s">
        <v>481</v>
      </c>
      <c r="I110" s="116" t="s">
        <v>481</v>
      </c>
      <c r="J110" s="116" t="s">
        <v>481</v>
      </c>
      <c r="K110" s="116">
        <v>6372</v>
      </c>
      <c r="L110" s="116"/>
      <c r="M110" s="404"/>
      <c r="N110" s="425"/>
      <c r="O110" s="116" t="s">
        <v>481</v>
      </c>
      <c r="P110" s="1" t="s">
        <v>809</v>
      </c>
      <c r="Q110" s="1" t="s">
        <v>481</v>
      </c>
      <c r="R110" s="113" t="s">
        <v>481</v>
      </c>
      <c r="S110" s="620" t="s">
        <v>451</v>
      </c>
      <c r="T110" s="620" t="s">
        <v>451</v>
      </c>
      <c r="U110" s="116"/>
      <c r="V110" s="116" t="s">
        <v>927</v>
      </c>
      <c r="W110" s="116"/>
      <c r="X110" s="320"/>
      <c r="Y110" s="116"/>
      <c r="Z110" s="116"/>
      <c r="AA110" s="620" t="s">
        <v>481</v>
      </c>
      <c r="AB110" s="116">
        <v>590440</v>
      </c>
      <c r="AC110" s="116"/>
      <c r="AD110" s="135">
        <v>288279</v>
      </c>
      <c r="AE110" s="425"/>
      <c r="AF110" s="425"/>
      <c r="AG110" s="116" t="s">
        <v>481</v>
      </c>
      <c r="AH110" s="116" t="s">
        <v>481</v>
      </c>
      <c r="AI110" s="116" t="s">
        <v>481</v>
      </c>
      <c r="AJ110" s="116"/>
      <c r="AK110" s="116"/>
      <c r="AL110" s="425"/>
      <c r="AM110" s="116"/>
      <c r="AN110" s="425"/>
      <c r="AO110" s="424">
        <v>880</v>
      </c>
      <c r="AP110" s="620">
        <f>140+6+1+604+120+156</f>
        <v>1027</v>
      </c>
      <c r="AQ110" s="620"/>
      <c r="AR110" s="171"/>
      <c r="AS110" s="621"/>
      <c r="AT110" s="147"/>
      <c r="AU110" s="425"/>
      <c r="AV110" s="425"/>
      <c r="AW110" s="116" t="s">
        <v>481</v>
      </c>
      <c r="AX110" s="116" t="s">
        <v>481</v>
      </c>
      <c r="AY110" s="116" t="s">
        <v>481</v>
      </c>
      <c r="AZ110" s="116" t="s">
        <v>451</v>
      </c>
      <c r="BA110" s="116"/>
      <c r="BB110" s="116"/>
      <c r="BC110" s="116"/>
      <c r="BD110" s="116" t="s">
        <v>481</v>
      </c>
      <c r="BE110" s="116" t="s">
        <v>481</v>
      </c>
      <c r="BF110" s="116" t="s">
        <v>481</v>
      </c>
      <c r="BG110" s="116" t="s">
        <v>481</v>
      </c>
      <c r="BH110" s="116" t="s">
        <v>481</v>
      </c>
      <c r="BI110" s="204" t="s">
        <v>481</v>
      </c>
      <c r="BJ110" s="116">
        <v>9330</v>
      </c>
      <c r="BK110" s="425"/>
      <c r="BL110" s="116" t="s">
        <v>451</v>
      </c>
      <c r="BM110" s="116"/>
      <c r="BN110" s="116" t="s">
        <v>481</v>
      </c>
      <c r="BO110" s="116" t="s">
        <v>481</v>
      </c>
      <c r="BP110" s="622" t="s">
        <v>481</v>
      </c>
      <c r="BQ110" s="425"/>
      <c r="BR110" s="116">
        <v>27</v>
      </c>
      <c r="BS110" s="116" t="s">
        <v>451</v>
      </c>
      <c r="BT110" s="425"/>
      <c r="BU110" s="425"/>
      <c r="BV110" s="620"/>
      <c r="BW110" s="425"/>
      <c r="BX110" s="620" t="s">
        <v>451</v>
      </c>
      <c r="BY110" s="116" t="s">
        <v>809</v>
      </c>
      <c r="BZ110" s="116" t="s">
        <v>481</v>
      </c>
      <c r="CA110" s="116" t="s">
        <v>481</v>
      </c>
      <c r="CB110" s="116" t="s">
        <v>481</v>
      </c>
      <c r="CC110" s="116">
        <v>10203</v>
      </c>
      <c r="CD110" s="116">
        <v>1343</v>
      </c>
      <c r="CE110" s="116">
        <v>7770</v>
      </c>
      <c r="CF110" s="620" t="s">
        <v>492</v>
      </c>
      <c r="CG110" s="620">
        <v>128699</v>
      </c>
      <c r="CH110" s="424" t="s">
        <v>451</v>
      </c>
      <c r="CI110" s="446">
        <v>0</v>
      </c>
      <c r="CJ110" s="620"/>
      <c r="CK110" s="404"/>
      <c r="CL110" s="404"/>
      <c r="CM110" s="404"/>
      <c r="CN110" s="425"/>
      <c r="CO110" s="633" t="s">
        <v>2140</v>
      </c>
      <c r="CP110" s="633">
        <v>17375</v>
      </c>
      <c r="CQ110" s="633" t="s">
        <v>2185</v>
      </c>
      <c r="CR110" s="621" t="s">
        <v>481</v>
      </c>
      <c r="CS110" s="620">
        <v>266</v>
      </c>
      <c r="CT110" s="443" t="s">
        <v>481</v>
      </c>
      <c r="CU110" s="620" t="s">
        <v>451</v>
      </c>
      <c r="CV110" s="620">
        <v>0</v>
      </c>
      <c r="CW110" s="620" t="s">
        <v>481</v>
      </c>
      <c r="CX110" s="620"/>
      <c r="CY110" s="620">
        <v>1708</v>
      </c>
      <c r="CZ110" s="634">
        <v>2900</v>
      </c>
      <c r="DA110" s="635"/>
      <c r="DB110" s="116"/>
      <c r="DC110" s="116"/>
      <c r="DD110" s="425"/>
      <c r="DE110" s="620" t="s">
        <v>3124</v>
      </c>
      <c r="DF110" s="620" t="s">
        <v>481</v>
      </c>
      <c r="DG110" s="620" t="s">
        <v>481</v>
      </c>
      <c r="DH110" s="636"/>
      <c r="DI110" s="620"/>
      <c r="DJ110" s="690" t="s">
        <v>2437</v>
      </c>
      <c r="DK110" s="544" t="s">
        <v>481</v>
      </c>
      <c r="DL110" s="425"/>
      <c r="DM110" s="404"/>
      <c r="DN110" s="620" t="s">
        <v>481</v>
      </c>
      <c r="DO110" s="627" t="s">
        <v>492</v>
      </c>
      <c r="DP110" s="443" t="s">
        <v>492</v>
      </c>
      <c r="DQ110" s="443" t="s">
        <v>492</v>
      </c>
      <c r="DR110" s="693" t="s">
        <v>492</v>
      </c>
      <c r="DS110" s="620"/>
      <c r="DT110" s="620"/>
      <c r="DU110" s="404"/>
      <c r="DV110" s="404"/>
      <c r="DW110" s="404">
        <v>7</v>
      </c>
      <c r="DX110" s="404"/>
      <c r="DY110" s="620" t="s">
        <v>451</v>
      </c>
      <c r="DZ110" s="620"/>
      <c r="EA110" s="637" t="s">
        <v>481</v>
      </c>
      <c r="EB110" s="629" t="s">
        <v>481</v>
      </c>
      <c r="EC110" s="620"/>
      <c r="ED110" s="620" t="s">
        <v>2972</v>
      </c>
      <c r="EE110" s="620"/>
      <c r="EF110" s="639"/>
      <c r="EG110" s="621"/>
      <c r="EH110" s="620" t="s">
        <v>451</v>
      </c>
      <c r="EI110" s="620"/>
      <c r="EJ110" s="620" t="s">
        <v>481</v>
      </c>
      <c r="EK110" s="425"/>
      <c r="EL110" s="631"/>
      <c r="EM110" s="640">
        <v>0</v>
      </c>
      <c r="EN110" s="425"/>
      <c r="EO110" s="20">
        <v>0</v>
      </c>
      <c r="EP110" s="620"/>
      <c r="EQ110" s="627"/>
      <c r="ER110" s="454" t="s">
        <v>481</v>
      </c>
      <c r="ES110" s="425"/>
      <c r="ET110" s="620" t="s">
        <v>809</v>
      </c>
    </row>
    <row r="111" spans="1:150" ht="137" customHeight="1" x14ac:dyDescent="0.2">
      <c r="A111" s="421" t="s">
        <v>337</v>
      </c>
      <c r="B111" s="422" t="s">
        <v>338</v>
      </c>
      <c r="C111" s="421" t="s">
        <v>339</v>
      </c>
      <c r="D111" s="428" t="s">
        <v>340</v>
      </c>
      <c r="E111" s="3" t="s">
        <v>320</v>
      </c>
      <c r="F111" s="110" t="s">
        <v>451</v>
      </c>
      <c r="G111" s="110" t="s">
        <v>451</v>
      </c>
      <c r="H111" s="110" t="s">
        <v>451</v>
      </c>
      <c r="I111" s="110" t="s">
        <v>451</v>
      </c>
      <c r="J111" s="110" t="s">
        <v>492</v>
      </c>
      <c r="K111" s="110" t="s">
        <v>451</v>
      </c>
      <c r="L111" s="110" t="s">
        <v>489</v>
      </c>
      <c r="M111" s="20" t="s">
        <v>451</v>
      </c>
      <c r="N111" s="425"/>
      <c r="O111" s="110" t="s">
        <v>788</v>
      </c>
      <c r="P111" s="1" t="s">
        <v>492</v>
      </c>
      <c r="Q111" s="116" t="s">
        <v>451</v>
      </c>
      <c r="R111" s="113" t="s">
        <v>451</v>
      </c>
      <c r="S111" s="424" t="s">
        <v>451</v>
      </c>
      <c r="T111" s="424" t="s">
        <v>451</v>
      </c>
      <c r="U111" s="110" t="s">
        <v>451</v>
      </c>
      <c r="V111" s="110" t="s">
        <v>492</v>
      </c>
      <c r="W111" s="110" t="s">
        <v>457</v>
      </c>
      <c r="X111" s="320" t="s">
        <v>492</v>
      </c>
      <c r="Y111" s="110" t="s">
        <v>451</v>
      </c>
      <c r="Z111" s="110" t="s">
        <v>457</v>
      </c>
      <c r="AA111" s="620" t="s">
        <v>492</v>
      </c>
      <c r="AB111" s="110" t="s">
        <v>451</v>
      </c>
      <c r="AC111" s="110" t="s">
        <v>451</v>
      </c>
      <c r="AD111" s="110" t="s">
        <v>451</v>
      </c>
      <c r="AE111" s="425"/>
      <c r="AF111" s="425"/>
      <c r="AG111" s="110" t="s">
        <v>492</v>
      </c>
      <c r="AH111" s="110" t="s">
        <v>492</v>
      </c>
      <c r="AI111" s="110" t="s">
        <v>492</v>
      </c>
      <c r="AJ111" s="110" t="s">
        <v>451</v>
      </c>
      <c r="AK111" s="110" t="s">
        <v>451</v>
      </c>
      <c r="AL111" s="425"/>
      <c r="AM111" s="322" t="s">
        <v>457</v>
      </c>
      <c r="AN111" s="425"/>
      <c r="AO111" s="424" t="s">
        <v>457</v>
      </c>
      <c r="AP111" s="424" t="s">
        <v>457</v>
      </c>
      <c r="AQ111" s="424"/>
      <c r="AR111" s="322" t="s">
        <v>451</v>
      </c>
      <c r="AS111" s="447" t="s">
        <v>451</v>
      </c>
      <c r="AT111" s="320" t="s">
        <v>457</v>
      </c>
      <c r="AU111" s="425"/>
      <c r="AV111" s="425"/>
      <c r="AW111" s="110" t="s">
        <v>451</v>
      </c>
      <c r="AX111" s="110" t="s">
        <v>451</v>
      </c>
      <c r="AY111" s="110" t="s">
        <v>457</v>
      </c>
      <c r="AZ111" s="110" t="s">
        <v>1363</v>
      </c>
      <c r="BA111" s="110" t="s">
        <v>451</v>
      </c>
      <c r="BB111" s="110" t="s">
        <v>451</v>
      </c>
      <c r="BC111" s="110" t="s">
        <v>451</v>
      </c>
      <c r="BD111" s="110" t="s">
        <v>451</v>
      </c>
      <c r="BE111" s="110" t="s">
        <v>457</v>
      </c>
      <c r="BF111" s="110" t="s">
        <v>451</v>
      </c>
      <c r="BG111" s="110" t="s">
        <v>451</v>
      </c>
      <c r="BH111" s="110" t="s">
        <v>457</v>
      </c>
      <c r="BI111" s="198" t="s">
        <v>451</v>
      </c>
      <c r="BJ111" s="110" t="s">
        <v>451</v>
      </c>
      <c r="BK111" s="425"/>
      <c r="BL111" s="110" t="s">
        <v>451</v>
      </c>
      <c r="BM111" s="110" t="s">
        <v>451</v>
      </c>
      <c r="BN111" s="110" t="s">
        <v>451</v>
      </c>
      <c r="BO111" s="110" t="s">
        <v>451</v>
      </c>
      <c r="BP111" s="17" t="s">
        <v>451</v>
      </c>
      <c r="BQ111" s="425"/>
      <c r="BR111" s="116" t="s">
        <v>558</v>
      </c>
      <c r="BS111" s="110" t="s">
        <v>451</v>
      </c>
      <c r="BT111" s="425"/>
      <c r="BU111" s="425"/>
      <c r="BV111" s="424" t="s">
        <v>457</v>
      </c>
      <c r="BW111" s="425"/>
      <c r="BX111" s="424" t="s">
        <v>451</v>
      </c>
      <c r="BY111" s="110" t="s">
        <v>457</v>
      </c>
      <c r="BZ111" s="110" t="s">
        <v>451</v>
      </c>
      <c r="CA111" s="110" t="s">
        <v>457</v>
      </c>
      <c r="CB111" s="110" t="s">
        <v>451</v>
      </c>
      <c r="CC111" s="110" t="s">
        <v>451</v>
      </c>
      <c r="CD111" s="110" t="s">
        <v>457</v>
      </c>
      <c r="CE111" s="110" t="s">
        <v>451</v>
      </c>
      <c r="CF111" s="424" t="s">
        <v>492</v>
      </c>
      <c r="CG111" s="424" t="s">
        <v>457</v>
      </c>
      <c r="CH111" s="424" t="s">
        <v>451</v>
      </c>
      <c r="CI111" s="446" t="s">
        <v>451</v>
      </c>
      <c r="CJ111" s="620" t="s">
        <v>451</v>
      </c>
      <c r="CK111" s="20"/>
      <c r="CL111" s="20"/>
      <c r="CM111" s="20" t="s">
        <v>457</v>
      </c>
      <c r="CN111" s="425"/>
      <c r="CO111" s="444" t="s">
        <v>451</v>
      </c>
      <c r="CP111" s="444" t="s">
        <v>451</v>
      </c>
      <c r="CQ111" s="444" t="s">
        <v>457</v>
      </c>
      <c r="CR111" s="447" t="s">
        <v>457</v>
      </c>
      <c r="CS111" s="424" t="s">
        <v>451</v>
      </c>
      <c r="CT111" s="443" t="s">
        <v>481</v>
      </c>
      <c r="CU111" s="424" t="s">
        <v>451</v>
      </c>
      <c r="CV111" s="424" t="s">
        <v>451</v>
      </c>
      <c r="CW111" s="620" t="s">
        <v>492</v>
      </c>
      <c r="CX111" s="424" t="s">
        <v>457</v>
      </c>
      <c r="CY111" s="424" t="s">
        <v>457</v>
      </c>
      <c r="CZ111" s="448" t="s">
        <v>451</v>
      </c>
      <c r="DA111" s="449" t="s">
        <v>451</v>
      </c>
      <c r="DB111" s="110" t="s">
        <v>457</v>
      </c>
      <c r="DC111" s="110"/>
      <c r="DD111" s="425"/>
      <c r="DE111" s="424" t="s">
        <v>489</v>
      </c>
      <c r="DF111" s="424" t="s">
        <v>451</v>
      </c>
      <c r="DG111" s="620" t="s">
        <v>451</v>
      </c>
      <c r="DH111" s="464" t="s">
        <v>451</v>
      </c>
      <c r="DI111" s="424" t="s">
        <v>2410</v>
      </c>
      <c r="DJ111" s="544" t="s">
        <v>457</v>
      </c>
      <c r="DK111" s="453" t="s">
        <v>451</v>
      </c>
      <c r="DL111" s="425"/>
      <c r="DM111" s="20" t="s">
        <v>451</v>
      </c>
      <c r="DN111" s="424" t="s">
        <v>457</v>
      </c>
      <c r="DO111" s="445" t="s">
        <v>492</v>
      </c>
      <c r="DP111" s="443" t="s">
        <v>492</v>
      </c>
      <c r="DQ111" s="443" t="s">
        <v>492</v>
      </c>
      <c r="DR111" s="445" t="s">
        <v>489</v>
      </c>
      <c r="DS111" s="424" t="s">
        <v>451</v>
      </c>
      <c r="DT111" s="424" t="s">
        <v>451</v>
      </c>
      <c r="DU111" s="20"/>
      <c r="DV111" s="20" t="s">
        <v>451</v>
      </c>
      <c r="DW111" s="20" t="s">
        <v>451</v>
      </c>
      <c r="DX111" s="20" t="s">
        <v>451</v>
      </c>
      <c r="DY111" s="424" t="s">
        <v>457</v>
      </c>
      <c r="DZ111" s="424" t="s">
        <v>457</v>
      </c>
      <c r="EA111" s="637" t="s">
        <v>451</v>
      </c>
      <c r="EB111" s="457" t="s">
        <v>457</v>
      </c>
      <c r="EC111" s="424" t="s">
        <v>451</v>
      </c>
      <c r="ED111" s="424" t="s">
        <v>451</v>
      </c>
      <c r="EE111" s="424" t="s">
        <v>451</v>
      </c>
      <c r="EF111" s="520" t="s">
        <v>451</v>
      </c>
      <c r="EG111" s="447" t="s">
        <v>457</v>
      </c>
      <c r="EH111" s="424" t="s">
        <v>451</v>
      </c>
      <c r="EI111" s="424" t="s">
        <v>457</v>
      </c>
      <c r="EJ111" s="620" t="s">
        <v>492</v>
      </c>
      <c r="EK111" s="425"/>
      <c r="EL111" s="459" t="s">
        <v>451</v>
      </c>
      <c r="EM111" s="460" t="s">
        <v>457</v>
      </c>
      <c r="EN111" s="425"/>
      <c r="EO111" s="20" t="s">
        <v>489</v>
      </c>
      <c r="EP111" s="424" t="s">
        <v>451</v>
      </c>
      <c r="EQ111" s="445" t="s">
        <v>451</v>
      </c>
      <c r="ER111" s="454" t="s">
        <v>2486</v>
      </c>
      <c r="ES111" s="425"/>
      <c r="ET111" s="424" t="s">
        <v>451</v>
      </c>
    </row>
    <row r="112" spans="1:150" ht="409.6" x14ac:dyDescent="0.2">
      <c r="A112" s="421"/>
      <c r="B112" s="422"/>
      <c r="C112" s="421"/>
      <c r="D112" s="428"/>
      <c r="E112" s="3" t="s">
        <v>321</v>
      </c>
      <c r="F112" s="110" t="s">
        <v>451</v>
      </c>
      <c r="G112" s="110" t="s">
        <v>481</v>
      </c>
      <c r="H112" s="110" t="s">
        <v>481</v>
      </c>
      <c r="I112" s="110" t="s">
        <v>481</v>
      </c>
      <c r="J112" s="110" t="s">
        <v>481</v>
      </c>
      <c r="K112" s="110"/>
      <c r="L112" s="110" t="s">
        <v>681</v>
      </c>
      <c r="M112" s="20"/>
      <c r="N112" s="425"/>
      <c r="O112" s="110" t="s">
        <v>481</v>
      </c>
      <c r="P112" s="1" t="s">
        <v>809</v>
      </c>
      <c r="Q112" s="1" t="s">
        <v>481</v>
      </c>
      <c r="R112" s="113" t="s">
        <v>451</v>
      </c>
      <c r="S112" s="424" t="s">
        <v>451</v>
      </c>
      <c r="T112" s="424" t="s">
        <v>451</v>
      </c>
      <c r="U112" s="110"/>
      <c r="V112" s="110"/>
      <c r="W112" s="110" t="s">
        <v>945</v>
      </c>
      <c r="X112" s="320"/>
      <c r="Y112" s="110"/>
      <c r="Z112" s="119" t="s">
        <v>1015</v>
      </c>
      <c r="AA112" s="620" t="s">
        <v>481</v>
      </c>
      <c r="AB112" s="110" t="s">
        <v>481</v>
      </c>
      <c r="AC112" s="110"/>
      <c r="AD112" s="110"/>
      <c r="AE112" s="425"/>
      <c r="AF112" s="425"/>
      <c r="AG112" s="110" t="s">
        <v>481</v>
      </c>
      <c r="AH112" s="110" t="s">
        <v>481</v>
      </c>
      <c r="AI112" s="110" t="s">
        <v>481</v>
      </c>
      <c r="AJ112" s="110"/>
      <c r="AK112" s="110"/>
      <c r="AL112" s="425"/>
      <c r="AM112" s="110"/>
      <c r="AN112" s="425"/>
      <c r="AO112" s="424" t="s">
        <v>1998</v>
      </c>
      <c r="AP112" s="424" t="s">
        <v>2024</v>
      </c>
      <c r="AQ112" s="424"/>
      <c r="AR112" s="322"/>
      <c r="AS112" s="447"/>
      <c r="AT112" s="179" t="s">
        <v>1273</v>
      </c>
      <c r="AU112" s="425"/>
      <c r="AV112" s="425"/>
      <c r="AW112" s="110"/>
      <c r="AX112" s="110"/>
      <c r="AY112" s="110" t="s">
        <v>1336</v>
      </c>
      <c r="AZ112" s="110" t="s">
        <v>451</v>
      </c>
      <c r="BA112" s="110"/>
      <c r="BB112" s="110"/>
      <c r="BC112" s="110"/>
      <c r="BD112" s="110" t="s">
        <v>481</v>
      </c>
      <c r="BE112" s="110" t="s">
        <v>1504</v>
      </c>
      <c r="BF112" s="110" t="s">
        <v>481</v>
      </c>
      <c r="BG112" s="110" t="s">
        <v>481</v>
      </c>
      <c r="BH112" s="110" t="s">
        <v>481</v>
      </c>
      <c r="BI112" s="198" t="s">
        <v>481</v>
      </c>
      <c r="BJ112" s="110"/>
      <c r="BK112" s="425"/>
      <c r="BL112" s="110" t="s">
        <v>451</v>
      </c>
      <c r="BM112" s="110"/>
      <c r="BN112" s="110" t="s">
        <v>481</v>
      </c>
      <c r="BO112" s="110" t="s">
        <v>481</v>
      </c>
      <c r="BP112" s="17" t="s">
        <v>481</v>
      </c>
      <c r="BQ112" s="425"/>
      <c r="BR112" s="116" t="s">
        <v>558</v>
      </c>
      <c r="BS112" s="110" t="s">
        <v>451</v>
      </c>
      <c r="BT112" s="425"/>
      <c r="BU112" s="425"/>
      <c r="BV112" s="424" t="s">
        <v>1720</v>
      </c>
      <c r="BW112" s="425"/>
      <c r="BX112" s="424" t="s">
        <v>451</v>
      </c>
      <c r="BY112" s="110" t="s">
        <v>1765</v>
      </c>
      <c r="BZ112" s="110" t="s">
        <v>481</v>
      </c>
      <c r="CA112" s="110" t="s">
        <v>1825</v>
      </c>
      <c r="CB112" s="110" t="s">
        <v>481</v>
      </c>
      <c r="CC112" s="110"/>
      <c r="CD112" s="110" t="s">
        <v>1885</v>
      </c>
      <c r="CE112" s="110"/>
      <c r="CF112" s="424" t="s">
        <v>492</v>
      </c>
      <c r="CG112" s="424" t="s">
        <v>2241</v>
      </c>
      <c r="CH112" s="424" t="s">
        <v>451</v>
      </c>
      <c r="CI112" s="446" t="s">
        <v>451</v>
      </c>
      <c r="CJ112" s="424"/>
      <c r="CK112" s="20"/>
      <c r="CL112" s="400"/>
      <c r="CM112" s="400" t="s">
        <v>3335</v>
      </c>
      <c r="CN112" s="425"/>
      <c r="CO112" s="444" t="s">
        <v>481</v>
      </c>
      <c r="CP112" s="444" t="s">
        <v>481</v>
      </c>
      <c r="CQ112" s="444" t="s">
        <v>2186</v>
      </c>
      <c r="CR112" s="447" t="s">
        <v>2050</v>
      </c>
      <c r="CS112" s="424" t="s">
        <v>3243</v>
      </c>
      <c r="CT112" s="443" t="s">
        <v>481</v>
      </c>
      <c r="CU112" s="424" t="s">
        <v>451</v>
      </c>
      <c r="CV112" s="424" t="s">
        <v>736</v>
      </c>
      <c r="CW112" s="620" t="s">
        <v>481</v>
      </c>
      <c r="CX112" s="424" t="s">
        <v>3021</v>
      </c>
      <c r="CY112" s="424" t="s">
        <v>3050</v>
      </c>
      <c r="CZ112" s="448"/>
      <c r="DA112" s="449"/>
      <c r="DB112" s="110" t="s">
        <v>530</v>
      </c>
      <c r="DC112" s="110"/>
      <c r="DD112" s="425"/>
      <c r="DE112" s="424"/>
      <c r="DF112" s="424" t="s">
        <v>481</v>
      </c>
      <c r="DG112" s="620" t="s">
        <v>481</v>
      </c>
      <c r="DH112" s="464"/>
      <c r="DI112" s="424" t="s">
        <v>2411</v>
      </c>
      <c r="DJ112" s="544" t="s">
        <v>2440</v>
      </c>
      <c r="DK112" s="453" t="s">
        <v>481</v>
      </c>
      <c r="DL112" s="425"/>
      <c r="DM112" s="20"/>
      <c r="DN112" s="424" t="s">
        <v>2299</v>
      </c>
      <c r="DO112" s="445" t="s">
        <v>492</v>
      </c>
      <c r="DP112" s="443" t="s">
        <v>492</v>
      </c>
      <c r="DQ112" s="443" t="s">
        <v>492</v>
      </c>
      <c r="DR112" s="445" t="s">
        <v>3267</v>
      </c>
      <c r="DS112" s="424"/>
      <c r="DT112" s="424"/>
      <c r="DU112" s="20"/>
      <c r="DV112" s="20"/>
      <c r="DW112" s="20" t="s">
        <v>3243</v>
      </c>
      <c r="DX112" s="20"/>
      <c r="DY112" s="424" t="s">
        <v>2825</v>
      </c>
      <c r="DZ112" s="424" t="s">
        <v>2118</v>
      </c>
      <c r="EA112" s="519" t="s">
        <v>481</v>
      </c>
      <c r="EB112" s="457" t="s">
        <v>2685</v>
      </c>
      <c r="EC112" s="424"/>
      <c r="ED112" s="424"/>
      <c r="EE112" s="424"/>
      <c r="EF112" s="520"/>
      <c r="EG112" s="514" t="s">
        <v>2801</v>
      </c>
      <c r="EH112" s="424" t="s">
        <v>451</v>
      </c>
      <c r="EI112" s="424" t="s">
        <v>3184</v>
      </c>
      <c r="EJ112" s="620" t="s">
        <v>481</v>
      </c>
      <c r="EK112" s="425"/>
      <c r="EL112" s="459"/>
      <c r="EM112" s="521" t="s">
        <v>2862</v>
      </c>
      <c r="EN112" s="425"/>
      <c r="EO112" s="20" t="s">
        <v>2506</v>
      </c>
      <c r="EP112" s="424"/>
      <c r="EQ112" s="445"/>
      <c r="ER112" s="454" t="s">
        <v>2487</v>
      </c>
      <c r="ES112" s="425"/>
      <c r="ET112" s="424" t="s">
        <v>809</v>
      </c>
    </row>
    <row r="113" spans="1:150" ht="42" x14ac:dyDescent="0.2">
      <c r="A113" s="421"/>
      <c r="B113" s="422"/>
      <c r="C113" s="421"/>
      <c r="D113" s="428"/>
      <c r="E113" s="3" t="s">
        <v>325</v>
      </c>
      <c r="F113" s="116" t="s">
        <v>451</v>
      </c>
      <c r="G113" s="116" t="s">
        <v>481</v>
      </c>
      <c r="H113" s="116" t="s">
        <v>481</v>
      </c>
      <c r="I113" s="116" t="s">
        <v>481</v>
      </c>
      <c r="J113" s="116" t="s">
        <v>481</v>
      </c>
      <c r="K113" s="116"/>
      <c r="L113" s="116">
        <v>26641</v>
      </c>
      <c r="M113" s="404"/>
      <c r="N113" s="425"/>
      <c r="O113" s="116" t="s">
        <v>481</v>
      </c>
      <c r="P113" s="1" t="s">
        <v>809</v>
      </c>
      <c r="Q113" s="1" t="s">
        <v>481</v>
      </c>
      <c r="R113" s="113" t="s">
        <v>451</v>
      </c>
      <c r="S113" s="620" t="s">
        <v>451</v>
      </c>
      <c r="T113" s="620" t="s">
        <v>451</v>
      </c>
      <c r="U113" s="116"/>
      <c r="V113" s="116"/>
      <c r="W113" s="116">
        <v>88364</v>
      </c>
      <c r="X113" s="147"/>
      <c r="Y113" s="116"/>
      <c r="Z113" s="116">
        <f>163663+212794</f>
        <v>376457</v>
      </c>
      <c r="AA113" s="620" t="s">
        <v>481</v>
      </c>
      <c r="AB113" s="116" t="s">
        <v>481</v>
      </c>
      <c r="AC113" s="116"/>
      <c r="AD113" s="116"/>
      <c r="AE113" s="425"/>
      <c r="AF113" s="425"/>
      <c r="AG113" s="116" t="s">
        <v>481</v>
      </c>
      <c r="AH113" s="116" t="s">
        <v>481</v>
      </c>
      <c r="AI113" s="116" t="s">
        <v>481</v>
      </c>
      <c r="AJ113" s="116"/>
      <c r="AK113" s="116"/>
      <c r="AL113" s="425"/>
      <c r="AM113" s="116"/>
      <c r="AN113" s="425"/>
      <c r="AO113" s="620">
        <v>4164</v>
      </c>
      <c r="AP113" s="620">
        <v>28303</v>
      </c>
      <c r="AQ113" s="620"/>
      <c r="AR113" s="171"/>
      <c r="AS113" s="621"/>
      <c r="AT113" s="147"/>
      <c r="AU113" s="425"/>
      <c r="AV113" s="425"/>
      <c r="AW113" s="116"/>
      <c r="AX113" s="116"/>
      <c r="AY113" s="116">
        <v>7109</v>
      </c>
      <c r="AZ113" s="116" t="s">
        <v>451</v>
      </c>
      <c r="BA113" s="116"/>
      <c r="BB113" s="116"/>
      <c r="BC113" s="116"/>
      <c r="BD113" s="116" t="s">
        <v>481</v>
      </c>
      <c r="BE113" s="116">
        <v>450</v>
      </c>
      <c r="BF113" s="116" t="s">
        <v>481</v>
      </c>
      <c r="BG113" s="116" t="s">
        <v>481</v>
      </c>
      <c r="BH113" s="116">
        <v>64139</v>
      </c>
      <c r="BI113" s="204" t="s">
        <v>481</v>
      </c>
      <c r="BJ113" s="116"/>
      <c r="BK113" s="425"/>
      <c r="BL113" s="116" t="s">
        <v>451</v>
      </c>
      <c r="BM113" s="116"/>
      <c r="BN113" s="116" t="s">
        <v>481</v>
      </c>
      <c r="BO113" s="116" t="s">
        <v>481</v>
      </c>
      <c r="BP113" s="622" t="s">
        <v>481</v>
      </c>
      <c r="BQ113" s="425"/>
      <c r="BR113" s="116" t="s">
        <v>558</v>
      </c>
      <c r="BS113" s="116" t="s">
        <v>451</v>
      </c>
      <c r="BT113" s="425"/>
      <c r="BU113" s="425"/>
      <c r="BV113" s="620">
        <v>265175</v>
      </c>
      <c r="BW113" s="425"/>
      <c r="BX113" s="620" t="s">
        <v>451</v>
      </c>
      <c r="BY113" s="116">
        <v>319693</v>
      </c>
      <c r="BZ113" s="116" t="s">
        <v>481</v>
      </c>
      <c r="CA113" s="116">
        <v>11559</v>
      </c>
      <c r="CB113" s="116" t="s">
        <v>481</v>
      </c>
      <c r="CC113" s="116"/>
      <c r="CD113" s="116">
        <v>19442</v>
      </c>
      <c r="CE113" s="116"/>
      <c r="CF113" s="620" t="s">
        <v>492</v>
      </c>
      <c r="CG113" s="620">
        <f>CG110</f>
        <v>128699</v>
      </c>
      <c r="CH113" s="424" t="s">
        <v>451</v>
      </c>
      <c r="CI113" s="446">
        <v>0</v>
      </c>
      <c r="CJ113" s="620"/>
      <c r="CK113" s="404"/>
      <c r="CL113" s="404"/>
      <c r="CM113" s="404">
        <v>45350</v>
      </c>
      <c r="CN113" s="425"/>
      <c r="CO113" s="633" t="s">
        <v>481</v>
      </c>
      <c r="CP113" s="633" t="s">
        <v>481</v>
      </c>
      <c r="CQ113" s="633">
        <v>143489</v>
      </c>
      <c r="CR113" s="621" t="s">
        <v>2052</v>
      </c>
      <c r="CS113" s="620" t="s">
        <v>3243</v>
      </c>
      <c r="CT113" s="443" t="s">
        <v>481</v>
      </c>
      <c r="CU113" s="620" t="s">
        <v>451</v>
      </c>
      <c r="CV113" s="620">
        <v>0</v>
      </c>
      <c r="CW113" s="620" t="s">
        <v>481</v>
      </c>
      <c r="CX113" s="620">
        <v>20022</v>
      </c>
      <c r="CY113" s="620">
        <v>7783</v>
      </c>
      <c r="CZ113" s="634"/>
      <c r="DA113" s="635"/>
      <c r="DB113" s="116">
        <v>283441</v>
      </c>
      <c r="DC113" s="116"/>
      <c r="DD113" s="425"/>
      <c r="DE113" s="620"/>
      <c r="DF113" s="620" t="s">
        <v>481</v>
      </c>
      <c r="DG113" s="620" t="s">
        <v>481</v>
      </c>
      <c r="DH113" s="636"/>
      <c r="DI113" s="620">
        <v>3157</v>
      </c>
      <c r="DJ113" s="544">
        <v>552081</v>
      </c>
      <c r="DK113" s="544" t="s">
        <v>481</v>
      </c>
      <c r="DL113" s="425"/>
      <c r="DM113" s="404"/>
      <c r="DN113" s="620">
        <v>9260</v>
      </c>
      <c r="DO113" s="627" t="s">
        <v>492</v>
      </c>
      <c r="DP113" s="443" t="s">
        <v>492</v>
      </c>
      <c r="DQ113" s="443" t="s">
        <v>492</v>
      </c>
      <c r="DR113" s="627">
        <v>106</v>
      </c>
      <c r="DS113" s="620"/>
      <c r="DT113" s="620"/>
      <c r="DU113" s="404"/>
      <c r="DV113" s="404"/>
      <c r="DW113" s="404" t="s">
        <v>3243</v>
      </c>
      <c r="DX113" s="404"/>
      <c r="DY113" s="620">
        <v>318678</v>
      </c>
      <c r="DZ113" s="620"/>
      <c r="EA113" s="637" t="s">
        <v>481</v>
      </c>
      <c r="EB113" s="629">
        <v>36407</v>
      </c>
      <c r="EC113" s="620"/>
      <c r="ED113" s="620"/>
      <c r="EE113" s="620"/>
      <c r="EF113" s="639"/>
      <c r="EG113" s="553">
        <v>62076</v>
      </c>
      <c r="EH113" s="620" t="s">
        <v>451</v>
      </c>
      <c r="EI113" s="620">
        <v>92006</v>
      </c>
      <c r="EJ113" s="620" t="s">
        <v>481</v>
      </c>
      <c r="EK113" s="425"/>
      <c r="EL113" s="631"/>
      <c r="EM113" s="640">
        <v>198784</v>
      </c>
      <c r="EN113" s="425"/>
      <c r="EO113" s="404">
        <v>34090</v>
      </c>
      <c r="EP113" s="620"/>
      <c r="EQ113" s="627"/>
      <c r="ER113" s="454">
        <v>83</v>
      </c>
      <c r="ES113" s="425"/>
      <c r="ET113" s="620" t="s">
        <v>809</v>
      </c>
    </row>
    <row r="114" spans="1:150" ht="356" x14ac:dyDescent="0.2">
      <c r="A114" s="421"/>
      <c r="B114" s="422"/>
      <c r="C114" s="421" t="s">
        <v>341</v>
      </c>
      <c r="D114" s="428" t="s">
        <v>342</v>
      </c>
      <c r="E114" s="3" t="s">
        <v>320</v>
      </c>
      <c r="F114" s="110" t="s">
        <v>451</v>
      </c>
      <c r="G114" s="110" t="s">
        <v>457</v>
      </c>
      <c r="H114" s="110" t="s">
        <v>451</v>
      </c>
      <c r="I114" s="110" t="s">
        <v>451</v>
      </c>
      <c r="J114" s="110" t="s">
        <v>489</v>
      </c>
      <c r="K114" s="110" t="s">
        <v>451</v>
      </c>
      <c r="L114" s="110" t="s">
        <v>457</v>
      </c>
      <c r="M114" s="20" t="s">
        <v>451</v>
      </c>
      <c r="N114" s="425"/>
      <c r="O114" s="110" t="s">
        <v>489</v>
      </c>
      <c r="P114" s="1" t="s">
        <v>489</v>
      </c>
      <c r="Q114" s="1" t="s">
        <v>457</v>
      </c>
      <c r="R114" s="113" t="s">
        <v>457</v>
      </c>
      <c r="S114" s="424" t="s">
        <v>451</v>
      </c>
      <c r="T114" s="424" t="s">
        <v>451</v>
      </c>
      <c r="U114" s="110" t="s">
        <v>457</v>
      </c>
      <c r="V114" s="110" t="s">
        <v>492</v>
      </c>
      <c r="W114" s="110" t="s">
        <v>489</v>
      </c>
      <c r="X114" s="320" t="s">
        <v>972</v>
      </c>
      <c r="Y114" s="110" t="s">
        <v>451</v>
      </c>
      <c r="Z114" s="110" t="s">
        <v>451</v>
      </c>
      <c r="AA114" s="620" t="s">
        <v>492</v>
      </c>
      <c r="AB114" s="110" t="s">
        <v>451</v>
      </c>
      <c r="AC114" s="110" t="s">
        <v>451</v>
      </c>
      <c r="AD114" s="110" t="s">
        <v>451</v>
      </c>
      <c r="AE114" s="425"/>
      <c r="AF114" s="425"/>
      <c r="AG114" s="110" t="s">
        <v>492</v>
      </c>
      <c r="AH114" s="110" t="s">
        <v>492</v>
      </c>
      <c r="AI114" s="110" t="s">
        <v>492</v>
      </c>
      <c r="AJ114" s="110" t="s">
        <v>451</v>
      </c>
      <c r="AK114" s="110"/>
      <c r="AL114" s="425"/>
      <c r="AM114" s="322" t="s">
        <v>457</v>
      </c>
      <c r="AN114" s="425"/>
      <c r="AO114" s="424" t="s">
        <v>457</v>
      </c>
      <c r="AP114" s="424" t="s">
        <v>679</v>
      </c>
      <c r="AQ114" s="424" t="s">
        <v>457</v>
      </c>
      <c r="AR114" s="322" t="s">
        <v>457</v>
      </c>
      <c r="AS114" s="447" t="s">
        <v>457</v>
      </c>
      <c r="AT114" s="320" t="s">
        <v>679</v>
      </c>
      <c r="AU114" s="425"/>
      <c r="AV114" s="425"/>
      <c r="AW114" s="110" t="s">
        <v>457</v>
      </c>
      <c r="AX114" s="110" t="s">
        <v>457</v>
      </c>
      <c r="AY114" s="110" t="s">
        <v>457</v>
      </c>
      <c r="AZ114" s="110" t="s">
        <v>457</v>
      </c>
      <c r="BA114" s="110" t="s">
        <v>451</v>
      </c>
      <c r="BB114" s="110" t="s">
        <v>451</v>
      </c>
      <c r="BC114" s="110" t="s">
        <v>489</v>
      </c>
      <c r="BD114" s="110" t="s">
        <v>457</v>
      </c>
      <c r="BE114" s="110" t="s">
        <v>457</v>
      </c>
      <c r="BF114" s="110" t="s">
        <v>457</v>
      </c>
      <c r="BG114" s="110" t="s">
        <v>457</v>
      </c>
      <c r="BH114" s="110" t="s">
        <v>451</v>
      </c>
      <c r="BI114" s="198" t="s">
        <v>457</v>
      </c>
      <c r="BJ114" s="110" t="s">
        <v>457</v>
      </c>
      <c r="BK114" s="425"/>
      <c r="BL114" s="110" t="s">
        <v>451</v>
      </c>
      <c r="BM114" s="110" t="s">
        <v>457</v>
      </c>
      <c r="BN114" s="110" t="s">
        <v>457</v>
      </c>
      <c r="BO114" s="110" t="s">
        <v>457</v>
      </c>
      <c r="BP114" s="17" t="s">
        <v>451</v>
      </c>
      <c r="BQ114" s="425"/>
      <c r="BR114" s="110" t="s">
        <v>457</v>
      </c>
      <c r="BS114" s="110" t="s">
        <v>457</v>
      </c>
      <c r="BT114" s="425"/>
      <c r="BU114" s="425"/>
      <c r="BV114" s="424"/>
      <c r="BW114" s="425"/>
      <c r="BX114" s="424" t="s">
        <v>457</v>
      </c>
      <c r="BY114" s="110" t="s">
        <v>457</v>
      </c>
      <c r="BZ114" s="110" t="s">
        <v>451</v>
      </c>
      <c r="CA114" s="110" t="s">
        <v>457</v>
      </c>
      <c r="CB114" s="110" t="s">
        <v>451</v>
      </c>
      <c r="CC114" s="110" t="s">
        <v>451</v>
      </c>
      <c r="CD114" s="110" t="s">
        <v>457</v>
      </c>
      <c r="CE114" s="110" t="s">
        <v>451</v>
      </c>
      <c r="CF114" s="424" t="s">
        <v>489</v>
      </c>
      <c r="CG114" s="424" t="s">
        <v>451</v>
      </c>
      <c r="CH114" s="424" t="s">
        <v>451</v>
      </c>
      <c r="CI114" s="446" t="s">
        <v>451</v>
      </c>
      <c r="CJ114" s="620" t="s">
        <v>451</v>
      </c>
      <c r="CK114" s="20" t="s">
        <v>457</v>
      </c>
      <c r="CL114" s="20"/>
      <c r="CM114" s="20"/>
      <c r="CN114" s="425"/>
      <c r="CO114" s="444" t="s">
        <v>457</v>
      </c>
      <c r="CP114" s="444" t="s">
        <v>457</v>
      </c>
      <c r="CQ114" s="444" t="s">
        <v>2181</v>
      </c>
      <c r="CR114" s="447" t="s">
        <v>451</v>
      </c>
      <c r="CS114" s="424" t="s">
        <v>451</v>
      </c>
      <c r="CT114" s="443" t="s">
        <v>457</v>
      </c>
      <c r="CU114" s="424"/>
      <c r="CV114" s="424" t="s">
        <v>457</v>
      </c>
      <c r="CW114" s="424" t="s">
        <v>489</v>
      </c>
      <c r="CX114" s="424" t="s">
        <v>451</v>
      </c>
      <c r="CY114" s="424" t="s">
        <v>457</v>
      </c>
      <c r="CZ114" s="448" t="s">
        <v>3077</v>
      </c>
      <c r="DA114" s="449" t="s">
        <v>457</v>
      </c>
      <c r="DB114" s="110" t="s">
        <v>457</v>
      </c>
      <c r="DC114" s="110"/>
      <c r="DD114" s="425"/>
      <c r="DE114" s="424" t="s">
        <v>451</v>
      </c>
      <c r="DF114" s="424" t="s">
        <v>451</v>
      </c>
      <c r="DG114" s="620" t="s">
        <v>451</v>
      </c>
      <c r="DH114" s="464" t="s">
        <v>679</v>
      </c>
      <c r="DI114" s="424" t="s">
        <v>457</v>
      </c>
      <c r="DJ114" s="453"/>
      <c r="DK114" s="453" t="s">
        <v>457</v>
      </c>
      <c r="DL114" s="425"/>
      <c r="DM114" s="20" t="s">
        <v>451</v>
      </c>
      <c r="DN114" s="424" t="s">
        <v>457</v>
      </c>
      <c r="DO114" s="445" t="s">
        <v>492</v>
      </c>
      <c r="DP114" s="443" t="s">
        <v>492</v>
      </c>
      <c r="DQ114" s="443" t="s">
        <v>492</v>
      </c>
      <c r="DR114" s="445" t="s">
        <v>492</v>
      </c>
      <c r="DS114" s="424" t="s">
        <v>451</v>
      </c>
      <c r="DT114" s="424" t="s">
        <v>451</v>
      </c>
      <c r="DU114" s="20"/>
      <c r="DV114" s="20" t="s">
        <v>451</v>
      </c>
      <c r="DW114" s="20" t="s">
        <v>451</v>
      </c>
      <c r="DX114" s="20" t="s">
        <v>451</v>
      </c>
      <c r="DY114" s="424" t="s">
        <v>451</v>
      </c>
      <c r="DZ114" s="424" t="s">
        <v>457</v>
      </c>
      <c r="EA114" s="637" t="s">
        <v>451</v>
      </c>
      <c r="EB114" s="457" t="s">
        <v>451</v>
      </c>
      <c r="EC114" s="424" t="s">
        <v>457</v>
      </c>
      <c r="ED114" s="424" t="s">
        <v>451</v>
      </c>
      <c r="EE114" s="424" t="s">
        <v>451</v>
      </c>
      <c r="EF114" s="458" t="s">
        <v>2775</v>
      </c>
      <c r="EG114" s="447" t="s">
        <v>451</v>
      </c>
      <c r="EH114" s="424" t="s">
        <v>451</v>
      </c>
      <c r="EI114" s="424"/>
      <c r="EJ114" s="424" t="s">
        <v>489</v>
      </c>
      <c r="EK114" s="425"/>
      <c r="EL114" s="459" t="s">
        <v>451</v>
      </c>
      <c r="EM114" s="460" t="s">
        <v>451</v>
      </c>
      <c r="EN114" s="425"/>
      <c r="EO114" s="20" t="s">
        <v>2507</v>
      </c>
      <c r="EP114" s="424" t="s">
        <v>451</v>
      </c>
      <c r="EQ114" s="445" t="s">
        <v>457</v>
      </c>
      <c r="ER114" s="454" t="s">
        <v>457</v>
      </c>
      <c r="ES114" s="425"/>
      <c r="ET114" s="424" t="s">
        <v>457</v>
      </c>
    </row>
    <row r="115" spans="1:150" ht="409.6" x14ac:dyDescent="0.2">
      <c r="A115" s="421"/>
      <c r="B115" s="422"/>
      <c r="C115" s="421"/>
      <c r="D115" s="428"/>
      <c r="E115" s="3" t="s">
        <v>321</v>
      </c>
      <c r="F115" s="110" t="s">
        <v>451</v>
      </c>
      <c r="G115" s="110" t="s">
        <v>863</v>
      </c>
      <c r="H115" s="110" t="s">
        <v>481</v>
      </c>
      <c r="I115" s="110" t="s">
        <v>481</v>
      </c>
      <c r="J115" s="110" t="s">
        <v>622</v>
      </c>
      <c r="K115" s="110"/>
      <c r="L115" s="110" t="s">
        <v>680</v>
      </c>
      <c r="M115" s="20"/>
      <c r="N115" s="425"/>
      <c r="O115" s="110" t="s">
        <v>789</v>
      </c>
      <c r="P115" s="1" t="s">
        <v>819</v>
      </c>
      <c r="Q115" s="110" t="s">
        <v>839</v>
      </c>
      <c r="R115" s="113" t="s">
        <v>706</v>
      </c>
      <c r="S115" s="424" t="s">
        <v>451</v>
      </c>
      <c r="T115" s="424" t="s">
        <v>451</v>
      </c>
      <c r="U115" s="110" t="s">
        <v>764</v>
      </c>
      <c r="V115" s="110"/>
      <c r="W115" s="110" t="s">
        <v>946</v>
      </c>
      <c r="X115" s="320" t="s">
        <v>971</v>
      </c>
      <c r="Y115" s="110"/>
      <c r="Z115" s="110"/>
      <c r="AA115" s="620" t="s">
        <v>481</v>
      </c>
      <c r="AB115" s="110" t="s">
        <v>481</v>
      </c>
      <c r="AC115" s="110"/>
      <c r="AD115" s="110"/>
      <c r="AE115" s="425"/>
      <c r="AF115" s="425"/>
      <c r="AG115" s="110" t="s">
        <v>481</v>
      </c>
      <c r="AH115" s="110" t="s">
        <v>481</v>
      </c>
      <c r="AI115" s="110" t="s">
        <v>481</v>
      </c>
      <c r="AJ115" s="110"/>
      <c r="AK115" s="110"/>
      <c r="AL115" s="425"/>
      <c r="AM115" s="322" t="s">
        <v>862</v>
      </c>
      <c r="AN115" s="425"/>
      <c r="AO115" s="424" t="s">
        <v>1999</v>
      </c>
      <c r="AP115" s="424" t="s">
        <v>2025</v>
      </c>
      <c r="AQ115" s="424" t="s">
        <v>1206</v>
      </c>
      <c r="AR115" s="322" t="s">
        <v>1230</v>
      </c>
      <c r="AS115" s="447" t="s">
        <v>1251</v>
      </c>
      <c r="AT115" s="320" t="s">
        <v>1274</v>
      </c>
      <c r="AU115" s="425"/>
      <c r="AV115" s="425"/>
      <c r="AW115" s="110" t="s">
        <v>1302</v>
      </c>
      <c r="AX115" s="110" t="s">
        <v>1302</v>
      </c>
      <c r="AY115" s="110" t="s">
        <v>1337</v>
      </c>
      <c r="AZ115" s="110" t="s">
        <v>789</v>
      </c>
      <c r="BA115" s="110"/>
      <c r="BB115" s="110"/>
      <c r="BC115" s="1" t="s">
        <v>1453</v>
      </c>
      <c r="BD115" s="110" t="s">
        <v>1485</v>
      </c>
      <c r="BE115" s="110" t="s">
        <v>1505</v>
      </c>
      <c r="BF115" s="110" t="s">
        <v>1519</v>
      </c>
      <c r="BG115" s="110" t="s">
        <v>1519</v>
      </c>
      <c r="BH115" s="110" t="s">
        <v>481</v>
      </c>
      <c r="BI115" s="198" t="s">
        <v>1555</v>
      </c>
      <c r="BJ115" s="110" t="s">
        <v>1586</v>
      </c>
      <c r="BK115" s="425"/>
      <c r="BL115" s="110" t="s">
        <v>451</v>
      </c>
      <c r="BM115" s="110" t="s">
        <v>1645</v>
      </c>
      <c r="BN115" s="110" t="s">
        <v>1679</v>
      </c>
      <c r="BO115" s="110" t="s">
        <v>1700</v>
      </c>
      <c r="BP115" s="17"/>
      <c r="BQ115" s="425"/>
      <c r="BR115" s="110" t="s">
        <v>565</v>
      </c>
      <c r="BS115" s="110" t="s">
        <v>595</v>
      </c>
      <c r="BT115" s="425"/>
      <c r="BU115" s="425"/>
      <c r="BV115" s="424"/>
      <c r="BW115" s="425"/>
      <c r="BX115" s="424" t="s">
        <v>1742</v>
      </c>
      <c r="BY115" s="110" t="s">
        <v>1764</v>
      </c>
      <c r="BZ115" s="110" t="s">
        <v>481</v>
      </c>
      <c r="CA115" s="110" t="s">
        <v>1826</v>
      </c>
      <c r="CB115" s="110" t="s">
        <v>481</v>
      </c>
      <c r="CC115" s="110"/>
      <c r="CD115" s="127" t="s">
        <v>1886</v>
      </c>
      <c r="CE115" s="110"/>
      <c r="CF115" s="424" t="s">
        <v>2890</v>
      </c>
      <c r="CG115" s="424" t="s">
        <v>451</v>
      </c>
      <c r="CH115" s="424" t="s">
        <v>451</v>
      </c>
      <c r="CI115" s="446" t="s">
        <v>451</v>
      </c>
      <c r="CJ115" s="424"/>
      <c r="CK115" s="20" t="s">
        <v>3308</v>
      </c>
      <c r="CL115" s="20"/>
      <c r="CM115" s="20"/>
      <c r="CN115" s="425"/>
      <c r="CO115" s="444" t="s">
        <v>2142</v>
      </c>
      <c r="CP115" s="444" t="s">
        <v>2168</v>
      </c>
      <c r="CQ115" s="444" t="s">
        <v>2181</v>
      </c>
      <c r="CR115" s="447" t="s">
        <v>481</v>
      </c>
      <c r="CS115" s="424" t="s">
        <v>3243</v>
      </c>
      <c r="CT115" s="443" t="s">
        <v>2641</v>
      </c>
      <c r="CU115" s="424"/>
      <c r="CV115" s="424" t="s">
        <v>3286</v>
      </c>
      <c r="CW115" s="424" t="s">
        <v>2920</v>
      </c>
      <c r="CX115" s="424"/>
      <c r="CY115" s="424" t="s">
        <v>3051</v>
      </c>
      <c r="CZ115" s="448" t="s">
        <v>3078</v>
      </c>
      <c r="DA115" s="449" t="s">
        <v>3101</v>
      </c>
      <c r="DB115" s="110" t="s">
        <v>531</v>
      </c>
      <c r="DC115" s="110"/>
      <c r="DD115" s="425"/>
      <c r="DE115" s="424"/>
      <c r="DF115" s="424" t="s">
        <v>481</v>
      </c>
      <c r="DG115" s="620" t="s">
        <v>481</v>
      </c>
      <c r="DH115" s="464" t="s">
        <v>2385</v>
      </c>
      <c r="DI115" s="424" t="s">
        <v>2412</v>
      </c>
      <c r="DJ115" s="453"/>
      <c r="DK115" s="453" t="s">
        <v>2462</v>
      </c>
      <c r="DL115" s="425"/>
      <c r="DM115" s="20"/>
      <c r="DN115" s="424" t="s">
        <v>2300</v>
      </c>
      <c r="DO115" s="445" t="s">
        <v>492</v>
      </c>
      <c r="DP115" s="443" t="s">
        <v>492</v>
      </c>
      <c r="DQ115" s="443" t="s">
        <v>489</v>
      </c>
      <c r="DR115" s="445" t="s">
        <v>492</v>
      </c>
      <c r="DS115" s="424"/>
      <c r="DT115" s="424"/>
      <c r="DU115" s="20"/>
      <c r="DV115" s="20"/>
      <c r="DW115" s="20" t="s">
        <v>3243</v>
      </c>
      <c r="DX115" s="20"/>
      <c r="DY115" s="424" t="s">
        <v>451</v>
      </c>
      <c r="DZ115" s="424" t="s">
        <v>2116</v>
      </c>
      <c r="EA115" s="519" t="s">
        <v>481</v>
      </c>
      <c r="EB115" s="457" t="s">
        <v>481</v>
      </c>
      <c r="EC115" s="444" t="s">
        <v>2955</v>
      </c>
      <c r="ED115" s="444"/>
      <c r="EE115" s="424"/>
      <c r="EF115" s="458" t="s">
        <v>2779</v>
      </c>
      <c r="EG115" s="447"/>
      <c r="EH115" s="424" t="s">
        <v>451</v>
      </c>
      <c r="EI115" s="424"/>
      <c r="EJ115" s="424" t="s">
        <v>3205</v>
      </c>
      <c r="EK115" s="425"/>
      <c r="EL115" s="459"/>
      <c r="EM115" s="460" t="s">
        <v>451</v>
      </c>
      <c r="EN115" s="425"/>
      <c r="EO115" s="20" t="s">
        <v>481</v>
      </c>
      <c r="EP115" s="424"/>
      <c r="EQ115" s="445" t="s">
        <v>1971</v>
      </c>
      <c r="ER115" s="454" t="s">
        <v>1554</v>
      </c>
      <c r="ES115" s="425"/>
      <c r="ET115" s="424" t="s">
        <v>2096</v>
      </c>
    </row>
    <row r="116" spans="1:150" ht="119" x14ac:dyDescent="0.2">
      <c r="A116" s="421"/>
      <c r="B116" s="422"/>
      <c r="C116" s="421"/>
      <c r="D116" s="428"/>
      <c r="E116" s="3" t="s">
        <v>325</v>
      </c>
      <c r="F116" s="116" t="s">
        <v>451</v>
      </c>
      <c r="G116" s="116">
        <v>1498</v>
      </c>
      <c r="H116" s="116" t="s">
        <v>481</v>
      </c>
      <c r="I116" s="116" t="s">
        <v>481</v>
      </c>
      <c r="J116" s="116">
        <v>17781</v>
      </c>
      <c r="K116" s="116"/>
      <c r="L116" s="116">
        <v>6884</v>
      </c>
      <c r="M116" s="404"/>
      <c r="N116" s="425"/>
      <c r="O116" s="116">
        <v>174343</v>
      </c>
      <c r="P116" s="130" t="s">
        <v>820</v>
      </c>
      <c r="Q116" s="135">
        <v>25940</v>
      </c>
      <c r="R116" s="113">
        <v>13285</v>
      </c>
      <c r="S116" s="620" t="s">
        <v>451</v>
      </c>
      <c r="T116" s="620" t="s">
        <v>451</v>
      </c>
      <c r="U116" s="116">
        <v>27000</v>
      </c>
      <c r="V116" s="116"/>
      <c r="W116" s="116">
        <v>22002</v>
      </c>
      <c r="X116" s="320">
        <v>24382</v>
      </c>
      <c r="Y116" s="116"/>
      <c r="Z116" s="116"/>
      <c r="AA116" s="620" t="s">
        <v>481</v>
      </c>
      <c r="AB116" s="116" t="s">
        <v>481</v>
      </c>
      <c r="AC116" s="116"/>
      <c r="AD116" s="116"/>
      <c r="AE116" s="425"/>
      <c r="AF116" s="425"/>
      <c r="AG116" s="116" t="s">
        <v>481</v>
      </c>
      <c r="AH116" s="116" t="s">
        <v>481</v>
      </c>
      <c r="AI116" s="113" t="s">
        <v>481</v>
      </c>
      <c r="AJ116" s="116"/>
      <c r="AK116" s="116"/>
      <c r="AL116" s="425"/>
      <c r="AM116" s="116"/>
      <c r="AN116" s="425"/>
      <c r="AO116" s="620">
        <v>103</v>
      </c>
      <c r="AP116" s="620">
        <v>4270</v>
      </c>
      <c r="AQ116" s="620">
        <v>674</v>
      </c>
      <c r="AR116" s="171"/>
      <c r="AS116" s="621">
        <v>3733</v>
      </c>
      <c r="AT116" s="147">
        <v>12188</v>
      </c>
      <c r="AU116" s="425"/>
      <c r="AV116" s="425"/>
      <c r="AW116" s="116">
        <v>36402</v>
      </c>
      <c r="AX116" s="116">
        <v>17532</v>
      </c>
      <c r="AY116" s="116">
        <v>8773</v>
      </c>
      <c r="AZ116" s="116">
        <v>10556</v>
      </c>
      <c r="BA116" s="116"/>
      <c r="BB116" s="116"/>
      <c r="BC116" s="116">
        <v>18252</v>
      </c>
      <c r="BD116" s="116">
        <v>12350</v>
      </c>
      <c r="BE116" s="116">
        <v>12500</v>
      </c>
      <c r="BF116" s="116">
        <v>2000</v>
      </c>
      <c r="BG116" s="116">
        <v>1000</v>
      </c>
      <c r="BH116" s="116" t="s">
        <v>481</v>
      </c>
      <c r="BI116" s="204">
        <v>187450</v>
      </c>
      <c r="BJ116" s="116">
        <v>18623</v>
      </c>
      <c r="BK116" s="425"/>
      <c r="BL116" s="116" t="s">
        <v>451</v>
      </c>
      <c r="BM116" s="116" t="s">
        <v>1646</v>
      </c>
      <c r="BN116" s="116">
        <v>5061</v>
      </c>
      <c r="BO116" s="116">
        <v>5643</v>
      </c>
      <c r="BP116" s="622" t="s">
        <v>481</v>
      </c>
      <c r="BQ116" s="425"/>
      <c r="BR116" s="116">
        <v>11011</v>
      </c>
      <c r="BS116" s="116">
        <v>3275</v>
      </c>
      <c r="BT116" s="425"/>
      <c r="BU116" s="425"/>
      <c r="BV116" s="620"/>
      <c r="BW116" s="425"/>
      <c r="BX116" s="620">
        <v>877</v>
      </c>
      <c r="BY116" s="116">
        <v>1015400</v>
      </c>
      <c r="BZ116" s="116" t="s">
        <v>481</v>
      </c>
      <c r="CA116" s="116">
        <v>13511</v>
      </c>
      <c r="CB116" s="116" t="s">
        <v>481</v>
      </c>
      <c r="CC116" s="116"/>
      <c r="CD116" s="116">
        <v>24963</v>
      </c>
      <c r="CE116" s="116"/>
      <c r="CF116" s="620">
        <v>22308</v>
      </c>
      <c r="CG116" s="424" t="s">
        <v>451</v>
      </c>
      <c r="CH116" s="424" t="s">
        <v>451</v>
      </c>
      <c r="CI116" s="446">
        <v>0</v>
      </c>
      <c r="CJ116" s="620"/>
      <c r="CK116" s="404">
        <v>3214</v>
      </c>
      <c r="CL116" s="404"/>
      <c r="CM116" s="404"/>
      <c r="CN116" s="425"/>
      <c r="CO116" s="633" t="s">
        <v>2140</v>
      </c>
      <c r="CP116" s="633">
        <v>17375</v>
      </c>
      <c r="CQ116" s="633" t="s">
        <v>2181</v>
      </c>
      <c r="CR116" s="621" t="s">
        <v>481</v>
      </c>
      <c r="CS116" s="620" t="s">
        <v>3243</v>
      </c>
      <c r="CT116" s="691">
        <v>41123</v>
      </c>
      <c r="CU116" s="620"/>
      <c r="CV116" s="620" t="s">
        <v>3287</v>
      </c>
      <c r="CW116" s="620">
        <v>65556</v>
      </c>
      <c r="CX116" s="620"/>
      <c r="CY116" s="620">
        <v>9719</v>
      </c>
      <c r="CZ116" s="634">
        <f>'[1]Учетная политика'!$J$15</f>
        <v>2900</v>
      </c>
      <c r="DA116" s="626">
        <v>5500</v>
      </c>
      <c r="DB116" s="116">
        <v>38526</v>
      </c>
      <c r="DC116" s="116"/>
      <c r="DD116" s="425"/>
      <c r="DE116" s="620"/>
      <c r="DF116" s="620" t="s">
        <v>481</v>
      </c>
      <c r="DG116" s="620" t="s">
        <v>481</v>
      </c>
      <c r="DH116" s="464">
        <v>898</v>
      </c>
      <c r="DI116" s="620" t="s">
        <v>2405</v>
      </c>
      <c r="DJ116" s="544"/>
      <c r="DK116" s="544">
        <v>8522</v>
      </c>
      <c r="DL116" s="425"/>
      <c r="DM116" s="404"/>
      <c r="DN116" s="620">
        <v>538713</v>
      </c>
      <c r="DO116" s="627" t="s">
        <v>492</v>
      </c>
      <c r="DP116" s="443" t="s">
        <v>492</v>
      </c>
      <c r="DQ116" s="443" t="s">
        <v>2587</v>
      </c>
      <c r="DR116" s="627" t="s">
        <v>492</v>
      </c>
      <c r="DS116" s="620"/>
      <c r="DT116" s="620"/>
      <c r="DU116" s="404"/>
      <c r="DV116" s="404"/>
      <c r="DW116" s="404" t="s">
        <v>3243</v>
      </c>
      <c r="DX116" s="404"/>
      <c r="DY116" s="620" t="s">
        <v>451</v>
      </c>
      <c r="DZ116" s="620"/>
      <c r="EA116" s="637" t="s">
        <v>481</v>
      </c>
      <c r="EB116" s="629" t="s">
        <v>481</v>
      </c>
      <c r="EC116" s="620">
        <v>10916</v>
      </c>
      <c r="ED116" s="620"/>
      <c r="EE116" s="620"/>
      <c r="EF116" s="630">
        <v>256028</v>
      </c>
      <c r="EG116" s="447"/>
      <c r="EH116" s="620" t="s">
        <v>451</v>
      </c>
      <c r="EI116" s="620"/>
      <c r="EJ116" s="620">
        <v>51627</v>
      </c>
      <c r="EK116" s="425"/>
      <c r="EL116" s="631"/>
      <c r="EM116" s="640">
        <v>0</v>
      </c>
      <c r="EN116" s="425"/>
      <c r="EO116" s="404">
        <v>0</v>
      </c>
      <c r="EP116" s="620"/>
      <c r="EQ116" s="445">
        <v>91279</v>
      </c>
      <c r="ER116" s="454">
        <v>27</v>
      </c>
      <c r="ES116" s="425"/>
      <c r="ET116" s="620">
        <v>23691</v>
      </c>
    </row>
    <row r="117" spans="1:150" ht="42" x14ac:dyDescent="0.2">
      <c r="A117" s="421"/>
      <c r="B117" s="422"/>
      <c r="C117" s="421" t="s">
        <v>343</v>
      </c>
      <c r="D117" s="428" t="s">
        <v>344</v>
      </c>
      <c r="E117" s="3" t="s">
        <v>320</v>
      </c>
      <c r="F117" s="116" t="s">
        <v>451</v>
      </c>
      <c r="G117" s="116" t="s">
        <v>451</v>
      </c>
      <c r="H117" s="116" t="s">
        <v>451</v>
      </c>
      <c r="I117" s="116" t="s">
        <v>451</v>
      </c>
      <c r="J117" s="116" t="s">
        <v>492</v>
      </c>
      <c r="K117" s="110" t="s">
        <v>451</v>
      </c>
      <c r="L117" s="116" t="s">
        <v>451</v>
      </c>
      <c r="M117" s="404" t="s">
        <v>451</v>
      </c>
      <c r="N117" s="425"/>
      <c r="O117" s="116" t="s">
        <v>489</v>
      </c>
      <c r="P117" s="1" t="s">
        <v>492</v>
      </c>
      <c r="Q117" s="116" t="s">
        <v>451</v>
      </c>
      <c r="R117" s="139" t="s">
        <v>708</v>
      </c>
      <c r="S117" s="620" t="s">
        <v>451</v>
      </c>
      <c r="T117" s="620" t="s">
        <v>451</v>
      </c>
      <c r="U117" s="116" t="s">
        <v>451</v>
      </c>
      <c r="V117" s="116" t="s">
        <v>492</v>
      </c>
      <c r="W117" s="116" t="s">
        <v>451</v>
      </c>
      <c r="X117" s="147" t="s">
        <v>492</v>
      </c>
      <c r="Y117" s="116" t="s">
        <v>451</v>
      </c>
      <c r="Z117" s="116" t="s">
        <v>451</v>
      </c>
      <c r="AA117" s="620" t="s">
        <v>492</v>
      </c>
      <c r="AB117" s="110" t="s">
        <v>451</v>
      </c>
      <c r="AC117" s="116" t="s">
        <v>451</v>
      </c>
      <c r="AD117" s="116" t="s">
        <v>451</v>
      </c>
      <c r="AE117" s="425"/>
      <c r="AF117" s="425"/>
      <c r="AG117" s="116" t="s">
        <v>492</v>
      </c>
      <c r="AH117" s="116" t="s">
        <v>492</v>
      </c>
      <c r="AI117" s="116" t="s">
        <v>492</v>
      </c>
      <c r="AJ117" s="116" t="s">
        <v>451</v>
      </c>
      <c r="AK117" s="116"/>
      <c r="AL117" s="425"/>
      <c r="AM117" s="171" t="s">
        <v>457</v>
      </c>
      <c r="AN117" s="425"/>
      <c r="AO117" s="620" t="s">
        <v>451</v>
      </c>
      <c r="AP117" s="620" t="s">
        <v>451</v>
      </c>
      <c r="AQ117" s="620"/>
      <c r="AR117" s="171" t="s">
        <v>451</v>
      </c>
      <c r="AS117" s="621" t="s">
        <v>451</v>
      </c>
      <c r="AT117" s="147" t="s">
        <v>451</v>
      </c>
      <c r="AU117" s="425"/>
      <c r="AV117" s="425"/>
      <c r="AW117" s="116"/>
      <c r="AX117" s="116" t="s">
        <v>457</v>
      </c>
      <c r="AY117" s="116" t="s">
        <v>451</v>
      </c>
      <c r="AZ117" s="116" t="s">
        <v>451</v>
      </c>
      <c r="BA117" s="110" t="s">
        <v>451</v>
      </c>
      <c r="BB117" s="116" t="s">
        <v>451</v>
      </c>
      <c r="BC117" s="116"/>
      <c r="BD117" s="110" t="s">
        <v>451</v>
      </c>
      <c r="BE117" s="116" t="s">
        <v>451</v>
      </c>
      <c r="BF117" s="110" t="s">
        <v>451</v>
      </c>
      <c r="BG117" s="110" t="s">
        <v>451</v>
      </c>
      <c r="BH117" s="116" t="s">
        <v>451</v>
      </c>
      <c r="BI117" s="204" t="s">
        <v>457</v>
      </c>
      <c r="BJ117" s="116" t="s">
        <v>451</v>
      </c>
      <c r="BK117" s="425"/>
      <c r="BL117" s="116" t="s">
        <v>451</v>
      </c>
      <c r="BM117" s="116" t="s">
        <v>451</v>
      </c>
      <c r="BN117" s="110" t="s">
        <v>451</v>
      </c>
      <c r="BO117" s="110" t="s">
        <v>451</v>
      </c>
      <c r="BP117" s="17" t="s">
        <v>451</v>
      </c>
      <c r="BQ117" s="425"/>
      <c r="BR117" s="116" t="s">
        <v>451</v>
      </c>
      <c r="BS117" s="116" t="s">
        <v>451</v>
      </c>
      <c r="BT117" s="425"/>
      <c r="BU117" s="425"/>
      <c r="BV117" s="620"/>
      <c r="BW117" s="425"/>
      <c r="BX117" s="620" t="s">
        <v>451</v>
      </c>
      <c r="BY117" s="116" t="s">
        <v>995</v>
      </c>
      <c r="BZ117" s="116" t="s">
        <v>451</v>
      </c>
      <c r="CA117" s="116" t="s">
        <v>451</v>
      </c>
      <c r="CB117" s="116" t="s">
        <v>451</v>
      </c>
      <c r="CC117" s="116" t="s">
        <v>451</v>
      </c>
      <c r="CD117" s="116" t="s">
        <v>451</v>
      </c>
      <c r="CE117" s="116" t="s">
        <v>457</v>
      </c>
      <c r="CF117" s="620" t="s">
        <v>492</v>
      </c>
      <c r="CG117" s="424" t="s">
        <v>451</v>
      </c>
      <c r="CH117" s="620" t="s">
        <v>451</v>
      </c>
      <c r="CI117" s="446" t="s">
        <v>451</v>
      </c>
      <c r="CJ117" s="620" t="s">
        <v>451</v>
      </c>
      <c r="CK117" s="404"/>
      <c r="CL117" s="404"/>
      <c r="CM117" s="404"/>
      <c r="CN117" s="425"/>
      <c r="CO117" s="444" t="s">
        <v>457</v>
      </c>
      <c r="CP117" s="444" t="s">
        <v>451</v>
      </c>
      <c r="CQ117" s="444" t="s">
        <v>481</v>
      </c>
      <c r="CR117" s="621" t="s">
        <v>451</v>
      </c>
      <c r="CS117" s="620" t="s">
        <v>451</v>
      </c>
      <c r="CT117" s="443" t="s">
        <v>481</v>
      </c>
      <c r="CU117" s="620" t="s">
        <v>451</v>
      </c>
      <c r="CV117" s="620" t="s">
        <v>451</v>
      </c>
      <c r="CW117" s="424" t="s">
        <v>489</v>
      </c>
      <c r="CX117" s="620" t="s">
        <v>451</v>
      </c>
      <c r="CY117" s="620"/>
      <c r="CZ117" s="634" t="s">
        <v>451</v>
      </c>
      <c r="DA117" s="635" t="s">
        <v>451</v>
      </c>
      <c r="DB117" s="116"/>
      <c r="DC117" s="116"/>
      <c r="DD117" s="425"/>
      <c r="DE117" s="620" t="s">
        <v>451</v>
      </c>
      <c r="DF117" s="620" t="s">
        <v>451</v>
      </c>
      <c r="DG117" s="620" t="s">
        <v>451</v>
      </c>
      <c r="DH117" s="636" t="s">
        <v>451</v>
      </c>
      <c r="DI117" s="620" t="s">
        <v>451</v>
      </c>
      <c r="DJ117" s="544"/>
      <c r="DK117" s="544" t="s">
        <v>457</v>
      </c>
      <c r="DL117" s="425"/>
      <c r="DM117" s="404" t="s">
        <v>451</v>
      </c>
      <c r="DN117" s="620" t="s">
        <v>451</v>
      </c>
      <c r="DO117" s="445" t="s">
        <v>492</v>
      </c>
      <c r="DP117" s="443" t="s">
        <v>492</v>
      </c>
      <c r="DQ117" s="691">
        <v>15000</v>
      </c>
      <c r="DR117" s="445" t="s">
        <v>492</v>
      </c>
      <c r="DS117" s="620" t="s">
        <v>451</v>
      </c>
      <c r="DT117" s="620" t="s">
        <v>451</v>
      </c>
      <c r="DU117" s="404"/>
      <c r="DV117" s="404" t="s">
        <v>451</v>
      </c>
      <c r="DW117" s="404" t="s">
        <v>451</v>
      </c>
      <c r="DX117" s="404" t="s">
        <v>451</v>
      </c>
      <c r="DY117" s="620" t="s">
        <v>451</v>
      </c>
      <c r="DZ117" s="620" t="s">
        <v>457</v>
      </c>
      <c r="EA117" s="637" t="s">
        <v>451</v>
      </c>
      <c r="EB117" s="629" t="s">
        <v>451</v>
      </c>
      <c r="EC117" s="620" t="s">
        <v>451</v>
      </c>
      <c r="ED117" s="620" t="s">
        <v>451</v>
      </c>
      <c r="EE117" s="620" t="s">
        <v>451</v>
      </c>
      <c r="EF117" s="639" t="s">
        <v>451</v>
      </c>
      <c r="EG117" s="621" t="s">
        <v>451</v>
      </c>
      <c r="EH117" s="620" t="s">
        <v>451</v>
      </c>
      <c r="EI117" s="620"/>
      <c r="EJ117" s="620" t="s">
        <v>492</v>
      </c>
      <c r="EK117" s="425"/>
      <c r="EL117" s="631" t="s">
        <v>457</v>
      </c>
      <c r="EM117" s="460" t="s">
        <v>451</v>
      </c>
      <c r="EN117" s="425"/>
      <c r="EO117" s="20" t="s">
        <v>2507</v>
      </c>
      <c r="EP117" s="620" t="s">
        <v>451</v>
      </c>
      <c r="EQ117" s="627" t="s">
        <v>451</v>
      </c>
      <c r="ER117" s="454" t="s">
        <v>451</v>
      </c>
      <c r="ES117" s="425"/>
      <c r="ET117" s="620" t="s">
        <v>451</v>
      </c>
    </row>
    <row r="118" spans="1:150" ht="84" x14ac:dyDescent="0.2">
      <c r="A118" s="421"/>
      <c r="B118" s="422"/>
      <c r="C118" s="429"/>
      <c r="D118" s="430"/>
      <c r="E118" s="3" t="s">
        <v>321</v>
      </c>
      <c r="F118" s="116" t="s">
        <v>451</v>
      </c>
      <c r="G118" s="116" t="s">
        <v>481</v>
      </c>
      <c r="H118" s="116" t="s">
        <v>481</v>
      </c>
      <c r="I118" s="116" t="s">
        <v>481</v>
      </c>
      <c r="J118" s="116" t="s">
        <v>481</v>
      </c>
      <c r="K118" s="116"/>
      <c r="L118" s="116"/>
      <c r="M118" s="404"/>
      <c r="N118" s="425"/>
      <c r="O118" s="116" t="s">
        <v>789</v>
      </c>
      <c r="P118" s="1" t="s">
        <v>809</v>
      </c>
      <c r="Q118" s="1" t="s">
        <v>481</v>
      </c>
      <c r="R118" s="113" t="s">
        <v>481</v>
      </c>
      <c r="S118" s="620" t="s">
        <v>451</v>
      </c>
      <c r="T118" s="620" t="s">
        <v>451</v>
      </c>
      <c r="U118" s="116"/>
      <c r="V118" s="116"/>
      <c r="W118" s="116"/>
      <c r="X118" s="147"/>
      <c r="Y118" s="116"/>
      <c r="Z118" s="116"/>
      <c r="AA118" s="620" t="s">
        <v>481</v>
      </c>
      <c r="AB118" s="110" t="s">
        <v>481</v>
      </c>
      <c r="AC118" s="116"/>
      <c r="AD118" s="116"/>
      <c r="AE118" s="425"/>
      <c r="AF118" s="425"/>
      <c r="AG118" s="116" t="s">
        <v>481</v>
      </c>
      <c r="AH118" s="116" t="s">
        <v>481</v>
      </c>
      <c r="AI118" s="116" t="s">
        <v>481</v>
      </c>
      <c r="AJ118" s="116"/>
      <c r="AK118" s="116"/>
      <c r="AL118" s="425"/>
      <c r="AM118" s="171" t="s">
        <v>862</v>
      </c>
      <c r="AN118" s="425"/>
      <c r="AO118" s="620"/>
      <c r="AP118" s="620"/>
      <c r="AQ118" s="620"/>
      <c r="AR118" s="171"/>
      <c r="AS118" s="621"/>
      <c r="AT118" s="147"/>
      <c r="AU118" s="425"/>
      <c r="AV118" s="425"/>
      <c r="AW118" s="116"/>
      <c r="AX118" s="110" t="s">
        <v>1302</v>
      </c>
      <c r="AY118" s="110"/>
      <c r="AZ118" s="116" t="s">
        <v>451</v>
      </c>
      <c r="BA118" s="116"/>
      <c r="BB118" s="116"/>
      <c r="BC118" s="116"/>
      <c r="BD118" s="110" t="s">
        <v>481</v>
      </c>
      <c r="BE118" s="116" t="s">
        <v>481</v>
      </c>
      <c r="BF118" s="116" t="s">
        <v>481</v>
      </c>
      <c r="BG118" s="116" t="s">
        <v>481</v>
      </c>
      <c r="BH118" s="116" t="s">
        <v>481</v>
      </c>
      <c r="BI118" s="204" t="s">
        <v>1556</v>
      </c>
      <c r="BJ118" s="116"/>
      <c r="BK118" s="425"/>
      <c r="BL118" s="116" t="s">
        <v>451</v>
      </c>
      <c r="BM118" s="116"/>
      <c r="BN118" s="110" t="s">
        <v>481</v>
      </c>
      <c r="BO118" s="110" t="s">
        <v>481</v>
      </c>
      <c r="BP118" s="17" t="s">
        <v>481</v>
      </c>
      <c r="BQ118" s="425"/>
      <c r="BR118" s="116" t="s">
        <v>451</v>
      </c>
      <c r="BS118" s="116" t="s">
        <v>451</v>
      </c>
      <c r="BT118" s="425"/>
      <c r="BU118" s="425"/>
      <c r="BV118" s="620"/>
      <c r="BW118" s="425"/>
      <c r="BX118" s="620" t="s">
        <v>451</v>
      </c>
      <c r="BY118" s="116" t="s">
        <v>809</v>
      </c>
      <c r="BZ118" s="116" t="s">
        <v>481</v>
      </c>
      <c r="CA118" s="116" t="s">
        <v>481</v>
      </c>
      <c r="CB118" s="116" t="s">
        <v>481</v>
      </c>
      <c r="CC118" s="116"/>
      <c r="CD118" s="116" t="s">
        <v>481</v>
      </c>
      <c r="CE118" s="116" t="s">
        <v>862</v>
      </c>
      <c r="CF118" s="620" t="s">
        <v>492</v>
      </c>
      <c r="CG118" s="424" t="s">
        <v>451</v>
      </c>
      <c r="CH118" s="424" t="s">
        <v>451</v>
      </c>
      <c r="CI118" s="446" t="s">
        <v>451</v>
      </c>
      <c r="CJ118" s="620"/>
      <c r="CK118" s="404"/>
      <c r="CL118" s="404"/>
      <c r="CM118" s="404"/>
      <c r="CN118" s="425"/>
      <c r="CO118" s="444" t="s">
        <v>2142</v>
      </c>
      <c r="CP118" s="444" t="s">
        <v>481</v>
      </c>
      <c r="CQ118" s="444" t="s">
        <v>481</v>
      </c>
      <c r="CR118" s="621" t="s">
        <v>481</v>
      </c>
      <c r="CS118" s="620" t="s">
        <v>3243</v>
      </c>
      <c r="CT118" s="443" t="s">
        <v>481</v>
      </c>
      <c r="CU118" s="620" t="s">
        <v>451</v>
      </c>
      <c r="CV118" s="620" t="s">
        <v>736</v>
      </c>
      <c r="CW118" s="424" t="s">
        <v>2920</v>
      </c>
      <c r="CX118" s="620"/>
      <c r="CY118" s="620"/>
      <c r="CZ118" s="634"/>
      <c r="DA118" s="635"/>
      <c r="DB118" s="116"/>
      <c r="DC118" s="116"/>
      <c r="DD118" s="425"/>
      <c r="DE118" s="620"/>
      <c r="DF118" s="620" t="s">
        <v>481</v>
      </c>
      <c r="DG118" s="620" t="s">
        <v>481</v>
      </c>
      <c r="DH118" s="636"/>
      <c r="DI118" s="620"/>
      <c r="DJ118" s="544"/>
      <c r="DK118" s="544" t="s">
        <v>2463</v>
      </c>
      <c r="DL118" s="425"/>
      <c r="DM118" s="404"/>
      <c r="DN118" s="620" t="s">
        <v>481</v>
      </c>
      <c r="DO118" s="445" t="s">
        <v>492</v>
      </c>
      <c r="DP118" s="443" t="s">
        <v>492</v>
      </c>
      <c r="DQ118" s="443" t="s">
        <v>492</v>
      </c>
      <c r="DR118" s="445" t="s">
        <v>492</v>
      </c>
      <c r="DS118" s="620"/>
      <c r="DT118" s="620"/>
      <c r="DU118" s="404"/>
      <c r="DV118" s="404"/>
      <c r="DW118" s="404" t="s">
        <v>3243</v>
      </c>
      <c r="DX118" s="404"/>
      <c r="DY118" s="620" t="s">
        <v>451</v>
      </c>
      <c r="DZ118" s="620" t="s">
        <v>1167</v>
      </c>
      <c r="EA118" s="637" t="s">
        <v>481</v>
      </c>
      <c r="EB118" s="629" t="s">
        <v>481</v>
      </c>
      <c r="EC118" s="620"/>
      <c r="ED118" s="620"/>
      <c r="EE118" s="620"/>
      <c r="EF118" s="639"/>
      <c r="EG118" s="621"/>
      <c r="EH118" s="620" t="s">
        <v>451</v>
      </c>
      <c r="EI118" s="620"/>
      <c r="EJ118" s="620" t="s">
        <v>481</v>
      </c>
      <c r="EK118" s="425"/>
      <c r="EL118" s="631"/>
      <c r="EM118" s="460" t="s">
        <v>451</v>
      </c>
      <c r="EN118" s="425"/>
      <c r="EO118" s="404" t="s">
        <v>481</v>
      </c>
      <c r="EP118" s="620"/>
      <c r="EQ118" s="627"/>
      <c r="ER118" s="454" t="s">
        <v>481</v>
      </c>
      <c r="ES118" s="425"/>
      <c r="ET118" s="620" t="s">
        <v>809</v>
      </c>
    </row>
    <row r="119" spans="1:150" ht="42" x14ac:dyDescent="0.2">
      <c r="A119" s="421"/>
      <c r="B119" s="422"/>
      <c r="C119" s="429"/>
      <c r="D119" s="430"/>
      <c r="E119" s="3" t="s">
        <v>325</v>
      </c>
      <c r="F119" s="116" t="s">
        <v>451</v>
      </c>
      <c r="G119" s="116" t="s">
        <v>481</v>
      </c>
      <c r="H119" s="116" t="s">
        <v>481</v>
      </c>
      <c r="I119" s="116" t="s">
        <v>481</v>
      </c>
      <c r="J119" s="116" t="s">
        <v>481</v>
      </c>
      <c r="K119" s="116"/>
      <c r="L119" s="116"/>
      <c r="M119" s="404"/>
      <c r="N119" s="425"/>
      <c r="O119" s="116">
        <v>9008</v>
      </c>
      <c r="P119" s="1" t="s">
        <v>809</v>
      </c>
      <c r="Q119" s="1" t="s">
        <v>481</v>
      </c>
      <c r="R119" s="113" t="s">
        <v>481</v>
      </c>
      <c r="S119" s="620" t="s">
        <v>451</v>
      </c>
      <c r="T119" s="620" t="s">
        <v>451</v>
      </c>
      <c r="U119" s="116"/>
      <c r="V119" s="116"/>
      <c r="W119" s="116"/>
      <c r="X119" s="147"/>
      <c r="Y119" s="116"/>
      <c r="Z119" s="116"/>
      <c r="AA119" s="620" t="s">
        <v>481</v>
      </c>
      <c r="AB119" s="116" t="s">
        <v>481</v>
      </c>
      <c r="AC119" s="116"/>
      <c r="AD119" s="116"/>
      <c r="AE119" s="425"/>
      <c r="AF119" s="425"/>
      <c r="AG119" s="116" t="s">
        <v>481</v>
      </c>
      <c r="AH119" s="116" t="s">
        <v>481</v>
      </c>
      <c r="AI119" s="116" t="s">
        <v>481</v>
      </c>
      <c r="AJ119" s="116"/>
      <c r="AK119" s="116"/>
      <c r="AL119" s="425"/>
      <c r="AM119" s="116"/>
      <c r="AN119" s="425"/>
      <c r="AO119" s="620"/>
      <c r="AP119" s="620"/>
      <c r="AQ119" s="620"/>
      <c r="AR119" s="171"/>
      <c r="AS119" s="621"/>
      <c r="AT119" s="147"/>
      <c r="AU119" s="425"/>
      <c r="AV119" s="425"/>
      <c r="AW119" s="116"/>
      <c r="AX119" s="116">
        <v>17532</v>
      </c>
      <c r="AY119" s="116"/>
      <c r="AZ119" s="116" t="s">
        <v>451</v>
      </c>
      <c r="BA119" s="116"/>
      <c r="BB119" s="116"/>
      <c r="BC119" s="116"/>
      <c r="BD119" s="116" t="s">
        <v>481</v>
      </c>
      <c r="BE119" s="116" t="s">
        <v>481</v>
      </c>
      <c r="BF119" s="116" t="s">
        <v>481</v>
      </c>
      <c r="BG119" s="116" t="s">
        <v>481</v>
      </c>
      <c r="BH119" s="116" t="s">
        <v>481</v>
      </c>
      <c r="BI119" s="204">
        <v>173029</v>
      </c>
      <c r="BJ119" s="116"/>
      <c r="BK119" s="425"/>
      <c r="BL119" s="116" t="s">
        <v>451</v>
      </c>
      <c r="BM119" s="116"/>
      <c r="BN119" s="116" t="s">
        <v>481</v>
      </c>
      <c r="BO119" s="116" t="s">
        <v>481</v>
      </c>
      <c r="BP119" s="622" t="s">
        <v>481</v>
      </c>
      <c r="BQ119" s="425"/>
      <c r="BR119" s="116" t="s">
        <v>451</v>
      </c>
      <c r="BS119" s="116" t="s">
        <v>451</v>
      </c>
      <c r="BT119" s="425"/>
      <c r="BU119" s="425"/>
      <c r="BV119" s="620"/>
      <c r="BW119" s="425"/>
      <c r="BX119" s="620" t="s">
        <v>451</v>
      </c>
      <c r="BY119" s="116" t="s">
        <v>809</v>
      </c>
      <c r="BZ119" s="116" t="s">
        <v>481</v>
      </c>
      <c r="CA119" s="116" t="s">
        <v>481</v>
      </c>
      <c r="CB119" s="116" t="s">
        <v>481</v>
      </c>
      <c r="CC119" s="116"/>
      <c r="CD119" s="116" t="s">
        <v>481</v>
      </c>
      <c r="CE119" s="116">
        <v>7770</v>
      </c>
      <c r="CF119" s="620" t="s">
        <v>492</v>
      </c>
      <c r="CG119" s="424" t="s">
        <v>451</v>
      </c>
      <c r="CH119" s="424" t="s">
        <v>451</v>
      </c>
      <c r="CI119" s="446">
        <v>0</v>
      </c>
      <c r="CJ119" s="620"/>
      <c r="CK119" s="404"/>
      <c r="CL119" s="404"/>
      <c r="CM119" s="404"/>
      <c r="CN119" s="425"/>
      <c r="CO119" s="633" t="s">
        <v>2140</v>
      </c>
      <c r="CP119" s="444" t="s">
        <v>481</v>
      </c>
      <c r="CQ119" s="444" t="s">
        <v>481</v>
      </c>
      <c r="CR119" s="621" t="s">
        <v>481</v>
      </c>
      <c r="CS119" s="620" t="s">
        <v>3243</v>
      </c>
      <c r="CT119" s="443" t="s">
        <v>481</v>
      </c>
      <c r="CU119" s="620" t="s">
        <v>451</v>
      </c>
      <c r="CV119" s="620">
        <v>0</v>
      </c>
      <c r="CW119" s="620">
        <v>29738</v>
      </c>
      <c r="CX119" s="620"/>
      <c r="CY119" s="620"/>
      <c r="CZ119" s="634"/>
      <c r="DA119" s="635"/>
      <c r="DB119" s="116"/>
      <c r="DC119" s="116"/>
      <c r="DD119" s="425"/>
      <c r="DE119" s="620"/>
      <c r="DF119" s="620" t="s">
        <v>481</v>
      </c>
      <c r="DG119" s="620" t="s">
        <v>481</v>
      </c>
      <c r="DH119" s="636"/>
      <c r="DI119" s="620"/>
      <c r="DJ119" s="544"/>
      <c r="DK119" s="544">
        <v>2548</v>
      </c>
      <c r="DL119" s="425"/>
      <c r="DM119" s="404"/>
      <c r="DN119" s="620" t="s">
        <v>481</v>
      </c>
      <c r="DO119" s="627" t="s">
        <v>492</v>
      </c>
      <c r="DP119" s="443" t="s">
        <v>492</v>
      </c>
      <c r="DQ119" s="443" t="s">
        <v>492</v>
      </c>
      <c r="DR119" s="627" t="s">
        <v>492</v>
      </c>
      <c r="DS119" s="620"/>
      <c r="DT119" s="620"/>
      <c r="DU119" s="404"/>
      <c r="DV119" s="404"/>
      <c r="DW119" s="404" t="s">
        <v>3243</v>
      </c>
      <c r="DX119" s="404"/>
      <c r="DY119" s="620" t="s">
        <v>451</v>
      </c>
      <c r="DZ119" s="620"/>
      <c r="EA119" s="637" t="s">
        <v>481</v>
      </c>
      <c r="EB119" s="629" t="s">
        <v>481</v>
      </c>
      <c r="EC119" s="620"/>
      <c r="ED119" s="620"/>
      <c r="EE119" s="620"/>
      <c r="EF119" s="639"/>
      <c r="EG119" s="621"/>
      <c r="EH119" s="620" t="s">
        <v>451</v>
      </c>
      <c r="EI119" s="620"/>
      <c r="EJ119" s="620" t="s">
        <v>481</v>
      </c>
      <c r="EK119" s="425"/>
      <c r="EL119" s="631"/>
      <c r="EM119" s="640">
        <v>0</v>
      </c>
      <c r="EN119" s="425"/>
      <c r="EO119" s="404">
        <v>0</v>
      </c>
      <c r="EP119" s="620"/>
      <c r="EQ119" s="627"/>
      <c r="ER119" s="454" t="s">
        <v>481</v>
      </c>
      <c r="ES119" s="425"/>
      <c r="ET119" s="620" t="s">
        <v>809</v>
      </c>
    </row>
    <row r="120" spans="1:150" ht="154" customHeight="1" x14ac:dyDescent="0.2">
      <c r="A120" s="421"/>
      <c r="B120" s="422"/>
      <c r="C120" s="421" t="s">
        <v>345</v>
      </c>
      <c r="D120" s="428" t="s">
        <v>346</v>
      </c>
      <c r="E120" s="3" t="s">
        <v>320</v>
      </c>
      <c r="F120" s="110" t="s">
        <v>451</v>
      </c>
      <c r="G120" s="110" t="s">
        <v>451</v>
      </c>
      <c r="H120" s="110" t="s">
        <v>451</v>
      </c>
      <c r="I120" s="110" t="s">
        <v>451</v>
      </c>
      <c r="J120" s="110" t="s">
        <v>492</v>
      </c>
      <c r="K120" s="110" t="s">
        <v>451</v>
      </c>
      <c r="L120" s="110" t="s">
        <v>451</v>
      </c>
      <c r="M120" s="20" t="s">
        <v>451</v>
      </c>
      <c r="N120" s="425"/>
      <c r="O120" s="110" t="s">
        <v>492</v>
      </c>
      <c r="P120" s="1" t="s">
        <v>492</v>
      </c>
      <c r="Q120" s="116" t="s">
        <v>451</v>
      </c>
      <c r="R120" s="113" t="s">
        <v>481</v>
      </c>
      <c r="S120" s="424" t="s">
        <v>451</v>
      </c>
      <c r="T120" s="424" t="s">
        <v>451</v>
      </c>
      <c r="U120" s="110" t="s">
        <v>451</v>
      </c>
      <c r="V120" s="110" t="s">
        <v>492</v>
      </c>
      <c r="W120" s="110" t="s">
        <v>451</v>
      </c>
      <c r="X120" s="320" t="s">
        <v>492</v>
      </c>
      <c r="Y120" s="110" t="s">
        <v>451</v>
      </c>
      <c r="Z120" s="110" t="s">
        <v>451</v>
      </c>
      <c r="AA120" s="620" t="s">
        <v>492</v>
      </c>
      <c r="AB120" s="110" t="s">
        <v>451</v>
      </c>
      <c r="AC120" s="110" t="s">
        <v>451</v>
      </c>
      <c r="AD120" s="110" t="s">
        <v>451</v>
      </c>
      <c r="AE120" s="425"/>
      <c r="AF120" s="425"/>
      <c r="AG120" s="110" t="s">
        <v>492</v>
      </c>
      <c r="AH120" s="110" t="s">
        <v>492</v>
      </c>
      <c r="AI120" s="110" t="s">
        <v>492</v>
      </c>
      <c r="AJ120" s="110" t="s">
        <v>451</v>
      </c>
      <c r="AK120" s="110"/>
      <c r="AL120" s="425"/>
      <c r="AM120" s="110"/>
      <c r="AN120" s="425"/>
      <c r="AO120" s="424" t="s">
        <v>451</v>
      </c>
      <c r="AP120" s="424" t="s">
        <v>451</v>
      </c>
      <c r="AQ120" s="424"/>
      <c r="AR120" s="322" t="s">
        <v>451</v>
      </c>
      <c r="AS120" s="447" t="s">
        <v>451</v>
      </c>
      <c r="AT120" s="320" t="s">
        <v>451</v>
      </c>
      <c r="AU120" s="425"/>
      <c r="AV120" s="425"/>
      <c r="AW120" s="110" t="s">
        <v>451</v>
      </c>
      <c r="AX120" s="110" t="s">
        <v>451</v>
      </c>
      <c r="AY120" s="110" t="s">
        <v>451</v>
      </c>
      <c r="AZ120" s="110" t="s">
        <v>451</v>
      </c>
      <c r="BA120" s="110" t="s">
        <v>451</v>
      </c>
      <c r="BB120" s="110" t="s">
        <v>451</v>
      </c>
      <c r="BC120" s="110"/>
      <c r="BD120" s="110" t="s">
        <v>451</v>
      </c>
      <c r="BE120" s="110" t="s">
        <v>451</v>
      </c>
      <c r="BF120" s="110" t="s">
        <v>451</v>
      </c>
      <c r="BG120" s="110" t="s">
        <v>451</v>
      </c>
      <c r="BH120" s="110" t="s">
        <v>451</v>
      </c>
      <c r="BI120" s="198" t="s">
        <v>451</v>
      </c>
      <c r="BJ120" s="110" t="s">
        <v>451</v>
      </c>
      <c r="BK120" s="425"/>
      <c r="BL120" s="110" t="s">
        <v>451</v>
      </c>
      <c r="BM120" s="110" t="s">
        <v>451</v>
      </c>
      <c r="BN120" s="110" t="s">
        <v>451</v>
      </c>
      <c r="BO120" s="110" t="s">
        <v>451</v>
      </c>
      <c r="BP120" s="17" t="s">
        <v>451</v>
      </c>
      <c r="BQ120" s="425"/>
      <c r="BR120" s="110" t="s">
        <v>451</v>
      </c>
      <c r="BS120" s="110" t="s">
        <v>451</v>
      </c>
      <c r="BT120" s="425"/>
      <c r="BU120" s="425"/>
      <c r="BV120" s="424"/>
      <c r="BW120" s="425"/>
      <c r="BX120" s="424" t="s">
        <v>451</v>
      </c>
      <c r="BY120" s="110" t="s">
        <v>451</v>
      </c>
      <c r="BZ120" s="110" t="s">
        <v>451</v>
      </c>
      <c r="CA120" s="110" t="s">
        <v>451</v>
      </c>
      <c r="CB120" s="110" t="s">
        <v>451</v>
      </c>
      <c r="CC120" s="110" t="s">
        <v>451</v>
      </c>
      <c r="CD120" s="110" t="s">
        <v>451</v>
      </c>
      <c r="CE120" s="110" t="s">
        <v>451</v>
      </c>
      <c r="CF120" s="620" t="s">
        <v>492</v>
      </c>
      <c r="CG120" s="424" t="s">
        <v>451</v>
      </c>
      <c r="CH120" s="424" t="s">
        <v>451</v>
      </c>
      <c r="CI120" s="446" t="s">
        <v>451</v>
      </c>
      <c r="CJ120" s="620" t="s">
        <v>451</v>
      </c>
      <c r="CK120" s="20"/>
      <c r="CL120" s="20"/>
      <c r="CM120" s="20"/>
      <c r="CN120" s="425"/>
      <c r="CO120" s="444" t="s">
        <v>451</v>
      </c>
      <c r="CP120" s="444" t="s">
        <v>451</v>
      </c>
      <c r="CQ120" s="444" t="s">
        <v>481</v>
      </c>
      <c r="CR120" s="447" t="s">
        <v>451</v>
      </c>
      <c r="CS120" s="424" t="s">
        <v>451</v>
      </c>
      <c r="CT120" s="443" t="s">
        <v>481</v>
      </c>
      <c r="CU120" s="424" t="s">
        <v>451</v>
      </c>
      <c r="CV120" s="424" t="s">
        <v>451</v>
      </c>
      <c r="CW120" s="620" t="s">
        <v>492</v>
      </c>
      <c r="CX120" s="424" t="s">
        <v>451</v>
      </c>
      <c r="CY120" s="424"/>
      <c r="CZ120" s="448" t="s">
        <v>451</v>
      </c>
      <c r="DA120" s="449" t="s">
        <v>451</v>
      </c>
      <c r="DB120" s="110"/>
      <c r="DC120" s="110"/>
      <c r="DD120" s="425"/>
      <c r="DE120" s="424" t="s">
        <v>451</v>
      </c>
      <c r="DF120" s="424" t="s">
        <v>451</v>
      </c>
      <c r="DG120" s="620" t="s">
        <v>451</v>
      </c>
      <c r="DH120" s="464" t="s">
        <v>451</v>
      </c>
      <c r="DI120" s="424" t="s">
        <v>451</v>
      </c>
      <c r="DJ120" s="453"/>
      <c r="DK120" s="453" t="s">
        <v>451</v>
      </c>
      <c r="DL120" s="425"/>
      <c r="DM120" s="20" t="s">
        <v>451</v>
      </c>
      <c r="DN120" s="424" t="s">
        <v>451</v>
      </c>
      <c r="DO120" s="445" t="s">
        <v>492</v>
      </c>
      <c r="DP120" s="443" t="s">
        <v>492</v>
      </c>
      <c r="DQ120" s="443" t="s">
        <v>492</v>
      </c>
      <c r="DR120" s="445" t="s">
        <v>492</v>
      </c>
      <c r="DS120" s="424" t="s">
        <v>451</v>
      </c>
      <c r="DT120" s="424" t="s">
        <v>451</v>
      </c>
      <c r="DU120" s="20" t="s">
        <v>457</v>
      </c>
      <c r="DV120" s="20" t="s">
        <v>451</v>
      </c>
      <c r="DW120" s="20" t="s">
        <v>451</v>
      </c>
      <c r="DX120" s="20" t="s">
        <v>451</v>
      </c>
      <c r="DY120" s="424" t="s">
        <v>451</v>
      </c>
      <c r="DZ120" s="424" t="s">
        <v>451</v>
      </c>
      <c r="EA120" s="637" t="s">
        <v>451</v>
      </c>
      <c r="EB120" s="457" t="s">
        <v>451</v>
      </c>
      <c r="EC120" s="424" t="s">
        <v>451</v>
      </c>
      <c r="ED120" s="424" t="s">
        <v>451</v>
      </c>
      <c r="EE120" s="424" t="s">
        <v>451</v>
      </c>
      <c r="EF120" s="520" t="s">
        <v>451</v>
      </c>
      <c r="EG120" s="447" t="s">
        <v>451</v>
      </c>
      <c r="EH120" s="620" t="s">
        <v>451</v>
      </c>
      <c r="EI120" s="424"/>
      <c r="EJ120" s="620" t="s">
        <v>492</v>
      </c>
      <c r="EK120" s="425"/>
      <c r="EL120" s="459" t="s">
        <v>451</v>
      </c>
      <c r="EM120" s="460" t="s">
        <v>451</v>
      </c>
      <c r="EN120" s="425"/>
      <c r="EO120" s="20" t="s">
        <v>492</v>
      </c>
      <c r="EP120" s="424" t="s">
        <v>451</v>
      </c>
      <c r="EQ120" s="445" t="s">
        <v>457</v>
      </c>
      <c r="ER120" s="454" t="s">
        <v>451</v>
      </c>
      <c r="ES120" s="425"/>
      <c r="ET120" s="424" t="s">
        <v>451</v>
      </c>
    </row>
    <row r="121" spans="1:150" ht="56" x14ac:dyDescent="0.2">
      <c r="A121" s="421"/>
      <c r="B121" s="422"/>
      <c r="C121" s="421"/>
      <c r="D121" s="428"/>
      <c r="E121" s="3" t="s">
        <v>321</v>
      </c>
      <c r="F121" s="110" t="s">
        <v>451</v>
      </c>
      <c r="G121" s="110" t="s">
        <v>481</v>
      </c>
      <c r="H121" s="110" t="s">
        <v>481</v>
      </c>
      <c r="I121" s="110" t="s">
        <v>481</v>
      </c>
      <c r="J121" s="110" t="s">
        <v>481</v>
      </c>
      <c r="K121" s="110"/>
      <c r="L121" s="110"/>
      <c r="M121" s="20"/>
      <c r="N121" s="425"/>
      <c r="O121" s="110" t="s">
        <v>481</v>
      </c>
      <c r="P121" s="1" t="s">
        <v>809</v>
      </c>
      <c r="Q121" s="1" t="s">
        <v>481</v>
      </c>
      <c r="R121" s="113" t="s">
        <v>481</v>
      </c>
      <c r="S121" s="424" t="s">
        <v>451</v>
      </c>
      <c r="T121" s="424" t="s">
        <v>451</v>
      </c>
      <c r="U121" s="110"/>
      <c r="V121" s="110"/>
      <c r="W121" s="110"/>
      <c r="X121" s="320"/>
      <c r="Y121" s="110"/>
      <c r="Z121" s="110"/>
      <c r="AA121" s="620" t="s">
        <v>481</v>
      </c>
      <c r="AB121" s="110" t="s">
        <v>481</v>
      </c>
      <c r="AC121" s="110"/>
      <c r="AD121" s="110"/>
      <c r="AE121" s="425"/>
      <c r="AF121" s="425"/>
      <c r="AG121" s="110" t="s">
        <v>481</v>
      </c>
      <c r="AH121" s="110" t="s">
        <v>481</v>
      </c>
      <c r="AI121" s="110" t="s">
        <v>481</v>
      </c>
      <c r="AJ121" s="110"/>
      <c r="AK121" s="110"/>
      <c r="AL121" s="425"/>
      <c r="AM121" s="110"/>
      <c r="AN121" s="425"/>
      <c r="AO121" s="424"/>
      <c r="AP121" s="424"/>
      <c r="AQ121" s="424"/>
      <c r="AR121" s="322"/>
      <c r="AS121" s="447"/>
      <c r="AT121" s="320"/>
      <c r="AU121" s="425"/>
      <c r="AV121" s="425"/>
      <c r="AW121" s="110" t="s">
        <v>481</v>
      </c>
      <c r="AX121" s="110" t="s">
        <v>481</v>
      </c>
      <c r="AY121" s="110" t="s">
        <v>481</v>
      </c>
      <c r="AZ121" s="110" t="s">
        <v>451</v>
      </c>
      <c r="BA121" s="110"/>
      <c r="BB121" s="110"/>
      <c r="BC121" s="110"/>
      <c r="BD121" s="110" t="s">
        <v>481</v>
      </c>
      <c r="BE121" s="110" t="s">
        <v>481</v>
      </c>
      <c r="BF121" s="110" t="s">
        <v>481</v>
      </c>
      <c r="BG121" s="110" t="s">
        <v>481</v>
      </c>
      <c r="BH121" s="110" t="s">
        <v>481</v>
      </c>
      <c r="BI121" s="198" t="s">
        <v>481</v>
      </c>
      <c r="BJ121" s="110"/>
      <c r="BK121" s="425"/>
      <c r="BL121" s="110" t="s">
        <v>451</v>
      </c>
      <c r="BM121" s="110"/>
      <c r="BN121" s="110" t="s">
        <v>481</v>
      </c>
      <c r="BO121" s="110" t="s">
        <v>481</v>
      </c>
      <c r="BP121" s="17" t="s">
        <v>481</v>
      </c>
      <c r="BQ121" s="425"/>
      <c r="BR121" s="110" t="s">
        <v>451</v>
      </c>
      <c r="BS121" s="110" t="s">
        <v>451</v>
      </c>
      <c r="BT121" s="425"/>
      <c r="BU121" s="425"/>
      <c r="BV121" s="424"/>
      <c r="BW121" s="425"/>
      <c r="BX121" s="424" t="s">
        <v>451</v>
      </c>
      <c r="BY121" s="110" t="s">
        <v>809</v>
      </c>
      <c r="BZ121" s="110" t="s">
        <v>481</v>
      </c>
      <c r="CA121" s="110" t="s">
        <v>481</v>
      </c>
      <c r="CB121" s="110" t="s">
        <v>481</v>
      </c>
      <c r="CC121" s="110"/>
      <c r="CD121" s="110" t="s">
        <v>481</v>
      </c>
      <c r="CE121" s="110"/>
      <c r="CF121" s="620" t="s">
        <v>492</v>
      </c>
      <c r="CG121" s="424" t="s">
        <v>451</v>
      </c>
      <c r="CH121" s="424" t="s">
        <v>451</v>
      </c>
      <c r="CI121" s="446" t="s">
        <v>451</v>
      </c>
      <c r="CJ121" s="424"/>
      <c r="CK121" s="20"/>
      <c r="CL121" s="20"/>
      <c r="CM121" s="20"/>
      <c r="CN121" s="425"/>
      <c r="CO121" s="444" t="s">
        <v>481</v>
      </c>
      <c r="CP121" s="444" t="s">
        <v>481</v>
      </c>
      <c r="CQ121" s="444" t="s">
        <v>481</v>
      </c>
      <c r="CR121" s="447" t="s">
        <v>481</v>
      </c>
      <c r="CS121" s="424" t="s">
        <v>3243</v>
      </c>
      <c r="CT121" s="443" t="s">
        <v>481</v>
      </c>
      <c r="CU121" s="424" t="s">
        <v>451</v>
      </c>
      <c r="CV121" s="424" t="s">
        <v>736</v>
      </c>
      <c r="CW121" s="620" t="s">
        <v>481</v>
      </c>
      <c r="CX121" s="424"/>
      <c r="CY121" s="424"/>
      <c r="CZ121" s="448"/>
      <c r="DA121" s="449"/>
      <c r="DB121" s="110"/>
      <c r="DC121" s="110"/>
      <c r="DD121" s="425"/>
      <c r="DE121" s="424"/>
      <c r="DF121" s="424" t="s">
        <v>481</v>
      </c>
      <c r="DG121" s="620" t="s">
        <v>481</v>
      </c>
      <c r="DH121" s="464"/>
      <c r="DI121" s="424"/>
      <c r="DJ121" s="453"/>
      <c r="DK121" s="453" t="s">
        <v>481</v>
      </c>
      <c r="DL121" s="425"/>
      <c r="DM121" s="20"/>
      <c r="DN121" s="424" t="s">
        <v>481</v>
      </c>
      <c r="DO121" s="445" t="s">
        <v>492</v>
      </c>
      <c r="DP121" s="443" t="s">
        <v>492</v>
      </c>
      <c r="DQ121" s="443" t="s">
        <v>492</v>
      </c>
      <c r="DR121" s="445" t="s">
        <v>492</v>
      </c>
      <c r="DS121" s="424"/>
      <c r="DT121" s="424"/>
      <c r="DU121" s="20" t="s">
        <v>3168</v>
      </c>
      <c r="DV121" s="20"/>
      <c r="DW121" s="20" t="s">
        <v>3243</v>
      </c>
      <c r="DX121" s="20"/>
      <c r="DY121" s="424" t="s">
        <v>451</v>
      </c>
      <c r="DZ121" s="424"/>
      <c r="EA121" s="519" t="s">
        <v>481</v>
      </c>
      <c r="EB121" s="457" t="s">
        <v>481</v>
      </c>
      <c r="EC121" s="424"/>
      <c r="ED121" s="424"/>
      <c r="EE121" s="424"/>
      <c r="EF121" s="520"/>
      <c r="EG121" s="621"/>
      <c r="EH121" s="620" t="s">
        <v>451</v>
      </c>
      <c r="EI121" s="424"/>
      <c r="EJ121" s="620" t="s">
        <v>481</v>
      </c>
      <c r="EK121" s="425"/>
      <c r="EL121" s="459"/>
      <c r="EM121" s="460" t="s">
        <v>451</v>
      </c>
      <c r="EN121" s="425"/>
      <c r="EO121" s="20" t="s">
        <v>481</v>
      </c>
      <c r="EP121" s="424"/>
      <c r="EQ121" s="445"/>
      <c r="ER121" s="454" t="s">
        <v>481</v>
      </c>
      <c r="ES121" s="425"/>
      <c r="ET121" s="424" t="s">
        <v>809</v>
      </c>
    </row>
    <row r="122" spans="1:150" ht="103" customHeight="1" x14ac:dyDescent="0.2">
      <c r="A122" s="421"/>
      <c r="B122" s="422"/>
      <c r="C122" s="421"/>
      <c r="D122" s="428"/>
      <c r="E122" s="3" t="s">
        <v>325</v>
      </c>
      <c r="F122" s="116" t="s">
        <v>451</v>
      </c>
      <c r="G122" s="116" t="s">
        <v>481</v>
      </c>
      <c r="H122" s="116" t="s">
        <v>481</v>
      </c>
      <c r="I122" s="116" t="s">
        <v>481</v>
      </c>
      <c r="J122" s="116" t="s">
        <v>481</v>
      </c>
      <c r="K122" s="116"/>
      <c r="L122" s="116"/>
      <c r="M122" s="404"/>
      <c r="N122" s="425"/>
      <c r="O122" s="116" t="s">
        <v>481</v>
      </c>
      <c r="P122" s="1" t="s">
        <v>809</v>
      </c>
      <c r="Q122" s="1" t="s">
        <v>481</v>
      </c>
      <c r="R122" s="113" t="s">
        <v>481</v>
      </c>
      <c r="S122" s="620" t="s">
        <v>451</v>
      </c>
      <c r="T122" s="620" t="s">
        <v>451</v>
      </c>
      <c r="U122" s="116"/>
      <c r="V122" s="116"/>
      <c r="W122" s="116"/>
      <c r="X122" s="147"/>
      <c r="Y122" s="116"/>
      <c r="Z122" s="116"/>
      <c r="AA122" s="620" t="s">
        <v>481</v>
      </c>
      <c r="AB122" s="116" t="s">
        <v>481</v>
      </c>
      <c r="AC122" s="116"/>
      <c r="AD122" s="116"/>
      <c r="AE122" s="425"/>
      <c r="AF122" s="425"/>
      <c r="AG122" s="116" t="s">
        <v>481</v>
      </c>
      <c r="AH122" s="116" t="s">
        <v>481</v>
      </c>
      <c r="AI122" s="116" t="s">
        <v>481</v>
      </c>
      <c r="AJ122" s="116"/>
      <c r="AK122" s="116"/>
      <c r="AL122" s="425"/>
      <c r="AM122" s="116"/>
      <c r="AN122" s="425"/>
      <c r="AO122" s="620"/>
      <c r="AP122" s="620"/>
      <c r="AQ122" s="620"/>
      <c r="AR122" s="171"/>
      <c r="AS122" s="621"/>
      <c r="AT122" s="147"/>
      <c r="AU122" s="425"/>
      <c r="AV122" s="425"/>
      <c r="AW122" s="116" t="s">
        <v>481</v>
      </c>
      <c r="AX122" s="116" t="s">
        <v>481</v>
      </c>
      <c r="AY122" s="116" t="s">
        <v>481</v>
      </c>
      <c r="AZ122" s="116" t="s">
        <v>451</v>
      </c>
      <c r="BA122" s="116"/>
      <c r="BB122" s="116"/>
      <c r="BC122" s="116"/>
      <c r="BD122" s="116" t="s">
        <v>481</v>
      </c>
      <c r="BE122" s="116" t="s">
        <v>481</v>
      </c>
      <c r="BF122" s="116" t="s">
        <v>481</v>
      </c>
      <c r="BG122" s="116" t="s">
        <v>481</v>
      </c>
      <c r="BH122" s="116" t="s">
        <v>481</v>
      </c>
      <c r="BI122" s="204" t="s">
        <v>481</v>
      </c>
      <c r="BJ122" s="116"/>
      <c r="BK122" s="425"/>
      <c r="BL122" s="116" t="s">
        <v>451</v>
      </c>
      <c r="BM122" s="116"/>
      <c r="BN122" s="116" t="s">
        <v>481</v>
      </c>
      <c r="BO122" s="116" t="s">
        <v>481</v>
      </c>
      <c r="BP122" s="622" t="s">
        <v>481</v>
      </c>
      <c r="BQ122" s="425"/>
      <c r="BR122" s="116" t="s">
        <v>451</v>
      </c>
      <c r="BS122" s="116" t="s">
        <v>451</v>
      </c>
      <c r="BT122" s="425"/>
      <c r="BU122" s="425"/>
      <c r="BV122" s="620"/>
      <c r="BW122" s="425"/>
      <c r="BX122" s="620" t="s">
        <v>451</v>
      </c>
      <c r="BY122" s="116" t="s">
        <v>809</v>
      </c>
      <c r="BZ122" s="116" t="s">
        <v>481</v>
      </c>
      <c r="CA122" s="116" t="s">
        <v>481</v>
      </c>
      <c r="CB122" s="116" t="s">
        <v>481</v>
      </c>
      <c r="CC122" s="116"/>
      <c r="CD122" s="116" t="s">
        <v>481</v>
      </c>
      <c r="CE122" s="116"/>
      <c r="CF122" s="620" t="s">
        <v>492</v>
      </c>
      <c r="CG122" s="424" t="s">
        <v>451</v>
      </c>
      <c r="CH122" s="424" t="s">
        <v>451</v>
      </c>
      <c r="CI122" s="623">
        <v>0</v>
      </c>
      <c r="CJ122" s="620"/>
      <c r="CK122" s="404"/>
      <c r="CL122" s="404"/>
      <c r="CM122" s="404"/>
      <c r="CN122" s="425"/>
      <c r="CO122" s="633" t="s">
        <v>481</v>
      </c>
      <c r="CP122" s="633" t="s">
        <v>481</v>
      </c>
      <c r="CQ122" s="633" t="s">
        <v>481</v>
      </c>
      <c r="CR122" s="621" t="s">
        <v>481</v>
      </c>
      <c r="CS122" s="620" t="s">
        <v>3243</v>
      </c>
      <c r="CT122" s="443" t="s">
        <v>481</v>
      </c>
      <c r="CU122" s="620" t="s">
        <v>451</v>
      </c>
      <c r="CV122" s="620">
        <v>0</v>
      </c>
      <c r="CW122" s="620" t="s">
        <v>481</v>
      </c>
      <c r="CX122" s="620"/>
      <c r="CY122" s="620"/>
      <c r="CZ122" s="634"/>
      <c r="DA122" s="635"/>
      <c r="DB122" s="116"/>
      <c r="DC122" s="116"/>
      <c r="DD122" s="425"/>
      <c r="DE122" s="620"/>
      <c r="DF122" s="620" t="s">
        <v>481</v>
      </c>
      <c r="DG122" s="620" t="s">
        <v>481</v>
      </c>
      <c r="DH122" s="636"/>
      <c r="DI122" s="620"/>
      <c r="DJ122" s="544"/>
      <c r="DK122" s="544" t="s">
        <v>481</v>
      </c>
      <c r="DL122" s="425"/>
      <c r="DM122" s="404"/>
      <c r="DN122" s="620" t="s">
        <v>481</v>
      </c>
      <c r="DO122" s="627" t="s">
        <v>492</v>
      </c>
      <c r="DP122" s="443" t="s">
        <v>492</v>
      </c>
      <c r="DQ122" s="443" t="s">
        <v>492</v>
      </c>
      <c r="DR122" s="627" t="s">
        <v>492</v>
      </c>
      <c r="DS122" s="620"/>
      <c r="DT122" s="620"/>
      <c r="DU122" s="404">
        <v>469488</v>
      </c>
      <c r="DV122" s="404"/>
      <c r="DW122" s="404" t="s">
        <v>3243</v>
      </c>
      <c r="DX122" s="404"/>
      <c r="DY122" s="620" t="s">
        <v>451</v>
      </c>
      <c r="DZ122" s="620"/>
      <c r="EA122" s="637" t="s">
        <v>481</v>
      </c>
      <c r="EB122" s="629" t="s">
        <v>481</v>
      </c>
      <c r="EC122" s="620"/>
      <c r="ED122" s="620"/>
      <c r="EE122" s="620"/>
      <c r="EF122" s="639"/>
      <c r="EG122" s="621"/>
      <c r="EH122" s="620" t="s">
        <v>451</v>
      </c>
      <c r="EI122" s="620"/>
      <c r="EJ122" s="620" t="s">
        <v>481</v>
      </c>
      <c r="EK122" s="425"/>
      <c r="EL122" s="631"/>
      <c r="EM122" s="640">
        <v>0</v>
      </c>
      <c r="EN122" s="425"/>
      <c r="EO122" s="404" t="s">
        <v>481</v>
      </c>
      <c r="EP122" s="620"/>
      <c r="EQ122" s="627">
        <f>FN122</f>
        <v>0</v>
      </c>
      <c r="ER122" s="454" t="s">
        <v>481</v>
      </c>
      <c r="ES122" s="425"/>
      <c r="ET122" s="620" t="s">
        <v>809</v>
      </c>
    </row>
    <row r="123" spans="1:150" ht="42" x14ac:dyDescent="0.2">
      <c r="A123" s="421"/>
      <c r="B123" s="422"/>
      <c r="C123" s="421" t="s">
        <v>347</v>
      </c>
      <c r="D123" s="428" t="s">
        <v>348</v>
      </c>
      <c r="E123" s="3" t="s">
        <v>320</v>
      </c>
      <c r="F123" s="110" t="s">
        <v>451</v>
      </c>
      <c r="G123" s="110" t="s">
        <v>451</v>
      </c>
      <c r="H123" s="110" t="s">
        <v>451</v>
      </c>
      <c r="I123" s="110" t="s">
        <v>451</v>
      </c>
      <c r="J123" s="110" t="s">
        <v>492</v>
      </c>
      <c r="K123" s="110" t="s">
        <v>451</v>
      </c>
      <c r="L123" s="110" t="s">
        <v>451</v>
      </c>
      <c r="M123" s="20" t="s">
        <v>451</v>
      </c>
      <c r="N123" s="425"/>
      <c r="O123" s="110" t="s">
        <v>492</v>
      </c>
      <c r="P123" s="1" t="s">
        <v>492</v>
      </c>
      <c r="Q123" s="116" t="s">
        <v>451</v>
      </c>
      <c r="R123" s="113" t="s">
        <v>481</v>
      </c>
      <c r="S123" s="424" t="s">
        <v>451</v>
      </c>
      <c r="T123" s="424" t="s">
        <v>451</v>
      </c>
      <c r="U123" s="110" t="s">
        <v>451</v>
      </c>
      <c r="V123" s="110" t="s">
        <v>492</v>
      </c>
      <c r="W123" s="110" t="s">
        <v>451</v>
      </c>
      <c r="X123" s="320" t="s">
        <v>492</v>
      </c>
      <c r="Y123" s="110" t="s">
        <v>451</v>
      </c>
      <c r="Z123" s="110" t="s">
        <v>451</v>
      </c>
      <c r="AA123" s="620" t="s">
        <v>492</v>
      </c>
      <c r="AB123" s="110" t="s">
        <v>451</v>
      </c>
      <c r="AC123" s="110" t="s">
        <v>451</v>
      </c>
      <c r="AD123" s="110" t="s">
        <v>451</v>
      </c>
      <c r="AE123" s="425"/>
      <c r="AF123" s="425"/>
      <c r="AG123" s="110" t="s">
        <v>492</v>
      </c>
      <c r="AH123" s="110" t="s">
        <v>492</v>
      </c>
      <c r="AI123" s="110" t="s">
        <v>492</v>
      </c>
      <c r="AJ123" s="110" t="s">
        <v>451</v>
      </c>
      <c r="AK123" s="110"/>
      <c r="AL123" s="425"/>
      <c r="AM123" s="110"/>
      <c r="AN123" s="425"/>
      <c r="AO123" s="424" t="s">
        <v>451</v>
      </c>
      <c r="AP123" s="424" t="s">
        <v>451</v>
      </c>
      <c r="AQ123" s="424"/>
      <c r="AR123" s="322" t="s">
        <v>451</v>
      </c>
      <c r="AS123" s="447" t="s">
        <v>451</v>
      </c>
      <c r="AT123" s="320" t="s">
        <v>451</v>
      </c>
      <c r="AU123" s="425"/>
      <c r="AV123" s="425"/>
      <c r="AW123" s="110" t="s">
        <v>451</v>
      </c>
      <c r="AX123" s="110" t="s">
        <v>451</v>
      </c>
      <c r="AY123" s="110" t="s">
        <v>451</v>
      </c>
      <c r="AZ123" s="110" t="s">
        <v>451</v>
      </c>
      <c r="BA123" s="110" t="s">
        <v>451</v>
      </c>
      <c r="BB123" s="1" t="s">
        <v>457</v>
      </c>
      <c r="BC123" s="110" t="s">
        <v>457</v>
      </c>
      <c r="BD123" s="110" t="s">
        <v>451</v>
      </c>
      <c r="BE123" s="110" t="s">
        <v>451</v>
      </c>
      <c r="BF123" s="110" t="s">
        <v>451</v>
      </c>
      <c r="BG123" s="110" t="s">
        <v>451</v>
      </c>
      <c r="BH123" s="110" t="s">
        <v>451</v>
      </c>
      <c r="BI123" s="198" t="s">
        <v>451</v>
      </c>
      <c r="BJ123" s="110" t="s">
        <v>451</v>
      </c>
      <c r="BK123" s="425"/>
      <c r="BL123" s="110" t="s">
        <v>451</v>
      </c>
      <c r="BM123" s="110" t="s">
        <v>451</v>
      </c>
      <c r="BN123" s="110" t="s">
        <v>451</v>
      </c>
      <c r="BO123" s="110" t="s">
        <v>451</v>
      </c>
      <c r="BP123" s="17" t="s">
        <v>451</v>
      </c>
      <c r="BQ123" s="425"/>
      <c r="BR123" s="110" t="s">
        <v>558</v>
      </c>
      <c r="BS123" s="110" t="s">
        <v>451</v>
      </c>
      <c r="BT123" s="425"/>
      <c r="BU123" s="425"/>
      <c r="BV123" s="424"/>
      <c r="BW123" s="425"/>
      <c r="BX123" s="424" t="s">
        <v>451</v>
      </c>
      <c r="BY123" s="110" t="s">
        <v>451</v>
      </c>
      <c r="BZ123" s="110" t="s">
        <v>457</v>
      </c>
      <c r="CA123" s="110" t="s">
        <v>451</v>
      </c>
      <c r="CB123" s="110" t="s">
        <v>451</v>
      </c>
      <c r="CC123" s="110" t="s">
        <v>451</v>
      </c>
      <c r="CD123" s="110" t="s">
        <v>451</v>
      </c>
      <c r="CE123" s="110" t="s">
        <v>451</v>
      </c>
      <c r="CF123" s="620" t="s">
        <v>492</v>
      </c>
      <c r="CG123" s="424" t="s">
        <v>451</v>
      </c>
      <c r="CH123" s="424" t="s">
        <v>451</v>
      </c>
      <c r="CI123" s="446" t="s">
        <v>451</v>
      </c>
      <c r="CJ123" s="620" t="s">
        <v>451</v>
      </c>
      <c r="CK123" s="20"/>
      <c r="CL123" s="20"/>
      <c r="CM123" s="20"/>
      <c r="CN123" s="425"/>
      <c r="CO123" s="444" t="s">
        <v>451</v>
      </c>
      <c r="CP123" s="444" t="s">
        <v>451</v>
      </c>
      <c r="CQ123" s="444" t="s">
        <v>481</v>
      </c>
      <c r="CR123" s="447" t="s">
        <v>451</v>
      </c>
      <c r="CS123" s="424" t="s">
        <v>451</v>
      </c>
      <c r="CT123" s="443" t="s">
        <v>481</v>
      </c>
      <c r="CU123" s="424" t="s">
        <v>451</v>
      </c>
      <c r="CV123" s="424" t="s">
        <v>451</v>
      </c>
      <c r="CW123" s="620" t="s">
        <v>492</v>
      </c>
      <c r="CX123" s="424" t="s">
        <v>457</v>
      </c>
      <c r="CY123" s="424"/>
      <c r="CZ123" s="448" t="s">
        <v>451</v>
      </c>
      <c r="DA123" s="449" t="s">
        <v>451</v>
      </c>
      <c r="DB123" s="110"/>
      <c r="DC123" s="110"/>
      <c r="DD123" s="425"/>
      <c r="DE123" s="424" t="s">
        <v>451</v>
      </c>
      <c r="DF123" s="424" t="s">
        <v>451</v>
      </c>
      <c r="DG123" s="620" t="s">
        <v>451</v>
      </c>
      <c r="DH123" s="464" t="s">
        <v>451</v>
      </c>
      <c r="DI123" s="424" t="s">
        <v>451</v>
      </c>
      <c r="DJ123" s="453"/>
      <c r="DK123" s="453" t="s">
        <v>451</v>
      </c>
      <c r="DL123" s="425"/>
      <c r="DM123" s="20" t="s">
        <v>451</v>
      </c>
      <c r="DN123" s="424" t="s">
        <v>451</v>
      </c>
      <c r="DO123" s="445" t="s">
        <v>492</v>
      </c>
      <c r="DP123" s="443" t="s">
        <v>492</v>
      </c>
      <c r="DQ123" s="443" t="s">
        <v>492</v>
      </c>
      <c r="DR123" s="445" t="s">
        <v>492</v>
      </c>
      <c r="DS123" s="424" t="s">
        <v>451</v>
      </c>
      <c r="DT123" s="424" t="s">
        <v>451</v>
      </c>
      <c r="DU123" s="20"/>
      <c r="DV123" s="20" t="s">
        <v>451</v>
      </c>
      <c r="DW123" s="20" t="s">
        <v>451</v>
      </c>
      <c r="DX123" s="20" t="s">
        <v>451</v>
      </c>
      <c r="DY123" s="424" t="s">
        <v>451</v>
      </c>
      <c r="DZ123" s="424" t="s">
        <v>451</v>
      </c>
      <c r="EA123" s="637" t="s">
        <v>451</v>
      </c>
      <c r="EB123" s="457" t="s">
        <v>451</v>
      </c>
      <c r="EC123" s="424" t="s">
        <v>451</v>
      </c>
      <c r="ED123" s="424" t="s">
        <v>451</v>
      </c>
      <c r="EE123" s="424" t="s">
        <v>451</v>
      </c>
      <c r="EF123" s="520" t="s">
        <v>451</v>
      </c>
      <c r="EG123" s="447" t="s">
        <v>451</v>
      </c>
      <c r="EH123" s="620" t="s">
        <v>451</v>
      </c>
      <c r="EI123" s="424"/>
      <c r="EJ123" s="620" t="s">
        <v>492</v>
      </c>
      <c r="EK123" s="425"/>
      <c r="EL123" s="459" t="s">
        <v>451</v>
      </c>
      <c r="EM123" s="460" t="s">
        <v>451</v>
      </c>
      <c r="EN123" s="425"/>
      <c r="EO123" s="20" t="s">
        <v>492</v>
      </c>
      <c r="EP123" s="424" t="s">
        <v>451</v>
      </c>
      <c r="EQ123" s="445" t="s">
        <v>457</v>
      </c>
      <c r="ER123" s="454" t="s">
        <v>451</v>
      </c>
      <c r="ES123" s="425"/>
      <c r="ET123" s="424" t="s">
        <v>451</v>
      </c>
    </row>
    <row r="124" spans="1:150" ht="340" x14ac:dyDescent="0.2">
      <c r="A124" s="421"/>
      <c r="B124" s="422"/>
      <c r="C124" s="421"/>
      <c r="D124" s="428"/>
      <c r="E124" s="3" t="s">
        <v>321</v>
      </c>
      <c r="F124" s="110" t="s">
        <v>451</v>
      </c>
      <c r="G124" s="110" t="s">
        <v>481</v>
      </c>
      <c r="H124" s="110" t="s">
        <v>481</v>
      </c>
      <c r="I124" s="110" t="s">
        <v>481</v>
      </c>
      <c r="J124" s="110" t="s">
        <v>481</v>
      </c>
      <c r="K124" s="110"/>
      <c r="L124" s="110"/>
      <c r="M124" s="20"/>
      <c r="N124" s="425"/>
      <c r="O124" s="110" t="s">
        <v>481</v>
      </c>
      <c r="P124" s="1" t="s">
        <v>809</v>
      </c>
      <c r="Q124" s="1" t="s">
        <v>481</v>
      </c>
      <c r="R124" s="113" t="s">
        <v>481</v>
      </c>
      <c r="S124" s="424" t="s">
        <v>451</v>
      </c>
      <c r="T124" s="424" t="s">
        <v>451</v>
      </c>
      <c r="U124" s="110"/>
      <c r="V124" s="110"/>
      <c r="W124" s="110"/>
      <c r="X124" s="320"/>
      <c r="Y124" s="110"/>
      <c r="Z124" s="110"/>
      <c r="AA124" s="620" t="s">
        <v>481</v>
      </c>
      <c r="AB124" s="110" t="s">
        <v>481</v>
      </c>
      <c r="AC124" s="110"/>
      <c r="AD124" s="110"/>
      <c r="AE124" s="425"/>
      <c r="AF124" s="425"/>
      <c r="AG124" s="110" t="s">
        <v>481</v>
      </c>
      <c r="AH124" s="110" t="s">
        <v>481</v>
      </c>
      <c r="AI124" s="110" t="s">
        <v>481</v>
      </c>
      <c r="AJ124" s="110"/>
      <c r="AK124" s="110"/>
      <c r="AL124" s="425"/>
      <c r="AM124" s="110"/>
      <c r="AN124" s="425"/>
      <c r="AO124" s="424"/>
      <c r="AP124" s="424"/>
      <c r="AQ124" s="424"/>
      <c r="AR124" s="322"/>
      <c r="AS124" s="447"/>
      <c r="AT124" s="320"/>
      <c r="AU124" s="425"/>
      <c r="AV124" s="425"/>
      <c r="AW124" s="110" t="s">
        <v>481</v>
      </c>
      <c r="AX124" s="110" t="s">
        <v>481</v>
      </c>
      <c r="AY124" s="110" t="s">
        <v>481</v>
      </c>
      <c r="AZ124" s="110" t="s">
        <v>451</v>
      </c>
      <c r="BA124" s="110"/>
      <c r="BB124" s="1" t="s">
        <v>8405</v>
      </c>
      <c r="BC124" s="110" t="s">
        <v>1454</v>
      </c>
      <c r="BD124" s="110" t="s">
        <v>481</v>
      </c>
      <c r="BE124" s="110" t="s">
        <v>481</v>
      </c>
      <c r="BF124" s="110" t="s">
        <v>481</v>
      </c>
      <c r="BG124" s="110" t="s">
        <v>481</v>
      </c>
      <c r="BH124" s="110" t="s">
        <v>481</v>
      </c>
      <c r="BI124" s="198" t="s">
        <v>481</v>
      </c>
      <c r="BJ124" s="110"/>
      <c r="BK124" s="425"/>
      <c r="BL124" s="110" t="s">
        <v>451</v>
      </c>
      <c r="BM124" s="110"/>
      <c r="BN124" s="110" t="s">
        <v>481</v>
      </c>
      <c r="BO124" s="110" t="s">
        <v>481</v>
      </c>
      <c r="BP124" s="17" t="s">
        <v>481</v>
      </c>
      <c r="BQ124" s="425"/>
      <c r="BR124" s="110" t="s">
        <v>558</v>
      </c>
      <c r="BS124" s="110" t="s">
        <v>451</v>
      </c>
      <c r="BT124" s="425"/>
      <c r="BU124" s="425"/>
      <c r="BV124" s="424"/>
      <c r="BW124" s="425"/>
      <c r="BX124" s="424" t="s">
        <v>451</v>
      </c>
      <c r="BY124" s="110" t="s">
        <v>809</v>
      </c>
      <c r="BZ124" s="110" t="s">
        <v>1796</v>
      </c>
      <c r="CA124" s="110" t="s">
        <v>481</v>
      </c>
      <c r="CB124" s="110" t="s">
        <v>481</v>
      </c>
      <c r="CC124" s="110"/>
      <c r="CD124" s="110" t="s">
        <v>481</v>
      </c>
      <c r="CE124" s="110"/>
      <c r="CF124" s="620" t="s">
        <v>492</v>
      </c>
      <c r="CG124" s="424" t="s">
        <v>451</v>
      </c>
      <c r="CH124" s="424" t="s">
        <v>451</v>
      </c>
      <c r="CI124" s="446" t="s">
        <v>451</v>
      </c>
      <c r="CJ124" s="424"/>
      <c r="CK124" s="20"/>
      <c r="CL124" s="20"/>
      <c r="CM124" s="20"/>
      <c r="CN124" s="425"/>
      <c r="CO124" s="444" t="s">
        <v>481</v>
      </c>
      <c r="CP124" s="444" t="s">
        <v>481</v>
      </c>
      <c r="CQ124" s="444" t="s">
        <v>481</v>
      </c>
      <c r="CR124" s="447" t="s">
        <v>481</v>
      </c>
      <c r="CS124" s="424" t="s">
        <v>3243</v>
      </c>
      <c r="CT124" s="443" t="s">
        <v>481</v>
      </c>
      <c r="CU124" s="424" t="s">
        <v>451</v>
      </c>
      <c r="CV124" s="424" t="s">
        <v>736</v>
      </c>
      <c r="CW124" s="620" t="s">
        <v>481</v>
      </c>
      <c r="CX124" s="444" t="s">
        <v>3022</v>
      </c>
      <c r="CY124" s="424"/>
      <c r="CZ124" s="448"/>
      <c r="DA124" s="449"/>
      <c r="DB124" s="110"/>
      <c r="DC124" s="110"/>
      <c r="DD124" s="425"/>
      <c r="DE124" s="424"/>
      <c r="DF124" s="424" t="s">
        <v>481</v>
      </c>
      <c r="DG124" s="620" t="s">
        <v>481</v>
      </c>
      <c r="DH124" s="464"/>
      <c r="DI124" s="424"/>
      <c r="DJ124" s="453"/>
      <c r="DK124" s="453" t="s">
        <v>481</v>
      </c>
      <c r="DL124" s="425"/>
      <c r="DM124" s="20"/>
      <c r="DN124" s="424" t="s">
        <v>481</v>
      </c>
      <c r="DO124" s="445" t="s">
        <v>492</v>
      </c>
      <c r="DP124" s="443" t="s">
        <v>492</v>
      </c>
      <c r="DQ124" s="443" t="s">
        <v>492</v>
      </c>
      <c r="DR124" s="445" t="s">
        <v>492</v>
      </c>
      <c r="DS124" s="424"/>
      <c r="DT124" s="424"/>
      <c r="DU124" s="20"/>
      <c r="DV124" s="20"/>
      <c r="DW124" s="20" t="s">
        <v>3243</v>
      </c>
      <c r="DX124" s="20"/>
      <c r="DY124" s="424" t="s">
        <v>451</v>
      </c>
      <c r="DZ124" s="424"/>
      <c r="EA124" s="519" t="s">
        <v>481</v>
      </c>
      <c r="EB124" s="457" t="s">
        <v>481</v>
      </c>
      <c r="EC124" s="424"/>
      <c r="ED124" s="424"/>
      <c r="EE124" s="424"/>
      <c r="EF124" s="520"/>
      <c r="EG124" s="621"/>
      <c r="EH124" s="620" t="s">
        <v>451</v>
      </c>
      <c r="EI124" s="424"/>
      <c r="EJ124" s="620" t="s">
        <v>481</v>
      </c>
      <c r="EK124" s="425"/>
      <c r="EL124" s="459"/>
      <c r="EM124" s="460" t="s">
        <v>451</v>
      </c>
      <c r="EN124" s="425"/>
      <c r="EO124" s="20" t="s">
        <v>481</v>
      </c>
      <c r="EP124" s="424"/>
      <c r="EQ124" s="445"/>
      <c r="ER124" s="454" t="s">
        <v>481</v>
      </c>
      <c r="ES124" s="425"/>
      <c r="ET124" s="424" t="s">
        <v>809</v>
      </c>
    </row>
    <row r="125" spans="1:150" ht="103" customHeight="1" x14ac:dyDescent="0.2">
      <c r="A125" s="421"/>
      <c r="B125" s="422"/>
      <c r="C125" s="421"/>
      <c r="D125" s="428"/>
      <c r="E125" s="3" t="s">
        <v>325</v>
      </c>
      <c r="F125" s="116" t="s">
        <v>451</v>
      </c>
      <c r="G125" s="116" t="s">
        <v>481</v>
      </c>
      <c r="H125" s="116" t="s">
        <v>481</v>
      </c>
      <c r="I125" s="116" t="s">
        <v>481</v>
      </c>
      <c r="J125" s="116" t="s">
        <v>481</v>
      </c>
      <c r="K125" s="116"/>
      <c r="L125" s="116"/>
      <c r="M125" s="404"/>
      <c r="N125" s="425"/>
      <c r="O125" s="116" t="s">
        <v>481</v>
      </c>
      <c r="P125" s="1" t="s">
        <v>809</v>
      </c>
      <c r="Q125" s="1" t="s">
        <v>481</v>
      </c>
      <c r="R125" s="113" t="s">
        <v>481</v>
      </c>
      <c r="S125" s="620" t="s">
        <v>451</v>
      </c>
      <c r="T125" s="620" t="s">
        <v>451</v>
      </c>
      <c r="U125" s="116"/>
      <c r="V125" s="116"/>
      <c r="W125" s="116"/>
      <c r="X125" s="147"/>
      <c r="Y125" s="116"/>
      <c r="Z125" s="116"/>
      <c r="AA125" s="620" t="s">
        <v>481</v>
      </c>
      <c r="AB125" s="116" t="s">
        <v>481</v>
      </c>
      <c r="AC125" s="116"/>
      <c r="AD125" s="116"/>
      <c r="AE125" s="425"/>
      <c r="AF125" s="425"/>
      <c r="AG125" s="116" t="s">
        <v>481</v>
      </c>
      <c r="AH125" s="116" t="s">
        <v>481</v>
      </c>
      <c r="AI125" s="116" t="s">
        <v>481</v>
      </c>
      <c r="AJ125" s="116"/>
      <c r="AK125" s="116"/>
      <c r="AL125" s="425"/>
      <c r="AM125" s="116"/>
      <c r="AN125" s="425"/>
      <c r="AO125" s="620"/>
      <c r="AP125" s="620"/>
      <c r="AQ125" s="620"/>
      <c r="AR125" s="171"/>
      <c r="AS125" s="621"/>
      <c r="AT125" s="147"/>
      <c r="AU125" s="425"/>
      <c r="AV125" s="425"/>
      <c r="AW125" s="116" t="s">
        <v>481</v>
      </c>
      <c r="AX125" s="116" t="s">
        <v>481</v>
      </c>
      <c r="AY125" s="116" t="s">
        <v>481</v>
      </c>
      <c r="AZ125" s="116" t="s">
        <v>451</v>
      </c>
      <c r="BA125" s="116"/>
      <c r="BB125" s="135" t="s">
        <v>1418</v>
      </c>
      <c r="BC125" s="116">
        <v>300</v>
      </c>
      <c r="BD125" s="116" t="s">
        <v>481</v>
      </c>
      <c r="BE125" s="116" t="s">
        <v>481</v>
      </c>
      <c r="BF125" s="116" t="s">
        <v>481</v>
      </c>
      <c r="BG125" s="116" t="s">
        <v>481</v>
      </c>
      <c r="BH125" s="116" t="s">
        <v>481</v>
      </c>
      <c r="BI125" s="204" t="s">
        <v>481</v>
      </c>
      <c r="BJ125" s="116"/>
      <c r="BK125" s="425"/>
      <c r="BL125" s="116" t="s">
        <v>451</v>
      </c>
      <c r="BM125" s="116"/>
      <c r="BN125" s="116" t="s">
        <v>481</v>
      </c>
      <c r="BO125" s="116" t="s">
        <v>481</v>
      </c>
      <c r="BP125" s="622" t="s">
        <v>481</v>
      </c>
      <c r="BQ125" s="425"/>
      <c r="BR125" s="116" t="s">
        <v>558</v>
      </c>
      <c r="BS125" s="116" t="s">
        <v>451</v>
      </c>
      <c r="BT125" s="425"/>
      <c r="BU125" s="425"/>
      <c r="BV125" s="620"/>
      <c r="BW125" s="425"/>
      <c r="BX125" s="620" t="s">
        <v>451</v>
      </c>
      <c r="BY125" s="116" t="s">
        <v>809</v>
      </c>
      <c r="BZ125" s="116">
        <v>174</v>
      </c>
      <c r="CA125" s="116" t="s">
        <v>481</v>
      </c>
      <c r="CB125" s="116" t="s">
        <v>481</v>
      </c>
      <c r="CC125" s="116"/>
      <c r="CD125" s="116" t="s">
        <v>481</v>
      </c>
      <c r="CE125" s="116"/>
      <c r="CF125" s="620" t="s">
        <v>492</v>
      </c>
      <c r="CG125" s="424" t="s">
        <v>451</v>
      </c>
      <c r="CH125" s="424" t="s">
        <v>451</v>
      </c>
      <c r="CI125" s="623">
        <v>0</v>
      </c>
      <c r="CJ125" s="620"/>
      <c r="CK125" s="404"/>
      <c r="CL125" s="404"/>
      <c r="CM125" s="404"/>
      <c r="CN125" s="425"/>
      <c r="CO125" s="633" t="s">
        <v>481</v>
      </c>
      <c r="CP125" s="633" t="s">
        <v>481</v>
      </c>
      <c r="CQ125" s="633" t="s">
        <v>481</v>
      </c>
      <c r="CR125" s="621" t="s">
        <v>481</v>
      </c>
      <c r="CS125" s="620" t="s">
        <v>3243</v>
      </c>
      <c r="CT125" s="443" t="s">
        <v>481</v>
      </c>
      <c r="CU125" s="620" t="s">
        <v>451</v>
      </c>
      <c r="CV125" s="620">
        <v>0</v>
      </c>
      <c r="CW125" s="620" t="s">
        <v>481</v>
      </c>
      <c r="CX125" s="620">
        <f>15*2*6</f>
        <v>180</v>
      </c>
      <c r="CY125" s="620"/>
      <c r="CZ125" s="634"/>
      <c r="DA125" s="635"/>
      <c r="DB125" s="116"/>
      <c r="DC125" s="116"/>
      <c r="DD125" s="425"/>
      <c r="DE125" s="620"/>
      <c r="DF125" s="620" t="s">
        <v>481</v>
      </c>
      <c r="DG125" s="620" t="s">
        <v>481</v>
      </c>
      <c r="DH125" s="636"/>
      <c r="DI125" s="620"/>
      <c r="DJ125" s="544"/>
      <c r="DK125" s="544" t="s">
        <v>481</v>
      </c>
      <c r="DL125" s="425"/>
      <c r="DM125" s="404"/>
      <c r="DN125" s="620" t="s">
        <v>481</v>
      </c>
      <c r="DO125" s="627" t="s">
        <v>492</v>
      </c>
      <c r="DP125" s="443" t="s">
        <v>492</v>
      </c>
      <c r="DQ125" s="443" t="s">
        <v>492</v>
      </c>
      <c r="DR125" s="627" t="s">
        <v>492</v>
      </c>
      <c r="DS125" s="620"/>
      <c r="DT125" s="620"/>
      <c r="DU125" s="404"/>
      <c r="DV125" s="404"/>
      <c r="DW125" s="404" t="s">
        <v>3243</v>
      </c>
      <c r="DX125" s="404"/>
      <c r="DY125" s="620" t="s">
        <v>451</v>
      </c>
      <c r="DZ125" s="620"/>
      <c r="EA125" s="637" t="s">
        <v>481</v>
      </c>
      <c r="EB125" s="629" t="s">
        <v>481</v>
      </c>
      <c r="EC125" s="620" t="s">
        <v>451</v>
      </c>
      <c r="ED125" s="620" t="s">
        <v>451</v>
      </c>
      <c r="EE125" s="620"/>
      <c r="EF125" s="639"/>
      <c r="EG125" s="621"/>
      <c r="EH125" s="620" t="s">
        <v>451</v>
      </c>
      <c r="EI125" s="620"/>
      <c r="EJ125" s="620" t="s">
        <v>481</v>
      </c>
      <c r="EK125" s="425"/>
      <c r="EL125" s="631"/>
      <c r="EM125" s="640">
        <v>0</v>
      </c>
      <c r="EN125" s="425"/>
      <c r="EO125" s="404">
        <v>0</v>
      </c>
      <c r="EP125" s="620"/>
      <c r="EQ125" s="627">
        <f>FN125</f>
        <v>0</v>
      </c>
      <c r="ER125" s="454" t="s">
        <v>481</v>
      </c>
      <c r="ES125" s="425"/>
      <c r="ET125" s="620" t="s">
        <v>809</v>
      </c>
    </row>
    <row r="126" spans="1:150" ht="266" x14ac:dyDescent="0.2">
      <c r="A126" s="421"/>
      <c r="B126" s="422"/>
      <c r="C126" s="421" t="s">
        <v>349</v>
      </c>
      <c r="D126" s="428" t="s">
        <v>350</v>
      </c>
      <c r="E126" s="3" t="s">
        <v>320</v>
      </c>
      <c r="F126" s="110" t="s">
        <v>451</v>
      </c>
      <c r="G126" s="110" t="s">
        <v>451</v>
      </c>
      <c r="H126" s="110" t="s">
        <v>457</v>
      </c>
      <c r="I126" s="110" t="s">
        <v>457</v>
      </c>
      <c r="J126" s="110" t="s">
        <v>481</v>
      </c>
      <c r="K126" s="110" t="s">
        <v>451</v>
      </c>
      <c r="L126" s="110" t="s">
        <v>451</v>
      </c>
      <c r="M126" s="20" t="s">
        <v>451</v>
      </c>
      <c r="N126" s="425"/>
      <c r="O126" s="110" t="s">
        <v>492</v>
      </c>
      <c r="P126" s="1" t="s">
        <v>492</v>
      </c>
      <c r="Q126" s="116" t="s">
        <v>457</v>
      </c>
      <c r="R126" s="113" t="s">
        <v>457</v>
      </c>
      <c r="S126" s="424" t="s">
        <v>457</v>
      </c>
      <c r="T126" s="424" t="s">
        <v>457</v>
      </c>
      <c r="U126" s="110" t="s">
        <v>451</v>
      </c>
      <c r="V126" s="110" t="s">
        <v>457</v>
      </c>
      <c r="W126" s="110" t="s">
        <v>451</v>
      </c>
      <c r="X126" s="320" t="s">
        <v>492</v>
      </c>
      <c r="Y126" s="110" t="s">
        <v>995</v>
      </c>
      <c r="Z126" s="110" t="s">
        <v>451</v>
      </c>
      <c r="AA126" s="620" t="s">
        <v>492</v>
      </c>
      <c r="AB126" s="110" t="s">
        <v>451</v>
      </c>
      <c r="AC126" s="110" t="s">
        <v>451</v>
      </c>
      <c r="AD126" s="110" t="s">
        <v>451</v>
      </c>
      <c r="AE126" s="425"/>
      <c r="AF126" s="425"/>
      <c r="AG126" s="110" t="s">
        <v>492</v>
      </c>
      <c r="AH126" s="110" t="s">
        <v>489</v>
      </c>
      <c r="AI126" s="110" t="s">
        <v>492</v>
      </c>
      <c r="AJ126" s="110" t="s">
        <v>457</v>
      </c>
      <c r="AK126" s="110"/>
      <c r="AL126" s="425"/>
      <c r="AM126" s="110"/>
      <c r="AN126" s="425"/>
      <c r="AO126" s="424" t="s">
        <v>457</v>
      </c>
      <c r="AP126" s="424" t="s">
        <v>457</v>
      </c>
      <c r="AQ126" s="424"/>
      <c r="AR126" s="322" t="s">
        <v>451</v>
      </c>
      <c r="AS126" s="447" t="s">
        <v>451</v>
      </c>
      <c r="AT126" s="320" t="s">
        <v>451</v>
      </c>
      <c r="AU126" s="425"/>
      <c r="AV126" s="425"/>
      <c r="AW126" s="110" t="s">
        <v>451</v>
      </c>
      <c r="AX126" s="110" t="s">
        <v>451</v>
      </c>
      <c r="AY126" s="110" t="s">
        <v>451</v>
      </c>
      <c r="AZ126" s="110" t="s">
        <v>457</v>
      </c>
      <c r="BA126" s="110" t="s">
        <v>457</v>
      </c>
      <c r="BB126" s="110" t="s">
        <v>451</v>
      </c>
      <c r="BC126" s="1" t="s">
        <v>457</v>
      </c>
      <c r="BD126" s="110" t="s">
        <v>451</v>
      </c>
      <c r="BE126" s="110" t="s">
        <v>457</v>
      </c>
      <c r="BF126" s="110" t="s">
        <v>451</v>
      </c>
      <c r="BG126" s="110" t="s">
        <v>451</v>
      </c>
      <c r="BH126" s="110" t="s">
        <v>451</v>
      </c>
      <c r="BI126" s="198" t="s">
        <v>451</v>
      </c>
      <c r="BJ126" s="110" t="s">
        <v>457</v>
      </c>
      <c r="BK126" s="425"/>
      <c r="BL126" s="110" t="s">
        <v>451</v>
      </c>
      <c r="BM126" s="110" t="s">
        <v>451</v>
      </c>
      <c r="BN126" s="110" t="s">
        <v>1680</v>
      </c>
      <c r="BO126" s="110" t="s">
        <v>1680</v>
      </c>
      <c r="BP126" s="17" t="s">
        <v>457</v>
      </c>
      <c r="BQ126" s="425"/>
      <c r="BR126" s="110" t="s">
        <v>457</v>
      </c>
      <c r="BS126" s="110" t="s">
        <v>451</v>
      </c>
      <c r="BT126" s="425"/>
      <c r="BU126" s="425"/>
      <c r="BV126" s="424"/>
      <c r="BW126" s="425"/>
      <c r="BX126" s="424" t="s">
        <v>451</v>
      </c>
      <c r="BY126" s="110" t="s">
        <v>451</v>
      </c>
      <c r="BZ126" s="110" t="s">
        <v>451</v>
      </c>
      <c r="CA126" s="110" t="s">
        <v>457</v>
      </c>
      <c r="CB126" s="110" t="s">
        <v>451</v>
      </c>
      <c r="CC126" s="110" t="s">
        <v>451</v>
      </c>
      <c r="CD126" s="110" t="s">
        <v>451</v>
      </c>
      <c r="CE126" s="110" t="s">
        <v>451</v>
      </c>
      <c r="CF126" s="620" t="s">
        <v>492</v>
      </c>
      <c r="CG126" s="424" t="s">
        <v>451</v>
      </c>
      <c r="CH126" s="424" t="s">
        <v>451</v>
      </c>
      <c r="CI126" s="446" t="s">
        <v>679</v>
      </c>
      <c r="CJ126" s="424" t="s">
        <v>451</v>
      </c>
      <c r="CK126" s="20"/>
      <c r="CL126" s="20"/>
      <c r="CM126" s="20"/>
      <c r="CN126" s="425"/>
      <c r="CO126" s="444"/>
      <c r="CP126" s="444" t="s">
        <v>451</v>
      </c>
      <c r="CQ126" s="444" t="s">
        <v>481</v>
      </c>
      <c r="CR126" s="447" t="s">
        <v>451</v>
      </c>
      <c r="CS126" s="424" t="s">
        <v>451</v>
      </c>
      <c r="CT126" s="443" t="s">
        <v>481</v>
      </c>
      <c r="CU126" s="424" t="s">
        <v>457</v>
      </c>
      <c r="CV126" s="424" t="s">
        <v>451</v>
      </c>
      <c r="CW126" s="620" t="s">
        <v>492</v>
      </c>
      <c r="CX126" s="424" t="s">
        <v>451</v>
      </c>
      <c r="CY126" s="424"/>
      <c r="CZ126" s="448"/>
      <c r="DA126" s="449" t="s">
        <v>451</v>
      </c>
      <c r="DB126" s="110" t="s">
        <v>457</v>
      </c>
      <c r="DC126" s="110"/>
      <c r="DD126" s="425"/>
      <c r="DE126" s="424" t="s">
        <v>457</v>
      </c>
      <c r="DF126" s="424" t="s">
        <v>451</v>
      </c>
      <c r="DG126" s="424" t="s">
        <v>457</v>
      </c>
      <c r="DH126" s="464" t="s">
        <v>451</v>
      </c>
      <c r="DI126" s="424" t="s">
        <v>457</v>
      </c>
      <c r="DJ126" s="544" t="s">
        <v>457</v>
      </c>
      <c r="DK126" s="453" t="s">
        <v>457</v>
      </c>
      <c r="DL126" s="425"/>
      <c r="DM126" s="20" t="s">
        <v>451</v>
      </c>
      <c r="DN126" s="424" t="s">
        <v>451</v>
      </c>
      <c r="DO126" s="445" t="s">
        <v>492</v>
      </c>
      <c r="DP126" s="443" t="s">
        <v>489</v>
      </c>
      <c r="DQ126" s="443" t="s">
        <v>492</v>
      </c>
      <c r="DR126" s="445" t="s">
        <v>492</v>
      </c>
      <c r="DS126" s="424" t="s">
        <v>451</v>
      </c>
      <c r="DT126" s="424"/>
      <c r="DU126" s="20"/>
      <c r="DV126" s="20" t="s">
        <v>451</v>
      </c>
      <c r="DW126" s="20" t="s">
        <v>451</v>
      </c>
      <c r="DX126" s="455" t="s">
        <v>457</v>
      </c>
      <c r="DY126" s="424" t="s">
        <v>451</v>
      </c>
      <c r="DZ126" s="424" t="s">
        <v>457</v>
      </c>
      <c r="EA126" s="637" t="s">
        <v>457</v>
      </c>
      <c r="EB126" s="457" t="s">
        <v>451</v>
      </c>
      <c r="EC126" s="424"/>
      <c r="ED126" s="424"/>
      <c r="EE126" s="424" t="s">
        <v>457</v>
      </c>
      <c r="EF126" s="520" t="s">
        <v>451</v>
      </c>
      <c r="EG126" s="447" t="s">
        <v>457</v>
      </c>
      <c r="EH126" s="620" t="s">
        <v>451</v>
      </c>
      <c r="EI126" s="424"/>
      <c r="EJ126" s="620" t="s">
        <v>492</v>
      </c>
      <c r="EK126" s="425"/>
      <c r="EL126" s="459" t="s">
        <v>451</v>
      </c>
      <c r="EM126" s="460" t="s">
        <v>451</v>
      </c>
      <c r="EN126" s="425"/>
      <c r="EO126" s="20" t="s">
        <v>492</v>
      </c>
      <c r="EP126" s="424" t="s">
        <v>451</v>
      </c>
      <c r="EQ126" s="445" t="s">
        <v>457</v>
      </c>
      <c r="ER126" s="454" t="s">
        <v>457</v>
      </c>
      <c r="ES126" s="425"/>
      <c r="ET126" s="424" t="s">
        <v>457</v>
      </c>
    </row>
    <row r="127" spans="1:150" ht="409.6" x14ac:dyDescent="0.2">
      <c r="A127" s="421"/>
      <c r="B127" s="422"/>
      <c r="C127" s="421"/>
      <c r="D127" s="428"/>
      <c r="E127" s="3" t="s">
        <v>321</v>
      </c>
      <c r="F127" s="110" t="s">
        <v>451</v>
      </c>
      <c r="G127" s="110" t="s">
        <v>481</v>
      </c>
      <c r="H127" s="1" t="s">
        <v>886</v>
      </c>
      <c r="I127" s="1" t="s">
        <v>903</v>
      </c>
      <c r="J127" s="110" t="s">
        <v>481</v>
      </c>
      <c r="K127" s="110"/>
      <c r="L127" s="110"/>
      <c r="M127" s="20"/>
      <c r="N127" s="425"/>
      <c r="O127" s="110" t="s">
        <v>481</v>
      </c>
      <c r="P127" s="1" t="s">
        <v>809</v>
      </c>
      <c r="Q127" s="1" t="s">
        <v>840</v>
      </c>
      <c r="R127" s="113" t="s">
        <v>709</v>
      </c>
      <c r="S127" s="424" t="s">
        <v>737</v>
      </c>
      <c r="T127" s="424" t="s">
        <v>737</v>
      </c>
      <c r="U127" s="110"/>
      <c r="V127" s="110" t="s">
        <v>926</v>
      </c>
      <c r="W127" s="110"/>
      <c r="X127" s="146"/>
      <c r="Y127" s="110"/>
      <c r="Z127" s="110"/>
      <c r="AA127" s="620" t="s">
        <v>481</v>
      </c>
      <c r="AB127" s="110" t="s">
        <v>481</v>
      </c>
      <c r="AC127" s="110"/>
      <c r="AD127" s="110"/>
      <c r="AE127" s="425"/>
      <c r="AF127" s="425"/>
      <c r="AG127" s="110" t="s">
        <v>481</v>
      </c>
      <c r="AH127" s="110" t="s">
        <v>1109</v>
      </c>
      <c r="AI127" s="110" t="s">
        <v>481</v>
      </c>
      <c r="AJ127" s="110" t="s">
        <v>862</v>
      </c>
      <c r="AK127" s="110"/>
      <c r="AL127" s="425"/>
      <c r="AM127" s="110"/>
      <c r="AN127" s="425"/>
      <c r="AO127" s="424" t="s">
        <v>2000</v>
      </c>
      <c r="AP127" s="424" t="s">
        <v>2026</v>
      </c>
      <c r="AQ127" s="424"/>
      <c r="AR127" s="322"/>
      <c r="AS127" s="447"/>
      <c r="AT127" s="320"/>
      <c r="AU127" s="425"/>
      <c r="AV127" s="425"/>
      <c r="AW127" s="110" t="s">
        <v>481</v>
      </c>
      <c r="AX127" s="110" t="s">
        <v>481</v>
      </c>
      <c r="AY127" s="110" t="s">
        <v>481</v>
      </c>
      <c r="AZ127" s="110" t="s">
        <v>1364</v>
      </c>
      <c r="BA127" s="110" t="s">
        <v>1388</v>
      </c>
      <c r="BB127" s="110"/>
      <c r="BC127" s="1" t="s">
        <v>1455</v>
      </c>
      <c r="BD127" s="110" t="s">
        <v>481</v>
      </c>
      <c r="BE127" s="110" t="s">
        <v>623</v>
      </c>
      <c r="BF127" s="110" t="s">
        <v>481</v>
      </c>
      <c r="BG127" s="110" t="s">
        <v>481</v>
      </c>
      <c r="BH127" s="110" t="s">
        <v>481</v>
      </c>
      <c r="BI127" s="206"/>
      <c r="BJ127" s="208" t="s">
        <v>1587</v>
      </c>
      <c r="BK127" s="425"/>
      <c r="BL127" s="110" t="s">
        <v>451</v>
      </c>
      <c r="BM127" s="110"/>
      <c r="BN127" s="110" t="s">
        <v>1206</v>
      </c>
      <c r="BO127" s="110" t="s">
        <v>1206</v>
      </c>
      <c r="BP127" s="17" t="s">
        <v>3144</v>
      </c>
      <c r="BQ127" s="425"/>
      <c r="BR127" s="110" t="s">
        <v>566</v>
      </c>
      <c r="BS127" s="110" t="s">
        <v>451</v>
      </c>
      <c r="BT127" s="425"/>
      <c r="BU127" s="425"/>
      <c r="BV127" s="424"/>
      <c r="BW127" s="425"/>
      <c r="BX127" s="424" t="s">
        <v>451</v>
      </c>
      <c r="BY127" s="110" t="s">
        <v>809</v>
      </c>
      <c r="BZ127" s="110" t="s">
        <v>481</v>
      </c>
      <c r="CA127" s="110" t="s">
        <v>1827</v>
      </c>
      <c r="CB127" s="110" t="s">
        <v>481</v>
      </c>
      <c r="CC127" s="110"/>
      <c r="CD127" s="110" t="s">
        <v>481</v>
      </c>
      <c r="CE127" s="110"/>
      <c r="CF127" s="620" t="s">
        <v>492</v>
      </c>
      <c r="CG127" s="424" t="s">
        <v>451</v>
      </c>
      <c r="CH127" s="424" t="s">
        <v>451</v>
      </c>
      <c r="CI127" s="446" t="s">
        <v>837</v>
      </c>
      <c r="CJ127" s="424"/>
      <c r="CK127" s="20"/>
      <c r="CL127" s="20"/>
      <c r="CM127" s="20"/>
      <c r="CN127" s="425"/>
      <c r="CO127" s="444"/>
      <c r="CP127" s="444" t="s">
        <v>481</v>
      </c>
      <c r="CQ127" s="444" t="s">
        <v>481</v>
      </c>
      <c r="CR127" s="447" t="s">
        <v>481</v>
      </c>
      <c r="CS127" s="424" t="s">
        <v>3243</v>
      </c>
      <c r="CT127" s="443" t="s">
        <v>481</v>
      </c>
      <c r="CU127" s="424" t="s">
        <v>2329</v>
      </c>
      <c r="CV127" s="424" t="s">
        <v>736</v>
      </c>
      <c r="CW127" s="620" t="s">
        <v>481</v>
      </c>
      <c r="CX127" s="424"/>
      <c r="CY127" s="424"/>
      <c r="CZ127" s="448"/>
      <c r="DA127" s="449"/>
      <c r="DB127" s="110" t="s">
        <v>532</v>
      </c>
      <c r="DC127" s="110"/>
      <c r="DD127" s="425"/>
      <c r="DE127" s="424" t="s">
        <v>3125</v>
      </c>
      <c r="DF127" s="424" t="s">
        <v>481</v>
      </c>
      <c r="DG127" s="508" t="s">
        <v>2369</v>
      </c>
      <c r="DH127" s="464"/>
      <c r="DI127" s="424" t="s">
        <v>2413</v>
      </c>
      <c r="DJ127" s="544" t="s">
        <v>2441</v>
      </c>
      <c r="DK127" s="453" t="s">
        <v>2464</v>
      </c>
      <c r="DL127" s="425"/>
      <c r="DM127" s="20"/>
      <c r="DN127" s="424" t="s">
        <v>481</v>
      </c>
      <c r="DO127" s="445" t="s">
        <v>492</v>
      </c>
      <c r="DP127" s="443" t="s">
        <v>2568</v>
      </c>
      <c r="DQ127" s="443" t="s">
        <v>492</v>
      </c>
      <c r="DR127" s="445" t="s">
        <v>492</v>
      </c>
      <c r="DS127" s="424"/>
      <c r="DT127" s="424"/>
      <c r="DU127" s="20"/>
      <c r="DV127" s="20"/>
      <c r="DW127" s="20" t="s">
        <v>3243</v>
      </c>
      <c r="DX127" s="455" t="s">
        <v>2608</v>
      </c>
      <c r="DY127" s="424" t="s">
        <v>451</v>
      </c>
      <c r="DZ127" s="424" t="s">
        <v>2119</v>
      </c>
      <c r="EA127" s="519" t="s">
        <v>2668</v>
      </c>
      <c r="EB127" s="457" t="s">
        <v>481</v>
      </c>
      <c r="EC127" s="424"/>
      <c r="ED127" s="424"/>
      <c r="EE127" s="424" t="s">
        <v>2752</v>
      </c>
      <c r="EF127" s="520"/>
      <c r="EG127" s="621" t="s">
        <v>2802</v>
      </c>
      <c r="EH127" s="620" t="s">
        <v>451</v>
      </c>
      <c r="EI127" s="424"/>
      <c r="EJ127" s="620" t="s">
        <v>481</v>
      </c>
      <c r="EK127" s="425"/>
      <c r="EL127" s="459"/>
      <c r="EM127" s="460" t="s">
        <v>451</v>
      </c>
      <c r="EN127" s="425"/>
      <c r="EO127" s="20" t="s">
        <v>481</v>
      </c>
      <c r="EP127" s="424"/>
      <c r="EQ127" s="697" t="s">
        <v>1984</v>
      </c>
      <c r="ER127" s="454" t="s">
        <v>2488</v>
      </c>
      <c r="ES127" s="425"/>
      <c r="ET127" s="424" t="s">
        <v>2097</v>
      </c>
    </row>
    <row r="128" spans="1:150" ht="70" x14ac:dyDescent="0.2">
      <c r="A128" s="421"/>
      <c r="B128" s="422"/>
      <c r="C128" s="421"/>
      <c r="D128" s="428"/>
      <c r="E128" s="3" t="s">
        <v>325</v>
      </c>
      <c r="F128" s="116" t="s">
        <v>451</v>
      </c>
      <c r="G128" s="116" t="s">
        <v>481</v>
      </c>
      <c r="H128" s="116">
        <v>11</v>
      </c>
      <c r="I128" s="116">
        <v>8</v>
      </c>
      <c r="J128" s="116" t="s">
        <v>481</v>
      </c>
      <c r="K128" s="116"/>
      <c r="L128" s="116"/>
      <c r="M128" s="404"/>
      <c r="N128" s="425"/>
      <c r="O128" s="116" t="s">
        <v>481</v>
      </c>
      <c r="P128" s="1" t="s">
        <v>809</v>
      </c>
      <c r="Q128" s="1">
        <v>24</v>
      </c>
      <c r="R128" s="113">
        <v>396</v>
      </c>
      <c r="S128" s="620">
        <v>10</v>
      </c>
      <c r="T128" s="620">
        <v>10</v>
      </c>
      <c r="U128" s="116"/>
      <c r="V128" s="116" t="s">
        <v>928</v>
      </c>
      <c r="W128" s="116"/>
      <c r="X128" s="149"/>
      <c r="Y128" s="116"/>
      <c r="Z128" s="116"/>
      <c r="AA128" s="620" t="s">
        <v>481</v>
      </c>
      <c r="AB128" s="116" t="s">
        <v>481</v>
      </c>
      <c r="AC128" s="116"/>
      <c r="AD128" s="116"/>
      <c r="AE128" s="425"/>
      <c r="AF128" s="425"/>
      <c r="AG128" s="116" t="s">
        <v>481</v>
      </c>
      <c r="AH128" s="116">
        <v>5</v>
      </c>
      <c r="AI128" s="116" t="s">
        <v>481</v>
      </c>
      <c r="AJ128" s="116">
        <v>5</v>
      </c>
      <c r="AK128" s="116"/>
      <c r="AL128" s="425"/>
      <c r="AM128" s="116"/>
      <c r="AN128" s="425"/>
      <c r="AO128" s="620">
        <v>11</v>
      </c>
      <c r="AP128" s="620">
        <v>19</v>
      </c>
      <c r="AQ128" s="620"/>
      <c r="AR128" s="171"/>
      <c r="AS128" s="621"/>
      <c r="AT128" s="147"/>
      <c r="AU128" s="425"/>
      <c r="AV128" s="425"/>
      <c r="AW128" s="116" t="s">
        <v>481</v>
      </c>
      <c r="AX128" s="116" t="s">
        <v>481</v>
      </c>
      <c r="AY128" s="116" t="s">
        <v>481</v>
      </c>
      <c r="AZ128" s="116">
        <v>10</v>
      </c>
      <c r="BA128" s="116">
        <v>18</v>
      </c>
      <c r="BB128" s="116"/>
      <c r="BC128" s="135">
        <v>16</v>
      </c>
      <c r="BD128" s="116" t="s">
        <v>481</v>
      </c>
      <c r="BE128" s="116">
        <v>23</v>
      </c>
      <c r="BF128" s="116" t="s">
        <v>481</v>
      </c>
      <c r="BG128" s="116" t="s">
        <v>481</v>
      </c>
      <c r="BH128" s="116" t="s">
        <v>481</v>
      </c>
      <c r="BI128" s="204"/>
      <c r="BJ128" s="116">
        <v>16</v>
      </c>
      <c r="BK128" s="425"/>
      <c r="BL128" s="116" t="s">
        <v>451</v>
      </c>
      <c r="BM128" s="116"/>
      <c r="BN128" s="116">
        <v>925</v>
      </c>
      <c r="BO128" s="116">
        <v>795</v>
      </c>
      <c r="BP128" s="698">
        <v>136</v>
      </c>
      <c r="BQ128" s="425"/>
      <c r="BR128" s="116" t="s">
        <v>567</v>
      </c>
      <c r="BS128" s="116" t="s">
        <v>451</v>
      </c>
      <c r="BT128" s="425"/>
      <c r="BU128" s="425"/>
      <c r="BV128" s="620"/>
      <c r="BW128" s="425"/>
      <c r="BX128" s="620" t="s">
        <v>451</v>
      </c>
      <c r="BY128" s="116" t="s">
        <v>809</v>
      </c>
      <c r="BZ128" s="116" t="s">
        <v>481</v>
      </c>
      <c r="CA128" s="116">
        <v>9</v>
      </c>
      <c r="CB128" s="116" t="s">
        <v>481</v>
      </c>
      <c r="CC128" s="116"/>
      <c r="CD128" s="116" t="s">
        <v>481</v>
      </c>
      <c r="CE128" s="116"/>
      <c r="CF128" s="620" t="s">
        <v>492</v>
      </c>
      <c r="CG128" s="424" t="s">
        <v>451</v>
      </c>
      <c r="CH128" s="424" t="s">
        <v>451</v>
      </c>
      <c r="CI128" s="623">
        <v>0</v>
      </c>
      <c r="CJ128" s="424"/>
      <c r="CK128" s="404"/>
      <c r="CL128" s="404"/>
      <c r="CM128" s="404"/>
      <c r="CN128" s="425"/>
      <c r="CO128" s="444"/>
      <c r="CP128" s="444" t="s">
        <v>481</v>
      </c>
      <c r="CQ128" s="444" t="s">
        <v>481</v>
      </c>
      <c r="CR128" s="621" t="s">
        <v>481</v>
      </c>
      <c r="CS128" s="620" t="s">
        <v>3243</v>
      </c>
      <c r="CT128" s="443" t="s">
        <v>481</v>
      </c>
      <c r="CU128" s="620">
        <v>6</v>
      </c>
      <c r="CV128" s="620">
        <v>0</v>
      </c>
      <c r="CW128" s="620" t="s">
        <v>481</v>
      </c>
      <c r="CX128" s="620"/>
      <c r="CY128" s="620"/>
      <c r="CZ128" s="634"/>
      <c r="DA128" s="635"/>
      <c r="DB128" s="116">
        <v>12</v>
      </c>
      <c r="DC128" s="116"/>
      <c r="DD128" s="425"/>
      <c r="DE128" s="620">
        <v>13</v>
      </c>
      <c r="DF128" s="620" t="s">
        <v>481</v>
      </c>
      <c r="DG128" s="620">
        <v>12</v>
      </c>
      <c r="DH128" s="636"/>
      <c r="DI128" s="620" t="s">
        <v>2414</v>
      </c>
      <c r="DJ128" s="544">
        <v>16</v>
      </c>
      <c r="DK128" s="544">
        <v>15</v>
      </c>
      <c r="DL128" s="425"/>
      <c r="DM128" s="404"/>
      <c r="DN128" s="620" t="s">
        <v>481</v>
      </c>
      <c r="DO128" s="627" t="s">
        <v>492</v>
      </c>
      <c r="DP128" s="443">
        <v>7</v>
      </c>
      <c r="DQ128" s="443" t="s">
        <v>492</v>
      </c>
      <c r="DR128" s="627" t="s">
        <v>492</v>
      </c>
      <c r="DS128" s="620"/>
      <c r="DT128" s="620"/>
      <c r="DU128" s="404"/>
      <c r="DV128" s="404"/>
      <c r="DW128" s="404" t="s">
        <v>3243</v>
      </c>
      <c r="DX128" s="628">
        <v>9</v>
      </c>
      <c r="DY128" s="620" t="s">
        <v>451</v>
      </c>
      <c r="DZ128" s="620"/>
      <c r="EA128" s="637">
        <v>5</v>
      </c>
      <c r="EB128" s="629" t="s">
        <v>481</v>
      </c>
      <c r="EC128" s="620"/>
      <c r="ED128" s="620"/>
      <c r="EE128" s="620">
        <v>18</v>
      </c>
      <c r="EF128" s="639"/>
      <c r="EG128" s="621"/>
      <c r="EH128" s="620" t="s">
        <v>451</v>
      </c>
      <c r="EI128" s="620"/>
      <c r="EJ128" s="620" t="s">
        <v>481</v>
      </c>
      <c r="EK128" s="425"/>
      <c r="EL128" s="631"/>
      <c r="EM128" s="640">
        <v>0</v>
      </c>
      <c r="EN128" s="425"/>
      <c r="EO128" s="404">
        <v>0</v>
      </c>
      <c r="EP128" s="620"/>
      <c r="EQ128" s="627">
        <v>24</v>
      </c>
      <c r="ER128" s="454">
        <v>22</v>
      </c>
      <c r="ES128" s="425"/>
      <c r="ET128" s="620">
        <v>73</v>
      </c>
    </row>
    <row r="129" spans="1:150" ht="238" x14ac:dyDescent="0.2">
      <c r="A129" s="421"/>
      <c r="B129" s="422"/>
      <c r="C129" s="421" t="s">
        <v>351</v>
      </c>
      <c r="D129" s="428" t="s">
        <v>352</v>
      </c>
      <c r="E129" s="3" t="s">
        <v>320</v>
      </c>
      <c r="F129" s="116" t="s">
        <v>457</v>
      </c>
      <c r="G129" s="116" t="s">
        <v>451</v>
      </c>
      <c r="H129" s="116" t="s">
        <v>451</v>
      </c>
      <c r="I129" s="116" t="s">
        <v>451</v>
      </c>
      <c r="J129" s="116" t="s">
        <v>489</v>
      </c>
      <c r="K129" s="110" t="s">
        <v>451</v>
      </c>
      <c r="L129" s="116" t="s">
        <v>451</v>
      </c>
      <c r="M129" s="404" t="s">
        <v>457</v>
      </c>
      <c r="N129" s="425"/>
      <c r="O129" s="116" t="s">
        <v>489</v>
      </c>
      <c r="P129" s="1" t="s">
        <v>492</v>
      </c>
      <c r="Q129" s="116" t="s">
        <v>451</v>
      </c>
      <c r="R129" s="113" t="s">
        <v>457</v>
      </c>
      <c r="S129" s="620" t="s">
        <v>451</v>
      </c>
      <c r="T129" s="620" t="s">
        <v>451</v>
      </c>
      <c r="U129" s="116" t="s">
        <v>451</v>
      </c>
      <c r="V129" s="116" t="s">
        <v>492</v>
      </c>
      <c r="W129" s="116" t="s">
        <v>451</v>
      </c>
      <c r="X129" s="147" t="s">
        <v>492</v>
      </c>
      <c r="Y129" s="116" t="s">
        <v>451</v>
      </c>
      <c r="Z129" s="116" t="s">
        <v>451</v>
      </c>
      <c r="AA129" s="444" t="s">
        <v>489</v>
      </c>
      <c r="AB129" s="116" t="s">
        <v>457</v>
      </c>
      <c r="AC129" s="116" t="s">
        <v>457</v>
      </c>
      <c r="AD129" s="116" t="s">
        <v>451</v>
      </c>
      <c r="AE129" s="425"/>
      <c r="AF129" s="425"/>
      <c r="AG129" s="116" t="s">
        <v>489</v>
      </c>
      <c r="AH129" s="116" t="s">
        <v>492</v>
      </c>
      <c r="AI129" s="116" t="s">
        <v>489</v>
      </c>
      <c r="AJ129" s="116" t="s">
        <v>451</v>
      </c>
      <c r="AK129" s="116" t="s">
        <v>457</v>
      </c>
      <c r="AL129" s="425"/>
      <c r="AM129" s="116"/>
      <c r="AN129" s="425"/>
      <c r="AO129" s="620" t="s">
        <v>451</v>
      </c>
      <c r="AP129" s="620" t="s">
        <v>457</v>
      </c>
      <c r="AQ129" s="620"/>
      <c r="AR129" s="171" t="s">
        <v>451</v>
      </c>
      <c r="AS129" s="621" t="s">
        <v>451</v>
      </c>
      <c r="AT129" s="147" t="s">
        <v>451</v>
      </c>
      <c r="AU129" s="425"/>
      <c r="AV129" s="425"/>
      <c r="AW129" s="110" t="s">
        <v>451</v>
      </c>
      <c r="AX129" s="110" t="s">
        <v>451</v>
      </c>
      <c r="AY129" s="110" t="s">
        <v>451</v>
      </c>
      <c r="AZ129" s="116" t="s">
        <v>451</v>
      </c>
      <c r="BA129" s="116" t="s">
        <v>451</v>
      </c>
      <c r="BB129" s="116" t="s">
        <v>451</v>
      </c>
      <c r="BC129" s="116"/>
      <c r="BD129" s="110" t="s">
        <v>451</v>
      </c>
      <c r="BE129" s="116" t="s">
        <v>451</v>
      </c>
      <c r="BF129" s="110" t="s">
        <v>451</v>
      </c>
      <c r="BG129" s="110" t="s">
        <v>451</v>
      </c>
      <c r="BH129" s="116" t="s">
        <v>451</v>
      </c>
      <c r="BI129" s="204" t="s">
        <v>457</v>
      </c>
      <c r="BJ129" s="116" t="s">
        <v>451</v>
      </c>
      <c r="BK129" s="425"/>
      <c r="BL129" s="116" t="s">
        <v>457</v>
      </c>
      <c r="BM129" s="116" t="s">
        <v>451</v>
      </c>
      <c r="BN129" s="110" t="s">
        <v>451</v>
      </c>
      <c r="BO129" s="110" t="s">
        <v>451</v>
      </c>
      <c r="BP129" s="17" t="s">
        <v>451</v>
      </c>
      <c r="BQ129" s="425"/>
      <c r="BR129" s="116" t="s">
        <v>566</v>
      </c>
      <c r="BS129" s="116" t="s">
        <v>451</v>
      </c>
      <c r="BT129" s="425"/>
      <c r="BU129" s="425"/>
      <c r="BV129" s="620" t="s">
        <v>457</v>
      </c>
      <c r="BW129" s="425"/>
      <c r="BX129" s="620" t="s">
        <v>451</v>
      </c>
      <c r="BY129" s="116" t="s">
        <v>457</v>
      </c>
      <c r="BZ129" s="116" t="s">
        <v>451</v>
      </c>
      <c r="CA129" s="116" t="s">
        <v>451</v>
      </c>
      <c r="CB129" s="116" t="s">
        <v>451</v>
      </c>
      <c r="CC129" s="110" t="s">
        <v>451</v>
      </c>
      <c r="CD129" s="116" t="s">
        <v>451</v>
      </c>
      <c r="CE129" s="110" t="s">
        <v>451</v>
      </c>
      <c r="CF129" s="620" t="s">
        <v>492</v>
      </c>
      <c r="CG129" s="424" t="s">
        <v>451</v>
      </c>
      <c r="CH129" s="620" t="s">
        <v>451</v>
      </c>
      <c r="CI129" s="446" t="s">
        <v>451</v>
      </c>
      <c r="CJ129" s="620" t="s">
        <v>457</v>
      </c>
      <c r="CK129" s="404"/>
      <c r="CL129" s="404"/>
      <c r="CM129" s="404"/>
      <c r="CN129" s="425"/>
      <c r="CO129" s="444" t="s">
        <v>457</v>
      </c>
      <c r="CP129" s="444" t="s">
        <v>451</v>
      </c>
      <c r="CQ129" s="444" t="s">
        <v>481</v>
      </c>
      <c r="CR129" s="621" t="s">
        <v>451</v>
      </c>
      <c r="CS129" s="620" t="s">
        <v>457</v>
      </c>
      <c r="CT129" s="443" t="s">
        <v>457</v>
      </c>
      <c r="CU129" s="620" t="s">
        <v>451</v>
      </c>
      <c r="CV129" s="620" t="s">
        <v>457</v>
      </c>
      <c r="CW129" s="424" t="s">
        <v>489</v>
      </c>
      <c r="CX129" s="620" t="s">
        <v>451</v>
      </c>
      <c r="CY129" s="620" t="s">
        <v>457</v>
      </c>
      <c r="CZ129" s="634" t="s">
        <v>3079</v>
      </c>
      <c r="DA129" s="635" t="s">
        <v>451</v>
      </c>
      <c r="DB129" s="116"/>
      <c r="DC129" s="116"/>
      <c r="DD129" s="425"/>
      <c r="DE129" s="620" t="s">
        <v>451</v>
      </c>
      <c r="DF129" s="620" t="s">
        <v>451</v>
      </c>
      <c r="DG129" s="620" t="s">
        <v>451</v>
      </c>
      <c r="DH129" s="636"/>
      <c r="DI129" s="620" t="s">
        <v>457</v>
      </c>
      <c r="DJ129" s="544"/>
      <c r="DK129" s="544" t="s">
        <v>451</v>
      </c>
      <c r="DL129" s="425"/>
      <c r="DM129" s="404" t="s">
        <v>457</v>
      </c>
      <c r="DN129" s="620" t="s">
        <v>451</v>
      </c>
      <c r="DO129" s="445" t="s">
        <v>492</v>
      </c>
      <c r="DP129" s="443" t="s">
        <v>492</v>
      </c>
      <c r="DQ129" s="443" t="s">
        <v>492</v>
      </c>
      <c r="DR129" s="445" t="s">
        <v>492</v>
      </c>
      <c r="DS129" s="620" t="s">
        <v>457</v>
      </c>
      <c r="DT129" s="620"/>
      <c r="DU129" s="404"/>
      <c r="DV129" s="20" t="s">
        <v>457</v>
      </c>
      <c r="DW129" s="20" t="s">
        <v>457</v>
      </c>
      <c r="DX129" s="404" t="s">
        <v>451</v>
      </c>
      <c r="DY129" s="620" t="s">
        <v>457</v>
      </c>
      <c r="DZ129" s="620" t="s">
        <v>457</v>
      </c>
      <c r="EA129" s="637" t="s">
        <v>451</v>
      </c>
      <c r="EB129" s="629" t="s">
        <v>451</v>
      </c>
      <c r="EC129" s="444" t="s">
        <v>457</v>
      </c>
      <c r="ED129" s="444" t="s">
        <v>2973</v>
      </c>
      <c r="EE129" s="620" t="s">
        <v>451</v>
      </c>
      <c r="EF129" s="639" t="s">
        <v>451</v>
      </c>
      <c r="EG129" s="621" t="s">
        <v>457</v>
      </c>
      <c r="EH129" s="620" t="s">
        <v>679</v>
      </c>
      <c r="EI129" s="620"/>
      <c r="EJ129" s="620" t="s">
        <v>492</v>
      </c>
      <c r="EK129" s="425"/>
      <c r="EL129" s="631" t="s">
        <v>451</v>
      </c>
      <c r="EM129" s="460" t="s">
        <v>451</v>
      </c>
      <c r="EN129" s="425"/>
      <c r="EO129" s="404" t="s">
        <v>489</v>
      </c>
      <c r="EP129" s="424" t="s">
        <v>457</v>
      </c>
      <c r="EQ129" s="627" t="s">
        <v>457</v>
      </c>
      <c r="ER129" s="454" t="s">
        <v>451</v>
      </c>
      <c r="ES129" s="425"/>
      <c r="ET129" s="620" t="s">
        <v>457</v>
      </c>
    </row>
    <row r="130" spans="1:150" ht="409.6" x14ac:dyDescent="0.2">
      <c r="A130" s="421"/>
      <c r="B130" s="422"/>
      <c r="C130" s="429"/>
      <c r="D130" s="430"/>
      <c r="E130" s="3" t="s">
        <v>321</v>
      </c>
      <c r="F130" s="116" t="s">
        <v>464</v>
      </c>
      <c r="G130" s="116" t="s">
        <v>481</v>
      </c>
      <c r="H130" s="116" t="s">
        <v>481</v>
      </c>
      <c r="I130" s="116" t="s">
        <v>481</v>
      </c>
      <c r="J130" s="110" t="s">
        <v>623</v>
      </c>
      <c r="K130" s="116"/>
      <c r="L130" s="116"/>
      <c r="M130" s="404"/>
      <c r="N130" s="425"/>
      <c r="O130" s="116" t="s">
        <v>790</v>
      </c>
      <c r="P130" s="1" t="s">
        <v>809</v>
      </c>
      <c r="Q130" s="1" t="s">
        <v>481</v>
      </c>
      <c r="R130" s="113" t="s">
        <v>710</v>
      </c>
      <c r="S130" s="620" t="s">
        <v>451</v>
      </c>
      <c r="T130" s="620" t="s">
        <v>451</v>
      </c>
      <c r="U130" s="116"/>
      <c r="V130" s="116"/>
      <c r="W130" s="116"/>
      <c r="X130" s="147"/>
      <c r="Y130" s="116"/>
      <c r="Z130" s="116"/>
      <c r="AA130" s="444" t="s">
        <v>2998</v>
      </c>
      <c r="AB130" s="1" t="s">
        <v>8396</v>
      </c>
      <c r="AC130" s="153" t="s">
        <v>1066</v>
      </c>
      <c r="AD130" s="116"/>
      <c r="AE130" s="425"/>
      <c r="AF130" s="425"/>
      <c r="AG130" s="116" t="s">
        <v>1089</v>
      </c>
      <c r="AH130" s="116" t="s">
        <v>481</v>
      </c>
      <c r="AI130" s="153" t="s">
        <v>495</v>
      </c>
      <c r="AJ130" s="116"/>
      <c r="AK130" s="116"/>
      <c r="AL130" s="425"/>
      <c r="AM130" s="116"/>
      <c r="AN130" s="425"/>
      <c r="AO130" s="620"/>
      <c r="AP130" s="620" t="s">
        <v>2027</v>
      </c>
      <c r="AQ130" s="620"/>
      <c r="AR130" s="171"/>
      <c r="AS130" s="620"/>
      <c r="AT130" s="147"/>
      <c r="AU130" s="425"/>
      <c r="AV130" s="425"/>
      <c r="AW130" s="110" t="s">
        <v>481</v>
      </c>
      <c r="AX130" s="110" t="s">
        <v>481</v>
      </c>
      <c r="AY130" s="110" t="s">
        <v>481</v>
      </c>
      <c r="AZ130" s="116" t="s">
        <v>451</v>
      </c>
      <c r="BA130" s="116"/>
      <c r="BB130" s="116"/>
      <c r="BC130" s="116"/>
      <c r="BD130" s="110" t="s">
        <v>481</v>
      </c>
      <c r="BE130" s="116" t="s">
        <v>481</v>
      </c>
      <c r="BF130" s="116" t="s">
        <v>481</v>
      </c>
      <c r="BG130" s="116" t="s">
        <v>481</v>
      </c>
      <c r="BH130" s="116" t="s">
        <v>481</v>
      </c>
      <c r="BI130" s="204" t="s">
        <v>1557</v>
      </c>
      <c r="BJ130" s="116"/>
      <c r="BK130" s="425"/>
      <c r="BL130" s="116" t="s">
        <v>1614</v>
      </c>
      <c r="BM130" s="116"/>
      <c r="BN130" s="110" t="s">
        <v>481</v>
      </c>
      <c r="BO130" s="110" t="s">
        <v>481</v>
      </c>
      <c r="BP130" s="17" t="s">
        <v>481</v>
      </c>
      <c r="BQ130" s="425"/>
      <c r="BR130" s="116" t="s">
        <v>568</v>
      </c>
      <c r="BS130" s="116" t="s">
        <v>451</v>
      </c>
      <c r="BT130" s="425"/>
      <c r="BU130" s="425"/>
      <c r="BV130" s="620" t="s">
        <v>1721</v>
      </c>
      <c r="BW130" s="425"/>
      <c r="BX130" s="620" t="s">
        <v>451</v>
      </c>
      <c r="BY130" s="116" t="s">
        <v>1766</v>
      </c>
      <c r="BZ130" s="116" t="s">
        <v>481</v>
      </c>
      <c r="CA130" s="116" t="s">
        <v>481</v>
      </c>
      <c r="CB130" s="116" t="s">
        <v>481</v>
      </c>
      <c r="CC130" s="116"/>
      <c r="CD130" s="116" t="s">
        <v>481</v>
      </c>
      <c r="CE130" s="116"/>
      <c r="CF130" s="620" t="s">
        <v>492</v>
      </c>
      <c r="CG130" s="424" t="s">
        <v>451</v>
      </c>
      <c r="CH130" s="424" t="s">
        <v>451</v>
      </c>
      <c r="CI130" s="446" t="s">
        <v>451</v>
      </c>
      <c r="CJ130" s="424" t="s">
        <v>2216</v>
      </c>
      <c r="CK130" s="404"/>
      <c r="CL130" s="404"/>
      <c r="CM130" s="404"/>
      <c r="CN130" s="425"/>
      <c r="CO130" s="444" t="s">
        <v>2145</v>
      </c>
      <c r="CP130" s="444" t="s">
        <v>481</v>
      </c>
      <c r="CQ130" s="444" t="s">
        <v>481</v>
      </c>
      <c r="CR130" s="621" t="s">
        <v>481</v>
      </c>
      <c r="CS130" s="620" t="s">
        <v>862</v>
      </c>
      <c r="CT130" s="443" t="s">
        <v>2642</v>
      </c>
      <c r="CU130" s="620" t="s">
        <v>451</v>
      </c>
      <c r="CV130" s="620" t="s">
        <v>3288</v>
      </c>
      <c r="CW130" s="424" t="s">
        <v>2921</v>
      </c>
      <c r="CX130" s="620"/>
      <c r="CY130" s="620" t="s">
        <v>3052</v>
      </c>
      <c r="CZ130" s="634" t="s">
        <v>3080</v>
      </c>
      <c r="DA130" s="635"/>
      <c r="DB130" s="116"/>
      <c r="DC130" s="116"/>
      <c r="DD130" s="425"/>
      <c r="DE130" s="620"/>
      <c r="DF130" s="620" t="s">
        <v>481</v>
      </c>
      <c r="DG130" s="620" t="s">
        <v>481</v>
      </c>
      <c r="DH130" s="636"/>
      <c r="DI130" s="620" t="s">
        <v>2415</v>
      </c>
      <c r="DJ130" s="544"/>
      <c r="DK130" s="544" t="s">
        <v>481</v>
      </c>
      <c r="DL130" s="425"/>
      <c r="DM130" s="17" t="s">
        <v>2538</v>
      </c>
      <c r="DN130" s="620" t="s">
        <v>481</v>
      </c>
      <c r="DO130" s="445" t="s">
        <v>492</v>
      </c>
      <c r="DP130" s="443" t="s">
        <v>492</v>
      </c>
      <c r="DQ130" s="443" t="s">
        <v>492</v>
      </c>
      <c r="DR130" s="445" t="s">
        <v>492</v>
      </c>
      <c r="DS130" s="446" t="s">
        <v>1912</v>
      </c>
      <c r="DT130" s="620"/>
      <c r="DU130" s="404"/>
      <c r="DV130" s="20" t="s">
        <v>3366</v>
      </c>
      <c r="DW130" s="20" t="s">
        <v>3392</v>
      </c>
      <c r="DX130" s="404"/>
      <c r="DY130" s="424" t="s">
        <v>2826</v>
      </c>
      <c r="DZ130" s="620" t="s">
        <v>2120</v>
      </c>
      <c r="EA130" s="637" t="s">
        <v>481</v>
      </c>
      <c r="EB130" s="629" t="s">
        <v>481</v>
      </c>
      <c r="EC130" s="444" t="s">
        <v>2956</v>
      </c>
      <c r="ED130" s="444" t="s">
        <v>2974</v>
      </c>
      <c r="EE130" s="620"/>
      <c r="EF130" s="639"/>
      <c r="EG130" s="621" t="s">
        <v>2802</v>
      </c>
      <c r="EH130" s="620" t="s">
        <v>2717</v>
      </c>
      <c r="EI130" s="620"/>
      <c r="EJ130" s="620" t="s">
        <v>481</v>
      </c>
      <c r="EK130" s="425"/>
      <c r="EL130" s="631"/>
      <c r="EM130" s="460" t="s">
        <v>451</v>
      </c>
      <c r="EN130" s="425"/>
      <c r="EO130" s="404" t="s">
        <v>2508</v>
      </c>
      <c r="EP130" s="424" t="s">
        <v>1941</v>
      </c>
      <c r="EQ130" s="627" t="s">
        <v>1972</v>
      </c>
      <c r="ER130" s="454" t="s">
        <v>481</v>
      </c>
      <c r="ES130" s="425"/>
      <c r="ET130" s="620" t="s">
        <v>2098</v>
      </c>
    </row>
    <row r="131" spans="1:150" ht="332" x14ac:dyDescent="0.2">
      <c r="A131" s="421"/>
      <c r="B131" s="422"/>
      <c r="C131" s="429"/>
      <c r="D131" s="430"/>
      <c r="E131" s="3" t="s">
        <v>325</v>
      </c>
      <c r="F131" s="116">
        <v>13</v>
      </c>
      <c r="G131" s="116" t="s">
        <v>481</v>
      </c>
      <c r="H131" s="116" t="s">
        <v>481</v>
      </c>
      <c r="I131" s="116" t="s">
        <v>481</v>
      </c>
      <c r="J131" s="116">
        <v>13</v>
      </c>
      <c r="K131" s="116"/>
      <c r="L131" s="116"/>
      <c r="M131" s="404"/>
      <c r="N131" s="425"/>
      <c r="O131" s="116">
        <v>16</v>
      </c>
      <c r="P131" s="1" t="s">
        <v>809</v>
      </c>
      <c r="Q131" s="1" t="s">
        <v>481</v>
      </c>
      <c r="R131" s="113">
        <v>62</v>
      </c>
      <c r="S131" s="620" t="s">
        <v>451</v>
      </c>
      <c r="T131" s="620" t="s">
        <v>451</v>
      </c>
      <c r="U131" s="116"/>
      <c r="V131" s="116"/>
      <c r="W131" s="116"/>
      <c r="X131" s="147"/>
      <c r="Y131" s="116"/>
      <c r="Z131" s="116"/>
      <c r="AA131" s="633">
        <v>14</v>
      </c>
      <c r="AB131" s="116">
        <v>20</v>
      </c>
      <c r="AC131" s="116">
        <v>8</v>
      </c>
      <c r="AD131" s="116"/>
      <c r="AE131" s="425"/>
      <c r="AF131" s="425"/>
      <c r="AG131" s="116">
        <v>13</v>
      </c>
      <c r="AH131" s="116" t="s">
        <v>481</v>
      </c>
      <c r="AI131" s="116">
        <v>10</v>
      </c>
      <c r="AJ131" s="116"/>
      <c r="AK131" s="116"/>
      <c r="AL131" s="425"/>
      <c r="AM131" s="116"/>
      <c r="AN131" s="425"/>
      <c r="AO131" s="620"/>
      <c r="AP131" s="620">
        <v>96</v>
      </c>
      <c r="AQ131" s="620"/>
      <c r="AR131" s="171"/>
      <c r="AS131" s="620"/>
      <c r="AT131" s="147"/>
      <c r="AU131" s="425"/>
      <c r="AV131" s="425"/>
      <c r="AW131" s="116" t="s">
        <v>481</v>
      </c>
      <c r="AX131" s="116" t="s">
        <v>481</v>
      </c>
      <c r="AY131" s="116" t="s">
        <v>481</v>
      </c>
      <c r="AZ131" s="116" t="s">
        <v>451</v>
      </c>
      <c r="BA131" s="116"/>
      <c r="BB131" s="116"/>
      <c r="BC131" s="116"/>
      <c r="BD131" s="116" t="s">
        <v>481</v>
      </c>
      <c r="BE131" s="116" t="s">
        <v>481</v>
      </c>
      <c r="BF131" s="116" t="s">
        <v>481</v>
      </c>
      <c r="BG131" s="116" t="s">
        <v>481</v>
      </c>
      <c r="BH131" s="116" t="s">
        <v>481</v>
      </c>
      <c r="BI131" s="204">
        <v>13</v>
      </c>
      <c r="BJ131" s="116"/>
      <c r="BK131" s="425"/>
      <c r="BL131" s="116" t="s">
        <v>1615</v>
      </c>
      <c r="BM131" s="116"/>
      <c r="BN131" s="116" t="s">
        <v>481</v>
      </c>
      <c r="BO131" s="116" t="s">
        <v>481</v>
      </c>
      <c r="BP131" s="622" t="s">
        <v>481</v>
      </c>
      <c r="BQ131" s="425"/>
      <c r="BR131" s="116" t="s">
        <v>569</v>
      </c>
      <c r="BS131" s="116" t="s">
        <v>451</v>
      </c>
      <c r="BT131" s="425"/>
      <c r="BU131" s="425"/>
      <c r="BV131" s="620">
        <v>14</v>
      </c>
      <c r="BW131" s="425"/>
      <c r="BX131" s="620" t="s">
        <v>451</v>
      </c>
      <c r="BY131" s="116">
        <v>14</v>
      </c>
      <c r="BZ131" s="116" t="s">
        <v>481</v>
      </c>
      <c r="CA131" s="116" t="s">
        <v>481</v>
      </c>
      <c r="CB131" s="116" t="s">
        <v>481</v>
      </c>
      <c r="CC131" s="116"/>
      <c r="CD131" s="116" t="s">
        <v>481</v>
      </c>
      <c r="CE131" s="116"/>
      <c r="CF131" s="620" t="s">
        <v>492</v>
      </c>
      <c r="CG131" s="424" t="s">
        <v>451</v>
      </c>
      <c r="CH131" s="424" t="s">
        <v>451</v>
      </c>
      <c r="CI131" s="623">
        <v>0</v>
      </c>
      <c r="CJ131" s="620">
        <v>12</v>
      </c>
      <c r="CK131" s="404"/>
      <c r="CL131" s="404"/>
      <c r="CM131" s="404"/>
      <c r="CN131" s="425"/>
      <c r="CO131" s="444">
        <v>8</v>
      </c>
      <c r="CP131" s="444" t="s">
        <v>481</v>
      </c>
      <c r="CQ131" s="444" t="s">
        <v>481</v>
      </c>
      <c r="CR131" s="621" t="s">
        <v>481</v>
      </c>
      <c r="CS131" s="620">
        <v>13</v>
      </c>
      <c r="CT131" s="443">
        <v>16</v>
      </c>
      <c r="CU131" s="620" t="s">
        <v>451</v>
      </c>
      <c r="CV131" s="620">
        <v>6</v>
      </c>
      <c r="CW131" s="620">
        <v>24</v>
      </c>
      <c r="CX131" s="620"/>
      <c r="CY131" s="620">
        <v>45</v>
      </c>
      <c r="CZ131" s="634">
        <v>22</v>
      </c>
      <c r="DA131" s="635"/>
      <c r="DB131" s="116"/>
      <c r="DC131" s="116"/>
      <c r="DD131" s="425"/>
      <c r="DE131" s="620"/>
      <c r="DF131" s="620" t="s">
        <v>481</v>
      </c>
      <c r="DG131" s="620" t="s">
        <v>481</v>
      </c>
      <c r="DH131" s="636"/>
      <c r="DI131" s="620" t="s">
        <v>2416</v>
      </c>
      <c r="DJ131" s="544"/>
      <c r="DK131" s="544" t="s">
        <v>481</v>
      </c>
      <c r="DL131" s="425"/>
      <c r="DM131" s="404">
        <v>8</v>
      </c>
      <c r="DN131" s="620" t="s">
        <v>481</v>
      </c>
      <c r="DO131" s="627" t="s">
        <v>492</v>
      </c>
      <c r="DP131" s="443" t="s">
        <v>492</v>
      </c>
      <c r="DQ131" s="443" t="s">
        <v>492</v>
      </c>
      <c r="DR131" s="627" t="s">
        <v>492</v>
      </c>
      <c r="DS131" s="620">
        <v>64</v>
      </c>
      <c r="DT131" s="620"/>
      <c r="DU131" s="404"/>
      <c r="DV131" s="404">
        <v>12</v>
      </c>
      <c r="DW131" s="404">
        <v>21</v>
      </c>
      <c r="DX131" s="404"/>
      <c r="DY131" s="620">
        <v>13</v>
      </c>
      <c r="DZ131" s="620">
        <v>20</v>
      </c>
      <c r="EA131" s="637" t="s">
        <v>481</v>
      </c>
      <c r="EB131" s="629" t="s">
        <v>481</v>
      </c>
      <c r="EC131" s="620">
        <v>18</v>
      </c>
      <c r="ED131" s="620">
        <v>14</v>
      </c>
      <c r="EE131" s="620"/>
      <c r="EF131" s="639"/>
      <c r="EG131" s="621"/>
      <c r="EH131" s="620" t="s">
        <v>2718</v>
      </c>
      <c r="EI131" s="620"/>
      <c r="EJ131" s="620" t="s">
        <v>481</v>
      </c>
      <c r="EK131" s="425"/>
      <c r="EL131" s="631"/>
      <c r="EM131" s="640">
        <v>0</v>
      </c>
      <c r="EN131" s="425"/>
      <c r="EO131" s="404">
        <v>368</v>
      </c>
      <c r="EP131" s="620">
        <v>9</v>
      </c>
      <c r="EQ131" s="627">
        <v>15</v>
      </c>
      <c r="ER131" s="454" t="s">
        <v>481</v>
      </c>
      <c r="ES131" s="425"/>
      <c r="ET131" s="620">
        <v>193</v>
      </c>
    </row>
    <row r="132" spans="1:150" ht="372" x14ac:dyDescent="0.2">
      <c r="A132" s="421"/>
      <c r="B132" s="422"/>
      <c r="C132" s="421" t="s">
        <v>353</v>
      </c>
      <c r="D132" s="428" t="s">
        <v>441</v>
      </c>
      <c r="E132" s="3" t="s">
        <v>440</v>
      </c>
      <c r="F132" s="110" t="s">
        <v>451</v>
      </c>
      <c r="G132" s="110" t="s">
        <v>451</v>
      </c>
      <c r="H132" s="110" t="s">
        <v>451</v>
      </c>
      <c r="I132" s="110" t="s">
        <v>451</v>
      </c>
      <c r="J132" s="110" t="s">
        <v>481</v>
      </c>
      <c r="K132" s="110" t="s">
        <v>652</v>
      </c>
      <c r="L132" s="110"/>
      <c r="M132" s="20" t="s">
        <v>457</v>
      </c>
      <c r="N132" s="425"/>
      <c r="O132" s="110" t="s">
        <v>492</v>
      </c>
      <c r="P132" s="1" t="s">
        <v>492</v>
      </c>
      <c r="Q132" s="116" t="s">
        <v>451</v>
      </c>
      <c r="R132" s="113" t="s">
        <v>481</v>
      </c>
      <c r="S132" s="424" t="s">
        <v>451</v>
      </c>
      <c r="T132" s="424" t="s">
        <v>451</v>
      </c>
      <c r="U132" s="110" t="s">
        <v>451</v>
      </c>
      <c r="V132" s="110"/>
      <c r="W132" s="110"/>
      <c r="X132" s="320"/>
      <c r="Y132" s="110" t="s">
        <v>996</v>
      </c>
      <c r="Z132" s="110"/>
      <c r="AA132" s="620" t="s">
        <v>492</v>
      </c>
      <c r="AB132" s="110"/>
      <c r="AC132" s="110"/>
      <c r="AD132" s="1" t="s">
        <v>457</v>
      </c>
      <c r="AE132" s="425"/>
      <c r="AF132" s="425"/>
      <c r="AG132" s="110" t="s">
        <v>492</v>
      </c>
      <c r="AH132" s="110" t="s">
        <v>492</v>
      </c>
      <c r="AI132" s="116" t="s">
        <v>492</v>
      </c>
      <c r="AJ132" s="110" t="s">
        <v>451</v>
      </c>
      <c r="AK132" s="110"/>
      <c r="AL132" s="425"/>
      <c r="AM132" s="322" t="s">
        <v>1128</v>
      </c>
      <c r="AN132" s="425"/>
      <c r="AO132" s="424" t="s">
        <v>451</v>
      </c>
      <c r="AP132" s="424" t="s">
        <v>2028</v>
      </c>
      <c r="AQ132" s="424"/>
      <c r="AR132" s="322" t="s">
        <v>451</v>
      </c>
      <c r="AS132" s="424"/>
      <c r="AT132" s="320" t="s">
        <v>451</v>
      </c>
      <c r="AU132" s="425"/>
      <c r="AV132" s="425"/>
      <c r="AW132" s="110" t="s">
        <v>451</v>
      </c>
      <c r="AX132" s="110" t="s">
        <v>451</v>
      </c>
      <c r="AY132" s="110" t="s">
        <v>451</v>
      </c>
      <c r="AZ132" s="110" t="s">
        <v>451</v>
      </c>
      <c r="BA132" s="110" t="s">
        <v>451</v>
      </c>
      <c r="BB132" s="110" t="s">
        <v>451</v>
      </c>
      <c r="BC132" s="110"/>
      <c r="BD132" s="110" t="s">
        <v>451</v>
      </c>
      <c r="BE132" s="110" t="s">
        <v>451</v>
      </c>
      <c r="BF132" s="110" t="s">
        <v>451</v>
      </c>
      <c r="BG132" s="110" t="s">
        <v>451</v>
      </c>
      <c r="BH132" s="110" t="s">
        <v>451</v>
      </c>
      <c r="BI132" s="198" t="s">
        <v>451</v>
      </c>
      <c r="BJ132" s="110" t="s">
        <v>451</v>
      </c>
      <c r="BK132" s="425"/>
      <c r="BL132" s="110" t="s">
        <v>451</v>
      </c>
      <c r="BM132" s="110" t="s">
        <v>451</v>
      </c>
      <c r="BN132" s="110" t="s">
        <v>451</v>
      </c>
      <c r="BO132" s="110" t="s">
        <v>451</v>
      </c>
      <c r="BP132" s="17" t="s">
        <v>451</v>
      </c>
      <c r="BQ132" s="425"/>
      <c r="BR132" s="110" t="s">
        <v>451</v>
      </c>
      <c r="BS132" s="110" t="s">
        <v>457</v>
      </c>
      <c r="BT132" s="425"/>
      <c r="BU132" s="425"/>
      <c r="BV132" s="424"/>
      <c r="BW132" s="425"/>
      <c r="BX132" s="424" t="s">
        <v>451</v>
      </c>
      <c r="BY132" s="110" t="s">
        <v>451</v>
      </c>
      <c r="BZ132" s="110" t="s">
        <v>451</v>
      </c>
      <c r="CA132" s="110" t="s">
        <v>451</v>
      </c>
      <c r="CB132" s="110" t="s">
        <v>451</v>
      </c>
      <c r="CC132" s="110" t="s">
        <v>451</v>
      </c>
      <c r="CD132" s="110" t="s">
        <v>451</v>
      </c>
      <c r="CE132" s="110" t="s">
        <v>451</v>
      </c>
      <c r="CF132" s="620" t="s">
        <v>492</v>
      </c>
      <c r="CG132" s="424" t="s">
        <v>451</v>
      </c>
      <c r="CH132" s="424" t="s">
        <v>451</v>
      </c>
      <c r="CI132" s="446" t="s">
        <v>451</v>
      </c>
      <c r="CJ132" s="424" t="s">
        <v>457</v>
      </c>
      <c r="CK132" s="20"/>
      <c r="CL132" s="20"/>
      <c r="CM132" s="20"/>
      <c r="CN132" s="425"/>
      <c r="CO132" s="444" t="s">
        <v>451</v>
      </c>
      <c r="CP132" s="444" t="s">
        <v>457</v>
      </c>
      <c r="CQ132" s="444" t="s">
        <v>481</v>
      </c>
      <c r="CR132" s="447" t="s">
        <v>451</v>
      </c>
      <c r="CS132" s="424" t="s">
        <v>451</v>
      </c>
      <c r="CT132" s="443" t="s">
        <v>481</v>
      </c>
      <c r="CU132" s="424" t="s">
        <v>451</v>
      </c>
      <c r="CV132" s="424" t="s">
        <v>451</v>
      </c>
      <c r="CW132" s="620" t="s">
        <v>489</v>
      </c>
      <c r="CX132" s="424" t="s">
        <v>451</v>
      </c>
      <c r="CY132" s="424" t="s">
        <v>3053</v>
      </c>
      <c r="CZ132" s="448"/>
      <c r="DA132" s="449" t="s">
        <v>457</v>
      </c>
      <c r="DB132" s="110"/>
      <c r="DC132" s="110"/>
      <c r="DD132" s="425"/>
      <c r="DE132" s="424" t="s">
        <v>451</v>
      </c>
      <c r="DF132" s="424" t="s">
        <v>2349</v>
      </c>
      <c r="DG132" s="424" t="s">
        <v>457</v>
      </c>
      <c r="DH132" s="464" t="s">
        <v>451</v>
      </c>
      <c r="DI132" s="424" t="s">
        <v>995</v>
      </c>
      <c r="DJ132" s="544" t="s">
        <v>457</v>
      </c>
      <c r="DK132" s="453" t="s">
        <v>451</v>
      </c>
      <c r="DL132" s="425"/>
      <c r="DM132" s="20" t="s">
        <v>451</v>
      </c>
      <c r="DN132" s="424" t="s">
        <v>481</v>
      </c>
      <c r="DO132" s="445" t="s">
        <v>489</v>
      </c>
      <c r="DP132" s="443" t="s">
        <v>492</v>
      </c>
      <c r="DQ132" s="443" t="s">
        <v>492</v>
      </c>
      <c r="DR132" s="445" t="s">
        <v>492</v>
      </c>
      <c r="DS132" s="424" t="s">
        <v>451</v>
      </c>
      <c r="DT132" s="424" t="s">
        <v>2069</v>
      </c>
      <c r="DU132" s="20"/>
      <c r="DV132" s="20" t="s">
        <v>451</v>
      </c>
      <c r="DW132" s="20" t="s">
        <v>3243</v>
      </c>
      <c r="DX132" s="20" t="s">
        <v>451</v>
      </c>
      <c r="DY132" s="424" t="s">
        <v>451</v>
      </c>
      <c r="DZ132" s="424"/>
      <c r="EA132" s="637" t="s">
        <v>451</v>
      </c>
      <c r="EB132" s="629" t="s">
        <v>481</v>
      </c>
      <c r="EC132" s="554"/>
      <c r="ED132" s="424" t="s">
        <v>2975</v>
      </c>
      <c r="EE132" s="424" t="s">
        <v>451</v>
      </c>
      <c r="EF132" s="520"/>
      <c r="EG132" s="447" t="s">
        <v>451</v>
      </c>
      <c r="EH132" s="424" t="s">
        <v>451</v>
      </c>
      <c r="EI132" s="424"/>
      <c r="EJ132" s="620" t="s">
        <v>492</v>
      </c>
      <c r="EK132" s="425"/>
      <c r="EL132" s="459"/>
      <c r="EM132" s="460" t="s">
        <v>451</v>
      </c>
      <c r="EN132" s="425"/>
      <c r="EO132" s="20" t="s">
        <v>492</v>
      </c>
      <c r="EP132" s="424"/>
      <c r="EQ132" s="445" t="s">
        <v>451</v>
      </c>
      <c r="ER132" s="454" t="s">
        <v>451</v>
      </c>
      <c r="ES132" s="425"/>
      <c r="ET132" s="424" t="s">
        <v>451</v>
      </c>
    </row>
    <row r="133" spans="1:150" ht="409.6" x14ac:dyDescent="0.2">
      <c r="A133" s="421"/>
      <c r="B133" s="422"/>
      <c r="C133" s="421"/>
      <c r="D133" s="428"/>
      <c r="E133" s="3" t="s">
        <v>321</v>
      </c>
      <c r="F133" s="110" t="s">
        <v>451</v>
      </c>
      <c r="G133" s="110" t="s">
        <v>481</v>
      </c>
      <c r="H133" s="110" t="s">
        <v>481</v>
      </c>
      <c r="I133" s="110" t="s">
        <v>481</v>
      </c>
      <c r="J133" s="110" t="s">
        <v>481</v>
      </c>
      <c r="K133" s="110" t="s">
        <v>653</v>
      </c>
      <c r="L133" s="110"/>
      <c r="M133" s="20"/>
      <c r="N133" s="425"/>
      <c r="O133" s="110" t="s">
        <v>481</v>
      </c>
      <c r="P133" s="1" t="s">
        <v>809</v>
      </c>
      <c r="Q133" s="1" t="s">
        <v>481</v>
      </c>
      <c r="R133" s="113" t="s">
        <v>481</v>
      </c>
      <c r="S133" s="424" t="s">
        <v>451</v>
      </c>
      <c r="T133" s="424" t="s">
        <v>451</v>
      </c>
      <c r="U133" s="110"/>
      <c r="V133" s="110"/>
      <c r="W133" s="110"/>
      <c r="X133" s="320"/>
      <c r="Y133" s="110" t="s">
        <v>997</v>
      </c>
      <c r="Z133" s="110"/>
      <c r="AA133" s="620" t="s">
        <v>481</v>
      </c>
      <c r="AB133" s="110"/>
      <c r="AC133" s="110"/>
      <c r="AD133" s="1" t="s">
        <v>1146</v>
      </c>
      <c r="AE133" s="425"/>
      <c r="AF133" s="425"/>
      <c r="AG133" s="110" t="s">
        <v>481</v>
      </c>
      <c r="AH133" s="110" t="s">
        <v>481</v>
      </c>
      <c r="AI133" s="110" t="s">
        <v>481</v>
      </c>
      <c r="AJ133" s="110"/>
      <c r="AK133" s="110"/>
      <c r="AL133" s="425"/>
      <c r="AM133" s="110"/>
      <c r="AN133" s="425"/>
      <c r="AO133" s="424"/>
      <c r="AP133" s="424" t="s">
        <v>2029</v>
      </c>
      <c r="AQ133" s="424"/>
      <c r="AR133" s="110"/>
      <c r="AS133" s="424"/>
      <c r="AT133" s="320"/>
      <c r="AU133" s="425"/>
      <c r="AV133" s="425"/>
      <c r="AW133" s="110" t="s">
        <v>481</v>
      </c>
      <c r="AX133" s="110" t="s">
        <v>481</v>
      </c>
      <c r="AY133" s="110" t="s">
        <v>481</v>
      </c>
      <c r="AZ133" s="110" t="s">
        <v>451</v>
      </c>
      <c r="BA133" s="110"/>
      <c r="BB133" s="110"/>
      <c r="BC133" s="110"/>
      <c r="BD133" s="110" t="s">
        <v>481</v>
      </c>
      <c r="BE133" s="110" t="s">
        <v>481</v>
      </c>
      <c r="BF133" s="110" t="s">
        <v>481</v>
      </c>
      <c r="BG133" s="110" t="s">
        <v>481</v>
      </c>
      <c r="BH133" s="110" t="s">
        <v>481</v>
      </c>
      <c r="BI133" s="198"/>
      <c r="BJ133" s="110"/>
      <c r="BK133" s="425"/>
      <c r="BL133" s="110" t="s">
        <v>451</v>
      </c>
      <c r="BM133" s="110"/>
      <c r="BN133" s="110" t="s">
        <v>481</v>
      </c>
      <c r="BO133" s="110" t="s">
        <v>481</v>
      </c>
      <c r="BP133" s="17" t="s">
        <v>481</v>
      </c>
      <c r="BQ133" s="425"/>
      <c r="BR133" s="110" t="s">
        <v>451</v>
      </c>
      <c r="BS133" s="116" t="s">
        <v>451</v>
      </c>
      <c r="BT133" s="425"/>
      <c r="BU133" s="425"/>
      <c r="BV133" s="424"/>
      <c r="BW133" s="425"/>
      <c r="BX133" s="424" t="s">
        <v>451</v>
      </c>
      <c r="BY133" s="110" t="s">
        <v>809</v>
      </c>
      <c r="BZ133" s="110" t="s">
        <v>481</v>
      </c>
      <c r="CA133" s="110" t="s">
        <v>481</v>
      </c>
      <c r="CB133" s="110" t="s">
        <v>481</v>
      </c>
      <c r="CC133" s="110"/>
      <c r="CD133" s="110" t="s">
        <v>481</v>
      </c>
      <c r="CE133" s="110"/>
      <c r="CF133" s="620" t="s">
        <v>492</v>
      </c>
      <c r="CG133" s="424" t="s">
        <v>451</v>
      </c>
      <c r="CH133" s="424" t="s">
        <v>451</v>
      </c>
      <c r="CI133" s="446" t="s">
        <v>451</v>
      </c>
      <c r="CJ133" s="424" t="s">
        <v>2217</v>
      </c>
      <c r="CK133" s="20"/>
      <c r="CL133" s="20"/>
      <c r="CM133" s="20"/>
      <c r="CN133" s="425"/>
      <c r="CO133" s="444" t="s">
        <v>481</v>
      </c>
      <c r="CP133" s="444" t="s">
        <v>2169</v>
      </c>
      <c r="CQ133" s="444" t="s">
        <v>481</v>
      </c>
      <c r="CR133" s="447" t="s">
        <v>481</v>
      </c>
      <c r="CS133" s="424" t="s">
        <v>3243</v>
      </c>
      <c r="CT133" s="443" t="s">
        <v>481</v>
      </c>
      <c r="CU133" s="424" t="s">
        <v>451</v>
      </c>
      <c r="CV133" s="424" t="s">
        <v>736</v>
      </c>
      <c r="CW133" s="620" t="s">
        <v>2922</v>
      </c>
      <c r="CX133" s="424"/>
      <c r="CY133" s="511" t="s">
        <v>3054</v>
      </c>
      <c r="CZ133" s="696"/>
      <c r="DA133" s="449" t="s">
        <v>3102</v>
      </c>
      <c r="DB133" s="110"/>
      <c r="DC133" s="110"/>
      <c r="DD133" s="425"/>
      <c r="DE133" s="424"/>
      <c r="DF133" s="424" t="s">
        <v>2350</v>
      </c>
      <c r="DG133" s="424" t="s">
        <v>2370</v>
      </c>
      <c r="DH133" s="464"/>
      <c r="DI133" s="424" t="s">
        <v>481</v>
      </c>
      <c r="DJ133" s="544" t="s">
        <v>2442</v>
      </c>
      <c r="DK133" s="453" t="s">
        <v>481</v>
      </c>
      <c r="DL133" s="425"/>
      <c r="DM133" s="20"/>
      <c r="DN133" s="424" t="s">
        <v>481</v>
      </c>
      <c r="DO133" s="445" t="s">
        <v>2557</v>
      </c>
      <c r="DP133" s="443" t="s">
        <v>492</v>
      </c>
      <c r="DQ133" s="443" t="s">
        <v>492</v>
      </c>
      <c r="DR133" s="445" t="s">
        <v>492</v>
      </c>
      <c r="DS133" s="424"/>
      <c r="DT133" s="424" t="s">
        <v>2070</v>
      </c>
      <c r="DU133" s="20"/>
      <c r="DV133" s="20"/>
      <c r="DW133" s="20" t="s">
        <v>3243</v>
      </c>
      <c r="DX133" s="20"/>
      <c r="DY133" s="424" t="s">
        <v>451</v>
      </c>
      <c r="DZ133" s="424"/>
      <c r="EA133" s="519" t="s">
        <v>481</v>
      </c>
      <c r="EB133" s="629" t="s">
        <v>481</v>
      </c>
      <c r="EC133" s="424"/>
      <c r="ED133" s="424" t="s">
        <v>2976</v>
      </c>
      <c r="EE133" s="424"/>
      <c r="EF133" s="520"/>
      <c r="EG133" s="447"/>
      <c r="EH133" s="424" t="s">
        <v>451</v>
      </c>
      <c r="EI133" s="424"/>
      <c r="EJ133" s="620" t="s">
        <v>481</v>
      </c>
      <c r="EK133" s="425"/>
      <c r="EL133" s="459"/>
      <c r="EM133" s="460" t="s">
        <v>451</v>
      </c>
      <c r="EN133" s="425"/>
      <c r="EO133" s="20" t="s">
        <v>481</v>
      </c>
      <c r="EP133" s="424"/>
      <c r="EQ133" s="445" t="s">
        <v>481</v>
      </c>
      <c r="ER133" s="454" t="s">
        <v>481</v>
      </c>
      <c r="ES133" s="425"/>
      <c r="ET133" s="424" t="s">
        <v>809</v>
      </c>
    </row>
    <row r="134" spans="1:150" ht="42" x14ac:dyDescent="0.2">
      <c r="A134" s="421"/>
      <c r="B134" s="422"/>
      <c r="C134" s="421"/>
      <c r="D134" s="428"/>
      <c r="E134" s="3" t="s">
        <v>325</v>
      </c>
      <c r="F134" s="116" t="s">
        <v>451</v>
      </c>
      <c r="G134" s="116" t="s">
        <v>481</v>
      </c>
      <c r="H134" s="116" t="s">
        <v>481</v>
      </c>
      <c r="I134" s="116" t="s">
        <v>481</v>
      </c>
      <c r="J134" s="116" t="s">
        <v>481</v>
      </c>
      <c r="K134" s="116">
        <v>5380</v>
      </c>
      <c r="L134" s="116"/>
      <c r="M134" s="404"/>
      <c r="N134" s="425"/>
      <c r="O134" s="116" t="s">
        <v>481</v>
      </c>
      <c r="P134" s="1" t="s">
        <v>809</v>
      </c>
      <c r="Q134" s="1" t="s">
        <v>481</v>
      </c>
      <c r="R134" s="113" t="s">
        <v>481</v>
      </c>
      <c r="S134" s="620" t="s">
        <v>451</v>
      </c>
      <c r="T134" s="620" t="s">
        <v>451</v>
      </c>
      <c r="U134" s="116"/>
      <c r="V134" s="116"/>
      <c r="W134" s="116"/>
      <c r="X134" s="147"/>
      <c r="Y134" s="116">
        <v>12753</v>
      </c>
      <c r="Z134" s="116"/>
      <c r="AA134" s="620" t="s">
        <v>481</v>
      </c>
      <c r="AB134" s="116"/>
      <c r="AC134" s="116"/>
      <c r="AD134" s="110">
        <v>13</v>
      </c>
      <c r="AE134" s="425"/>
      <c r="AF134" s="425"/>
      <c r="AG134" s="116" t="s">
        <v>481</v>
      </c>
      <c r="AH134" s="116" t="s">
        <v>481</v>
      </c>
      <c r="AI134" s="116" t="s">
        <v>481</v>
      </c>
      <c r="AJ134" s="116"/>
      <c r="AK134" s="116"/>
      <c r="AL134" s="425"/>
      <c r="AM134" s="116"/>
      <c r="AN134" s="425"/>
      <c r="AO134" s="620"/>
      <c r="AP134" s="620">
        <v>65710</v>
      </c>
      <c r="AQ134" s="620"/>
      <c r="AR134" s="171"/>
      <c r="AS134" s="620"/>
      <c r="AT134" s="147"/>
      <c r="AU134" s="425"/>
      <c r="AV134" s="425"/>
      <c r="AW134" s="116" t="s">
        <v>481</v>
      </c>
      <c r="AX134" s="116" t="s">
        <v>481</v>
      </c>
      <c r="AY134" s="116" t="s">
        <v>481</v>
      </c>
      <c r="AZ134" s="116" t="s">
        <v>451</v>
      </c>
      <c r="BA134" s="116"/>
      <c r="BB134" s="116"/>
      <c r="BC134" s="116"/>
      <c r="BD134" s="116" t="s">
        <v>481</v>
      </c>
      <c r="BE134" s="116" t="s">
        <v>481</v>
      </c>
      <c r="BF134" s="116" t="s">
        <v>481</v>
      </c>
      <c r="BG134" s="116" t="s">
        <v>481</v>
      </c>
      <c r="BH134" s="116" t="s">
        <v>481</v>
      </c>
      <c r="BI134" s="204" t="s">
        <v>481</v>
      </c>
      <c r="BJ134" s="116"/>
      <c r="BK134" s="425"/>
      <c r="BL134" s="116" t="s">
        <v>451</v>
      </c>
      <c r="BM134" s="116"/>
      <c r="BN134" s="116" t="s">
        <v>481</v>
      </c>
      <c r="BO134" s="116" t="s">
        <v>481</v>
      </c>
      <c r="BP134" s="622" t="s">
        <v>481</v>
      </c>
      <c r="BQ134" s="425"/>
      <c r="BR134" s="116" t="s">
        <v>451</v>
      </c>
      <c r="BS134" s="116" t="s">
        <v>451</v>
      </c>
      <c r="BT134" s="425"/>
      <c r="BU134" s="425"/>
      <c r="BV134" s="620"/>
      <c r="BW134" s="425"/>
      <c r="BX134" s="620" t="s">
        <v>451</v>
      </c>
      <c r="BY134" s="116" t="s">
        <v>809</v>
      </c>
      <c r="BZ134" s="116" t="s">
        <v>481</v>
      </c>
      <c r="CA134" s="116" t="s">
        <v>481</v>
      </c>
      <c r="CB134" s="116" t="s">
        <v>481</v>
      </c>
      <c r="CC134" s="116"/>
      <c r="CD134" s="116" t="s">
        <v>481</v>
      </c>
      <c r="CE134" s="116"/>
      <c r="CF134" s="620" t="s">
        <v>492</v>
      </c>
      <c r="CG134" s="424" t="s">
        <v>451</v>
      </c>
      <c r="CH134" s="424" t="s">
        <v>451</v>
      </c>
      <c r="CI134" s="623">
        <v>0</v>
      </c>
      <c r="CJ134" s="620"/>
      <c r="CK134" s="404"/>
      <c r="CL134" s="404"/>
      <c r="CM134" s="404"/>
      <c r="CN134" s="425"/>
      <c r="CO134" s="633" t="s">
        <v>481</v>
      </c>
      <c r="CP134" s="633" t="s">
        <v>481</v>
      </c>
      <c r="CQ134" s="633" t="s">
        <v>481</v>
      </c>
      <c r="CR134" s="621" t="s">
        <v>481</v>
      </c>
      <c r="CS134" s="620" t="s">
        <v>3243</v>
      </c>
      <c r="CT134" s="443" t="s">
        <v>481</v>
      </c>
      <c r="CU134" s="620" t="s">
        <v>451</v>
      </c>
      <c r="CV134" s="620">
        <v>0</v>
      </c>
      <c r="CW134" s="620">
        <v>7</v>
      </c>
      <c r="CX134" s="620"/>
      <c r="CY134" s="620">
        <v>9719</v>
      </c>
      <c r="CZ134" s="634"/>
      <c r="DA134" s="626">
        <f>'[1]Учетная политика'!$K$14</f>
        <v>5500</v>
      </c>
      <c r="DB134" s="116"/>
      <c r="DC134" s="116"/>
      <c r="DD134" s="425"/>
      <c r="DE134" s="620"/>
      <c r="DF134" s="620">
        <v>8955</v>
      </c>
      <c r="DG134" s="620"/>
      <c r="DH134" s="636"/>
      <c r="DI134" s="620" t="s">
        <v>481</v>
      </c>
      <c r="DJ134" s="544">
        <v>494205</v>
      </c>
      <c r="DK134" s="544" t="s">
        <v>481</v>
      </c>
      <c r="DL134" s="425"/>
      <c r="DM134" s="404"/>
      <c r="DN134" s="620" t="s">
        <v>481</v>
      </c>
      <c r="DO134" s="627"/>
      <c r="DP134" s="443" t="s">
        <v>492</v>
      </c>
      <c r="DQ134" s="443" t="s">
        <v>492</v>
      </c>
      <c r="DR134" s="627" t="s">
        <v>492</v>
      </c>
      <c r="DS134" s="620"/>
      <c r="DT134" s="620">
        <v>85</v>
      </c>
      <c r="DU134" s="404"/>
      <c r="DV134" s="404"/>
      <c r="DW134" s="404" t="s">
        <v>3243</v>
      </c>
      <c r="DX134" s="404"/>
      <c r="DY134" s="620" t="s">
        <v>451</v>
      </c>
      <c r="DZ134" s="620"/>
      <c r="EA134" s="637" t="s">
        <v>481</v>
      </c>
      <c r="EB134" s="629" t="s">
        <v>481</v>
      </c>
      <c r="EC134" s="620"/>
      <c r="ED134" s="620">
        <v>2050</v>
      </c>
      <c r="EE134" s="620"/>
      <c r="EF134" s="639"/>
      <c r="EG134" s="621"/>
      <c r="EH134" s="620" t="s">
        <v>451</v>
      </c>
      <c r="EI134" s="620"/>
      <c r="EJ134" s="620" t="s">
        <v>481</v>
      </c>
      <c r="EK134" s="425"/>
      <c r="EL134" s="631"/>
      <c r="EM134" s="640">
        <v>0</v>
      </c>
      <c r="EN134" s="425"/>
      <c r="EO134" s="404" t="s">
        <v>481</v>
      </c>
      <c r="EP134" s="620"/>
      <c r="EQ134" s="627" t="s">
        <v>481</v>
      </c>
      <c r="ER134" s="454" t="s">
        <v>481</v>
      </c>
      <c r="ES134" s="425"/>
      <c r="ET134" s="620" t="s">
        <v>809</v>
      </c>
    </row>
    <row r="135" spans="1:150" ht="409.6" x14ac:dyDescent="0.2">
      <c r="A135" s="421" t="s">
        <v>354</v>
      </c>
      <c r="B135" s="422" t="s">
        <v>355</v>
      </c>
      <c r="C135" s="441" t="s">
        <v>356</v>
      </c>
      <c r="D135" s="424" t="s">
        <v>357</v>
      </c>
      <c r="E135" s="3" t="s">
        <v>358</v>
      </c>
      <c r="F135" s="110" t="s">
        <v>465</v>
      </c>
      <c r="G135" s="110" t="s">
        <v>864</v>
      </c>
      <c r="H135" s="125">
        <v>1</v>
      </c>
      <c r="I135" s="125">
        <v>1</v>
      </c>
      <c r="J135" s="110" t="s">
        <v>624</v>
      </c>
      <c r="K135" s="125">
        <v>1</v>
      </c>
      <c r="L135" s="110" t="s">
        <v>451</v>
      </c>
      <c r="M135" s="20" t="s">
        <v>3231</v>
      </c>
      <c r="N135" s="425"/>
      <c r="O135" s="125">
        <v>1</v>
      </c>
      <c r="P135" s="125">
        <v>1</v>
      </c>
      <c r="Q135" s="110" t="s">
        <v>457</v>
      </c>
      <c r="R135" s="125">
        <v>1</v>
      </c>
      <c r="S135" s="554">
        <v>1</v>
      </c>
      <c r="T135" s="554">
        <v>1</v>
      </c>
      <c r="U135" s="125">
        <v>1</v>
      </c>
      <c r="V135" s="125">
        <v>1</v>
      </c>
      <c r="W135" s="110" t="s">
        <v>947</v>
      </c>
      <c r="X135" s="320" t="s">
        <v>973</v>
      </c>
      <c r="Y135" s="125">
        <v>1</v>
      </c>
      <c r="Z135" s="125">
        <v>1</v>
      </c>
      <c r="AA135" s="554" t="s">
        <v>2999</v>
      </c>
      <c r="AB135" s="125">
        <v>1</v>
      </c>
      <c r="AC135" s="110">
        <v>100</v>
      </c>
      <c r="AD135" s="125" t="s">
        <v>1147</v>
      </c>
      <c r="AE135" s="425"/>
      <c r="AF135" s="425"/>
      <c r="AG135" s="125">
        <v>1</v>
      </c>
      <c r="AH135" s="110" t="s">
        <v>1110</v>
      </c>
      <c r="AI135" s="110" t="s">
        <v>496</v>
      </c>
      <c r="AJ135" s="110">
        <v>100</v>
      </c>
      <c r="AK135" s="125">
        <v>1</v>
      </c>
      <c r="AL135" s="425"/>
      <c r="AM135" s="173">
        <v>1</v>
      </c>
      <c r="AN135" s="425"/>
      <c r="AO135" s="424" t="s">
        <v>1992</v>
      </c>
      <c r="AP135" s="554">
        <v>1</v>
      </c>
      <c r="AQ135" s="424" t="s">
        <v>1207</v>
      </c>
      <c r="AR135" s="173">
        <v>1</v>
      </c>
      <c r="AS135" s="699">
        <v>1</v>
      </c>
      <c r="AT135" s="176" t="s">
        <v>1275</v>
      </c>
      <c r="AU135" s="425"/>
      <c r="AV135" s="425"/>
      <c r="AW135" s="125">
        <v>1</v>
      </c>
      <c r="AX135" s="125" t="s">
        <v>1319</v>
      </c>
      <c r="AY135" s="125" t="s">
        <v>451</v>
      </c>
      <c r="AZ135" s="110" t="s">
        <v>1365</v>
      </c>
      <c r="BA135" s="125">
        <v>1</v>
      </c>
      <c r="BB135" s="125" t="s">
        <v>1419</v>
      </c>
      <c r="BC135" s="110">
        <v>100</v>
      </c>
      <c r="BD135" s="125">
        <v>1</v>
      </c>
      <c r="BE135" s="125">
        <v>1</v>
      </c>
      <c r="BF135" s="110" t="s">
        <v>1520</v>
      </c>
      <c r="BG135" s="110">
        <v>100</v>
      </c>
      <c r="BH135" s="125">
        <v>1</v>
      </c>
      <c r="BI135" s="198" t="s">
        <v>451</v>
      </c>
      <c r="BJ135" s="208" t="s">
        <v>1588</v>
      </c>
      <c r="BK135" s="425"/>
      <c r="BL135" s="125">
        <v>1</v>
      </c>
      <c r="BM135" s="110" t="s">
        <v>1647</v>
      </c>
      <c r="BN135" s="125" t="s">
        <v>1681</v>
      </c>
      <c r="BO135" s="125" t="s">
        <v>1701</v>
      </c>
      <c r="BP135" s="17" t="s">
        <v>3145</v>
      </c>
      <c r="BQ135" s="425"/>
      <c r="BR135" s="116" t="s">
        <v>570</v>
      </c>
      <c r="BS135" s="110" t="s">
        <v>596</v>
      </c>
      <c r="BT135" s="425"/>
      <c r="BU135" s="425"/>
      <c r="BV135" s="554">
        <v>1</v>
      </c>
      <c r="BW135" s="425"/>
      <c r="BX135" s="424" t="s">
        <v>1743</v>
      </c>
      <c r="BY135" s="110" t="s">
        <v>1767</v>
      </c>
      <c r="BZ135" s="110" t="s">
        <v>1797</v>
      </c>
      <c r="CA135" s="125" t="s">
        <v>1828</v>
      </c>
      <c r="CB135" s="110" t="s">
        <v>1847</v>
      </c>
      <c r="CC135" s="110" t="s">
        <v>1865</v>
      </c>
      <c r="CD135" s="125">
        <v>1</v>
      </c>
      <c r="CE135" s="110" t="s">
        <v>1893</v>
      </c>
      <c r="CF135" s="424" t="s">
        <v>2891</v>
      </c>
      <c r="CG135" s="445" t="s">
        <v>2242</v>
      </c>
      <c r="CH135" s="445" t="s">
        <v>2260</v>
      </c>
      <c r="CI135" s="700">
        <v>1</v>
      </c>
      <c r="CJ135" s="554">
        <v>0.94</v>
      </c>
      <c r="CK135" s="408">
        <v>1</v>
      </c>
      <c r="CL135" s="408">
        <v>1</v>
      </c>
      <c r="CM135" s="20" t="s">
        <v>3336</v>
      </c>
      <c r="CN135" s="425"/>
      <c r="CO135" s="701">
        <v>1</v>
      </c>
      <c r="CP135" s="701" t="s">
        <v>2170</v>
      </c>
      <c r="CQ135" s="701" t="s">
        <v>451</v>
      </c>
      <c r="CR135" s="699">
        <v>1</v>
      </c>
      <c r="CS135" s="554">
        <v>1</v>
      </c>
      <c r="CT135" s="443" t="s">
        <v>2643</v>
      </c>
      <c r="CU135" s="444" t="s">
        <v>2330</v>
      </c>
      <c r="CV135" s="554">
        <v>1</v>
      </c>
      <c r="CW135" s="424" t="s">
        <v>2923</v>
      </c>
      <c r="CX135" s="424" t="s">
        <v>451</v>
      </c>
      <c r="CY135" s="444" t="s">
        <v>451</v>
      </c>
      <c r="CZ135" s="702"/>
      <c r="DA135" s="449" t="s">
        <v>451</v>
      </c>
      <c r="DB135" s="125">
        <v>1</v>
      </c>
      <c r="DC135" s="125"/>
      <c r="DD135" s="425"/>
      <c r="DE135" s="554">
        <v>1</v>
      </c>
      <c r="DF135" s="554">
        <v>1</v>
      </c>
      <c r="DG135" s="554">
        <v>1</v>
      </c>
      <c r="DH135" s="464" t="s">
        <v>2386</v>
      </c>
      <c r="DI135" s="554">
        <v>1</v>
      </c>
      <c r="DJ135" s="694" t="s">
        <v>2443</v>
      </c>
      <c r="DK135" s="564">
        <v>1</v>
      </c>
      <c r="DL135" s="425"/>
      <c r="DM135" s="17" t="s">
        <v>2539</v>
      </c>
      <c r="DN135" s="554">
        <v>1</v>
      </c>
      <c r="DO135" s="669">
        <v>1</v>
      </c>
      <c r="DP135" s="703">
        <v>1</v>
      </c>
      <c r="DQ135" s="443" t="s">
        <v>492</v>
      </c>
      <c r="DR135" s="704">
        <v>0.33600000000000002</v>
      </c>
      <c r="DS135" s="424">
        <v>100</v>
      </c>
      <c r="DT135" s="424" t="s">
        <v>2071</v>
      </c>
      <c r="DU135" s="408">
        <v>1</v>
      </c>
      <c r="DV135" s="20" t="s">
        <v>3367</v>
      </c>
      <c r="DW135" s="408" t="s">
        <v>451</v>
      </c>
      <c r="DX135" s="455" t="s">
        <v>2609</v>
      </c>
      <c r="DY135" s="705">
        <v>1</v>
      </c>
      <c r="DZ135" s="554">
        <v>1</v>
      </c>
      <c r="EA135" s="637" t="s">
        <v>2669</v>
      </c>
      <c r="EB135" s="457" t="s">
        <v>2686</v>
      </c>
      <c r="EC135" s="554">
        <v>1</v>
      </c>
      <c r="ED135" s="554">
        <v>1</v>
      </c>
      <c r="EE135" s="554">
        <v>1</v>
      </c>
      <c r="EF135" s="520"/>
      <c r="EG135" s="699" t="s">
        <v>2803</v>
      </c>
      <c r="EH135" s="424">
        <v>100</v>
      </c>
      <c r="EI135" s="424" t="s">
        <v>3185</v>
      </c>
      <c r="EJ135" s="424" t="s">
        <v>3206</v>
      </c>
      <c r="EK135" s="425"/>
      <c r="EL135" s="569">
        <v>1</v>
      </c>
      <c r="EM135" s="460" t="s">
        <v>2863</v>
      </c>
      <c r="EN135" s="425"/>
      <c r="EO135" s="408">
        <v>1</v>
      </c>
      <c r="EP135" s="554">
        <v>1</v>
      </c>
      <c r="EQ135" s="669">
        <v>1</v>
      </c>
      <c r="ER135" s="706">
        <v>1</v>
      </c>
      <c r="ES135" s="425"/>
      <c r="ET135" s="554">
        <v>1</v>
      </c>
    </row>
    <row r="136" spans="1:150" ht="409.6" x14ac:dyDescent="0.2">
      <c r="A136" s="421"/>
      <c r="B136" s="422"/>
      <c r="C136" s="441" t="s">
        <v>359</v>
      </c>
      <c r="D136" s="424" t="s">
        <v>360</v>
      </c>
      <c r="E136" s="3" t="s">
        <v>92</v>
      </c>
      <c r="F136" s="110" t="s">
        <v>466</v>
      </c>
      <c r="G136" s="110" t="s">
        <v>864</v>
      </c>
      <c r="H136" s="110" t="s">
        <v>481</v>
      </c>
      <c r="I136" s="110" t="s">
        <v>481</v>
      </c>
      <c r="J136" s="110" t="s">
        <v>625</v>
      </c>
      <c r="K136" s="110"/>
      <c r="L136" s="110" t="s">
        <v>682</v>
      </c>
      <c r="M136" s="20"/>
      <c r="N136" s="425"/>
      <c r="O136" s="110" t="s">
        <v>492</v>
      </c>
      <c r="P136" s="1" t="s">
        <v>809</v>
      </c>
      <c r="Q136" s="1" t="s">
        <v>481</v>
      </c>
      <c r="R136" s="110"/>
      <c r="S136" s="424" t="s">
        <v>451</v>
      </c>
      <c r="T136" s="424" t="s">
        <v>451</v>
      </c>
      <c r="U136" s="110"/>
      <c r="V136" s="110"/>
      <c r="W136" s="1" t="s">
        <v>948</v>
      </c>
      <c r="X136" s="320" t="s">
        <v>974</v>
      </c>
      <c r="Y136" s="110"/>
      <c r="Z136" s="110"/>
      <c r="AA136" s="444" t="s">
        <v>3000</v>
      </c>
      <c r="AB136" s="110" t="s">
        <v>481</v>
      </c>
      <c r="AC136" s="110"/>
      <c r="AD136" s="125" t="s">
        <v>1148</v>
      </c>
      <c r="AE136" s="425"/>
      <c r="AF136" s="425"/>
      <c r="AG136" s="110" t="s">
        <v>481</v>
      </c>
      <c r="AH136" s="110" t="s">
        <v>1110</v>
      </c>
      <c r="AI136" s="110" t="s">
        <v>497</v>
      </c>
      <c r="AJ136" s="110"/>
      <c r="AK136" s="110"/>
      <c r="AL136" s="425"/>
      <c r="AM136" s="110"/>
      <c r="AN136" s="425"/>
      <c r="AO136" s="424" t="s">
        <v>2001</v>
      </c>
      <c r="AP136" s="424" t="s">
        <v>2030</v>
      </c>
      <c r="AQ136" s="424" t="s">
        <v>1208</v>
      </c>
      <c r="AR136" s="322"/>
      <c r="AS136" s="424"/>
      <c r="AT136" s="176" t="s">
        <v>1276</v>
      </c>
      <c r="AU136" s="425"/>
      <c r="AV136" s="425"/>
      <c r="AW136" s="110" t="s">
        <v>481</v>
      </c>
      <c r="AX136" s="110" t="s">
        <v>1320</v>
      </c>
      <c r="AY136" s="110" t="s">
        <v>1338</v>
      </c>
      <c r="AZ136" s="110" t="s">
        <v>1366</v>
      </c>
      <c r="BA136" s="110"/>
      <c r="BB136" s="1" t="s">
        <v>1420</v>
      </c>
      <c r="BC136" s="110"/>
      <c r="BD136" s="110" t="s">
        <v>481</v>
      </c>
      <c r="BE136" s="110" t="s">
        <v>481</v>
      </c>
      <c r="BF136" s="110" t="s">
        <v>1521</v>
      </c>
      <c r="BG136" s="110" t="s">
        <v>481</v>
      </c>
      <c r="BH136" s="110" t="s">
        <v>481</v>
      </c>
      <c r="BI136" s="198" t="s">
        <v>1558</v>
      </c>
      <c r="BJ136" s="208" t="s">
        <v>1589</v>
      </c>
      <c r="BK136" s="425"/>
      <c r="BL136" s="110" t="s">
        <v>451</v>
      </c>
      <c r="BM136" s="320" t="s">
        <v>1648</v>
      </c>
      <c r="BN136" s="110" t="s">
        <v>481</v>
      </c>
      <c r="BO136" s="116" t="s">
        <v>1702</v>
      </c>
      <c r="BP136" s="17" t="s">
        <v>3155</v>
      </c>
      <c r="BQ136" s="425"/>
      <c r="BR136" s="110"/>
      <c r="BS136" s="110" t="s">
        <v>570</v>
      </c>
      <c r="BT136" s="425"/>
      <c r="BU136" s="425"/>
      <c r="BV136" s="424"/>
      <c r="BW136" s="425"/>
      <c r="BX136" s="424" t="s">
        <v>451</v>
      </c>
      <c r="BY136" s="110" t="s">
        <v>1768</v>
      </c>
      <c r="BZ136" s="110" t="s">
        <v>1798</v>
      </c>
      <c r="CA136" s="110" t="s">
        <v>1829</v>
      </c>
      <c r="CB136" s="110" t="s">
        <v>1848</v>
      </c>
      <c r="CC136" s="110" t="s">
        <v>1866</v>
      </c>
      <c r="CD136" s="110" t="s">
        <v>481</v>
      </c>
      <c r="CE136" s="110" t="s">
        <v>1894</v>
      </c>
      <c r="CF136" s="424" t="s">
        <v>2892</v>
      </c>
      <c r="CG136" s="424" t="s">
        <v>2243</v>
      </c>
      <c r="CH136" s="424" t="s">
        <v>2261</v>
      </c>
      <c r="CI136" s="446" t="s">
        <v>451</v>
      </c>
      <c r="CJ136" s="424" t="s">
        <v>2218</v>
      </c>
      <c r="CK136" s="20"/>
      <c r="CL136" s="20"/>
      <c r="CM136" s="20" t="s">
        <v>3337</v>
      </c>
      <c r="CN136" s="425"/>
      <c r="CO136" s="444" t="s">
        <v>451</v>
      </c>
      <c r="CP136" s="444" t="s">
        <v>2171</v>
      </c>
      <c r="CQ136" s="701" t="s">
        <v>2187</v>
      </c>
      <c r="CR136" s="447" t="s">
        <v>481</v>
      </c>
      <c r="CS136" s="424" t="s">
        <v>3243</v>
      </c>
      <c r="CT136" s="443" t="s">
        <v>481</v>
      </c>
      <c r="CU136" s="424" t="s">
        <v>2331</v>
      </c>
      <c r="CV136" s="424" t="s">
        <v>736</v>
      </c>
      <c r="CW136" s="424" t="s">
        <v>2924</v>
      </c>
      <c r="CX136" s="424" t="s">
        <v>3023</v>
      </c>
      <c r="CY136" s="424" t="s">
        <v>3055</v>
      </c>
      <c r="CZ136" s="448"/>
      <c r="DA136" s="449"/>
      <c r="DB136" s="110"/>
      <c r="DC136" s="110"/>
      <c r="DD136" s="425"/>
      <c r="DE136" s="424" t="s">
        <v>3110</v>
      </c>
      <c r="DF136" s="424"/>
      <c r="DG136" s="424"/>
      <c r="DH136" s="464" t="s">
        <v>2387</v>
      </c>
      <c r="DI136" s="424" t="s">
        <v>481</v>
      </c>
      <c r="DJ136" s="694"/>
      <c r="DK136" s="453" t="s">
        <v>481</v>
      </c>
      <c r="DL136" s="425"/>
      <c r="DM136" s="409" t="s">
        <v>2540</v>
      </c>
      <c r="DN136" s="424" t="s">
        <v>481</v>
      </c>
      <c r="DO136" s="445" t="s">
        <v>481</v>
      </c>
      <c r="DP136" s="443"/>
      <c r="DQ136" s="443" t="s">
        <v>2588</v>
      </c>
      <c r="DR136" s="442" t="s">
        <v>3268</v>
      </c>
      <c r="DS136" s="424"/>
      <c r="DT136" s="424"/>
      <c r="DU136" s="20"/>
      <c r="DV136" s="20"/>
      <c r="DW136" s="20" t="s">
        <v>3393</v>
      </c>
      <c r="DX136" s="455" t="s">
        <v>2610</v>
      </c>
      <c r="DY136" s="424" t="s">
        <v>451</v>
      </c>
      <c r="DZ136" s="424"/>
      <c r="EA136" s="519" t="s">
        <v>8932</v>
      </c>
      <c r="EB136" s="629" t="s">
        <v>2687</v>
      </c>
      <c r="EC136" s="424"/>
      <c r="ED136" s="424"/>
      <c r="EE136" s="424" t="s">
        <v>2753</v>
      </c>
      <c r="EF136" s="458" t="s">
        <v>2780</v>
      </c>
      <c r="EG136" s="699" t="s">
        <v>2181</v>
      </c>
      <c r="EH136" s="424" t="s">
        <v>451</v>
      </c>
      <c r="EI136" s="424" t="s">
        <v>3186</v>
      </c>
      <c r="EJ136" s="424" t="s">
        <v>3207</v>
      </c>
      <c r="EK136" s="425"/>
      <c r="EL136" s="459"/>
      <c r="EM136" s="460"/>
      <c r="EN136" s="425"/>
      <c r="EO136" s="20" t="s">
        <v>481</v>
      </c>
      <c r="EP136" s="424"/>
      <c r="EQ136" s="445" t="s">
        <v>481</v>
      </c>
      <c r="ER136" s="454" t="s">
        <v>481</v>
      </c>
      <c r="ES136" s="425"/>
      <c r="ET136" s="424" t="s">
        <v>809</v>
      </c>
    </row>
    <row r="137" spans="1:150" ht="170" x14ac:dyDescent="0.2">
      <c r="A137" s="423" t="s">
        <v>361</v>
      </c>
      <c r="B137" s="427" t="s">
        <v>442</v>
      </c>
      <c r="C137" s="423" t="s">
        <v>362</v>
      </c>
      <c r="D137" s="424" t="s">
        <v>363</v>
      </c>
      <c r="E137" s="3" t="s">
        <v>251</v>
      </c>
      <c r="F137" s="118">
        <v>15</v>
      </c>
      <c r="G137" s="118">
        <v>8</v>
      </c>
      <c r="H137" s="118">
        <v>11</v>
      </c>
      <c r="I137" s="118">
        <v>13</v>
      </c>
      <c r="J137" s="118" t="s">
        <v>626</v>
      </c>
      <c r="K137" s="116">
        <v>35</v>
      </c>
      <c r="L137" s="118">
        <v>165</v>
      </c>
      <c r="M137" s="410">
        <v>24</v>
      </c>
      <c r="N137" s="425"/>
      <c r="O137" s="116">
        <v>729</v>
      </c>
      <c r="P137" s="131">
        <v>63</v>
      </c>
      <c r="Q137" s="118">
        <v>21</v>
      </c>
      <c r="R137" s="113">
        <v>22</v>
      </c>
      <c r="S137" s="674">
        <v>22</v>
      </c>
      <c r="T137" s="674">
        <v>22</v>
      </c>
      <c r="U137" s="118">
        <v>95</v>
      </c>
      <c r="V137" s="118">
        <v>265</v>
      </c>
      <c r="W137" s="111">
        <v>31</v>
      </c>
      <c r="X137" s="147">
        <v>20</v>
      </c>
      <c r="Y137" s="118">
        <v>79</v>
      </c>
      <c r="Z137" s="118">
        <v>103</v>
      </c>
      <c r="AA137" s="674">
        <v>197</v>
      </c>
      <c r="AB137" s="110">
        <v>80</v>
      </c>
      <c r="AC137" s="116">
        <v>389</v>
      </c>
      <c r="AD137" s="118">
        <v>72</v>
      </c>
      <c r="AE137" s="425"/>
      <c r="AF137" s="425"/>
      <c r="AG137" s="118">
        <v>78</v>
      </c>
      <c r="AH137" s="118">
        <v>55</v>
      </c>
      <c r="AI137" s="116">
        <v>22</v>
      </c>
      <c r="AJ137" s="118">
        <v>79</v>
      </c>
      <c r="AK137" s="118">
        <v>32</v>
      </c>
      <c r="AL137" s="425"/>
      <c r="AM137" s="171">
        <v>453</v>
      </c>
      <c r="AN137" s="425"/>
      <c r="AO137" s="674" t="s">
        <v>1992</v>
      </c>
      <c r="AP137" s="674">
        <v>5</v>
      </c>
      <c r="AQ137" s="674" t="s">
        <v>1209</v>
      </c>
      <c r="AR137" s="170">
        <v>17</v>
      </c>
      <c r="AS137" s="621">
        <v>25</v>
      </c>
      <c r="AT137" s="180">
        <v>214</v>
      </c>
      <c r="AU137" s="425"/>
      <c r="AV137" s="425"/>
      <c r="AW137" s="118">
        <v>51</v>
      </c>
      <c r="AX137" s="118">
        <v>72</v>
      </c>
      <c r="AY137" s="118">
        <v>48</v>
      </c>
      <c r="AZ137" s="118">
        <v>126</v>
      </c>
      <c r="BA137" s="118">
        <v>215</v>
      </c>
      <c r="BB137" s="118">
        <v>15</v>
      </c>
      <c r="BC137" s="118" t="s">
        <v>1456</v>
      </c>
      <c r="BD137" s="116">
        <v>25</v>
      </c>
      <c r="BE137" s="116">
        <v>93</v>
      </c>
      <c r="BF137" s="110">
        <v>20</v>
      </c>
      <c r="BG137" s="110">
        <v>5</v>
      </c>
      <c r="BH137" s="116">
        <v>31</v>
      </c>
      <c r="BI137" s="207">
        <v>110</v>
      </c>
      <c r="BJ137" s="118">
        <v>206</v>
      </c>
      <c r="BK137" s="425"/>
      <c r="BL137" s="118">
        <v>75</v>
      </c>
      <c r="BM137" s="116">
        <v>37</v>
      </c>
      <c r="BN137" s="118">
        <v>185</v>
      </c>
      <c r="BO137" s="118">
        <v>159</v>
      </c>
      <c r="BP137" s="410">
        <v>21</v>
      </c>
      <c r="BQ137" s="425"/>
      <c r="BR137" s="116">
        <v>75</v>
      </c>
      <c r="BS137" s="116">
        <v>61</v>
      </c>
      <c r="BT137" s="425"/>
      <c r="BU137" s="425"/>
      <c r="BV137" s="674">
        <v>61</v>
      </c>
      <c r="BW137" s="425"/>
      <c r="BX137" s="674">
        <v>15</v>
      </c>
      <c r="BY137" s="116">
        <v>252</v>
      </c>
      <c r="BZ137" s="118">
        <v>14</v>
      </c>
      <c r="CA137" s="118">
        <v>52</v>
      </c>
      <c r="CB137" s="118">
        <v>113</v>
      </c>
      <c r="CC137" s="118">
        <v>53</v>
      </c>
      <c r="CD137" s="118">
        <v>120</v>
      </c>
      <c r="CE137" s="118">
        <v>2</v>
      </c>
      <c r="CF137" s="620">
        <v>234</v>
      </c>
      <c r="CG137" s="424">
        <v>53</v>
      </c>
      <c r="CH137" s="620">
        <v>35</v>
      </c>
      <c r="CI137" s="670">
        <v>9</v>
      </c>
      <c r="CJ137" s="674">
        <v>153</v>
      </c>
      <c r="CK137" s="410">
        <v>19</v>
      </c>
      <c r="CL137" s="410">
        <v>19</v>
      </c>
      <c r="CM137" s="410">
        <v>38</v>
      </c>
      <c r="CN137" s="425"/>
      <c r="CO137" s="620">
        <v>68</v>
      </c>
      <c r="CP137" s="620">
        <v>14</v>
      </c>
      <c r="CQ137" s="620">
        <v>12</v>
      </c>
      <c r="CR137" s="657" t="s">
        <v>2053</v>
      </c>
      <c r="CS137" s="674">
        <v>83</v>
      </c>
      <c r="CT137" s="443">
        <v>54</v>
      </c>
      <c r="CU137" s="674">
        <v>24</v>
      </c>
      <c r="CV137" s="674">
        <v>192</v>
      </c>
      <c r="CW137" s="674">
        <v>273</v>
      </c>
      <c r="CX137" s="674">
        <v>0</v>
      </c>
      <c r="CY137" s="674">
        <v>0</v>
      </c>
      <c r="CZ137" s="707"/>
      <c r="DA137" s="672">
        <v>0</v>
      </c>
      <c r="DB137" s="118">
        <v>312</v>
      </c>
      <c r="DC137" s="118"/>
      <c r="DD137" s="425"/>
      <c r="DE137" s="674">
        <v>366</v>
      </c>
      <c r="DF137" s="674">
        <v>18</v>
      </c>
      <c r="DG137" s="674">
        <v>15</v>
      </c>
      <c r="DH137" s="464">
        <v>12</v>
      </c>
      <c r="DI137" s="620">
        <v>27</v>
      </c>
      <c r="DJ137" s="453">
        <v>56</v>
      </c>
      <c r="DK137" s="544">
        <v>9</v>
      </c>
      <c r="DL137" s="425"/>
      <c r="DM137" s="20">
        <v>21</v>
      </c>
      <c r="DN137" s="674">
        <v>32</v>
      </c>
      <c r="DO137" s="627">
        <v>26</v>
      </c>
      <c r="DP137" s="443">
        <v>17</v>
      </c>
      <c r="DQ137" s="443" t="s">
        <v>2589</v>
      </c>
      <c r="DR137" s="708">
        <v>92</v>
      </c>
      <c r="DS137" s="674">
        <v>38</v>
      </c>
      <c r="DT137" s="674" t="s">
        <v>2072</v>
      </c>
      <c r="DU137" s="410">
        <v>885</v>
      </c>
      <c r="DV137" s="410">
        <v>1</v>
      </c>
      <c r="DW137" s="410">
        <v>40</v>
      </c>
      <c r="DX137" s="410">
        <v>67</v>
      </c>
      <c r="DY137" s="674">
        <v>26</v>
      </c>
      <c r="DZ137" s="674">
        <v>32</v>
      </c>
      <c r="EA137" s="637">
        <v>85</v>
      </c>
      <c r="EB137" s="709">
        <v>2</v>
      </c>
      <c r="EC137" s="674">
        <v>168</v>
      </c>
      <c r="ED137" s="710">
        <v>56</v>
      </c>
      <c r="EE137" s="674">
        <v>139</v>
      </c>
      <c r="EF137" s="711" t="s">
        <v>2781</v>
      </c>
      <c r="EG137" s="657">
        <v>24</v>
      </c>
      <c r="EH137" s="674">
        <v>147</v>
      </c>
      <c r="EI137" s="674">
        <v>52</v>
      </c>
      <c r="EJ137" s="674">
        <v>34</v>
      </c>
      <c r="EK137" s="425"/>
      <c r="EL137" s="712">
        <v>3</v>
      </c>
      <c r="EM137" s="713"/>
      <c r="EN137" s="425"/>
      <c r="EO137" s="404">
        <v>43</v>
      </c>
      <c r="EP137" s="674">
        <v>8</v>
      </c>
      <c r="EQ137" s="445">
        <v>302</v>
      </c>
      <c r="ER137" s="454">
        <v>14</v>
      </c>
      <c r="ES137" s="425"/>
      <c r="ET137" s="674">
        <v>65</v>
      </c>
    </row>
    <row r="138" spans="1:150" ht="388" x14ac:dyDescent="0.2">
      <c r="A138" s="421" t="s">
        <v>364</v>
      </c>
      <c r="B138" s="422" t="s">
        <v>365</v>
      </c>
      <c r="C138" s="423" t="s">
        <v>366</v>
      </c>
      <c r="D138" s="424" t="s">
        <v>367</v>
      </c>
      <c r="E138" s="3" t="s">
        <v>443</v>
      </c>
      <c r="F138" s="110" t="s">
        <v>451</v>
      </c>
      <c r="G138" s="110" t="s">
        <v>451</v>
      </c>
      <c r="H138" s="110" t="s">
        <v>451</v>
      </c>
      <c r="I138" s="110" t="s">
        <v>451</v>
      </c>
      <c r="J138" s="110" t="s">
        <v>489</v>
      </c>
      <c r="K138" s="110" t="s">
        <v>451</v>
      </c>
      <c r="L138" s="110" t="s">
        <v>451</v>
      </c>
      <c r="M138" s="20" t="s">
        <v>451</v>
      </c>
      <c r="N138" s="425"/>
      <c r="O138" s="110" t="s">
        <v>791</v>
      </c>
      <c r="P138" s="1" t="s">
        <v>492</v>
      </c>
      <c r="Q138" s="110" t="s">
        <v>451</v>
      </c>
      <c r="R138" s="113" t="s">
        <v>451</v>
      </c>
      <c r="S138" s="424" t="s">
        <v>451</v>
      </c>
      <c r="T138" s="424" t="s">
        <v>451</v>
      </c>
      <c r="U138" s="110" t="s">
        <v>451</v>
      </c>
      <c r="V138" s="110" t="s">
        <v>492</v>
      </c>
      <c r="W138" s="110" t="s">
        <v>451</v>
      </c>
      <c r="X138" s="320" t="s">
        <v>492</v>
      </c>
      <c r="Y138" s="110" t="s">
        <v>451</v>
      </c>
      <c r="Z138" s="110" t="s">
        <v>1016</v>
      </c>
      <c r="AA138" s="424" t="s">
        <v>492</v>
      </c>
      <c r="AB138" s="110" t="s">
        <v>451</v>
      </c>
      <c r="AC138" s="110" t="s">
        <v>451</v>
      </c>
      <c r="AD138" s="110" t="s">
        <v>451</v>
      </c>
      <c r="AE138" s="425"/>
      <c r="AF138" s="425"/>
      <c r="AG138" s="110" t="s">
        <v>1090</v>
      </c>
      <c r="AH138" s="110" t="s">
        <v>492</v>
      </c>
      <c r="AI138" s="110" t="s">
        <v>492</v>
      </c>
      <c r="AJ138" s="110" t="s">
        <v>451</v>
      </c>
      <c r="AK138" s="110" t="s">
        <v>451</v>
      </c>
      <c r="AL138" s="425"/>
      <c r="AM138" s="322" t="s">
        <v>451</v>
      </c>
      <c r="AN138" s="425"/>
      <c r="AO138" s="424" t="s">
        <v>451</v>
      </c>
      <c r="AP138" s="424" t="s">
        <v>2031</v>
      </c>
      <c r="AQ138" s="424" t="s">
        <v>451</v>
      </c>
      <c r="AR138" s="322" t="s">
        <v>457</v>
      </c>
      <c r="AS138" s="424" t="s">
        <v>451</v>
      </c>
      <c r="AT138" s="320" t="s">
        <v>451</v>
      </c>
      <c r="AU138" s="425"/>
      <c r="AV138" s="425"/>
      <c r="AW138" s="110" t="s">
        <v>451</v>
      </c>
      <c r="AX138" s="110" t="s">
        <v>451</v>
      </c>
      <c r="AY138" s="110" t="s">
        <v>457</v>
      </c>
      <c r="AZ138" s="110" t="s">
        <v>451</v>
      </c>
      <c r="BA138" s="119" t="s">
        <v>1389</v>
      </c>
      <c r="BB138" s="1" t="s">
        <v>457</v>
      </c>
      <c r="BC138" s="110" t="s">
        <v>451</v>
      </c>
      <c r="BD138" s="110" t="s">
        <v>451</v>
      </c>
      <c r="BE138" s="110" t="s">
        <v>451</v>
      </c>
      <c r="BF138" s="110" t="s">
        <v>451</v>
      </c>
      <c r="BG138" s="110" t="s">
        <v>451</v>
      </c>
      <c r="BH138" s="110" t="s">
        <v>451</v>
      </c>
      <c r="BI138" s="198" t="s">
        <v>451</v>
      </c>
      <c r="BJ138" s="212" t="s">
        <v>1590</v>
      </c>
      <c r="BK138" s="425"/>
      <c r="BL138" s="110" t="s">
        <v>451</v>
      </c>
      <c r="BM138" s="110" t="s">
        <v>489</v>
      </c>
      <c r="BN138" s="110" t="s">
        <v>451</v>
      </c>
      <c r="BO138" s="110" t="s">
        <v>451</v>
      </c>
      <c r="BP138" s="17" t="s">
        <v>451</v>
      </c>
      <c r="BQ138" s="425"/>
      <c r="BR138" s="110" t="s">
        <v>457</v>
      </c>
      <c r="BS138" s="110" t="s">
        <v>451</v>
      </c>
      <c r="BT138" s="425"/>
      <c r="BU138" s="425"/>
      <c r="BV138" s="424" t="s">
        <v>2454</v>
      </c>
      <c r="BW138" s="425"/>
      <c r="BX138" s="424" t="s">
        <v>451</v>
      </c>
      <c r="BY138" s="110" t="s">
        <v>451</v>
      </c>
      <c r="BZ138" s="110" t="s">
        <v>1799</v>
      </c>
      <c r="CA138" s="110" t="s">
        <v>457</v>
      </c>
      <c r="CB138" s="110" t="s">
        <v>457</v>
      </c>
      <c r="CC138" s="110" t="s">
        <v>451</v>
      </c>
      <c r="CD138" s="110" t="s">
        <v>1887</v>
      </c>
      <c r="CE138" s="110" t="s">
        <v>451</v>
      </c>
      <c r="CF138" s="424" t="s">
        <v>492</v>
      </c>
      <c r="CG138" s="424" t="s">
        <v>451</v>
      </c>
      <c r="CH138" s="424" t="s">
        <v>451</v>
      </c>
      <c r="CI138" s="446" t="s">
        <v>451</v>
      </c>
      <c r="CJ138" s="424" t="s">
        <v>457</v>
      </c>
      <c r="CK138" s="20"/>
      <c r="CL138" s="20" t="s">
        <v>451</v>
      </c>
      <c r="CM138" s="20" t="s">
        <v>457</v>
      </c>
      <c r="CN138" s="425"/>
      <c r="CO138" s="444" t="s">
        <v>457</v>
      </c>
      <c r="CP138" s="444" t="s">
        <v>457</v>
      </c>
      <c r="CQ138" s="444"/>
      <c r="CR138" s="447" t="s">
        <v>2054</v>
      </c>
      <c r="CS138" s="424" t="s">
        <v>451</v>
      </c>
      <c r="CT138" s="443" t="s">
        <v>451</v>
      </c>
      <c r="CU138" s="424" t="s">
        <v>451</v>
      </c>
      <c r="CV138" s="424" t="s">
        <v>451</v>
      </c>
      <c r="CW138" s="424" t="s">
        <v>489</v>
      </c>
      <c r="CX138" s="424" t="s">
        <v>457</v>
      </c>
      <c r="CY138" s="424" t="s">
        <v>457</v>
      </c>
      <c r="CZ138" s="448" t="s">
        <v>451</v>
      </c>
      <c r="DA138" s="449" t="s">
        <v>451</v>
      </c>
      <c r="DB138" s="110" t="s">
        <v>451</v>
      </c>
      <c r="DC138" s="110"/>
      <c r="DD138" s="425"/>
      <c r="DE138" s="424" t="s">
        <v>489</v>
      </c>
      <c r="DF138" s="424" t="s">
        <v>457</v>
      </c>
      <c r="DG138" s="424" t="s">
        <v>457</v>
      </c>
      <c r="DH138" s="464" t="s">
        <v>451</v>
      </c>
      <c r="DI138" s="424" t="s">
        <v>451</v>
      </c>
      <c r="DJ138" s="453" t="s">
        <v>457</v>
      </c>
      <c r="DK138" s="453" t="s">
        <v>451</v>
      </c>
      <c r="DL138" s="425"/>
      <c r="DM138" s="20" t="s">
        <v>451</v>
      </c>
      <c r="DN138" s="424" t="s">
        <v>457</v>
      </c>
      <c r="DO138" s="445" t="s">
        <v>492</v>
      </c>
      <c r="DP138" s="443" t="s">
        <v>492</v>
      </c>
      <c r="DQ138" s="443" t="s">
        <v>2590</v>
      </c>
      <c r="DR138" s="445" t="s">
        <v>492</v>
      </c>
      <c r="DS138" s="424" t="s">
        <v>1913</v>
      </c>
      <c r="DT138" s="424" t="s">
        <v>451</v>
      </c>
      <c r="DU138" s="20" t="s">
        <v>451</v>
      </c>
      <c r="DV138" s="20" t="s">
        <v>451</v>
      </c>
      <c r="DW138" s="20" t="s">
        <v>451</v>
      </c>
      <c r="DX138" s="20" t="s">
        <v>451</v>
      </c>
      <c r="DY138" s="424" t="s">
        <v>457</v>
      </c>
      <c r="DZ138" s="424" t="s">
        <v>451</v>
      </c>
      <c r="EA138" s="519" t="s">
        <v>451</v>
      </c>
      <c r="EB138" s="457" t="s">
        <v>457</v>
      </c>
      <c r="EC138" s="424" t="s">
        <v>451</v>
      </c>
      <c r="ED138" s="424" t="s">
        <v>2977</v>
      </c>
      <c r="EE138" s="424" t="s">
        <v>2754</v>
      </c>
      <c r="EF138" s="520" t="s">
        <v>451</v>
      </c>
      <c r="EG138" s="447" t="s">
        <v>451</v>
      </c>
      <c r="EH138" s="424" t="s">
        <v>451</v>
      </c>
      <c r="EI138" s="424" t="s">
        <v>451</v>
      </c>
      <c r="EJ138" s="424" t="s">
        <v>492</v>
      </c>
      <c r="EK138" s="425"/>
      <c r="EL138" s="459" t="s">
        <v>451</v>
      </c>
      <c r="EM138" s="460" t="s">
        <v>457</v>
      </c>
      <c r="EN138" s="425"/>
      <c r="EO138" s="20" t="s">
        <v>457</v>
      </c>
      <c r="EP138" s="500" t="s">
        <v>1942</v>
      </c>
      <c r="EQ138" s="445" t="s">
        <v>1973</v>
      </c>
      <c r="ER138" s="454" t="s">
        <v>451</v>
      </c>
      <c r="ES138" s="425"/>
      <c r="ET138" s="424" t="s">
        <v>451</v>
      </c>
    </row>
    <row r="139" spans="1:150" ht="409.6" x14ac:dyDescent="0.2">
      <c r="A139" s="421"/>
      <c r="B139" s="422"/>
      <c r="C139" s="423" t="s">
        <v>368</v>
      </c>
      <c r="D139" s="424" t="s">
        <v>369</v>
      </c>
      <c r="E139" s="3" t="s">
        <v>92</v>
      </c>
      <c r="F139" s="110" t="s">
        <v>451</v>
      </c>
      <c r="G139" s="110" t="s">
        <v>481</v>
      </c>
      <c r="H139" s="110" t="s">
        <v>481</v>
      </c>
      <c r="I139" s="110" t="s">
        <v>481</v>
      </c>
      <c r="J139" s="110" t="s">
        <v>627</v>
      </c>
      <c r="K139" s="110"/>
      <c r="L139" s="110"/>
      <c r="M139" s="20"/>
      <c r="N139" s="425"/>
      <c r="O139" s="110" t="s">
        <v>792</v>
      </c>
      <c r="P139" s="1" t="s">
        <v>492</v>
      </c>
      <c r="Q139" s="110" t="s">
        <v>841</v>
      </c>
      <c r="R139" s="113" t="s">
        <v>451</v>
      </c>
      <c r="S139" s="424" t="s">
        <v>451</v>
      </c>
      <c r="T139" s="424" t="s">
        <v>451</v>
      </c>
      <c r="U139" s="110"/>
      <c r="V139" s="110"/>
      <c r="W139" s="110"/>
      <c r="X139" s="320"/>
      <c r="Y139" s="110"/>
      <c r="Z139" s="110" t="s">
        <v>8394</v>
      </c>
      <c r="AA139" s="424" t="s">
        <v>481</v>
      </c>
      <c r="AB139" s="110"/>
      <c r="AC139" s="154"/>
      <c r="AD139" s="110"/>
      <c r="AE139" s="425"/>
      <c r="AF139" s="425"/>
      <c r="AG139" s="110" t="s">
        <v>1091</v>
      </c>
      <c r="AH139" s="110" t="s">
        <v>481</v>
      </c>
      <c r="AI139" s="110" t="s">
        <v>481</v>
      </c>
      <c r="AJ139" s="110"/>
      <c r="AK139" s="110"/>
      <c r="AL139" s="425"/>
      <c r="AM139" s="110"/>
      <c r="AN139" s="425"/>
      <c r="AO139" s="424"/>
      <c r="AP139" s="424" t="s">
        <v>2032</v>
      </c>
      <c r="AQ139" s="424"/>
      <c r="AR139" s="110"/>
      <c r="AS139" s="424"/>
      <c r="AT139" s="320"/>
      <c r="AU139" s="425"/>
      <c r="AV139" s="425"/>
      <c r="AW139" s="110" t="s">
        <v>481</v>
      </c>
      <c r="AX139" s="110" t="s">
        <v>481</v>
      </c>
      <c r="AY139" s="110" t="s">
        <v>1339</v>
      </c>
      <c r="AZ139" s="110" t="s">
        <v>451</v>
      </c>
      <c r="BA139" s="110" t="s">
        <v>1390</v>
      </c>
      <c r="BB139" s="1" t="s">
        <v>1421</v>
      </c>
      <c r="BC139" s="110"/>
      <c r="BD139" s="110" t="s">
        <v>481</v>
      </c>
      <c r="BE139" s="110" t="s">
        <v>481</v>
      </c>
      <c r="BF139" s="110" t="s">
        <v>481</v>
      </c>
      <c r="BG139" s="110" t="s">
        <v>481</v>
      </c>
      <c r="BH139" s="110" t="s">
        <v>481</v>
      </c>
      <c r="BI139" s="198" t="s">
        <v>481</v>
      </c>
      <c r="BJ139" s="110"/>
      <c r="BK139" s="425"/>
      <c r="BL139" s="110" t="s">
        <v>451</v>
      </c>
      <c r="BM139" s="110" t="s">
        <v>1649</v>
      </c>
      <c r="BN139" s="110" t="s">
        <v>481</v>
      </c>
      <c r="BO139" s="110" t="s">
        <v>481</v>
      </c>
      <c r="BP139" s="20" t="s">
        <v>481</v>
      </c>
      <c r="BQ139" s="425"/>
      <c r="BR139" s="110" t="s">
        <v>571</v>
      </c>
      <c r="BS139" s="110"/>
      <c r="BT139" s="425"/>
      <c r="BU139" s="425"/>
      <c r="BV139" s="424" t="s">
        <v>2455</v>
      </c>
      <c r="BW139" s="425"/>
      <c r="BX139" s="424" t="s">
        <v>451</v>
      </c>
      <c r="BY139" s="110" t="s">
        <v>1769</v>
      </c>
      <c r="BZ139" s="110" t="s">
        <v>1800</v>
      </c>
      <c r="CA139" s="110" t="s">
        <v>1830</v>
      </c>
      <c r="CB139" s="110" t="s">
        <v>1849</v>
      </c>
      <c r="CC139" s="110"/>
      <c r="CD139" s="110" t="s">
        <v>1888</v>
      </c>
      <c r="CE139" s="110"/>
      <c r="CF139" s="424" t="s">
        <v>492</v>
      </c>
      <c r="CG139" s="424" t="s">
        <v>451</v>
      </c>
      <c r="CH139" s="424" t="s">
        <v>451</v>
      </c>
      <c r="CI139" s="446" t="s">
        <v>451</v>
      </c>
      <c r="CJ139" s="424" t="s">
        <v>2219</v>
      </c>
      <c r="CK139" s="20"/>
      <c r="CL139" s="20"/>
      <c r="CM139" s="20" t="s">
        <v>3338</v>
      </c>
      <c r="CN139" s="425"/>
      <c r="CO139" s="444" t="s">
        <v>2146</v>
      </c>
      <c r="CP139" s="444" t="s">
        <v>2172</v>
      </c>
      <c r="CQ139" s="620"/>
      <c r="CR139" s="447" t="s">
        <v>2055</v>
      </c>
      <c r="CS139" s="424" t="s">
        <v>3243</v>
      </c>
      <c r="CT139" s="443" t="s">
        <v>481</v>
      </c>
      <c r="CU139" s="424" t="s">
        <v>451</v>
      </c>
      <c r="CV139" s="424" t="s">
        <v>736</v>
      </c>
      <c r="CW139" s="424" t="s">
        <v>2925</v>
      </c>
      <c r="CX139" s="424" t="s">
        <v>3024</v>
      </c>
      <c r="CY139" s="714" t="s">
        <v>3056</v>
      </c>
      <c r="CZ139" s="448"/>
      <c r="DA139" s="449"/>
      <c r="DB139" s="110"/>
      <c r="DC139" s="110"/>
      <c r="DD139" s="425"/>
      <c r="DE139" s="424" t="s">
        <v>3126</v>
      </c>
      <c r="DF139" s="715" t="s">
        <v>2351</v>
      </c>
      <c r="DG139" s="424" t="s">
        <v>2371</v>
      </c>
      <c r="DH139" s="450" t="s">
        <v>481</v>
      </c>
      <c r="DI139" s="424" t="s">
        <v>2417</v>
      </c>
      <c r="DJ139" s="453" t="s">
        <v>2444</v>
      </c>
      <c r="DK139" s="453" t="s">
        <v>481</v>
      </c>
      <c r="DL139" s="425"/>
      <c r="DM139" s="20" t="s">
        <v>451</v>
      </c>
      <c r="DN139" s="424" t="s">
        <v>2301</v>
      </c>
      <c r="DO139" s="445"/>
      <c r="DP139" s="443"/>
      <c r="DQ139" s="443">
        <v>251</v>
      </c>
      <c r="DR139" s="445" t="s">
        <v>492</v>
      </c>
      <c r="DS139" s="424" t="s">
        <v>1914</v>
      </c>
      <c r="DT139" s="424"/>
      <c r="DU139" s="20"/>
      <c r="DV139" s="20"/>
      <c r="DW139" s="20" t="s">
        <v>451</v>
      </c>
      <c r="DX139" s="20" t="s">
        <v>2611</v>
      </c>
      <c r="DY139" s="424" t="s">
        <v>2827</v>
      </c>
      <c r="DZ139" s="424" t="s">
        <v>2121</v>
      </c>
      <c r="EA139" s="519" t="s">
        <v>481</v>
      </c>
      <c r="EB139" s="457" t="s">
        <v>2688</v>
      </c>
      <c r="EC139" s="424"/>
      <c r="ED139" s="444" t="s">
        <v>2978</v>
      </c>
      <c r="EE139" s="424" t="s">
        <v>2755</v>
      </c>
      <c r="EF139" s="520"/>
      <c r="EG139" s="447"/>
      <c r="EH139" s="424" t="s">
        <v>451</v>
      </c>
      <c r="EI139" s="424"/>
      <c r="EJ139" s="424" t="s">
        <v>481</v>
      </c>
      <c r="EK139" s="425"/>
      <c r="EL139" s="459"/>
      <c r="EM139" s="460" t="s">
        <v>2864</v>
      </c>
      <c r="EN139" s="425"/>
      <c r="EO139" s="20" t="s">
        <v>2506</v>
      </c>
      <c r="EP139" s="424" t="s">
        <v>1943</v>
      </c>
      <c r="EQ139" s="445" t="s">
        <v>1974</v>
      </c>
      <c r="ER139" s="454" t="s">
        <v>481</v>
      </c>
      <c r="ES139" s="425"/>
      <c r="ET139" s="424" t="s">
        <v>809</v>
      </c>
    </row>
    <row r="140" spans="1:150" ht="332" x14ac:dyDescent="0.2">
      <c r="A140" s="421" t="s">
        <v>370</v>
      </c>
      <c r="B140" s="422" t="s">
        <v>371</v>
      </c>
      <c r="C140" s="423" t="s">
        <v>372</v>
      </c>
      <c r="D140" s="424" t="s">
        <v>373</v>
      </c>
      <c r="E140" s="3" t="s">
        <v>191</v>
      </c>
      <c r="F140" s="119" t="s">
        <v>467</v>
      </c>
      <c r="G140" s="110" t="s">
        <v>481</v>
      </c>
      <c r="H140" s="119" t="s">
        <v>887</v>
      </c>
      <c r="I140" s="1" t="s">
        <v>904</v>
      </c>
      <c r="J140" s="110" t="s">
        <v>628</v>
      </c>
      <c r="K140" s="110"/>
      <c r="L140" s="119" t="s">
        <v>683</v>
      </c>
      <c r="M140" s="20" t="s">
        <v>3232</v>
      </c>
      <c r="N140" s="425"/>
      <c r="O140" s="119" t="s">
        <v>793</v>
      </c>
      <c r="P140" s="132" t="s">
        <v>821</v>
      </c>
      <c r="Q140" s="1" t="s">
        <v>481</v>
      </c>
      <c r="R140" s="138" t="s">
        <v>711</v>
      </c>
      <c r="S140" s="500" t="s">
        <v>738</v>
      </c>
      <c r="T140" s="500" t="s">
        <v>738</v>
      </c>
      <c r="U140" s="110"/>
      <c r="V140" s="119" t="s">
        <v>929</v>
      </c>
      <c r="W140" s="132" t="s">
        <v>949</v>
      </c>
      <c r="X140" s="146"/>
      <c r="Y140" s="132" t="s">
        <v>988</v>
      </c>
      <c r="Z140" s="119" t="s">
        <v>1017</v>
      </c>
      <c r="AA140" s="501" t="s">
        <v>3001</v>
      </c>
      <c r="AB140" s="119" t="s">
        <v>1040</v>
      </c>
      <c r="AC140" s="110" t="s">
        <v>1067</v>
      </c>
      <c r="AD140" s="1" t="s">
        <v>1149</v>
      </c>
      <c r="AE140" s="425"/>
      <c r="AF140" s="425"/>
      <c r="AG140" s="119" t="s">
        <v>1088</v>
      </c>
      <c r="AH140" s="119" t="s">
        <v>1111</v>
      </c>
      <c r="AI140" s="119" t="s">
        <v>483</v>
      </c>
      <c r="AJ140" s="119" t="s">
        <v>1168</v>
      </c>
      <c r="AK140" s="119" t="s">
        <v>1186</v>
      </c>
      <c r="AL140" s="425"/>
      <c r="AM140" s="322" t="s">
        <v>1129</v>
      </c>
      <c r="AN140" s="425"/>
      <c r="AO140" s="424" t="s">
        <v>451</v>
      </c>
      <c r="AP140" s="500" t="s">
        <v>2033</v>
      </c>
      <c r="AQ140" s="424" t="s">
        <v>451</v>
      </c>
      <c r="AR140" s="132" t="s">
        <v>1231</v>
      </c>
      <c r="AS140" s="500" t="s">
        <v>1245</v>
      </c>
      <c r="AT140" s="133" t="s">
        <v>1277</v>
      </c>
      <c r="AU140" s="425"/>
      <c r="AV140" s="425"/>
      <c r="AW140" s="128" t="s">
        <v>1303</v>
      </c>
      <c r="AX140" s="128" t="s">
        <v>1321</v>
      </c>
      <c r="AY140" s="119" t="s">
        <v>1340</v>
      </c>
      <c r="AZ140" s="110" t="s">
        <v>1367</v>
      </c>
      <c r="BA140" s="186" t="s">
        <v>1391</v>
      </c>
      <c r="BB140" s="186" t="s">
        <v>1422</v>
      </c>
      <c r="BC140" s="110" t="s">
        <v>1457</v>
      </c>
      <c r="BD140" s="119" t="s">
        <v>1486</v>
      </c>
      <c r="BE140" s="119" t="s">
        <v>1506</v>
      </c>
      <c r="BF140" s="119" t="s">
        <v>1518</v>
      </c>
      <c r="BG140" s="119" t="s">
        <v>1518</v>
      </c>
      <c r="BH140" s="119" t="s">
        <v>1534</v>
      </c>
      <c r="BI140" s="198" t="s">
        <v>1559</v>
      </c>
      <c r="BJ140" s="110" t="s">
        <v>1591</v>
      </c>
      <c r="BK140" s="425"/>
      <c r="BL140" s="110" t="s">
        <v>451</v>
      </c>
      <c r="BM140" s="119" t="s">
        <v>1650</v>
      </c>
      <c r="BN140" s="110" t="s">
        <v>481</v>
      </c>
      <c r="BO140" s="110" t="s">
        <v>481</v>
      </c>
      <c r="BP140" s="503"/>
      <c r="BQ140" s="425"/>
      <c r="BR140" s="190" t="s">
        <v>550</v>
      </c>
      <c r="BS140" s="110"/>
      <c r="BT140" s="425"/>
      <c r="BU140" s="425"/>
      <c r="BV140" s="424" t="s">
        <v>1720</v>
      </c>
      <c r="BW140" s="425"/>
      <c r="BX140" s="500" t="s">
        <v>1744</v>
      </c>
      <c r="BY140" s="119" t="s">
        <v>1770</v>
      </c>
      <c r="BZ140" s="119" t="s">
        <v>1801</v>
      </c>
      <c r="CA140" s="119" t="s">
        <v>1801</v>
      </c>
      <c r="CB140" s="119" t="s">
        <v>1801</v>
      </c>
      <c r="CC140" s="110" t="s">
        <v>451</v>
      </c>
      <c r="CD140" s="119" t="s">
        <v>1801</v>
      </c>
      <c r="CE140" s="110" t="s">
        <v>451</v>
      </c>
      <c r="CF140" s="500" t="s">
        <v>2893</v>
      </c>
      <c r="CG140" s="424" t="s">
        <v>451</v>
      </c>
      <c r="CH140" s="716" t="s">
        <v>2262</v>
      </c>
      <c r="CI140" s="446" t="s">
        <v>451</v>
      </c>
      <c r="CJ140" s="424" t="s">
        <v>2220</v>
      </c>
      <c r="CK140" s="20"/>
      <c r="CL140" s="400" t="s">
        <v>3322</v>
      </c>
      <c r="CM140" s="400" t="s">
        <v>3339</v>
      </c>
      <c r="CN140" s="425"/>
      <c r="CO140" s="500" t="s">
        <v>2147</v>
      </c>
      <c r="CP140" s="500" t="s">
        <v>2173</v>
      </c>
      <c r="CQ140" s="717" t="s">
        <v>2188</v>
      </c>
      <c r="CR140" s="447" t="s">
        <v>2054</v>
      </c>
      <c r="CS140" s="424"/>
      <c r="CT140" s="511" t="s">
        <v>2644</v>
      </c>
      <c r="CU140" s="444" t="s">
        <v>8926</v>
      </c>
      <c r="CV140" s="500" t="s">
        <v>3289</v>
      </c>
      <c r="CW140" s="424" t="s">
        <v>2926</v>
      </c>
      <c r="CX140" s="424" t="s">
        <v>3025</v>
      </c>
      <c r="CY140" s="500" t="s">
        <v>3057</v>
      </c>
      <c r="CZ140" s="696" t="s">
        <v>3081</v>
      </c>
      <c r="DA140" s="449" t="s">
        <v>3103</v>
      </c>
      <c r="DB140" s="128" t="s">
        <v>533</v>
      </c>
      <c r="DC140" s="128"/>
      <c r="DD140" s="425"/>
      <c r="DE140" s="500" t="s">
        <v>3127</v>
      </c>
      <c r="DF140" s="508" t="s">
        <v>2352</v>
      </c>
      <c r="DG140" s="508" t="s">
        <v>2372</v>
      </c>
      <c r="DH140" s="450" t="s">
        <v>451</v>
      </c>
      <c r="DI140" s="424" t="s">
        <v>2418</v>
      </c>
      <c r="DJ140" s="510" t="s">
        <v>2445</v>
      </c>
      <c r="DK140" s="718" t="s">
        <v>2465</v>
      </c>
      <c r="DL140" s="425"/>
      <c r="DM140" s="20" t="s">
        <v>2541</v>
      </c>
      <c r="DN140" s="424" t="s">
        <v>2302</v>
      </c>
      <c r="DO140" s="504" t="s">
        <v>2558</v>
      </c>
      <c r="DP140" s="511" t="s">
        <v>2569</v>
      </c>
      <c r="DQ140" s="443" t="s">
        <v>492</v>
      </c>
      <c r="DR140" s="719" t="s">
        <v>3269</v>
      </c>
      <c r="DS140" s="502" t="s">
        <v>1915</v>
      </c>
      <c r="DT140" s="500" t="s">
        <v>2073</v>
      </c>
      <c r="DU140" s="20"/>
      <c r="DV140" s="20" t="s">
        <v>451</v>
      </c>
      <c r="DW140" s="20" t="s">
        <v>3394</v>
      </c>
      <c r="DX140" s="513" t="s">
        <v>2612</v>
      </c>
      <c r="DY140" s="500" t="s">
        <v>2824</v>
      </c>
      <c r="DZ140" s="424" t="s">
        <v>2122</v>
      </c>
      <c r="EA140" s="519" t="s">
        <v>481</v>
      </c>
      <c r="EB140" s="629" t="s">
        <v>2689</v>
      </c>
      <c r="EC140" s="424" t="s">
        <v>2957</v>
      </c>
      <c r="ED140" s="424" t="s">
        <v>2979</v>
      </c>
      <c r="EE140" s="424"/>
      <c r="EF140" s="520" t="s">
        <v>451</v>
      </c>
      <c r="EG140" s="447" t="s">
        <v>2804</v>
      </c>
      <c r="EH140" s="424" t="s">
        <v>2719</v>
      </c>
      <c r="EI140" s="424" t="s">
        <v>3187</v>
      </c>
      <c r="EJ140" s="501" t="s">
        <v>3208</v>
      </c>
      <c r="EK140" s="425"/>
      <c r="EL140" s="459" t="s">
        <v>736</v>
      </c>
      <c r="EM140" s="460" t="s">
        <v>2865</v>
      </c>
      <c r="EN140" s="425"/>
      <c r="EO140" s="20" t="s">
        <v>2509</v>
      </c>
      <c r="EP140" s="500" t="s">
        <v>1944</v>
      </c>
      <c r="EQ140" s="516" t="s">
        <v>1975</v>
      </c>
      <c r="ER140" s="517" t="s">
        <v>2489</v>
      </c>
      <c r="ES140" s="425"/>
      <c r="ET140" s="500" t="s">
        <v>2099</v>
      </c>
    </row>
    <row r="141" spans="1:150" ht="409.6" x14ac:dyDescent="0.2">
      <c r="A141" s="421"/>
      <c r="B141" s="422"/>
      <c r="C141" s="423" t="s">
        <v>374</v>
      </c>
      <c r="D141" s="424" t="s">
        <v>375</v>
      </c>
      <c r="E141" s="3" t="s">
        <v>191</v>
      </c>
      <c r="F141" s="119" t="s">
        <v>468</v>
      </c>
      <c r="G141" s="119" t="s">
        <v>865</v>
      </c>
      <c r="H141" s="1" t="s">
        <v>481</v>
      </c>
      <c r="I141" s="1" t="s">
        <v>905</v>
      </c>
      <c r="J141" s="110" t="s">
        <v>481</v>
      </c>
      <c r="K141" s="119" t="s">
        <v>654</v>
      </c>
      <c r="L141" s="119" t="s">
        <v>684</v>
      </c>
      <c r="M141" s="720" t="s">
        <v>3233</v>
      </c>
      <c r="N141" s="425"/>
      <c r="O141" s="119" t="s">
        <v>794</v>
      </c>
      <c r="P141" s="132" t="s">
        <v>822</v>
      </c>
      <c r="Q141" s="1" t="s">
        <v>481</v>
      </c>
      <c r="R141" s="113" t="s">
        <v>481</v>
      </c>
      <c r="S141" s="500" t="s">
        <v>739</v>
      </c>
      <c r="T141" s="500" t="s">
        <v>751</v>
      </c>
      <c r="U141" s="110"/>
      <c r="V141" s="110"/>
      <c r="W141" s="132"/>
      <c r="X141" s="320"/>
      <c r="Y141" s="110"/>
      <c r="Z141" s="110"/>
      <c r="AA141" s="501" t="s">
        <v>3001</v>
      </c>
      <c r="AB141" s="110"/>
      <c r="AC141" s="155" t="s">
        <v>1068</v>
      </c>
      <c r="AD141" s="110"/>
      <c r="AE141" s="425"/>
      <c r="AF141" s="425"/>
      <c r="AG141" s="157" t="s">
        <v>1092</v>
      </c>
      <c r="AH141" s="110" t="s">
        <v>481</v>
      </c>
      <c r="AI141" s="110" t="s">
        <v>481</v>
      </c>
      <c r="AJ141" s="133" t="s">
        <v>1169</v>
      </c>
      <c r="AK141" s="119"/>
      <c r="AL141" s="425"/>
      <c r="AM141" s="110"/>
      <c r="AN141" s="425"/>
      <c r="AO141" s="424"/>
      <c r="AP141" s="424" t="s">
        <v>2034</v>
      </c>
      <c r="AQ141" s="424"/>
      <c r="AR141" s="132" t="s">
        <v>1232</v>
      </c>
      <c r="AS141" s="500" t="s">
        <v>1252</v>
      </c>
      <c r="AT141" s="133"/>
      <c r="AU141" s="425"/>
      <c r="AV141" s="425"/>
      <c r="AW141" s="110" t="s">
        <v>1304</v>
      </c>
      <c r="AX141" s="110" t="s">
        <v>1322</v>
      </c>
      <c r="AY141" s="110" t="s">
        <v>1341</v>
      </c>
      <c r="AZ141" s="186" t="s">
        <v>1368</v>
      </c>
      <c r="BA141" s="721" t="s">
        <v>1392</v>
      </c>
      <c r="BB141" s="110" t="s">
        <v>1423</v>
      </c>
      <c r="BC141" s="1" t="s">
        <v>1458</v>
      </c>
      <c r="BD141" s="110" t="s">
        <v>481</v>
      </c>
      <c r="BE141" s="110" t="s">
        <v>481</v>
      </c>
      <c r="BF141" s="110" t="s">
        <v>481</v>
      </c>
      <c r="BG141" s="110" t="s">
        <v>481</v>
      </c>
      <c r="BH141" s="110" t="s">
        <v>481</v>
      </c>
      <c r="BI141" s="198" t="s">
        <v>481</v>
      </c>
      <c r="BJ141" s="119" t="s">
        <v>1592</v>
      </c>
      <c r="BK141" s="425"/>
      <c r="BL141" s="132" t="s">
        <v>1616</v>
      </c>
      <c r="BM141" s="119" t="s">
        <v>1651</v>
      </c>
      <c r="BN141" s="110" t="s">
        <v>1682</v>
      </c>
      <c r="BO141" s="110" t="s">
        <v>1703</v>
      </c>
      <c r="BP141" s="722"/>
      <c r="BQ141" s="425"/>
      <c r="BR141" s="190" t="s">
        <v>572</v>
      </c>
      <c r="BS141" s="110"/>
      <c r="BT141" s="425"/>
      <c r="BU141" s="425"/>
      <c r="BV141" s="424" t="s">
        <v>451</v>
      </c>
      <c r="BW141" s="425"/>
      <c r="BX141" s="424" t="s">
        <v>451</v>
      </c>
      <c r="BY141" s="110" t="s">
        <v>809</v>
      </c>
      <c r="BZ141" s="119" t="s">
        <v>1792</v>
      </c>
      <c r="CA141" s="119" t="s">
        <v>1792</v>
      </c>
      <c r="CB141" s="119" t="s">
        <v>1792</v>
      </c>
      <c r="CC141" s="191" t="s">
        <v>1867</v>
      </c>
      <c r="CD141" s="119" t="s">
        <v>1792</v>
      </c>
      <c r="CE141" s="191" t="s">
        <v>1867</v>
      </c>
      <c r="CF141" s="424" t="s">
        <v>492</v>
      </c>
      <c r="CG141" s="424" t="s">
        <v>451</v>
      </c>
      <c r="CH141" s="716" t="s">
        <v>2263</v>
      </c>
      <c r="CI141" s="446" t="s">
        <v>451</v>
      </c>
      <c r="CJ141" s="424" t="s">
        <v>2221</v>
      </c>
      <c r="CK141" s="20"/>
      <c r="CL141" s="400" t="s">
        <v>3323</v>
      </c>
      <c r="CM141" s="400" t="s">
        <v>3340</v>
      </c>
      <c r="CN141" s="425"/>
      <c r="CO141" s="500" t="s">
        <v>2148</v>
      </c>
      <c r="CP141" s="500" t="s">
        <v>2174</v>
      </c>
      <c r="CQ141" s="620" t="s">
        <v>2181</v>
      </c>
      <c r="CR141" s="447" t="s">
        <v>481</v>
      </c>
      <c r="CS141" s="506" t="s">
        <v>3253</v>
      </c>
      <c r="CT141" s="511" t="s">
        <v>2645</v>
      </c>
      <c r="CU141" s="424" t="s">
        <v>481</v>
      </c>
      <c r="CV141" s="526" t="s">
        <v>3290</v>
      </c>
      <c r="CW141" s="424" t="s">
        <v>2927</v>
      </c>
      <c r="CX141" s="424" t="s">
        <v>3026</v>
      </c>
      <c r="CY141" s="500" t="s">
        <v>3058</v>
      </c>
      <c r="CZ141" s="696" t="s">
        <v>3082</v>
      </c>
      <c r="DA141" s="449" t="s">
        <v>3103</v>
      </c>
      <c r="DB141" s="128"/>
      <c r="DC141" s="128"/>
      <c r="DD141" s="425"/>
      <c r="DE141" s="500" t="s">
        <v>3128</v>
      </c>
      <c r="DF141" s="508" t="s">
        <v>2353</v>
      </c>
      <c r="DG141" s="508" t="s">
        <v>2353</v>
      </c>
      <c r="DH141" s="450" t="s">
        <v>481</v>
      </c>
      <c r="DI141" s="723" t="s">
        <v>8933</v>
      </c>
      <c r="DJ141" s="453" t="s">
        <v>2446</v>
      </c>
      <c r="DK141" s="453" t="s">
        <v>481</v>
      </c>
      <c r="DL141" s="425"/>
      <c r="DM141" s="20" t="s">
        <v>451</v>
      </c>
      <c r="DN141" s="424" t="s">
        <v>2303</v>
      </c>
      <c r="DO141" s="445"/>
      <c r="DP141" s="443"/>
      <c r="DQ141" s="443" t="s">
        <v>492</v>
      </c>
      <c r="DR141" s="445" t="s">
        <v>492</v>
      </c>
      <c r="DS141" s="502" t="s">
        <v>1916</v>
      </c>
      <c r="DT141" s="424" t="s">
        <v>2074</v>
      </c>
      <c r="DU141" s="512"/>
      <c r="DV141" s="20"/>
      <c r="DW141" s="20" t="s">
        <v>3395</v>
      </c>
      <c r="DX141" s="20" t="s">
        <v>2623</v>
      </c>
      <c r="DY141" s="500" t="s">
        <v>2828</v>
      </c>
      <c r="DZ141" s="424" t="s">
        <v>2123</v>
      </c>
      <c r="EA141" s="519" t="s">
        <v>481</v>
      </c>
      <c r="EB141" s="629" t="s">
        <v>2690</v>
      </c>
      <c r="EC141" s="506" t="s">
        <v>2958</v>
      </c>
      <c r="ED141" s="506" t="s">
        <v>2980</v>
      </c>
      <c r="EE141" s="506" t="s">
        <v>2756</v>
      </c>
      <c r="EF141" s="520"/>
      <c r="EG141" s="514" t="s">
        <v>2805</v>
      </c>
      <c r="EH141" s="500" t="s">
        <v>2720</v>
      </c>
      <c r="EI141" s="424" t="s">
        <v>3188</v>
      </c>
      <c r="EJ141" s="424" t="s">
        <v>3209</v>
      </c>
      <c r="EK141" s="425"/>
      <c r="EL141" s="459"/>
      <c r="EM141" s="460" t="s">
        <v>2866</v>
      </c>
      <c r="EN141" s="425"/>
      <c r="EO141" s="400" t="s">
        <v>2526</v>
      </c>
      <c r="EP141" s="500" t="s">
        <v>1945</v>
      </c>
      <c r="EQ141" s="516" t="s">
        <v>1976</v>
      </c>
      <c r="ER141" s="517" t="s">
        <v>2489</v>
      </c>
      <c r="ES141" s="425"/>
      <c r="ET141" s="500" t="s">
        <v>2100</v>
      </c>
    </row>
    <row r="142" spans="1:150" ht="105" x14ac:dyDescent="0.2">
      <c r="A142" s="421"/>
      <c r="B142" s="422"/>
      <c r="C142" s="423" t="s">
        <v>376</v>
      </c>
      <c r="D142" s="424" t="s">
        <v>377</v>
      </c>
      <c r="E142" s="3" t="s">
        <v>378</v>
      </c>
      <c r="F142" s="110" t="s">
        <v>451</v>
      </c>
      <c r="G142" s="110" t="s">
        <v>481</v>
      </c>
      <c r="H142" s="110" t="s">
        <v>481</v>
      </c>
      <c r="I142" s="110" t="s">
        <v>481</v>
      </c>
      <c r="J142" s="119" t="s">
        <v>629</v>
      </c>
      <c r="K142" s="119" t="s">
        <v>629</v>
      </c>
      <c r="L142" s="110"/>
      <c r="M142" s="20"/>
      <c r="N142" s="425"/>
      <c r="O142" s="119" t="s">
        <v>795</v>
      </c>
      <c r="P142" s="132" t="s">
        <v>823</v>
      </c>
      <c r="Q142" s="1" t="s">
        <v>481</v>
      </c>
      <c r="R142" s="110" t="s">
        <v>711</v>
      </c>
      <c r="S142" s="424" t="s">
        <v>451</v>
      </c>
      <c r="T142" s="424" t="s">
        <v>451</v>
      </c>
      <c r="U142" s="110"/>
      <c r="V142" s="110"/>
      <c r="W142" s="110"/>
      <c r="X142" s="320"/>
      <c r="Y142" s="110"/>
      <c r="Z142" s="110"/>
      <c r="AA142" s="501"/>
      <c r="AB142" s="110"/>
      <c r="AC142" s="119" t="s">
        <v>1069</v>
      </c>
      <c r="AD142" s="110"/>
      <c r="AE142" s="425"/>
      <c r="AF142" s="425"/>
      <c r="AG142" s="110" t="s">
        <v>492</v>
      </c>
      <c r="AH142" s="110" t="s">
        <v>481</v>
      </c>
      <c r="AI142" s="110" t="s">
        <v>481</v>
      </c>
      <c r="AJ142" s="163"/>
      <c r="AK142" s="110"/>
      <c r="AL142" s="425"/>
      <c r="AM142" s="110"/>
      <c r="AN142" s="425"/>
      <c r="AO142" s="424"/>
      <c r="AP142" s="500" t="s">
        <v>2033</v>
      </c>
      <c r="AQ142" s="424"/>
      <c r="AR142" s="110"/>
      <c r="AS142" s="424"/>
      <c r="AT142" s="133" t="s">
        <v>1277</v>
      </c>
      <c r="AU142" s="425"/>
      <c r="AV142" s="425"/>
      <c r="AW142" s="110" t="s">
        <v>451</v>
      </c>
      <c r="AX142" s="119" t="s">
        <v>1323</v>
      </c>
      <c r="AY142" s="119" t="s">
        <v>1342</v>
      </c>
      <c r="AZ142" s="110" t="s">
        <v>1369</v>
      </c>
      <c r="BA142" s="186" t="s">
        <v>1393</v>
      </c>
      <c r="BB142" s="119" t="s">
        <v>1424</v>
      </c>
      <c r="BC142" s="119" t="s">
        <v>1459</v>
      </c>
      <c r="BD142" s="110" t="s">
        <v>481</v>
      </c>
      <c r="BE142" s="110" t="s">
        <v>481</v>
      </c>
      <c r="BF142" s="110" t="s">
        <v>481</v>
      </c>
      <c r="BG142" s="110" t="s">
        <v>481</v>
      </c>
      <c r="BH142" s="110" t="s">
        <v>481</v>
      </c>
      <c r="BI142" s="198" t="s">
        <v>481</v>
      </c>
      <c r="BJ142" s="110" t="s">
        <v>1593</v>
      </c>
      <c r="BK142" s="425"/>
      <c r="BL142" s="110" t="s">
        <v>451</v>
      </c>
      <c r="BM142" s="119" t="s">
        <v>1652</v>
      </c>
      <c r="BN142" s="110" t="s">
        <v>451</v>
      </c>
      <c r="BO142" s="110"/>
      <c r="BP142" s="722"/>
      <c r="BQ142" s="425"/>
      <c r="BR142" s="110" t="s">
        <v>451</v>
      </c>
      <c r="BS142" s="110" t="s">
        <v>451</v>
      </c>
      <c r="BT142" s="425"/>
      <c r="BU142" s="425"/>
      <c r="BV142" s="424" t="s">
        <v>451</v>
      </c>
      <c r="BW142" s="425"/>
      <c r="BX142" s="424" t="s">
        <v>451</v>
      </c>
      <c r="BY142" s="110" t="s">
        <v>809</v>
      </c>
      <c r="BZ142" s="119" t="s">
        <v>1801</v>
      </c>
      <c r="CA142" s="119" t="s">
        <v>1801</v>
      </c>
      <c r="CB142" s="119" t="s">
        <v>1801</v>
      </c>
      <c r="CC142" s="191"/>
      <c r="CD142" s="119" t="s">
        <v>1801</v>
      </c>
      <c r="CE142" s="191"/>
      <c r="CF142" s="424" t="s">
        <v>492</v>
      </c>
      <c r="CG142" s="424" t="s">
        <v>451</v>
      </c>
      <c r="CH142" s="716" t="s">
        <v>2264</v>
      </c>
      <c r="CI142" s="446" t="s">
        <v>451</v>
      </c>
      <c r="CJ142" s="424" t="s">
        <v>2222</v>
      </c>
      <c r="CK142" s="20"/>
      <c r="CL142" s="400"/>
      <c r="CM142" s="400" t="s">
        <v>3341</v>
      </c>
      <c r="CN142" s="425"/>
      <c r="CO142" s="500" t="s">
        <v>2147</v>
      </c>
      <c r="CP142" s="444" t="s">
        <v>481</v>
      </c>
      <c r="CQ142" s="444" t="s">
        <v>2189</v>
      </c>
      <c r="CR142" s="447" t="s">
        <v>2056</v>
      </c>
      <c r="CS142" s="424" t="s">
        <v>3243</v>
      </c>
      <c r="CT142" s="443" t="s">
        <v>481</v>
      </c>
      <c r="CU142" s="424" t="s">
        <v>481</v>
      </c>
      <c r="CV142" s="424"/>
      <c r="CW142" s="424" t="s">
        <v>2928</v>
      </c>
      <c r="CX142" s="500" t="s">
        <v>3027</v>
      </c>
      <c r="CY142" s="724"/>
      <c r="CZ142" s="725" t="s">
        <v>3081</v>
      </c>
      <c r="DA142" s="726"/>
      <c r="DB142" s="128" t="s">
        <v>534</v>
      </c>
      <c r="DC142" s="128"/>
      <c r="DD142" s="425"/>
      <c r="DE142" s="500" t="s">
        <v>3114</v>
      </c>
      <c r="DF142" s="424" t="s">
        <v>451</v>
      </c>
      <c r="DG142" s="424" t="s">
        <v>451</v>
      </c>
      <c r="DH142" s="450" t="s">
        <v>481</v>
      </c>
      <c r="DI142" s="424"/>
      <c r="DJ142" s="453" t="s">
        <v>2447</v>
      </c>
      <c r="DK142" s="453" t="s">
        <v>481</v>
      </c>
      <c r="DL142" s="425"/>
      <c r="DM142" s="20" t="s">
        <v>451</v>
      </c>
      <c r="DN142" s="424" t="s">
        <v>2304</v>
      </c>
      <c r="DO142" s="445"/>
      <c r="DP142" s="443"/>
      <c r="DQ142" s="511" t="s">
        <v>2591</v>
      </c>
      <c r="DR142" s="445" t="s">
        <v>492</v>
      </c>
      <c r="DS142" s="424"/>
      <c r="DT142" s="424" t="s">
        <v>451</v>
      </c>
      <c r="DU142" s="20"/>
      <c r="DV142" s="20"/>
      <c r="DW142" s="20" t="s">
        <v>3394</v>
      </c>
      <c r="DX142" s="513" t="s">
        <v>2613</v>
      </c>
      <c r="DY142" s="500" t="s">
        <v>2829</v>
      </c>
      <c r="DZ142" s="424"/>
      <c r="EA142" s="519" t="s">
        <v>481</v>
      </c>
      <c r="EB142" s="629" t="s">
        <v>2691</v>
      </c>
      <c r="EC142" s="424" t="s">
        <v>2959</v>
      </c>
      <c r="ED142" s="424" t="s">
        <v>2981</v>
      </c>
      <c r="EE142" s="506" t="s">
        <v>2757</v>
      </c>
      <c r="EF142" s="520"/>
      <c r="EG142" s="514" t="s">
        <v>2806</v>
      </c>
      <c r="EH142" s="500" t="s">
        <v>2721</v>
      </c>
      <c r="EI142" s="424" t="s">
        <v>3189</v>
      </c>
      <c r="EJ142" s="424" t="s">
        <v>481</v>
      </c>
      <c r="EK142" s="425"/>
      <c r="EL142" s="459"/>
      <c r="EM142" s="460" t="s">
        <v>2867</v>
      </c>
      <c r="EN142" s="425"/>
      <c r="EO142" s="20" t="s">
        <v>481</v>
      </c>
      <c r="EP142" s="424"/>
      <c r="EQ142" s="445" t="s">
        <v>481</v>
      </c>
      <c r="ER142" s="454" t="s">
        <v>481</v>
      </c>
      <c r="ES142" s="425"/>
      <c r="ET142" s="500" t="s">
        <v>2101</v>
      </c>
    </row>
    <row r="143" spans="1:150" ht="409.6" x14ac:dyDescent="0.2">
      <c r="A143" s="421"/>
      <c r="B143" s="422"/>
      <c r="C143" s="423" t="s">
        <v>379</v>
      </c>
      <c r="D143" s="424" t="s">
        <v>444</v>
      </c>
      <c r="E143" s="3" t="s">
        <v>92</v>
      </c>
      <c r="F143" s="110" t="s">
        <v>469</v>
      </c>
      <c r="G143" s="110" t="s">
        <v>866</v>
      </c>
      <c r="H143" s="119" t="s">
        <v>888</v>
      </c>
      <c r="I143" s="110" t="s">
        <v>906</v>
      </c>
      <c r="J143" s="110" t="s">
        <v>630</v>
      </c>
      <c r="K143" s="119" t="s">
        <v>655</v>
      </c>
      <c r="L143" s="110"/>
      <c r="M143" s="20" t="s">
        <v>3234</v>
      </c>
      <c r="N143" s="425"/>
      <c r="O143" s="110" t="s">
        <v>796</v>
      </c>
      <c r="P143" s="1" t="s">
        <v>824</v>
      </c>
      <c r="Q143" s="136" t="s">
        <v>842</v>
      </c>
      <c r="R143" s="113" t="s">
        <v>712</v>
      </c>
      <c r="S143" s="500" t="s">
        <v>8934</v>
      </c>
      <c r="T143" s="500" t="s">
        <v>8934</v>
      </c>
      <c r="U143" s="110" t="s">
        <v>765</v>
      </c>
      <c r="V143" s="110"/>
      <c r="W143" s="110"/>
      <c r="X143" s="320" t="s">
        <v>975</v>
      </c>
      <c r="Y143" s="110"/>
      <c r="Z143" s="119" t="s">
        <v>8395</v>
      </c>
      <c r="AA143" s="501" t="s">
        <v>3002</v>
      </c>
      <c r="AB143" s="110" t="s">
        <v>1041</v>
      </c>
      <c r="AC143" s="110" t="s">
        <v>1070</v>
      </c>
      <c r="AD143" s="1" t="s">
        <v>1150</v>
      </c>
      <c r="AE143" s="425"/>
      <c r="AF143" s="425"/>
      <c r="AG143" s="110" t="s">
        <v>1093</v>
      </c>
      <c r="AH143" s="110" t="s">
        <v>1112</v>
      </c>
      <c r="AI143" s="119" t="s">
        <v>483</v>
      </c>
      <c r="AJ143" s="110" t="s">
        <v>1170</v>
      </c>
      <c r="AK143" s="110" t="s">
        <v>1187</v>
      </c>
      <c r="AL143" s="425"/>
      <c r="AM143" s="322" t="s">
        <v>1130</v>
      </c>
      <c r="AN143" s="425"/>
      <c r="AO143" s="424" t="s">
        <v>2002</v>
      </c>
      <c r="AP143" s="424" t="s">
        <v>2035</v>
      </c>
      <c r="AQ143" s="424"/>
      <c r="AR143" s="110" t="s">
        <v>1233</v>
      </c>
      <c r="AS143" s="424" t="s">
        <v>1253</v>
      </c>
      <c r="AT143" s="320" t="s">
        <v>1278</v>
      </c>
      <c r="AU143" s="425"/>
      <c r="AV143" s="425"/>
      <c r="AW143" s="110" t="s">
        <v>1305</v>
      </c>
      <c r="AX143" s="110" t="s">
        <v>1324</v>
      </c>
      <c r="AY143" s="110" t="s">
        <v>1343</v>
      </c>
      <c r="AZ143" s="187" t="s">
        <v>8403</v>
      </c>
      <c r="BA143" s="110" t="s">
        <v>1394</v>
      </c>
      <c r="BB143" s="1" t="s">
        <v>1425</v>
      </c>
      <c r="BC143" s="1" t="s">
        <v>1460</v>
      </c>
      <c r="BD143" s="110" t="s">
        <v>1487</v>
      </c>
      <c r="BE143" s="110" t="s">
        <v>1507</v>
      </c>
      <c r="BF143" s="110" t="s">
        <v>481</v>
      </c>
      <c r="BG143" s="110" t="s">
        <v>481</v>
      </c>
      <c r="BH143" s="110" t="s">
        <v>481</v>
      </c>
      <c r="BI143" s="198" t="s">
        <v>481</v>
      </c>
      <c r="BJ143" s="110" t="s">
        <v>1594</v>
      </c>
      <c r="BK143" s="425"/>
      <c r="BL143" s="132" t="s">
        <v>8407</v>
      </c>
      <c r="BM143" s="320" t="s">
        <v>1653</v>
      </c>
      <c r="BN143" s="110" t="s">
        <v>1683</v>
      </c>
      <c r="BO143" s="110" t="s">
        <v>1682</v>
      </c>
      <c r="BP143" s="722"/>
      <c r="BQ143" s="425"/>
      <c r="BR143" s="110" t="s">
        <v>573</v>
      </c>
      <c r="BS143" s="110" t="s">
        <v>597</v>
      </c>
      <c r="BT143" s="425"/>
      <c r="BU143" s="425"/>
      <c r="BV143" s="424" t="s">
        <v>451</v>
      </c>
      <c r="BW143" s="425"/>
      <c r="BX143" s="424" t="s">
        <v>1745</v>
      </c>
      <c r="BY143" s="110" t="s">
        <v>1771</v>
      </c>
      <c r="BZ143" s="110" t="s">
        <v>8410</v>
      </c>
      <c r="CA143" s="110" t="s">
        <v>1831</v>
      </c>
      <c r="CB143" s="110" t="s">
        <v>1850</v>
      </c>
      <c r="CC143" s="191"/>
      <c r="CD143" s="110" t="s">
        <v>1889</v>
      </c>
      <c r="CE143" s="191"/>
      <c r="CF143" s="424" t="s">
        <v>492</v>
      </c>
      <c r="CG143" s="424" t="s">
        <v>451</v>
      </c>
      <c r="CH143" s="424" t="s">
        <v>2265</v>
      </c>
      <c r="CI143" s="446" t="s">
        <v>2278</v>
      </c>
      <c r="CJ143" s="424" t="s">
        <v>2223</v>
      </c>
      <c r="CK143" s="20"/>
      <c r="CL143" s="20" t="s">
        <v>3324</v>
      </c>
      <c r="CM143" s="20" t="s">
        <v>3342</v>
      </c>
      <c r="CN143" s="425"/>
      <c r="CO143" s="444" t="s">
        <v>2149</v>
      </c>
      <c r="CP143" s="444" t="s">
        <v>2175</v>
      </c>
      <c r="CQ143" s="444" t="s">
        <v>2190</v>
      </c>
      <c r="CR143" s="447" t="s">
        <v>2057</v>
      </c>
      <c r="CS143" s="424" t="s">
        <v>3243</v>
      </c>
      <c r="CT143" s="443" t="s">
        <v>2646</v>
      </c>
      <c r="CU143" s="424" t="s">
        <v>481</v>
      </c>
      <c r="CV143" s="500" t="s">
        <v>8935</v>
      </c>
      <c r="CW143" s="424" t="s">
        <v>2929</v>
      </c>
      <c r="CX143" s="424" t="s">
        <v>3028</v>
      </c>
      <c r="CY143" s="727" t="s">
        <v>8936</v>
      </c>
      <c r="CZ143" s="728" t="s">
        <v>3083</v>
      </c>
      <c r="DA143" s="449" t="s">
        <v>451</v>
      </c>
      <c r="DB143" s="128" t="s">
        <v>535</v>
      </c>
      <c r="DC143" s="128"/>
      <c r="DD143" s="425"/>
      <c r="DE143" s="424" t="s">
        <v>3129</v>
      </c>
      <c r="DF143" s="445" t="s">
        <v>2354</v>
      </c>
      <c r="DG143" s="424" t="s">
        <v>2373</v>
      </c>
      <c r="DH143" s="450" t="s">
        <v>481</v>
      </c>
      <c r="DI143" s="445" t="s">
        <v>2419</v>
      </c>
      <c r="DJ143" s="453" t="s">
        <v>2448</v>
      </c>
      <c r="DK143" s="453" t="s">
        <v>2466</v>
      </c>
      <c r="DL143" s="425"/>
      <c r="DM143" s="20" t="s">
        <v>451</v>
      </c>
      <c r="DN143" s="424" t="s">
        <v>2305</v>
      </c>
      <c r="DO143" s="445" t="s">
        <v>2559</v>
      </c>
      <c r="DP143" s="443" t="s">
        <v>2570</v>
      </c>
      <c r="DQ143" s="511" t="s">
        <v>2592</v>
      </c>
      <c r="DR143" s="445" t="s">
        <v>492</v>
      </c>
      <c r="DS143" s="424" t="s">
        <v>1917</v>
      </c>
      <c r="DT143" s="424" t="s">
        <v>2075</v>
      </c>
      <c r="DU143" s="20"/>
      <c r="DV143" s="20"/>
      <c r="DW143" s="20" t="s">
        <v>3396</v>
      </c>
      <c r="DX143" s="455" t="s">
        <v>2624</v>
      </c>
      <c r="DY143" s="424" t="s">
        <v>2830</v>
      </c>
      <c r="DZ143" s="424" t="s">
        <v>2123</v>
      </c>
      <c r="EA143" s="519" t="s">
        <v>481</v>
      </c>
      <c r="EB143" s="629" t="s">
        <v>2692</v>
      </c>
      <c r="EC143" s="523" t="s">
        <v>2960</v>
      </c>
      <c r="ED143" s="494" t="s">
        <v>2982</v>
      </c>
      <c r="EE143" s="424" t="s">
        <v>2758</v>
      </c>
      <c r="EF143" s="520"/>
      <c r="EG143" s="447" t="s">
        <v>2807</v>
      </c>
      <c r="EH143" s="424" t="s">
        <v>2722</v>
      </c>
      <c r="EI143" s="427" t="s">
        <v>3190</v>
      </c>
      <c r="EJ143" s="424" t="s">
        <v>3210</v>
      </c>
      <c r="EK143" s="425"/>
      <c r="EL143" s="459"/>
      <c r="EM143" s="460" t="s">
        <v>2868</v>
      </c>
      <c r="EN143" s="425"/>
      <c r="EO143" s="20" t="s">
        <v>2510</v>
      </c>
      <c r="EP143" s="424" t="s">
        <v>1946</v>
      </c>
      <c r="EQ143" s="445" t="s">
        <v>481</v>
      </c>
      <c r="ER143" s="454" t="s">
        <v>2490</v>
      </c>
      <c r="ES143" s="425"/>
      <c r="ET143" s="424" t="s">
        <v>2102</v>
      </c>
    </row>
    <row r="144" spans="1:150" ht="409.6" x14ac:dyDescent="0.2">
      <c r="A144" s="421"/>
      <c r="B144" s="422"/>
      <c r="C144" s="423" t="s">
        <v>380</v>
      </c>
      <c r="D144" s="424" t="s">
        <v>381</v>
      </c>
      <c r="E144" s="3" t="s">
        <v>92</v>
      </c>
      <c r="F144" s="110" t="s">
        <v>451</v>
      </c>
      <c r="G144" s="110" t="s">
        <v>481</v>
      </c>
      <c r="H144" s="110" t="s">
        <v>481</v>
      </c>
      <c r="I144" s="110" t="s">
        <v>481</v>
      </c>
      <c r="J144" s="110" t="s">
        <v>631</v>
      </c>
      <c r="K144" s="110"/>
      <c r="L144" s="110"/>
      <c r="M144" s="20"/>
      <c r="N144" s="425"/>
      <c r="O144" s="110" t="s">
        <v>492</v>
      </c>
      <c r="P144" s="1" t="s">
        <v>492</v>
      </c>
      <c r="Q144" s="110" t="s">
        <v>843</v>
      </c>
      <c r="R144" s="113" t="s">
        <v>451</v>
      </c>
      <c r="S144" s="424" t="s">
        <v>451</v>
      </c>
      <c r="T144" s="424" t="s">
        <v>451</v>
      </c>
      <c r="U144" s="110"/>
      <c r="V144" s="110"/>
      <c r="W144" s="110"/>
      <c r="X144" s="320"/>
      <c r="Y144" s="110"/>
      <c r="Z144" s="119" t="s">
        <v>1018</v>
      </c>
      <c r="AA144" s="424" t="s">
        <v>481</v>
      </c>
      <c r="AB144" s="110"/>
      <c r="AC144" s="110" t="s">
        <v>1071</v>
      </c>
      <c r="AD144" s="119" t="s">
        <v>1138</v>
      </c>
      <c r="AE144" s="425"/>
      <c r="AF144" s="425"/>
      <c r="AG144" s="110" t="s">
        <v>492</v>
      </c>
      <c r="AH144" s="110" t="s">
        <v>481</v>
      </c>
      <c r="AI144" s="110" t="s">
        <v>481</v>
      </c>
      <c r="AJ144" s="110" t="s">
        <v>451</v>
      </c>
      <c r="AK144" s="110"/>
      <c r="AL144" s="425"/>
      <c r="AM144" s="110"/>
      <c r="AN144" s="425"/>
      <c r="AO144" s="424"/>
      <c r="AP144" s="424"/>
      <c r="AQ144" s="424"/>
      <c r="AR144" s="110"/>
      <c r="AS144" s="424"/>
      <c r="AT144" s="320"/>
      <c r="AU144" s="425"/>
      <c r="AV144" s="425"/>
      <c r="AW144" s="110" t="s">
        <v>1306</v>
      </c>
      <c r="AX144" s="110" t="s">
        <v>1325</v>
      </c>
      <c r="AY144" s="110" t="s">
        <v>1344</v>
      </c>
      <c r="AZ144" s="110" t="s">
        <v>1370</v>
      </c>
      <c r="BA144" s="110" t="s">
        <v>1395</v>
      </c>
      <c r="BB144" s="1" t="s">
        <v>1426</v>
      </c>
      <c r="BC144" s="119" t="s">
        <v>1461</v>
      </c>
      <c r="BD144" s="110" t="s">
        <v>481</v>
      </c>
      <c r="BE144" s="110" t="s">
        <v>481</v>
      </c>
      <c r="BF144" s="110" t="s">
        <v>481</v>
      </c>
      <c r="BG144" s="110" t="s">
        <v>481</v>
      </c>
      <c r="BH144" s="110" t="s">
        <v>481</v>
      </c>
      <c r="BI144" s="198" t="s">
        <v>481</v>
      </c>
      <c r="BJ144" s="213" t="s">
        <v>1595</v>
      </c>
      <c r="BK144" s="425"/>
      <c r="BL144" s="110" t="s">
        <v>1617</v>
      </c>
      <c r="BM144" s="110" t="s">
        <v>1654</v>
      </c>
      <c r="BN144" s="128" t="s">
        <v>1693</v>
      </c>
      <c r="BO144" s="128" t="s">
        <v>1704</v>
      </c>
      <c r="BP144" s="722"/>
      <c r="BQ144" s="425"/>
      <c r="BR144" s="110" t="s">
        <v>451</v>
      </c>
      <c r="BS144" s="110" t="s">
        <v>598</v>
      </c>
      <c r="BT144" s="425"/>
      <c r="BU144" s="425"/>
      <c r="BV144" s="424" t="s">
        <v>451</v>
      </c>
      <c r="BW144" s="425"/>
      <c r="BX144" s="500" t="s">
        <v>1746</v>
      </c>
      <c r="BY144" s="110" t="s">
        <v>809</v>
      </c>
      <c r="BZ144" s="110" t="s">
        <v>1802</v>
      </c>
      <c r="CA144" s="110" t="s">
        <v>1802</v>
      </c>
      <c r="CB144" s="110" t="s">
        <v>1802</v>
      </c>
      <c r="CC144" s="110" t="s">
        <v>451</v>
      </c>
      <c r="CD144" s="110" t="s">
        <v>1802</v>
      </c>
      <c r="CE144" s="110" t="s">
        <v>451</v>
      </c>
      <c r="CF144" s="424" t="s">
        <v>492</v>
      </c>
      <c r="CG144" s="424" t="s">
        <v>451</v>
      </c>
      <c r="CH144" s="424" t="s">
        <v>2266</v>
      </c>
      <c r="CI144" s="446" t="s">
        <v>2279</v>
      </c>
      <c r="CJ144" s="424" t="s">
        <v>2224</v>
      </c>
      <c r="CK144" s="20"/>
      <c r="CL144" s="20"/>
      <c r="CM144" s="20" t="s">
        <v>3343</v>
      </c>
      <c r="CN144" s="425"/>
      <c r="CO144" s="444" t="s">
        <v>2150</v>
      </c>
      <c r="CP144" s="444" t="s">
        <v>481</v>
      </c>
      <c r="CQ144" s="444" t="s">
        <v>481</v>
      </c>
      <c r="CR144" s="447" t="s">
        <v>2043</v>
      </c>
      <c r="CS144" s="424" t="s">
        <v>3254</v>
      </c>
      <c r="CT144" s="443" t="s">
        <v>2647</v>
      </c>
      <c r="CU144" s="424" t="s">
        <v>481</v>
      </c>
      <c r="CV144" s="500" t="s">
        <v>3291</v>
      </c>
      <c r="CW144" s="424" t="s">
        <v>2930</v>
      </c>
      <c r="CX144" s="424" t="s">
        <v>3029</v>
      </c>
      <c r="CY144" s="508" t="s">
        <v>3059</v>
      </c>
      <c r="CZ144" s="728" t="s">
        <v>3081</v>
      </c>
      <c r="DA144" s="449" t="s">
        <v>451</v>
      </c>
      <c r="DB144" s="128" t="s">
        <v>8411</v>
      </c>
      <c r="DC144" s="128"/>
      <c r="DD144" s="425"/>
      <c r="DE144" s="500" t="s">
        <v>3127</v>
      </c>
      <c r="DF144" s="434" t="s">
        <v>2355</v>
      </c>
      <c r="DG144" s="508" t="s">
        <v>2374</v>
      </c>
      <c r="DH144" s="450" t="s">
        <v>481</v>
      </c>
      <c r="DI144" s="424"/>
      <c r="DJ144" s="453" t="s">
        <v>2449</v>
      </c>
      <c r="DK144" s="453" t="s">
        <v>481</v>
      </c>
      <c r="DL144" s="425"/>
      <c r="DM144" s="20" t="s">
        <v>451</v>
      </c>
      <c r="DN144" s="424" t="s">
        <v>2306</v>
      </c>
      <c r="DO144" s="445" t="s">
        <v>492</v>
      </c>
      <c r="DP144" s="443" t="s">
        <v>492</v>
      </c>
      <c r="DQ144" s="511" t="s">
        <v>2593</v>
      </c>
      <c r="DR144" s="445" t="s">
        <v>492</v>
      </c>
      <c r="DS144" s="424"/>
      <c r="DT144" s="424" t="s">
        <v>451</v>
      </c>
      <c r="DU144" s="20"/>
      <c r="DV144" s="20"/>
      <c r="DW144" s="20" t="s">
        <v>3397</v>
      </c>
      <c r="DX144" s="729" t="s">
        <v>2625</v>
      </c>
      <c r="DY144" s="424" t="s">
        <v>451</v>
      </c>
      <c r="DZ144" s="424" t="s">
        <v>2124</v>
      </c>
      <c r="EA144" s="519" t="s">
        <v>481</v>
      </c>
      <c r="EB144" s="629" t="s">
        <v>1306</v>
      </c>
      <c r="EC144" s="424"/>
      <c r="ED144" s="424"/>
      <c r="EE144" s="424" t="s">
        <v>2759</v>
      </c>
      <c r="EF144" s="520"/>
      <c r="EG144" s="514" t="s">
        <v>2806</v>
      </c>
      <c r="EH144" s="424" t="s">
        <v>2723</v>
      </c>
      <c r="EI144" s="424" t="s">
        <v>3191</v>
      </c>
      <c r="EJ144" s="424" t="s">
        <v>3211</v>
      </c>
      <c r="EK144" s="425"/>
      <c r="EL144" s="459"/>
      <c r="EM144" s="460"/>
      <c r="EN144" s="425"/>
      <c r="EO144" s="20" t="s">
        <v>481</v>
      </c>
      <c r="EP144" s="424"/>
      <c r="EQ144" s="445" t="s">
        <v>1977</v>
      </c>
      <c r="ER144" s="454" t="s">
        <v>2491</v>
      </c>
      <c r="ES144" s="425"/>
      <c r="ET144" s="424" t="s">
        <v>2103</v>
      </c>
    </row>
    <row r="145" spans="1:150" ht="409.6" x14ac:dyDescent="0.2">
      <c r="A145" s="421" t="s">
        <v>382</v>
      </c>
      <c r="B145" s="422" t="s">
        <v>383</v>
      </c>
      <c r="C145" s="423" t="s">
        <v>384</v>
      </c>
      <c r="D145" s="424" t="s">
        <v>385</v>
      </c>
      <c r="E145" s="3" t="s">
        <v>92</v>
      </c>
      <c r="F145" s="110" t="s">
        <v>470</v>
      </c>
      <c r="G145" s="110" t="s">
        <v>481</v>
      </c>
      <c r="H145" s="110" t="s">
        <v>481</v>
      </c>
      <c r="I145" s="110" t="s">
        <v>451</v>
      </c>
      <c r="J145" s="110" t="s">
        <v>632</v>
      </c>
      <c r="K145" s="110" t="s">
        <v>656</v>
      </c>
      <c r="L145" s="110" t="s">
        <v>685</v>
      </c>
      <c r="M145" s="20" t="s">
        <v>3235</v>
      </c>
      <c r="N145" s="425"/>
      <c r="O145" s="110" t="s">
        <v>797</v>
      </c>
      <c r="P145" s="1" t="s">
        <v>825</v>
      </c>
      <c r="Q145" s="1" t="s">
        <v>844</v>
      </c>
      <c r="R145" s="113" t="s">
        <v>713</v>
      </c>
      <c r="S145" s="424" t="s">
        <v>740</v>
      </c>
      <c r="T145" s="424" t="s">
        <v>740</v>
      </c>
      <c r="U145" s="110" t="s">
        <v>451</v>
      </c>
      <c r="V145" s="110"/>
      <c r="W145" s="110"/>
      <c r="X145" s="320" t="s">
        <v>492</v>
      </c>
      <c r="Y145" s="110" t="s">
        <v>451</v>
      </c>
      <c r="Z145" s="110" t="s">
        <v>1019</v>
      </c>
      <c r="AA145" s="424" t="s">
        <v>481</v>
      </c>
      <c r="AB145" s="110" t="s">
        <v>1042</v>
      </c>
      <c r="AC145" s="110" t="s">
        <v>1072</v>
      </c>
      <c r="AD145" s="1" t="s">
        <v>1151</v>
      </c>
      <c r="AE145" s="425"/>
      <c r="AF145" s="425"/>
      <c r="AG145" s="110" t="s">
        <v>1094</v>
      </c>
      <c r="AH145" s="110" t="s">
        <v>492</v>
      </c>
      <c r="AI145" s="110" t="s">
        <v>498</v>
      </c>
      <c r="AJ145" s="110"/>
      <c r="AK145" s="110" t="s">
        <v>1188</v>
      </c>
      <c r="AL145" s="425"/>
      <c r="AM145" s="110" t="s">
        <v>1131</v>
      </c>
      <c r="AN145" s="425"/>
      <c r="AO145" s="424" t="s">
        <v>1210</v>
      </c>
      <c r="AP145" s="424" t="s">
        <v>1210</v>
      </c>
      <c r="AQ145" s="424" t="s">
        <v>1210</v>
      </c>
      <c r="AR145" s="110" t="s">
        <v>1234</v>
      </c>
      <c r="AS145" s="424" t="s">
        <v>1254</v>
      </c>
      <c r="AT145" s="320" t="s">
        <v>1279</v>
      </c>
      <c r="AU145" s="425"/>
      <c r="AV145" s="425"/>
      <c r="AW145" s="110" t="s">
        <v>1307</v>
      </c>
      <c r="AX145" s="110" t="s">
        <v>1326</v>
      </c>
      <c r="AY145" s="110" t="s">
        <v>1345</v>
      </c>
      <c r="AZ145" s="110" t="s">
        <v>1371</v>
      </c>
      <c r="BA145" s="110" t="s">
        <v>1396</v>
      </c>
      <c r="BB145" s="1" t="s">
        <v>8406</v>
      </c>
      <c r="BC145" s="110" t="s">
        <v>1462</v>
      </c>
      <c r="BD145" s="110" t="s">
        <v>481</v>
      </c>
      <c r="BE145" s="110" t="s">
        <v>1508</v>
      </c>
      <c r="BF145" s="110" t="s">
        <v>481</v>
      </c>
      <c r="BG145" s="110" t="s">
        <v>1526</v>
      </c>
      <c r="BH145" s="110" t="s">
        <v>481</v>
      </c>
      <c r="BI145" s="198" t="s">
        <v>1560</v>
      </c>
      <c r="BJ145" s="110" t="s">
        <v>1596</v>
      </c>
      <c r="BK145" s="425"/>
      <c r="BL145" s="110" t="s">
        <v>1618</v>
      </c>
      <c r="BM145" s="320" t="s">
        <v>1660</v>
      </c>
      <c r="BN145" s="110" t="s">
        <v>1684</v>
      </c>
      <c r="BO145" s="110" t="s">
        <v>1705</v>
      </c>
      <c r="BP145" s="20" t="s">
        <v>481</v>
      </c>
      <c r="BQ145" s="425"/>
      <c r="BR145" s="110" t="s">
        <v>574</v>
      </c>
      <c r="BS145" s="110" t="s">
        <v>599</v>
      </c>
      <c r="BT145" s="425"/>
      <c r="BU145" s="425"/>
      <c r="BV145" s="424" t="s">
        <v>451</v>
      </c>
      <c r="BW145" s="425"/>
      <c r="BX145" s="424" t="s">
        <v>1747</v>
      </c>
      <c r="BY145" s="110" t="s">
        <v>809</v>
      </c>
      <c r="BZ145" s="110" t="s">
        <v>1803</v>
      </c>
      <c r="CA145" s="110" t="s">
        <v>1832</v>
      </c>
      <c r="CB145" s="110" t="s">
        <v>1851</v>
      </c>
      <c r="CC145" s="110" t="s">
        <v>451</v>
      </c>
      <c r="CD145" s="110" t="s">
        <v>1890</v>
      </c>
      <c r="CE145" s="110" t="s">
        <v>451</v>
      </c>
      <c r="CF145" s="424" t="s">
        <v>2894</v>
      </c>
      <c r="CG145" s="424" t="s">
        <v>451</v>
      </c>
      <c r="CH145" s="424" t="s">
        <v>2267</v>
      </c>
      <c r="CI145" s="446" t="s">
        <v>2280</v>
      </c>
      <c r="CJ145" s="424" t="s">
        <v>8937</v>
      </c>
      <c r="CK145" s="20"/>
      <c r="CL145" s="20"/>
      <c r="CM145" s="20"/>
      <c r="CN145" s="425"/>
      <c r="CO145" s="444" t="s">
        <v>2151</v>
      </c>
      <c r="CP145" s="444" t="s">
        <v>2176</v>
      </c>
      <c r="CQ145" s="444"/>
      <c r="CR145" s="447" t="s">
        <v>1307</v>
      </c>
      <c r="CS145" s="424" t="s">
        <v>451</v>
      </c>
      <c r="CT145" s="443" t="s">
        <v>2648</v>
      </c>
      <c r="CU145" s="424" t="s">
        <v>481</v>
      </c>
      <c r="CV145" s="424" t="s">
        <v>3292</v>
      </c>
      <c r="CW145" s="424" t="s">
        <v>2931</v>
      </c>
      <c r="CX145" s="424" t="s">
        <v>3030</v>
      </c>
      <c r="CY145" s="424" t="s">
        <v>3060</v>
      </c>
      <c r="CZ145" s="448" t="s">
        <v>3084</v>
      </c>
      <c r="DA145" s="449" t="s">
        <v>451</v>
      </c>
      <c r="DB145" s="110" t="s">
        <v>536</v>
      </c>
      <c r="DC145" s="110"/>
      <c r="DD145" s="425"/>
      <c r="DE145" s="424" t="s">
        <v>3130</v>
      </c>
      <c r="DF145" s="445" t="s">
        <v>2356</v>
      </c>
      <c r="DG145" s="445" t="s">
        <v>2356</v>
      </c>
      <c r="DH145" s="450" t="s">
        <v>451</v>
      </c>
      <c r="DI145" s="424" t="s">
        <v>2420</v>
      </c>
      <c r="DJ145" s="453" t="s">
        <v>2450</v>
      </c>
      <c r="DK145" s="453" t="s">
        <v>481</v>
      </c>
      <c r="DL145" s="425"/>
      <c r="DM145" s="20" t="s">
        <v>2542</v>
      </c>
      <c r="DN145" s="730" t="s">
        <v>2307</v>
      </c>
      <c r="DO145" s="445" t="s">
        <v>2560</v>
      </c>
      <c r="DP145" s="443" t="s">
        <v>2560</v>
      </c>
      <c r="DQ145" s="443" t="s">
        <v>2594</v>
      </c>
      <c r="DR145" s="445" t="s">
        <v>2560</v>
      </c>
      <c r="DS145" s="499" t="s">
        <v>1918</v>
      </c>
      <c r="DT145" s="424" t="s">
        <v>2076</v>
      </c>
      <c r="DU145" s="20" t="s">
        <v>3169</v>
      </c>
      <c r="DV145" s="20" t="s">
        <v>3368</v>
      </c>
      <c r="DW145" s="20" t="s">
        <v>3398</v>
      </c>
      <c r="DX145" s="20" t="s">
        <v>2626</v>
      </c>
      <c r="DY145" s="424" t="s">
        <v>451</v>
      </c>
      <c r="DZ145" s="424" t="s">
        <v>451</v>
      </c>
      <c r="EA145" s="519" t="s">
        <v>481</v>
      </c>
      <c r="EB145" s="629" t="s">
        <v>2693</v>
      </c>
      <c r="EC145" s="444" t="s">
        <v>2961</v>
      </c>
      <c r="ED145" s="444" t="s">
        <v>2983</v>
      </c>
      <c r="EE145" s="424" t="s">
        <v>2760</v>
      </c>
      <c r="EF145" s="458" t="s">
        <v>2782</v>
      </c>
      <c r="EG145" s="447" t="s">
        <v>451</v>
      </c>
      <c r="EH145" s="424" t="s">
        <v>2724</v>
      </c>
      <c r="EI145" s="424"/>
      <c r="EJ145" s="424" t="s">
        <v>3212</v>
      </c>
      <c r="EK145" s="425"/>
      <c r="EL145" s="459"/>
      <c r="EM145" s="460" t="s">
        <v>451</v>
      </c>
      <c r="EN145" s="425"/>
      <c r="EO145" s="20" t="s">
        <v>2527</v>
      </c>
      <c r="EP145" s="424"/>
      <c r="EQ145" s="731" t="s">
        <v>1985</v>
      </c>
      <c r="ER145" s="454" t="s">
        <v>481</v>
      </c>
      <c r="ES145" s="425"/>
      <c r="ET145" s="424" t="s">
        <v>2104</v>
      </c>
    </row>
    <row r="146" spans="1:150" ht="136" x14ac:dyDescent="0.2">
      <c r="A146" s="429"/>
      <c r="B146" s="439"/>
      <c r="C146" s="423" t="s">
        <v>386</v>
      </c>
      <c r="D146" s="424" t="s">
        <v>387</v>
      </c>
      <c r="E146" s="3" t="s">
        <v>251</v>
      </c>
      <c r="F146" s="110" t="s">
        <v>471</v>
      </c>
      <c r="G146" s="110" t="s">
        <v>481</v>
      </c>
      <c r="H146" s="110" t="s">
        <v>481</v>
      </c>
      <c r="I146" s="110" t="s">
        <v>481</v>
      </c>
      <c r="J146" s="110">
        <v>32</v>
      </c>
      <c r="K146" s="110">
        <v>8</v>
      </c>
      <c r="L146" s="110">
        <v>3</v>
      </c>
      <c r="M146" s="20"/>
      <c r="N146" s="425"/>
      <c r="O146" s="110">
        <v>16</v>
      </c>
      <c r="P146" s="1">
        <v>3</v>
      </c>
      <c r="Q146" s="1">
        <v>1</v>
      </c>
      <c r="R146" s="118">
        <v>88</v>
      </c>
      <c r="S146" s="424">
        <v>5</v>
      </c>
      <c r="T146" s="424">
        <v>5</v>
      </c>
      <c r="U146" s="110"/>
      <c r="V146" s="110"/>
      <c r="W146" s="110"/>
      <c r="X146" s="320"/>
      <c r="Y146" s="110"/>
      <c r="Z146" s="110">
        <v>2</v>
      </c>
      <c r="AA146" s="424" t="s">
        <v>481</v>
      </c>
      <c r="AB146" s="110" t="s">
        <v>1043</v>
      </c>
      <c r="AC146" s="110">
        <v>3</v>
      </c>
      <c r="AD146" s="1">
        <v>1</v>
      </c>
      <c r="AE146" s="425"/>
      <c r="AF146" s="425"/>
      <c r="AG146" s="110">
        <v>2</v>
      </c>
      <c r="AH146" s="110" t="s">
        <v>492</v>
      </c>
      <c r="AI146" s="110" t="s">
        <v>499</v>
      </c>
      <c r="AJ146" s="110"/>
      <c r="AK146" s="110">
        <v>2</v>
      </c>
      <c r="AL146" s="425"/>
      <c r="AM146" s="110"/>
      <c r="AN146" s="425"/>
      <c r="AO146" s="424"/>
      <c r="AP146" s="424"/>
      <c r="AQ146" s="424"/>
      <c r="AR146" s="110">
        <v>4</v>
      </c>
      <c r="AS146" s="424">
        <v>2</v>
      </c>
      <c r="AT146" s="320"/>
      <c r="AU146" s="425"/>
      <c r="AV146" s="425"/>
      <c r="AW146" s="110"/>
      <c r="AX146" s="110">
        <v>4</v>
      </c>
      <c r="AY146" s="110">
        <v>2</v>
      </c>
      <c r="AZ146" s="110">
        <v>6</v>
      </c>
      <c r="BA146" s="110">
        <v>13</v>
      </c>
      <c r="BB146" s="1" t="s">
        <v>1427</v>
      </c>
      <c r="BC146" s="110" t="s">
        <v>1463</v>
      </c>
      <c r="BD146" s="110" t="s">
        <v>481</v>
      </c>
      <c r="BE146" s="110" t="s">
        <v>481</v>
      </c>
      <c r="BF146" s="110" t="s">
        <v>481</v>
      </c>
      <c r="BG146" s="110">
        <v>6</v>
      </c>
      <c r="BH146" s="110" t="s">
        <v>481</v>
      </c>
      <c r="BI146" s="198">
        <v>2</v>
      </c>
      <c r="BJ146" s="110">
        <v>24</v>
      </c>
      <c r="BK146" s="425"/>
      <c r="BL146" s="110">
        <v>3</v>
      </c>
      <c r="BM146" s="110">
        <v>26</v>
      </c>
      <c r="BN146" s="110">
        <v>3</v>
      </c>
      <c r="BO146" s="110">
        <v>3</v>
      </c>
      <c r="BP146" s="20" t="s">
        <v>481</v>
      </c>
      <c r="BQ146" s="425"/>
      <c r="BR146" s="110" t="s">
        <v>575</v>
      </c>
      <c r="BS146" s="110">
        <v>3</v>
      </c>
      <c r="BT146" s="425"/>
      <c r="BU146" s="425"/>
      <c r="BV146" s="424"/>
      <c r="BW146" s="425"/>
      <c r="BX146" s="424">
        <v>1</v>
      </c>
      <c r="BY146" s="110" t="s">
        <v>809</v>
      </c>
      <c r="BZ146" s="110">
        <v>2</v>
      </c>
      <c r="CA146" s="110">
        <v>7</v>
      </c>
      <c r="CB146" s="110">
        <v>7</v>
      </c>
      <c r="CC146" s="110" t="s">
        <v>451</v>
      </c>
      <c r="CD146" s="110">
        <v>5</v>
      </c>
      <c r="CE146" s="110" t="s">
        <v>451</v>
      </c>
      <c r="CF146" s="424">
        <v>30</v>
      </c>
      <c r="CG146" s="424" t="s">
        <v>451</v>
      </c>
      <c r="CH146" s="424">
        <v>6</v>
      </c>
      <c r="CI146" s="446">
        <v>1</v>
      </c>
      <c r="CJ146" s="424">
        <v>7</v>
      </c>
      <c r="CK146" s="20"/>
      <c r="CL146" s="20"/>
      <c r="CM146" s="20"/>
      <c r="CN146" s="425"/>
      <c r="CO146" s="444">
        <v>7</v>
      </c>
      <c r="CP146" s="444">
        <v>1</v>
      </c>
      <c r="CQ146" s="444"/>
      <c r="CR146" s="447">
        <v>0</v>
      </c>
      <c r="CS146" s="424" t="s">
        <v>3243</v>
      </c>
      <c r="CT146" s="443" t="s">
        <v>2649</v>
      </c>
      <c r="CU146" s="424" t="s">
        <v>481</v>
      </c>
      <c r="CV146" s="424">
        <v>17</v>
      </c>
      <c r="CW146" s="424">
        <v>4</v>
      </c>
      <c r="CX146" s="424" t="s">
        <v>8938</v>
      </c>
      <c r="CY146" s="424">
        <f>'[1]Учетная политика'!$L$13</f>
        <v>63</v>
      </c>
      <c r="CZ146" s="448">
        <f>'[1]Учетная политика'!$L$15</f>
        <v>15</v>
      </c>
      <c r="DA146" s="449">
        <f>'[1]Учетная политика'!$L$14</f>
        <v>0</v>
      </c>
      <c r="DB146" s="110">
        <v>6</v>
      </c>
      <c r="DC146" s="110"/>
      <c r="DD146" s="425"/>
      <c r="DE146" s="424">
        <v>11</v>
      </c>
      <c r="DF146" s="424" t="s">
        <v>481</v>
      </c>
      <c r="DG146" s="424" t="s">
        <v>481</v>
      </c>
      <c r="DH146" s="450" t="s">
        <v>481</v>
      </c>
      <c r="DI146" s="424"/>
      <c r="DJ146" s="453">
        <v>1</v>
      </c>
      <c r="DK146" s="453" t="s">
        <v>481</v>
      </c>
      <c r="DL146" s="425"/>
      <c r="DM146" s="20">
        <v>1</v>
      </c>
      <c r="DN146" s="424">
        <v>288</v>
      </c>
      <c r="DO146" s="445"/>
      <c r="DP146" s="443" t="s">
        <v>492</v>
      </c>
      <c r="DQ146" s="443"/>
      <c r="DR146" s="445" t="s">
        <v>492</v>
      </c>
      <c r="DS146" s="424">
        <v>3</v>
      </c>
      <c r="DT146" s="424">
        <v>18</v>
      </c>
      <c r="DU146" s="20">
        <v>10</v>
      </c>
      <c r="DV146" s="20">
        <v>1</v>
      </c>
      <c r="DW146" s="20">
        <v>4</v>
      </c>
      <c r="DX146" s="20">
        <v>2</v>
      </c>
      <c r="DY146" s="424" t="s">
        <v>451</v>
      </c>
      <c r="DZ146" s="424"/>
      <c r="EA146" s="519" t="s">
        <v>481</v>
      </c>
      <c r="EB146" s="629" t="s">
        <v>2693</v>
      </c>
      <c r="EC146" s="424"/>
      <c r="ED146" s="424" t="s">
        <v>2984</v>
      </c>
      <c r="EE146" s="424">
        <v>11</v>
      </c>
      <c r="EF146" s="458" t="s">
        <v>2783</v>
      </c>
      <c r="EG146" s="447"/>
      <c r="EH146" s="424">
        <v>28</v>
      </c>
      <c r="EI146" s="424"/>
      <c r="EJ146" s="424">
        <v>4</v>
      </c>
      <c r="EK146" s="425"/>
      <c r="EL146" s="459"/>
      <c r="EM146" s="460">
        <v>0</v>
      </c>
      <c r="EN146" s="425"/>
      <c r="EO146" s="20" t="s">
        <v>2511</v>
      </c>
      <c r="EP146" s="424"/>
      <c r="EQ146" s="445">
        <v>37</v>
      </c>
      <c r="ER146" s="454" t="s">
        <v>2492</v>
      </c>
      <c r="ES146" s="425"/>
      <c r="ET146" s="424">
        <v>22</v>
      </c>
    </row>
    <row r="147" spans="1:150" ht="154" customHeight="1" x14ac:dyDescent="0.2">
      <c r="A147" s="429"/>
      <c r="B147" s="439"/>
      <c r="C147" s="423" t="s">
        <v>388</v>
      </c>
      <c r="D147" s="424" t="s">
        <v>389</v>
      </c>
      <c r="E147" s="3" t="s">
        <v>251</v>
      </c>
      <c r="F147" s="110">
        <v>27</v>
      </c>
      <c r="G147" s="110" t="s">
        <v>481</v>
      </c>
      <c r="H147" s="110" t="s">
        <v>481</v>
      </c>
      <c r="I147" s="110" t="s">
        <v>481</v>
      </c>
      <c r="J147" s="110">
        <v>1213</v>
      </c>
      <c r="K147" s="110"/>
      <c r="L147" s="110">
        <v>270</v>
      </c>
      <c r="M147" s="20"/>
      <c r="N147" s="425"/>
      <c r="O147" s="110">
        <v>800</v>
      </c>
      <c r="P147" s="1">
        <v>230</v>
      </c>
      <c r="Q147" s="1">
        <v>112</v>
      </c>
      <c r="R147" s="113">
        <v>1387</v>
      </c>
      <c r="S147" s="424">
        <v>300</v>
      </c>
      <c r="T147" s="424">
        <v>300</v>
      </c>
      <c r="U147" s="110"/>
      <c r="V147" s="110"/>
      <c r="W147" s="110"/>
      <c r="X147" s="320"/>
      <c r="Y147" s="110"/>
      <c r="Z147" s="110">
        <v>79</v>
      </c>
      <c r="AA147" s="424" t="s">
        <v>481</v>
      </c>
      <c r="AB147" s="110" t="s">
        <v>1044</v>
      </c>
      <c r="AC147" s="116" t="s">
        <v>1073</v>
      </c>
      <c r="AD147" s="1" t="s">
        <v>1152</v>
      </c>
      <c r="AE147" s="425"/>
      <c r="AF147" s="425"/>
      <c r="AG147" s="110">
        <v>87</v>
      </c>
      <c r="AH147" s="110" t="s">
        <v>492</v>
      </c>
      <c r="AI147" s="110" t="s">
        <v>500</v>
      </c>
      <c r="AJ147" s="110"/>
      <c r="AK147" s="110">
        <v>52</v>
      </c>
      <c r="AL147" s="425"/>
      <c r="AM147" s="110"/>
      <c r="AN147" s="425"/>
      <c r="AO147" s="424"/>
      <c r="AP147" s="424"/>
      <c r="AQ147" s="424"/>
      <c r="AR147" s="110">
        <v>132</v>
      </c>
      <c r="AS147" s="424">
        <v>39</v>
      </c>
      <c r="AT147" s="320"/>
      <c r="AU147" s="425"/>
      <c r="AV147" s="425"/>
      <c r="AW147" s="110"/>
      <c r="AX147" s="110">
        <v>38</v>
      </c>
      <c r="AY147" s="110">
        <v>212</v>
      </c>
      <c r="AZ147" s="110">
        <v>470</v>
      </c>
      <c r="BA147" s="110" t="s">
        <v>1397</v>
      </c>
      <c r="BB147" s="1" t="s">
        <v>1428</v>
      </c>
      <c r="BC147" s="110" t="s">
        <v>1464</v>
      </c>
      <c r="BD147" s="110" t="s">
        <v>481</v>
      </c>
      <c r="BE147" s="110" t="s">
        <v>481</v>
      </c>
      <c r="BF147" s="110" t="s">
        <v>481</v>
      </c>
      <c r="BG147" s="110">
        <v>50</v>
      </c>
      <c r="BH147" s="110" t="s">
        <v>481</v>
      </c>
      <c r="BI147" s="198">
        <v>156</v>
      </c>
      <c r="BJ147" s="110">
        <v>1898</v>
      </c>
      <c r="BK147" s="425"/>
      <c r="BL147" s="110">
        <v>500</v>
      </c>
      <c r="BM147" s="110">
        <v>946</v>
      </c>
      <c r="BN147" s="110" t="s">
        <v>1685</v>
      </c>
      <c r="BO147" s="110" t="s">
        <v>1685</v>
      </c>
      <c r="BP147" s="20" t="s">
        <v>481</v>
      </c>
      <c r="BQ147" s="425"/>
      <c r="BR147" s="110" t="s">
        <v>558</v>
      </c>
      <c r="BS147" s="110" t="s">
        <v>600</v>
      </c>
      <c r="BT147" s="425"/>
      <c r="BU147" s="425"/>
      <c r="BV147" s="424"/>
      <c r="BW147" s="425"/>
      <c r="BX147" s="424">
        <v>40</v>
      </c>
      <c r="BY147" s="110" t="s">
        <v>809</v>
      </c>
      <c r="BZ147" s="110">
        <v>40</v>
      </c>
      <c r="CA147" s="110">
        <v>259</v>
      </c>
      <c r="CB147" s="110">
        <v>375</v>
      </c>
      <c r="CC147" s="110" t="s">
        <v>451</v>
      </c>
      <c r="CD147" s="110">
        <v>242</v>
      </c>
      <c r="CE147" s="110" t="s">
        <v>451</v>
      </c>
      <c r="CF147" s="424">
        <v>755</v>
      </c>
      <c r="CG147" s="424" t="s">
        <v>451</v>
      </c>
      <c r="CH147" s="424">
        <v>156</v>
      </c>
      <c r="CI147" s="446">
        <v>45</v>
      </c>
      <c r="CJ147" s="424">
        <v>849</v>
      </c>
      <c r="CK147" s="20"/>
      <c r="CL147" s="20"/>
      <c r="CM147" s="20"/>
      <c r="CN147" s="425"/>
      <c r="CO147" s="444">
        <v>492</v>
      </c>
      <c r="CP147" s="444">
        <v>34</v>
      </c>
      <c r="CQ147" s="444"/>
      <c r="CR147" s="447">
        <v>0</v>
      </c>
      <c r="CS147" s="424" t="s">
        <v>3243</v>
      </c>
      <c r="CT147" s="443" t="s">
        <v>2650</v>
      </c>
      <c r="CU147" s="424" t="s">
        <v>481</v>
      </c>
      <c r="CV147" s="424">
        <v>450</v>
      </c>
      <c r="CW147" s="424">
        <v>548</v>
      </c>
      <c r="CX147" s="424" t="s">
        <v>3031</v>
      </c>
      <c r="CY147" s="424">
        <f>'[1]Учетная политика'!$M$13</f>
        <v>1836</v>
      </c>
      <c r="CZ147" s="448">
        <f>'[1]Учетная политика'!$M$15</f>
        <v>3060</v>
      </c>
      <c r="DA147" s="449">
        <f>'[1]Учетная политика'!$M$14</f>
        <v>0</v>
      </c>
      <c r="DB147" s="110">
        <v>656</v>
      </c>
      <c r="DC147" s="110"/>
      <c r="DD147" s="425"/>
      <c r="DE147" s="424" t="s">
        <v>3131</v>
      </c>
      <c r="DF147" s="424" t="s">
        <v>481</v>
      </c>
      <c r="DG147" s="424" t="s">
        <v>481</v>
      </c>
      <c r="DH147" s="450" t="s">
        <v>481</v>
      </c>
      <c r="DI147" s="424"/>
      <c r="DJ147" s="453">
        <v>90</v>
      </c>
      <c r="DK147" s="453" t="s">
        <v>481</v>
      </c>
      <c r="DL147" s="425"/>
      <c r="DM147" s="20">
        <v>45</v>
      </c>
      <c r="DN147" s="424" t="s">
        <v>2308</v>
      </c>
      <c r="DO147" s="445"/>
      <c r="DP147" s="443" t="s">
        <v>492</v>
      </c>
      <c r="DQ147" s="443" t="s">
        <v>2595</v>
      </c>
      <c r="DR147" s="445" t="s">
        <v>492</v>
      </c>
      <c r="DS147" s="424">
        <v>300</v>
      </c>
      <c r="DT147" s="424">
        <v>246</v>
      </c>
      <c r="DU147" s="20">
        <v>305</v>
      </c>
      <c r="DV147" s="20">
        <v>42</v>
      </c>
      <c r="DW147" s="20">
        <v>200</v>
      </c>
      <c r="DX147" s="20">
        <v>59</v>
      </c>
      <c r="DY147" s="424" t="s">
        <v>451</v>
      </c>
      <c r="DZ147" s="424"/>
      <c r="EA147" s="519" t="s">
        <v>481</v>
      </c>
      <c r="EB147" s="629" t="s">
        <v>2693</v>
      </c>
      <c r="EC147" s="424"/>
      <c r="ED147" s="424" t="s">
        <v>2985</v>
      </c>
      <c r="EE147" s="424">
        <v>569</v>
      </c>
      <c r="EF147" s="458">
        <v>87</v>
      </c>
      <c r="EG147" s="447"/>
      <c r="EH147" s="424">
        <v>472</v>
      </c>
      <c r="EI147" s="424"/>
      <c r="EJ147" s="424">
        <v>327</v>
      </c>
      <c r="EK147" s="425"/>
      <c r="EL147" s="459"/>
      <c r="EM147" s="460">
        <v>0</v>
      </c>
      <c r="EN147" s="425"/>
      <c r="EO147" s="20" t="s">
        <v>2512</v>
      </c>
      <c r="EP147" s="424"/>
      <c r="EQ147" s="445">
        <v>2077</v>
      </c>
      <c r="ER147" s="454" t="s">
        <v>481</v>
      </c>
      <c r="ES147" s="425"/>
      <c r="ET147" s="424">
        <v>1362</v>
      </c>
    </row>
    <row r="148" spans="1:150" ht="372" x14ac:dyDescent="0.2">
      <c r="A148" s="421" t="s">
        <v>390</v>
      </c>
      <c r="B148" s="422" t="s">
        <v>445</v>
      </c>
      <c r="C148" s="423" t="s">
        <v>391</v>
      </c>
      <c r="D148" s="424" t="s">
        <v>392</v>
      </c>
      <c r="E148" s="3" t="s">
        <v>92</v>
      </c>
      <c r="F148" s="110" t="s">
        <v>472</v>
      </c>
      <c r="G148" s="110" t="s">
        <v>867</v>
      </c>
      <c r="H148" s="110" t="s">
        <v>889</v>
      </c>
      <c r="I148" s="110" t="s">
        <v>889</v>
      </c>
      <c r="J148" s="110" t="s">
        <v>633</v>
      </c>
      <c r="K148" s="110" t="s">
        <v>657</v>
      </c>
      <c r="L148" s="110" t="s">
        <v>686</v>
      </c>
      <c r="M148" s="20" t="s">
        <v>3236</v>
      </c>
      <c r="N148" s="425"/>
      <c r="O148" s="110" t="s">
        <v>798</v>
      </c>
      <c r="P148" s="1" t="s">
        <v>826</v>
      </c>
      <c r="Q148" s="1" t="s">
        <v>845</v>
      </c>
      <c r="R148" s="113" t="s">
        <v>714</v>
      </c>
      <c r="S148" s="424" t="s">
        <v>741</v>
      </c>
      <c r="T148" s="424" t="s">
        <v>741</v>
      </c>
      <c r="U148" s="110" t="s">
        <v>766</v>
      </c>
      <c r="V148" s="110" t="s">
        <v>930</v>
      </c>
      <c r="W148" s="110" t="s">
        <v>950</v>
      </c>
      <c r="X148" s="320" t="s">
        <v>976</v>
      </c>
      <c r="Y148" s="110" t="s">
        <v>998</v>
      </c>
      <c r="Z148" s="110" t="s">
        <v>1020</v>
      </c>
      <c r="AA148" s="444" t="s">
        <v>3003</v>
      </c>
      <c r="AB148" s="110" t="s">
        <v>1045</v>
      </c>
      <c r="AC148" s="1" t="s">
        <v>1074</v>
      </c>
      <c r="AD148" s="1" t="s">
        <v>1153</v>
      </c>
      <c r="AE148" s="425"/>
      <c r="AF148" s="425"/>
      <c r="AG148" s="110" t="s">
        <v>1095</v>
      </c>
      <c r="AH148" s="110" t="s">
        <v>1113</v>
      </c>
      <c r="AI148" s="110" t="s">
        <v>501</v>
      </c>
      <c r="AJ148" s="110" t="s">
        <v>1171</v>
      </c>
      <c r="AK148" s="110" t="s">
        <v>1189</v>
      </c>
      <c r="AL148" s="425"/>
      <c r="AM148" s="322" t="s">
        <v>1132</v>
      </c>
      <c r="AN148" s="425"/>
      <c r="AO148" s="424" t="s">
        <v>2003</v>
      </c>
      <c r="AP148" s="424" t="s">
        <v>2036</v>
      </c>
      <c r="AQ148" s="424" t="s">
        <v>1211</v>
      </c>
      <c r="AR148" s="110" t="s">
        <v>1235</v>
      </c>
      <c r="AS148" s="424" t="s">
        <v>1238</v>
      </c>
      <c r="AT148" s="320" t="s">
        <v>1280</v>
      </c>
      <c r="AU148" s="425"/>
      <c r="AV148" s="425"/>
      <c r="AW148" s="110" t="s">
        <v>1308</v>
      </c>
      <c r="AX148" s="110" t="s">
        <v>1308</v>
      </c>
      <c r="AY148" s="110" t="s">
        <v>1308</v>
      </c>
      <c r="AZ148" s="110" t="s">
        <v>1372</v>
      </c>
      <c r="BA148" s="110" t="s">
        <v>1398</v>
      </c>
      <c r="BB148" s="1" t="s">
        <v>1429</v>
      </c>
      <c r="BC148" s="1" t="s">
        <v>1465</v>
      </c>
      <c r="BD148" s="110" t="s">
        <v>1488</v>
      </c>
      <c r="BE148" s="110" t="s">
        <v>1509</v>
      </c>
      <c r="BF148" s="320" t="s">
        <v>1522</v>
      </c>
      <c r="BG148" s="320" t="s">
        <v>1522</v>
      </c>
      <c r="BH148" s="110" t="s">
        <v>1535</v>
      </c>
      <c r="BI148" s="198" t="s">
        <v>1561</v>
      </c>
      <c r="BJ148" s="1" t="s">
        <v>1597</v>
      </c>
      <c r="BK148" s="425"/>
      <c r="BL148" s="110" t="s">
        <v>1619</v>
      </c>
      <c r="BM148" s="110" t="s">
        <v>1655</v>
      </c>
      <c r="BN148" s="110" t="s">
        <v>1686</v>
      </c>
      <c r="BO148" s="110" t="s">
        <v>1686</v>
      </c>
      <c r="BP148" s="20" t="s">
        <v>3146</v>
      </c>
      <c r="BQ148" s="425"/>
      <c r="BR148" s="110" t="s">
        <v>576</v>
      </c>
      <c r="BS148" s="110" t="s">
        <v>601</v>
      </c>
      <c r="BT148" s="425"/>
      <c r="BU148" s="425"/>
      <c r="BV148" s="424" t="s">
        <v>1722</v>
      </c>
      <c r="BW148" s="425"/>
      <c r="BX148" s="424" t="s">
        <v>1748</v>
      </c>
      <c r="BY148" s="110" t="s">
        <v>1772</v>
      </c>
      <c r="BZ148" s="110" t="s">
        <v>1804</v>
      </c>
      <c r="CA148" s="110" t="s">
        <v>1833</v>
      </c>
      <c r="CB148" s="110" t="s">
        <v>1852</v>
      </c>
      <c r="CC148" s="110" t="s">
        <v>1868</v>
      </c>
      <c r="CD148" s="110" t="s">
        <v>1804</v>
      </c>
      <c r="CE148" s="110" t="s">
        <v>1868</v>
      </c>
      <c r="CF148" s="424" t="s">
        <v>2895</v>
      </c>
      <c r="CG148" s="424" t="s">
        <v>2244</v>
      </c>
      <c r="CH148" s="424" t="s">
        <v>2247</v>
      </c>
      <c r="CI148" s="446" t="s">
        <v>2281</v>
      </c>
      <c r="CJ148" s="424" t="s">
        <v>2225</v>
      </c>
      <c r="CK148" s="20" t="s">
        <v>3309</v>
      </c>
      <c r="CL148" s="20"/>
      <c r="CM148" s="20" t="s">
        <v>3344</v>
      </c>
      <c r="CN148" s="425"/>
      <c r="CO148" s="444" t="s">
        <v>2152</v>
      </c>
      <c r="CP148" s="444" t="s">
        <v>2152</v>
      </c>
      <c r="CQ148" s="444" t="s">
        <v>2191</v>
      </c>
      <c r="CR148" s="447" t="s">
        <v>2058</v>
      </c>
      <c r="CS148" s="424" t="s">
        <v>3255</v>
      </c>
      <c r="CT148" s="443" t="s">
        <v>2651</v>
      </c>
      <c r="CU148" s="444" t="s">
        <v>2332</v>
      </c>
      <c r="CV148" s="424" t="s">
        <v>3293</v>
      </c>
      <c r="CW148" s="444" t="s">
        <v>2932</v>
      </c>
      <c r="CX148" s="732" t="s">
        <v>3032</v>
      </c>
      <c r="CY148" s="424" t="s">
        <v>3061</v>
      </c>
      <c r="CZ148" s="448" t="s">
        <v>3085</v>
      </c>
      <c r="DA148" s="449" t="s">
        <v>3104</v>
      </c>
      <c r="DB148" s="110" t="s">
        <v>537</v>
      </c>
      <c r="DC148" s="110"/>
      <c r="DD148" s="425"/>
      <c r="DE148" s="424" t="s">
        <v>3132</v>
      </c>
      <c r="DF148" s="424" t="s">
        <v>2357</v>
      </c>
      <c r="DG148" s="424" t="s">
        <v>2357</v>
      </c>
      <c r="DH148" s="464" t="s">
        <v>2388</v>
      </c>
      <c r="DI148" s="444" t="s">
        <v>2421</v>
      </c>
      <c r="DJ148" s="453" t="s">
        <v>2451</v>
      </c>
      <c r="DK148" s="453" t="s">
        <v>2467</v>
      </c>
      <c r="DL148" s="425"/>
      <c r="DM148" s="17" t="s">
        <v>2543</v>
      </c>
      <c r="DN148" s="424" t="s">
        <v>2309</v>
      </c>
      <c r="DO148" s="442" t="s">
        <v>2561</v>
      </c>
      <c r="DP148" s="443" t="s">
        <v>2561</v>
      </c>
      <c r="DQ148" s="443"/>
      <c r="DR148" s="445" t="s">
        <v>3270</v>
      </c>
      <c r="DS148" s="424" t="s">
        <v>1919</v>
      </c>
      <c r="DT148" s="424" t="s">
        <v>2077</v>
      </c>
      <c r="DU148" s="20" t="s">
        <v>3170</v>
      </c>
      <c r="DV148" s="20" t="s">
        <v>3369</v>
      </c>
      <c r="DW148" s="20" t="s">
        <v>3399</v>
      </c>
      <c r="DX148" s="455" t="s">
        <v>8939</v>
      </c>
      <c r="DY148" s="424" t="s">
        <v>2831</v>
      </c>
      <c r="DZ148" s="424" t="s">
        <v>2125</v>
      </c>
      <c r="EA148" s="519" t="s">
        <v>2670</v>
      </c>
      <c r="EB148" s="629" t="s">
        <v>2694</v>
      </c>
      <c r="EC148" s="424" t="s">
        <v>2962</v>
      </c>
      <c r="ED148" s="424" t="s">
        <v>2962</v>
      </c>
      <c r="EE148" s="424" t="s">
        <v>2761</v>
      </c>
      <c r="EF148" s="458" t="s">
        <v>2784</v>
      </c>
      <c r="EG148" s="447" t="s">
        <v>2808</v>
      </c>
      <c r="EH148" s="424" t="s">
        <v>2725</v>
      </c>
      <c r="EI148" s="424" t="s">
        <v>3192</v>
      </c>
      <c r="EJ148" s="424" t="s">
        <v>3213</v>
      </c>
      <c r="EK148" s="425"/>
      <c r="EL148" s="459" t="s">
        <v>2844</v>
      </c>
      <c r="EM148" s="460" t="s">
        <v>2869</v>
      </c>
      <c r="EN148" s="425"/>
      <c r="EO148" s="20" t="s">
        <v>2513</v>
      </c>
      <c r="EP148" s="424" t="s">
        <v>1947</v>
      </c>
      <c r="EQ148" s="445" t="s">
        <v>1978</v>
      </c>
      <c r="ER148" s="454" t="s">
        <v>2493</v>
      </c>
      <c r="ES148" s="425"/>
      <c r="ET148" s="424" t="s">
        <v>2105</v>
      </c>
    </row>
    <row r="149" spans="1:150" ht="145" customHeight="1" x14ac:dyDescent="0.2">
      <c r="A149" s="421"/>
      <c r="B149" s="422"/>
      <c r="C149" s="423" t="s">
        <v>393</v>
      </c>
      <c r="D149" s="424" t="s">
        <v>394</v>
      </c>
      <c r="E149" s="3" t="s">
        <v>395</v>
      </c>
      <c r="F149" s="110" t="s">
        <v>473</v>
      </c>
      <c r="G149" s="110" t="s">
        <v>868</v>
      </c>
      <c r="H149" s="110" t="s">
        <v>890</v>
      </c>
      <c r="I149" s="110" t="s">
        <v>907</v>
      </c>
      <c r="J149" s="110" t="s">
        <v>634</v>
      </c>
      <c r="K149" s="110" t="s">
        <v>658</v>
      </c>
      <c r="L149" s="110" t="s">
        <v>687</v>
      </c>
      <c r="M149" s="20" t="s">
        <v>3237</v>
      </c>
      <c r="N149" s="425"/>
      <c r="O149" s="110" t="s">
        <v>799</v>
      </c>
      <c r="P149" s="1" t="s">
        <v>827</v>
      </c>
      <c r="Q149" s="1" t="s">
        <v>846</v>
      </c>
      <c r="R149" s="113" t="s">
        <v>715</v>
      </c>
      <c r="S149" s="424" t="s">
        <v>742</v>
      </c>
      <c r="T149" s="424" t="s">
        <v>742</v>
      </c>
      <c r="U149" s="110" t="s">
        <v>767</v>
      </c>
      <c r="V149" s="110" t="s">
        <v>931</v>
      </c>
      <c r="W149" s="110" t="s">
        <v>951</v>
      </c>
      <c r="X149" s="320" t="s">
        <v>977</v>
      </c>
      <c r="Y149" s="1" t="s">
        <v>999</v>
      </c>
      <c r="Z149" s="110" t="s">
        <v>1021</v>
      </c>
      <c r="AA149" s="444" t="s">
        <v>3004</v>
      </c>
      <c r="AB149" s="110" t="s">
        <v>1046</v>
      </c>
      <c r="AC149" s="1" t="s">
        <v>1075</v>
      </c>
      <c r="AD149" s="1" t="s">
        <v>1154</v>
      </c>
      <c r="AE149" s="425"/>
      <c r="AF149" s="425"/>
      <c r="AG149" s="110" t="s">
        <v>1096</v>
      </c>
      <c r="AH149" s="110" t="s">
        <v>1114</v>
      </c>
      <c r="AI149" s="110" t="s">
        <v>502</v>
      </c>
      <c r="AJ149" s="110" t="s">
        <v>1172</v>
      </c>
      <c r="AK149" s="110" t="s">
        <v>1190</v>
      </c>
      <c r="AL149" s="425"/>
      <c r="AM149" s="322" t="s">
        <v>1133</v>
      </c>
      <c r="AN149" s="425"/>
      <c r="AO149" s="424" t="s">
        <v>2004</v>
      </c>
      <c r="AP149" s="424" t="s">
        <v>2037</v>
      </c>
      <c r="AQ149" s="424" t="s">
        <v>1212</v>
      </c>
      <c r="AR149" s="110" t="s">
        <v>1236</v>
      </c>
      <c r="AS149" s="424" t="s">
        <v>1239</v>
      </c>
      <c r="AT149" s="320" t="s">
        <v>1281</v>
      </c>
      <c r="AU149" s="425"/>
      <c r="AV149" s="425"/>
      <c r="AW149" s="110" t="s">
        <v>1309</v>
      </c>
      <c r="AX149" s="110" t="s">
        <v>1309</v>
      </c>
      <c r="AY149" s="110" t="s">
        <v>1309</v>
      </c>
      <c r="AZ149" s="110" t="s">
        <v>1373</v>
      </c>
      <c r="BA149" s="110" t="s">
        <v>1399</v>
      </c>
      <c r="BB149" s="135" t="s">
        <v>1430</v>
      </c>
      <c r="BC149" s="1" t="s">
        <v>1466</v>
      </c>
      <c r="BD149" s="110" t="s">
        <v>1489</v>
      </c>
      <c r="BE149" s="110" t="s">
        <v>1510</v>
      </c>
      <c r="BF149" s="110" t="s">
        <v>1523</v>
      </c>
      <c r="BG149" s="110" t="s">
        <v>1523</v>
      </c>
      <c r="BH149" s="110" t="s">
        <v>1536</v>
      </c>
      <c r="BI149" s="198" t="s">
        <v>1562</v>
      </c>
      <c r="BJ149" s="1" t="s">
        <v>1598</v>
      </c>
      <c r="BK149" s="425"/>
      <c r="BL149" s="110" t="s">
        <v>1620</v>
      </c>
      <c r="BM149" s="110" t="s">
        <v>1656</v>
      </c>
      <c r="BN149" s="110" t="s">
        <v>1687</v>
      </c>
      <c r="BO149" s="110" t="s">
        <v>1687</v>
      </c>
      <c r="BP149" s="20" t="s">
        <v>3147</v>
      </c>
      <c r="BQ149" s="425"/>
      <c r="BR149" s="110" t="s">
        <v>577</v>
      </c>
      <c r="BS149" s="110" t="s">
        <v>602</v>
      </c>
      <c r="BT149" s="425"/>
      <c r="BU149" s="425"/>
      <c r="BV149" s="424" t="s">
        <v>1723</v>
      </c>
      <c r="BW149" s="425"/>
      <c r="BX149" s="424" t="s">
        <v>1749</v>
      </c>
      <c r="BY149" s="110" t="s">
        <v>1773</v>
      </c>
      <c r="BZ149" s="110" t="s">
        <v>1805</v>
      </c>
      <c r="CA149" s="110" t="s">
        <v>1834</v>
      </c>
      <c r="CB149" s="110" t="s">
        <v>1853</v>
      </c>
      <c r="CC149" s="110" t="s">
        <v>1869</v>
      </c>
      <c r="CD149" s="110" t="s">
        <v>1834</v>
      </c>
      <c r="CE149" s="110" t="s">
        <v>1869</v>
      </c>
      <c r="CF149" s="424" t="s">
        <v>2896</v>
      </c>
      <c r="CG149" s="424" t="s">
        <v>2245</v>
      </c>
      <c r="CH149" s="424" t="s">
        <v>2248</v>
      </c>
      <c r="CI149" s="446" t="s">
        <v>2282</v>
      </c>
      <c r="CJ149" s="424" t="s">
        <v>2226</v>
      </c>
      <c r="CK149" s="20" t="s">
        <v>3310</v>
      </c>
      <c r="CL149" s="20"/>
      <c r="CM149" s="20" t="s">
        <v>3345</v>
      </c>
      <c r="CN149" s="425"/>
      <c r="CO149" s="444" t="s">
        <v>2153</v>
      </c>
      <c r="CP149" s="444" t="s">
        <v>2153</v>
      </c>
      <c r="CQ149" s="444" t="s">
        <v>2192</v>
      </c>
      <c r="CR149" s="423" t="s">
        <v>2059</v>
      </c>
      <c r="CS149" s="424" t="s">
        <v>3256</v>
      </c>
      <c r="CT149" s="443" t="s">
        <v>2652</v>
      </c>
      <c r="CU149" s="733" t="s">
        <v>2333</v>
      </c>
      <c r="CV149" s="424" t="s">
        <v>3294</v>
      </c>
      <c r="CW149" s="444" t="s">
        <v>2933</v>
      </c>
      <c r="CX149" s="424" t="s">
        <v>3033</v>
      </c>
      <c r="CY149" s="424" t="s">
        <v>3062</v>
      </c>
      <c r="CZ149" s="448" t="s">
        <v>3086</v>
      </c>
      <c r="DA149" s="734" t="s">
        <v>3105</v>
      </c>
      <c r="DB149" s="194" t="s">
        <v>538</v>
      </c>
      <c r="DC149" s="194"/>
      <c r="DD149" s="425"/>
      <c r="DE149" s="424" t="s">
        <v>3133</v>
      </c>
      <c r="DF149" s="444" t="s">
        <v>2358</v>
      </c>
      <c r="DG149" s="444" t="s">
        <v>2358</v>
      </c>
      <c r="DH149" s="464" t="s">
        <v>2389</v>
      </c>
      <c r="DI149" s="444" t="s">
        <v>2422</v>
      </c>
      <c r="DJ149" s="453" t="s">
        <v>2452</v>
      </c>
      <c r="DK149" s="453" t="s">
        <v>2468</v>
      </c>
      <c r="DL149" s="425"/>
      <c r="DM149" s="20" t="s">
        <v>2544</v>
      </c>
      <c r="DN149" s="710" t="s">
        <v>2310</v>
      </c>
      <c r="DO149" s="442" t="s">
        <v>2562</v>
      </c>
      <c r="DP149" s="443" t="s">
        <v>2562</v>
      </c>
      <c r="DQ149" s="443"/>
      <c r="DR149" s="445" t="s">
        <v>3271</v>
      </c>
      <c r="DS149" s="424" t="s">
        <v>1920</v>
      </c>
      <c r="DT149" s="424" t="s">
        <v>2078</v>
      </c>
      <c r="DU149" s="17" t="s">
        <v>3171</v>
      </c>
      <c r="DV149" s="20" t="s">
        <v>3370</v>
      </c>
      <c r="DW149" s="20" t="s">
        <v>3400</v>
      </c>
      <c r="DX149" s="455" t="s">
        <v>2614</v>
      </c>
      <c r="DY149" s="424" t="s">
        <v>2832</v>
      </c>
      <c r="DZ149" s="424">
        <v>83942222673</v>
      </c>
      <c r="EA149" s="519" t="s">
        <v>2671</v>
      </c>
      <c r="EB149" s="457" t="s">
        <v>2695</v>
      </c>
      <c r="EC149" s="424" t="s">
        <v>2963</v>
      </c>
      <c r="ED149" s="424" t="s">
        <v>2963</v>
      </c>
      <c r="EE149" s="424" t="s">
        <v>2762</v>
      </c>
      <c r="EF149" s="458" t="s">
        <v>2785</v>
      </c>
      <c r="EG149" s="447" t="s">
        <v>2809</v>
      </c>
      <c r="EH149" s="461" t="s">
        <v>2726</v>
      </c>
      <c r="EI149" s="424" t="s">
        <v>3193</v>
      </c>
      <c r="EJ149" s="424" t="s">
        <v>3214</v>
      </c>
      <c r="EK149" s="425"/>
      <c r="EL149" s="459" t="s">
        <v>2845</v>
      </c>
      <c r="EM149" s="460" t="s">
        <v>2870</v>
      </c>
      <c r="EN149" s="425"/>
      <c r="EO149" s="557" t="s">
        <v>2514</v>
      </c>
      <c r="EP149" s="424" t="s">
        <v>1948</v>
      </c>
      <c r="EQ149" s="445" t="s">
        <v>1979</v>
      </c>
      <c r="ER149" s="454" t="s">
        <v>2494</v>
      </c>
      <c r="ES149" s="425"/>
      <c r="ET149" s="424" t="s">
        <v>2106</v>
      </c>
    </row>
    <row r="150" spans="1:150" ht="145" customHeight="1" x14ac:dyDescent="0.2">
      <c r="A150" s="421"/>
      <c r="B150" s="422"/>
      <c r="C150" s="423" t="s">
        <v>396</v>
      </c>
      <c r="D150" s="424" t="s">
        <v>397</v>
      </c>
      <c r="E150" s="3" t="s">
        <v>398</v>
      </c>
      <c r="F150" s="119" t="s">
        <v>474</v>
      </c>
      <c r="G150" s="119" t="s">
        <v>869</v>
      </c>
      <c r="H150" s="119" t="s">
        <v>891</v>
      </c>
      <c r="I150" s="119" t="s">
        <v>908</v>
      </c>
      <c r="J150" s="127" t="s">
        <v>635</v>
      </c>
      <c r="K150" s="119" t="s">
        <v>659</v>
      </c>
      <c r="L150" s="119" t="s">
        <v>688</v>
      </c>
      <c r="M150" s="400" t="s">
        <v>3238</v>
      </c>
      <c r="N150" s="425"/>
      <c r="O150" s="110" t="s">
        <v>800</v>
      </c>
      <c r="P150" s="132" t="s">
        <v>828</v>
      </c>
      <c r="Q150" s="119" t="s">
        <v>847</v>
      </c>
      <c r="R150" s="140" t="s">
        <v>716</v>
      </c>
      <c r="S150" s="500" t="s">
        <v>743</v>
      </c>
      <c r="T150" s="500" t="s">
        <v>743</v>
      </c>
      <c r="U150" s="119" t="s">
        <v>768</v>
      </c>
      <c r="V150" s="119" t="s">
        <v>932</v>
      </c>
      <c r="W150" s="132" t="s">
        <v>952</v>
      </c>
      <c r="X150" s="133" t="s">
        <v>978</v>
      </c>
      <c r="Y150" s="132" t="s">
        <v>1000</v>
      </c>
      <c r="Z150" s="119" t="s">
        <v>1022</v>
      </c>
      <c r="AA150" s="500" t="s">
        <v>3005</v>
      </c>
      <c r="AB150" s="119" t="s">
        <v>1047</v>
      </c>
      <c r="AC150" s="1" t="s">
        <v>1076</v>
      </c>
      <c r="AD150" s="119" t="s">
        <v>1155</v>
      </c>
      <c r="AE150" s="425"/>
      <c r="AF150" s="425"/>
      <c r="AG150" s="157" t="s">
        <v>1097</v>
      </c>
      <c r="AH150" s="110" t="s">
        <v>1115</v>
      </c>
      <c r="AI150" s="119" t="s">
        <v>503</v>
      </c>
      <c r="AJ150" s="119" t="s">
        <v>1173</v>
      </c>
      <c r="AK150" s="119" t="s">
        <v>1191</v>
      </c>
      <c r="AL150" s="425"/>
      <c r="AM150" s="322" t="s">
        <v>1134</v>
      </c>
      <c r="AN150" s="425"/>
      <c r="AO150" s="424" t="s">
        <v>2005</v>
      </c>
      <c r="AP150" s="500" t="s">
        <v>2038</v>
      </c>
      <c r="AQ150" s="500" t="s">
        <v>1213</v>
      </c>
      <c r="AR150" s="132" t="s">
        <v>1237</v>
      </c>
      <c r="AS150" s="506" t="s">
        <v>1240</v>
      </c>
      <c r="AT150" s="320" t="s">
        <v>1282</v>
      </c>
      <c r="AU150" s="425"/>
      <c r="AV150" s="425"/>
      <c r="AW150" s="119" t="s">
        <v>1310</v>
      </c>
      <c r="AX150" s="119" t="s">
        <v>1310</v>
      </c>
      <c r="AY150" s="119" t="s">
        <v>1310</v>
      </c>
      <c r="AZ150" s="110" t="s">
        <v>1374</v>
      </c>
      <c r="BA150" s="119" t="s">
        <v>1400</v>
      </c>
      <c r="BB150" s="119" t="s">
        <v>1431</v>
      </c>
      <c r="BC150" s="191" t="s">
        <v>1467</v>
      </c>
      <c r="BD150" s="119" t="s">
        <v>1490</v>
      </c>
      <c r="BE150" s="119" t="s">
        <v>1511</v>
      </c>
      <c r="BF150" s="119" t="s">
        <v>1524</v>
      </c>
      <c r="BG150" s="119" t="s">
        <v>1524</v>
      </c>
      <c r="BH150" s="119" t="s">
        <v>1537</v>
      </c>
      <c r="BI150" s="198" t="s">
        <v>1563</v>
      </c>
      <c r="BJ150" s="132" t="s">
        <v>1599</v>
      </c>
      <c r="BK150" s="425"/>
      <c r="BL150" s="132" t="s">
        <v>1621</v>
      </c>
      <c r="BM150" s="119" t="s">
        <v>1657</v>
      </c>
      <c r="BN150" s="128" t="s">
        <v>1688</v>
      </c>
      <c r="BO150" s="128" t="s">
        <v>1688</v>
      </c>
      <c r="BP150" s="503" t="s">
        <v>3148</v>
      </c>
      <c r="BQ150" s="425"/>
      <c r="BR150" s="119" t="s">
        <v>578</v>
      </c>
      <c r="BS150" s="119" t="s">
        <v>603</v>
      </c>
      <c r="BT150" s="425"/>
      <c r="BU150" s="425"/>
      <c r="BV150" s="500" t="s">
        <v>1724</v>
      </c>
      <c r="BW150" s="425"/>
      <c r="BX150" s="500" t="s">
        <v>1750</v>
      </c>
      <c r="BY150" s="119" t="s">
        <v>1774</v>
      </c>
      <c r="BZ150" s="119" t="s">
        <v>1806</v>
      </c>
      <c r="CA150" s="119" t="s">
        <v>1835</v>
      </c>
      <c r="CB150" s="119" t="s">
        <v>1854</v>
      </c>
      <c r="CC150" s="132" t="s">
        <v>1870</v>
      </c>
      <c r="CD150" s="119" t="s">
        <v>1806</v>
      </c>
      <c r="CE150" s="132" t="s">
        <v>1870</v>
      </c>
      <c r="CF150" s="500" t="s">
        <v>2897</v>
      </c>
      <c r="CG150" s="506" t="s">
        <v>2246</v>
      </c>
      <c r="CH150" s="506" t="s">
        <v>2249</v>
      </c>
      <c r="CI150" s="506" t="s">
        <v>2283</v>
      </c>
      <c r="CJ150" s="500" t="s">
        <v>2227</v>
      </c>
      <c r="CK150" s="20" t="s">
        <v>3311</v>
      </c>
      <c r="CL150" s="20"/>
      <c r="CM150" s="20" t="s">
        <v>3346</v>
      </c>
      <c r="CN150" s="425"/>
      <c r="CO150" s="500" t="s">
        <v>2154</v>
      </c>
      <c r="CP150" s="500" t="s">
        <v>2154</v>
      </c>
      <c r="CQ150" s="500" t="s">
        <v>2193</v>
      </c>
      <c r="CR150" s="447" t="s">
        <v>2060</v>
      </c>
      <c r="CS150" s="506" t="s">
        <v>3257</v>
      </c>
      <c r="CT150" s="511" t="s">
        <v>2653</v>
      </c>
      <c r="CU150" s="500" t="s">
        <v>2334</v>
      </c>
      <c r="CV150" s="500" t="s">
        <v>3295</v>
      </c>
      <c r="CW150" s="500" t="s">
        <v>2934</v>
      </c>
      <c r="CX150" s="526" t="s">
        <v>3034</v>
      </c>
      <c r="CY150" s="500" t="s">
        <v>3063</v>
      </c>
      <c r="CZ150" s="448" t="s">
        <v>3087</v>
      </c>
      <c r="DA150" s="663" t="s">
        <v>3106</v>
      </c>
      <c r="DB150" s="128" t="s">
        <v>539</v>
      </c>
      <c r="DC150" s="128"/>
      <c r="DD150" s="425"/>
      <c r="DE150" s="424" t="s">
        <v>3134</v>
      </c>
      <c r="DF150" s="508" t="s">
        <v>2359</v>
      </c>
      <c r="DG150" s="508" t="s">
        <v>2359</v>
      </c>
      <c r="DH150" s="500" t="s">
        <v>2390</v>
      </c>
      <c r="DI150" s="509" t="s">
        <v>2423</v>
      </c>
      <c r="DJ150" s="453" t="s">
        <v>2453</v>
      </c>
      <c r="DK150" s="718" t="s">
        <v>2469</v>
      </c>
      <c r="DL150" s="425"/>
      <c r="DM150" s="411" t="s">
        <v>2545</v>
      </c>
      <c r="DN150" s="710" t="s">
        <v>2311</v>
      </c>
      <c r="DO150" s="735" t="s">
        <v>2563</v>
      </c>
      <c r="DP150" s="511" t="s">
        <v>2563</v>
      </c>
      <c r="DQ150" s="443" t="s">
        <v>2596</v>
      </c>
      <c r="DR150" s="719" t="s">
        <v>3272</v>
      </c>
      <c r="DS150" s="502" t="s">
        <v>1921</v>
      </c>
      <c r="DT150" s="502" t="s">
        <v>2079</v>
      </c>
      <c r="DU150" s="512" t="s">
        <v>3172</v>
      </c>
      <c r="DV150" s="20" t="s">
        <v>3371</v>
      </c>
      <c r="DW150" s="20" t="s">
        <v>3374</v>
      </c>
      <c r="DX150" s="736" t="s">
        <v>2615</v>
      </c>
      <c r="DY150" s="500" t="s">
        <v>2833</v>
      </c>
      <c r="DZ150" s="500" t="s">
        <v>2126</v>
      </c>
      <c r="EA150" s="519" t="s">
        <v>2672</v>
      </c>
      <c r="EB150" s="737" t="s">
        <v>2696</v>
      </c>
      <c r="EC150" s="424" t="s">
        <v>2964</v>
      </c>
      <c r="ED150" s="424" t="s">
        <v>2964</v>
      </c>
      <c r="EE150" s="506" t="s">
        <v>2763</v>
      </c>
      <c r="EF150" s="458" t="s">
        <v>2786</v>
      </c>
      <c r="EG150" s="514" t="s">
        <v>2810</v>
      </c>
      <c r="EH150" s="500" t="s">
        <v>2727</v>
      </c>
      <c r="EI150" s="500" t="s">
        <v>3194</v>
      </c>
      <c r="EJ150" s="424" t="s">
        <v>3215</v>
      </c>
      <c r="EK150" s="425"/>
      <c r="EL150" s="738" t="s">
        <v>2846</v>
      </c>
      <c r="EM150" s="460" t="s">
        <v>2871</v>
      </c>
      <c r="EN150" s="425"/>
      <c r="EO150" s="400" t="s">
        <v>2515</v>
      </c>
      <c r="EP150" s="500" t="s">
        <v>1949</v>
      </c>
      <c r="EQ150" s="521" t="s">
        <v>1980</v>
      </c>
      <c r="ER150" s="517" t="s">
        <v>2495</v>
      </c>
      <c r="ES150" s="425"/>
      <c r="ET150" s="500" t="s">
        <v>2107</v>
      </c>
    </row>
    <row r="151" spans="1:150" ht="388" x14ac:dyDescent="0.2">
      <c r="A151" s="421" t="s">
        <v>399</v>
      </c>
      <c r="B151" s="422" t="s">
        <v>400</v>
      </c>
      <c r="C151" s="423" t="s">
        <v>401</v>
      </c>
      <c r="D151" s="424" t="s">
        <v>402</v>
      </c>
      <c r="E151" s="3" t="s">
        <v>92</v>
      </c>
      <c r="F151" s="110" t="s">
        <v>451</v>
      </c>
      <c r="G151" s="1" t="s">
        <v>870</v>
      </c>
      <c r="H151" s="1" t="s">
        <v>870</v>
      </c>
      <c r="I151" s="1" t="s">
        <v>870</v>
      </c>
      <c r="J151" s="110" t="s">
        <v>636</v>
      </c>
      <c r="K151" s="110"/>
      <c r="L151" s="110" t="s">
        <v>686</v>
      </c>
      <c r="M151" s="20" t="s">
        <v>3239</v>
      </c>
      <c r="N151" s="425"/>
      <c r="O151" s="110" t="s">
        <v>801</v>
      </c>
      <c r="P151" s="1" t="s">
        <v>801</v>
      </c>
      <c r="Q151" s="1" t="s">
        <v>801</v>
      </c>
      <c r="R151" s="110" t="s">
        <v>717</v>
      </c>
      <c r="S151" s="424" t="s">
        <v>717</v>
      </c>
      <c r="T151" s="424" t="s">
        <v>717</v>
      </c>
      <c r="U151" s="110"/>
      <c r="V151" s="110"/>
      <c r="W151" s="110" t="s">
        <v>953</v>
      </c>
      <c r="X151" s="320" t="s">
        <v>979</v>
      </c>
      <c r="Y151" s="110"/>
      <c r="Z151" s="110"/>
      <c r="AA151" s="739" t="s">
        <v>481</v>
      </c>
      <c r="AB151" s="1" t="s">
        <v>1048</v>
      </c>
      <c r="AC151" s="1" t="s">
        <v>1048</v>
      </c>
      <c r="AD151" s="110"/>
      <c r="AE151" s="425"/>
      <c r="AF151" s="425"/>
      <c r="AG151" s="110" t="s">
        <v>504</v>
      </c>
      <c r="AH151" s="110" t="s">
        <v>504</v>
      </c>
      <c r="AI151" s="110" t="s">
        <v>504</v>
      </c>
      <c r="AJ151" s="110" t="s">
        <v>1174</v>
      </c>
      <c r="AK151" s="110" t="s">
        <v>1192</v>
      </c>
      <c r="AL151" s="425"/>
      <c r="AM151" s="110"/>
      <c r="AN151" s="425"/>
      <c r="AO151" s="424" t="s">
        <v>1214</v>
      </c>
      <c r="AP151" s="424" t="s">
        <v>1214</v>
      </c>
      <c r="AQ151" s="424" t="s">
        <v>1214</v>
      </c>
      <c r="AR151" s="1" t="s">
        <v>1238</v>
      </c>
      <c r="AS151" s="424"/>
      <c r="AT151" s="320" t="s">
        <v>1280</v>
      </c>
      <c r="AU151" s="425"/>
      <c r="AV151" s="425"/>
      <c r="AW151" s="110"/>
      <c r="AX151" s="110"/>
      <c r="AY151" s="110"/>
      <c r="AZ151" s="110" t="s">
        <v>1372</v>
      </c>
      <c r="BA151" s="110"/>
      <c r="BB151" s="110"/>
      <c r="BC151" s="110" t="s">
        <v>1468</v>
      </c>
      <c r="BD151" s="110" t="s">
        <v>1491</v>
      </c>
      <c r="BE151" s="110" t="s">
        <v>1491</v>
      </c>
      <c r="BF151" s="110" t="s">
        <v>1491</v>
      </c>
      <c r="BG151" s="110" t="s">
        <v>1491</v>
      </c>
      <c r="BH151" s="110" t="s">
        <v>1491</v>
      </c>
      <c r="BI151" s="198" t="s">
        <v>1564</v>
      </c>
      <c r="BJ151" s="110"/>
      <c r="BK151" s="425"/>
      <c r="BL151" s="110" t="s">
        <v>1622</v>
      </c>
      <c r="BM151" s="110" t="s">
        <v>1658</v>
      </c>
      <c r="BN151" s="110" t="s">
        <v>1689</v>
      </c>
      <c r="BO151" s="110" t="s">
        <v>1689</v>
      </c>
      <c r="BP151" s="20" t="s">
        <v>3149</v>
      </c>
      <c r="BQ151" s="425"/>
      <c r="BR151" s="110" t="s">
        <v>579</v>
      </c>
      <c r="BS151" s="110" t="s">
        <v>604</v>
      </c>
      <c r="BT151" s="425"/>
      <c r="BU151" s="425"/>
      <c r="BV151" s="424" t="s">
        <v>1725</v>
      </c>
      <c r="BW151" s="425"/>
      <c r="BX151" s="424" t="s">
        <v>1751</v>
      </c>
      <c r="BY151" s="110" t="s">
        <v>1775</v>
      </c>
      <c r="BZ151" s="110" t="s">
        <v>1807</v>
      </c>
      <c r="CA151" s="110" t="s">
        <v>1836</v>
      </c>
      <c r="CB151" s="110" t="s">
        <v>1836</v>
      </c>
      <c r="CC151" s="110" t="s">
        <v>1871</v>
      </c>
      <c r="CD151" s="110" t="s">
        <v>1871</v>
      </c>
      <c r="CE151" s="110" t="s">
        <v>1871</v>
      </c>
      <c r="CF151" s="424" t="s">
        <v>492</v>
      </c>
      <c r="CG151" s="424" t="s">
        <v>2247</v>
      </c>
      <c r="CH151" s="424" t="s">
        <v>2247</v>
      </c>
      <c r="CI151" s="424" t="s">
        <v>2247</v>
      </c>
      <c r="CJ151" s="424" t="s">
        <v>2228</v>
      </c>
      <c r="CK151" s="20" t="s">
        <v>3312</v>
      </c>
      <c r="CL151" s="20" t="s">
        <v>3312</v>
      </c>
      <c r="CM151" s="20" t="s">
        <v>3312</v>
      </c>
      <c r="CN151" s="425"/>
      <c r="CO151" s="444" t="s">
        <v>2155</v>
      </c>
      <c r="CP151" s="444" t="s">
        <v>2155</v>
      </c>
      <c r="CQ151" s="444" t="s">
        <v>2155</v>
      </c>
      <c r="CR151" s="447" t="s">
        <v>2058</v>
      </c>
      <c r="CS151" s="424" t="s">
        <v>3258</v>
      </c>
      <c r="CT151" s="443" t="s">
        <v>2654</v>
      </c>
      <c r="CU151" s="444"/>
      <c r="CV151" s="424"/>
      <c r="CW151" s="444" t="s">
        <v>481</v>
      </c>
      <c r="CX151" s="424" t="s">
        <v>3035</v>
      </c>
      <c r="CY151" s="424" t="s">
        <v>3035</v>
      </c>
      <c r="CZ151" s="448" t="s">
        <v>3088</v>
      </c>
      <c r="DA151" s="740" t="s">
        <v>3107</v>
      </c>
      <c r="DB151" s="110"/>
      <c r="DC151" s="110"/>
      <c r="DD151" s="425"/>
      <c r="DE151" s="424" t="s">
        <v>3135</v>
      </c>
      <c r="DF151" s="424"/>
      <c r="DG151" s="424"/>
      <c r="DH151" s="464"/>
      <c r="DI151" s="424"/>
      <c r="DJ151" s="453"/>
      <c r="DK151" s="453" t="s">
        <v>2470</v>
      </c>
      <c r="DL151" s="425"/>
      <c r="DM151" s="20" t="s">
        <v>2546</v>
      </c>
      <c r="DN151" s="424" t="s">
        <v>2312</v>
      </c>
      <c r="DO151" s="445" t="s">
        <v>492</v>
      </c>
      <c r="DP151" s="443" t="s">
        <v>492</v>
      </c>
      <c r="DQ151" s="443" t="s">
        <v>2597</v>
      </c>
      <c r="DR151" s="445" t="s">
        <v>492</v>
      </c>
      <c r="DS151" s="424" t="s">
        <v>1922</v>
      </c>
      <c r="DT151" s="424" t="s">
        <v>1922</v>
      </c>
      <c r="DU151" s="17"/>
      <c r="DV151" s="20" t="s">
        <v>3372</v>
      </c>
      <c r="DW151" s="20" t="s">
        <v>3401</v>
      </c>
      <c r="DX151" s="20"/>
      <c r="DY151" s="424" t="s">
        <v>451</v>
      </c>
      <c r="DZ151" s="424"/>
      <c r="EA151" s="519" t="s">
        <v>2673</v>
      </c>
      <c r="EB151" s="457" t="s">
        <v>2673</v>
      </c>
      <c r="EC151" s="424" t="s">
        <v>2962</v>
      </c>
      <c r="ED151" s="424" t="s">
        <v>2962</v>
      </c>
      <c r="EE151" s="424" t="s">
        <v>2764</v>
      </c>
      <c r="EF151" s="458" t="s">
        <v>2784</v>
      </c>
      <c r="EG151" s="447" t="s">
        <v>2808</v>
      </c>
      <c r="EH151" s="424" t="s">
        <v>2728</v>
      </c>
      <c r="EI151" s="424" t="s">
        <v>2728</v>
      </c>
      <c r="EJ151" s="424" t="s">
        <v>2728</v>
      </c>
      <c r="EK151" s="425"/>
      <c r="EL151" s="459"/>
      <c r="EM151" s="460"/>
      <c r="EN151" s="425"/>
      <c r="EO151" s="20" t="s">
        <v>2516</v>
      </c>
      <c r="EP151" s="424"/>
      <c r="EQ151" s="445" t="s">
        <v>1981</v>
      </c>
      <c r="ER151" s="454" t="s">
        <v>2493</v>
      </c>
      <c r="ES151" s="425"/>
      <c r="ET151" s="424" t="s">
        <v>809</v>
      </c>
    </row>
    <row r="152" spans="1:150" ht="96" customHeight="1" x14ac:dyDescent="0.2">
      <c r="A152" s="421"/>
      <c r="B152" s="422"/>
      <c r="C152" s="423" t="s">
        <v>403</v>
      </c>
      <c r="D152" s="424" t="s">
        <v>394</v>
      </c>
      <c r="E152" s="3" t="s">
        <v>395</v>
      </c>
      <c r="F152" s="110" t="s">
        <v>451</v>
      </c>
      <c r="G152" s="1" t="s">
        <v>871</v>
      </c>
      <c r="H152" s="1" t="s">
        <v>871</v>
      </c>
      <c r="I152" s="1" t="s">
        <v>871</v>
      </c>
      <c r="J152" s="110" t="s">
        <v>637</v>
      </c>
      <c r="K152" s="110"/>
      <c r="L152" s="110" t="s">
        <v>687</v>
      </c>
      <c r="M152" s="20" t="s">
        <v>3240</v>
      </c>
      <c r="N152" s="425"/>
      <c r="O152" s="110" t="s">
        <v>802</v>
      </c>
      <c r="P152" s="110" t="s">
        <v>802</v>
      </c>
      <c r="Q152" s="1" t="s">
        <v>802</v>
      </c>
      <c r="R152" s="110" t="s">
        <v>718</v>
      </c>
      <c r="S152" s="424" t="s">
        <v>718</v>
      </c>
      <c r="T152" s="424" t="s">
        <v>718</v>
      </c>
      <c r="U152" s="110"/>
      <c r="V152" s="110"/>
      <c r="W152" s="110" t="s">
        <v>954</v>
      </c>
      <c r="X152" s="320" t="s">
        <v>980</v>
      </c>
      <c r="Y152" s="110"/>
      <c r="Z152" s="110"/>
      <c r="AA152" s="424" t="s">
        <v>481</v>
      </c>
      <c r="AB152" s="1" t="s">
        <v>1049</v>
      </c>
      <c r="AC152" s="1" t="s">
        <v>1049</v>
      </c>
      <c r="AD152" s="110"/>
      <c r="AE152" s="425"/>
      <c r="AF152" s="425"/>
      <c r="AG152" s="110" t="s">
        <v>505</v>
      </c>
      <c r="AH152" s="110" t="s">
        <v>505</v>
      </c>
      <c r="AI152" s="110" t="s">
        <v>505</v>
      </c>
      <c r="AJ152" s="110" t="s">
        <v>1175</v>
      </c>
      <c r="AK152" s="110" t="s">
        <v>1175</v>
      </c>
      <c r="AL152" s="425"/>
      <c r="AM152" s="110"/>
      <c r="AN152" s="425"/>
      <c r="AO152" s="424" t="s">
        <v>1215</v>
      </c>
      <c r="AP152" s="424" t="s">
        <v>1215</v>
      </c>
      <c r="AQ152" s="424" t="s">
        <v>1215</v>
      </c>
      <c r="AR152" s="1" t="s">
        <v>1239</v>
      </c>
      <c r="AS152" s="424"/>
      <c r="AT152" s="320" t="s">
        <v>1281</v>
      </c>
      <c r="AU152" s="425"/>
      <c r="AV152" s="425"/>
      <c r="AW152" s="110"/>
      <c r="AX152" s="110"/>
      <c r="AY152" s="110"/>
      <c r="AZ152" s="110" t="s">
        <v>1373</v>
      </c>
      <c r="BA152" s="110"/>
      <c r="BB152" s="110"/>
      <c r="BC152" s="110" t="s">
        <v>1469</v>
      </c>
      <c r="BD152" s="110" t="s">
        <v>1492</v>
      </c>
      <c r="BE152" s="110" t="s">
        <v>1512</v>
      </c>
      <c r="BF152" s="110" t="s">
        <v>1492</v>
      </c>
      <c r="BG152" s="110" t="s">
        <v>1492</v>
      </c>
      <c r="BH152" s="110" t="s">
        <v>1492</v>
      </c>
      <c r="BI152" s="198" t="s">
        <v>1565</v>
      </c>
      <c r="BJ152" s="110"/>
      <c r="BK152" s="425"/>
      <c r="BL152" s="110" t="s">
        <v>1623</v>
      </c>
      <c r="BM152" s="110" t="s">
        <v>1659</v>
      </c>
      <c r="BN152" s="110" t="s">
        <v>1690</v>
      </c>
      <c r="BO152" s="110" t="s">
        <v>1690</v>
      </c>
      <c r="BP152" s="20" t="s">
        <v>3150</v>
      </c>
      <c r="BQ152" s="425"/>
      <c r="BR152" s="110" t="s">
        <v>580</v>
      </c>
      <c r="BS152" s="110" t="s">
        <v>580</v>
      </c>
      <c r="BT152" s="425"/>
      <c r="BU152" s="425"/>
      <c r="BV152" s="424" t="s">
        <v>1726</v>
      </c>
      <c r="BW152" s="425"/>
      <c r="BX152" s="424" t="s">
        <v>1752</v>
      </c>
      <c r="BY152" s="110" t="s">
        <v>1776</v>
      </c>
      <c r="BZ152" s="110" t="s">
        <v>1808</v>
      </c>
      <c r="CA152" s="1" t="s">
        <v>1808</v>
      </c>
      <c r="CB152" s="1" t="s">
        <v>1808</v>
      </c>
      <c r="CC152" s="110" t="s">
        <v>1808</v>
      </c>
      <c r="CD152" s="110" t="s">
        <v>1808</v>
      </c>
      <c r="CE152" s="110" t="s">
        <v>1808</v>
      </c>
      <c r="CF152" s="424" t="s">
        <v>492</v>
      </c>
      <c r="CG152" s="424" t="s">
        <v>2248</v>
      </c>
      <c r="CH152" s="424" t="s">
        <v>2248</v>
      </c>
      <c r="CI152" s="424" t="s">
        <v>2248</v>
      </c>
      <c r="CJ152" s="424" t="s">
        <v>2229</v>
      </c>
      <c r="CK152" s="20" t="s">
        <v>3313</v>
      </c>
      <c r="CL152" s="20" t="s">
        <v>3313</v>
      </c>
      <c r="CM152" s="20" t="s">
        <v>3313</v>
      </c>
      <c r="CN152" s="425"/>
      <c r="CO152" s="444" t="s">
        <v>2156</v>
      </c>
      <c r="CP152" s="444" t="s">
        <v>2156</v>
      </c>
      <c r="CQ152" s="444" t="s">
        <v>2156</v>
      </c>
      <c r="CR152" s="423" t="s">
        <v>2059</v>
      </c>
      <c r="CS152" s="424" t="s">
        <v>3259</v>
      </c>
      <c r="CT152" s="443" t="s">
        <v>2655</v>
      </c>
      <c r="CU152" s="733"/>
      <c r="CV152" s="424"/>
      <c r="CW152" s="444" t="s">
        <v>481</v>
      </c>
      <c r="CX152" s="424" t="s">
        <v>3036</v>
      </c>
      <c r="CY152" s="424" t="s">
        <v>3036</v>
      </c>
      <c r="CZ152" s="448" t="s">
        <v>3089</v>
      </c>
      <c r="DA152" s="741" t="s">
        <v>3108</v>
      </c>
      <c r="DB152" s="110"/>
      <c r="DC152" s="110"/>
      <c r="DD152" s="425"/>
      <c r="DE152" s="424" t="s">
        <v>3136</v>
      </c>
      <c r="DF152" s="424"/>
      <c r="DG152" s="424"/>
      <c r="DH152" s="464"/>
      <c r="DI152" s="424"/>
      <c r="DJ152" s="453"/>
      <c r="DK152" s="453" t="s">
        <v>2471</v>
      </c>
      <c r="DL152" s="425"/>
      <c r="DM152" s="20" t="s">
        <v>2547</v>
      </c>
      <c r="DN152" s="710" t="s">
        <v>2313</v>
      </c>
      <c r="DO152" s="445" t="s">
        <v>492</v>
      </c>
      <c r="DP152" s="443" t="s">
        <v>492</v>
      </c>
      <c r="DQ152" s="511" t="s">
        <v>2598</v>
      </c>
      <c r="DR152" s="445" t="s">
        <v>492</v>
      </c>
      <c r="DS152" s="424" t="s">
        <v>1923</v>
      </c>
      <c r="DT152" s="424" t="s">
        <v>1923</v>
      </c>
      <c r="DU152" s="17"/>
      <c r="DV152" s="20" t="s">
        <v>3373</v>
      </c>
      <c r="DW152" s="20" t="s">
        <v>3400</v>
      </c>
      <c r="DX152" s="20"/>
      <c r="DY152" s="424" t="s">
        <v>451</v>
      </c>
      <c r="DZ152" s="424"/>
      <c r="EA152" s="519" t="s">
        <v>2674</v>
      </c>
      <c r="EB152" s="457" t="s">
        <v>2674</v>
      </c>
      <c r="EC152" s="424" t="s">
        <v>2963</v>
      </c>
      <c r="ED152" s="424" t="s">
        <v>2963</v>
      </c>
      <c r="EE152" s="424" t="s">
        <v>2765</v>
      </c>
      <c r="EF152" s="458" t="s">
        <v>2785</v>
      </c>
      <c r="EG152" s="447" t="s">
        <v>2809</v>
      </c>
      <c r="EH152" s="424" t="s">
        <v>2729</v>
      </c>
      <c r="EI152" s="424" t="s">
        <v>2729</v>
      </c>
      <c r="EJ152" s="424" t="s">
        <v>2729</v>
      </c>
      <c r="EK152" s="425"/>
      <c r="EL152" s="459"/>
      <c r="EM152" s="460"/>
      <c r="EN152" s="425"/>
      <c r="EO152" s="742" t="s">
        <v>2517</v>
      </c>
      <c r="EP152" s="424"/>
      <c r="EQ152" s="445" t="s">
        <v>1982</v>
      </c>
      <c r="ER152" s="454" t="s">
        <v>2494</v>
      </c>
      <c r="ES152" s="425"/>
      <c r="ET152" s="424" t="s">
        <v>809</v>
      </c>
    </row>
    <row r="153" spans="1:150" ht="209" customHeight="1" x14ac:dyDescent="0.2">
      <c r="A153" s="421"/>
      <c r="B153" s="422"/>
      <c r="C153" s="423" t="s">
        <v>404</v>
      </c>
      <c r="D153" s="424" t="s">
        <v>397</v>
      </c>
      <c r="E153" s="3" t="s">
        <v>398</v>
      </c>
      <c r="F153" s="110" t="s">
        <v>451</v>
      </c>
      <c r="G153" s="119" t="s">
        <v>872</v>
      </c>
      <c r="H153" s="119" t="s">
        <v>872</v>
      </c>
      <c r="I153" s="119" t="s">
        <v>872</v>
      </c>
      <c r="J153" s="119" t="s">
        <v>638</v>
      </c>
      <c r="K153" s="110"/>
      <c r="L153" s="119" t="s">
        <v>688</v>
      </c>
      <c r="M153" s="400" t="s">
        <v>3241</v>
      </c>
      <c r="N153" s="425"/>
      <c r="O153" s="119" t="s">
        <v>803</v>
      </c>
      <c r="P153" s="132" t="s">
        <v>803</v>
      </c>
      <c r="Q153" s="119" t="s">
        <v>803</v>
      </c>
      <c r="R153" s="128" t="s">
        <v>719</v>
      </c>
      <c r="S153" s="500" t="s">
        <v>719</v>
      </c>
      <c r="T153" s="500" t="s">
        <v>719</v>
      </c>
      <c r="U153" s="110"/>
      <c r="V153" s="110"/>
      <c r="W153" s="132" t="s">
        <v>955</v>
      </c>
      <c r="X153" s="521" t="s">
        <v>981</v>
      </c>
      <c r="Y153" s="110"/>
      <c r="Z153" s="110"/>
      <c r="AA153" s="424" t="s">
        <v>481</v>
      </c>
      <c r="AB153" s="119" t="s">
        <v>1050</v>
      </c>
      <c r="AC153" s="119" t="s">
        <v>1050</v>
      </c>
      <c r="AD153" s="110"/>
      <c r="AE153" s="425"/>
      <c r="AF153" s="425"/>
      <c r="AG153" s="110" t="s">
        <v>506</v>
      </c>
      <c r="AH153" s="110" t="s">
        <v>506</v>
      </c>
      <c r="AI153" s="110" t="s">
        <v>506</v>
      </c>
      <c r="AJ153" s="119" t="s">
        <v>1176</v>
      </c>
      <c r="AK153" s="119" t="s">
        <v>1176</v>
      </c>
      <c r="AL153" s="425"/>
      <c r="AM153" s="110"/>
      <c r="AN153" s="425"/>
      <c r="AO153" s="424" t="s">
        <v>1216</v>
      </c>
      <c r="AP153" s="424" t="s">
        <v>1216</v>
      </c>
      <c r="AQ153" s="424" t="s">
        <v>1216</v>
      </c>
      <c r="AR153" s="132" t="s">
        <v>1240</v>
      </c>
      <c r="AS153" s="424"/>
      <c r="AT153" s="320" t="s">
        <v>1282</v>
      </c>
      <c r="AU153" s="425"/>
      <c r="AV153" s="425"/>
      <c r="AW153" s="110"/>
      <c r="AX153" s="110"/>
      <c r="AY153" s="110"/>
      <c r="AZ153" s="110" t="s">
        <v>1374</v>
      </c>
      <c r="BA153" s="110"/>
      <c r="BB153" s="110"/>
      <c r="BC153" s="119" t="s">
        <v>1470</v>
      </c>
      <c r="BD153" s="119" t="s">
        <v>1493</v>
      </c>
      <c r="BE153" s="119" t="s">
        <v>1493</v>
      </c>
      <c r="BF153" s="110" t="s">
        <v>1493</v>
      </c>
      <c r="BG153" s="110" t="s">
        <v>1493</v>
      </c>
      <c r="BH153" s="119" t="s">
        <v>1493</v>
      </c>
      <c r="BI153" s="198" t="s">
        <v>1566</v>
      </c>
      <c r="BJ153" s="110"/>
      <c r="BK153" s="425"/>
      <c r="BL153" s="132" t="s">
        <v>1624</v>
      </c>
      <c r="BM153" s="119" t="s">
        <v>1657</v>
      </c>
      <c r="BN153" s="128" t="s">
        <v>1691</v>
      </c>
      <c r="BO153" s="128" t="s">
        <v>1691</v>
      </c>
      <c r="BP153" s="503" t="s">
        <v>3151</v>
      </c>
      <c r="BQ153" s="425"/>
      <c r="BR153" s="119" t="s">
        <v>581</v>
      </c>
      <c r="BS153" s="119" t="s">
        <v>605</v>
      </c>
      <c r="BT153" s="425"/>
      <c r="BU153" s="425"/>
      <c r="BV153" s="506" t="s">
        <v>1727</v>
      </c>
      <c r="BW153" s="425"/>
      <c r="BX153" s="500" t="s">
        <v>1753</v>
      </c>
      <c r="BY153" s="119" t="s">
        <v>1777</v>
      </c>
      <c r="BZ153" s="119" t="s">
        <v>1809</v>
      </c>
      <c r="CA153" s="119" t="s">
        <v>1809</v>
      </c>
      <c r="CB153" s="119" t="s">
        <v>1809</v>
      </c>
      <c r="CC153" s="132" t="s">
        <v>1809</v>
      </c>
      <c r="CD153" s="119" t="s">
        <v>1809</v>
      </c>
      <c r="CE153" s="132" t="s">
        <v>1809</v>
      </c>
      <c r="CF153" s="424" t="s">
        <v>492</v>
      </c>
      <c r="CG153" s="506" t="s">
        <v>2249</v>
      </c>
      <c r="CH153" s="506" t="s">
        <v>2249</v>
      </c>
      <c r="CI153" s="506" t="s">
        <v>2249</v>
      </c>
      <c r="CJ153" s="500" t="s">
        <v>2230</v>
      </c>
      <c r="CK153" s="20" t="s">
        <v>3314</v>
      </c>
      <c r="CL153" s="20" t="s">
        <v>3314</v>
      </c>
      <c r="CM153" s="20" t="s">
        <v>3314</v>
      </c>
      <c r="CN153" s="425"/>
      <c r="CO153" s="500" t="s">
        <v>2157</v>
      </c>
      <c r="CP153" s="500" t="s">
        <v>2157</v>
      </c>
      <c r="CQ153" s="500" t="s">
        <v>2157</v>
      </c>
      <c r="CR153" s="447" t="s">
        <v>2060</v>
      </c>
      <c r="CS153" s="506" t="s">
        <v>3260</v>
      </c>
      <c r="CT153" s="443" t="s">
        <v>481</v>
      </c>
      <c r="CU153" s="500"/>
      <c r="CV153" s="424"/>
      <c r="CW153" s="500" t="s">
        <v>481</v>
      </c>
      <c r="CX153" s="500" t="s">
        <v>3037</v>
      </c>
      <c r="CY153" s="500" t="s">
        <v>3037</v>
      </c>
      <c r="CZ153" s="725" t="s">
        <v>3090</v>
      </c>
      <c r="DA153" s="743" t="s">
        <v>3109</v>
      </c>
      <c r="DB153" s="110"/>
      <c r="DC153" s="110"/>
      <c r="DD153" s="425"/>
      <c r="DE153" s="424" t="s">
        <v>3137</v>
      </c>
      <c r="DF153" s="424"/>
      <c r="DG153" s="424"/>
      <c r="DH153" s="464"/>
      <c r="DI153" s="424"/>
      <c r="DJ153" s="453"/>
      <c r="DK153" s="510" t="s">
        <v>2472</v>
      </c>
      <c r="DL153" s="425"/>
      <c r="DM153" s="513" t="s">
        <v>2548</v>
      </c>
      <c r="DN153" s="710" t="s">
        <v>2314</v>
      </c>
      <c r="DO153" s="445" t="s">
        <v>492</v>
      </c>
      <c r="DP153" s="443" t="s">
        <v>492</v>
      </c>
      <c r="DQ153" s="443"/>
      <c r="DR153" s="445" t="s">
        <v>492</v>
      </c>
      <c r="DS153" s="502" t="s">
        <v>1924</v>
      </c>
      <c r="DT153" s="500" t="s">
        <v>1924</v>
      </c>
      <c r="DU153" s="17"/>
      <c r="DV153" s="400" t="s">
        <v>3374</v>
      </c>
      <c r="DW153" s="20" t="s">
        <v>3374</v>
      </c>
      <c r="DX153" s="20"/>
      <c r="DY153" s="424" t="s">
        <v>451</v>
      </c>
      <c r="DZ153" s="424"/>
      <c r="EA153" s="519" t="s">
        <v>2675</v>
      </c>
      <c r="EB153" s="457" t="s">
        <v>2675</v>
      </c>
      <c r="EC153" s="424" t="s">
        <v>2964</v>
      </c>
      <c r="ED153" s="424" t="s">
        <v>2964</v>
      </c>
      <c r="EE153" s="506" t="s">
        <v>2766</v>
      </c>
      <c r="EF153" s="458" t="s">
        <v>2786</v>
      </c>
      <c r="EG153" s="514" t="s">
        <v>2810</v>
      </c>
      <c r="EH153" s="424" t="s">
        <v>2730</v>
      </c>
      <c r="EI153" s="424" t="s">
        <v>2730</v>
      </c>
      <c r="EJ153" s="424" t="s">
        <v>2730</v>
      </c>
      <c r="EK153" s="425"/>
      <c r="EL153" s="459"/>
      <c r="EM153" s="460"/>
      <c r="EN153" s="425"/>
      <c r="EO153" s="400" t="s">
        <v>2518</v>
      </c>
      <c r="EP153" s="424"/>
      <c r="EQ153" s="521" t="s">
        <v>1983</v>
      </c>
      <c r="ER153" s="517" t="s">
        <v>2495</v>
      </c>
      <c r="ES153" s="425"/>
      <c r="ET153" s="424" t="s">
        <v>809</v>
      </c>
    </row>
    <row r="154" spans="1:150" ht="64" customHeight="1" x14ac:dyDescent="0.2">
      <c r="L154" s="412"/>
      <c r="CT154" s="395"/>
      <c r="DA154" s="413"/>
      <c r="DQ154" s="395"/>
      <c r="EQ154" s="414"/>
    </row>
    <row r="155" spans="1:150" ht="395" customHeight="1" x14ac:dyDescent="0.2">
      <c r="CT155" s="395" t="s">
        <v>481</v>
      </c>
      <c r="DA155" s="415"/>
      <c r="DQ155" s="395"/>
      <c r="EQ155" s="414"/>
    </row>
    <row r="156" spans="1:150" ht="17" customHeight="1" x14ac:dyDescent="0.2">
      <c r="CT156" s="395"/>
      <c r="DA156" s="416"/>
      <c r="EQ156" s="417"/>
    </row>
    <row r="157" spans="1:150" ht="289" customHeight="1" x14ac:dyDescent="0.2">
      <c r="CT157" s="395"/>
    </row>
    <row r="158" spans="1:150" ht="17" customHeight="1" x14ac:dyDescent="0.2">
      <c r="CT158" s="395"/>
    </row>
    <row r="159" spans="1:150" ht="136" customHeight="1" x14ac:dyDescent="0.15"/>
    <row r="160" spans="1:150" ht="153" customHeight="1" x14ac:dyDescent="0.15"/>
    <row r="161" ht="238" customHeight="1" x14ac:dyDescent="0.15"/>
    <row r="162" ht="272" customHeight="1" x14ac:dyDescent="0.15"/>
    <row r="163" ht="136" customHeight="1" x14ac:dyDescent="0.15"/>
    <row r="164" ht="136" customHeight="1" x14ac:dyDescent="0.15"/>
    <row r="165" ht="404" customHeight="1" x14ac:dyDescent="0.15"/>
    <row r="166" ht="34" customHeight="1" x14ac:dyDescent="0.15"/>
    <row r="167" ht="32" customHeight="1" x14ac:dyDescent="0.15"/>
    <row r="168" ht="255" customHeight="1" x14ac:dyDescent="0.15"/>
    <row r="169" ht="51" customHeight="1" x14ac:dyDescent="0.15"/>
    <row r="170" ht="32" customHeight="1" x14ac:dyDescent="0.15"/>
  </sheetData>
  <mergeCells count="102">
    <mergeCell ref="A151:A153"/>
    <mergeCell ref="B151:B153"/>
    <mergeCell ref="A135:A136"/>
    <mergeCell ref="B135:B136"/>
    <mergeCell ref="A138:A139"/>
    <mergeCell ref="B138:B139"/>
    <mergeCell ref="A140:A144"/>
    <mergeCell ref="B140:B144"/>
    <mergeCell ref="D126:D128"/>
    <mergeCell ref="C129:C131"/>
    <mergeCell ref="D129:D131"/>
    <mergeCell ref="C132:C134"/>
    <mergeCell ref="D132:D134"/>
    <mergeCell ref="A111:A134"/>
    <mergeCell ref="B111:B134"/>
    <mergeCell ref="C120:C122"/>
    <mergeCell ref="D120:D122"/>
    <mergeCell ref="C123:C125"/>
    <mergeCell ref="D123:D125"/>
    <mergeCell ref="DJ105:DJ107"/>
    <mergeCell ref="DJ135:DJ136"/>
    <mergeCell ref="A145:A147"/>
    <mergeCell ref="B145:B147"/>
    <mergeCell ref="A148:A150"/>
    <mergeCell ref="B148:B150"/>
    <mergeCell ref="D105:D107"/>
    <mergeCell ref="C108:C110"/>
    <mergeCell ref="D108:D110"/>
    <mergeCell ref="C126:C128"/>
    <mergeCell ref="C111:C113"/>
    <mergeCell ref="D111:D113"/>
    <mergeCell ref="C114:C116"/>
    <mergeCell ref="D114:D116"/>
    <mergeCell ref="C117:C119"/>
    <mergeCell ref="D117:D119"/>
    <mergeCell ref="D96:D98"/>
    <mergeCell ref="C99:C101"/>
    <mergeCell ref="D99:D101"/>
    <mergeCell ref="C102:C104"/>
    <mergeCell ref="D102:D104"/>
    <mergeCell ref="A81:A86"/>
    <mergeCell ref="B81:B86"/>
    <mergeCell ref="A87:A110"/>
    <mergeCell ref="B87:B110"/>
    <mergeCell ref="C87:C89"/>
    <mergeCell ref="C96:C98"/>
    <mergeCell ref="C105:C107"/>
    <mergeCell ref="D87:D89"/>
    <mergeCell ref="C90:C92"/>
    <mergeCell ref="D90:D92"/>
    <mergeCell ref="C93:C95"/>
    <mergeCell ref="D93:D95"/>
    <mergeCell ref="A75:A80"/>
    <mergeCell ref="B75:B80"/>
    <mergeCell ref="C76:C77"/>
    <mergeCell ref="D76:D77"/>
    <mergeCell ref="C79:C80"/>
    <mergeCell ref="D79:D80"/>
    <mergeCell ref="A48:A49"/>
    <mergeCell ref="B48:B49"/>
    <mergeCell ref="A50:A52"/>
    <mergeCell ref="B50:B52"/>
    <mergeCell ref="A53:A74"/>
    <mergeCell ref="B53:B74"/>
    <mergeCell ref="C18:C19"/>
    <mergeCell ref="D18:D19"/>
    <mergeCell ref="D45:D46"/>
    <mergeCell ref="A30:A31"/>
    <mergeCell ref="B30:B31"/>
    <mergeCell ref="A33:A35"/>
    <mergeCell ref="B33:B35"/>
    <mergeCell ref="A36:A38"/>
    <mergeCell ref="B36:B38"/>
    <mergeCell ref="A39:A43"/>
    <mergeCell ref="B39:B43"/>
    <mergeCell ref="A44:A47"/>
    <mergeCell ref="B44:B47"/>
    <mergeCell ref="C45:C46"/>
    <mergeCell ref="A5:A6"/>
    <mergeCell ref="B5:B6"/>
    <mergeCell ref="A8:A9"/>
    <mergeCell ref="B8:B9"/>
    <mergeCell ref="C8:C9"/>
    <mergeCell ref="CR14:CR15"/>
    <mergeCell ref="CR16:CR17"/>
    <mergeCell ref="CR18:CR19"/>
    <mergeCell ref="CR41:CR43"/>
    <mergeCell ref="D8:D9"/>
    <mergeCell ref="C20:C21"/>
    <mergeCell ref="D20:D21"/>
    <mergeCell ref="A23:A25"/>
    <mergeCell ref="B23:B25"/>
    <mergeCell ref="A27:A29"/>
    <mergeCell ref="B27:B29"/>
    <mergeCell ref="A10:A21"/>
    <mergeCell ref="B10:B21"/>
    <mergeCell ref="C12:C13"/>
    <mergeCell ref="D12:D13"/>
    <mergeCell ref="C14:C15"/>
    <mergeCell ref="D14:D15"/>
    <mergeCell ref="C16:C17"/>
    <mergeCell ref="D16:D17"/>
  </mergeCells>
  <phoneticPr fontId="27" type="noConversion"/>
  <hyperlinks>
    <hyperlink ref="F150" r:id="rId1" xr:uid="{00000000-0004-0000-0000-000000000000}"/>
    <hyperlink ref="F140" r:id="rId2" xr:uid="{00000000-0004-0000-0000-000001000000}"/>
    <hyperlink ref="F141" r:id="rId3" xr:uid="{00000000-0004-0000-0000-000002000000}"/>
    <hyperlink ref="AI13" r:id="rId4" xr:uid="{00000000-0004-0000-0000-000003000000}"/>
    <hyperlink ref="AI21" r:id="rId5" xr:uid="{00000000-0004-0000-0000-000004000000}"/>
    <hyperlink ref="AI140" r:id="rId6" xr:uid="{00000000-0004-0000-0000-000005000000}"/>
    <hyperlink ref="AI143" r:id="rId7" xr:uid="{00000000-0004-0000-0000-000006000000}"/>
    <hyperlink ref="AI150" r:id="rId8" xr:uid="{00000000-0004-0000-0000-000007000000}"/>
    <hyperlink ref="AI80" r:id="rId9" xr:uid="{00000000-0004-0000-0000-000008000000}"/>
    <hyperlink ref="AI130" r:id="rId10" xr:uid="{00000000-0004-0000-0000-000009000000}"/>
    <hyperlink ref="DB21" r:id="rId11" xr:uid="{00000000-0004-0000-0000-00000A000000}"/>
    <hyperlink ref="DB80" r:id="rId12" xr:uid="{00000000-0004-0000-0000-00000B000000}"/>
    <hyperlink ref="DB140" r:id="rId13" xr:uid="{00000000-0004-0000-0000-00000C000000}"/>
    <hyperlink ref="DB142" r:id="rId14" xr:uid="{00000000-0004-0000-0000-00000D000000}"/>
    <hyperlink ref="DB143" location="'практика субъекта'!B154" display="Информационное освещение программы поддержки местных инициатив на территории области осуществлялось с помощью размещения информационных и новостных материалов: на официальном сайте Правительства Саратовской области, портале открытый бюджет Саратовской обл" xr:uid="{00000000-0004-0000-0000-00000E000000}"/>
    <hyperlink ref="DB150" r:id="rId15" xr:uid="{00000000-0004-0000-0000-00000F000000}"/>
    <hyperlink ref="DB144" r:id="rId16" display="https://drive.google.com/file/d/1hIS7alXIK__k_bF5ugWy3zaTH3fxj7zX/view?usp=sharing" xr:uid="{00000000-0004-0000-0000-000010000000}"/>
    <hyperlink ref="DB13" r:id="rId17" xr:uid="{00000000-0004-0000-0000-000011000000}"/>
    <hyperlink ref="DB46" r:id="rId18" display="https://minfin.saratov.gov.ru/index.php?option=com_acrfilestorage&amp;task=download&amp;on=2060" xr:uid="{00000000-0004-0000-0000-000012000000}"/>
    <hyperlink ref="BR46" r:id="rId19" xr:uid="{00000000-0004-0000-0000-000013000000}"/>
    <hyperlink ref="BR77" r:id="rId20" xr:uid="{00000000-0004-0000-0000-000014000000}"/>
    <hyperlink ref="BR140" r:id="rId21" xr:uid="{00000000-0004-0000-0000-000015000000}"/>
    <hyperlink ref="BR141" r:id="rId22" xr:uid="{00000000-0004-0000-0000-000016000000}"/>
    <hyperlink ref="BR21" r:id="rId23" xr:uid="{00000000-0004-0000-0000-000017000000}"/>
    <hyperlink ref="BR153" r:id="rId24" xr:uid="{00000000-0004-0000-0000-000018000000}"/>
    <hyperlink ref="BR150" r:id="rId25" xr:uid="{00000000-0004-0000-0000-000019000000}"/>
    <hyperlink ref="BS13" r:id="rId26" xr:uid="{00000000-0004-0000-0000-00001A000000}"/>
    <hyperlink ref="BS80" r:id="rId27" xr:uid="{00000000-0004-0000-0000-00001B000000}"/>
    <hyperlink ref="BS153" r:id="rId28" xr:uid="{00000000-0004-0000-0000-00001C000000}"/>
    <hyperlink ref="J150" r:id="rId29" xr:uid="{00000000-0004-0000-0000-00001D000000}"/>
    <hyperlink ref="J153" r:id="rId30" xr:uid="{00000000-0004-0000-0000-00001E000000}"/>
    <hyperlink ref="J13" r:id="rId31" xr:uid="{00000000-0004-0000-0000-00001F000000}"/>
    <hyperlink ref="J15" r:id="rId32" xr:uid="{00000000-0004-0000-0000-000020000000}"/>
    <hyperlink ref="J80" r:id="rId33" xr:uid="{00000000-0004-0000-0000-000021000000}"/>
    <hyperlink ref="J142" r:id="rId34" xr:uid="{00000000-0004-0000-0000-000022000000}"/>
    <hyperlink ref="K141" r:id="rId35" xr:uid="{00000000-0004-0000-0000-000023000000}"/>
    <hyperlink ref="K150" r:id="rId36" xr:uid="{00000000-0004-0000-0000-000024000000}"/>
    <hyperlink ref="K143" r:id="rId37" display="http://www.educaltai.ru/news/news_obs/58153/" xr:uid="{00000000-0004-0000-0000-000025000000}"/>
    <hyperlink ref="K142" r:id="rId38" xr:uid="{00000000-0004-0000-0000-000026000000}"/>
    <hyperlink ref="R80" r:id="rId39" xr:uid="{00000000-0004-0000-0000-000027000000}"/>
    <hyperlink ref="R153" r:id="rId40" xr:uid="{00000000-0004-0000-0000-000028000000}"/>
    <hyperlink ref="R140" r:id="rId41" xr:uid="{00000000-0004-0000-0000-000029000000}"/>
    <hyperlink ref="R150" r:id="rId42" xr:uid="{00000000-0004-0000-0000-00002A000000}"/>
    <hyperlink ref="S13" r:id="rId43" xr:uid="{00000000-0004-0000-0000-00002B000000}"/>
    <hyperlink ref="S19" r:id="rId44" xr:uid="{00000000-0004-0000-0000-00002C000000}"/>
    <hyperlink ref="S80" r:id="rId45" xr:uid="{00000000-0004-0000-0000-00002D000000}"/>
    <hyperlink ref="S141" r:id="rId46" xr:uid="{00000000-0004-0000-0000-00002E000000}"/>
    <hyperlink ref="S143" r:id="rId47" display="https://vk.com/omsu31?w=wall-191891194_430" xr:uid="{00000000-0004-0000-0000-00002F000000}"/>
    <hyperlink ref="S150" r:id="rId48" xr:uid="{00000000-0004-0000-0000-000030000000}"/>
    <hyperlink ref="S153" r:id="rId49" xr:uid="{00000000-0004-0000-0000-000031000000}"/>
    <hyperlink ref="T13" r:id="rId50" xr:uid="{00000000-0004-0000-0000-000032000000}"/>
    <hyperlink ref="T19" r:id="rId51" xr:uid="{00000000-0004-0000-0000-000033000000}"/>
    <hyperlink ref="T80" r:id="rId52" xr:uid="{00000000-0004-0000-0000-000034000000}"/>
    <hyperlink ref="T141" r:id="rId53" xr:uid="{00000000-0004-0000-0000-000035000000}"/>
    <hyperlink ref="T143" r:id="rId54" display="https://vk.com/omsu31?w=wall-191891194_430" xr:uid="{00000000-0004-0000-0000-000036000000}"/>
    <hyperlink ref="T150" r:id="rId55" xr:uid="{00000000-0004-0000-0000-000037000000}"/>
    <hyperlink ref="T153" r:id="rId56" xr:uid="{00000000-0004-0000-0000-000038000000}"/>
    <hyperlink ref="T140" r:id="rId57" xr:uid="{00000000-0004-0000-0000-000039000000}"/>
    <hyperlink ref="U80" r:id="rId58" xr:uid="{00000000-0004-0000-0000-00003A000000}"/>
    <hyperlink ref="U150" r:id="rId59" xr:uid="{00000000-0004-0000-0000-00003B000000}"/>
    <hyperlink ref="O140" r:id="rId60" xr:uid="{00000000-0004-0000-0000-00003C000000}"/>
    <hyperlink ref="O141" r:id="rId61" xr:uid="{00000000-0004-0000-0000-00003D000000}"/>
    <hyperlink ref="O142" r:id="rId62" location="gallery-11 " xr:uid="{00000000-0004-0000-0000-00003E000000}"/>
    <hyperlink ref="O153" r:id="rId63" xr:uid="{00000000-0004-0000-0000-00003F000000}"/>
    <hyperlink ref="O80" r:id="rId64" xr:uid="{00000000-0004-0000-0000-000040000000}"/>
    <hyperlink ref="O19" r:id="rId65" xr:uid="{00000000-0004-0000-0000-000041000000}"/>
    <hyperlink ref="O13" r:id="rId66" display="https://npa.bashkortostan.ru/16583/" xr:uid="{00000000-0004-0000-0000-000042000000}"/>
    <hyperlink ref="P19" r:id="rId67" xr:uid="{00000000-0004-0000-0000-000043000000}"/>
    <hyperlink ref="P21" r:id="rId68" xr:uid="{00000000-0004-0000-0000-000044000000}"/>
    <hyperlink ref="P80" r:id="rId69" xr:uid="{00000000-0004-0000-0000-000045000000}"/>
    <hyperlink ref="P140" r:id="rId70" xr:uid="{00000000-0004-0000-0000-000046000000}"/>
    <hyperlink ref="P142" r:id="rId71" xr:uid="{00000000-0004-0000-0000-000047000000}"/>
    <hyperlink ref="P150" r:id="rId72" xr:uid="{00000000-0004-0000-0000-000048000000}"/>
    <hyperlink ref="P153" r:id="rId73" display="armenshin.i@bashkortostan.ru" xr:uid="{00000000-0004-0000-0000-000049000000}"/>
    <hyperlink ref="Q19" r:id="rId74" xr:uid="{00000000-0004-0000-0000-00004A000000}"/>
    <hyperlink ref="Q150" r:id="rId75" xr:uid="{00000000-0004-0000-0000-00004B000000}"/>
    <hyperlink ref="Q153" r:id="rId76" xr:uid="{00000000-0004-0000-0000-00004C000000}"/>
    <hyperlink ref="G150" r:id="rId77" xr:uid="{00000000-0004-0000-0000-00004D000000}"/>
    <hyperlink ref="G80" r:id="rId78" xr:uid="{00000000-0004-0000-0000-00004E000000}"/>
    <hyperlink ref="G13" r:id="rId79" xr:uid="{00000000-0004-0000-0000-00004F000000}"/>
    <hyperlink ref="G141" r:id="rId80" xr:uid="{00000000-0004-0000-0000-000050000000}"/>
    <hyperlink ref="G46" r:id="rId81" xr:uid="{00000000-0004-0000-0000-000051000000}"/>
    <hyperlink ref="G153" r:id="rId82" xr:uid="{00000000-0004-0000-0000-000052000000}"/>
    <hyperlink ref="H13" r:id="rId83" xr:uid="{00000000-0004-0000-0000-000053000000}"/>
    <hyperlink ref="H77" r:id="rId84" xr:uid="{00000000-0004-0000-0000-000054000000}"/>
    <hyperlink ref="H140" r:id="rId85" xr:uid="{00000000-0004-0000-0000-000055000000}"/>
    <hyperlink ref="H150" r:id="rId86" display="gilpolitika.minregion@mail.ru, " xr:uid="{00000000-0004-0000-0000-000056000000}"/>
    <hyperlink ref="H153" r:id="rId87" xr:uid="{00000000-0004-0000-0000-000057000000}"/>
    <hyperlink ref="H143" r:id="rId88" display="https://minregion-ra.ru/deyatelnost/strategicheskoe-napravlenie-zhkkh-i-gorodskaya-sreda.php" xr:uid="{00000000-0004-0000-0000-000058000000}"/>
    <hyperlink ref="I13" r:id="rId89" xr:uid="{00000000-0004-0000-0000-000059000000}"/>
    <hyperlink ref="I150" r:id="rId90" display="gilpolitika.minregion@mail.ru, " xr:uid="{00000000-0004-0000-0000-00005A000000}"/>
    <hyperlink ref="I46" r:id="rId91" xr:uid="{00000000-0004-0000-0000-00005B000000}"/>
    <hyperlink ref="I141" r:id="rId92" xr:uid="{00000000-0004-0000-0000-00005C000000}"/>
    <hyperlink ref="I140" r:id="rId93" xr:uid="{00000000-0004-0000-0000-00005D000000}"/>
    <hyperlink ref="I153" r:id="rId94" xr:uid="{00000000-0004-0000-0000-00005E000000}"/>
    <hyperlink ref="V13" r:id="rId95" xr:uid="{00000000-0004-0000-0000-00005F000000}"/>
    <hyperlink ref="V21" r:id="rId96" xr:uid="{00000000-0004-0000-0000-000060000000}"/>
    <hyperlink ref="V80" r:id="rId97" xr:uid="{00000000-0004-0000-0000-000061000000}"/>
    <hyperlink ref="V150" r:id="rId98" xr:uid="{00000000-0004-0000-0000-000062000000}"/>
    <hyperlink ref="L141" r:id="rId99" xr:uid="{00000000-0004-0000-0000-000063000000}"/>
    <hyperlink ref="L140" r:id="rId100" xr:uid="{00000000-0004-0000-0000-000064000000}"/>
    <hyperlink ref="L153" r:id="rId101" xr:uid="{00000000-0004-0000-0000-000065000000}"/>
    <hyperlink ref="L150" r:id="rId102" xr:uid="{00000000-0004-0000-0000-000066000000}"/>
    <hyperlink ref="L80" r:id="rId103" xr:uid="{00000000-0004-0000-0000-000067000000}"/>
    <hyperlink ref="W13" r:id="rId104" xr:uid="{00000000-0004-0000-0000-000068000000}"/>
    <hyperlink ref="W140" r:id="rId105" xr:uid="{00000000-0004-0000-0000-000069000000}"/>
    <hyperlink ref="W150" r:id="rId106" xr:uid="{00000000-0004-0000-0000-00006A000000}"/>
    <hyperlink ref="W153" r:id="rId107" xr:uid="{00000000-0004-0000-0000-00006B000000}"/>
    <hyperlink ref="W80" r:id="rId108" xr:uid="{00000000-0004-0000-0000-00006C000000}"/>
    <hyperlink ref="X150" r:id="rId109" xr:uid="{00000000-0004-0000-0000-00006D000000}"/>
    <hyperlink ref="X13" r:id="rId110" xr:uid="{00000000-0004-0000-0000-00006E000000}"/>
    <hyperlink ref="X21" r:id="rId111" xr:uid="{00000000-0004-0000-0000-00006F000000}"/>
    <hyperlink ref="X80" r:id="rId112" xr:uid="{00000000-0004-0000-0000-000070000000}"/>
    <hyperlink ref="X153" r:id="rId113" xr:uid="{00000000-0004-0000-0000-000071000000}"/>
    <hyperlink ref="Y13" r:id="rId114" xr:uid="{00000000-0004-0000-0000-000072000000}"/>
    <hyperlink ref="Y140" r:id="rId115" xr:uid="{00000000-0004-0000-0000-000073000000}"/>
    <hyperlink ref="Y150" r:id="rId116" xr:uid="{00000000-0004-0000-0000-000074000000}"/>
    <hyperlink ref="Y80" r:id="rId117" xr:uid="{00000000-0004-0000-0000-000075000000}"/>
    <hyperlink ref="Z13" r:id="rId118" xr:uid="{00000000-0004-0000-0000-000076000000}"/>
    <hyperlink ref="Z21" r:id="rId119" xr:uid="{00000000-0004-0000-0000-000077000000}"/>
    <hyperlink ref="Z112" r:id="rId120" display="https://budget4me-34.ru" xr:uid="{00000000-0004-0000-0000-000078000000}"/>
    <hyperlink ref="Z140" r:id="rId121" xr:uid="{00000000-0004-0000-0000-000079000000}"/>
    <hyperlink ref="Z150" r:id="rId122" xr:uid="{00000000-0004-0000-0000-00007A000000}"/>
    <hyperlink ref="Z144" r:id="rId123" xr:uid="{00000000-0004-0000-0000-00007B000000}"/>
    <hyperlink ref="Z143" r:id="rId124" display="https://vlgr-ranepa.ru/konkurs/vlg-local-init/" xr:uid="{00000000-0004-0000-0000-00007C000000}"/>
    <hyperlink ref="Z80" r:id="rId125" xr:uid="{00000000-0004-0000-0000-00007D000000}"/>
    <hyperlink ref="AB13" r:id="rId126" xr:uid="{00000000-0004-0000-0000-00007E000000}"/>
    <hyperlink ref="AB21" r:id="rId127" xr:uid="{00000000-0004-0000-0000-00007F000000}"/>
    <hyperlink ref="AB140" r:id="rId128" xr:uid="{00000000-0004-0000-0000-000080000000}"/>
    <hyperlink ref="AB150" r:id="rId129" xr:uid="{00000000-0004-0000-0000-000081000000}"/>
    <hyperlink ref="AB153" r:id="rId130" xr:uid="{00000000-0004-0000-0000-000082000000}"/>
    <hyperlink ref="AC13" r:id="rId131" xr:uid="{00000000-0004-0000-0000-000083000000}"/>
    <hyperlink ref="AC21" r:id="rId132" xr:uid="{00000000-0004-0000-0000-000084000000}"/>
    <hyperlink ref="AC80" r:id="rId133" xr:uid="{00000000-0004-0000-0000-000085000000}"/>
    <hyperlink ref="AC130" r:id="rId134" xr:uid="{00000000-0004-0000-0000-000086000000}"/>
    <hyperlink ref="AC141" r:id="rId135" display="https://smovrn.ru/; " xr:uid="{00000000-0004-0000-0000-000087000000}"/>
    <hyperlink ref="AC142" r:id="rId136" xr:uid="{00000000-0004-0000-0000-000088000000}"/>
    <hyperlink ref="AC150" r:id="rId137" display="sovet36@yandex.ru" xr:uid="{00000000-0004-0000-0000-000089000000}"/>
    <hyperlink ref="AC153" r:id="rId138" xr:uid="{00000000-0004-0000-0000-00008A000000}"/>
    <hyperlink ref="AG13" r:id="rId139" xr:uid="{00000000-0004-0000-0000-00008B000000}"/>
    <hyperlink ref="AG80" r:id="rId140" xr:uid="{00000000-0004-0000-0000-00008C000000}"/>
    <hyperlink ref="AG94" r:id="rId141" xr:uid="{00000000-0004-0000-0000-00008D000000}"/>
    <hyperlink ref="AG150" r:id="rId142" xr:uid="{00000000-0004-0000-0000-00008E000000}"/>
    <hyperlink ref="AG141" r:id="rId143" xr:uid="{00000000-0004-0000-0000-00008F000000}"/>
    <hyperlink ref="AG103" r:id="rId144" xr:uid="{00000000-0004-0000-0000-000090000000}"/>
    <hyperlink ref="AG140" r:id="rId145" xr:uid="{00000000-0004-0000-0000-000091000000}"/>
    <hyperlink ref="AG21" r:id="rId146" xr:uid="{00000000-0004-0000-0000-000092000000}"/>
    <hyperlink ref="AH13" r:id="rId147" xr:uid="{00000000-0004-0000-0000-000093000000}"/>
    <hyperlink ref="AH140" r:id="rId148" xr:uid="{00000000-0004-0000-0000-000094000000}"/>
    <hyperlink ref="AH80" r:id="rId149" xr:uid="{00000000-0004-0000-0000-000095000000}"/>
    <hyperlink ref="AD13" r:id="rId150" xr:uid="{00000000-0004-0000-0000-000096000000}"/>
    <hyperlink ref="AD21" r:id="rId151" xr:uid="{00000000-0004-0000-0000-000097000000}"/>
    <hyperlink ref="AD80" r:id="rId152" xr:uid="{00000000-0004-0000-0000-000098000000}"/>
    <hyperlink ref="AD144" r:id="rId153" xr:uid="{00000000-0004-0000-0000-000099000000}"/>
    <hyperlink ref="AJ150" r:id="rId154" xr:uid="{00000000-0004-0000-0000-00009A000000}"/>
    <hyperlink ref="AJ140" r:id="rId155" xr:uid="{00000000-0004-0000-0000-00009B000000}"/>
    <hyperlink ref="AJ153" r:id="rId156" xr:uid="{00000000-0004-0000-0000-00009C000000}"/>
    <hyperlink ref="AK150" r:id="rId157" xr:uid="{00000000-0004-0000-0000-00009D000000}"/>
    <hyperlink ref="AK80" r:id="rId158" xr:uid="{00000000-0004-0000-0000-00009E000000}"/>
    <hyperlink ref="AK13" r:id="rId159" xr:uid="{00000000-0004-0000-0000-00009F000000}"/>
    <hyperlink ref="AK140" r:id="rId160" xr:uid="{00000000-0004-0000-0000-0000A0000000}"/>
    <hyperlink ref="AK153" r:id="rId161" xr:uid="{00000000-0004-0000-0000-0000A1000000}"/>
    <hyperlink ref="AR13" r:id="rId162" xr:uid="{00000000-0004-0000-0000-0000A2000000}"/>
    <hyperlink ref="AR150" r:id="rId163" xr:uid="{00000000-0004-0000-0000-0000A3000000}"/>
    <hyperlink ref="AR80" r:id="rId164" xr:uid="{00000000-0004-0000-0000-0000A4000000}"/>
    <hyperlink ref="AR153" r:id="rId165" xr:uid="{00000000-0004-0000-0000-0000A5000000}"/>
    <hyperlink ref="AR141" r:id="rId166" display="http://halmgynn.ru/12510-o-razvitii-selskih-territoriy.html; " xr:uid="{00000000-0004-0000-0000-0000A6000000}"/>
    <hyperlink ref="AR140" r:id="rId167" xr:uid="{00000000-0004-0000-0000-0000A7000000}"/>
    <hyperlink ref="AT13" r:id="rId168" tooltip="Ссылка на КонсультантПлюс" display="consultantplus://offline/ref=0CA4A7BCEFD1E2499FE25943A0D4E4EDCE0E6FF117DB4A3DB15D9016E1B5071B4D6CCD6E350E35A2E2A63E3D5B0587BE962D359741F09FF45E1F69E85E5943C8L" xr:uid="{00000000-0004-0000-0000-0000A8000000}"/>
    <hyperlink ref="AT140" display="https://admoblkaluga.ru/sub/finan/inciativ.php " xr:uid="{00000000-0004-0000-0000-0000A9000000}"/>
    <hyperlink ref="AT142" r:id="rId169" xr:uid="{00000000-0004-0000-0000-0000AA000000}"/>
    <hyperlink ref="AT17" r:id="rId170" xr:uid="{00000000-0004-0000-0000-0000AB000000}"/>
    <hyperlink ref="AT21" r:id="rId171" tooltip="Ссылка на КонсультантПлюс" display="consultantplus://offline/ref=FC965B96D895A16F920797C745A1B2040E1B0C262B8A6C478DAE42B365E0007C99B3F69151BF5EB26C82E38AAAE29A0B01836D4C528ED430601A5AFA188EiDSBF" xr:uid="{00000000-0004-0000-0000-0000AC000000}"/>
    <hyperlink ref="AT80" r:id="rId172" display="https://kalugastat.gks.ru/storage/mediabank/eFvkZPs7/Оценка численности населения на 1 января 2021 года по городским округам и муниципальным районам.pdf" xr:uid="{00000000-0004-0000-0000-0000AD000000}"/>
    <hyperlink ref="AW80" r:id="rId173" xr:uid="{00000000-0004-0000-0000-0000AE000000}"/>
    <hyperlink ref="AW140" r:id="rId174" display="http://old.gov.karelia.ru/Projects/Initiatives/" xr:uid="{00000000-0004-0000-0000-0000AF000000}"/>
    <hyperlink ref="AW150" r:id="rId175" xr:uid="{00000000-0004-0000-0000-0000B0000000}"/>
    <hyperlink ref="AW21" r:id="rId176" display="https://nac.gov.karelia.ru/about/3837/" xr:uid="{00000000-0004-0000-0000-0000B1000000}"/>
    <hyperlink ref="AW17" r:id="rId177" xr:uid="{00000000-0004-0000-0000-0000B2000000}"/>
    <hyperlink ref="AW19" r:id="rId178" xr:uid="{00000000-0004-0000-0000-0000B3000000}"/>
    <hyperlink ref="AX150" r:id="rId179" xr:uid="{00000000-0004-0000-0000-0000B4000000}"/>
    <hyperlink ref="AX21" r:id="rId180" xr:uid="{00000000-0004-0000-0000-0000B5000000}"/>
    <hyperlink ref="AX140" r:id="rId181" display="http://old.gov.karelia.ru/Projects/Initiatives/" xr:uid="{00000000-0004-0000-0000-0000B6000000}"/>
    <hyperlink ref="AX142" r:id="rId182" xr:uid="{00000000-0004-0000-0000-0000B7000000}"/>
    <hyperlink ref="AX80" r:id="rId183" xr:uid="{00000000-0004-0000-0000-0000B8000000}"/>
    <hyperlink ref="AX17" r:id="rId184" xr:uid="{00000000-0004-0000-0000-0000B9000000}"/>
    <hyperlink ref="AX19" r:id="rId185" xr:uid="{00000000-0004-0000-0000-0000BA000000}"/>
    <hyperlink ref="AY21" r:id="rId186" xr:uid="{00000000-0004-0000-0000-0000BB000000}"/>
    <hyperlink ref="AY142" r:id="rId187" display="https://nac.gov.karelia.ru/about/3841/150390/" xr:uid="{00000000-0004-0000-0000-0000BC000000}"/>
    <hyperlink ref="AY150" r:id="rId188" xr:uid="{00000000-0004-0000-0000-0000BD000000}"/>
    <hyperlink ref="AY80" r:id="rId189" xr:uid="{00000000-0004-0000-0000-0000BE000000}"/>
    <hyperlink ref="AY140" r:id="rId190" xr:uid="{00000000-0004-0000-0000-0000BF000000}"/>
    <hyperlink ref="AY17" r:id="rId191" xr:uid="{00000000-0004-0000-0000-0000C0000000}"/>
    <hyperlink ref="AY19" r:id="rId192" xr:uid="{00000000-0004-0000-0000-0000C1000000}"/>
    <hyperlink ref="AZ13" r:id="rId193" xr:uid="{00000000-0004-0000-0000-0000C2000000}"/>
    <hyperlink ref="AZ17" r:id="rId194" xr:uid="{00000000-0004-0000-0000-0000C3000000}"/>
    <hyperlink ref="AZ19" r:id="rId195" xr:uid="{00000000-0004-0000-0000-0000C4000000}"/>
    <hyperlink ref="AZ142" r:id="rId196" xr:uid="{00000000-0004-0000-0000-0000C5000000}"/>
    <hyperlink ref="AZ143" r:id="rId197" display="https://www.akmrko.ru/citi/iniciativ_budjet/grafik.phphttps://ok.ru/profile/577039161474/statuses/151508371850114" xr:uid="{00000000-0004-0000-0000-0000C6000000}"/>
    <hyperlink ref="AZ80" r:id="rId198" xr:uid="{00000000-0004-0000-0000-0000C7000000}"/>
    <hyperlink ref="BA13" r:id="rId199" xr:uid="{00000000-0004-0000-0000-0000C8000000}"/>
    <hyperlink ref="BA80" r:id="rId200" xr:uid="{00000000-0004-0000-0000-0000C9000000}"/>
    <hyperlink ref="BA140" r:id="rId201" xr:uid="{00000000-0004-0000-0000-0000CA000000}"/>
    <hyperlink ref="BA138" r:id="rId202" display="https://www.socialkirov.ru/admin/access_denied.htm?cmd=logout&amp;back=yes&amp;referer=https://www.socialkirov.ru/admin/" xr:uid="{00000000-0004-0000-0000-0000CB000000}"/>
    <hyperlink ref="BA150" r:id="rId203" xr:uid="{00000000-0004-0000-0000-0000CC000000}"/>
    <hyperlink ref="BA142" r:id="rId204" xr:uid="{00000000-0004-0000-0000-0000CD000000}"/>
    <hyperlink ref="BB21" r:id="rId205" xr:uid="{00000000-0004-0000-0000-0000CE000000}"/>
    <hyperlink ref="BB142" r:id="rId206" xr:uid="{00000000-0004-0000-0000-0000CF000000}"/>
    <hyperlink ref="BB140" r:id="rId207" xr:uid="{00000000-0004-0000-0000-0000D0000000}"/>
    <hyperlink ref="BC142" r:id="rId208" xr:uid="{00000000-0004-0000-0000-0000D1000000}"/>
    <hyperlink ref="BC144" r:id="rId209" xr:uid="{00000000-0004-0000-0000-0000D2000000}"/>
    <hyperlink ref="BC153" r:id="rId210" xr:uid="{00000000-0004-0000-0000-0000D3000000}"/>
    <hyperlink ref="BC80" r:id="rId211" xr:uid="{00000000-0004-0000-0000-0000D4000000}"/>
    <hyperlink ref="BE150" r:id="rId212" xr:uid="{00000000-0004-0000-0000-0000D5000000}"/>
    <hyperlink ref="BE13" r:id="rId213" tooltip="Ссылка на КонсультантПлюс" display="consultantplus://offline/ref=55AB044EF2AE989F64BAC01863E5C4A9ADFF11BADF275679A20855BC8E46D11C9C7059606921C791BA63221FB7AD46C4F510AAEFFC56605E2760CEN9c9M" xr:uid="{00000000-0004-0000-0000-0000D6000000}"/>
    <hyperlink ref="BE21" r:id="rId214" tooltip="Ссылка на КонсультантПлюс" display="https://login.consultant.ru/link/?req=doc&amp;base=RLAW265&amp;n=102109&amp;dst=100002" xr:uid="{00000000-0004-0000-0000-0000D7000000}"/>
    <hyperlink ref="BE80" r:id="rId215" xr:uid="{00000000-0004-0000-0000-0000D8000000}"/>
    <hyperlink ref="BE140" r:id="rId216" xr:uid="{00000000-0004-0000-0000-0000D9000000}"/>
    <hyperlink ref="BE153" r:id="rId217" xr:uid="{00000000-0004-0000-0000-0000DA000000}"/>
    <hyperlink ref="BF150" r:id="rId218" xr:uid="{00000000-0004-0000-0000-0000DB000000}"/>
    <hyperlink ref="BF80" r:id="rId219" xr:uid="{00000000-0004-0000-0000-0000DC000000}"/>
    <hyperlink ref="BF13" r:id="rId220" xr:uid="{00000000-0004-0000-0000-0000DD000000}"/>
    <hyperlink ref="BF140" r:id="rId221" xr:uid="{00000000-0004-0000-0000-0000DE000000}"/>
    <hyperlink ref="BF46" r:id="rId222" xr:uid="{00000000-0004-0000-0000-0000DF000000}"/>
    <hyperlink ref="BG150" r:id="rId223" xr:uid="{00000000-0004-0000-0000-0000E0000000}"/>
    <hyperlink ref="BG80" r:id="rId224" xr:uid="{00000000-0004-0000-0000-0000E1000000}"/>
    <hyperlink ref="BG13" r:id="rId225" xr:uid="{00000000-0004-0000-0000-0000E2000000}"/>
    <hyperlink ref="BG140" r:id="rId226" xr:uid="{00000000-0004-0000-0000-0000E3000000}"/>
    <hyperlink ref="BG46" r:id="rId227" xr:uid="{00000000-0004-0000-0000-0000E4000000}"/>
    <hyperlink ref="BH150" r:id="rId228" xr:uid="{00000000-0004-0000-0000-0000E5000000}"/>
    <hyperlink ref="BH13" r:id="rId229" xr:uid="{00000000-0004-0000-0000-0000E6000000}"/>
    <hyperlink ref="BH153" r:id="rId230" xr:uid="{00000000-0004-0000-0000-0000E7000000}"/>
    <hyperlink ref="BH140" r:id="rId231" xr:uid="{00000000-0004-0000-0000-0000E8000000}"/>
    <hyperlink ref="BH80" r:id="rId232" xr:uid="{00000000-0004-0000-0000-0000E9000000}"/>
    <hyperlink ref="BI140" r:id="rId233" xr:uid="{00000000-0004-0000-0000-0000EA000000}"/>
    <hyperlink ref="BI80" r:id="rId234" xr:uid="{00000000-0004-0000-0000-0000EB000000}"/>
    <hyperlink ref="BI153" r:id="rId235" xr:uid="{00000000-0004-0000-0000-0000EC000000}"/>
    <hyperlink ref="BI150" r:id="rId236" xr:uid="{00000000-0004-0000-0000-0000ED000000}"/>
    <hyperlink ref="BI13" r:id="rId237" xr:uid="{00000000-0004-0000-0000-0000EE000000}"/>
    <hyperlink ref="BI19" r:id="rId238" xr:uid="{00000000-0004-0000-0000-0000EF000000}"/>
    <hyperlink ref="BD150" r:id="rId239" xr:uid="{00000000-0004-0000-0000-0000F0000000}"/>
    <hyperlink ref="BD80" r:id="rId240" xr:uid="{00000000-0004-0000-0000-0000F1000000}"/>
    <hyperlink ref="BD153" r:id="rId241" xr:uid="{00000000-0004-0000-0000-0000F2000000}"/>
    <hyperlink ref="BD13" r:id="rId242" xr:uid="{00000000-0004-0000-0000-0000F3000000}"/>
    <hyperlink ref="BD140" r:id="rId243" xr:uid="{00000000-0004-0000-0000-0000F4000000}"/>
    <hyperlink ref="BD21" r:id="rId244" xr:uid="{00000000-0004-0000-0000-0000F5000000}"/>
    <hyperlink ref="BJ13" r:id="rId245" xr:uid="{00000000-0004-0000-0000-0000F6000000}"/>
    <hyperlink ref="BJ17" r:id="rId246" xr:uid="{00000000-0004-0000-0000-0000F7000000}"/>
    <hyperlink ref="BJ21" r:id="rId247" xr:uid="{00000000-0004-0000-0000-0000F8000000}"/>
    <hyperlink ref="BJ46" r:id="rId248" xr:uid="{00000000-0004-0000-0000-0000F9000000}"/>
    <hyperlink ref="BJ80" r:id="rId249" xr:uid="{00000000-0004-0000-0000-0000FA000000}"/>
    <hyperlink ref="BJ150" r:id="rId250" xr:uid="{00000000-0004-0000-0000-0000FB000000}"/>
    <hyperlink ref="BJ141" r:id="rId251" display="https://vk.com/ppmi24" xr:uid="{00000000-0004-0000-0000-0000FC000000}"/>
    <hyperlink ref="BJ138" display="www.ppmi24.ru  - системой предусмотрена загрузка информации о проектах-победителях, размещение фотографий результатов  реализации проекта; так же в системе размещена информация об условиях участия в программе, типовые документы, разъяснения по различным в" xr:uid="{00000000-0004-0000-0000-0000FD000000}"/>
    <hyperlink ref="BL15" r:id="rId252" xr:uid="{00000000-0004-0000-0000-0000FE000000}"/>
    <hyperlink ref="BL21" r:id="rId253" xr:uid="{00000000-0004-0000-0000-0000FF000000}"/>
    <hyperlink ref="BL80" r:id="rId254" xr:uid="{00000000-0004-0000-0000-000000010000}"/>
    <hyperlink ref="BL143" r:id="rId255" display="https://vk.com/wall516521317_151801; " xr:uid="{00000000-0004-0000-0000-000001010000}"/>
    <hyperlink ref="BL150" r:id="rId256" xr:uid="{00000000-0004-0000-0000-000002010000}"/>
    <hyperlink ref="BL153" r:id="rId257" xr:uid="{00000000-0004-0000-0000-000003010000}"/>
    <hyperlink ref="BL141" r:id="rId258" display="https://adm.rkursk.ru/index.php?id=10&amp;mat_id=108214&amp;page=16" xr:uid="{00000000-0004-0000-0000-000004010000}"/>
    <hyperlink ref="BM15" r:id="rId259" xr:uid="{00000000-0004-0000-0000-000005010000}"/>
    <hyperlink ref="BM17" r:id="rId260" xr:uid="{00000000-0004-0000-0000-000006010000}"/>
    <hyperlink ref="BM140" r:id="rId261" xr:uid="{00000000-0004-0000-0000-000007010000}"/>
    <hyperlink ref="BM150" r:id="rId262" xr:uid="{00000000-0004-0000-0000-000008010000}"/>
    <hyperlink ref="BM19" r:id="rId263" xr:uid="{00000000-0004-0000-0000-000009010000}"/>
    <hyperlink ref="BM21" r:id="rId264" xr:uid="{00000000-0004-0000-0000-00000A010000}"/>
    <hyperlink ref="BM142" r:id="rId265" xr:uid="{00000000-0004-0000-0000-00000B010000}"/>
    <hyperlink ref="BM80" r:id="rId266" xr:uid="{00000000-0004-0000-0000-00000C010000}"/>
    <hyperlink ref="BM153" r:id="rId267" xr:uid="{00000000-0004-0000-0000-00000D010000}"/>
    <hyperlink ref="BM141" r:id="rId268" display="https://vk.com/centr_izuch_grazhdans_initsiativ   " xr:uid="{00000000-0004-0000-0000-00000E010000}"/>
    <hyperlink ref="BM77" r:id="rId269" xr:uid="{00000000-0004-0000-0000-00000F010000}"/>
    <hyperlink ref="BN77" r:id="rId270" xr:uid="{00000000-0004-0000-0000-000010010000}"/>
    <hyperlink ref="BN80" r:id="rId271" xr:uid="{00000000-0004-0000-0000-000011010000}"/>
    <hyperlink ref="BN150" r:id="rId272" xr:uid="{00000000-0004-0000-0000-000012010000}"/>
    <hyperlink ref="BN13" r:id="rId273" xr:uid="{00000000-0004-0000-0000-000013010000}"/>
    <hyperlink ref="BN21" r:id="rId274" display="https://msu.lenobl.ru/programmy-i-plany/celevye-programmy/" xr:uid="{00000000-0004-0000-0000-000014010000}"/>
    <hyperlink ref="BN144" r:id="rId275" display="https://lentv24.ru/szt-msu-petrevska.htm" xr:uid="{00000000-0004-0000-0000-000015010000}"/>
    <hyperlink ref="BN153" r:id="rId276" xr:uid="{00000000-0004-0000-0000-000016010000}"/>
    <hyperlink ref="BO80" r:id="rId277" xr:uid="{00000000-0004-0000-0000-000017010000}"/>
    <hyperlink ref="BO144" r:id="rId278" xr:uid="{00000000-0004-0000-0000-000018010000}"/>
    <hyperlink ref="BO150" r:id="rId279" xr:uid="{00000000-0004-0000-0000-000019010000}"/>
    <hyperlink ref="BO13" r:id="rId280" xr:uid="{00000000-0004-0000-0000-00001A010000}"/>
    <hyperlink ref="BO21" r:id="rId281" display="https://msu.lenobl.ru/programmy-i-plany/celevye-programmy/" xr:uid="{00000000-0004-0000-0000-00001B010000}"/>
    <hyperlink ref="BO153" r:id="rId282" xr:uid="{00000000-0004-0000-0000-00001C010000}"/>
    <hyperlink ref="BY15" r:id="rId283" xr:uid="{00000000-0004-0000-0000-00001D010000}"/>
    <hyperlink ref="BY17" r:id="rId284" xr:uid="{00000000-0004-0000-0000-00001E010000}"/>
    <hyperlink ref="BY21" r:id="rId285" display="http://publication.pravo.gov.ru/Document/View/5200201712270003" xr:uid="{00000000-0004-0000-0000-00001F010000}"/>
    <hyperlink ref="BY80" r:id="rId286" xr:uid="{00000000-0004-0000-0000-000020010000}"/>
    <hyperlink ref="BY140" r:id="rId287" xr:uid="{00000000-0004-0000-0000-000021010000}"/>
    <hyperlink ref="BY150" r:id="rId288" xr:uid="{00000000-0004-0000-0000-000022010000}"/>
    <hyperlink ref="BY153" r:id="rId289" xr:uid="{00000000-0004-0000-0000-000023010000}"/>
    <hyperlink ref="BZ13" r:id="rId290" xr:uid="{00000000-0004-0000-0000-000024010000}"/>
    <hyperlink ref="BZ19" r:id="rId291" xr:uid="{00000000-0004-0000-0000-000025010000}"/>
    <hyperlink ref="BZ77" r:id="rId292" xr:uid="{00000000-0004-0000-0000-000026010000}"/>
    <hyperlink ref="BZ91" r:id="rId293" xr:uid="{00000000-0004-0000-0000-000027010000}"/>
    <hyperlink ref="BZ140" r:id="rId294" xr:uid="{00000000-0004-0000-0000-000028010000}"/>
    <hyperlink ref="BZ141" r:id="rId295" xr:uid="{00000000-0004-0000-0000-000029010000}"/>
    <hyperlink ref="BZ150" r:id="rId296" xr:uid="{00000000-0004-0000-0000-00002A010000}"/>
    <hyperlink ref="BZ153" r:id="rId297" xr:uid="{00000000-0004-0000-0000-00002B010000}"/>
    <hyperlink ref="BZ142" r:id="rId298" xr:uid="{00000000-0004-0000-0000-00002C010000}"/>
    <hyperlink ref="BZ80" r:id="rId299" display="https://novgorodstat.gks.ru/storage/mediabank/%D0%A7%D0%B8%D1%81%D0%BB%D0%B5%D0%BD%D0%BD%D0%BE%D1%81%D1%82%D1%8C %D0%BD%D0%B0%D1%81%D0%B5%D0%BB%D0%B5%D0%BD%D0%B8%D1%8F %D0%BD%D0%B0 1.01.2022 %D0%B3%D0%BE%D0%B4%D0%B0.pdf" xr:uid="{00000000-0004-0000-0000-00002D010000}"/>
    <hyperlink ref="CA13" r:id="rId300" xr:uid="{00000000-0004-0000-0000-00002E010000}"/>
    <hyperlink ref="CA19" r:id="rId301" xr:uid="{00000000-0004-0000-0000-00002F010000}"/>
    <hyperlink ref="CA21" r:id="rId302" xr:uid="{00000000-0004-0000-0000-000030010000}"/>
    <hyperlink ref="CA46" r:id="rId303" xr:uid="{00000000-0004-0000-0000-000031010000}"/>
    <hyperlink ref="CA77" r:id="rId304" xr:uid="{00000000-0004-0000-0000-000032010000}"/>
    <hyperlink ref="CA150" r:id="rId305" xr:uid="{00000000-0004-0000-0000-000033010000}"/>
    <hyperlink ref="CA153" r:id="rId306" xr:uid="{00000000-0004-0000-0000-000034010000}"/>
    <hyperlink ref="CA140" r:id="rId307" xr:uid="{00000000-0004-0000-0000-000035010000}"/>
    <hyperlink ref="CA141" r:id="rId308" xr:uid="{00000000-0004-0000-0000-000036010000}"/>
    <hyperlink ref="CA142" r:id="rId309" xr:uid="{00000000-0004-0000-0000-000037010000}"/>
    <hyperlink ref="CA80" r:id="rId310" display="https://novgorodstat.gks.ru/storage/mediabank/%D0%A7%D0%B8%D1%81%D0%BB%D0%B5%D0%BD%D0%BD%D0%BE%D1%81%D1%82%D1%8C %D0%BD%D0%B0%D1%81%D0%B5%D0%BB%D0%B5%D0%BD%D0%B8%D1%8F %D0%BD%D0%B0 1.01.2022 %D0%B3%D0%BE%D0%B4%D0%B0.pdf" xr:uid="{00000000-0004-0000-0000-000038010000}"/>
    <hyperlink ref="CB13" r:id="rId311" xr:uid="{00000000-0004-0000-0000-000039010000}"/>
    <hyperlink ref="CB19" r:id="rId312" xr:uid="{00000000-0004-0000-0000-00003A010000}"/>
    <hyperlink ref="CB21" r:id="rId313" xr:uid="{00000000-0004-0000-0000-00003B010000}"/>
    <hyperlink ref="CB140" r:id="rId314" xr:uid="{00000000-0004-0000-0000-00003C010000}"/>
    <hyperlink ref="CB141" r:id="rId315" xr:uid="{00000000-0004-0000-0000-00003D010000}"/>
    <hyperlink ref="CB142" r:id="rId316" xr:uid="{00000000-0004-0000-0000-00003E010000}"/>
    <hyperlink ref="CB153" r:id="rId317" xr:uid="{00000000-0004-0000-0000-00003F010000}"/>
    <hyperlink ref="CB150" r:id="rId318" xr:uid="{00000000-0004-0000-0000-000040010000}"/>
    <hyperlink ref="CB80" r:id="rId319" display="https://novgorodstat.gks.ru/storage/mediabank/%D0%A7%D0%B8%D1%81%D0%BB%D0%B5%D0%BD%D0%BD%D0%BE%D1%81%D1%82%D1%8C %D0%BD%D0%B0%D1%81%D0%B5%D0%BB%D0%B5%D0%BD%D0%B8%D1%8F %D0%BD%D0%B0 1.01.2022 %D0%B3%D0%BE%D0%B4%D0%B0.pdf" xr:uid="{00000000-0004-0000-0000-000041010000}"/>
    <hyperlink ref="CC150" r:id="rId320" xr:uid="{00000000-0004-0000-0000-000042010000}"/>
    <hyperlink ref="CC153" r:id="rId321" xr:uid="{00000000-0004-0000-0000-000043010000}"/>
    <hyperlink ref="CC80" r:id="rId322" display="https://novgorodstat.gks.ru/storage/mediabank/%D0%A7%D0%B8%D1%81%D0%BB%D0%B5%D0%BD%D0%BD%D0%BE%D1%81%D1%82%D1%8C %D0%BD%D0%B0%D1%81%D0%B5%D0%BB%D0%B5%D0%BD%D0%B8%D1%8F %D0%BD%D0%B0 1.01.2022 %D0%B3%D0%BE%D0%B4%D0%B0.pdf" xr:uid="{00000000-0004-0000-0000-000044010000}"/>
    <hyperlink ref="CD13" r:id="rId323" xr:uid="{00000000-0004-0000-0000-000045010000}"/>
    <hyperlink ref="CD140" r:id="rId324" xr:uid="{00000000-0004-0000-0000-000046010000}"/>
    <hyperlink ref="CD141" r:id="rId325" xr:uid="{00000000-0004-0000-0000-000047010000}"/>
    <hyperlink ref="CD142" r:id="rId326" xr:uid="{00000000-0004-0000-0000-000048010000}"/>
    <hyperlink ref="CD150" r:id="rId327" xr:uid="{00000000-0004-0000-0000-000049010000}"/>
    <hyperlink ref="CD153" r:id="rId328" xr:uid="{00000000-0004-0000-0000-00004A010000}"/>
    <hyperlink ref="CD19" r:id="rId329" xr:uid="{00000000-0004-0000-0000-00004B010000}"/>
    <hyperlink ref="CD21" r:id="rId330" xr:uid="{00000000-0004-0000-0000-00004C010000}"/>
    <hyperlink ref="CD80" r:id="rId331" display="https://novgorodstat.gks.ru/storage/mediabank/%D0%A7%D0%B8%D1%81%D0%BB%D0%B5%D0%BD%D0%BD%D0%BE%D1%81%D1%82%D1%8C %D0%BD%D0%B0%D1%81%D0%B5%D0%BB%D0%B5%D0%BD%D0%B8%D1%8F %D0%BD%D0%B0 1.01.2022 %D0%B3%D0%BE%D0%B4%D0%B0.pdf" xr:uid="{00000000-0004-0000-0000-00004D010000}"/>
    <hyperlink ref="CE150" r:id="rId332" xr:uid="{00000000-0004-0000-0000-00004E010000}"/>
    <hyperlink ref="CE13" r:id="rId333" xr:uid="{00000000-0004-0000-0000-00004F010000}"/>
    <hyperlink ref="CE80" r:id="rId334" display="https://novgorodstat.gks.ru/storage/mediabank/%D0%A7%D0%B8%D1%81%D0%BB%D0%B5%D0%BD%D0%BD%D0%BE%D1%81%D1%82%D1%8C %D0%BD%D0%B0%D1%81%D0%B5%D0%BB%D0%B5%D0%BD%D0%B8%D1%8F %D0%BD%D0%B0 1.01.2022 %D0%B3%D0%BE%D0%B4%D0%B0.pdf" xr:uid="{00000000-0004-0000-0000-000050010000}"/>
    <hyperlink ref="CE153" r:id="rId335" xr:uid="{00000000-0004-0000-0000-000051010000}"/>
    <hyperlink ref="DS21" r:id="rId336" display="https://base.garant.ru/8154075/" xr:uid="{00000000-0004-0000-0000-000052010000}"/>
    <hyperlink ref="DS103" r:id="rId337" xr:uid="{00000000-0004-0000-0000-000053010000}"/>
    <hyperlink ref="DS140" r:id="rId338" xr:uid="{00000000-0004-0000-0000-000054010000}"/>
    <hyperlink ref="DS141" r:id="rId339" xr:uid="{00000000-0004-0000-0000-000055010000}"/>
    <hyperlink ref="DS150" r:id="rId340" xr:uid="{00000000-0004-0000-0000-000056010000}"/>
    <hyperlink ref="DS153" r:id="rId341" xr:uid="{00000000-0004-0000-0000-000057010000}"/>
    <hyperlink ref="DS80" r:id="rId342" xr:uid="{00000000-0004-0000-0000-000058010000}"/>
    <hyperlink ref="EP13" r:id="rId343" xr:uid="{00000000-0004-0000-0000-000059010000}"/>
    <hyperlink ref="EP17" r:id="rId344" xr:uid="{00000000-0004-0000-0000-00005A010000}"/>
    <hyperlink ref="EP21" r:id="rId345" xr:uid="{00000000-0004-0000-0000-00005B010000}"/>
    <hyperlink ref="EP150" r:id="rId346" xr:uid="{00000000-0004-0000-0000-00005C010000}"/>
    <hyperlink ref="EP80" r:id="rId347" xr:uid="{00000000-0004-0000-0000-00005D010000}"/>
    <hyperlink ref="EP19" r:id="rId348" xr:uid="{00000000-0004-0000-0000-00005E010000}"/>
    <hyperlink ref="EP140" r:id="rId349" xr:uid="{00000000-0004-0000-0000-00005F010000}"/>
    <hyperlink ref="EP138" r:id="rId350" xr:uid="{00000000-0004-0000-0000-000060010000}"/>
    <hyperlink ref="EP141" r:id="rId351" display="http://newargun.ru/%d0%be%d1%82%d0%b4%d0%b5%d0%bb-%d1%8d%d0%ba%d0%be%d0%bd%d0%be%d0%bc%d0%b8%d0%ba%d0%b8-%d0%b8-%d0%bf%d1%80%d0%b5%d0%b4%d0%bf%d1%80%d0%b8%d0%bd%d0%b8%d0%bc%d0%b0%d1%82%d0%b5%d0%bb%d1%8c%d1%81%d1%82/" xr:uid="{00000000-0004-0000-0000-000061010000}"/>
    <hyperlink ref="EQ150" r:id="rId352" xr:uid="{00000000-0004-0000-0000-000062010000}"/>
    <hyperlink ref="EQ13" r:id="rId353" display="http://agro.cap.ru/action/activity/" xr:uid="{00000000-0004-0000-0000-000063010000}"/>
    <hyperlink ref="EQ19" r:id="rId354" xr:uid="{00000000-0004-0000-0000-000064010000}"/>
    <hyperlink ref="EQ80" r:id="rId355" xr:uid="{00000000-0004-0000-0000-000065010000}"/>
    <hyperlink ref="EQ140" r:id="rId356" xr:uid="{00000000-0004-0000-0000-000066010000}"/>
    <hyperlink ref="EQ141" r:id="rId357" xr:uid="{00000000-0004-0000-0000-000067010000}"/>
    <hyperlink ref="EQ153" r:id="rId358" display="construc77@cap.ru" xr:uid="{00000000-0004-0000-0000-000068010000}"/>
    <hyperlink ref="EQ15" r:id="rId359" display="http://www.cap.ru/doc/laws/2021/12/28/ruling-714 _x000a_" xr:uid="{00000000-0004-0000-0000-000069010000}"/>
    <hyperlink ref="EQ17" r:id="rId360" xr:uid="{00000000-0004-0000-0000-00006A010000}"/>
    <hyperlink ref="AO13" r:id="rId361" xr:uid="{00000000-0004-0000-0000-00006B010000}"/>
    <hyperlink ref="AO17" r:id="rId362" xr:uid="{00000000-0004-0000-0000-00006C010000}"/>
    <hyperlink ref="AO80" r:id="rId363" xr:uid="{00000000-0004-0000-0000-00006D010000}"/>
    <hyperlink ref="AP13" r:id="rId364" xr:uid="{00000000-0004-0000-0000-00006E010000}"/>
    <hyperlink ref="AP150" r:id="rId365" xr:uid="{00000000-0004-0000-0000-00006F010000}"/>
    <hyperlink ref="AP80" r:id="rId366" xr:uid="{00000000-0004-0000-0000-000070010000}"/>
    <hyperlink ref="AP140" r:id="rId367" xr:uid="{00000000-0004-0000-0000-000071010000}"/>
    <hyperlink ref="AP142" r:id="rId368" xr:uid="{00000000-0004-0000-0000-000072010000}"/>
    <hyperlink ref="AP17" r:id="rId369" xr:uid="{00000000-0004-0000-0000-000073010000}"/>
    <hyperlink ref="AQ80" r:id="rId370" xr:uid="{00000000-0004-0000-0000-000074010000}"/>
    <hyperlink ref="AQ13" r:id="rId371" xr:uid="{00000000-0004-0000-0000-000075010000}"/>
    <hyperlink ref="AQ150" r:id="rId372" xr:uid="{00000000-0004-0000-0000-000076010000}"/>
    <hyperlink ref="AQ17" r:id="rId373" xr:uid="{00000000-0004-0000-0000-000077010000}"/>
    <hyperlink ref="DT140" r:id="rId374" xr:uid="{00000000-0004-0000-0000-000078010000}"/>
    <hyperlink ref="DT153" r:id="rId375" xr:uid="{00000000-0004-0000-0000-000079010000}"/>
    <hyperlink ref="ET13" r:id="rId376" xr:uid="{00000000-0004-0000-0000-00007A010000}"/>
    <hyperlink ref="ET21" r:id="rId377" xr:uid="{00000000-0004-0000-0000-00007B010000}"/>
    <hyperlink ref="ET80" r:id="rId378" xr:uid="{00000000-0004-0000-0000-00007C010000}"/>
    <hyperlink ref="ET140" r:id="rId379" xr:uid="{00000000-0004-0000-0000-00007D010000}"/>
    <hyperlink ref="ET142" r:id="rId380" xr:uid="{00000000-0004-0000-0000-00007E010000}"/>
    <hyperlink ref="ET141" r:id="rId381" xr:uid="{00000000-0004-0000-0000-00007F010000}"/>
    <hyperlink ref="ET150" r:id="rId382" xr:uid="{00000000-0004-0000-0000-000080010000}"/>
    <hyperlink ref="DZ150" r:id="rId383" xr:uid="{00000000-0004-0000-0000-000081010000}"/>
    <hyperlink ref="CO17" r:id="rId384" xr:uid="{00000000-0004-0000-0000-000082010000}"/>
    <hyperlink ref="CO141" r:id="rId385" display="https://vmeste.permkrai.ru/program/category/6/" xr:uid="{00000000-0004-0000-0000-000083010000}"/>
    <hyperlink ref="CO150" r:id="rId386" xr:uid="{00000000-0004-0000-0000-000084010000}"/>
    <hyperlink ref="CO153" r:id="rId387" xr:uid="{00000000-0004-0000-0000-000085010000}"/>
    <hyperlink ref="CO143" r:id="rId388" location="sel=1:9,1:11" display="https://veved.ru/perm/perm-news/152842-v-prikame-na-kraevoj-konkurs-postupilo-pochti-300-proektov-iniciativnogo-bjudzhetirovanija.html#sel=1:9,1:11" xr:uid="{00000000-0004-0000-0000-000086010000}"/>
    <hyperlink ref="CO13" r:id="rId389" xr:uid="{00000000-0004-0000-0000-000087010000}"/>
    <hyperlink ref="CO140" r:id="rId390" xr:uid="{00000000-0004-0000-0000-000088010000}"/>
    <hyperlink ref="CO142" r:id="rId391" xr:uid="{00000000-0004-0000-0000-000089010000}"/>
    <hyperlink ref="CO46" r:id="rId392" xr:uid="{00000000-0004-0000-0000-00008A010000}"/>
    <hyperlink ref="CO80" r:id="rId393" xr:uid="{00000000-0004-0000-0000-00008B010000}"/>
    <hyperlink ref="CP17" r:id="rId394" xr:uid="{00000000-0004-0000-0000-00008C010000}"/>
    <hyperlink ref="CP150" r:id="rId395" xr:uid="{00000000-0004-0000-0000-00008D010000}"/>
    <hyperlink ref="CP153" r:id="rId396" xr:uid="{00000000-0004-0000-0000-00008E010000}"/>
    <hyperlink ref="CP142" r:id="rId397" location="sel=1:9,1:11" display="https://veved.ru/perm/perm-news/152842-v-prikame-na-kraevoj-konkurs-postupilo-pochti-300-proektov-iniciativnogo-bjudzhetirovanija.html#sel=1:9,1:11" xr:uid="{00000000-0004-0000-0000-00008F010000}"/>
    <hyperlink ref="CP13" r:id="rId398" xr:uid="{00000000-0004-0000-0000-000090010000}"/>
    <hyperlink ref="CP21" r:id="rId399" xr:uid="{00000000-0004-0000-0000-000091010000}"/>
    <hyperlink ref="CP80" r:id="rId400" xr:uid="{00000000-0004-0000-0000-000092010000}"/>
    <hyperlink ref="CP141" r:id="rId401" display="https://vk.com/minter.permkrai " xr:uid="{00000000-0004-0000-0000-000093010000}"/>
    <hyperlink ref="CQ17" r:id="rId402" xr:uid="{00000000-0004-0000-0000-000094010000}"/>
    <hyperlink ref="CQ153" r:id="rId403" xr:uid="{00000000-0004-0000-0000-000095010000}"/>
    <hyperlink ref="CQ140" r:id="rId404" xr:uid="{00000000-0004-0000-0000-000096010000}"/>
    <hyperlink ref="CQ80" r:id="rId405" xr:uid="{00000000-0004-0000-0000-000097010000}"/>
    <hyperlink ref="CQ150" r:id="rId406" xr:uid="{00000000-0004-0000-0000-000098010000}"/>
    <hyperlink ref="CJ13" r:id="rId407" xr:uid="{00000000-0004-0000-0000-000099010000}"/>
    <hyperlink ref="CJ17" r:id="rId408" xr:uid="{00000000-0004-0000-0000-00009A010000}"/>
    <hyperlink ref="CJ21" r:id="rId409" xr:uid="{00000000-0004-0000-0000-00009B010000}"/>
    <hyperlink ref="CJ80" r:id="rId410" xr:uid="{00000000-0004-0000-0000-00009C010000}"/>
    <hyperlink ref="CJ140" r:id="rId411" xr:uid="{00000000-0004-0000-0000-00009D010000}"/>
    <hyperlink ref="CJ150" r:id="rId412" xr:uid="{00000000-0004-0000-0000-00009E010000}"/>
    <hyperlink ref="CJ153" r:id="rId413" xr:uid="{00000000-0004-0000-0000-00009F010000}"/>
    <hyperlink ref="CJ19" r:id="rId414" xr:uid="{00000000-0004-0000-0000-0000A0010000}"/>
    <hyperlink ref="CG13" r:id="rId415" location="1vcq7fd130y" xr:uid="{00000000-0004-0000-0000-0000A1010000}"/>
    <hyperlink ref="CG80" r:id="rId416" xr:uid="{00000000-0004-0000-0000-0000A2010000}"/>
    <hyperlink ref="CG153" r:id="rId417" xr:uid="{00000000-0004-0000-0000-0000A3010000}"/>
    <hyperlink ref="CG150" r:id="rId418" xr:uid="{00000000-0004-0000-0000-0000A4010000}"/>
    <hyperlink ref="CH153" r:id="rId419" xr:uid="{00000000-0004-0000-0000-0000A5010000}"/>
    <hyperlink ref="CH150" r:id="rId420" xr:uid="{00000000-0004-0000-0000-0000A6010000}"/>
    <hyperlink ref="CH140" r:id="rId421" xr:uid="{00000000-0004-0000-0000-0000A7010000}"/>
    <hyperlink ref="CH141" r:id="rId422" xr:uid="{00000000-0004-0000-0000-0000A8010000}"/>
    <hyperlink ref="CH142" r:id="rId423" display="https://vk.com/kipomsk" xr:uid="{00000000-0004-0000-0000-0000A9010000}"/>
    <hyperlink ref="CH13" r:id="rId424" location="7YPve2TBD185Lf4Q" xr:uid="{00000000-0004-0000-0000-0000AA010000}"/>
    <hyperlink ref="CH80" r:id="rId425" xr:uid="{00000000-0004-0000-0000-0000AB010000}"/>
    <hyperlink ref="CI80" r:id="rId426" xr:uid="{00000000-0004-0000-0000-0000AC010000}"/>
    <hyperlink ref="CI153" r:id="rId427" xr:uid="{00000000-0004-0000-0000-0000AD010000}"/>
    <hyperlink ref="CI13" r:id="rId428" tooltip="Ссылка на КонсультантПлюс" display="https://login.consultant.ru/link/?req=doc&amp;base=RLAW148&amp;n=177692&amp;dst=1000000001&amp;date=08.04.2022" xr:uid="{00000000-0004-0000-0000-0000AE010000}"/>
    <hyperlink ref="CI150" r:id="rId429" xr:uid="{00000000-0004-0000-0000-0000AF010000}"/>
    <hyperlink ref="DN153" r:id="rId430" xr:uid="{00000000-0004-0000-0000-0000B0010000}"/>
    <hyperlink ref="CU13" r:id="rId431" xr:uid="{00000000-0004-0000-0000-0000B1010000}"/>
    <hyperlink ref="CU15" r:id="rId432" tooltip="Ссылка на КонсультантПлюс" display="consultantplus://offline/ref=6FA3A61269C6EAF942065874CB496834CFC845C6DD8394EE4F3425743223479D5D5E3F40C71B63740395017BE5604BFEA32892B6D971D829E4681675oFC4J" xr:uid="{00000000-0004-0000-0000-0000B2010000}"/>
    <hyperlink ref="CU150" r:id="rId433" xr:uid="{00000000-0004-0000-0000-0000B3010000}"/>
    <hyperlink ref="DH13" r:id="rId434" xr:uid="{00000000-0004-0000-0000-0000B4010000}"/>
    <hyperlink ref="DH80" r:id="rId435" xr:uid="{00000000-0004-0000-0000-0000B5010000}"/>
    <hyperlink ref="DH150" r:id="rId436" xr:uid="{00000000-0004-0000-0000-0000B6010000}"/>
    <hyperlink ref="DI13" r:id="rId437" xr:uid="{00000000-0004-0000-0000-0000B7010000}"/>
    <hyperlink ref="DI150" r:id="rId438" xr:uid="{00000000-0004-0000-0000-0000B8010000}"/>
    <hyperlink ref="DJ13" r:id="rId439" xr:uid="{00000000-0004-0000-0000-0000B9010000}"/>
    <hyperlink ref="DJ80" r:id="rId440" xr:uid="{00000000-0004-0000-0000-0000BA010000}"/>
    <hyperlink ref="DJ140" r:id="rId441" xr:uid="{00000000-0004-0000-0000-0000BB010000}"/>
    <hyperlink ref="BV13" r:id="rId442" location="25og239zvnb" xr:uid="{00000000-0004-0000-0000-0000BC010000}"/>
    <hyperlink ref="BV150" r:id="rId443" xr:uid="{00000000-0004-0000-0000-0000BD010000}"/>
    <hyperlink ref="BV153" r:id="rId444" xr:uid="{00000000-0004-0000-0000-0000BE010000}"/>
    <hyperlink ref="BV17" r:id="rId445" location="2i5rxv5zruk" xr:uid="{00000000-0004-0000-0000-0000BF010000}"/>
    <hyperlink ref="DK150" r:id="rId446" xr:uid="{00000000-0004-0000-0000-0000C0010000}"/>
    <hyperlink ref="DK140" r:id="rId447" xr:uid="{00000000-0004-0000-0000-0000C1010000}"/>
    <hyperlink ref="DK153" r:id="rId448" xr:uid="{00000000-0004-0000-0000-0000C2010000}"/>
    <hyperlink ref="ER13" r:id="rId449" display="http://xn--80atapud1a.xn--p1ai/documents/gosudarstvennye-programmy-chukotskogo-ao/" xr:uid="{00000000-0004-0000-0000-0000C3010000}"/>
    <hyperlink ref="ER19" r:id="rId450" display="http://xn--80atapud1a.xn--p1ai/documents/gosudarstvennye-programmy-chukotskogo-ao/" xr:uid="{00000000-0004-0000-0000-0000C4010000}"/>
    <hyperlink ref="ER80" r:id="rId451" display="https://habstat.gks.ru/folder/27977" xr:uid="{00000000-0004-0000-0000-0000C5010000}"/>
    <hyperlink ref="ER140" r:id="rId452" display="http://xn--80atapud1a.xn--p1ai/ekonomika/initsiativnoe-byudzhetirovanie/" xr:uid="{00000000-0004-0000-0000-0000C6010000}"/>
    <hyperlink ref="ER141" r:id="rId453" display="http://xn--80atapud1a.xn--p1ai/ekonomika/initsiativnoe-byudzhetirovanie/" xr:uid="{00000000-0004-0000-0000-0000C7010000}"/>
    <hyperlink ref="ER150" r:id="rId454" display="mailto:A.Zubova@depfin.chukotka-gov.ru" xr:uid="{00000000-0004-0000-0000-0000C8010000}"/>
    <hyperlink ref="ER153" r:id="rId455" display="mailto:A.Zubova@depfin.chukotka-gov.ru" xr:uid="{00000000-0004-0000-0000-0000C9010000}"/>
    <hyperlink ref="EO15" r:id="rId456" xr:uid="{00000000-0004-0000-0000-0000CA010000}"/>
    <hyperlink ref="EO17" r:id="rId457" xr:uid="{00000000-0004-0000-0000-0000CB010000}"/>
    <hyperlink ref="EO21" r:id="rId458" xr:uid="{00000000-0004-0000-0000-0000CC010000}"/>
    <hyperlink ref="EO80" r:id="rId459" xr:uid="{00000000-0004-0000-0000-0000CD010000}"/>
    <hyperlink ref="EO141" r:id="rId460" xr:uid="{00000000-0004-0000-0000-0000CE010000}"/>
    <hyperlink ref="EO150" r:id="rId461" xr:uid="{00000000-0004-0000-0000-0000CF010000}"/>
    <hyperlink ref="EO153" r:id="rId462" xr:uid="{00000000-0004-0000-0000-0000D0010000}"/>
    <hyperlink ref="AS13" r:id="rId463" xr:uid="{00000000-0004-0000-0000-0000D1010000}"/>
    <hyperlink ref="AS21" r:id="rId464" xr:uid="{00000000-0004-0000-0000-0000D2010000}"/>
    <hyperlink ref="AS80" r:id="rId465" xr:uid="{00000000-0004-0000-0000-0000D3010000}"/>
    <hyperlink ref="AS140" r:id="rId466" xr:uid="{00000000-0004-0000-0000-0000D4010000}"/>
    <hyperlink ref="AS141" r:id="rId467" xr:uid="{00000000-0004-0000-0000-0000D5010000}"/>
    <hyperlink ref="AS150" r:id="rId468" xr:uid="{00000000-0004-0000-0000-0000D6010000}"/>
    <hyperlink ref="AS77" r:id="rId469" xr:uid="{00000000-0004-0000-0000-0000D7010000}"/>
    <hyperlink ref="DM150" r:id="rId470" xr:uid="{00000000-0004-0000-0000-0000D8010000}"/>
    <hyperlink ref="DM153" r:id="rId471" xr:uid="{00000000-0004-0000-0000-0000D9010000}"/>
    <hyperlink ref="DO13" r:id="rId472" xr:uid="{00000000-0004-0000-0000-0000DA010000}"/>
    <hyperlink ref="DO80" r:id="rId473" xr:uid="{00000000-0004-0000-0000-0000DB010000}"/>
    <hyperlink ref="DO140" r:id="rId474" xr:uid="{00000000-0004-0000-0000-0000DC010000}"/>
    <hyperlink ref="DO150" r:id="rId475" xr:uid="{00000000-0004-0000-0000-0000DD010000}"/>
    <hyperlink ref="DP13" r:id="rId476" xr:uid="{00000000-0004-0000-0000-0000DE010000}"/>
    <hyperlink ref="DP80" r:id="rId477" display="https://tmb.gks.ru/storage/mediabank/chis22-21s.pdf" xr:uid="{00000000-0004-0000-0000-0000DF010000}"/>
    <hyperlink ref="DP140" r:id="rId478" display="https://agro.tmbreg.ru/inv.html" xr:uid="{00000000-0004-0000-0000-0000E0010000}"/>
    <hyperlink ref="DP150" r:id="rId479" display="mailto:ksv@agro.tambov.gov.ru" xr:uid="{00000000-0004-0000-0000-0000E1010000}"/>
    <hyperlink ref="DQ78" r:id="rId480" xr:uid="{00000000-0004-0000-0000-0000E2010000}"/>
    <hyperlink ref="DQ81" r:id="rId481" xr:uid="{00000000-0004-0000-0000-0000E3010000}"/>
    <hyperlink ref="DQ142" r:id="rId482" xr:uid="{00000000-0004-0000-0000-0000E4010000}"/>
    <hyperlink ref="DQ143" r:id="rId483" xr:uid="{00000000-0004-0000-0000-0000E5010000}"/>
    <hyperlink ref="DQ144" r:id="rId484" xr:uid="{00000000-0004-0000-0000-0000E6010000}"/>
    <hyperlink ref="DQ152" r:id="rId485" display="mailto:mdv@omsu.tambov.gov.ru" xr:uid="{00000000-0004-0000-0000-0000E7010000}"/>
    <hyperlink ref="DX150" r:id="rId486" xr:uid="{00000000-0004-0000-0000-0000E8010000}"/>
    <hyperlink ref="DX142" r:id="rId487" xr:uid="{00000000-0004-0000-0000-0000E9010000}"/>
    <hyperlink ref="DX140" r:id="rId488" xr:uid="{00000000-0004-0000-0000-0000EA010000}"/>
    <hyperlink ref="DX21" r:id="rId489" xr:uid="{00000000-0004-0000-0000-0000EB010000}"/>
    <hyperlink ref="DX13" r:id="rId490" xr:uid="{00000000-0004-0000-0000-0000EC010000}"/>
    <hyperlink ref="CT20" r:id="rId491" display="https://pravo.donland.ru/doc/view/id/%D0%9E%D0%B1%D0%BB%D0%B0%D1%81%D1%82%D0%BD%D0%BE%D0%B9+%D0%B7%D0%B0%D0%BA%D0%BE%D0%BD_418-%D0%97%D0%A1_21122020_24303/" xr:uid="{00000000-0004-0000-0000-0000ED010000}"/>
    <hyperlink ref="CT21" r:id="rId492" display="https://pravo.donland.ru/doc/view/id/%D0%9E%D0%B1%D0%BB%D0%B0%D1%81%D1%82%D0%BD%D0%BE%D0%B9+%D0%B7%D0%B0%D0%BA%D0%BE%D0%BD_418-%D0%97%D0%A1_21122020_24303/" xr:uid="{00000000-0004-0000-0000-0000EE010000}"/>
    <hyperlink ref="CT140" r:id="rId493" display="http://vmeste161.ru/" xr:uid="{00000000-0004-0000-0000-0000EF010000}"/>
    <hyperlink ref="CT141" r:id="rId494" xr:uid="{00000000-0004-0000-0000-0000F0010000}"/>
    <hyperlink ref="CT150" r:id="rId495" display="mailto:Sivak_DS@donland.ru" xr:uid="{00000000-0004-0000-0000-0000F1010000}"/>
    <hyperlink ref="EA13" r:id="rId496" xr:uid="{00000000-0004-0000-0000-0000F2010000}"/>
    <hyperlink ref="EA80" r:id="rId497" xr:uid="{00000000-0004-0000-0000-0000F3010000}"/>
    <hyperlink ref="EA150" r:id="rId498" xr:uid="{00000000-0004-0000-0000-0000F4010000}"/>
    <hyperlink ref="EB13" r:id="rId499" xr:uid="{00000000-0004-0000-0000-0000F5010000}"/>
    <hyperlink ref="EB80" r:id="rId500" xr:uid="{00000000-0004-0000-0000-0000F6010000}"/>
    <hyperlink ref="EB140" r:id="rId501" xr:uid="{00000000-0004-0000-0000-0000F7010000}"/>
    <hyperlink ref="EB141" r:id="rId502" xr:uid="{00000000-0004-0000-0000-0000F8010000}"/>
    <hyperlink ref="EB142" r:id="rId503" xr:uid="{00000000-0004-0000-0000-0000F9010000}"/>
    <hyperlink ref="EB143" r:id="rId504" xr:uid="{00000000-0004-0000-0000-0000FA010000}"/>
    <hyperlink ref="EB150" r:id="rId505" xr:uid="{00000000-0004-0000-0000-0000FB010000}"/>
    <hyperlink ref="EH21" r:id="rId506" xr:uid="{00000000-0004-0000-0000-0000FC010000}"/>
    <hyperlink ref="EH80" r:id="rId507" xr:uid="{00000000-0004-0000-0000-0000FD010000}"/>
    <hyperlink ref="EH141" r:id="rId508" display="https://instagram.com/guvp_khabkrai, " xr:uid="{00000000-0004-0000-0000-0000FE010000}"/>
    <hyperlink ref="EH142" r:id="rId509" xr:uid="{00000000-0004-0000-0000-0000FF010000}"/>
    <hyperlink ref="EH150" r:id="rId510" xr:uid="{00000000-0004-0000-0000-000000020000}"/>
    <hyperlink ref="EE13" r:id="rId511" xr:uid="{00000000-0004-0000-0000-000001020000}"/>
    <hyperlink ref="EE15" r:id="rId512" xr:uid="{00000000-0004-0000-0000-000002020000}"/>
    <hyperlink ref="EE77" r:id="rId513" xr:uid="{00000000-0004-0000-0000-000003020000}"/>
    <hyperlink ref="EE150" r:id="rId514" xr:uid="{00000000-0004-0000-0000-000004020000}"/>
    <hyperlink ref="EE142" r:id="rId515" xr:uid="{00000000-0004-0000-0000-000005020000}"/>
    <hyperlink ref="EE141" r:id="rId516" display="http://ufo.ulntc.ru/index.php?mgf=ppmi" xr:uid="{00000000-0004-0000-0000-000006020000}"/>
    <hyperlink ref="EE153" r:id="rId517" xr:uid="{00000000-0004-0000-0000-000007020000}"/>
    <hyperlink ref="EE80" r:id="rId518" xr:uid="{00000000-0004-0000-0000-000008020000}"/>
    <hyperlink ref="EE19" r:id="rId519" xr:uid="{00000000-0004-0000-0000-000009020000}"/>
    <hyperlink ref="EE21" r:id="rId520" display="https://docs.cntd.ru/document/463710828" xr:uid="{00000000-0004-0000-0000-00000A020000}"/>
    <hyperlink ref="EF13" r:id="rId521" xr:uid="{00000000-0004-0000-0000-00000B020000}"/>
    <hyperlink ref="EF46" r:id="rId522" xr:uid="{00000000-0004-0000-0000-00000C020000}"/>
    <hyperlink ref="EF77" r:id="rId523" xr:uid="{00000000-0004-0000-0000-00000D020000}"/>
    <hyperlink ref="EF80" r:id="rId524" xr:uid="{00000000-0004-0000-0000-00000E020000}"/>
    <hyperlink ref="EF150" r:id="rId525" xr:uid="{00000000-0004-0000-0000-00000F020000}"/>
    <hyperlink ref="EF153" r:id="rId526" xr:uid="{00000000-0004-0000-0000-000010020000}"/>
    <hyperlink ref="EG80" display="https://docs.yandex.ru/docs/view?url=ya-browser%3A%2F%2F4DT1uXEPRrJRXlUFoewruOdrNjK0nEAoqOJipLCWNozzl2eSxZ36RMVSAuvGdUVa3hBKfowup5BMLZxwBbhPyA26TjP_B5Nce2OVnSPNVWg7C0wPz3f_yP0ROLBueDsoojdSJU8DvPKP0krc2kntRQ%3D%3D%3Fsign%3DNmAXnITFp7qL77Bz-_PeadXzkIonTh_lp" xr:uid="{00000000-0004-0000-0000-000011020000}"/>
    <hyperlink ref="EG13" r:id="rId527" location="Uo0Ih0TtCOYHGpCA" xr:uid="{00000000-0004-0000-0000-000012020000}"/>
    <hyperlink ref="EG112" r:id="rId528" xr:uid="{00000000-0004-0000-0000-000013020000}"/>
    <hyperlink ref="EG141" r:id="rId529" display="https://ulgov.ru/news/regional/2020.12.04/58446/" xr:uid="{00000000-0004-0000-0000-000014020000}"/>
    <hyperlink ref="EG142" r:id="rId530" xr:uid="{00000000-0004-0000-0000-000015020000}"/>
    <hyperlink ref="EG150" r:id="rId531" xr:uid="{00000000-0004-0000-0000-000016020000}"/>
    <hyperlink ref="EG144" r:id="rId532" xr:uid="{00000000-0004-0000-0000-000017020000}"/>
    <hyperlink ref="EG153" r:id="rId533" xr:uid="{00000000-0004-0000-0000-000018020000}"/>
    <hyperlink ref="DY17" r:id="rId534" xr:uid="{00000000-0004-0000-0000-000019020000}"/>
    <hyperlink ref="DY103" r:id="rId535" xr:uid="{00000000-0004-0000-0000-00001A020000}"/>
    <hyperlink ref="DY140" r:id="rId536" xr:uid="{00000000-0004-0000-0000-00001B020000}"/>
    <hyperlink ref="DY142" r:id="rId537" xr:uid="{00000000-0004-0000-0000-00001C020000}"/>
    <hyperlink ref="DY21" r:id="rId538" display="https://docs.cntd.ru/document/574631687" xr:uid="{00000000-0004-0000-0000-00001D020000}"/>
    <hyperlink ref="DY80" r:id="rId539" xr:uid="{00000000-0004-0000-0000-00001E020000}"/>
    <hyperlink ref="DY141" r:id="rId540" xr:uid="{00000000-0004-0000-0000-00001F020000}"/>
    <hyperlink ref="DY150" r:id="rId541" xr:uid="{00000000-0004-0000-0000-000020020000}"/>
    <hyperlink ref="EL13" r:id="rId542" xr:uid="{00000000-0004-0000-0000-000021020000}"/>
    <hyperlink ref="EL150" r:id="rId543" xr:uid="{00000000-0004-0000-0000-000022020000}"/>
    <hyperlink ref="EM80" r:id="rId544" xr:uid="{00000000-0004-0000-0000-000023020000}"/>
    <hyperlink ref="EM112" r:id="rId545" xr:uid="{00000000-0004-0000-0000-000024020000}"/>
    <hyperlink ref="BX19" r:id="rId546" xr:uid="{00000000-0004-0000-0000-000025020000}"/>
    <hyperlink ref="BX80" r:id="rId547" xr:uid="{00000000-0004-0000-0000-000026020000}"/>
    <hyperlink ref="BX140" r:id="rId548" xr:uid="{00000000-0004-0000-0000-000027020000}"/>
    <hyperlink ref="BX144" r:id="rId549" xr:uid="{00000000-0004-0000-0000-000028020000}"/>
    <hyperlink ref="BX150" r:id="rId550" xr:uid="{00000000-0004-0000-0000-000029020000}"/>
    <hyperlink ref="BX153" r:id="rId551" xr:uid="{00000000-0004-0000-0000-00002A020000}"/>
    <hyperlink ref="CF13" r:id="rId552" xr:uid="{00000000-0004-0000-0000-00002B020000}"/>
    <hyperlink ref="CF140" r:id="rId553" xr:uid="{00000000-0004-0000-0000-00002C020000}"/>
    <hyperlink ref="CF150" r:id="rId554" xr:uid="{00000000-0004-0000-0000-00002D020000}"/>
    <hyperlink ref="CW150" r:id="rId555" xr:uid="{00000000-0004-0000-0000-00002E020000}"/>
    <hyperlink ref="EC13" r:id="rId556" xr:uid="{00000000-0004-0000-0000-00002F020000}"/>
    <hyperlink ref="EC21" r:id="rId557" xr:uid="{00000000-0004-0000-0000-000030020000}"/>
    <hyperlink ref="EC46" r:id="rId558" xr:uid="{00000000-0004-0000-0000-000031020000}"/>
    <hyperlink ref="EC141" r:id="rId559" xr:uid="{00000000-0004-0000-0000-000032020000}"/>
    <hyperlink ref="EC80" r:id="rId560" xr:uid="{00000000-0004-0000-0000-000033020000}"/>
    <hyperlink ref="ED13" r:id="rId561" display="http://www.udmurt.ru/regulatory/index.php?typeid=All&amp;regnum=79&amp;sdate=06.03.2019&amp;edate=&amp;sdatepub=&amp;edatepub=&amp;q=&amp;doccnt=&amp;page=2&amp;doccnt=" xr:uid="{00000000-0004-0000-0000-000034020000}"/>
    <hyperlink ref="ED21" r:id="rId562" display="http://www.udmurt.ru/regulatory/index.php?typeid=31183294&amp;regnum=196&amp;sdate=21.05.2019&amp;edate=&amp;sdatepub=&amp;edatepub=&amp;q=&amp;doccnt=" xr:uid="{00000000-0004-0000-0000-000035020000}"/>
    <hyperlink ref="ED80" r:id="rId563" xr:uid="{00000000-0004-0000-0000-000036020000}"/>
    <hyperlink ref="ED141" r:id="rId564" xr:uid="{00000000-0004-0000-0000-000037020000}"/>
    <hyperlink ref="AA140" r:id="rId565" xr:uid="{00000000-0004-0000-0000-000038020000}"/>
    <hyperlink ref="AA150" r:id="rId566" xr:uid="{00000000-0004-0000-0000-000039020000}"/>
    <hyperlink ref="AA143" r:id="rId567" display="https://вести35.рф/video/2022/03/24/itogi_realizacii_proekta_narodnyy_byudzhet_za_2021_god_podveli_v_vologde_x000a__x000a_" xr:uid="{00000000-0004-0000-0000-00003A020000}"/>
    <hyperlink ref="AA141" r:id="rId568" xr:uid="{00000000-0004-0000-0000-00003B020000}"/>
    <hyperlink ref="AA13" r:id="rId569" xr:uid="{00000000-0004-0000-0000-00003C020000}"/>
    <hyperlink ref="AA77" r:id="rId570" xr:uid="{00000000-0004-0000-0000-00003D020000}"/>
    <hyperlink ref="AA80" r:id="rId571" xr:uid="{00000000-0004-0000-0000-00003E020000}"/>
    <hyperlink ref="CX13" r:id="rId572" xr:uid="{00000000-0004-0000-0000-00003F020000}"/>
    <hyperlink ref="CX80" r:id="rId573" xr:uid="{00000000-0004-0000-0000-000040020000}"/>
    <hyperlink ref="CX153" r:id="rId574" xr:uid="{00000000-0004-0000-0000-000041020000}"/>
    <hyperlink ref="CX142" r:id="rId575" xr:uid="{00000000-0004-0000-0000-000042020000}"/>
    <hyperlink ref="CX150" r:id="rId576" xr:uid="{00000000-0004-0000-0000-000043020000}"/>
    <hyperlink ref="CY13" r:id="rId577" xr:uid="{00000000-0004-0000-0000-000044020000}"/>
    <hyperlink ref="CY21" r:id="rId578" xr:uid="{00000000-0004-0000-0000-000045020000}"/>
    <hyperlink ref="CY133" r:id="rId579" xr:uid="{00000000-0004-0000-0000-000046020000}"/>
    <hyperlink ref="CY140" r:id="rId580" xr:uid="{00000000-0004-0000-0000-000047020000}"/>
    <hyperlink ref="CY141" r:id="rId581" xr:uid="{00000000-0004-0000-0000-000048020000}"/>
    <hyperlink ref="CY150" r:id="rId582" xr:uid="{00000000-0004-0000-0000-000049020000}"/>
    <hyperlink ref="CY153" r:id="rId583" xr:uid="{00000000-0004-0000-0000-00004A020000}"/>
    <hyperlink ref="CY109" r:id="rId584" display="https://disk.yandex.ru/d/heO_j-kXNiicsg" xr:uid="{00000000-0004-0000-0000-00004B020000}"/>
    <hyperlink ref="CY139" r:id="rId585" display="https://school.tvoybudget.spb.ru/" xr:uid="{00000000-0004-0000-0000-00004C020000}"/>
    <hyperlink ref="CZ142" r:id="rId586" display="https://drive.google.com/drive/folders/1YvEmAsUXFub9rTIDNsoYmn_z6qsVxIMl" xr:uid="{00000000-0004-0000-0000-00004D020000}"/>
    <hyperlink ref="CZ109" r:id="rId587" xr:uid="{00000000-0004-0000-0000-00004E020000}"/>
    <hyperlink ref="CZ140" r:id="rId588" xr:uid="{00000000-0004-0000-0000-00004F020000}"/>
    <hyperlink ref="CZ21" r:id="rId589" display="https://spbddtl.ru/files/polozhenie-o-konkurse-tvoj-shkolnyj-byudzhet.pdf" xr:uid="{00000000-0004-0000-0000-000050020000}"/>
    <hyperlink ref="CZ141" r:id="rId590" xr:uid="{00000000-0004-0000-0000-000051020000}"/>
    <hyperlink ref="CZ80" r:id="rId591" xr:uid="{00000000-0004-0000-0000-000052020000}"/>
    <hyperlink ref="DA77" r:id="rId592" xr:uid="{00000000-0004-0000-0000-000053020000}"/>
    <hyperlink ref="DA150" r:id="rId593" xr:uid="{00000000-0004-0000-0000-000054020000}"/>
    <hyperlink ref="DE15" r:id="rId594" xr:uid="{00000000-0004-0000-0000-000055020000}"/>
    <hyperlink ref="DE80" r:id="rId595" xr:uid="{00000000-0004-0000-0000-000056020000}"/>
    <hyperlink ref="DE140" r:id="rId596" xr:uid="{00000000-0004-0000-0000-000057020000}"/>
    <hyperlink ref="DE142" r:id="rId597" xr:uid="{00000000-0004-0000-0000-000058020000}"/>
    <hyperlink ref="DE144" r:id="rId598" xr:uid="{00000000-0004-0000-0000-000059020000}"/>
    <hyperlink ref="BP13" r:id="rId599" xr:uid="{00000000-0004-0000-0000-00005A020000}"/>
    <hyperlink ref="BP80" r:id="rId600" xr:uid="{00000000-0004-0000-0000-00005B020000}"/>
    <hyperlink ref="BP150" r:id="rId601" xr:uid="{00000000-0004-0000-0000-00005C020000}"/>
    <hyperlink ref="BP153" r:id="rId602" xr:uid="{00000000-0004-0000-0000-00005D020000}"/>
    <hyperlink ref="DU13" r:id="rId603" xr:uid="{00000000-0004-0000-0000-00005E020000}"/>
    <hyperlink ref="DU15" r:id="rId604" xr:uid="{00000000-0004-0000-0000-00005F020000}"/>
    <hyperlink ref="DU80" r:id="rId605" xr:uid="{00000000-0004-0000-0000-000060020000}"/>
    <hyperlink ref="DU150" r:id="rId606" xr:uid="{00000000-0004-0000-0000-000061020000}"/>
    <hyperlink ref="EI150" r:id="rId607" xr:uid="{00000000-0004-0000-0000-000062020000}"/>
    <hyperlink ref="EI13" r:id="rId608" xr:uid="{00000000-0004-0000-0000-000063020000}"/>
    <hyperlink ref="EI80" r:id="rId609" xr:uid="{00000000-0004-0000-0000-000064020000}"/>
    <hyperlink ref="EI142" r:id="rId610" xr:uid="{00000000-0004-0000-0000-000065020000}"/>
    <hyperlink ref="EJ13" r:id="rId611" xr:uid="{00000000-0004-0000-0000-000066020000}"/>
    <hyperlink ref="EJ140" r:id="rId612" xr:uid="{00000000-0004-0000-0000-000067020000}"/>
    <hyperlink ref="EJ80" r:id="rId613" xr:uid="{00000000-0004-0000-0000-000068020000}"/>
    <hyperlink ref="M13" r:id="rId614" xr:uid="{00000000-0004-0000-0000-000069020000}"/>
    <hyperlink ref="M21" r:id="rId615" xr:uid="{00000000-0004-0000-0000-00006A020000}"/>
    <hyperlink ref="M141" r:id="rId616" xr:uid="{00000000-0004-0000-0000-00006B020000}"/>
    <hyperlink ref="M150" r:id="rId617" xr:uid="{00000000-0004-0000-0000-00006C020000}"/>
    <hyperlink ref="M153" r:id="rId618" xr:uid="{00000000-0004-0000-0000-00006D020000}"/>
    <hyperlink ref="CS141" r:id="rId619" xr:uid="{00000000-0004-0000-0000-00006E020000}"/>
    <hyperlink ref="CS13" r:id="rId620" xr:uid="{00000000-0004-0000-0000-00006F020000}"/>
    <hyperlink ref="CS80" r:id="rId621" xr:uid="{00000000-0004-0000-0000-000070020000}"/>
    <hyperlink ref="CS153" r:id="rId622" xr:uid="{00000000-0004-0000-0000-000071020000}"/>
    <hyperlink ref="CS150" r:id="rId623" xr:uid="{00000000-0004-0000-0000-000072020000}"/>
    <hyperlink ref="DR13" r:id="rId624" xr:uid="{00000000-0004-0000-0000-000073020000}"/>
    <hyperlink ref="DR80" r:id="rId625" xr:uid="{00000000-0004-0000-0000-000074020000}"/>
    <hyperlink ref="DR140" r:id="rId626" xr:uid="{00000000-0004-0000-0000-000075020000}"/>
    <hyperlink ref="DR150" r:id="rId627" xr:uid="{00000000-0004-0000-0000-000076020000}"/>
    <hyperlink ref="CV80" r:id="rId628" display="https://ryazan.gks.ru/storage/mediabank/FlJu7WkS/%D0%9D%D0%B0%D1%81%D0%B5%D0%BB%D0%B5%D0%BD%D0%B8 %D0%A0%D1%8F%D0%B7 %D0%BE%D0%B1%D0%BB %D0%BD%D0%B0 01 01 2021.pdf" xr:uid="{00000000-0004-0000-0000-000077020000}"/>
    <hyperlink ref="CV140" r:id="rId629" xr:uid="{00000000-0004-0000-0000-000078020000}"/>
    <hyperlink ref="CV150" r:id="rId630" xr:uid="{00000000-0004-0000-0000-000079020000}"/>
    <hyperlink ref="CV141" r:id="rId631" xr:uid="{00000000-0004-0000-0000-00007A020000}"/>
    <hyperlink ref="CV144" r:id="rId632" xr:uid="{00000000-0004-0000-0000-00007B020000}"/>
    <hyperlink ref="CV21" r:id="rId633" xr:uid="{00000000-0004-0000-0000-00007C020000}"/>
    <hyperlink ref="CK13" r:id="rId634" xr:uid="{00000000-0004-0000-0000-00007D020000}"/>
    <hyperlink ref="CK80" r:id="rId635" xr:uid="{00000000-0004-0000-0000-00007E020000}"/>
    <hyperlink ref="CK150" r:id="rId636" xr:uid="{00000000-0004-0000-0000-00007F020000}"/>
    <hyperlink ref="CK153" r:id="rId637" xr:uid="{00000000-0004-0000-0000-000080020000}"/>
    <hyperlink ref="CL21" r:id="rId638" xr:uid="{00000000-0004-0000-0000-000081020000}"/>
    <hyperlink ref="CL80" r:id="rId639" xr:uid="{00000000-0004-0000-0000-000082020000}"/>
    <hyperlink ref="CL140" r:id="rId640" xr:uid="{00000000-0004-0000-0000-000083020000}"/>
    <hyperlink ref="CL141" r:id="rId641" xr:uid="{00000000-0004-0000-0000-000084020000}"/>
    <hyperlink ref="CM13" r:id="rId642" xr:uid="{00000000-0004-0000-0000-000085020000}"/>
    <hyperlink ref="CM46" r:id="rId643" xr:uid="{00000000-0004-0000-0000-000086020000}"/>
    <hyperlink ref="CM80" r:id="rId644" xr:uid="{00000000-0004-0000-0000-000087020000}"/>
    <hyperlink ref="CM112" r:id="rId645" xr:uid="{00000000-0004-0000-0000-000088020000}"/>
    <hyperlink ref="CM140" r:id="rId646" xr:uid="{00000000-0004-0000-0000-000089020000}"/>
    <hyperlink ref="CM141" r:id="rId647" xr:uid="{00000000-0004-0000-0000-00008A020000}"/>
    <hyperlink ref="CM142" r:id="rId648" xr:uid="{00000000-0004-0000-0000-00008B020000}"/>
    <hyperlink ref="CM150" r:id="rId649" xr:uid="{00000000-0004-0000-0000-00008C020000}"/>
    <hyperlink ref="CM153" r:id="rId650" xr:uid="{00000000-0004-0000-0000-00008D020000}"/>
    <hyperlink ref="DV13" r:id="rId651" xr:uid="{00000000-0004-0000-0000-00008E020000}"/>
    <hyperlink ref="DV19" r:id="rId652" xr:uid="{00000000-0004-0000-0000-00008F020000}"/>
    <hyperlink ref="DV21" r:id="rId653" xr:uid="{00000000-0004-0000-0000-000090020000}"/>
    <hyperlink ref="DV153" r:id="rId654" xr:uid="{00000000-0004-0000-0000-000091020000}"/>
  </hyperlinks>
  <pageMargins left="0.7" right="0.7" top="0.75" bottom="0.75" header="0.3" footer="0.3"/>
  <pageSetup paperSize="9" orientation="portrait" r:id="rId655"/>
  <drawing r:id="rId656"/>
  <legacyDrawing r:id="rId65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T163"/>
  <sheetViews>
    <sheetView zoomScale="60" zoomScaleNormal="60" workbookViewId="0">
      <selection activeCell="D5" sqref="D5"/>
    </sheetView>
  </sheetViews>
  <sheetFormatPr baseColWidth="10" defaultColWidth="11.5" defaultRowHeight="16" x14ac:dyDescent="0.2"/>
  <cols>
    <col min="1" max="1" width="11.6640625" bestFit="1" customWidth="1"/>
    <col min="2" max="2" width="29" customWidth="1"/>
    <col min="4" max="4" width="66" customWidth="1"/>
    <col min="5" max="5" width="17.5" customWidth="1"/>
    <col min="6" max="6" width="15.83203125" style="98" customWidth="1"/>
    <col min="7" max="7" width="21.5" style="98" customWidth="1"/>
    <col min="8" max="8" width="17.5" style="98" customWidth="1"/>
    <col min="9" max="9" width="11.83203125" style="98" bestFit="1" customWidth="1"/>
    <col min="10" max="10" width="30.83203125" style="98" customWidth="1"/>
    <col min="11" max="11" width="27.5" style="98" customWidth="1"/>
    <col min="12" max="12" width="32.83203125" style="98" customWidth="1"/>
    <col min="13" max="13" width="32.6640625" style="98" customWidth="1"/>
    <col min="14" max="14" width="34.5" style="98" customWidth="1"/>
    <col min="15" max="15" width="33.5" style="98" customWidth="1"/>
    <col min="16" max="16" width="32.83203125" style="98" customWidth="1"/>
    <col min="17" max="17" width="39" style="98" customWidth="1"/>
    <col min="18" max="18" width="23.1640625" style="98" customWidth="1"/>
    <col min="19" max="19" width="27" style="98" customWidth="1"/>
    <col min="20" max="20" width="40.33203125" style="98" customWidth="1"/>
    <col min="21" max="21" width="28.33203125" style="98" customWidth="1"/>
    <col min="22" max="22" width="27.5" style="98" customWidth="1"/>
    <col min="23" max="23" width="33.6640625" style="98" customWidth="1"/>
    <col min="24" max="24" width="31.6640625" style="98" customWidth="1"/>
    <col min="25" max="25" width="27.5" style="105" customWidth="1"/>
    <col min="26" max="26" width="30.5" style="98" customWidth="1"/>
    <col min="27" max="27" width="19.1640625" style="98" customWidth="1"/>
    <col min="28" max="28" width="51.5" style="98" customWidth="1"/>
    <col min="29" max="29" width="24" style="98" bestFit="1" customWidth="1"/>
    <col min="30" max="30" width="18" style="98" customWidth="1"/>
    <col min="31" max="31" width="17.1640625" style="98" customWidth="1"/>
    <col min="32" max="32" width="15.6640625" style="98" customWidth="1"/>
    <col min="33" max="33" width="18.83203125" style="98" customWidth="1"/>
    <col min="34" max="34" width="15.6640625" style="98" customWidth="1"/>
    <col min="35" max="35" width="16.5" style="98" customWidth="1"/>
    <col min="36" max="36" width="31.1640625" style="98" customWidth="1"/>
    <col min="37" max="37" width="44.83203125" style="99" customWidth="1"/>
    <col min="38" max="38" width="27.5" style="98" customWidth="1"/>
    <col min="39" max="39" width="74.5" style="99" customWidth="1"/>
    <col min="40" max="40" width="48.83203125" style="98" customWidth="1"/>
    <col min="41" max="41" width="15.5" style="98" customWidth="1"/>
    <col min="42" max="42" width="34.83203125" style="98" customWidth="1"/>
    <col min="43" max="43" width="15" style="98" customWidth="1"/>
    <col min="44" max="44" width="28" style="98" customWidth="1"/>
    <col min="45" max="45" width="32.5" style="106" customWidth="1"/>
    <col min="46" max="46" width="24.33203125" style="98" customWidth="1"/>
    <col min="47" max="47" width="38" style="98" customWidth="1"/>
    <col min="48" max="48" width="26.5" style="98" customWidth="1"/>
    <col min="49" max="49" width="31.1640625" style="98" customWidth="1"/>
    <col min="50" max="50" width="54.5" style="98" customWidth="1"/>
    <col min="51" max="51" width="27.1640625" style="107" customWidth="1"/>
    <col min="52" max="55" width="11.5" style="98"/>
    <col min="56" max="56" width="50" style="98" customWidth="1"/>
    <col min="57" max="57" width="30.33203125" style="98" customWidth="1"/>
    <col min="58" max="58" width="25.6640625" style="104" customWidth="1"/>
    <col min="59" max="59" width="28.33203125" style="98" customWidth="1"/>
    <col min="60" max="60" width="42" style="98" customWidth="1"/>
    <col min="61" max="61" width="51.33203125" style="98" customWidth="1"/>
    <col min="62" max="62" width="44.1640625" style="98" customWidth="1"/>
    <col min="63" max="63" width="30.5" style="98" customWidth="1"/>
    <col min="64" max="64" width="32.6640625" style="98" customWidth="1"/>
    <col min="65" max="65" width="38.5" style="98" customWidth="1"/>
    <col min="66" max="66" width="35.83203125" style="98" customWidth="1"/>
    <col min="67" max="67" width="28.33203125" style="98" customWidth="1"/>
    <col min="68" max="68" width="32.1640625" style="98" customWidth="1"/>
    <col min="69" max="69" width="33.33203125" style="98" customWidth="1"/>
    <col min="70" max="70" width="26.6640625" style="98" customWidth="1"/>
    <col min="71" max="71" width="27.33203125" style="98" customWidth="1"/>
    <col min="72" max="72" width="11.6640625" style="98" bestFit="1" customWidth="1"/>
    <col min="73" max="73" width="21.1640625" style="98" customWidth="1"/>
    <col min="74" max="74" width="24.5" style="98" customWidth="1"/>
    <col min="75" max="75" width="21.83203125" style="98" bestFit="1" customWidth="1"/>
    <col min="76" max="76" width="36" style="106" customWidth="1"/>
    <col min="77" max="77" width="19.1640625" style="98" customWidth="1"/>
    <col min="78" max="78" width="29.5" style="107" customWidth="1"/>
    <col min="79" max="79" width="35.5" style="107" customWidth="1"/>
    <col min="80" max="80" width="31.5" style="107" customWidth="1"/>
    <col min="81" max="81" width="22.33203125" style="107" customWidth="1"/>
    <col min="82" max="82" width="38.33203125" style="98" customWidth="1"/>
    <col min="83" max="83" width="24.5" style="107" customWidth="1"/>
    <col min="84" max="84" width="20.6640625" style="98" customWidth="1"/>
    <col min="85" max="85" width="26.5" style="98" customWidth="1"/>
    <col min="86" max="86" width="26.33203125" style="98" customWidth="1"/>
    <col min="87" max="87" width="32.83203125" style="101" customWidth="1"/>
    <col min="88" max="88" width="24.83203125" style="98" customWidth="1"/>
    <col min="89" max="89" width="26" style="98" customWidth="1"/>
    <col min="90" max="90" width="27.5" style="98" customWidth="1"/>
    <col min="91" max="91" width="26.33203125" style="98" customWidth="1"/>
    <col min="92" max="92" width="22.6640625" style="98" customWidth="1"/>
    <col min="93" max="93" width="25.6640625" style="98" customWidth="1"/>
    <col min="94" max="94" width="33.83203125" style="98" customWidth="1"/>
    <col min="95" max="95" width="26.33203125" style="98" customWidth="1"/>
    <col min="96" max="96" width="25.5" style="107" customWidth="1"/>
    <col min="97" max="98" width="24" style="98" customWidth="1"/>
    <col min="99" max="99" width="24.1640625" style="98" bestFit="1" customWidth="1"/>
    <col min="100" max="100" width="23.1640625" style="98" customWidth="1"/>
    <col min="101" max="101" width="24.5" style="98" customWidth="1"/>
    <col min="102" max="102" width="22.33203125" style="98" customWidth="1"/>
    <col min="103" max="103" width="27.33203125" style="98" bestFit="1" customWidth="1"/>
    <col min="104" max="104" width="21.1640625" style="98" customWidth="1"/>
    <col min="105" max="105" width="26.33203125" style="98" customWidth="1"/>
    <col min="106" max="106" width="26.83203125" style="98" customWidth="1"/>
    <col min="107" max="107" width="28.6640625" style="98" bestFit="1" customWidth="1"/>
    <col min="108" max="108" width="25.33203125" style="98" bestFit="1" customWidth="1"/>
    <col min="109" max="109" width="22" style="98" customWidth="1"/>
    <col min="110" max="110" width="27" style="98" customWidth="1"/>
    <col min="111" max="111" width="27.6640625" style="98" customWidth="1"/>
    <col min="112" max="112" width="37.5" style="98" customWidth="1"/>
    <col min="113" max="114" width="25" style="99" bestFit="1" customWidth="1"/>
    <col min="115" max="115" width="22.5" style="99" bestFit="1" customWidth="1"/>
    <col min="116" max="116" width="20.1640625" style="98" customWidth="1"/>
    <col min="117" max="117" width="24" style="100" bestFit="1" customWidth="1"/>
    <col min="118" max="119" width="25" style="100" bestFit="1" customWidth="1"/>
    <col min="120" max="120" width="23.1640625" style="98" customWidth="1"/>
    <col min="121" max="121" width="25" style="98" customWidth="1"/>
    <col min="122" max="122" width="22.1640625" style="98" customWidth="1"/>
    <col min="123" max="125" width="11.6640625" style="98" bestFit="1" customWidth="1"/>
    <col min="126" max="126" width="47.83203125" style="98" customWidth="1"/>
    <col min="127" max="127" width="40" style="98" customWidth="1"/>
    <col min="128" max="128" width="28.83203125" style="98" customWidth="1"/>
    <col min="129" max="129" width="11.6640625" style="98" bestFit="1" customWidth="1"/>
    <col min="130" max="130" width="32" style="98" customWidth="1"/>
    <col min="131" max="131" width="40.33203125" style="98" customWidth="1"/>
    <col min="132" max="132" width="32.33203125" style="98" customWidth="1"/>
    <col min="133" max="133" width="11.6640625" style="98" bestFit="1" customWidth="1"/>
    <col min="134" max="134" width="26.5" style="98" customWidth="1"/>
    <col min="135" max="138" width="11.6640625" style="98" bestFit="1" customWidth="1"/>
    <col min="139" max="139" width="31.1640625" style="98" customWidth="1"/>
    <col min="140" max="140" width="42.5" style="98" customWidth="1"/>
    <col min="141" max="141" width="34.33203125" style="98" customWidth="1"/>
    <col min="142" max="142" width="20.5" style="98" customWidth="1"/>
    <col min="143" max="143" width="28.1640625" style="98" bestFit="1" customWidth="1"/>
    <col min="144" max="144" width="11.6640625" style="98" bestFit="1" customWidth="1"/>
    <col min="145" max="145" width="18" style="98" customWidth="1"/>
    <col min="146" max="146" width="25" style="98" bestFit="1" customWidth="1"/>
    <col min="147" max="147" width="11.6640625" style="98" bestFit="1" customWidth="1"/>
    <col min="148" max="148" width="14" style="98" bestFit="1" customWidth="1"/>
    <col min="149" max="149" width="25" style="98" bestFit="1" customWidth="1"/>
    <col min="150" max="150" width="11.6640625" style="100" bestFit="1" customWidth="1"/>
    <col min="151" max="151" width="11.6640625" style="98" bestFit="1" customWidth="1"/>
    <col min="152" max="152" width="28.33203125" style="98" bestFit="1" customWidth="1"/>
    <col min="153" max="153" width="23.1640625" style="98" bestFit="1" customWidth="1"/>
    <col min="154" max="154" width="23.1640625" style="100" bestFit="1" customWidth="1"/>
    <col min="155" max="155" width="28.5" style="100" bestFit="1" customWidth="1"/>
    <col min="156" max="156" width="28.83203125" style="99" customWidth="1"/>
    <col min="157" max="157" width="18.83203125" style="98" bestFit="1" customWidth="1"/>
    <col min="158" max="158" width="22.1640625" style="98" bestFit="1" customWidth="1"/>
    <col min="159" max="159" width="11.6640625" style="100" bestFit="1" customWidth="1"/>
    <col min="160" max="160" width="22.83203125" style="100" bestFit="1" customWidth="1"/>
    <col min="161" max="161" width="22.1640625" style="100" bestFit="1" customWidth="1"/>
    <col min="162" max="162" width="19.83203125" style="100" bestFit="1" customWidth="1"/>
    <col min="163" max="163" width="22.5" style="100" bestFit="1" customWidth="1"/>
    <col min="164" max="164" width="27.1640625" style="100" bestFit="1" customWidth="1"/>
    <col min="165" max="165" width="25" style="100" bestFit="1" customWidth="1"/>
    <col min="166" max="166" width="11.6640625" style="100" bestFit="1" customWidth="1"/>
    <col min="167" max="167" width="24.1640625" style="100" bestFit="1" customWidth="1"/>
    <col min="168" max="168" width="29.1640625" style="100" bestFit="1" customWidth="1"/>
    <col min="169" max="170" width="28.33203125" style="100" bestFit="1" customWidth="1"/>
    <col min="171" max="171" width="25" style="100" bestFit="1" customWidth="1"/>
    <col min="172" max="172" width="24.1640625" style="100" bestFit="1" customWidth="1"/>
    <col min="173" max="173" width="11.6640625" style="100" bestFit="1" customWidth="1"/>
    <col min="174" max="174" width="30" style="100" bestFit="1" customWidth="1"/>
    <col min="175" max="175" width="24.1640625" style="100" bestFit="1" customWidth="1"/>
    <col min="176" max="176" width="25" style="100" bestFit="1" customWidth="1"/>
    <col min="177" max="177" width="11.6640625" style="98" bestFit="1" customWidth="1"/>
    <col min="178" max="178" width="44.33203125" style="98" customWidth="1"/>
    <col min="179" max="179" width="36" style="98" customWidth="1"/>
    <col min="180" max="180" width="24" style="98" customWidth="1"/>
    <col min="181" max="181" width="23.6640625" style="98" customWidth="1"/>
    <col min="182" max="182" width="18.1640625" style="98" customWidth="1"/>
    <col min="183" max="183" width="18.5" style="98" customWidth="1"/>
    <col min="184" max="184" width="24.83203125" style="98" customWidth="1"/>
    <col min="185" max="185" width="32" style="98" customWidth="1"/>
    <col min="186" max="186" width="32.5" style="98" customWidth="1"/>
    <col min="187" max="187" width="26.5" style="98" customWidth="1"/>
    <col min="188" max="188" width="30.33203125" style="98" customWidth="1"/>
    <col min="189" max="189" width="28.83203125" style="98" customWidth="1"/>
    <col min="190" max="190" width="13.1640625" style="98" customWidth="1"/>
    <col min="191" max="191" width="13.1640625" style="100" customWidth="1"/>
    <col min="192" max="192" width="11.6640625" style="100" bestFit="1" customWidth="1"/>
    <col min="193" max="197" width="13.1640625" style="100" customWidth="1"/>
    <col min="198" max="198" width="28.33203125" style="100" bestFit="1" customWidth="1"/>
    <col min="199" max="199" width="25" style="100" bestFit="1" customWidth="1"/>
    <col min="200" max="200" width="27" style="100" bestFit="1" customWidth="1"/>
    <col min="201" max="204" width="11.6640625" style="100" bestFit="1" customWidth="1"/>
    <col min="205" max="205" width="13" style="100" bestFit="1" customWidth="1"/>
    <col min="206" max="206" width="11.6640625" style="100" bestFit="1" customWidth="1"/>
    <col min="207" max="207" width="11.5" style="100"/>
    <col min="208" max="208" width="25" style="100" bestFit="1" customWidth="1"/>
    <col min="209" max="209" width="27.5" style="100" bestFit="1" customWidth="1"/>
    <col min="210" max="210" width="24" style="100" bestFit="1" customWidth="1"/>
    <col min="211" max="211" width="13.1640625" style="100" customWidth="1"/>
    <col min="212" max="212" width="14" style="100" bestFit="1" customWidth="1"/>
    <col min="213" max="215" width="13.1640625" style="98" customWidth="1"/>
    <col min="216" max="216" width="16.5" style="98" customWidth="1"/>
    <col min="217" max="217" width="24.5" style="98" customWidth="1"/>
    <col min="218" max="218" width="30.5" style="98" customWidth="1"/>
    <col min="219" max="220" width="31.5" style="98" customWidth="1"/>
    <col min="221" max="221" width="29.6640625" style="98" customWidth="1"/>
    <col min="222" max="226" width="13.1640625" style="98" customWidth="1"/>
    <col min="227" max="227" width="13.1640625" style="100" customWidth="1"/>
    <col min="228" max="228" width="11.6640625" style="100" bestFit="1" customWidth="1"/>
    <col min="229" max="229" width="25" style="100" bestFit="1" customWidth="1"/>
    <col min="230" max="230" width="23.5" style="100" bestFit="1" customWidth="1"/>
    <col min="231" max="232" width="13.1640625" style="100" customWidth="1"/>
    <col min="233" max="233" width="44.5" style="100" customWidth="1"/>
    <col min="234" max="234" width="39.1640625" style="100" customWidth="1"/>
    <col min="235" max="238" width="11.6640625" style="100" bestFit="1" customWidth="1"/>
    <col min="239" max="239" width="14" style="100" bestFit="1" customWidth="1"/>
    <col min="240" max="240" width="24.1640625" style="100" bestFit="1" customWidth="1"/>
    <col min="241" max="246" width="13.1640625" style="98" customWidth="1"/>
    <col min="247" max="247" width="25.1640625" style="100" customWidth="1"/>
    <col min="248" max="248" width="27.1640625" style="100" customWidth="1"/>
    <col min="249" max="249" width="13.1640625" style="100" customWidth="1"/>
    <col min="250" max="250" width="20.1640625" style="98" customWidth="1"/>
    <col min="251" max="251" width="22.6640625" style="98" customWidth="1"/>
    <col min="252" max="252" width="18.83203125" style="98" customWidth="1"/>
    <col min="253" max="253" width="17.6640625" style="98" customWidth="1"/>
    <col min="254" max="254" width="21.33203125" style="98" customWidth="1"/>
    <col min="255" max="255" width="13.1640625" style="98" customWidth="1"/>
    <col min="256" max="256" width="11.6640625" style="98" bestFit="1" customWidth="1"/>
    <col min="257" max="258" width="13.1640625" style="108" customWidth="1"/>
    <col min="259" max="259" width="16.83203125" style="104" customWidth="1"/>
    <col min="260" max="278" width="13.1640625" style="104" customWidth="1"/>
    <col min="279" max="286" width="13.1640625" style="100" customWidth="1"/>
    <col min="287" max="287" width="13.1640625" style="98" customWidth="1"/>
    <col min="288" max="288" width="23.83203125" style="100" bestFit="1" customWidth="1"/>
    <col min="289" max="289" width="28.33203125" style="100" bestFit="1" customWidth="1"/>
    <col min="290" max="290" width="12.33203125" style="100" bestFit="1" customWidth="1"/>
    <col min="291" max="292" width="25" style="100" bestFit="1" customWidth="1"/>
    <col min="293" max="301" width="13.1640625" style="100" customWidth="1"/>
    <col min="302" max="302" width="13.1640625" style="104" customWidth="1"/>
    <col min="303" max="306" width="13.1640625" style="98" customWidth="1"/>
    <col min="307" max="307" width="20.83203125" style="98" customWidth="1"/>
    <col min="308" max="330" width="13.1640625" style="98" customWidth="1"/>
  </cols>
  <sheetData>
    <row r="1" spans="1:332" ht="51" x14ac:dyDescent="0.2">
      <c r="A1" s="775" t="s">
        <v>0</v>
      </c>
      <c r="B1" s="776" t="s">
        <v>3402</v>
      </c>
      <c r="C1" s="775" t="s">
        <v>2</v>
      </c>
      <c r="D1" s="776" t="s">
        <v>3403</v>
      </c>
      <c r="E1" s="776" t="s">
        <v>4</v>
      </c>
      <c r="F1" s="744" t="s">
        <v>5</v>
      </c>
      <c r="G1" s="744" t="s">
        <v>5</v>
      </c>
      <c r="H1" s="744" t="s">
        <v>5</v>
      </c>
      <c r="I1" s="744" t="s">
        <v>5</v>
      </c>
      <c r="J1" s="744" t="s">
        <v>5</v>
      </c>
      <c r="K1" s="744" t="s">
        <v>5</v>
      </c>
      <c r="L1" s="744" t="s">
        <v>5</v>
      </c>
      <c r="M1" s="744" t="s">
        <v>5</v>
      </c>
      <c r="N1" s="744" t="s">
        <v>5</v>
      </c>
      <c r="O1" s="744" t="s">
        <v>5</v>
      </c>
      <c r="P1" s="744" t="s">
        <v>5</v>
      </c>
      <c r="Q1" s="744" t="s">
        <v>5</v>
      </c>
      <c r="R1" s="744" t="s">
        <v>5</v>
      </c>
      <c r="S1" s="744" t="s">
        <v>5</v>
      </c>
      <c r="T1" s="744" t="s">
        <v>5</v>
      </c>
      <c r="U1" s="744" t="s">
        <v>5</v>
      </c>
      <c r="V1" s="744" t="s">
        <v>5</v>
      </c>
      <c r="W1" s="744" t="s">
        <v>5</v>
      </c>
      <c r="X1" s="744" t="s">
        <v>5</v>
      </c>
      <c r="Y1" s="744" t="s">
        <v>5</v>
      </c>
      <c r="Z1" s="744" t="s">
        <v>5</v>
      </c>
      <c r="AA1" s="744" t="s">
        <v>6</v>
      </c>
      <c r="AB1" s="744" t="s">
        <v>5</v>
      </c>
      <c r="AC1" s="744" t="s">
        <v>5</v>
      </c>
      <c r="AD1" s="744" t="s">
        <v>5</v>
      </c>
      <c r="AE1" s="744" t="s">
        <v>5</v>
      </c>
      <c r="AF1" s="744" t="s">
        <v>5</v>
      </c>
      <c r="AG1" s="744" t="s">
        <v>5</v>
      </c>
      <c r="AH1" s="744" t="s">
        <v>5</v>
      </c>
      <c r="AI1" s="744" t="s">
        <v>5</v>
      </c>
      <c r="AJ1" s="744" t="s">
        <v>5</v>
      </c>
      <c r="AK1" s="777" t="s">
        <v>5</v>
      </c>
      <c r="AL1" s="744" t="s">
        <v>5</v>
      </c>
      <c r="AM1" s="744" t="s">
        <v>5</v>
      </c>
      <c r="AN1" s="744" t="s">
        <v>5</v>
      </c>
      <c r="AO1" s="744" t="s">
        <v>5</v>
      </c>
      <c r="AP1" s="744" t="s">
        <v>5</v>
      </c>
      <c r="AQ1" s="744" t="s">
        <v>5</v>
      </c>
      <c r="AR1" s="744" t="s">
        <v>5</v>
      </c>
      <c r="AS1" s="744" t="s">
        <v>5</v>
      </c>
      <c r="AT1" s="744" t="s">
        <v>5</v>
      </c>
      <c r="AU1" s="744" t="s">
        <v>5</v>
      </c>
      <c r="AV1" s="744" t="s">
        <v>5</v>
      </c>
      <c r="AW1" s="744" t="s">
        <v>5</v>
      </c>
      <c r="AX1" s="744" t="s">
        <v>5</v>
      </c>
      <c r="AY1" s="744" t="s">
        <v>5</v>
      </c>
      <c r="AZ1" s="744" t="s">
        <v>5</v>
      </c>
      <c r="BA1" s="744" t="s">
        <v>5</v>
      </c>
      <c r="BB1" s="744" t="s">
        <v>5</v>
      </c>
      <c r="BC1" s="744" t="s">
        <v>5</v>
      </c>
      <c r="BD1" s="744" t="s">
        <v>5</v>
      </c>
      <c r="BE1" s="744" t="s">
        <v>5</v>
      </c>
      <c r="BF1" s="744" t="s">
        <v>5</v>
      </c>
      <c r="BG1" s="744" t="s">
        <v>5</v>
      </c>
      <c r="BH1" s="744" t="s">
        <v>5</v>
      </c>
      <c r="BI1" s="744" t="s">
        <v>5</v>
      </c>
      <c r="BJ1" s="744" t="s">
        <v>5</v>
      </c>
      <c r="BK1" s="744" t="s">
        <v>5</v>
      </c>
      <c r="BL1" s="744" t="s">
        <v>5</v>
      </c>
      <c r="BM1" s="744" t="s">
        <v>5</v>
      </c>
      <c r="BN1" s="744" t="s">
        <v>5</v>
      </c>
      <c r="BO1" s="744" t="s">
        <v>5</v>
      </c>
      <c r="BP1" s="744" t="s">
        <v>5</v>
      </c>
      <c r="BQ1" s="744" t="s">
        <v>5</v>
      </c>
      <c r="BR1" s="744" t="s">
        <v>5</v>
      </c>
      <c r="BS1" s="744" t="s">
        <v>5</v>
      </c>
      <c r="BT1" s="744" t="s">
        <v>5</v>
      </c>
      <c r="BU1" s="744" t="s">
        <v>5</v>
      </c>
      <c r="BV1" s="744" t="s">
        <v>5</v>
      </c>
      <c r="BW1" s="744" t="s">
        <v>5</v>
      </c>
      <c r="BX1" s="744" t="s">
        <v>5</v>
      </c>
      <c r="BY1" s="744" t="s">
        <v>5</v>
      </c>
      <c r="BZ1" s="744" t="s">
        <v>5</v>
      </c>
      <c r="CA1" s="744" t="s">
        <v>5</v>
      </c>
      <c r="CB1" s="744" t="s">
        <v>5</v>
      </c>
      <c r="CC1" s="744" t="s">
        <v>5</v>
      </c>
      <c r="CD1" s="744" t="s">
        <v>5</v>
      </c>
      <c r="CE1" s="744" t="s">
        <v>5</v>
      </c>
      <c r="CF1" s="744" t="s">
        <v>5</v>
      </c>
      <c r="CG1" s="744" t="s">
        <v>5</v>
      </c>
      <c r="CH1" s="744" t="s">
        <v>5</v>
      </c>
      <c r="CI1" s="777" t="s">
        <v>5</v>
      </c>
      <c r="CJ1" s="744" t="s">
        <v>5</v>
      </c>
      <c r="CK1" s="744" t="s">
        <v>5</v>
      </c>
      <c r="CL1" s="744" t="s">
        <v>5</v>
      </c>
      <c r="CM1" s="744" t="s">
        <v>5</v>
      </c>
      <c r="CN1" s="744" t="s">
        <v>5</v>
      </c>
      <c r="CO1" s="744" t="s">
        <v>5</v>
      </c>
      <c r="CP1" s="744" t="s">
        <v>5</v>
      </c>
      <c r="CQ1" s="744" t="s">
        <v>5</v>
      </c>
      <c r="CR1" s="744" t="s">
        <v>5</v>
      </c>
      <c r="CS1" s="744" t="s">
        <v>5</v>
      </c>
      <c r="CT1" s="744" t="s">
        <v>5</v>
      </c>
      <c r="CU1" s="744" t="s">
        <v>5</v>
      </c>
      <c r="CV1" s="744" t="s">
        <v>5</v>
      </c>
      <c r="CW1" s="744" t="s">
        <v>5</v>
      </c>
      <c r="CX1" s="744" t="s">
        <v>5</v>
      </c>
      <c r="CY1" s="744" t="s">
        <v>5</v>
      </c>
      <c r="CZ1" s="744" t="s">
        <v>5</v>
      </c>
      <c r="DA1" s="744" t="s">
        <v>5</v>
      </c>
      <c r="DB1" s="744" t="s">
        <v>5</v>
      </c>
      <c r="DC1" s="744" t="s">
        <v>5</v>
      </c>
      <c r="DD1" s="744" t="s">
        <v>5</v>
      </c>
      <c r="DE1" s="744" t="s">
        <v>5</v>
      </c>
      <c r="DF1" s="744" t="s">
        <v>5</v>
      </c>
      <c r="DG1" s="744" t="s">
        <v>5</v>
      </c>
      <c r="DH1" s="744" t="s">
        <v>5</v>
      </c>
      <c r="DI1" s="777" t="s">
        <v>5</v>
      </c>
      <c r="DJ1" s="777" t="s">
        <v>5</v>
      </c>
      <c r="DK1" s="777" t="s">
        <v>5</v>
      </c>
      <c r="DL1" s="744" t="s">
        <v>5</v>
      </c>
      <c r="DM1" s="744" t="s">
        <v>5</v>
      </c>
      <c r="DN1" s="744" t="s">
        <v>5</v>
      </c>
      <c r="DO1" s="744" t="s">
        <v>5</v>
      </c>
      <c r="DP1" s="744" t="s">
        <v>5</v>
      </c>
      <c r="DQ1" s="744" t="s">
        <v>5</v>
      </c>
      <c r="DR1" s="744" t="s">
        <v>6</v>
      </c>
      <c r="DS1" s="744" t="s">
        <v>5</v>
      </c>
      <c r="DT1" s="744" t="s">
        <v>5</v>
      </c>
      <c r="DU1" s="744" t="s">
        <v>5</v>
      </c>
      <c r="DV1" s="744" t="s">
        <v>5</v>
      </c>
      <c r="DW1" s="744" t="s">
        <v>5</v>
      </c>
      <c r="DX1" s="744" t="s">
        <v>5</v>
      </c>
      <c r="DY1" s="744" t="s">
        <v>5</v>
      </c>
      <c r="DZ1" s="744" t="s">
        <v>5</v>
      </c>
      <c r="EA1" s="744" t="s">
        <v>5</v>
      </c>
      <c r="EB1" s="744" t="s">
        <v>5</v>
      </c>
      <c r="EC1" s="744" t="s">
        <v>5</v>
      </c>
      <c r="ED1" s="744" t="s">
        <v>5</v>
      </c>
      <c r="EE1" s="744" t="s">
        <v>5</v>
      </c>
      <c r="EF1" s="744" t="s">
        <v>5</v>
      </c>
      <c r="EG1" s="744" t="s">
        <v>5</v>
      </c>
      <c r="EH1" s="744" t="s">
        <v>5</v>
      </c>
      <c r="EI1" s="744" t="s">
        <v>5</v>
      </c>
      <c r="EJ1" s="744" t="s">
        <v>5</v>
      </c>
      <c r="EK1" s="744" t="s">
        <v>5</v>
      </c>
      <c r="EL1" s="744" t="s">
        <v>5</v>
      </c>
      <c r="EM1" s="744" t="s">
        <v>5</v>
      </c>
      <c r="EN1" s="744" t="s">
        <v>5</v>
      </c>
      <c r="EO1" s="744" t="s">
        <v>5</v>
      </c>
      <c r="EP1" s="744" t="s">
        <v>5</v>
      </c>
      <c r="EQ1" s="744" t="s">
        <v>5</v>
      </c>
      <c r="ER1" s="744" t="s">
        <v>5</v>
      </c>
      <c r="ES1" s="744" t="s">
        <v>5</v>
      </c>
      <c r="ET1" s="744" t="s">
        <v>5</v>
      </c>
      <c r="EU1" s="744" t="s">
        <v>5</v>
      </c>
      <c r="EV1" s="744" t="s">
        <v>5</v>
      </c>
      <c r="EW1" s="744" t="s">
        <v>5</v>
      </c>
      <c r="EX1" s="744" t="s">
        <v>5</v>
      </c>
      <c r="EY1" s="744" t="s">
        <v>5</v>
      </c>
      <c r="EZ1" s="777" t="s">
        <v>5</v>
      </c>
      <c r="FA1" s="744" t="s">
        <v>5</v>
      </c>
      <c r="FB1" s="744" t="s">
        <v>5</v>
      </c>
      <c r="FC1" s="744" t="s">
        <v>5</v>
      </c>
      <c r="FD1" s="744" t="s">
        <v>5</v>
      </c>
      <c r="FE1" s="744" t="s">
        <v>5</v>
      </c>
      <c r="FF1" s="744" t="s">
        <v>5</v>
      </c>
      <c r="FG1" s="744" t="s">
        <v>5</v>
      </c>
      <c r="FH1" s="744" t="s">
        <v>5</v>
      </c>
      <c r="FI1" s="744" t="s">
        <v>5</v>
      </c>
      <c r="FJ1" s="744" t="s">
        <v>5</v>
      </c>
      <c r="FK1" s="744" t="s">
        <v>5</v>
      </c>
      <c r="FL1" s="744" t="s">
        <v>5</v>
      </c>
      <c r="FM1" s="744" t="s">
        <v>5</v>
      </c>
      <c r="FN1" s="744" t="s">
        <v>5</v>
      </c>
      <c r="FO1" s="744" t="s">
        <v>5</v>
      </c>
      <c r="FP1" s="744" t="s">
        <v>5</v>
      </c>
      <c r="FQ1" s="744" t="s">
        <v>5</v>
      </c>
      <c r="FR1" s="744" t="s">
        <v>5</v>
      </c>
      <c r="FS1" s="744" t="s">
        <v>5</v>
      </c>
      <c r="FT1" s="744" t="s">
        <v>5</v>
      </c>
      <c r="FU1" s="744" t="s">
        <v>5</v>
      </c>
      <c r="FV1" s="744" t="s">
        <v>5</v>
      </c>
      <c r="FW1" s="744" t="s">
        <v>5</v>
      </c>
      <c r="FX1" s="744" t="s">
        <v>5</v>
      </c>
      <c r="FY1" s="744" t="s">
        <v>5</v>
      </c>
      <c r="FZ1" s="744" t="s">
        <v>5</v>
      </c>
      <c r="GA1" s="744" t="s">
        <v>5</v>
      </c>
      <c r="GB1" s="744" t="s">
        <v>5</v>
      </c>
      <c r="GC1" s="744" t="s">
        <v>5</v>
      </c>
      <c r="GD1" s="744" t="s">
        <v>5</v>
      </c>
      <c r="GE1" s="744" t="s">
        <v>5</v>
      </c>
      <c r="GF1" s="744" t="s">
        <v>5</v>
      </c>
      <c r="GG1" s="744" t="s">
        <v>5</v>
      </c>
      <c r="GH1" s="744" t="s">
        <v>5</v>
      </c>
      <c r="GI1" s="744" t="s">
        <v>5</v>
      </c>
      <c r="GJ1" s="744" t="s">
        <v>5</v>
      </c>
      <c r="GK1" s="744" t="s">
        <v>5</v>
      </c>
      <c r="GL1" s="744" t="s">
        <v>5</v>
      </c>
      <c r="GM1" s="744" t="s">
        <v>5</v>
      </c>
      <c r="GN1" s="744" t="s">
        <v>5</v>
      </c>
      <c r="GO1" s="744" t="s">
        <v>5</v>
      </c>
      <c r="GP1" s="744" t="s">
        <v>5</v>
      </c>
      <c r="GQ1" s="744" t="s">
        <v>5</v>
      </c>
      <c r="GR1" s="744" t="s">
        <v>5</v>
      </c>
      <c r="GS1" s="744" t="s">
        <v>5</v>
      </c>
      <c r="GT1" s="744" t="s">
        <v>5</v>
      </c>
      <c r="GU1" s="744" t="s">
        <v>5</v>
      </c>
      <c r="GV1" s="744" t="s">
        <v>5</v>
      </c>
      <c r="GW1" s="744" t="s">
        <v>5</v>
      </c>
      <c r="GX1" s="744" t="s">
        <v>5</v>
      </c>
      <c r="GY1" s="744" t="s">
        <v>6</v>
      </c>
      <c r="GZ1" s="744" t="s">
        <v>5</v>
      </c>
      <c r="HA1" s="744" t="s">
        <v>5</v>
      </c>
      <c r="HB1" s="744" t="s">
        <v>5</v>
      </c>
      <c r="HC1" s="744" t="s">
        <v>5</v>
      </c>
      <c r="HD1" s="744" t="s">
        <v>5</v>
      </c>
      <c r="HE1" s="744" t="s">
        <v>5</v>
      </c>
      <c r="HF1" s="744" t="s">
        <v>5</v>
      </c>
      <c r="HG1" s="744" t="s">
        <v>5</v>
      </c>
      <c r="HH1" s="744" t="s">
        <v>5</v>
      </c>
      <c r="HI1" s="744" t="s">
        <v>5</v>
      </c>
      <c r="HJ1" s="744" t="s">
        <v>5</v>
      </c>
      <c r="HK1" s="744" t="s">
        <v>5</v>
      </c>
      <c r="HL1" s="744" t="s">
        <v>5</v>
      </c>
      <c r="HM1" s="744" t="s">
        <v>5</v>
      </c>
      <c r="HN1" s="744" t="s">
        <v>5</v>
      </c>
      <c r="HO1" s="744" t="s">
        <v>5</v>
      </c>
      <c r="HP1" s="744" t="s">
        <v>5</v>
      </c>
      <c r="HQ1" s="744" t="s">
        <v>5</v>
      </c>
      <c r="HR1" s="744" t="s">
        <v>5</v>
      </c>
      <c r="HS1" s="744" t="s">
        <v>5</v>
      </c>
      <c r="HT1" s="744" t="s">
        <v>5</v>
      </c>
      <c r="HU1" s="744" t="s">
        <v>5</v>
      </c>
      <c r="HV1" s="744" t="s">
        <v>5</v>
      </c>
      <c r="HW1" s="744" t="s">
        <v>5</v>
      </c>
      <c r="HX1" s="744" t="s">
        <v>5</v>
      </c>
      <c r="HY1" s="744" t="s">
        <v>5</v>
      </c>
      <c r="HZ1" s="744" t="s">
        <v>5</v>
      </c>
      <c r="IA1" s="744" t="s">
        <v>5</v>
      </c>
      <c r="IB1" s="744" t="s">
        <v>5</v>
      </c>
      <c r="IC1" s="744" t="s">
        <v>5</v>
      </c>
      <c r="ID1" s="744" t="s">
        <v>5</v>
      </c>
      <c r="IE1" s="744" t="s">
        <v>5</v>
      </c>
      <c r="IF1" s="744" t="s">
        <v>5</v>
      </c>
      <c r="IG1" s="744" t="s">
        <v>5</v>
      </c>
      <c r="IH1" s="744" t="s">
        <v>5</v>
      </c>
      <c r="II1" s="744" t="s">
        <v>5</v>
      </c>
      <c r="IJ1" s="744" t="s">
        <v>5</v>
      </c>
      <c r="IK1" s="744" t="s">
        <v>5</v>
      </c>
      <c r="IL1" s="744" t="s">
        <v>5</v>
      </c>
      <c r="IM1" s="744" t="s">
        <v>5</v>
      </c>
      <c r="IN1" s="744" t="s">
        <v>5</v>
      </c>
      <c r="IO1" s="744" t="s">
        <v>5</v>
      </c>
      <c r="IP1" s="744" t="s">
        <v>5</v>
      </c>
      <c r="IQ1" s="744" t="s">
        <v>5</v>
      </c>
      <c r="IR1" s="744" t="s">
        <v>5</v>
      </c>
      <c r="IS1" s="744" t="s">
        <v>5</v>
      </c>
      <c r="IT1" s="744" t="s">
        <v>5</v>
      </c>
      <c r="IU1" s="744" t="s">
        <v>5</v>
      </c>
      <c r="IV1" s="744" t="s">
        <v>5</v>
      </c>
      <c r="IW1" s="744" t="s">
        <v>5</v>
      </c>
      <c r="IX1" s="744" t="s">
        <v>5</v>
      </c>
      <c r="IY1" s="744" t="s">
        <v>5</v>
      </c>
      <c r="IZ1" s="744" t="s">
        <v>5</v>
      </c>
      <c r="JA1" s="744" t="s">
        <v>5</v>
      </c>
      <c r="JB1" s="744" t="s">
        <v>5</v>
      </c>
      <c r="JC1" s="744" t="s">
        <v>5</v>
      </c>
      <c r="JD1" s="744" t="s">
        <v>5</v>
      </c>
      <c r="JE1" s="744" t="s">
        <v>5</v>
      </c>
      <c r="JF1" s="744" t="s">
        <v>5</v>
      </c>
      <c r="JG1" s="744" t="s">
        <v>5</v>
      </c>
      <c r="JH1" s="744" t="s">
        <v>5</v>
      </c>
      <c r="JI1" s="744" t="s">
        <v>5</v>
      </c>
      <c r="JJ1" s="744" t="s">
        <v>5</v>
      </c>
      <c r="JK1" s="744" t="s">
        <v>5</v>
      </c>
      <c r="JL1" s="744" t="s">
        <v>5</v>
      </c>
      <c r="JM1" s="744" t="s">
        <v>5</v>
      </c>
      <c r="JN1" s="744" t="s">
        <v>5</v>
      </c>
      <c r="JO1" s="744" t="s">
        <v>5</v>
      </c>
      <c r="JP1" s="744" t="s">
        <v>5</v>
      </c>
      <c r="JQ1" s="744" t="s">
        <v>5</v>
      </c>
      <c r="JR1" s="744" t="s">
        <v>5</v>
      </c>
      <c r="JS1" s="778" t="s">
        <v>5</v>
      </c>
      <c r="JT1" s="744" t="s">
        <v>5</v>
      </c>
      <c r="JU1" s="778" t="s">
        <v>5</v>
      </c>
      <c r="JV1" s="778" t="s">
        <v>5</v>
      </c>
      <c r="JW1" s="778" t="s">
        <v>5</v>
      </c>
      <c r="JX1" s="778" t="s">
        <v>5</v>
      </c>
      <c r="JY1" s="778" t="s">
        <v>5</v>
      </c>
      <c r="JZ1" s="778" t="s">
        <v>5</v>
      </c>
      <c r="KA1" s="744" t="s">
        <v>5</v>
      </c>
      <c r="KB1" s="744" t="s">
        <v>5</v>
      </c>
      <c r="KC1" s="744" t="s">
        <v>5</v>
      </c>
      <c r="KD1" s="744" t="s">
        <v>5</v>
      </c>
      <c r="KE1" s="744" t="s">
        <v>5</v>
      </c>
      <c r="KF1" s="744" t="s">
        <v>5</v>
      </c>
      <c r="KG1" s="744" t="s">
        <v>5</v>
      </c>
      <c r="KH1" s="744" t="s">
        <v>5</v>
      </c>
      <c r="KI1" s="744" t="s">
        <v>5</v>
      </c>
      <c r="KJ1" s="744" t="s">
        <v>5</v>
      </c>
      <c r="KK1" s="744" t="s">
        <v>5</v>
      </c>
      <c r="KL1" s="744" t="s">
        <v>5</v>
      </c>
      <c r="KM1" s="744" t="s">
        <v>5</v>
      </c>
      <c r="KN1" s="744" t="s">
        <v>5</v>
      </c>
      <c r="KO1" s="744" t="s">
        <v>5</v>
      </c>
      <c r="KP1" s="744" t="s">
        <v>5</v>
      </c>
      <c r="KQ1" s="744" t="s">
        <v>5</v>
      </c>
      <c r="KR1" s="744" t="s">
        <v>5</v>
      </c>
      <c r="KS1" s="744" t="s">
        <v>5</v>
      </c>
      <c r="KT1" s="744" t="s">
        <v>5</v>
      </c>
      <c r="KU1" s="744" t="s">
        <v>5</v>
      </c>
      <c r="KV1" s="744" t="s">
        <v>5</v>
      </c>
      <c r="KW1" s="744" t="s">
        <v>5</v>
      </c>
      <c r="KX1" s="744" t="s">
        <v>5</v>
      </c>
      <c r="KY1" s="744" t="s">
        <v>5</v>
      </c>
      <c r="KZ1" s="744" t="s">
        <v>5</v>
      </c>
      <c r="LA1" s="744" t="s">
        <v>5</v>
      </c>
      <c r="LB1" s="744" t="s">
        <v>5</v>
      </c>
      <c r="LC1" s="744" t="s">
        <v>5</v>
      </c>
      <c r="LD1" s="744" t="s">
        <v>5</v>
      </c>
      <c r="LE1" s="744" t="s">
        <v>5</v>
      </c>
      <c r="LF1" s="744" t="s">
        <v>5</v>
      </c>
      <c r="LG1" s="744" t="s">
        <v>5</v>
      </c>
      <c r="LH1" s="744" t="s">
        <v>5</v>
      </c>
      <c r="LI1" s="744" t="s">
        <v>5</v>
      </c>
      <c r="LJ1" s="744" t="s">
        <v>5</v>
      </c>
      <c r="LK1" s="744" t="s">
        <v>5</v>
      </c>
      <c r="LL1" s="744" t="s">
        <v>5</v>
      </c>
      <c r="LM1" s="744" t="s">
        <v>5</v>
      </c>
      <c r="LN1" s="744" t="s">
        <v>5</v>
      </c>
      <c r="LO1" s="744" t="s">
        <v>5</v>
      </c>
      <c r="LP1" s="744" t="s">
        <v>5</v>
      </c>
      <c r="LQ1" s="744" t="s">
        <v>5</v>
      </c>
      <c r="LR1" s="89" t="s">
        <v>5</v>
      </c>
    </row>
    <row r="2" spans="1:332" ht="18" thickBot="1" x14ac:dyDescent="0.25">
      <c r="A2" s="83" t="s">
        <v>7</v>
      </c>
      <c r="B2" s="97" t="s">
        <v>8</v>
      </c>
      <c r="C2" s="83" t="s">
        <v>9</v>
      </c>
      <c r="D2" s="97" t="s">
        <v>10</v>
      </c>
      <c r="E2" s="97" t="s">
        <v>11</v>
      </c>
      <c r="F2" s="90" t="s">
        <v>12</v>
      </c>
      <c r="G2" s="90" t="s">
        <v>13</v>
      </c>
      <c r="H2" s="90" t="s">
        <v>14</v>
      </c>
      <c r="I2" s="90" t="s">
        <v>15</v>
      </c>
      <c r="J2" s="90" t="s">
        <v>16</v>
      </c>
      <c r="K2" s="90" t="s">
        <v>3350</v>
      </c>
      <c r="L2" s="90" t="s">
        <v>17</v>
      </c>
      <c r="M2" s="90" t="s">
        <v>17</v>
      </c>
      <c r="N2" s="90" t="s">
        <v>17</v>
      </c>
      <c r="O2" s="90" t="s">
        <v>17</v>
      </c>
      <c r="P2" s="90" t="s">
        <v>17</v>
      </c>
      <c r="Q2" s="90" t="s">
        <v>18</v>
      </c>
      <c r="R2" s="90" t="s">
        <v>18</v>
      </c>
      <c r="S2" s="90" t="s">
        <v>18</v>
      </c>
      <c r="T2" s="90" t="s">
        <v>18</v>
      </c>
      <c r="U2" s="90" t="s">
        <v>18</v>
      </c>
      <c r="V2" s="90" t="s">
        <v>18</v>
      </c>
      <c r="W2" s="90" t="s">
        <v>18</v>
      </c>
      <c r="X2" s="90" t="s">
        <v>18</v>
      </c>
      <c r="Y2" s="90" t="s">
        <v>18</v>
      </c>
      <c r="Z2" s="90" t="s">
        <v>18</v>
      </c>
      <c r="AA2" s="90" t="s">
        <v>18</v>
      </c>
      <c r="AB2" s="90" t="s">
        <v>21</v>
      </c>
      <c r="AC2" s="90" t="s">
        <v>21</v>
      </c>
      <c r="AD2" s="90" t="s">
        <v>22</v>
      </c>
      <c r="AE2" s="90" t="s">
        <v>23</v>
      </c>
      <c r="AF2" s="90" t="s">
        <v>24</v>
      </c>
      <c r="AG2" s="90" t="s">
        <v>25</v>
      </c>
      <c r="AH2" s="90" t="s">
        <v>3457</v>
      </c>
      <c r="AI2" s="90" t="s">
        <v>26</v>
      </c>
      <c r="AJ2" s="90" t="s">
        <v>27</v>
      </c>
      <c r="AK2" s="90" t="s">
        <v>27</v>
      </c>
      <c r="AL2" s="90" t="s">
        <v>27</v>
      </c>
      <c r="AM2" s="90" t="s">
        <v>27</v>
      </c>
      <c r="AN2" s="90" t="s">
        <v>27</v>
      </c>
      <c r="AO2" s="90" t="s">
        <v>3458</v>
      </c>
      <c r="AP2" s="90" t="s">
        <v>28</v>
      </c>
      <c r="AQ2" s="90" t="s">
        <v>3459</v>
      </c>
      <c r="AR2" s="90" t="s">
        <v>29</v>
      </c>
      <c r="AS2" s="90" t="s">
        <v>29</v>
      </c>
      <c r="AT2" s="90" t="s">
        <v>30</v>
      </c>
      <c r="AU2" s="90" t="s">
        <v>31</v>
      </c>
      <c r="AV2" s="90" t="s">
        <v>31</v>
      </c>
      <c r="AW2" s="90" t="s">
        <v>31</v>
      </c>
      <c r="AX2" s="90" t="s">
        <v>31</v>
      </c>
      <c r="AY2" s="90" t="s">
        <v>31</v>
      </c>
      <c r="AZ2" s="90" t="s">
        <v>32</v>
      </c>
      <c r="BA2" s="90" t="s">
        <v>3460</v>
      </c>
      <c r="BB2" s="90" t="s">
        <v>33</v>
      </c>
      <c r="BC2" s="90" t="s">
        <v>34</v>
      </c>
      <c r="BD2" s="90" t="s">
        <v>35</v>
      </c>
      <c r="BE2" s="90" t="s">
        <v>35</v>
      </c>
      <c r="BF2" s="90" t="s">
        <v>35</v>
      </c>
      <c r="BG2" s="90" t="s">
        <v>36</v>
      </c>
      <c r="BH2" s="90" t="s">
        <v>36</v>
      </c>
      <c r="BI2" s="90" t="s">
        <v>36</v>
      </c>
      <c r="BJ2" s="90" t="s">
        <v>36</v>
      </c>
      <c r="BK2" s="90" t="s">
        <v>36</v>
      </c>
      <c r="BL2" s="90" t="s">
        <v>36</v>
      </c>
      <c r="BM2" s="90" t="s">
        <v>36</v>
      </c>
      <c r="BN2" s="90" t="s">
        <v>36</v>
      </c>
      <c r="BO2" s="90" t="s">
        <v>36</v>
      </c>
      <c r="BP2" s="90" t="s">
        <v>36</v>
      </c>
      <c r="BQ2" s="90" t="s">
        <v>36</v>
      </c>
      <c r="BR2" s="90" t="s">
        <v>36</v>
      </c>
      <c r="BS2" s="90" t="s">
        <v>36</v>
      </c>
      <c r="BT2" s="90" t="s">
        <v>37</v>
      </c>
      <c r="BU2" s="90" t="s">
        <v>38</v>
      </c>
      <c r="BV2" s="90" t="s">
        <v>38</v>
      </c>
      <c r="BW2" s="90" t="s">
        <v>38</v>
      </c>
      <c r="BX2" s="90" t="s">
        <v>38</v>
      </c>
      <c r="BY2" s="90" t="s">
        <v>38</v>
      </c>
      <c r="BZ2" s="90" t="s">
        <v>38</v>
      </c>
      <c r="CA2" s="90" t="s">
        <v>38</v>
      </c>
      <c r="CB2" s="90" t="s">
        <v>38</v>
      </c>
      <c r="CC2" s="90" t="s">
        <v>38</v>
      </c>
      <c r="CD2" s="90" t="s">
        <v>38</v>
      </c>
      <c r="CE2" s="90" t="s">
        <v>38</v>
      </c>
      <c r="CF2" s="90" t="s">
        <v>38</v>
      </c>
      <c r="CG2" s="90" t="s">
        <v>38</v>
      </c>
      <c r="CH2" s="90" t="s">
        <v>38</v>
      </c>
      <c r="CI2" s="90" t="s">
        <v>38</v>
      </c>
      <c r="CJ2" s="90" t="s">
        <v>38</v>
      </c>
      <c r="CK2" s="90" t="s">
        <v>38</v>
      </c>
      <c r="CL2" s="90" t="s">
        <v>38</v>
      </c>
      <c r="CM2" s="90" t="s">
        <v>38</v>
      </c>
      <c r="CN2" s="90" t="s">
        <v>38</v>
      </c>
      <c r="CO2" s="90" t="s">
        <v>38</v>
      </c>
      <c r="CP2" s="90" t="s">
        <v>38</v>
      </c>
      <c r="CQ2" s="90" t="s">
        <v>38</v>
      </c>
      <c r="CR2" s="90" t="s">
        <v>38</v>
      </c>
      <c r="CS2" s="90" t="s">
        <v>38</v>
      </c>
      <c r="CT2" s="90" t="s">
        <v>38</v>
      </c>
      <c r="CU2" s="90" t="s">
        <v>38</v>
      </c>
      <c r="CV2" s="90" t="s">
        <v>38</v>
      </c>
      <c r="CW2" s="90" t="s">
        <v>38</v>
      </c>
      <c r="CX2" s="90" t="s">
        <v>38</v>
      </c>
      <c r="CY2" s="90" t="s">
        <v>38</v>
      </c>
      <c r="CZ2" s="90" t="s">
        <v>38</v>
      </c>
      <c r="DA2" s="90" t="s">
        <v>38</v>
      </c>
      <c r="DB2" s="90" t="s">
        <v>38</v>
      </c>
      <c r="DC2" s="90" t="s">
        <v>38</v>
      </c>
      <c r="DD2" s="90" t="s">
        <v>38</v>
      </c>
      <c r="DE2" s="90" t="s">
        <v>38</v>
      </c>
      <c r="DF2" s="90" t="s">
        <v>38</v>
      </c>
      <c r="DG2" s="90" t="s">
        <v>38</v>
      </c>
      <c r="DH2" s="90" t="s">
        <v>38</v>
      </c>
      <c r="DI2" s="90" t="s">
        <v>38</v>
      </c>
      <c r="DJ2" s="90" t="s">
        <v>38</v>
      </c>
      <c r="DK2" s="90" t="s">
        <v>38</v>
      </c>
      <c r="DL2" s="90" t="s">
        <v>38</v>
      </c>
      <c r="DM2" s="90" t="s">
        <v>38</v>
      </c>
      <c r="DN2" s="90" t="s">
        <v>38</v>
      </c>
      <c r="DO2" s="90" t="s">
        <v>38</v>
      </c>
      <c r="DP2" s="90" t="s">
        <v>39</v>
      </c>
      <c r="DQ2" s="90" t="s">
        <v>3461</v>
      </c>
      <c r="DR2" s="90" t="s">
        <v>3461</v>
      </c>
      <c r="DS2" s="90" t="s">
        <v>3461</v>
      </c>
      <c r="DT2" s="90" t="s">
        <v>3461</v>
      </c>
      <c r="DU2" s="90" t="s">
        <v>40</v>
      </c>
      <c r="DV2" s="90" t="s">
        <v>41</v>
      </c>
      <c r="DW2" s="90" t="s">
        <v>41</v>
      </c>
      <c r="DX2" s="90" t="s">
        <v>42</v>
      </c>
      <c r="DY2" s="90" t="s">
        <v>43</v>
      </c>
      <c r="DZ2" s="90" t="s">
        <v>44</v>
      </c>
      <c r="EA2" s="90" t="s">
        <v>44</v>
      </c>
      <c r="EB2" s="90" t="s">
        <v>44</v>
      </c>
      <c r="EC2" s="90" t="s">
        <v>45</v>
      </c>
      <c r="ED2" s="90" t="s">
        <v>3462</v>
      </c>
      <c r="EE2" s="90" t="s">
        <v>3463</v>
      </c>
      <c r="EF2" s="90" t="s">
        <v>46</v>
      </c>
      <c r="EG2" s="90" t="s">
        <v>3464</v>
      </c>
      <c r="EH2" s="90" t="s">
        <v>47</v>
      </c>
      <c r="EI2" s="90" t="s">
        <v>48</v>
      </c>
      <c r="EJ2" s="90" t="s">
        <v>48</v>
      </c>
      <c r="EK2" s="90" t="s">
        <v>48</v>
      </c>
      <c r="EL2" s="90" t="s">
        <v>49</v>
      </c>
      <c r="EM2" s="90" t="s">
        <v>49</v>
      </c>
      <c r="EN2" s="90" t="s">
        <v>49</v>
      </c>
      <c r="EO2" s="90" t="s">
        <v>49</v>
      </c>
      <c r="EP2" s="90" t="s">
        <v>49</v>
      </c>
      <c r="EQ2" s="90" t="s">
        <v>50</v>
      </c>
      <c r="ER2" s="90" t="s">
        <v>51</v>
      </c>
      <c r="ES2" s="90" t="s">
        <v>51</v>
      </c>
      <c r="ET2" s="90" t="s">
        <v>52</v>
      </c>
      <c r="EU2" s="90" t="s">
        <v>52</v>
      </c>
      <c r="EV2" s="90" t="s">
        <v>52</v>
      </c>
      <c r="EW2" s="90" t="s">
        <v>52</v>
      </c>
      <c r="EX2" s="90" t="s">
        <v>52</v>
      </c>
      <c r="EY2" s="90" t="s">
        <v>52</v>
      </c>
      <c r="EZ2" s="90" t="s">
        <v>52</v>
      </c>
      <c r="FA2" s="91" t="s">
        <v>52</v>
      </c>
      <c r="FB2" s="91" t="s">
        <v>52</v>
      </c>
      <c r="FC2" s="91" t="s">
        <v>52</v>
      </c>
      <c r="FD2" s="91" t="s">
        <v>52</v>
      </c>
      <c r="FE2" s="91" t="s">
        <v>52</v>
      </c>
      <c r="FF2" s="91" t="s">
        <v>52</v>
      </c>
      <c r="FG2" s="91" t="s">
        <v>52</v>
      </c>
      <c r="FH2" s="90" t="s">
        <v>52</v>
      </c>
      <c r="FI2" s="90" t="s">
        <v>52</v>
      </c>
      <c r="FJ2" s="90" t="s">
        <v>52</v>
      </c>
      <c r="FK2" s="90" t="s">
        <v>52</v>
      </c>
      <c r="FL2" s="90" t="s">
        <v>52</v>
      </c>
      <c r="FM2" s="90" t="s">
        <v>52</v>
      </c>
      <c r="FN2" s="90" t="s">
        <v>52</v>
      </c>
      <c r="FO2" s="90" t="s">
        <v>52</v>
      </c>
      <c r="FP2" s="90" t="s">
        <v>52</v>
      </c>
      <c r="FQ2" s="90" t="s">
        <v>52</v>
      </c>
      <c r="FR2" s="90" t="s">
        <v>52</v>
      </c>
      <c r="FS2" s="90" t="s">
        <v>52</v>
      </c>
      <c r="FT2" s="90" t="s">
        <v>52</v>
      </c>
      <c r="FU2" s="90" t="s">
        <v>53</v>
      </c>
      <c r="FV2" s="90" t="s">
        <v>54</v>
      </c>
      <c r="FW2" s="90" t="s">
        <v>55</v>
      </c>
      <c r="FX2" s="90" t="s">
        <v>55</v>
      </c>
      <c r="FY2" s="90" t="s">
        <v>55</v>
      </c>
      <c r="FZ2" s="90" t="s">
        <v>55</v>
      </c>
      <c r="GA2" s="90" t="s">
        <v>55</v>
      </c>
      <c r="GB2" s="90" t="s">
        <v>55</v>
      </c>
      <c r="GC2" s="90" t="s">
        <v>56</v>
      </c>
      <c r="GD2" s="90" t="s">
        <v>56</v>
      </c>
      <c r="GE2" s="90" t="s">
        <v>57</v>
      </c>
      <c r="GF2" s="90" t="s">
        <v>58</v>
      </c>
      <c r="GG2" s="90" t="s">
        <v>58</v>
      </c>
      <c r="GH2" s="90" t="s">
        <v>59</v>
      </c>
      <c r="GI2" s="90" t="s">
        <v>60</v>
      </c>
      <c r="GJ2" s="90" t="s">
        <v>60</v>
      </c>
      <c r="GK2" s="90" t="s">
        <v>60</v>
      </c>
      <c r="GL2" s="90" t="s">
        <v>60</v>
      </c>
      <c r="GM2" s="90" t="s">
        <v>60</v>
      </c>
      <c r="GN2" s="90" t="s">
        <v>60</v>
      </c>
      <c r="GO2" s="90" t="s">
        <v>60</v>
      </c>
      <c r="GP2" s="90" t="s">
        <v>60</v>
      </c>
      <c r="GQ2" s="90" t="s">
        <v>60</v>
      </c>
      <c r="GR2" s="90" t="s">
        <v>60</v>
      </c>
      <c r="GS2" s="90" t="s">
        <v>60</v>
      </c>
      <c r="GT2" s="90" t="s">
        <v>60</v>
      </c>
      <c r="GU2" s="90" t="s">
        <v>60</v>
      </c>
      <c r="GV2" s="90" t="s">
        <v>60</v>
      </c>
      <c r="GW2" s="90" t="s">
        <v>60</v>
      </c>
      <c r="GX2" s="90" t="s">
        <v>60</v>
      </c>
      <c r="GY2" s="90" t="s">
        <v>60</v>
      </c>
      <c r="GZ2" s="90" t="s">
        <v>60</v>
      </c>
      <c r="HA2" s="90" t="s">
        <v>60</v>
      </c>
      <c r="HB2" s="90" t="s">
        <v>60</v>
      </c>
      <c r="HC2" s="90" t="s">
        <v>60</v>
      </c>
      <c r="HD2" s="90" t="s">
        <v>60</v>
      </c>
      <c r="HE2" s="90" t="s">
        <v>61</v>
      </c>
      <c r="HF2" s="90" t="s">
        <v>62</v>
      </c>
      <c r="HG2" s="90" t="s">
        <v>63</v>
      </c>
      <c r="HH2" s="90" t="s">
        <v>64</v>
      </c>
      <c r="HI2" s="90" t="s">
        <v>65</v>
      </c>
      <c r="HJ2" s="90" t="s">
        <v>65</v>
      </c>
      <c r="HK2" s="90" t="s">
        <v>65</v>
      </c>
      <c r="HL2" s="90" t="s">
        <v>65</v>
      </c>
      <c r="HM2" s="90" t="s">
        <v>65</v>
      </c>
      <c r="HN2" s="90" t="s">
        <v>65</v>
      </c>
      <c r="HO2" s="90" t="s">
        <v>65</v>
      </c>
      <c r="HP2" s="90" t="s">
        <v>66</v>
      </c>
      <c r="HQ2" s="90" t="s">
        <v>67</v>
      </c>
      <c r="HR2" s="90" t="s">
        <v>68</v>
      </c>
      <c r="HS2" s="90" t="s">
        <v>69</v>
      </c>
      <c r="HT2" s="90" t="s">
        <v>69</v>
      </c>
      <c r="HU2" s="90" t="s">
        <v>69</v>
      </c>
      <c r="HV2" s="90" t="s">
        <v>69</v>
      </c>
      <c r="HW2" s="90" t="s">
        <v>69</v>
      </c>
      <c r="HX2" s="90" t="s">
        <v>69</v>
      </c>
      <c r="HY2" s="90" t="s">
        <v>69</v>
      </c>
      <c r="HZ2" s="90" t="s">
        <v>69</v>
      </c>
      <c r="IA2" s="90" t="s">
        <v>69</v>
      </c>
      <c r="IB2" s="90" t="s">
        <v>69</v>
      </c>
      <c r="IC2" s="90" t="s">
        <v>69</v>
      </c>
      <c r="ID2" s="90" t="s">
        <v>69</v>
      </c>
      <c r="IE2" s="90" t="s">
        <v>69</v>
      </c>
      <c r="IF2" s="90" t="s">
        <v>69</v>
      </c>
      <c r="IG2" s="90" t="s">
        <v>70</v>
      </c>
      <c r="IH2" s="90" t="s">
        <v>71</v>
      </c>
      <c r="II2" s="90" t="s">
        <v>72</v>
      </c>
      <c r="IJ2" s="90" t="s">
        <v>73</v>
      </c>
      <c r="IK2" s="90" t="s">
        <v>74</v>
      </c>
      <c r="IL2" s="90" t="s">
        <v>75</v>
      </c>
      <c r="IM2" s="90" t="s">
        <v>76</v>
      </c>
      <c r="IN2" s="90" t="s">
        <v>76</v>
      </c>
      <c r="IO2" s="90" t="s">
        <v>77</v>
      </c>
      <c r="IP2" s="90" t="s">
        <v>77</v>
      </c>
      <c r="IQ2" s="90" t="s">
        <v>77</v>
      </c>
      <c r="IR2" s="90" t="s">
        <v>77</v>
      </c>
      <c r="IS2" s="90" t="s">
        <v>77</v>
      </c>
      <c r="IT2" s="90" t="s">
        <v>77</v>
      </c>
      <c r="IU2" s="90" t="s">
        <v>77</v>
      </c>
      <c r="IV2" s="90" t="s">
        <v>77</v>
      </c>
      <c r="IW2" s="91" t="s">
        <v>78</v>
      </c>
      <c r="IX2" s="91" t="s">
        <v>78</v>
      </c>
      <c r="IY2" s="90" t="s">
        <v>78</v>
      </c>
      <c r="IZ2" s="90" t="s">
        <v>78</v>
      </c>
      <c r="JA2" s="90" t="s">
        <v>78</v>
      </c>
      <c r="JB2" s="90" t="s">
        <v>78</v>
      </c>
      <c r="JC2" s="90" t="s">
        <v>78</v>
      </c>
      <c r="JD2" s="90" t="s">
        <v>78</v>
      </c>
      <c r="JE2" s="90" t="s">
        <v>78</v>
      </c>
      <c r="JF2" s="90" t="s">
        <v>78</v>
      </c>
      <c r="JG2" s="90" t="s">
        <v>78</v>
      </c>
      <c r="JH2" s="90" t="s">
        <v>78</v>
      </c>
      <c r="JI2" s="90" t="s">
        <v>78</v>
      </c>
      <c r="JJ2" s="90" t="s">
        <v>78</v>
      </c>
      <c r="JK2" s="90" t="s">
        <v>78</v>
      </c>
      <c r="JL2" s="90" t="s">
        <v>78</v>
      </c>
      <c r="JM2" s="90" t="s">
        <v>78</v>
      </c>
      <c r="JN2" s="90" t="s">
        <v>78</v>
      </c>
      <c r="JO2" s="90" t="s">
        <v>78</v>
      </c>
      <c r="JP2" s="90" t="s">
        <v>78</v>
      </c>
      <c r="JQ2" s="90" t="s">
        <v>78</v>
      </c>
      <c r="JR2" s="90" t="s">
        <v>78</v>
      </c>
      <c r="JS2" s="90" t="s">
        <v>79</v>
      </c>
      <c r="JT2" s="90" t="s">
        <v>79</v>
      </c>
      <c r="JU2" s="90" t="s">
        <v>79</v>
      </c>
      <c r="JV2" s="90" t="s">
        <v>79</v>
      </c>
      <c r="JW2" s="90" t="s">
        <v>79</v>
      </c>
      <c r="JX2" s="90" t="s">
        <v>79</v>
      </c>
      <c r="JY2" s="90" t="s">
        <v>79</v>
      </c>
      <c r="JZ2" s="90" t="s">
        <v>79</v>
      </c>
      <c r="KA2" s="90" t="s">
        <v>80</v>
      </c>
      <c r="KB2" s="90" t="s">
        <v>81</v>
      </c>
      <c r="KC2" s="90" t="s">
        <v>81</v>
      </c>
      <c r="KD2" s="90" t="s">
        <v>81</v>
      </c>
      <c r="KE2" s="90" t="s">
        <v>81</v>
      </c>
      <c r="KF2" s="90" t="s">
        <v>81</v>
      </c>
      <c r="KG2" s="90" t="s">
        <v>81</v>
      </c>
      <c r="KH2" s="90" t="s">
        <v>81</v>
      </c>
      <c r="KI2" s="90" t="s">
        <v>81</v>
      </c>
      <c r="KJ2" s="90" t="s">
        <v>81</v>
      </c>
      <c r="KK2" s="90" t="s">
        <v>81</v>
      </c>
      <c r="KL2" s="90" t="s">
        <v>81</v>
      </c>
      <c r="KM2" s="90" t="s">
        <v>81</v>
      </c>
      <c r="KN2" s="90" t="s">
        <v>81</v>
      </c>
      <c r="KO2" s="90" t="s">
        <v>81</v>
      </c>
      <c r="KP2" s="90" t="s">
        <v>82</v>
      </c>
      <c r="KQ2" s="90" t="s">
        <v>83</v>
      </c>
      <c r="KR2" s="90" t="s">
        <v>84</v>
      </c>
      <c r="KS2" s="90" t="s">
        <v>85</v>
      </c>
      <c r="KT2" s="90" t="s">
        <v>86</v>
      </c>
      <c r="KU2" s="90" t="s">
        <v>86</v>
      </c>
      <c r="KV2" s="90" t="s">
        <v>86</v>
      </c>
      <c r="KW2" s="91" t="s">
        <v>86</v>
      </c>
      <c r="KX2" s="90" t="s">
        <v>86</v>
      </c>
      <c r="KY2" s="90" t="s">
        <v>86</v>
      </c>
      <c r="KZ2" s="90" t="s">
        <v>86</v>
      </c>
      <c r="LA2" s="90" t="s">
        <v>86</v>
      </c>
      <c r="LB2" s="90" t="s">
        <v>86</v>
      </c>
      <c r="LC2" s="90" t="s">
        <v>86</v>
      </c>
      <c r="LD2" s="90" t="s">
        <v>86</v>
      </c>
      <c r="LE2" s="90" t="s">
        <v>86</v>
      </c>
      <c r="LF2" s="90" t="s">
        <v>86</v>
      </c>
      <c r="LG2" s="90" t="s">
        <v>86</v>
      </c>
      <c r="LH2" s="90" t="s">
        <v>86</v>
      </c>
      <c r="LI2" s="90" t="s">
        <v>86</v>
      </c>
      <c r="LJ2" s="90" t="s">
        <v>86</v>
      </c>
      <c r="LK2" s="90" t="s">
        <v>86</v>
      </c>
      <c r="LL2" s="90" t="s">
        <v>86</v>
      </c>
      <c r="LM2" s="90" t="s">
        <v>86</v>
      </c>
      <c r="LN2" s="90" t="s">
        <v>86</v>
      </c>
      <c r="LO2" s="90" t="s">
        <v>86</v>
      </c>
      <c r="LP2" s="90" t="s">
        <v>86</v>
      </c>
      <c r="LQ2" s="90" t="s">
        <v>86</v>
      </c>
      <c r="LR2" s="92" t="s">
        <v>87</v>
      </c>
    </row>
    <row r="3" spans="1:332" ht="68" x14ac:dyDescent="0.2">
      <c r="A3" s="750" t="s">
        <v>88</v>
      </c>
      <c r="B3" s="747" t="s">
        <v>3404</v>
      </c>
      <c r="C3" s="83" t="s">
        <v>90</v>
      </c>
      <c r="D3" s="69" t="s">
        <v>91</v>
      </c>
      <c r="E3" s="779" t="s">
        <v>92</v>
      </c>
      <c r="F3" s="90" t="s">
        <v>93</v>
      </c>
      <c r="G3" s="90" t="s">
        <v>3465</v>
      </c>
      <c r="H3" s="90" t="s">
        <v>95</v>
      </c>
      <c r="I3" s="90" t="s">
        <v>96</v>
      </c>
      <c r="J3" s="90" t="s">
        <v>97</v>
      </c>
      <c r="K3" s="90" t="s">
        <v>98</v>
      </c>
      <c r="L3" s="90" t="s">
        <v>99</v>
      </c>
      <c r="M3" s="90" t="s">
        <v>99</v>
      </c>
      <c r="N3" s="90" t="s">
        <v>99</v>
      </c>
      <c r="O3" s="90" t="s">
        <v>99</v>
      </c>
      <c r="P3" s="90" t="s">
        <v>99</v>
      </c>
      <c r="Q3" s="90" t="s">
        <v>100</v>
      </c>
      <c r="R3" s="90" t="s">
        <v>100</v>
      </c>
      <c r="S3" s="90" t="s">
        <v>100</v>
      </c>
      <c r="T3" s="90" t="s">
        <v>100</v>
      </c>
      <c r="U3" s="90" t="s">
        <v>100</v>
      </c>
      <c r="V3" s="90" t="s">
        <v>100</v>
      </c>
      <c r="W3" s="90" t="s">
        <v>100</v>
      </c>
      <c r="X3" s="90" t="s">
        <v>100</v>
      </c>
      <c r="Y3" s="90" t="s">
        <v>100</v>
      </c>
      <c r="Z3" s="90" t="s">
        <v>100</v>
      </c>
      <c r="AA3" s="90" t="s">
        <v>100</v>
      </c>
      <c r="AB3" s="90" t="s">
        <v>102</v>
      </c>
      <c r="AC3" s="90" t="s">
        <v>102</v>
      </c>
      <c r="AD3" s="90" t="s">
        <v>103</v>
      </c>
      <c r="AE3" s="90" t="s">
        <v>104</v>
      </c>
      <c r="AF3" s="90" t="s">
        <v>105</v>
      </c>
      <c r="AG3" s="90" t="s">
        <v>3466</v>
      </c>
      <c r="AH3" s="90" t="s">
        <v>3467</v>
      </c>
      <c r="AI3" s="90" t="s">
        <v>107</v>
      </c>
      <c r="AJ3" s="90" t="s">
        <v>108</v>
      </c>
      <c r="AK3" s="90" t="s">
        <v>108</v>
      </c>
      <c r="AL3" s="90" t="s">
        <v>108</v>
      </c>
      <c r="AM3" s="90" t="s">
        <v>108</v>
      </c>
      <c r="AN3" s="90" t="s">
        <v>108</v>
      </c>
      <c r="AO3" s="90" t="s">
        <v>109</v>
      </c>
      <c r="AP3" s="90" t="s">
        <v>110</v>
      </c>
      <c r="AQ3" s="90" t="s">
        <v>111</v>
      </c>
      <c r="AR3" s="90" t="s">
        <v>112</v>
      </c>
      <c r="AS3" s="90" t="s">
        <v>112</v>
      </c>
      <c r="AT3" s="90" t="s">
        <v>113</v>
      </c>
      <c r="AU3" s="90" t="s">
        <v>114</v>
      </c>
      <c r="AV3" s="90" t="s">
        <v>114</v>
      </c>
      <c r="AW3" s="90" t="s">
        <v>114</v>
      </c>
      <c r="AX3" s="90" t="s">
        <v>114</v>
      </c>
      <c r="AY3" s="90" t="s">
        <v>114</v>
      </c>
      <c r="AZ3" s="90" t="s">
        <v>115</v>
      </c>
      <c r="BA3" s="90" t="s">
        <v>116</v>
      </c>
      <c r="BB3" s="90" t="s">
        <v>117</v>
      </c>
      <c r="BC3" s="90" t="s">
        <v>118</v>
      </c>
      <c r="BD3" s="90" t="s">
        <v>119</v>
      </c>
      <c r="BE3" s="90" t="s">
        <v>119</v>
      </c>
      <c r="BF3" s="90" t="s">
        <v>119</v>
      </c>
      <c r="BG3" s="90" t="s">
        <v>120</v>
      </c>
      <c r="BH3" s="90" t="s">
        <v>120</v>
      </c>
      <c r="BI3" s="90" t="s">
        <v>120</v>
      </c>
      <c r="BJ3" s="90" t="s">
        <v>120</v>
      </c>
      <c r="BK3" s="90" t="s">
        <v>120</v>
      </c>
      <c r="BL3" s="90" t="s">
        <v>120</v>
      </c>
      <c r="BM3" s="90" t="s">
        <v>120</v>
      </c>
      <c r="BN3" s="90" t="s">
        <v>120</v>
      </c>
      <c r="BO3" s="90" t="s">
        <v>120</v>
      </c>
      <c r="BP3" s="90" t="s">
        <v>120</v>
      </c>
      <c r="BQ3" s="90" t="s">
        <v>120</v>
      </c>
      <c r="BR3" s="90" t="s">
        <v>120</v>
      </c>
      <c r="BS3" s="90" t="s">
        <v>120</v>
      </c>
      <c r="BT3" s="90" t="s">
        <v>121</v>
      </c>
      <c r="BU3" s="90" t="s">
        <v>122</v>
      </c>
      <c r="BV3" s="90" t="s">
        <v>122</v>
      </c>
      <c r="BW3" s="90" t="s">
        <v>122</v>
      </c>
      <c r="BX3" s="90" t="s">
        <v>122</v>
      </c>
      <c r="BY3" s="90" t="s">
        <v>122</v>
      </c>
      <c r="BZ3" s="90" t="s">
        <v>122</v>
      </c>
      <c r="CA3" s="90" t="s">
        <v>122</v>
      </c>
      <c r="CB3" s="90" t="s">
        <v>122</v>
      </c>
      <c r="CC3" s="90" t="s">
        <v>122</v>
      </c>
      <c r="CD3" s="90" t="s">
        <v>122</v>
      </c>
      <c r="CE3" s="90" t="s">
        <v>122</v>
      </c>
      <c r="CF3" s="90" t="s">
        <v>122</v>
      </c>
      <c r="CG3" s="90" t="s">
        <v>122</v>
      </c>
      <c r="CH3" s="90" t="s">
        <v>122</v>
      </c>
      <c r="CI3" s="90" t="s">
        <v>122</v>
      </c>
      <c r="CJ3" s="90" t="s">
        <v>122</v>
      </c>
      <c r="CK3" s="90" t="s">
        <v>122</v>
      </c>
      <c r="CL3" s="90" t="s">
        <v>122</v>
      </c>
      <c r="CM3" s="90" t="s">
        <v>122</v>
      </c>
      <c r="CN3" s="90" t="s">
        <v>122</v>
      </c>
      <c r="CO3" s="90" t="s">
        <v>122</v>
      </c>
      <c r="CP3" s="90" t="s">
        <v>122</v>
      </c>
      <c r="CQ3" s="90" t="s">
        <v>122</v>
      </c>
      <c r="CR3" s="90" t="s">
        <v>122</v>
      </c>
      <c r="CS3" s="90" t="s">
        <v>122</v>
      </c>
      <c r="CT3" s="90" t="s">
        <v>122</v>
      </c>
      <c r="CU3" s="90" t="s">
        <v>122</v>
      </c>
      <c r="CV3" s="90" t="s">
        <v>122</v>
      </c>
      <c r="CW3" s="90" t="s">
        <v>122</v>
      </c>
      <c r="CX3" s="90" t="s">
        <v>122</v>
      </c>
      <c r="CY3" s="90" t="s">
        <v>122</v>
      </c>
      <c r="CZ3" s="90" t="s">
        <v>122</v>
      </c>
      <c r="DA3" s="90" t="s">
        <v>122</v>
      </c>
      <c r="DB3" s="90" t="s">
        <v>122</v>
      </c>
      <c r="DC3" s="90" t="s">
        <v>122</v>
      </c>
      <c r="DD3" s="90" t="s">
        <v>122</v>
      </c>
      <c r="DE3" s="90" t="s">
        <v>122</v>
      </c>
      <c r="DF3" s="90" t="s">
        <v>122</v>
      </c>
      <c r="DG3" s="90" t="s">
        <v>122</v>
      </c>
      <c r="DH3" s="90" t="s">
        <v>122</v>
      </c>
      <c r="DI3" s="90" t="s">
        <v>122</v>
      </c>
      <c r="DJ3" s="90" t="s">
        <v>122</v>
      </c>
      <c r="DK3" s="90" t="s">
        <v>122</v>
      </c>
      <c r="DL3" s="90" t="s">
        <v>122</v>
      </c>
      <c r="DM3" s="90" t="s">
        <v>122</v>
      </c>
      <c r="DN3" s="90" t="s">
        <v>122</v>
      </c>
      <c r="DO3" s="90" t="s">
        <v>122</v>
      </c>
      <c r="DP3" s="90" t="s">
        <v>123</v>
      </c>
      <c r="DQ3" s="90" t="s">
        <v>124</v>
      </c>
      <c r="DR3" s="90" t="s">
        <v>124</v>
      </c>
      <c r="DS3" s="90" t="s">
        <v>124</v>
      </c>
      <c r="DT3" s="90" t="s">
        <v>124</v>
      </c>
      <c r="DU3" s="90" t="s">
        <v>125</v>
      </c>
      <c r="DV3" s="90" t="s">
        <v>3468</v>
      </c>
      <c r="DW3" s="90" t="s">
        <v>3468</v>
      </c>
      <c r="DX3" s="90" t="s">
        <v>127</v>
      </c>
      <c r="DY3" s="90" t="s">
        <v>128</v>
      </c>
      <c r="DZ3" s="90" t="s">
        <v>129</v>
      </c>
      <c r="EA3" s="90" t="s">
        <v>129</v>
      </c>
      <c r="EB3" s="90" t="s">
        <v>129</v>
      </c>
      <c r="EC3" s="90" t="s">
        <v>130</v>
      </c>
      <c r="ED3" s="90" t="s">
        <v>131</v>
      </c>
      <c r="EE3" s="90" t="s">
        <v>132</v>
      </c>
      <c r="EF3" s="90" t="s">
        <v>133</v>
      </c>
      <c r="EG3" s="90" t="s">
        <v>134</v>
      </c>
      <c r="EH3" s="90" t="s">
        <v>135</v>
      </c>
      <c r="EI3" s="90" t="s">
        <v>136</v>
      </c>
      <c r="EJ3" s="90" t="s">
        <v>136</v>
      </c>
      <c r="EK3" s="90" t="s">
        <v>136</v>
      </c>
      <c r="EL3" s="90" t="s">
        <v>137</v>
      </c>
      <c r="EM3" s="90" t="s">
        <v>137</v>
      </c>
      <c r="EN3" s="90" t="s">
        <v>137</v>
      </c>
      <c r="EO3" s="90" t="s">
        <v>137</v>
      </c>
      <c r="EP3" s="90" t="s">
        <v>137</v>
      </c>
      <c r="EQ3" s="90" t="s">
        <v>138</v>
      </c>
      <c r="ER3" s="90" t="s">
        <v>139</v>
      </c>
      <c r="ES3" s="90" t="s">
        <v>139</v>
      </c>
      <c r="ET3" s="90" t="s">
        <v>140</v>
      </c>
      <c r="EU3" s="90" t="s">
        <v>140</v>
      </c>
      <c r="EV3" s="90" t="s">
        <v>140</v>
      </c>
      <c r="EW3" s="90" t="s">
        <v>140</v>
      </c>
      <c r="EX3" s="90" t="s">
        <v>140</v>
      </c>
      <c r="EY3" s="90" t="s">
        <v>140</v>
      </c>
      <c r="EZ3" s="90" t="s">
        <v>140</v>
      </c>
      <c r="FA3" s="91" t="s">
        <v>140</v>
      </c>
      <c r="FB3" s="91" t="s">
        <v>140</v>
      </c>
      <c r="FC3" s="91" t="s">
        <v>140</v>
      </c>
      <c r="FD3" s="91" t="s">
        <v>140</v>
      </c>
      <c r="FE3" s="91" t="s">
        <v>140</v>
      </c>
      <c r="FF3" s="91" t="s">
        <v>140</v>
      </c>
      <c r="FG3" s="91" t="s">
        <v>140</v>
      </c>
      <c r="FH3" s="90" t="s">
        <v>140</v>
      </c>
      <c r="FI3" s="90" t="s">
        <v>140</v>
      </c>
      <c r="FJ3" s="90" t="s">
        <v>140</v>
      </c>
      <c r="FK3" s="90" t="s">
        <v>140</v>
      </c>
      <c r="FL3" s="90" t="s">
        <v>140</v>
      </c>
      <c r="FM3" s="90" t="s">
        <v>140</v>
      </c>
      <c r="FN3" s="90" t="s">
        <v>140</v>
      </c>
      <c r="FO3" s="90" t="s">
        <v>140</v>
      </c>
      <c r="FP3" s="90" t="s">
        <v>140</v>
      </c>
      <c r="FQ3" s="90" t="s">
        <v>140</v>
      </c>
      <c r="FR3" s="90" t="s">
        <v>140</v>
      </c>
      <c r="FS3" s="90" t="s">
        <v>140</v>
      </c>
      <c r="FT3" s="90" t="s">
        <v>140</v>
      </c>
      <c r="FU3" s="90" t="s">
        <v>141</v>
      </c>
      <c r="FV3" s="90" t="s">
        <v>142</v>
      </c>
      <c r="FW3" s="90" t="s">
        <v>143</v>
      </c>
      <c r="FX3" s="90" t="s">
        <v>143</v>
      </c>
      <c r="FY3" s="90" t="s">
        <v>143</v>
      </c>
      <c r="FZ3" s="90" t="s">
        <v>143</v>
      </c>
      <c r="GA3" s="90" t="s">
        <v>143</v>
      </c>
      <c r="GB3" s="90" t="s">
        <v>143</v>
      </c>
      <c r="GC3" s="90" t="s">
        <v>144</v>
      </c>
      <c r="GD3" s="90" t="s">
        <v>144</v>
      </c>
      <c r="GE3" s="90" t="s">
        <v>145</v>
      </c>
      <c r="GF3" s="90" t="s">
        <v>146</v>
      </c>
      <c r="GG3" s="90" t="s">
        <v>146</v>
      </c>
      <c r="GH3" s="90" t="s">
        <v>147</v>
      </c>
      <c r="GI3" s="90" t="s">
        <v>148</v>
      </c>
      <c r="GJ3" s="90" t="s">
        <v>148</v>
      </c>
      <c r="GK3" s="90" t="s">
        <v>148</v>
      </c>
      <c r="GL3" s="90" t="s">
        <v>148</v>
      </c>
      <c r="GM3" s="90" t="s">
        <v>148</v>
      </c>
      <c r="GN3" s="90" t="s">
        <v>148</v>
      </c>
      <c r="GO3" s="90" t="s">
        <v>148</v>
      </c>
      <c r="GP3" s="90" t="s">
        <v>148</v>
      </c>
      <c r="GQ3" s="90" t="s">
        <v>148</v>
      </c>
      <c r="GR3" s="90" t="s">
        <v>148</v>
      </c>
      <c r="GS3" s="90" t="s">
        <v>148</v>
      </c>
      <c r="GT3" s="90" t="s">
        <v>148</v>
      </c>
      <c r="GU3" s="90" t="s">
        <v>148</v>
      </c>
      <c r="GV3" s="90" t="s">
        <v>148</v>
      </c>
      <c r="GW3" s="90" t="s">
        <v>148</v>
      </c>
      <c r="GX3" s="90" t="s">
        <v>148</v>
      </c>
      <c r="GY3" s="90" t="s">
        <v>148</v>
      </c>
      <c r="GZ3" s="90" t="s">
        <v>148</v>
      </c>
      <c r="HA3" s="90" t="s">
        <v>148</v>
      </c>
      <c r="HB3" s="90" t="s">
        <v>148</v>
      </c>
      <c r="HC3" s="90" t="s">
        <v>148</v>
      </c>
      <c r="HD3" s="90" t="s">
        <v>148</v>
      </c>
      <c r="HE3" s="90" t="s">
        <v>149</v>
      </c>
      <c r="HF3" s="90" t="s">
        <v>150</v>
      </c>
      <c r="HG3" s="90" t="s">
        <v>151</v>
      </c>
      <c r="HH3" s="90" t="s">
        <v>152</v>
      </c>
      <c r="HI3" s="90" t="s">
        <v>153</v>
      </c>
      <c r="HJ3" s="90" t="s">
        <v>153</v>
      </c>
      <c r="HK3" s="90" t="s">
        <v>153</v>
      </c>
      <c r="HL3" s="90" t="s">
        <v>153</v>
      </c>
      <c r="HM3" s="90" t="s">
        <v>153</v>
      </c>
      <c r="HN3" s="90" t="s">
        <v>153</v>
      </c>
      <c r="HO3" s="90" t="s">
        <v>153</v>
      </c>
      <c r="HP3" s="90" t="s">
        <v>154</v>
      </c>
      <c r="HQ3" s="90" t="s">
        <v>155</v>
      </c>
      <c r="HR3" s="90" t="s">
        <v>156</v>
      </c>
      <c r="HS3" s="90" t="s">
        <v>157</v>
      </c>
      <c r="HT3" s="90" t="s">
        <v>157</v>
      </c>
      <c r="HU3" s="90" t="s">
        <v>157</v>
      </c>
      <c r="HV3" s="90" t="s">
        <v>157</v>
      </c>
      <c r="HW3" s="90" t="s">
        <v>157</v>
      </c>
      <c r="HX3" s="90" t="s">
        <v>157</v>
      </c>
      <c r="HY3" s="90" t="s">
        <v>157</v>
      </c>
      <c r="HZ3" s="90" t="s">
        <v>157</v>
      </c>
      <c r="IA3" s="90" t="s">
        <v>157</v>
      </c>
      <c r="IB3" s="90" t="s">
        <v>157</v>
      </c>
      <c r="IC3" s="90" t="s">
        <v>157</v>
      </c>
      <c r="ID3" s="90" t="s">
        <v>157</v>
      </c>
      <c r="IE3" s="90" t="s">
        <v>157</v>
      </c>
      <c r="IF3" s="90" t="s">
        <v>157</v>
      </c>
      <c r="IG3" s="90" t="s">
        <v>158</v>
      </c>
      <c r="IH3" s="90" t="s">
        <v>159</v>
      </c>
      <c r="II3" s="90" t="s">
        <v>160</v>
      </c>
      <c r="IJ3" s="90" t="s">
        <v>161</v>
      </c>
      <c r="IK3" s="90" t="s">
        <v>162</v>
      </c>
      <c r="IL3" s="90" t="s">
        <v>3469</v>
      </c>
      <c r="IM3" s="90" t="s">
        <v>164</v>
      </c>
      <c r="IN3" s="90" t="s">
        <v>164</v>
      </c>
      <c r="IO3" s="90" t="s">
        <v>165</v>
      </c>
      <c r="IP3" s="90" t="s">
        <v>165</v>
      </c>
      <c r="IQ3" s="90" t="s">
        <v>165</v>
      </c>
      <c r="IR3" s="90" t="s">
        <v>165</v>
      </c>
      <c r="IS3" s="90" t="s">
        <v>165</v>
      </c>
      <c r="IT3" s="90" t="s">
        <v>165</v>
      </c>
      <c r="IU3" s="90" t="s">
        <v>165</v>
      </c>
      <c r="IV3" s="90" t="s">
        <v>165</v>
      </c>
      <c r="IW3" s="90" t="s">
        <v>166</v>
      </c>
      <c r="IX3" s="90" t="s">
        <v>166</v>
      </c>
      <c r="IY3" s="90" t="s">
        <v>166</v>
      </c>
      <c r="IZ3" s="90" t="s">
        <v>166</v>
      </c>
      <c r="JA3" s="90" t="s">
        <v>166</v>
      </c>
      <c r="JB3" s="90" t="s">
        <v>166</v>
      </c>
      <c r="JC3" s="90" t="s">
        <v>166</v>
      </c>
      <c r="JD3" s="90" t="s">
        <v>166</v>
      </c>
      <c r="JE3" s="90" t="s">
        <v>166</v>
      </c>
      <c r="JF3" s="90" t="s">
        <v>166</v>
      </c>
      <c r="JG3" s="90" t="s">
        <v>166</v>
      </c>
      <c r="JH3" s="90" t="s">
        <v>166</v>
      </c>
      <c r="JI3" s="90" t="s">
        <v>166</v>
      </c>
      <c r="JJ3" s="90" t="s">
        <v>166</v>
      </c>
      <c r="JK3" s="90" t="s">
        <v>166</v>
      </c>
      <c r="JL3" s="90" t="s">
        <v>166</v>
      </c>
      <c r="JM3" s="90" t="s">
        <v>166</v>
      </c>
      <c r="JN3" s="90" t="s">
        <v>166</v>
      </c>
      <c r="JO3" s="90" t="s">
        <v>166</v>
      </c>
      <c r="JP3" s="90" t="s">
        <v>166</v>
      </c>
      <c r="JQ3" s="90" t="s">
        <v>166</v>
      </c>
      <c r="JR3" s="90" t="s">
        <v>166</v>
      </c>
      <c r="JS3" s="90" t="s">
        <v>167</v>
      </c>
      <c r="JT3" s="90" t="s">
        <v>167</v>
      </c>
      <c r="JU3" s="90" t="s">
        <v>167</v>
      </c>
      <c r="JV3" s="90" t="s">
        <v>167</v>
      </c>
      <c r="JW3" s="90" t="s">
        <v>167</v>
      </c>
      <c r="JX3" s="90" t="s">
        <v>167</v>
      </c>
      <c r="JY3" s="90" t="s">
        <v>167</v>
      </c>
      <c r="JZ3" s="90" t="s">
        <v>167</v>
      </c>
      <c r="KA3" s="90" t="s">
        <v>168</v>
      </c>
      <c r="KB3" s="90" t="s">
        <v>169</v>
      </c>
      <c r="KC3" s="90" t="s">
        <v>169</v>
      </c>
      <c r="KD3" s="90" t="s">
        <v>169</v>
      </c>
      <c r="KE3" s="90" t="s">
        <v>169</v>
      </c>
      <c r="KF3" s="90" t="s">
        <v>169</v>
      </c>
      <c r="KG3" s="90" t="s">
        <v>169</v>
      </c>
      <c r="KH3" s="90" t="s">
        <v>169</v>
      </c>
      <c r="KI3" s="90" t="s">
        <v>169</v>
      </c>
      <c r="KJ3" s="90" t="s">
        <v>169</v>
      </c>
      <c r="KK3" s="90" t="s">
        <v>169</v>
      </c>
      <c r="KL3" s="90" t="s">
        <v>169</v>
      </c>
      <c r="KM3" s="90" t="s">
        <v>169</v>
      </c>
      <c r="KN3" s="90" t="s">
        <v>169</v>
      </c>
      <c r="KO3" s="90" t="s">
        <v>169</v>
      </c>
      <c r="KP3" s="90" t="s">
        <v>170</v>
      </c>
      <c r="KQ3" s="90" t="s">
        <v>171</v>
      </c>
      <c r="KR3" s="90" t="s">
        <v>172</v>
      </c>
      <c r="KS3" s="90" t="s">
        <v>173</v>
      </c>
      <c r="KT3" s="90" t="s">
        <v>174</v>
      </c>
      <c r="KU3" s="90" t="s">
        <v>174</v>
      </c>
      <c r="KV3" s="90" t="s">
        <v>174</v>
      </c>
      <c r="KW3" s="91" t="s">
        <v>174</v>
      </c>
      <c r="KX3" s="90" t="s">
        <v>174</v>
      </c>
      <c r="KY3" s="90" t="s">
        <v>174</v>
      </c>
      <c r="KZ3" s="90" t="s">
        <v>174</v>
      </c>
      <c r="LA3" s="90" t="s">
        <v>174</v>
      </c>
      <c r="LB3" s="90" t="s">
        <v>174</v>
      </c>
      <c r="LC3" s="90" t="s">
        <v>174</v>
      </c>
      <c r="LD3" s="90" t="s">
        <v>174</v>
      </c>
      <c r="LE3" s="90" t="s">
        <v>174</v>
      </c>
      <c r="LF3" s="90" t="s">
        <v>174</v>
      </c>
      <c r="LG3" s="90" t="s">
        <v>174</v>
      </c>
      <c r="LH3" s="90" t="s">
        <v>174</v>
      </c>
      <c r="LI3" s="90" t="s">
        <v>174</v>
      </c>
      <c r="LJ3" s="90" t="s">
        <v>174</v>
      </c>
      <c r="LK3" s="90" t="s">
        <v>174</v>
      </c>
      <c r="LL3" s="90" t="s">
        <v>174</v>
      </c>
      <c r="LM3" s="90" t="s">
        <v>174</v>
      </c>
      <c r="LN3" s="90" t="s">
        <v>174</v>
      </c>
      <c r="LO3" s="90" t="s">
        <v>174</v>
      </c>
      <c r="LP3" s="90" t="s">
        <v>174</v>
      </c>
      <c r="LQ3" s="90" t="s">
        <v>174</v>
      </c>
      <c r="LR3" s="93" t="s">
        <v>175</v>
      </c>
    </row>
    <row r="4" spans="1:332" ht="88.5" customHeight="1" x14ac:dyDescent="0.2">
      <c r="A4" s="750"/>
      <c r="B4" s="747"/>
      <c r="C4" s="83" t="s">
        <v>3405</v>
      </c>
      <c r="D4" s="69" t="s">
        <v>3406</v>
      </c>
      <c r="E4" s="779" t="s">
        <v>92</v>
      </c>
      <c r="F4" s="90"/>
      <c r="G4" s="90"/>
      <c r="H4" s="94"/>
      <c r="I4" s="94"/>
      <c r="J4" s="84" t="s">
        <v>3470</v>
      </c>
      <c r="K4" s="780" t="s">
        <v>3471</v>
      </c>
      <c r="L4" s="84" t="s">
        <v>3472</v>
      </c>
      <c r="M4" s="84" t="s">
        <v>3473</v>
      </c>
      <c r="N4" s="84" t="s">
        <v>3474</v>
      </c>
      <c r="O4" s="84" t="s">
        <v>3475</v>
      </c>
      <c r="P4" s="84" t="s">
        <v>3476</v>
      </c>
      <c r="Q4" s="90" t="s">
        <v>3477</v>
      </c>
      <c r="R4" s="90" t="s">
        <v>3478</v>
      </c>
      <c r="S4" s="90" t="s">
        <v>3479</v>
      </c>
      <c r="T4" s="90" t="s">
        <v>3480</v>
      </c>
      <c r="U4" s="90" t="s">
        <v>3481</v>
      </c>
      <c r="V4" s="90" t="s">
        <v>3481</v>
      </c>
      <c r="W4" s="90" t="s">
        <v>3481</v>
      </c>
      <c r="X4" s="90" t="s">
        <v>3482</v>
      </c>
      <c r="Y4" s="90" t="s">
        <v>3483</v>
      </c>
      <c r="Z4" s="90" t="s">
        <v>3484</v>
      </c>
      <c r="AA4" s="90"/>
      <c r="AB4" s="84" t="s">
        <v>3485</v>
      </c>
      <c r="AC4" s="84" t="s">
        <v>3486</v>
      </c>
      <c r="AD4" s="94"/>
      <c r="AE4" s="94"/>
      <c r="AF4" s="94"/>
      <c r="AG4" s="94"/>
      <c r="AH4" s="94"/>
      <c r="AI4" s="94"/>
      <c r="AJ4" s="95" t="s">
        <v>3487</v>
      </c>
      <c r="AK4" s="95" t="s">
        <v>3488</v>
      </c>
      <c r="AL4" s="95" t="s">
        <v>3489</v>
      </c>
      <c r="AM4" s="95" t="s">
        <v>3490</v>
      </c>
      <c r="AN4" s="95" t="s">
        <v>3491</v>
      </c>
      <c r="AO4" s="94"/>
      <c r="AP4" s="95" t="s">
        <v>3492</v>
      </c>
      <c r="AQ4" s="94"/>
      <c r="AR4" s="84" t="s">
        <v>3493</v>
      </c>
      <c r="AS4" s="90" t="s">
        <v>3494</v>
      </c>
      <c r="AT4" s="94"/>
      <c r="AU4" s="90" t="s">
        <v>3495</v>
      </c>
      <c r="AV4" s="84" t="s">
        <v>3496</v>
      </c>
      <c r="AW4" s="84" t="s">
        <v>3497</v>
      </c>
      <c r="AX4" s="84" t="s">
        <v>3498</v>
      </c>
      <c r="AY4" s="95" t="s">
        <v>3499</v>
      </c>
      <c r="AZ4" s="94"/>
      <c r="BA4" s="94"/>
      <c r="BB4" s="94"/>
      <c r="BC4" s="94"/>
      <c r="BD4" s="95" t="s">
        <v>3500</v>
      </c>
      <c r="BE4" s="95" t="s">
        <v>3501</v>
      </c>
      <c r="BF4" s="95" t="s">
        <v>3502</v>
      </c>
      <c r="BG4" s="95" t="s">
        <v>3503</v>
      </c>
      <c r="BH4" s="94" t="s">
        <v>3504</v>
      </c>
      <c r="BI4" s="95" t="s">
        <v>3505</v>
      </c>
      <c r="BJ4" s="95" t="s">
        <v>3506</v>
      </c>
      <c r="BK4" s="95" t="s">
        <v>3507</v>
      </c>
      <c r="BL4" s="95" t="s">
        <v>3508</v>
      </c>
      <c r="BM4" s="95" t="s">
        <v>3509</v>
      </c>
      <c r="BN4" s="95" t="s">
        <v>3510</v>
      </c>
      <c r="BO4" s="95" t="s">
        <v>3511</v>
      </c>
      <c r="BP4" s="95" t="s">
        <v>3512</v>
      </c>
      <c r="BQ4" s="95" t="s">
        <v>3513</v>
      </c>
      <c r="BR4" s="95" t="s">
        <v>3514</v>
      </c>
      <c r="BS4" s="95" t="s">
        <v>3515</v>
      </c>
      <c r="BT4" s="94"/>
      <c r="BU4" s="84" t="s">
        <v>3516</v>
      </c>
      <c r="BV4" s="84" t="s">
        <v>3517</v>
      </c>
      <c r="BW4" s="69" t="s">
        <v>3518</v>
      </c>
      <c r="BX4" s="84" t="s">
        <v>3519</v>
      </c>
      <c r="BY4" s="95" t="s">
        <v>3520</v>
      </c>
      <c r="BZ4" s="95" t="s">
        <v>3521</v>
      </c>
      <c r="CA4" s="95" t="s">
        <v>3522</v>
      </c>
      <c r="CB4" s="95" t="s">
        <v>3523</v>
      </c>
      <c r="CC4" s="95" t="s">
        <v>3524</v>
      </c>
      <c r="CD4" s="95" t="s">
        <v>3525</v>
      </c>
      <c r="CE4" s="95" t="s">
        <v>3526</v>
      </c>
      <c r="CF4" s="95" t="s">
        <v>3527</v>
      </c>
      <c r="CG4" s="95" t="s">
        <v>3528</v>
      </c>
      <c r="CH4" s="95" t="s">
        <v>3529</v>
      </c>
      <c r="CI4" s="95" t="s">
        <v>3530</v>
      </c>
      <c r="CJ4" s="95" t="s">
        <v>3531</v>
      </c>
      <c r="CK4" s="95" t="s">
        <v>3532</v>
      </c>
      <c r="CL4" s="95" t="s">
        <v>3533</v>
      </c>
      <c r="CM4" s="95" t="s">
        <v>3534</v>
      </c>
      <c r="CN4" s="95" t="s">
        <v>3535</v>
      </c>
      <c r="CO4" s="780" t="s">
        <v>3536</v>
      </c>
      <c r="CP4" s="780" t="s">
        <v>3537</v>
      </c>
      <c r="CQ4" s="95" t="s">
        <v>3538</v>
      </c>
      <c r="CR4" s="95" t="s">
        <v>3539</v>
      </c>
      <c r="CS4" s="95" t="s">
        <v>3540</v>
      </c>
      <c r="CT4" s="95" t="s">
        <v>3541</v>
      </c>
      <c r="CU4" s="95" t="s">
        <v>3542</v>
      </c>
      <c r="CV4" s="95" t="s">
        <v>3543</v>
      </c>
      <c r="CW4" s="95" t="s">
        <v>3544</v>
      </c>
      <c r="CX4" s="95" t="s">
        <v>3545</v>
      </c>
      <c r="CY4" s="780" t="s">
        <v>3546</v>
      </c>
      <c r="CZ4" s="95" t="s">
        <v>3547</v>
      </c>
      <c r="DA4" s="780" t="s">
        <v>3548</v>
      </c>
      <c r="DB4" s="95" t="s">
        <v>3549</v>
      </c>
      <c r="DC4" s="95" t="s">
        <v>3550</v>
      </c>
      <c r="DD4" s="95" t="s">
        <v>3551</v>
      </c>
      <c r="DE4" s="95" t="s">
        <v>3552</v>
      </c>
      <c r="DF4" s="780" t="s">
        <v>3553</v>
      </c>
      <c r="DG4" s="781" t="s">
        <v>3554</v>
      </c>
      <c r="DH4" s="90" t="s">
        <v>3555</v>
      </c>
      <c r="DI4" s="90" t="s">
        <v>3556</v>
      </c>
      <c r="DJ4" s="90" t="s">
        <v>3557</v>
      </c>
      <c r="DK4" s="90" t="s">
        <v>3558</v>
      </c>
      <c r="DL4" s="90" t="s">
        <v>3559</v>
      </c>
      <c r="DM4" s="90" t="s">
        <v>3560</v>
      </c>
      <c r="DN4" s="90" t="s">
        <v>3561</v>
      </c>
      <c r="DO4" s="90" t="s">
        <v>3562</v>
      </c>
      <c r="DP4" s="95" t="s">
        <v>3563</v>
      </c>
      <c r="DQ4" s="781" t="s">
        <v>3564</v>
      </c>
      <c r="DR4" s="95" t="s">
        <v>3565</v>
      </c>
      <c r="DS4" s="94"/>
      <c r="DT4" s="94"/>
      <c r="DU4" s="94"/>
      <c r="DV4" s="95" t="s">
        <v>3566</v>
      </c>
      <c r="DW4" s="95" t="s">
        <v>3567</v>
      </c>
      <c r="DX4" s="95" t="s">
        <v>3568</v>
      </c>
      <c r="DY4" s="94"/>
      <c r="DZ4" s="95" t="s">
        <v>3569</v>
      </c>
      <c r="EA4" s="780" t="s">
        <v>3570</v>
      </c>
      <c r="EB4" s="95" t="s">
        <v>3571</v>
      </c>
      <c r="EC4" s="94"/>
      <c r="ED4" s="94"/>
      <c r="EE4" s="94"/>
      <c r="EF4" s="94"/>
      <c r="EG4" s="94"/>
      <c r="EH4" s="94"/>
      <c r="EI4" s="84" t="s">
        <v>3572</v>
      </c>
      <c r="EJ4" s="84" t="s">
        <v>3572</v>
      </c>
      <c r="EK4" s="84" t="s">
        <v>3573</v>
      </c>
      <c r="EL4" s="84" t="s">
        <v>3574</v>
      </c>
      <c r="EM4" s="84" t="s">
        <v>3575</v>
      </c>
      <c r="EN4" s="84" t="s">
        <v>3576</v>
      </c>
      <c r="EO4" s="84" t="s">
        <v>3577</v>
      </c>
      <c r="EP4" s="84" t="s">
        <v>3578</v>
      </c>
      <c r="EQ4" s="94"/>
      <c r="ER4" s="84" t="s">
        <v>3579</v>
      </c>
      <c r="ES4" s="95" t="s">
        <v>3580</v>
      </c>
      <c r="ET4" s="95" t="s">
        <v>3581</v>
      </c>
      <c r="EU4" s="84" t="s">
        <v>3582</v>
      </c>
      <c r="EV4" s="84" t="s">
        <v>3582</v>
      </c>
      <c r="EW4" s="84" t="s">
        <v>3583</v>
      </c>
      <c r="EX4" s="84" t="s">
        <v>3584</v>
      </c>
      <c r="EY4" s="84" t="s">
        <v>3585</v>
      </c>
      <c r="EZ4" s="84" t="s">
        <v>3586</v>
      </c>
      <c r="FA4" s="84" t="s">
        <v>3587</v>
      </c>
      <c r="FB4" s="97" t="s">
        <v>3588</v>
      </c>
      <c r="FC4" s="91" t="s">
        <v>3589</v>
      </c>
      <c r="FD4" s="97" t="s">
        <v>3590</v>
      </c>
      <c r="FE4" s="97" t="s">
        <v>3591</v>
      </c>
      <c r="FF4" s="91" t="s">
        <v>3592</v>
      </c>
      <c r="FG4" s="97" t="s">
        <v>3592</v>
      </c>
      <c r="FH4" s="97" t="s">
        <v>3593</v>
      </c>
      <c r="FI4" s="97" t="s">
        <v>3594</v>
      </c>
      <c r="FJ4" s="91" t="s">
        <v>3595</v>
      </c>
      <c r="FK4" s="97" t="s">
        <v>3596</v>
      </c>
      <c r="FL4" s="97" t="s">
        <v>3597</v>
      </c>
      <c r="FM4" s="91" t="s">
        <v>3598</v>
      </c>
      <c r="FN4" s="97" t="s">
        <v>3599</v>
      </c>
      <c r="FO4" s="97" t="s">
        <v>3600</v>
      </c>
      <c r="FP4" s="91" t="s">
        <v>3601</v>
      </c>
      <c r="FQ4" s="97" t="s">
        <v>3602</v>
      </c>
      <c r="FR4" s="97" t="s">
        <v>3603</v>
      </c>
      <c r="FS4" s="91" t="s">
        <v>3604</v>
      </c>
      <c r="FT4" s="97" t="s">
        <v>3605</v>
      </c>
      <c r="FU4" s="94"/>
      <c r="FV4" s="84" t="s">
        <v>3606</v>
      </c>
      <c r="FW4" s="95" t="s">
        <v>3607</v>
      </c>
      <c r="FX4" s="95" t="s">
        <v>3608</v>
      </c>
      <c r="FY4" s="95" t="s">
        <v>3609</v>
      </c>
      <c r="FZ4" s="95" t="s">
        <v>3610</v>
      </c>
      <c r="GA4" s="95" t="s">
        <v>3610</v>
      </c>
      <c r="GB4" s="95" t="s">
        <v>3610</v>
      </c>
      <c r="GC4" s="95" t="s">
        <v>3611</v>
      </c>
      <c r="GD4" s="95" t="s">
        <v>3612</v>
      </c>
      <c r="GE4" s="94"/>
      <c r="GF4" s="84" t="s">
        <v>3613</v>
      </c>
      <c r="GG4" s="95" t="s">
        <v>3614</v>
      </c>
      <c r="GH4" s="94"/>
      <c r="GI4" s="90" t="s">
        <v>3615</v>
      </c>
      <c r="GJ4" s="90" t="s">
        <v>3616</v>
      </c>
      <c r="GK4" s="90" t="s">
        <v>3617</v>
      </c>
      <c r="GL4" s="84" t="s">
        <v>3618</v>
      </c>
      <c r="GM4" s="84" t="s">
        <v>3619</v>
      </c>
      <c r="GN4" s="95" t="s">
        <v>3619</v>
      </c>
      <c r="GO4" s="90" t="s">
        <v>3620</v>
      </c>
      <c r="GP4" s="90" t="s">
        <v>3621</v>
      </c>
      <c r="GQ4" s="90" t="s">
        <v>3622</v>
      </c>
      <c r="GR4" s="90" t="s">
        <v>3623</v>
      </c>
      <c r="GS4" s="90" t="s">
        <v>3624</v>
      </c>
      <c r="GT4" s="90" t="s">
        <v>3625</v>
      </c>
      <c r="GU4" s="90" t="s">
        <v>3626</v>
      </c>
      <c r="GV4" s="90" t="s">
        <v>3626</v>
      </c>
      <c r="GW4" s="90" t="s">
        <v>3627</v>
      </c>
      <c r="GX4" s="90" t="s">
        <v>3628</v>
      </c>
      <c r="GY4" s="90" t="s">
        <v>3628</v>
      </c>
      <c r="GZ4" s="90" t="s">
        <v>3629</v>
      </c>
      <c r="HA4" s="90" t="s">
        <v>3630</v>
      </c>
      <c r="HB4" s="90" t="s">
        <v>3631</v>
      </c>
      <c r="HC4" s="90" t="s">
        <v>3632</v>
      </c>
      <c r="HD4" s="90" t="s">
        <v>3633</v>
      </c>
      <c r="HE4" s="94"/>
      <c r="HF4" s="94"/>
      <c r="HG4" s="94"/>
      <c r="HH4" s="94"/>
      <c r="HI4" s="84" t="s">
        <v>3634</v>
      </c>
      <c r="HJ4" s="84" t="s">
        <v>3635</v>
      </c>
      <c r="HK4" s="84" t="s">
        <v>3636</v>
      </c>
      <c r="HL4" s="84" t="s">
        <v>3637</v>
      </c>
      <c r="HM4" s="84" t="s">
        <v>3638</v>
      </c>
      <c r="HN4" s="84"/>
      <c r="HO4" s="84"/>
      <c r="HP4" s="94"/>
      <c r="HQ4" s="94"/>
      <c r="HR4" s="94"/>
      <c r="HS4" s="95" t="s">
        <v>3639</v>
      </c>
      <c r="HT4" s="95" t="s">
        <v>3640</v>
      </c>
      <c r="HU4" s="95" t="s">
        <v>3641</v>
      </c>
      <c r="HV4" s="95" t="s">
        <v>3641</v>
      </c>
      <c r="HW4" s="95" t="s">
        <v>3642</v>
      </c>
      <c r="HX4" s="95" t="s">
        <v>3643</v>
      </c>
      <c r="HY4" s="95" t="s">
        <v>3644</v>
      </c>
      <c r="HZ4" s="95" t="s">
        <v>3644</v>
      </c>
      <c r="IA4" s="95" t="s">
        <v>3645</v>
      </c>
      <c r="IB4" s="95" t="s">
        <v>3646</v>
      </c>
      <c r="IC4" s="95" t="s">
        <v>3647</v>
      </c>
      <c r="ID4" s="95" t="s">
        <v>3648</v>
      </c>
      <c r="IE4" s="95" t="s">
        <v>3649</v>
      </c>
      <c r="IF4" s="95" t="s">
        <v>3649</v>
      </c>
      <c r="IG4" s="94"/>
      <c r="IH4" s="94"/>
      <c r="II4" s="95" t="s">
        <v>3650</v>
      </c>
      <c r="IJ4" s="94"/>
      <c r="IK4" s="95"/>
      <c r="IL4" s="95" t="s">
        <v>3651</v>
      </c>
      <c r="IM4" s="95" t="s">
        <v>3652</v>
      </c>
      <c r="IN4" s="95" t="s">
        <v>3653</v>
      </c>
      <c r="IO4" s="91" t="s">
        <v>3654</v>
      </c>
      <c r="IP4" s="84" t="s">
        <v>3655</v>
      </c>
      <c r="IQ4" s="84" t="s">
        <v>3656</v>
      </c>
      <c r="IR4" s="97" t="s">
        <v>3657</v>
      </c>
      <c r="IS4" s="95" t="s">
        <v>3658</v>
      </c>
      <c r="IT4" s="95" t="s">
        <v>3659</v>
      </c>
      <c r="IU4" s="95" t="s">
        <v>3660</v>
      </c>
      <c r="IV4" s="95" t="s">
        <v>3661</v>
      </c>
      <c r="IW4" s="96" t="s">
        <v>3662</v>
      </c>
      <c r="IX4" s="96" t="s">
        <v>3663</v>
      </c>
      <c r="IY4" s="90" t="s">
        <v>3664</v>
      </c>
      <c r="IZ4" s="90" t="s">
        <v>3665</v>
      </c>
      <c r="JA4" s="90" t="s">
        <v>3666</v>
      </c>
      <c r="JB4" s="90" t="s">
        <v>3667</v>
      </c>
      <c r="JC4" s="90" t="s">
        <v>3668</v>
      </c>
      <c r="JD4" s="90" t="s">
        <v>3669</v>
      </c>
      <c r="JE4" s="96" t="s">
        <v>3670</v>
      </c>
      <c r="JF4" s="96" t="s">
        <v>3671</v>
      </c>
      <c r="JG4" s="96" t="s">
        <v>3672</v>
      </c>
      <c r="JH4" s="96" t="s">
        <v>3673</v>
      </c>
      <c r="JI4" s="96" t="s">
        <v>3674</v>
      </c>
      <c r="JJ4" s="96" t="s">
        <v>3675</v>
      </c>
      <c r="JK4" s="96" t="s">
        <v>3676</v>
      </c>
      <c r="JL4" s="96" t="s">
        <v>3677</v>
      </c>
      <c r="JM4" s="96" t="s">
        <v>3678</v>
      </c>
      <c r="JN4" s="96" t="s">
        <v>3679</v>
      </c>
      <c r="JO4" s="96" t="s">
        <v>3680</v>
      </c>
      <c r="JP4" s="96" t="s">
        <v>3681</v>
      </c>
      <c r="JQ4" s="96" t="s">
        <v>3682</v>
      </c>
      <c r="JR4" s="96" t="s">
        <v>3683</v>
      </c>
      <c r="JS4" s="84" t="s">
        <v>3684</v>
      </c>
      <c r="JT4" s="84" t="s">
        <v>3685</v>
      </c>
      <c r="JU4" s="95" t="s">
        <v>3686</v>
      </c>
      <c r="JV4" s="95" t="s">
        <v>3687</v>
      </c>
      <c r="JW4" s="95" t="s">
        <v>3688</v>
      </c>
      <c r="JX4" s="782" t="s">
        <v>3689</v>
      </c>
      <c r="JY4" s="84" t="s">
        <v>3690</v>
      </c>
      <c r="JZ4" s="84" t="s">
        <v>3691</v>
      </c>
      <c r="KA4" s="84"/>
      <c r="KB4" s="97" t="s">
        <v>3692</v>
      </c>
      <c r="KC4" s="97" t="s">
        <v>3693</v>
      </c>
      <c r="KD4" s="97" t="s">
        <v>3694</v>
      </c>
      <c r="KE4" s="97" t="s">
        <v>3695</v>
      </c>
      <c r="KF4" s="97" t="s">
        <v>3696</v>
      </c>
      <c r="KG4" s="84" t="s">
        <v>3697</v>
      </c>
      <c r="KH4" s="84" t="s">
        <v>3698</v>
      </c>
      <c r="KI4" s="84" t="s">
        <v>3699</v>
      </c>
      <c r="KJ4" s="90" t="s">
        <v>3700</v>
      </c>
      <c r="KK4" s="84" t="s">
        <v>3701</v>
      </c>
      <c r="KL4" s="84" t="s">
        <v>3702</v>
      </c>
      <c r="KM4" s="90" t="s">
        <v>3703</v>
      </c>
      <c r="KN4" s="97" t="s">
        <v>3704</v>
      </c>
      <c r="KO4" s="90" t="s">
        <v>3705</v>
      </c>
      <c r="KP4" s="84" t="s">
        <v>3706</v>
      </c>
      <c r="KQ4" s="94"/>
      <c r="KR4" s="90" t="s">
        <v>3707</v>
      </c>
      <c r="KS4" s="84"/>
      <c r="KT4" s="84" t="s">
        <v>3708</v>
      </c>
      <c r="KU4" s="84" t="s">
        <v>3709</v>
      </c>
      <c r="KV4" s="90" t="s">
        <v>3710</v>
      </c>
      <c r="KW4" s="97" t="s">
        <v>3711</v>
      </c>
      <c r="KX4" s="84" t="s">
        <v>3712</v>
      </c>
      <c r="KY4" s="84" t="s">
        <v>3713</v>
      </c>
      <c r="KZ4" s="84" t="s">
        <v>3714</v>
      </c>
      <c r="LA4" s="84" t="s">
        <v>3715</v>
      </c>
      <c r="LB4" s="84" t="s">
        <v>3716</v>
      </c>
      <c r="LC4" s="84" t="s">
        <v>3717</v>
      </c>
      <c r="LD4" s="97" t="s">
        <v>3718</v>
      </c>
      <c r="LE4" s="97" t="s">
        <v>3719</v>
      </c>
      <c r="LF4" s="97" t="s">
        <v>3720</v>
      </c>
      <c r="LG4" s="97" t="s">
        <v>3721</v>
      </c>
      <c r="LH4" s="97" t="s">
        <v>3722</v>
      </c>
      <c r="LI4" s="97" t="s">
        <v>3723</v>
      </c>
      <c r="LJ4" s="97" t="s">
        <v>3724</v>
      </c>
      <c r="LK4" s="97" t="s">
        <v>3725</v>
      </c>
      <c r="LL4" s="97" t="s">
        <v>3726</v>
      </c>
      <c r="LM4" s="97" t="s">
        <v>3727</v>
      </c>
      <c r="LN4" s="97" t="s">
        <v>3728</v>
      </c>
      <c r="LO4" s="97" t="s">
        <v>3729</v>
      </c>
      <c r="LP4" s="91" t="s">
        <v>3730</v>
      </c>
      <c r="LQ4" s="91" t="s">
        <v>3731</v>
      </c>
      <c r="LR4" s="749"/>
    </row>
    <row r="5" spans="1:332" ht="190.5" customHeight="1" x14ac:dyDescent="0.2">
      <c r="A5" s="750" t="s">
        <v>7</v>
      </c>
      <c r="B5" s="751" t="s">
        <v>3407</v>
      </c>
      <c r="C5" s="83" t="s">
        <v>176</v>
      </c>
      <c r="D5" s="69" t="s">
        <v>3408</v>
      </c>
      <c r="E5" s="85" t="s">
        <v>92</v>
      </c>
      <c r="F5" s="783"/>
      <c r="G5" s="95"/>
      <c r="H5" s="783"/>
      <c r="I5" s="783"/>
      <c r="J5" s="95" t="s">
        <v>3732</v>
      </c>
      <c r="K5" s="780" t="s">
        <v>3733</v>
      </c>
      <c r="L5" s="69" t="s">
        <v>3734</v>
      </c>
      <c r="M5" s="69" t="s">
        <v>3734</v>
      </c>
      <c r="N5" s="69" t="s">
        <v>3734</v>
      </c>
      <c r="O5" s="69" t="s">
        <v>3734</v>
      </c>
      <c r="P5" s="69" t="s">
        <v>3734</v>
      </c>
      <c r="Q5" s="95" t="s">
        <v>3735</v>
      </c>
      <c r="R5" s="780" t="s">
        <v>3736</v>
      </c>
      <c r="S5" s="95" t="s">
        <v>3737</v>
      </c>
      <c r="T5" s="780" t="s">
        <v>3738</v>
      </c>
      <c r="U5" s="780" t="s">
        <v>3739</v>
      </c>
      <c r="V5" s="95" t="s">
        <v>3740</v>
      </c>
      <c r="W5" s="780" t="s">
        <v>3741</v>
      </c>
      <c r="X5" s="95" t="s">
        <v>3742</v>
      </c>
      <c r="Y5" s="95" t="s">
        <v>3743</v>
      </c>
      <c r="Z5" s="95" t="s">
        <v>3744</v>
      </c>
      <c r="AA5" s="783"/>
      <c r="AB5" s="95" t="s">
        <v>3745</v>
      </c>
      <c r="AC5" s="784" t="s">
        <v>3746</v>
      </c>
      <c r="AD5" s="783"/>
      <c r="AE5" s="783"/>
      <c r="AF5" s="783"/>
      <c r="AG5" s="783"/>
      <c r="AH5" s="783"/>
      <c r="AI5" s="783"/>
      <c r="AJ5" s="780" t="s">
        <v>3747</v>
      </c>
      <c r="AK5" s="95" t="s">
        <v>3748</v>
      </c>
      <c r="AL5" s="780" t="s">
        <v>3749</v>
      </c>
      <c r="AM5" s="95" t="s">
        <v>3750</v>
      </c>
      <c r="AN5" s="95" t="s">
        <v>3751</v>
      </c>
      <c r="AO5" s="783"/>
      <c r="AP5" s="95" t="s">
        <v>3752</v>
      </c>
      <c r="AQ5" s="783"/>
      <c r="AR5" s="780" t="s">
        <v>3753</v>
      </c>
      <c r="AS5" s="780" t="s">
        <v>3754</v>
      </c>
      <c r="AT5" s="783"/>
      <c r="AU5" s="95" t="s">
        <v>3755</v>
      </c>
      <c r="AV5" s="780" t="s">
        <v>3756</v>
      </c>
      <c r="AW5" s="780" t="s">
        <v>3757</v>
      </c>
      <c r="AX5" s="780" t="s">
        <v>3758</v>
      </c>
      <c r="AY5" s="95" t="s">
        <v>3759</v>
      </c>
      <c r="AZ5" s="783"/>
      <c r="BA5" s="783"/>
      <c r="BB5" s="783"/>
      <c r="BC5" s="783"/>
      <c r="BD5" s="95" t="s">
        <v>3760</v>
      </c>
      <c r="BE5" s="95" t="s">
        <v>3761</v>
      </c>
      <c r="BF5" s="95" t="s">
        <v>3762</v>
      </c>
      <c r="BG5" s="69" t="s">
        <v>3763</v>
      </c>
      <c r="BH5" s="69" t="s">
        <v>3764</v>
      </c>
      <c r="BI5" s="69" t="s">
        <v>3764</v>
      </c>
      <c r="BJ5" s="69" t="s">
        <v>3765</v>
      </c>
      <c r="BK5" s="69" t="s">
        <v>3764</v>
      </c>
      <c r="BL5" s="69" t="s">
        <v>3764</v>
      </c>
      <c r="BM5" s="69" t="s">
        <v>3764</v>
      </c>
      <c r="BN5" s="69" t="s">
        <v>3764</v>
      </c>
      <c r="BO5" s="69" t="s">
        <v>3764</v>
      </c>
      <c r="BP5" s="69" t="s">
        <v>3764</v>
      </c>
      <c r="BQ5" s="69" t="s">
        <v>3764</v>
      </c>
      <c r="BR5" s="69" t="s">
        <v>3764</v>
      </c>
      <c r="BS5" s="69" t="s">
        <v>3764</v>
      </c>
      <c r="BT5" s="783"/>
      <c r="BU5" s="780" t="s">
        <v>3766</v>
      </c>
      <c r="BV5" s="95" t="s">
        <v>3767</v>
      </c>
      <c r="BW5" s="780" t="s">
        <v>3768</v>
      </c>
      <c r="BX5" s="95" t="s">
        <v>3769</v>
      </c>
      <c r="BY5" s="95" t="s">
        <v>3770</v>
      </c>
      <c r="BZ5" s="95" t="s">
        <v>3771</v>
      </c>
      <c r="CA5" s="95" t="s">
        <v>3772</v>
      </c>
      <c r="CB5" s="95" t="s">
        <v>3773</v>
      </c>
      <c r="CC5" s="95" t="s">
        <v>3774</v>
      </c>
      <c r="CD5" s="95" t="s">
        <v>3775</v>
      </c>
      <c r="CE5" s="95" t="s">
        <v>3776</v>
      </c>
      <c r="CF5" s="95" t="s">
        <v>3777</v>
      </c>
      <c r="CG5" s="95" t="s">
        <v>3778</v>
      </c>
      <c r="CH5" s="780" t="s">
        <v>3779</v>
      </c>
      <c r="CI5" s="95" t="s">
        <v>3780</v>
      </c>
      <c r="CJ5" s="780" t="s">
        <v>1255</v>
      </c>
      <c r="CK5" s="780" t="s">
        <v>3781</v>
      </c>
      <c r="CL5" s="780" t="s">
        <v>3782</v>
      </c>
      <c r="CM5" s="780" t="s">
        <v>3783</v>
      </c>
      <c r="CN5" s="780" t="s">
        <v>3784</v>
      </c>
      <c r="CO5" s="780" t="s">
        <v>3785</v>
      </c>
      <c r="CP5" s="780" t="s">
        <v>3786</v>
      </c>
      <c r="CQ5" s="780" t="s">
        <v>3787</v>
      </c>
      <c r="CR5" s="95" t="s">
        <v>3788</v>
      </c>
      <c r="CS5" s="780" t="s">
        <v>3789</v>
      </c>
      <c r="CT5" s="95" t="s">
        <v>3790</v>
      </c>
      <c r="CU5" s="780" t="s">
        <v>3791</v>
      </c>
      <c r="CV5" s="780" t="s">
        <v>689</v>
      </c>
      <c r="CW5" s="780" t="s">
        <v>3792</v>
      </c>
      <c r="CX5" s="780" t="s">
        <v>3793</v>
      </c>
      <c r="CY5" s="780" t="s">
        <v>3794</v>
      </c>
      <c r="CZ5" s="95" t="s">
        <v>1255</v>
      </c>
      <c r="DA5" s="780" t="s">
        <v>1255</v>
      </c>
      <c r="DB5" s="95" t="s">
        <v>3794</v>
      </c>
      <c r="DC5" s="780" t="s">
        <v>3794</v>
      </c>
      <c r="DD5" s="780" t="s">
        <v>3795</v>
      </c>
      <c r="DE5" s="780" t="s">
        <v>3796</v>
      </c>
      <c r="DF5" s="780" t="s">
        <v>3797</v>
      </c>
      <c r="DG5" s="95" t="s">
        <v>689</v>
      </c>
      <c r="DH5" s="94" t="s">
        <v>3798</v>
      </c>
      <c r="DI5" s="95" t="s">
        <v>3799</v>
      </c>
      <c r="DJ5" s="95" t="s">
        <v>3800</v>
      </c>
      <c r="DK5" s="95" t="s">
        <v>1708</v>
      </c>
      <c r="DL5" s="95" t="s">
        <v>3801</v>
      </c>
      <c r="DM5" s="780" t="s">
        <v>3802</v>
      </c>
      <c r="DN5" s="780" t="s">
        <v>3803</v>
      </c>
      <c r="DO5" s="780" t="s">
        <v>3804</v>
      </c>
      <c r="DP5" s="780" t="s">
        <v>3805</v>
      </c>
      <c r="DQ5" s="785" t="s">
        <v>3806</v>
      </c>
      <c r="DR5" s="780" t="s">
        <v>3807</v>
      </c>
      <c r="DS5" s="783"/>
      <c r="DT5" s="783"/>
      <c r="DU5" s="783"/>
      <c r="DV5" s="84" t="s">
        <v>3808</v>
      </c>
      <c r="DW5" s="84" t="s">
        <v>3809</v>
      </c>
      <c r="DX5" s="780" t="s">
        <v>3810</v>
      </c>
      <c r="DY5" s="783"/>
      <c r="DZ5" s="780" t="s">
        <v>3811</v>
      </c>
      <c r="EA5" s="780" t="s">
        <v>3812</v>
      </c>
      <c r="EB5" s="95" t="s">
        <v>3813</v>
      </c>
      <c r="EC5" s="783"/>
      <c r="ED5" s="95"/>
      <c r="EE5" s="783"/>
      <c r="EF5" s="783"/>
      <c r="EG5" s="783"/>
      <c r="EH5" s="783"/>
      <c r="EI5" s="780" t="s">
        <v>3814</v>
      </c>
      <c r="EJ5" s="780" t="s">
        <v>3815</v>
      </c>
      <c r="EK5" s="780" t="s">
        <v>3816</v>
      </c>
      <c r="EL5" s="780" t="s">
        <v>3817</v>
      </c>
      <c r="EM5" s="780" t="s">
        <v>3818</v>
      </c>
      <c r="EN5" s="780" t="s">
        <v>3819</v>
      </c>
      <c r="EO5" s="780" t="s">
        <v>3820</v>
      </c>
      <c r="EP5" s="780" t="s">
        <v>3821</v>
      </c>
      <c r="EQ5" s="783"/>
      <c r="ER5" s="780" t="s">
        <v>3822</v>
      </c>
      <c r="ES5" s="780" t="s">
        <v>3823</v>
      </c>
      <c r="ET5" s="780" t="s">
        <v>1328</v>
      </c>
      <c r="EU5" s="780" t="s">
        <v>1780</v>
      </c>
      <c r="EV5" s="780" t="s">
        <v>3824</v>
      </c>
      <c r="EW5" s="780" t="s">
        <v>3825</v>
      </c>
      <c r="EX5" s="780" t="s">
        <v>3826</v>
      </c>
      <c r="EY5" s="780" t="s">
        <v>1328</v>
      </c>
      <c r="EZ5" s="95" t="s">
        <v>3827</v>
      </c>
      <c r="FA5" s="95" t="s">
        <v>689</v>
      </c>
      <c r="FB5" s="780" t="s">
        <v>3828</v>
      </c>
      <c r="FC5" s="780" t="s">
        <v>3829</v>
      </c>
      <c r="FD5" s="780" t="s">
        <v>3830</v>
      </c>
      <c r="FE5" s="780" t="s">
        <v>3831</v>
      </c>
      <c r="FF5" s="780" t="s">
        <v>3832</v>
      </c>
      <c r="FG5" s="780" t="s">
        <v>3833</v>
      </c>
      <c r="FH5" s="780" t="s">
        <v>1402</v>
      </c>
      <c r="FI5" s="780" t="s">
        <v>689</v>
      </c>
      <c r="FJ5" s="780" t="s">
        <v>1402</v>
      </c>
      <c r="FK5" s="780" t="s">
        <v>1401</v>
      </c>
      <c r="FL5" s="780" t="s">
        <v>1402</v>
      </c>
      <c r="FM5" s="780" t="s">
        <v>3834</v>
      </c>
      <c r="FN5" s="780" t="s">
        <v>689</v>
      </c>
      <c r="FO5" s="780" t="s">
        <v>3835</v>
      </c>
      <c r="FP5" s="780" t="s">
        <v>3836</v>
      </c>
      <c r="FQ5" s="780" t="s">
        <v>1780</v>
      </c>
      <c r="FR5" s="780" t="s">
        <v>1328</v>
      </c>
      <c r="FS5" s="780" t="s">
        <v>3837</v>
      </c>
      <c r="FT5" s="780" t="s">
        <v>1402</v>
      </c>
      <c r="FU5" s="783"/>
      <c r="FV5" s="785" t="s">
        <v>3838</v>
      </c>
      <c r="FW5" s="780" t="s">
        <v>3839</v>
      </c>
      <c r="FX5" s="95" t="s">
        <v>3784</v>
      </c>
      <c r="FY5" s="95" t="s">
        <v>1708</v>
      </c>
      <c r="FZ5" s="780" t="s">
        <v>3840</v>
      </c>
      <c r="GA5" s="780" t="s">
        <v>3841</v>
      </c>
      <c r="GB5" s="780" t="s">
        <v>3842</v>
      </c>
      <c r="GC5" s="780"/>
      <c r="GD5" s="780" t="s">
        <v>3843</v>
      </c>
      <c r="GE5" s="783"/>
      <c r="GF5" s="95" t="s">
        <v>3844</v>
      </c>
      <c r="GG5" s="785" t="s">
        <v>3845</v>
      </c>
      <c r="GH5" s="783"/>
      <c r="GI5" s="780" t="s">
        <v>3846</v>
      </c>
      <c r="GJ5" s="780" t="s">
        <v>3847</v>
      </c>
      <c r="GK5" s="780" t="s">
        <v>3848</v>
      </c>
      <c r="GL5" s="780" t="s">
        <v>3849</v>
      </c>
      <c r="GM5" s="780" t="s">
        <v>3850</v>
      </c>
      <c r="GN5" s="780" t="s">
        <v>3851</v>
      </c>
      <c r="GO5" s="780" t="s">
        <v>3852</v>
      </c>
      <c r="GP5" s="780" t="s">
        <v>3853</v>
      </c>
      <c r="GQ5" s="780" t="s">
        <v>3854</v>
      </c>
      <c r="GR5" s="780" t="s">
        <v>3855</v>
      </c>
      <c r="GS5" s="780" t="s">
        <v>3856</v>
      </c>
      <c r="GT5" s="780" t="s">
        <v>3857</v>
      </c>
      <c r="GU5" s="780" t="s">
        <v>3858</v>
      </c>
      <c r="GV5" s="780" t="s">
        <v>3859</v>
      </c>
      <c r="GW5" s="780" t="s">
        <v>3860</v>
      </c>
      <c r="GX5" s="780" t="s">
        <v>3861</v>
      </c>
      <c r="GY5" s="780"/>
      <c r="GZ5" s="780" t="s">
        <v>3862</v>
      </c>
      <c r="HA5" s="780" t="s">
        <v>3863</v>
      </c>
      <c r="HB5" s="780" t="s">
        <v>3864</v>
      </c>
      <c r="HC5" s="780" t="s">
        <v>3865</v>
      </c>
      <c r="HD5" s="780" t="s">
        <v>3866</v>
      </c>
      <c r="HE5" s="783"/>
      <c r="HF5" s="783"/>
      <c r="HG5" s="783"/>
      <c r="HH5" s="783"/>
      <c r="HI5" s="780" t="s">
        <v>3867</v>
      </c>
      <c r="HJ5" s="95" t="s">
        <v>3868</v>
      </c>
      <c r="HK5" s="95" t="s">
        <v>3869</v>
      </c>
      <c r="HL5" s="780" t="s">
        <v>3870</v>
      </c>
      <c r="HM5" s="95" t="s">
        <v>3871</v>
      </c>
      <c r="HN5" s="783"/>
      <c r="HO5" s="783"/>
      <c r="HP5" s="783"/>
      <c r="HQ5" s="783"/>
      <c r="HR5" s="783"/>
      <c r="HS5" s="780" t="s">
        <v>3872</v>
      </c>
      <c r="HT5" s="780" t="s">
        <v>3873</v>
      </c>
      <c r="HU5" s="780" t="s">
        <v>3874</v>
      </c>
      <c r="HV5" s="780" t="s">
        <v>3875</v>
      </c>
      <c r="HW5" s="780" t="s">
        <v>3876</v>
      </c>
      <c r="HX5" s="780" t="s">
        <v>1708</v>
      </c>
      <c r="HY5" s="780" t="s">
        <v>3877</v>
      </c>
      <c r="HZ5" s="780" t="s">
        <v>3878</v>
      </c>
      <c r="IA5" s="780" t="s">
        <v>3879</v>
      </c>
      <c r="IB5" s="780" t="s">
        <v>3816</v>
      </c>
      <c r="IC5" s="780" t="s">
        <v>3880</v>
      </c>
      <c r="ID5" s="780" t="s">
        <v>3881</v>
      </c>
      <c r="IE5" s="780" t="s">
        <v>3882</v>
      </c>
      <c r="IF5" s="780" t="s">
        <v>3883</v>
      </c>
      <c r="IG5" s="783"/>
      <c r="IH5" s="783"/>
      <c r="II5" s="780" t="s">
        <v>3884</v>
      </c>
      <c r="IJ5" s="783"/>
      <c r="IK5" s="783"/>
      <c r="IL5" s="90" t="s">
        <v>3885</v>
      </c>
      <c r="IM5" s="95" t="s">
        <v>3886</v>
      </c>
      <c r="IN5" s="95" t="s">
        <v>481</v>
      </c>
      <c r="IO5" s="780" t="s">
        <v>3887</v>
      </c>
      <c r="IP5" s="780" t="s">
        <v>3888</v>
      </c>
      <c r="IQ5" s="780" t="s">
        <v>3889</v>
      </c>
      <c r="IR5" s="785" t="s">
        <v>3890</v>
      </c>
      <c r="IS5" s="780" t="s">
        <v>689</v>
      </c>
      <c r="IT5" s="780" t="s">
        <v>3891</v>
      </c>
      <c r="IU5" s="780" t="s">
        <v>3892</v>
      </c>
      <c r="IV5" s="780" t="s">
        <v>3893</v>
      </c>
      <c r="IW5" s="95" t="s">
        <v>3894</v>
      </c>
      <c r="IX5" s="95" t="s">
        <v>3895</v>
      </c>
      <c r="IY5" s="95" t="s">
        <v>1402</v>
      </c>
      <c r="IZ5" s="95" t="s">
        <v>1402</v>
      </c>
      <c r="JA5" s="95" t="s">
        <v>1780</v>
      </c>
      <c r="JB5" s="95" t="s">
        <v>3896</v>
      </c>
      <c r="JC5" s="95" t="s">
        <v>1402</v>
      </c>
      <c r="JD5" s="95" t="s">
        <v>3897</v>
      </c>
      <c r="JE5" s="95" t="s">
        <v>3897</v>
      </c>
      <c r="JF5" s="95" t="s">
        <v>3897</v>
      </c>
      <c r="JG5" s="95" t="s">
        <v>3897</v>
      </c>
      <c r="JH5" s="95" t="s">
        <v>3897</v>
      </c>
      <c r="JI5" s="95" t="s">
        <v>1401</v>
      </c>
      <c r="JJ5" s="95" t="s">
        <v>3898</v>
      </c>
      <c r="JK5" s="95" t="s">
        <v>3899</v>
      </c>
      <c r="JL5" s="95" t="s">
        <v>1402</v>
      </c>
      <c r="JM5" s="95" t="s">
        <v>3897</v>
      </c>
      <c r="JN5" s="95" t="s">
        <v>1401</v>
      </c>
      <c r="JO5" s="95" t="s">
        <v>3897</v>
      </c>
      <c r="JP5" s="95" t="s">
        <v>1402</v>
      </c>
      <c r="JQ5" s="95" t="s">
        <v>3900</v>
      </c>
      <c r="JR5" s="95" t="s">
        <v>1401</v>
      </c>
      <c r="JS5" s="780" t="s">
        <v>3901</v>
      </c>
      <c r="JT5" s="780" t="s">
        <v>3902</v>
      </c>
      <c r="JU5" s="780" t="s">
        <v>3903</v>
      </c>
      <c r="JV5" s="780"/>
      <c r="JW5" s="780" t="s">
        <v>3904</v>
      </c>
      <c r="JX5" s="780" t="s">
        <v>3905</v>
      </c>
      <c r="JY5" s="780" t="s">
        <v>3906</v>
      </c>
      <c r="JZ5" s="780" t="s">
        <v>3907</v>
      </c>
      <c r="KA5" s="783"/>
      <c r="KB5" s="780" t="s">
        <v>689</v>
      </c>
      <c r="KC5" s="780" t="s">
        <v>1708</v>
      </c>
      <c r="KD5" s="780" t="s">
        <v>3908</v>
      </c>
      <c r="KE5" s="780" t="s">
        <v>1780</v>
      </c>
      <c r="KF5" s="780" t="s">
        <v>3909</v>
      </c>
      <c r="KG5" s="780" t="s">
        <v>3910</v>
      </c>
      <c r="KH5" s="780" t="s">
        <v>3911</v>
      </c>
      <c r="KI5" s="780" t="s">
        <v>3912</v>
      </c>
      <c r="KJ5" s="780" t="s">
        <v>1402</v>
      </c>
      <c r="KK5" s="780" t="s">
        <v>1402</v>
      </c>
      <c r="KL5" s="780" t="s">
        <v>689</v>
      </c>
      <c r="KM5" s="780" t="s">
        <v>1780</v>
      </c>
      <c r="KN5" s="780" t="s">
        <v>1780</v>
      </c>
      <c r="KO5" s="780" t="s">
        <v>3816</v>
      </c>
      <c r="KP5" s="95" t="s">
        <v>3913</v>
      </c>
      <c r="KQ5" s="783"/>
      <c r="KR5" s="90" t="s">
        <v>3914</v>
      </c>
      <c r="KS5" s="783"/>
      <c r="KT5" s="90" t="s">
        <v>3915</v>
      </c>
      <c r="KU5" s="90" t="s">
        <v>3915</v>
      </c>
      <c r="KV5" s="90" t="s">
        <v>3915</v>
      </c>
      <c r="KW5" s="90" t="s">
        <v>3916</v>
      </c>
      <c r="KX5" s="90" t="s">
        <v>3915</v>
      </c>
      <c r="KY5" s="90" t="s">
        <v>3915</v>
      </c>
      <c r="KZ5" s="90" t="s">
        <v>3915</v>
      </c>
      <c r="LA5" s="90" t="s">
        <v>3915</v>
      </c>
      <c r="LB5" s="90" t="s">
        <v>3915</v>
      </c>
      <c r="LC5" s="90" t="s">
        <v>3915</v>
      </c>
      <c r="LD5" s="90" t="s">
        <v>3915</v>
      </c>
      <c r="LE5" s="90" t="s">
        <v>3915</v>
      </c>
      <c r="LF5" s="90" t="s">
        <v>3915</v>
      </c>
      <c r="LG5" s="90" t="s">
        <v>3915</v>
      </c>
      <c r="LH5" s="90" t="s">
        <v>3917</v>
      </c>
      <c r="LI5" s="90" t="s">
        <v>3915</v>
      </c>
      <c r="LJ5" s="90" t="s">
        <v>3915</v>
      </c>
      <c r="LK5" s="90" t="s">
        <v>3915</v>
      </c>
      <c r="LL5" s="90" t="s">
        <v>3915</v>
      </c>
      <c r="LM5" s="90" t="s">
        <v>3915</v>
      </c>
      <c r="LN5" s="90" t="s">
        <v>3918</v>
      </c>
      <c r="LO5" s="90" t="s">
        <v>3915</v>
      </c>
      <c r="LP5" s="90" t="s">
        <v>3915</v>
      </c>
      <c r="LQ5" s="90" t="s">
        <v>3915</v>
      </c>
    </row>
    <row r="6" spans="1:332" ht="79.5" customHeight="1" x14ac:dyDescent="0.2">
      <c r="A6" s="750"/>
      <c r="B6" s="751"/>
      <c r="C6" s="83" t="s">
        <v>178</v>
      </c>
      <c r="D6" s="69" t="s">
        <v>179</v>
      </c>
      <c r="E6" s="85" t="s">
        <v>92</v>
      </c>
      <c r="F6" s="783"/>
      <c r="G6" s="95"/>
      <c r="H6" s="783"/>
      <c r="I6" s="783"/>
      <c r="J6" s="95" t="s">
        <v>3919</v>
      </c>
      <c r="K6" s="780" t="s">
        <v>3920</v>
      </c>
      <c r="L6" s="69" t="s">
        <v>3921</v>
      </c>
      <c r="M6" s="69" t="s">
        <v>3921</v>
      </c>
      <c r="N6" s="69" t="s">
        <v>3921</v>
      </c>
      <c r="O6" s="69" t="s">
        <v>3921</v>
      </c>
      <c r="P6" s="69" t="s">
        <v>3921</v>
      </c>
      <c r="Q6" s="95" t="s">
        <v>1412</v>
      </c>
      <c r="R6" s="780" t="s">
        <v>3736</v>
      </c>
      <c r="S6" s="95" t="s">
        <v>480</v>
      </c>
      <c r="T6" s="780" t="s">
        <v>1412</v>
      </c>
      <c r="U6" s="780"/>
      <c r="V6" s="95" t="s">
        <v>3922</v>
      </c>
      <c r="W6" s="780" t="s">
        <v>3923</v>
      </c>
      <c r="X6" s="95" t="s">
        <v>3924</v>
      </c>
      <c r="Y6" s="95" t="s">
        <v>3925</v>
      </c>
      <c r="Z6" s="95" t="s">
        <v>3926</v>
      </c>
      <c r="AA6" s="783"/>
      <c r="AB6" s="95" t="s">
        <v>1412</v>
      </c>
      <c r="AC6" s="784" t="s">
        <v>1412</v>
      </c>
      <c r="AD6" s="783"/>
      <c r="AE6" s="783"/>
      <c r="AF6" s="783"/>
      <c r="AG6" s="783"/>
      <c r="AH6" s="783"/>
      <c r="AI6" s="783"/>
      <c r="AJ6" s="780" t="s">
        <v>1412</v>
      </c>
      <c r="AK6" s="95" t="s">
        <v>3748</v>
      </c>
      <c r="AL6" s="780" t="s">
        <v>689</v>
      </c>
      <c r="AM6" s="95" t="s">
        <v>3927</v>
      </c>
      <c r="AN6" s="95" t="s">
        <v>3751</v>
      </c>
      <c r="AO6" s="783"/>
      <c r="AP6" s="95" t="s">
        <v>3908</v>
      </c>
      <c r="AQ6" s="783"/>
      <c r="AR6" s="780" t="s">
        <v>3928</v>
      </c>
      <c r="AS6" s="780" t="s">
        <v>3929</v>
      </c>
      <c r="AT6" s="783"/>
      <c r="AU6" s="95" t="s">
        <v>3755</v>
      </c>
      <c r="AV6" s="780" t="s">
        <v>3930</v>
      </c>
      <c r="AW6" s="780" t="s">
        <v>451</v>
      </c>
      <c r="AX6" s="780" t="s">
        <v>3758</v>
      </c>
      <c r="AY6" s="95" t="s">
        <v>3759</v>
      </c>
      <c r="AZ6" s="783"/>
      <c r="BA6" s="783"/>
      <c r="BB6" s="783"/>
      <c r="BC6" s="783"/>
      <c r="BD6" s="95" t="s">
        <v>3931</v>
      </c>
      <c r="BE6" s="95" t="s">
        <v>1412</v>
      </c>
      <c r="BF6" s="95" t="s">
        <v>1412</v>
      </c>
      <c r="BG6" s="69" t="s">
        <v>3763</v>
      </c>
      <c r="BH6" s="69" t="s">
        <v>3764</v>
      </c>
      <c r="BI6" s="69" t="s">
        <v>3764</v>
      </c>
      <c r="BJ6" s="69" t="s">
        <v>3765</v>
      </c>
      <c r="BK6" s="69" t="s">
        <v>3764</v>
      </c>
      <c r="BL6" s="69" t="s">
        <v>3764</v>
      </c>
      <c r="BM6" s="69" t="s">
        <v>3764</v>
      </c>
      <c r="BN6" s="69" t="s">
        <v>3764</v>
      </c>
      <c r="BO6" s="69" t="s">
        <v>3764</v>
      </c>
      <c r="BP6" s="69" t="s">
        <v>3764</v>
      </c>
      <c r="BQ6" s="69" t="s">
        <v>3764</v>
      </c>
      <c r="BR6" s="69" t="s">
        <v>3764</v>
      </c>
      <c r="BS6" s="69" t="s">
        <v>3764</v>
      </c>
      <c r="BT6" s="783"/>
      <c r="BU6" s="780" t="s">
        <v>481</v>
      </c>
      <c r="BV6" s="95" t="s">
        <v>1412</v>
      </c>
      <c r="BW6" s="780" t="s">
        <v>481</v>
      </c>
      <c r="BX6" s="95"/>
      <c r="BY6" s="95" t="s">
        <v>481</v>
      </c>
      <c r="BZ6" s="95" t="s">
        <v>3932</v>
      </c>
      <c r="CA6" s="95" t="s">
        <v>481</v>
      </c>
      <c r="CB6" s="95" t="s">
        <v>481</v>
      </c>
      <c r="CC6" s="95" t="s">
        <v>451</v>
      </c>
      <c r="CD6" s="95" t="s">
        <v>451</v>
      </c>
      <c r="CE6" s="95" t="s">
        <v>481</v>
      </c>
      <c r="CF6" s="95" t="s">
        <v>481</v>
      </c>
      <c r="CG6" s="95" t="s">
        <v>481</v>
      </c>
      <c r="CH6" s="780" t="s">
        <v>481</v>
      </c>
      <c r="CI6" s="95" t="s">
        <v>481</v>
      </c>
      <c r="CJ6" s="780" t="s">
        <v>481</v>
      </c>
      <c r="CK6" s="780" t="s">
        <v>451</v>
      </c>
      <c r="CL6" s="780" t="s">
        <v>3782</v>
      </c>
      <c r="CM6" s="780" t="s">
        <v>481</v>
      </c>
      <c r="CN6" s="780" t="s">
        <v>481</v>
      </c>
      <c r="CO6" s="780" t="s">
        <v>481</v>
      </c>
      <c r="CP6" s="780" t="s">
        <v>481</v>
      </c>
      <c r="CQ6" s="780"/>
      <c r="CR6" s="95" t="s">
        <v>481</v>
      </c>
      <c r="CS6" s="780" t="s">
        <v>481</v>
      </c>
      <c r="CT6" s="95" t="s">
        <v>481</v>
      </c>
      <c r="CU6" s="780" t="s">
        <v>481</v>
      </c>
      <c r="CV6" s="780" t="s">
        <v>481</v>
      </c>
      <c r="CW6" s="780"/>
      <c r="CX6" s="780" t="s">
        <v>481</v>
      </c>
      <c r="CY6" s="780" t="s">
        <v>3794</v>
      </c>
      <c r="CZ6" s="95" t="s">
        <v>1255</v>
      </c>
      <c r="DA6" s="780" t="s">
        <v>1255</v>
      </c>
      <c r="DB6" s="95" t="s">
        <v>3794</v>
      </c>
      <c r="DC6" s="780" t="s">
        <v>3794</v>
      </c>
      <c r="DD6" s="780" t="s">
        <v>1412</v>
      </c>
      <c r="DE6" s="780" t="s">
        <v>1412</v>
      </c>
      <c r="DF6" s="780" t="s">
        <v>1412</v>
      </c>
      <c r="DG6" s="95" t="s">
        <v>481</v>
      </c>
      <c r="DH6" s="94" t="s">
        <v>451</v>
      </c>
      <c r="DI6" s="95" t="s">
        <v>3799</v>
      </c>
      <c r="DJ6" s="95" t="s">
        <v>481</v>
      </c>
      <c r="DK6" s="95" t="s">
        <v>481</v>
      </c>
      <c r="DL6" s="95" t="s">
        <v>481</v>
      </c>
      <c r="DM6" s="780" t="s">
        <v>3802</v>
      </c>
      <c r="DN6" s="780" t="s">
        <v>3803</v>
      </c>
      <c r="DO6" s="780"/>
      <c r="DP6" s="780" t="s">
        <v>1708</v>
      </c>
      <c r="DQ6" s="785" t="s">
        <v>3806</v>
      </c>
      <c r="DR6" s="780" t="s">
        <v>3933</v>
      </c>
      <c r="DS6" s="783"/>
      <c r="DT6" s="783"/>
      <c r="DU6" s="783"/>
      <c r="DV6" s="84" t="s">
        <v>1412</v>
      </c>
      <c r="DW6" s="84" t="s">
        <v>1412</v>
      </c>
      <c r="DX6" s="780" t="s">
        <v>3934</v>
      </c>
      <c r="DY6" s="783"/>
      <c r="DZ6" s="780" t="s">
        <v>3935</v>
      </c>
      <c r="EA6" s="780" t="s">
        <v>3936</v>
      </c>
      <c r="EB6" s="95" t="s">
        <v>1412</v>
      </c>
      <c r="EC6" s="783"/>
      <c r="ED6" s="95"/>
      <c r="EE6" s="783"/>
      <c r="EF6" s="783"/>
      <c r="EG6" s="783"/>
      <c r="EH6" s="783"/>
      <c r="EI6" s="780" t="s">
        <v>1412</v>
      </c>
      <c r="EJ6" s="780" t="s">
        <v>1412</v>
      </c>
      <c r="EK6" s="780" t="s">
        <v>3816</v>
      </c>
      <c r="EL6" s="780" t="s">
        <v>3820</v>
      </c>
      <c r="EM6" s="780" t="s">
        <v>3937</v>
      </c>
      <c r="EN6" s="780" t="s">
        <v>1412</v>
      </c>
      <c r="EO6" s="780" t="s">
        <v>3938</v>
      </c>
      <c r="EP6" s="780" t="s">
        <v>3821</v>
      </c>
      <c r="EQ6" s="783"/>
      <c r="ER6" s="780" t="s">
        <v>451</v>
      </c>
      <c r="ES6" s="780" t="s">
        <v>3823</v>
      </c>
      <c r="ET6" s="780" t="s">
        <v>1780</v>
      </c>
      <c r="EU6" s="780"/>
      <c r="EV6" s="780"/>
      <c r="EW6" s="780" t="s">
        <v>3939</v>
      </c>
      <c r="EX6" s="780" t="s">
        <v>3824</v>
      </c>
      <c r="EY6" s="780" t="s">
        <v>1780</v>
      </c>
      <c r="EZ6" s="95" t="s">
        <v>481</v>
      </c>
      <c r="FA6" s="95"/>
      <c r="FB6" s="780" t="s">
        <v>3940</v>
      </c>
      <c r="FC6" s="780"/>
      <c r="FD6" s="780" t="s">
        <v>1402</v>
      </c>
      <c r="FE6" s="780" t="s">
        <v>1780</v>
      </c>
      <c r="FF6" s="780" t="s">
        <v>3941</v>
      </c>
      <c r="FG6" s="780" t="s">
        <v>3942</v>
      </c>
      <c r="FH6" s="780" t="s">
        <v>1412</v>
      </c>
      <c r="FI6" s="780"/>
      <c r="FJ6" s="780" t="s">
        <v>3943</v>
      </c>
      <c r="FK6" s="780" t="s">
        <v>1402</v>
      </c>
      <c r="FL6" s="780"/>
      <c r="FM6" s="780"/>
      <c r="FN6" s="780" t="s">
        <v>1412</v>
      </c>
      <c r="FO6" s="780" t="s">
        <v>1402</v>
      </c>
      <c r="FP6" s="780" t="s">
        <v>3944</v>
      </c>
      <c r="FQ6" s="780"/>
      <c r="FR6" s="780"/>
      <c r="FS6" s="780"/>
      <c r="FT6" s="780" t="s">
        <v>1412</v>
      </c>
      <c r="FU6" s="783"/>
      <c r="FV6" s="785" t="s">
        <v>3945</v>
      </c>
      <c r="FW6" s="780" t="s">
        <v>3839</v>
      </c>
      <c r="FX6" s="95" t="s">
        <v>3784</v>
      </c>
      <c r="FY6" s="95" t="s">
        <v>1412</v>
      </c>
      <c r="FZ6" s="780"/>
      <c r="GA6" s="780" t="s">
        <v>1412</v>
      </c>
      <c r="GB6" s="780" t="s">
        <v>1412</v>
      </c>
      <c r="GC6" s="780" t="s">
        <v>3946</v>
      </c>
      <c r="GD6" s="780" t="s">
        <v>3947</v>
      </c>
      <c r="GE6" s="783"/>
      <c r="GF6" s="95" t="s">
        <v>1412</v>
      </c>
      <c r="GG6" s="785" t="s">
        <v>3845</v>
      </c>
      <c r="GH6" s="783"/>
      <c r="GI6" s="780" t="s">
        <v>3846</v>
      </c>
      <c r="GJ6" s="780" t="s">
        <v>3948</v>
      </c>
      <c r="GK6" s="780" t="s">
        <v>3949</v>
      </c>
      <c r="GL6" s="780" t="s">
        <v>3950</v>
      </c>
      <c r="GM6" s="780" t="s">
        <v>3951</v>
      </c>
      <c r="GN6" s="780" t="s">
        <v>3952</v>
      </c>
      <c r="GO6" s="780" t="s">
        <v>3952</v>
      </c>
      <c r="GP6" s="780" t="s">
        <v>3953</v>
      </c>
      <c r="GQ6" s="780" t="s">
        <v>3854</v>
      </c>
      <c r="GR6" s="780" t="s">
        <v>3854</v>
      </c>
      <c r="GS6" s="780" t="s">
        <v>3954</v>
      </c>
      <c r="GT6" s="780" t="s">
        <v>3955</v>
      </c>
      <c r="GU6" s="780" t="s">
        <v>3956</v>
      </c>
      <c r="GV6" s="780" t="s">
        <v>3957</v>
      </c>
      <c r="GW6" s="780" t="s">
        <v>3958</v>
      </c>
      <c r="GX6" s="780" t="s">
        <v>1157</v>
      </c>
      <c r="GY6" s="780"/>
      <c r="GZ6" s="780" t="s">
        <v>3862</v>
      </c>
      <c r="HA6" s="780" t="s">
        <v>3863</v>
      </c>
      <c r="HB6" s="780" t="s">
        <v>3864</v>
      </c>
      <c r="HC6" s="780" t="s">
        <v>3959</v>
      </c>
      <c r="HD6" s="780" t="s">
        <v>983</v>
      </c>
      <c r="HE6" s="783"/>
      <c r="HF6" s="783"/>
      <c r="HG6" s="783"/>
      <c r="HH6" s="783"/>
      <c r="HI6" s="780" t="s">
        <v>1412</v>
      </c>
      <c r="HJ6" s="95" t="s">
        <v>3960</v>
      </c>
      <c r="HK6" s="95" t="s">
        <v>1412</v>
      </c>
      <c r="HL6" s="780" t="s">
        <v>1412</v>
      </c>
      <c r="HM6" s="95" t="s">
        <v>3871</v>
      </c>
      <c r="HN6" s="783"/>
      <c r="HO6" s="783"/>
      <c r="HP6" s="783"/>
      <c r="HQ6" s="783"/>
      <c r="HR6" s="783"/>
      <c r="HS6" s="780" t="s">
        <v>689</v>
      </c>
      <c r="HT6" s="780" t="s">
        <v>1412</v>
      </c>
      <c r="HU6" s="780" t="s">
        <v>3961</v>
      </c>
      <c r="HV6" s="780" t="s">
        <v>3875</v>
      </c>
      <c r="HW6" s="780" t="s">
        <v>481</v>
      </c>
      <c r="HX6" s="780" t="s">
        <v>1708</v>
      </c>
      <c r="HY6" s="780" t="s">
        <v>3962</v>
      </c>
      <c r="HZ6" s="780" t="s">
        <v>689</v>
      </c>
      <c r="IA6" s="780" t="s">
        <v>3784</v>
      </c>
      <c r="IB6" s="780" t="s">
        <v>3784</v>
      </c>
      <c r="IC6" s="780" t="s">
        <v>3963</v>
      </c>
      <c r="ID6" s="780" t="s">
        <v>1412</v>
      </c>
      <c r="IE6" s="780" t="s">
        <v>3964</v>
      </c>
      <c r="IF6" s="780" t="s">
        <v>3965</v>
      </c>
      <c r="IG6" s="783"/>
      <c r="IH6" s="783"/>
      <c r="II6" s="780" t="s">
        <v>3884</v>
      </c>
      <c r="IJ6" s="783"/>
      <c r="IK6" s="783"/>
      <c r="IL6" s="90" t="s">
        <v>3885</v>
      </c>
      <c r="IM6" s="95" t="s">
        <v>481</v>
      </c>
      <c r="IN6" s="95" t="s">
        <v>3007</v>
      </c>
      <c r="IO6" s="780" t="s">
        <v>3966</v>
      </c>
      <c r="IP6" s="780" t="s">
        <v>3967</v>
      </c>
      <c r="IQ6" s="780" t="s">
        <v>3968</v>
      </c>
      <c r="IR6" s="785" t="s">
        <v>3890</v>
      </c>
      <c r="IS6" s="780" t="s">
        <v>1412</v>
      </c>
      <c r="IT6" s="780" t="s">
        <v>451</v>
      </c>
      <c r="IU6" s="780" t="s">
        <v>3892</v>
      </c>
      <c r="IV6" s="780" t="s">
        <v>3893</v>
      </c>
      <c r="IW6" s="95" t="s">
        <v>3894</v>
      </c>
      <c r="IX6" s="95" t="s">
        <v>3969</v>
      </c>
      <c r="IY6" s="95" t="s">
        <v>1402</v>
      </c>
      <c r="IZ6" s="95" t="s">
        <v>1402</v>
      </c>
      <c r="JA6" s="95" t="s">
        <v>1780</v>
      </c>
      <c r="JB6" s="95" t="s">
        <v>3896</v>
      </c>
      <c r="JC6" s="95" t="s">
        <v>1402</v>
      </c>
      <c r="JD6" s="95" t="s">
        <v>3970</v>
      </c>
      <c r="JE6" s="95" t="s">
        <v>3970</v>
      </c>
      <c r="JF6" s="95" t="s">
        <v>3970</v>
      </c>
      <c r="JG6" s="95" t="s">
        <v>3970</v>
      </c>
      <c r="JH6" s="95" t="s">
        <v>3970</v>
      </c>
      <c r="JI6" s="95" t="s">
        <v>1402</v>
      </c>
      <c r="JJ6" s="95" t="s">
        <v>1780</v>
      </c>
      <c r="JK6" s="95" t="s">
        <v>3971</v>
      </c>
      <c r="JL6" s="95" t="s">
        <v>1402</v>
      </c>
      <c r="JM6" s="95" t="s">
        <v>3970</v>
      </c>
      <c r="JN6" s="95" t="s">
        <v>1401</v>
      </c>
      <c r="JO6" s="95" t="s">
        <v>3970</v>
      </c>
      <c r="JP6" s="95" t="s">
        <v>1402</v>
      </c>
      <c r="JQ6" s="95" t="s">
        <v>1780</v>
      </c>
      <c r="JR6" s="95" t="s">
        <v>1780</v>
      </c>
      <c r="JS6" s="780" t="s">
        <v>3901</v>
      </c>
      <c r="JT6" s="780" t="s">
        <v>3972</v>
      </c>
      <c r="JU6" s="780" t="s">
        <v>3973</v>
      </c>
      <c r="JV6" s="780" t="s">
        <v>1412</v>
      </c>
      <c r="JW6" s="780" t="s">
        <v>3974</v>
      </c>
      <c r="JX6" s="780" t="s">
        <v>1412</v>
      </c>
      <c r="JY6" s="780" t="s">
        <v>837</v>
      </c>
      <c r="JZ6" s="780" t="s">
        <v>1412</v>
      </c>
      <c r="KA6" s="783"/>
      <c r="KB6" s="780" t="s">
        <v>3975</v>
      </c>
      <c r="KC6" s="780" t="s">
        <v>1708</v>
      </c>
      <c r="KD6" s="780" t="s">
        <v>3976</v>
      </c>
      <c r="KE6" s="780" t="s">
        <v>3977</v>
      </c>
      <c r="KF6" s="780"/>
      <c r="KG6" s="780" t="s">
        <v>1708</v>
      </c>
      <c r="KH6" s="780" t="s">
        <v>3978</v>
      </c>
      <c r="KI6" s="780" t="s">
        <v>3979</v>
      </c>
      <c r="KJ6" s="780"/>
      <c r="KK6" s="780" t="s">
        <v>1412</v>
      </c>
      <c r="KL6" s="780" t="s">
        <v>1412</v>
      </c>
      <c r="KM6" s="780" t="s">
        <v>1412</v>
      </c>
      <c r="KN6" s="780" t="s">
        <v>3980</v>
      </c>
      <c r="KO6" s="780" t="s">
        <v>3981</v>
      </c>
      <c r="KP6" s="95" t="s">
        <v>1412</v>
      </c>
      <c r="KQ6" s="783"/>
      <c r="KR6" s="90" t="s">
        <v>3914</v>
      </c>
      <c r="KS6" s="783"/>
      <c r="KT6" s="90" t="s">
        <v>3982</v>
      </c>
      <c r="KU6" s="90" t="s">
        <v>3983</v>
      </c>
      <c r="KV6" s="90" t="s">
        <v>3982</v>
      </c>
      <c r="KW6" s="90" t="s">
        <v>3984</v>
      </c>
      <c r="KX6" s="90" t="s">
        <v>3982</v>
      </c>
      <c r="KY6" s="90" t="s">
        <v>3982</v>
      </c>
      <c r="KZ6" s="90" t="s">
        <v>3982</v>
      </c>
      <c r="LA6" s="90" t="s">
        <v>3982</v>
      </c>
      <c r="LB6" s="90" t="s">
        <v>3982</v>
      </c>
      <c r="LC6" s="90" t="s">
        <v>3982</v>
      </c>
      <c r="LD6" s="90" t="s">
        <v>3982</v>
      </c>
      <c r="LE6" s="90" t="s">
        <v>3982</v>
      </c>
      <c r="LF6" s="90" t="s">
        <v>3982</v>
      </c>
      <c r="LG6" s="90" t="s">
        <v>3982</v>
      </c>
      <c r="LH6" s="90" t="s">
        <v>3985</v>
      </c>
      <c r="LI6" s="90" t="s">
        <v>3982</v>
      </c>
      <c r="LJ6" s="90" t="s">
        <v>3982</v>
      </c>
      <c r="LK6" s="90" t="s">
        <v>3982</v>
      </c>
      <c r="LL6" s="90" t="s">
        <v>3982</v>
      </c>
      <c r="LM6" s="90" t="s">
        <v>3982</v>
      </c>
      <c r="LN6" s="90" t="s">
        <v>3986</v>
      </c>
      <c r="LO6" s="90" t="s">
        <v>3982</v>
      </c>
      <c r="LP6" s="90" t="s">
        <v>3982</v>
      </c>
      <c r="LQ6" s="90" t="s">
        <v>3982</v>
      </c>
    </row>
    <row r="7" spans="1:332" ht="34" x14ac:dyDescent="0.2">
      <c r="A7" s="83" t="s">
        <v>8</v>
      </c>
      <c r="B7" s="69" t="s">
        <v>180</v>
      </c>
      <c r="C7" s="83" t="s">
        <v>181</v>
      </c>
      <c r="D7" s="69" t="s">
        <v>3409</v>
      </c>
      <c r="E7" s="85" t="s">
        <v>183</v>
      </c>
      <c r="F7" s="783"/>
      <c r="G7" s="95"/>
      <c r="H7" s="783"/>
      <c r="I7" s="783"/>
      <c r="J7" s="95">
        <v>2019</v>
      </c>
      <c r="K7" s="780">
        <v>2021</v>
      </c>
      <c r="L7" s="69">
        <v>2020</v>
      </c>
      <c r="M7" s="69">
        <v>2021</v>
      </c>
      <c r="N7" s="69">
        <v>2021</v>
      </c>
      <c r="O7" s="69">
        <v>2021</v>
      </c>
      <c r="P7" s="69">
        <v>2020</v>
      </c>
      <c r="Q7" s="95" t="s">
        <v>3987</v>
      </c>
      <c r="R7" s="780">
        <v>2021</v>
      </c>
      <c r="S7" s="95">
        <v>2021</v>
      </c>
      <c r="T7" s="780">
        <v>2021</v>
      </c>
      <c r="U7" s="780" t="s">
        <v>3988</v>
      </c>
      <c r="V7" s="95" t="s">
        <v>3988</v>
      </c>
      <c r="W7" s="780" t="s">
        <v>3988</v>
      </c>
      <c r="X7" s="95">
        <v>2021</v>
      </c>
      <c r="Y7" s="95" t="s">
        <v>3988</v>
      </c>
      <c r="Z7" s="95">
        <v>2021</v>
      </c>
      <c r="AA7" s="783"/>
      <c r="AB7" s="95">
        <v>2019</v>
      </c>
      <c r="AC7" s="784">
        <v>2017</v>
      </c>
      <c r="AD7" s="783"/>
      <c r="AE7" s="783"/>
      <c r="AF7" s="783"/>
      <c r="AG7" s="783"/>
      <c r="AH7" s="783"/>
      <c r="AI7" s="783"/>
      <c r="AJ7" s="780">
        <v>2021</v>
      </c>
      <c r="AK7" s="95">
        <v>2021</v>
      </c>
      <c r="AL7" s="780" t="s">
        <v>3988</v>
      </c>
      <c r="AM7" s="95">
        <v>2021</v>
      </c>
      <c r="AN7" s="95">
        <v>2021</v>
      </c>
      <c r="AO7" s="783"/>
      <c r="AP7" s="95">
        <v>2019</v>
      </c>
      <c r="AQ7" s="783"/>
      <c r="AR7" s="780">
        <v>2021</v>
      </c>
      <c r="AS7" s="780">
        <v>2018</v>
      </c>
      <c r="AT7" s="783"/>
      <c r="AU7" s="95">
        <v>2019</v>
      </c>
      <c r="AV7" s="780">
        <v>2020</v>
      </c>
      <c r="AW7" s="780" t="s">
        <v>3989</v>
      </c>
      <c r="AX7" s="780">
        <v>2019</v>
      </c>
      <c r="AY7" s="95">
        <v>2020</v>
      </c>
      <c r="AZ7" s="783"/>
      <c r="BA7" s="783"/>
      <c r="BB7" s="783"/>
      <c r="BC7" s="783"/>
      <c r="BD7" s="95">
        <v>2008</v>
      </c>
      <c r="BE7" s="95">
        <v>2021</v>
      </c>
      <c r="BF7" s="95" t="s">
        <v>3988</v>
      </c>
      <c r="BG7" s="69">
        <v>2021</v>
      </c>
      <c r="BH7" s="69">
        <v>2021</v>
      </c>
      <c r="BI7" s="69">
        <v>2021</v>
      </c>
      <c r="BJ7" s="69">
        <v>2021</v>
      </c>
      <c r="BK7" s="69">
        <v>2021</v>
      </c>
      <c r="BL7" s="69">
        <v>2021</v>
      </c>
      <c r="BM7" s="69">
        <v>2021</v>
      </c>
      <c r="BN7" s="69">
        <v>2021</v>
      </c>
      <c r="BO7" s="69">
        <v>2021</v>
      </c>
      <c r="BP7" s="69">
        <v>2021</v>
      </c>
      <c r="BQ7" s="69">
        <v>2021</v>
      </c>
      <c r="BR7" s="69">
        <v>2021</v>
      </c>
      <c r="BS7" s="69">
        <v>2021</v>
      </c>
      <c r="BT7" s="783"/>
      <c r="BU7" s="780" t="s">
        <v>3990</v>
      </c>
      <c r="BV7" s="95">
        <v>2021</v>
      </c>
      <c r="BW7" s="780">
        <v>2021</v>
      </c>
      <c r="BX7" s="95">
        <v>2021</v>
      </c>
      <c r="BY7" s="95">
        <v>2021</v>
      </c>
      <c r="BZ7" s="95">
        <v>2010</v>
      </c>
      <c r="CA7" s="95">
        <v>2021</v>
      </c>
      <c r="CB7" s="95">
        <v>2021</v>
      </c>
      <c r="CC7" s="95">
        <v>2021</v>
      </c>
      <c r="CD7" s="95">
        <v>2021</v>
      </c>
      <c r="CE7" s="95">
        <v>2021</v>
      </c>
      <c r="CF7" s="95">
        <v>2021</v>
      </c>
      <c r="CG7" s="95">
        <v>2021</v>
      </c>
      <c r="CH7" s="780">
        <v>2021</v>
      </c>
      <c r="CI7" s="95">
        <v>2021</v>
      </c>
      <c r="CJ7" s="780">
        <v>2021</v>
      </c>
      <c r="CK7" s="780">
        <v>2021</v>
      </c>
      <c r="CL7" s="780">
        <v>2021</v>
      </c>
      <c r="CM7" s="780">
        <v>2021</v>
      </c>
      <c r="CN7" s="780">
        <v>2021</v>
      </c>
      <c r="CO7" s="780">
        <v>2021</v>
      </c>
      <c r="CP7" s="780">
        <v>2021</v>
      </c>
      <c r="CQ7" s="780">
        <v>2021</v>
      </c>
      <c r="CR7" s="95">
        <v>2021</v>
      </c>
      <c r="CS7" s="780">
        <v>2021</v>
      </c>
      <c r="CT7" s="95">
        <v>2021</v>
      </c>
      <c r="CU7" s="780">
        <v>2021</v>
      </c>
      <c r="CV7" s="780">
        <v>2021</v>
      </c>
      <c r="CW7" s="780">
        <v>2021</v>
      </c>
      <c r="CX7" s="780">
        <v>2021</v>
      </c>
      <c r="CY7" s="780">
        <v>2021</v>
      </c>
      <c r="CZ7" s="95">
        <v>2021</v>
      </c>
      <c r="DA7" s="780">
        <v>2021</v>
      </c>
      <c r="DB7" s="95">
        <v>2021</v>
      </c>
      <c r="DC7" s="780">
        <v>2021</v>
      </c>
      <c r="DD7" s="780">
        <v>2021</v>
      </c>
      <c r="DE7" s="780">
        <v>2021</v>
      </c>
      <c r="DF7" s="780">
        <v>2021</v>
      </c>
      <c r="DG7" s="95" t="s">
        <v>3988</v>
      </c>
      <c r="DH7" s="94">
        <v>2021</v>
      </c>
      <c r="DI7" s="95">
        <v>2021</v>
      </c>
      <c r="DJ7" s="95">
        <v>2020</v>
      </c>
      <c r="DK7" s="95">
        <v>2020</v>
      </c>
      <c r="DL7" s="95">
        <v>2021</v>
      </c>
      <c r="DM7" s="780">
        <v>2021</v>
      </c>
      <c r="DN7" s="780">
        <v>2021</v>
      </c>
      <c r="DO7" s="780">
        <v>2021</v>
      </c>
      <c r="DP7" s="780">
        <v>2018</v>
      </c>
      <c r="DQ7" s="785" t="s">
        <v>3991</v>
      </c>
      <c r="DR7" s="780">
        <v>2021</v>
      </c>
      <c r="DS7" s="783"/>
      <c r="DT7" s="783"/>
      <c r="DU7" s="783"/>
      <c r="DV7" s="84" t="s">
        <v>3988</v>
      </c>
      <c r="DW7" s="84" t="s">
        <v>3990</v>
      </c>
      <c r="DX7" s="780">
        <v>2014</v>
      </c>
      <c r="DY7" s="783"/>
      <c r="DZ7" s="780">
        <v>2021</v>
      </c>
      <c r="EA7" s="780">
        <v>2021</v>
      </c>
      <c r="EB7" s="95">
        <v>2021</v>
      </c>
      <c r="EC7" s="783"/>
      <c r="ED7" s="95"/>
      <c r="EE7" s="783"/>
      <c r="EF7" s="783"/>
      <c r="EG7" s="783"/>
      <c r="EH7" s="783"/>
      <c r="EI7" s="780">
        <v>2016</v>
      </c>
      <c r="EJ7" s="780">
        <v>2015</v>
      </c>
      <c r="EK7" s="780">
        <v>2021</v>
      </c>
      <c r="EL7" s="780">
        <v>2019</v>
      </c>
      <c r="EM7" s="780">
        <v>2021</v>
      </c>
      <c r="EN7" s="780">
        <v>2020</v>
      </c>
      <c r="EO7" s="780" t="s">
        <v>3990</v>
      </c>
      <c r="EP7" s="780">
        <v>2020</v>
      </c>
      <c r="EQ7" s="783"/>
      <c r="ER7" s="780">
        <v>2021</v>
      </c>
      <c r="ES7" s="780">
        <v>2021</v>
      </c>
      <c r="ET7" s="780">
        <v>2021</v>
      </c>
      <c r="EU7" s="780">
        <v>2017</v>
      </c>
      <c r="EV7" s="780">
        <v>2020</v>
      </c>
      <c r="EW7" s="780">
        <v>2021</v>
      </c>
      <c r="EX7" s="780">
        <v>2020</v>
      </c>
      <c r="EY7" s="780">
        <v>2021</v>
      </c>
      <c r="EZ7" s="95">
        <v>2021</v>
      </c>
      <c r="FA7" s="95">
        <v>2021</v>
      </c>
      <c r="FB7" s="780">
        <v>2020</v>
      </c>
      <c r="FC7" s="780">
        <v>2019</v>
      </c>
      <c r="FD7" s="780">
        <v>2021</v>
      </c>
      <c r="FE7" s="780">
        <v>2017</v>
      </c>
      <c r="FF7" s="780">
        <v>2021</v>
      </c>
      <c r="FG7" s="780">
        <v>2021</v>
      </c>
      <c r="FH7" s="780">
        <v>2021</v>
      </c>
      <c r="FI7" s="780">
        <v>2021</v>
      </c>
      <c r="FJ7" s="780">
        <v>2017</v>
      </c>
      <c r="FK7" s="780">
        <v>2016</v>
      </c>
      <c r="FL7" s="780">
        <v>2017</v>
      </c>
      <c r="FM7" s="780">
        <v>2020</v>
      </c>
      <c r="FN7" s="780">
        <v>2020</v>
      </c>
      <c r="FO7" s="780">
        <v>2019</v>
      </c>
      <c r="FP7" s="780" t="s">
        <v>3992</v>
      </c>
      <c r="FQ7" s="780">
        <v>2020</v>
      </c>
      <c r="FR7" s="780">
        <v>2021</v>
      </c>
      <c r="FS7" s="780">
        <v>2021</v>
      </c>
      <c r="FT7" s="780">
        <v>2017</v>
      </c>
      <c r="FU7" s="783"/>
      <c r="FV7" s="785">
        <v>2015</v>
      </c>
      <c r="FW7" s="780">
        <v>2021</v>
      </c>
      <c r="FX7" s="95">
        <v>2021</v>
      </c>
      <c r="FY7" s="95">
        <v>2021</v>
      </c>
      <c r="FZ7" s="780">
        <v>2016</v>
      </c>
      <c r="GA7" s="780">
        <v>2011</v>
      </c>
      <c r="GB7" s="780">
        <v>2019</v>
      </c>
      <c r="GC7" s="780">
        <v>2021</v>
      </c>
      <c r="GD7" s="780">
        <v>2021</v>
      </c>
      <c r="GE7" s="783"/>
      <c r="GF7" s="95" t="s">
        <v>3988</v>
      </c>
      <c r="GG7" s="785">
        <v>2017</v>
      </c>
      <c r="GH7" s="783"/>
      <c r="GI7" s="780">
        <v>2013</v>
      </c>
      <c r="GJ7" s="780">
        <v>2021</v>
      </c>
      <c r="GK7" s="780">
        <v>2021</v>
      </c>
      <c r="GL7" s="780">
        <v>2020</v>
      </c>
      <c r="GM7" s="780">
        <v>2021</v>
      </c>
      <c r="GN7" s="780">
        <v>2019</v>
      </c>
      <c r="GO7" s="780">
        <v>2021</v>
      </c>
      <c r="GP7" s="780" t="s">
        <v>3993</v>
      </c>
      <c r="GQ7" s="780">
        <v>2020</v>
      </c>
      <c r="GR7" s="780">
        <v>2020</v>
      </c>
      <c r="GS7" s="780">
        <v>2019</v>
      </c>
      <c r="GT7" s="780">
        <v>2019</v>
      </c>
      <c r="GU7" s="780">
        <v>2021</v>
      </c>
      <c r="GV7" s="780">
        <v>2018</v>
      </c>
      <c r="GW7" s="780">
        <v>2021</v>
      </c>
      <c r="GX7" s="780" t="s">
        <v>3988</v>
      </c>
      <c r="GY7" s="780"/>
      <c r="GZ7" s="780">
        <v>2021</v>
      </c>
      <c r="HA7" s="780">
        <v>2021</v>
      </c>
      <c r="HB7" s="780">
        <v>2021</v>
      </c>
      <c r="HC7" s="780">
        <v>2021</v>
      </c>
      <c r="HD7" s="780">
        <v>2019</v>
      </c>
      <c r="HE7" s="783"/>
      <c r="HF7" s="783"/>
      <c r="HG7" s="783"/>
      <c r="HH7" s="783"/>
      <c r="HI7" s="780">
        <v>2021</v>
      </c>
      <c r="HJ7" s="95">
        <v>2019</v>
      </c>
      <c r="HK7" s="95" t="s">
        <v>3988</v>
      </c>
      <c r="HL7" s="780">
        <v>2021</v>
      </c>
      <c r="HM7" s="95">
        <v>2018</v>
      </c>
      <c r="HN7" s="783"/>
      <c r="HO7" s="783"/>
      <c r="HP7" s="783"/>
      <c r="HQ7" s="783"/>
      <c r="HR7" s="783"/>
      <c r="HS7" s="780">
        <v>2021</v>
      </c>
      <c r="HT7" s="780" t="s">
        <v>3988</v>
      </c>
      <c r="HU7" s="780">
        <v>2021</v>
      </c>
      <c r="HV7" s="780">
        <v>2020</v>
      </c>
      <c r="HW7" s="780">
        <v>2021</v>
      </c>
      <c r="HX7" s="780">
        <v>2021</v>
      </c>
      <c r="HY7" s="780">
        <v>2019</v>
      </c>
      <c r="HZ7" s="780">
        <v>2021</v>
      </c>
      <c r="IA7" s="780">
        <v>2021</v>
      </c>
      <c r="IB7" s="780">
        <v>2021</v>
      </c>
      <c r="IC7" s="780">
        <v>2021</v>
      </c>
      <c r="ID7" s="780" t="s">
        <v>3994</v>
      </c>
      <c r="IE7" s="780">
        <v>2021</v>
      </c>
      <c r="IF7" s="780">
        <v>2018</v>
      </c>
      <c r="IG7" s="783"/>
      <c r="IH7" s="783"/>
      <c r="II7" s="780">
        <v>2021</v>
      </c>
      <c r="IJ7" s="783"/>
      <c r="IK7" s="783"/>
      <c r="IL7" s="90">
        <v>2020</v>
      </c>
      <c r="IM7" s="95">
        <v>2021</v>
      </c>
      <c r="IN7" s="95" t="s">
        <v>3990</v>
      </c>
      <c r="IO7" s="780">
        <v>2020</v>
      </c>
      <c r="IP7" s="780">
        <v>2019</v>
      </c>
      <c r="IQ7" s="780">
        <v>2021</v>
      </c>
      <c r="IR7" s="785">
        <v>2019</v>
      </c>
      <c r="IS7" s="780">
        <v>2021</v>
      </c>
      <c r="IT7" s="780">
        <v>2021</v>
      </c>
      <c r="IU7" s="780">
        <v>2021</v>
      </c>
      <c r="IV7" s="780">
        <v>2019</v>
      </c>
      <c r="IW7" s="95">
        <v>2021</v>
      </c>
      <c r="IX7" s="95">
        <v>2019</v>
      </c>
      <c r="IY7" s="95">
        <v>2017</v>
      </c>
      <c r="IZ7" s="95">
        <v>2016</v>
      </c>
      <c r="JA7" s="95">
        <v>2019</v>
      </c>
      <c r="JB7" s="95">
        <v>2016</v>
      </c>
      <c r="JC7" s="95">
        <v>2016</v>
      </c>
      <c r="JD7" s="95" t="s">
        <v>3995</v>
      </c>
      <c r="JE7" s="95" t="s">
        <v>3995</v>
      </c>
      <c r="JF7" s="95" t="s">
        <v>3995</v>
      </c>
      <c r="JG7" s="95" t="s">
        <v>3995</v>
      </c>
      <c r="JH7" s="95" t="s">
        <v>3995</v>
      </c>
      <c r="JI7" s="95">
        <v>2016</v>
      </c>
      <c r="JJ7" s="95">
        <v>2016</v>
      </c>
      <c r="JK7" s="95">
        <v>2020</v>
      </c>
      <c r="JL7" s="95">
        <v>2016</v>
      </c>
      <c r="JM7" s="95" t="s">
        <v>3995</v>
      </c>
      <c r="JN7" s="95">
        <v>2016</v>
      </c>
      <c r="JO7" s="95" t="s">
        <v>3995</v>
      </c>
      <c r="JP7" s="95">
        <v>2016</v>
      </c>
      <c r="JQ7" s="95">
        <v>2016</v>
      </c>
      <c r="JR7" s="95">
        <v>2017</v>
      </c>
      <c r="JS7" s="780" t="s">
        <v>3996</v>
      </c>
      <c r="JT7" s="780" t="s">
        <v>3997</v>
      </c>
      <c r="JU7" s="780">
        <v>2021</v>
      </c>
      <c r="JV7" s="780">
        <v>2021</v>
      </c>
      <c r="JW7" s="780">
        <v>2016</v>
      </c>
      <c r="JX7" s="780">
        <v>2016</v>
      </c>
      <c r="JY7" s="780">
        <v>2018</v>
      </c>
      <c r="JZ7" s="780">
        <v>2017</v>
      </c>
      <c r="KA7" s="783"/>
      <c r="KB7" s="780">
        <v>2021</v>
      </c>
      <c r="KC7" s="780">
        <v>2018</v>
      </c>
      <c r="KD7" s="780">
        <v>2011</v>
      </c>
      <c r="KE7" s="780">
        <v>2017</v>
      </c>
      <c r="KF7" s="780">
        <v>2021</v>
      </c>
      <c r="KG7" s="780">
        <v>2018</v>
      </c>
      <c r="KH7" s="780">
        <v>2021</v>
      </c>
      <c r="KI7" s="780">
        <v>2017</v>
      </c>
      <c r="KJ7" s="780">
        <v>2018</v>
      </c>
      <c r="KK7" s="780">
        <v>2018</v>
      </c>
      <c r="KL7" s="780">
        <v>2021</v>
      </c>
      <c r="KM7" s="780">
        <v>2019</v>
      </c>
      <c r="KN7" s="780">
        <v>2019</v>
      </c>
      <c r="KO7" s="780">
        <v>2019</v>
      </c>
      <c r="KP7" s="95">
        <v>2021</v>
      </c>
      <c r="KQ7" s="783"/>
      <c r="KR7" s="90">
        <v>2018</v>
      </c>
      <c r="KS7" s="783"/>
      <c r="KT7" s="90">
        <v>2018</v>
      </c>
      <c r="KU7" s="90">
        <v>2018</v>
      </c>
      <c r="KV7" s="90">
        <v>2020</v>
      </c>
      <c r="KW7" s="90">
        <v>2019</v>
      </c>
      <c r="KX7" s="90">
        <v>2018</v>
      </c>
      <c r="KY7" s="90">
        <v>2018</v>
      </c>
      <c r="KZ7" s="90">
        <v>2018</v>
      </c>
      <c r="LA7" s="90" t="s">
        <v>3998</v>
      </c>
      <c r="LB7" s="90" t="s">
        <v>3998</v>
      </c>
      <c r="LC7" s="90" t="s">
        <v>3992</v>
      </c>
      <c r="LD7" s="90" t="s">
        <v>3998</v>
      </c>
      <c r="LE7" s="90" t="s">
        <v>3998</v>
      </c>
      <c r="LF7" s="90" t="s">
        <v>3998</v>
      </c>
      <c r="LG7" s="90" t="s">
        <v>3998</v>
      </c>
      <c r="LH7" s="90">
        <v>2019</v>
      </c>
      <c r="LI7" s="90">
        <v>2018</v>
      </c>
      <c r="LJ7" s="90">
        <v>2019</v>
      </c>
      <c r="LK7" s="90">
        <v>2020</v>
      </c>
      <c r="LL7" s="90">
        <v>2021</v>
      </c>
      <c r="LM7" s="90">
        <v>2021</v>
      </c>
      <c r="LN7" s="90">
        <v>2018</v>
      </c>
      <c r="LO7" s="90">
        <v>2019</v>
      </c>
      <c r="LP7" s="90">
        <v>2019</v>
      </c>
      <c r="LQ7" s="90">
        <v>2021</v>
      </c>
    </row>
    <row r="8" spans="1:332" ht="51" x14ac:dyDescent="0.2">
      <c r="A8" s="750" t="s">
        <v>9</v>
      </c>
      <c r="B8" s="747" t="s">
        <v>184</v>
      </c>
      <c r="C8" s="750" t="s">
        <v>185</v>
      </c>
      <c r="D8" s="747" t="s">
        <v>3410</v>
      </c>
      <c r="E8" s="85" t="s">
        <v>186</v>
      </c>
      <c r="F8" s="783"/>
      <c r="G8" s="95"/>
      <c r="H8" s="783"/>
      <c r="I8" s="786"/>
      <c r="J8" s="752" t="s">
        <v>3999</v>
      </c>
      <c r="K8" s="787" t="s">
        <v>4000</v>
      </c>
      <c r="L8" s="788" t="s">
        <v>4001</v>
      </c>
      <c r="M8" s="788">
        <v>44355</v>
      </c>
      <c r="N8" s="788" t="s">
        <v>4001</v>
      </c>
      <c r="O8" s="788" t="s">
        <v>4002</v>
      </c>
      <c r="P8" s="788" t="s">
        <v>4001</v>
      </c>
      <c r="Q8" s="752" t="s">
        <v>4003</v>
      </c>
      <c r="R8" s="787" t="s">
        <v>4004</v>
      </c>
      <c r="S8" s="752">
        <v>44228</v>
      </c>
      <c r="T8" s="787" t="s">
        <v>957</v>
      </c>
      <c r="U8" s="787" t="s">
        <v>4001</v>
      </c>
      <c r="V8" s="752" t="s">
        <v>4005</v>
      </c>
      <c r="W8" s="787" t="s">
        <v>663</v>
      </c>
      <c r="X8" s="752" t="s">
        <v>4006</v>
      </c>
      <c r="Y8" s="752" t="s">
        <v>957</v>
      </c>
      <c r="Z8" s="752" t="s">
        <v>4007</v>
      </c>
      <c r="AA8" s="786"/>
      <c r="AB8" s="752" t="s">
        <v>4008</v>
      </c>
      <c r="AC8" s="789">
        <v>44348</v>
      </c>
      <c r="AD8" s="786"/>
      <c r="AE8" s="786"/>
      <c r="AF8" s="786"/>
      <c r="AG8" s="786"/>
      <c r="AH8" s="786"/>
      <c r="AI8" s="786"/>
      <c r="AJ8" s="787">
        <v>44293</v>
      </c>
      <c r="AK8" s="752">
        <v>44225</v>
      </c>
      <c r="AL8" s="787">
        <v>44251</v>
      </c>
      <c r="AM8" s="752">
        <v>44225</v>
      </c>
      <c r="AN8" s="752" t="s">
        <v>4009</v>
      </c>
      <c r="AO8" s="786"/>
      <c r="AP8" s="752">
        <v>44197</v>
      </c>
      <c r="AQ8" s="786"/>
      <c r="AR8" s="787">
        <v>44197</v>
      </c>
      <c r="AS8" s="787" t="s">
        <v>957</v>
      </c>
      <c r="AT8" s="786"/>
      <c r="AU8" s="752" t="s">
        <v>4010</v>
      </c>
      <c r="AV8" s="787" t="s">
        <v>4011</v>
      </c>
      <c r="AW8" s="787" t="s">
        <v>4012</v>
      </c>
      <c r="AX8" s="787" t="s">
        <v>4013</v>
      </c>
      <c r="AY8" s="752" t="s">
        <v>4014</v>
      </c>
      <c r="AZ8" s="786"/>
      <c r="BA8" s="786"/>
      <c r="BB8" s="786"/>
      <c r="BC8" s="786"/>
      <c r="BD8" s="752">
        <v>44272</v>
      </c>
      <c r="BE8" s="752">
        <v>43656</v>
      </c>
      <c r="BF8" s="752">
        <v>44305</v>
      </c>
      <c r="BG8" s="788" t="s">
        <v>4015</v>
      </c>
      <c r="BH8" s="788" t="s">
        <v>4016</v>
      </c>
      <c r="BI8" s="788" t="s">
        <v>4017</v>
      </c>
      <c r="BJ8" s="788" t="s">
        <v>4018</v>
      </c>
      <c r="BK8" s="786"/>
      <c r="BL8" s="788" t="s">
        <v>4018</v>
      </c>
      <c r="BM8" s="788" t="s">
        <v>4019</v>
      </c>
      <c r="BN8" s="788" t="s">
        <v>4015</v>
      </c>
      <c r="BO8" s="788" t="s">
        <v>4020</v>
      </c>
      <c r="BP8" s="788">
        <v>44392</v>
      </c>
      <c r="BQ8" s="788" t="s">
        <v>4021</v>
      </c>
      <c r="BR8" s="788">
        <v>44348</v>
      </c>
      <c r="BS8" s="788" t="s">
        <v>4022</v>
      </c>
      <c r="BT8" s="786"/>
      <c r="BU8" s="787">
        <v>44103</v>
      </c>
      <c r="BV8" s="752">
        <v>44455</v>
      </c>
      <c r="BW8" s="787">
        <v>44216</v>
      </c>
      <c r="BX8" s="752">
        <v>44235</v>
      </c>
      <c r="BY8" s="752">
        <v>44235</v>
      </c>
      <c r="BZ8" s="752">
        <v>44197</v>
      </c>
      <c r="CA8" s="752" t="s">
        <v>4023</v>
      </c>
      <c r="CB8" s="752" t="s">
        <v>4024</v>
      </c>
      <c r="CC8" s="752" t="s">
        <v>4025</v>
      </c>
      <c r="CD8" s="752">
        <v>44221</v>
      </c>
      <c r="CE8" s="752" t="s">
        <v>4026</v>
      </c>
      <c r="CF8" s="752">
        <v>44487</v>
      </c>
      <c r="CG8" s="752">
        <v>44392</v>
      </c>
      <c r="CH8" s="787">
        <v>44197</v>
      </c>
      <c r="CI8" s="787">
        <v>44228</v>
      </c>
      <c r="CJ8" s="787">
        <v>44189</v>
      </c>
      <c r="CK8" s="787" t="s">
        <v>2160</v>
      </c>
      <c r="CL8" s="787">
        <v>44507</v>
      </c>
      <c r="CM8" s="787">
        <v>44136</v>
      </c>
      <c r="CN8" s="787">
        <v>44228</v>
      </c>
      <c r="CO8" s="787">
        <v>44400</v>
      </c>
      <c r="CP8" s="787" t="s">
        <v>4027</v>
      </c>
      <c r="CQ8" s="787">
        <v>44431</v>
      </c>
      <c r="CR8" s="790">
        <v>44328</v>
      </c>
      <c r="CS8" s="790">
        <v>44232</v>
      </c>
      <c r="CT8" s="752">
        <v>44441</v>
      </c>
      <c r="CU8" s="787">
        <v>44155</v>
      </c>
      <c r="CV8" s="787">
        <v>44452</v>
      </c>
      <c r="CW8" s="787">
        <v>44242</v>
      </c>
      <c r="CX8" s="787" t="s">
        <v>4028</v>
      </c>
      <c r="CY8" s="787">
        <v>44501</v>
      </c>
      <c r="CZ8" s="752">
        <v>44470</v>
      </c>
      <c r="DA8" s="787">
        <v>44197</v>
      </c>
      <c r="DB8" s="752">
        <v>44501</v>
      </c>
      <c r="DC8" s="787">
        <v>44393</v>
      </c>
      <c r="DD8" s="787">
        <v>44280</v>
      </c>
      <c r="DE8" s="787">
        <v>44348</v>
      </c>
      <c r="DF8" s="787">
        <v>44350</v>
      </c>
      <c r="DG8" s="752" t="s">
        <v>4029</v>
      </c>
      <c r="DH8" s="791">
        <v>44228</v>
      </c>
      <c r="DI8" s="752">
        <v>44218</v>
      </c>
      <c r="DJ8" s="752">
        <v>44331</v>
      </c>
      <c r="DK8" s="752">
        <v>44440</v>
      </c>
      <c r="DL8" s="752">
        <v>44209</v>
      </c>
      <c r="DM8" s="787">
        <v>44225</v>
      </c>
      <c r="DN8" s="787">
        <v>44484</v>
      </c>
      <c r="DO8" s="787">
        <v>44190</v>
      </c>
      <c r="DP8" s="787" t="s">
        <v>4030</v>
      </c>
      <c r="DQ8" s="792" t="s">
        <v>4031</v>
      </c>
      <c r="DR8" s="787" t="s">
        <v>4032</v>
      </c>
      <c r="DS8" s="786"/>
      <c r="DT8" s="786"/>
      <c r="DU8" s="786"/>
      <c r="DV8" s="753" t="s">
        <v>4033</v>
      </c>
      <c r="DW8" s="753">
        <v>44320</v>
      </c>
      <c r="DX8" s="787" t="s">
        <v>957</v>
      </c>
      <c r="DY8" s="786"/>
      <c r="DZ8" s="787">
        <v>44378</v>
      </c>
      <c r="EA8" s="787" t="s">
        <v>4034</v>
      </c>
      <c r="EB8" s="752" t="s">
        <v>4035</v>
      </c>
      <c r="EC8" s="786"/>
      <c r="ED8" s="752"/>
      <c r="EE8" s="786"/>
      <c r="EF8" s="786"/>
      <c r="EG8" s="786"/>
      <c r="EH8" s="786"/>
      <c r="EI8" s="787" t="s">
        <v>4036</v>
      </c>
      <c r="EJ8" s="787">
        <v>44392</v>
      </c>
      <c r="EK8" s="787" t="s">
        <v>4037</v>
      </c>
      <c r="EL8" s="787" t="s">
        <v>4038</v>
      </c>
      <c r="EM8" s="787">
        <v>44305</v>
      </c>
      <c r="EN8" s="787" t="s">
        <v>663</v>
      </c>
      <c r="EO8" s="787" t="s">
        <v>4039</v>
      </c>
      <c r="EP8" s="787">
        <v>44197</v>
      </c>
      <c r="EQ8" s="786"/>
      <c r="ER8" s="787" t="s">
        <v>4040</v>
      </c>
      <c r="ES8" s="787" t="s">
        <v>4041</v>
      </c>
      <c r="ET8" s="787" t="s">
        <v>4042</v>
      </c>
      <c r="EU8" s="787" t="s">
        <v>4043</v>
      </c>
      <c r="EV8" s="787">
        <v>44228</v>
      </c>
      <c r="EW8" s="787">
        <v>44295</v>
      </c>
      <c r="EX8" s="787">
        <v>44271</v>
      </c>
      <c r="EY8" s="787">
        <v>44062</v>
      </c>
      <c r="EZ8" s="752" t="s">
        <v>4044</v>
      </c>
      <c r="FA8" s="752">
        <v>44342</v>
      </c>
      <c r="FB8" s="787">
        <v>44257</v>
      </c>
      <c r="FC8" s="787" t="s">
        <v>4045</v>
      </c>
      <c r="FD8" s="787">
        <v>44328</v>
      </c>
      <c r="FE8" s="787">
        <v>44042</v>
      </c>
      <c r="FF8" s="787">
        <v>44324</v>
      </c>
      <c r="FG8" s="787">
        <v>44300</v>
      </c>
      <c r="FH8" s="787">
        <v>44409</v>
      </c>
      <c r="FI8" s="787" t="s">
        <v>4046</v>
      </c>
      <c r="FJ8" s="787" t="s">
        <v>4047</v>
      </c>
      <c r="FK8" s="787">
        <v>43957</v>
      </c>
      <c r="FL8" s="787">
        <v>44298</v>
      </c>
      <c r="FM8" s="787">
        <v>44228</v>
      </c>
      <c r="FN8" s="787">
        <v>44228</v>
      </c>
      <c r="FO8" s="787">
        <v>44287</v>
      </c>
      <c r="FP8" s="787">
        <v>44336</v>
      </c>
      <c r="FQ8" s="787" t="s">
        <v>4048</v>
      </c>
      <c r="FR8" s="787">
        <v>44102</v>
      </c>
      <c r="FS8" s="787">
        <v>44317</v>
      </c>
      <c r="FT8" s="787">
        <v>44287</v>
      </c>
      <c r="FU8" s="786"/>
      <c r="FV8" s="792" t="s">
        <v>4049</v>
      </c>
      <c r="FW8" s="787" t="s">
        <v>4050</v>
      </c>
      <c r="FX8" s="752" t="s">
        <v>4051</v>
      </c>
      <c r="FY8" s="752" t="s">
        <v>4052</v>
      </c>
      <c r="FZ8" s="787" t="s">
        <v>957</v>
      </c>
      <c r="GA8" s="787" t="s">
        <v>4001</v>
      </c>
      <c r="GB8" s="787" t="s">
        <v>4001</v>
      </c>
      <c r="GC8" s="787" t="s">
        <v>4053</v>
      </c>
      <c r="GD8" s="787" t="s">
        <v>4054</v>
      </c>
      <c r="GE8" s="786"/>
      <c r="GF8" s="752" t="s">
        <v>4055</v>
      </c>
      <c r="GG8" s="792" t="s">
        <v>4055</v>
      </c>
      <c r="GH8" s="786"/>
      <c r="GI8" s="787">
        <v>44267</v>
      </c>
      <c r="GJ8" s="787" t="s">
        <v>4056</v>
      </c>
      <c r="GK8" s="787">
        <v>44236</v>
      </c>
      <c r="GL8" s="787" t="s">
        <v>4057</v>
      </c>
      <c r="GM8" s="787" t="s">
        <v>4058</v>
      </c>
      <c r="GN8" s="787" t="s">
        <v>4059</v>
      </c>
      <c r="GO8" s="787" t="s">
        <v>4060</v>
      </c>
      <c r="GP8" s="787">
        <v>44399</v>
      </c>
      <c r="GQ8" s="787">
        <v>44125</v>
      </c>
      <c r="GR8" s="787">
        <v>44375</v>
      </c>
      <c r="GS8" s="787" t="s">
        <v>4061</v>
      </c>
      <c r="GT8" s="787" t="s">
        <v>4062</v>
      </c>
      <c r="GU8" s="787" t="s">
        <v>4063</v>
      </c>
      <c r="GV8" s="787" t="s">
        <v>4064</v>
      </c>
      <c r="GW8" s="787" t="s">
        <v>4065</v>
      </c>
      <c r="GX8" s="787" t="s">
        <v>4066</v>
      </c>
      <c r="GY8" s="787"/>
      <c r="GZ8" s="787">
        <v>44337</v>
      </c>
      <c r="HA8" s="787">
        <v>44213</v>
      </c>
      <c r="HB8" s="787">
        <v>44407</v>
      </c>
      <c r="HC8" s="787" t="s">
        <v>4067</v>
      </c>
      <c r="HD8" s="787" t="s">
        <v>4068</v>
      </c>
      <c r="HE8" s="786"/>
      <c r="HF8" s="786"/>
      <c r="HG8" s="786"/>
      <c r="HH8" s="786"/>
      <c r="HI8" s="787" t="s">
        <v>4069</v>
      </c>
      <c r="HJ8" s="752" t="s">
        <v>4070</v>
      </c>
      <c r="HK8" s="752" t="s">
        <v>4071</v>
      </c>
      <c r="HL8" s="787" t="s">
        <v>4072</v>
      </c>
      <c r="HM8" s="752" t="s">
        <v>4073</v>
      </c>
      <c r="HN8" s="786"/>
      <c r="HO8" s="786"/>
      <c r="HP8" s="786"/>
      <c r="HQ8" s="786"/>
      <c r="HR8" s="786"/>
      <c r="HS8" s="787" t="s">
        <v>4074</v>
      </c>
      <c r="HT8" s="787" t="s">
        <v>4075</v>
      </c>
      <c r="HU8" s="787">
        <v>44393</v>
      </c>
      <c r="HV8" s="787">
        <v>44210</v>
      </c>
      <c r="HW8" s="787" t="s">
        <v>663</v>
      </c>
      <c r="HX8" s="787" t="s">
        <v>4076</v>
      </c>
      <c r="HY8" s="787">
        <v>44075</v>
      </c>
      <c r="HZ8" s="787" t="s">
        <v>4077</v>
      </c>
      <c r="IA8" s="787" t="s">
        <v>4078</v>
      </c>
      <c r="IB8" s="787" t="s">
        <v>4079</v>
      </c>
      <c r="IC8" s="787" t="s">
        <v>4080</v>
      </c>
      <c r="ID8" s="787" t="s">
        <v>4081</v>
      </c>
      <c r="IE8" s="787" t="s">
        <v>4082</v>
      </c>
      <c r="IF8" s="787">
        <v>44195</v>
      </c>
      <c r="IG8" s="786"/>
      <c r="IH8" s="786"/>
      <c r="II8" s="787" t="s">
        <v>4083</v>
      </c>
      <c r="IJ8" s="786"/>
      <c r="IK8" s="786"/>
      <c r="IL8" s="754" t="s">
        <v>4084</v>
      </c>
      <c r="IM8" s="752">
        <v>44342</v>
      </c>
      <c r="IN8" s="752">
        <v>44312</v>
      </c>
      <c r="IO8" s="787" t="s">
        <v>4066</v>
      </c>
      <c r="IP8" s="787">
        <v>44288</v>
      </c>
      <c r="IQ8" s="787">
        <v>44440</v>
      </c>
      <c r="IR8" s="792">
        <v>44323</v>
      </c>
      <c r="IS8" s="787">
        <v>44329</v>
      </c>
      <c r="IT8" s="787">
        <v>44382</v>
      </c>
      <c r="IU8" s="787">
        <v>44362</v>
      </c>
      <c r="IV8" s="787" t="s">
        <v>4085</v>
      </c>
      <c r="IW8" s="752" t="s">
        <v>4086</v>
      </c>
      <c r="IX8" s="752" t="s">
        <v>4001</v>
      </c>
      <c r="IY8" s="752">
        <v>43976</v>
      </c>
      <c r="IZ8" s="752" t="s">
        <v>4087</v>
      </c>
      <c r="JA8" s="752" t="s">
        <v>4088</v>
      </c>
      <c r="JB8" s="752" t="s">
        <v>4089</v>
      </c>
      <c r="JC8" s="752" t="s">
        <v>4090</v>
      </c>
      <c r="JD8" s="752" t="s">
        <v>4091</v>
      </c>
      <c r="JE8" s="752" t="s">
        <v>4092</v>
      </c>
      <c r="JF8" s="752" t="s">
        <v>4093</v>
      </c>
      <c r="JG8" s="752" t="s">
        <v>4094</v>
      </c>
      <c r="JH8" s="752" t="s">
        <v>4095</v>
      </c>
      <c r="JI8" s="752" t="s">
        <v>4096</v>
      </c>
      <c r="JJ8" s="752" t="s">
        <v>4097</v>
      </c>
      <c r="JK8" s="752" t="s">
        <v>4098</v>
      </c>
      <c r="JL8" s="752" t="s">
        <v>4099</v>
      </c>
      <c r="JM8" s="752" t="s">
        <v>4100</v>
      </c>
      <c r="JN8" s="752" t="s">
        <v>4101</v>
      </c>
      <c r="JO8" s="752" t="s">
        <v>4102</v>
      </c>
      <c r="JP8" s="752" t="s">
        <v>4074</v>
      </c>
      <c r="JQ8" s="752" t="s">
        <v>4103</v>
      </c>
      <c r="JR8" s="752" t="s">
        <v>4104</v>
      </c>
      <c r="JS8" s="787" t="s">
        <v>4105</v>
      </c>
      <c r="JT8" s="787" t="s">
        <v>4106</v>
      </c>
      <c r="JU8" s="787" t="s">
        <v>4107</v>
      </c>
      <c r="JV8" s="787" t="s">
        <v>4108</v>
      </c>
      <c r="JW8" s="787" t="s">
        <v>2573</v>
      </c>
      <c r="JX8" s="787">
        <v>44310</v>
      </c>
      <c r="JY8" s="787">
        <v>44230</v>
      </c>
      <c r="JZ8" s="787">
        <v>44348</v>
      </c>
      <c r="KA8" s="786"/>
      <c r="KB8" s="787">
        <v>44296</v>
      </c>
      <c r="KC8" s="787">
        <v>44165</v>
      </c>
      <c r="KD8" s="787" t="s">
        <v>4046</v>
      </c>
      <c r="KE8" s="787">
        <v>44197</v>
      </c>
      <c r="KF8" s="787">
        <v>44224</v>
      </c>
      <c r="KG8" s="787">
        <v>44328</v>
      </c>
      <c r="KH8" s="787">
        <v>44253</v>
      </c>
      <c r="KI8" s="787">
        <v>43951</v>
      </c>
      <c r="KJ8" s="787">
        <v>44137</v>
      </c>
      <c r="KK8" s="787">
        <v>44137</v>
      </c>
      <c r="KL8" s="787">
        <v>44197</v>
      </c>
      <c r="KM8" s="787" t="s">
        <v>4109</v>
      </c>
      <c r="KN8" s="787">
        <v>44197</v>
      </c>
      <c r="KO8" s="787">
        <v>44067</v>
      </c>
      <c r="KP8" s="752" t="s">
        <v>583</v>
      </c>
      <c r="KQ8" s="786"/>
      <c r="KR8" s="754" t="s">
        <v>4110</v>
      </c>
      <c r="KS8" s="786"/>
      <c r="KT8" s="754" t="s">
        <v>4111</v>
      </c>
      <c r="KU8" s="754">
        <v>43958</v>
      </c>
      <c r="KV8" s="754" t="s">
        <v>4112</v>
      </c>
      <c r="KW8" s="754" t="s">
        <v>4070</v>
      </c>
      <c r="KX8" s="754" t="s">
        <v>4113</v>
      </c>
      <c r="KY8" s="754" t="s">
        <v>4114</v>
      </c>
      <c r="KZ8" s="754" t="s">
        <v>4115</v>
      </c>
      <c r="LA8" s="754" t="s">
        <v>4116</v>
      </c>
      <c r="LB8" s="754" t="s">
        <v>4117</v>
      </c>
      <c r="LC8" s="754" t="s">
        <v>4118</v>
      </c>
      <c r="LD8" s="754" t="s">
        <v>4119</v>
      </c>
      <c r="LE8" s="754" t="s">
        <v>4120</v>
      </c>
      <c r="LF8" s="754" t="s">
        <v>2573</v>
      </c>
      <c r="LG8" s="754" t="s">
        <v>4121</v>
      </c>
      <c r="LH8" s="754" t="s">
        <v>4011</v>
      </c>
      <c r="LI8" s="754" t="s">
        <v>4122</v>
      </c>
      <c r="LJ8" s="754" t="s">
        <v>4123</v>
      </c>
      <c r="LK8" s="754" t="s">
        <v>4124</v>
      </c>
      <c r="LL8" s="754" t="s">
        <v>663</v>
      </c>
      <c r="LM8" s="754" t="s">
        <v>4125</v>
      </c>
      <c r="LN8" s="754" t="s">
        <v>4116</v>
      </c>
      <c r="LO8" s="754" t="s">
        <v>4011</v>
      </c>
      <c r="LP8" s="754" t="s">
        <v>4126</v>
      </c>
      <c r="LQ8" s="754" t="s">
        <v>4127</v>
      </c>
      <c r="LR8" s="102"/>
      <c r="LS8" s="103"/>
      <c r="LT8" s="103"/>
    </row>
    <row r="9" spans="1:332" ht="30.75" customHeight="1" x14ac:dyDescent="0.2">
      <c r="A9" s="750"/>
      <c r="B9" s="747"/>
      <c r="C9" s="750"/>
      <c r="D9" s="747"/>
      <c r="E9" s="85" t="s">
        <v>187</v>
      </c>
      <c r="F9" s="783"/>
      <c r="G9" s="95"/>
      <c r="H9" s="783"/>
      <c r="I9" s="786"/>
      <c r="J9" s="752" t="s">
        <v>4128</v>
      </c>
      <c r="K9" s="787" t="s">
        <v>4129</v>
      </c>
      <c r="L9" s="788" t="s">
        <v>4130</v>
      </c>
      <c r="M9" s="788">
        <v>44530</v>
      </c>
      <c r="N9" s="788" t="s">
        <v>4131</v>
      </c>
      <c r="O9" s="788" t="s">
        <v>852</v>
      </c>
      <c r="P9" s="788" t="s">
        <v>4074</v>
      </c>
      <c r="Q9" s="752" t="s">
        <v>4132</v>
      </c>
      <c r="R9" s="787" t="s">
        <v>852</v>
      </c>
      <c r="S9" s="752">
        <v>44539</v>
      </c>
      <c r="T9" s="787" t="s">
        <v>852</v>
      </c>
      <c r="U9" s="787" t="s">
        <v>2574</v>
      </c>
      <c r="V9" s="752" t="s">
        <v>4133</v>
      </c>
      <c r="W9" s="787" t="s">
        <v>4134</v>
      </c>
      <c r="X9" s="752" t="s">
        <v>1603</v>
      </c>
      <c r="Y9" s="752" t="s">
        <v>852</v>
      </c>
      <c r="Z9" s="752" t="s">
        <v>4135</v>
      </c>
      <c r="AA9" s="786"/>
      <c r="AB9" s="752" t="s">
        <v>4136</v>
      </c>
      <c r="AC9" s="789">
        <v>44546</v>
      </c>
      <c r="AD9" s="786"/>
      <c r="AE9" s="786"/>
      <c r="AF9" s="786"/>
      <c r="AG9" s="786"/>
      <c r="AH9" s="786"/>
      <c r="AI9" s="786"/>
      <c r="AJ9" s="787">
        <v>44468</v>
      </c>
      <c r="AK9" s="752">
        <v>44421</v>
      </c>
      <c r="AL9" s="787">
        <v>44561</v>
      </c>
      <c r="AM9" s="752">
        <v>44561</v>
      </c>
      <c r="AN9" s="752" t="s">
        <v>4137</v>
      </c>
      <c r="AO9" s="786"/>
      <c r="AP9" s="752">
        <v>44561</v>
      </c>
      <c r="AQ9" s="786"/>
      <c r="AR9" s="787">
        <v>44561</v>
      </c>
      <c r="AS9" s="787" t="s">
        <v>852</v>
      </c>
      <c r="AT9" s="786"/>
      <c r="AU9" s="752" t="s">
        <v>4007</v>
      </c>
      <c r="AV9" s="787" t="s">
        <v>4138</v>
      </c>
      <c r="AW9" s="787" t="s">
        <v>4001</v>
      </c>
      <c r="AX9" s="787" t="s">
        <v>4139</v>
      </c>
      <c r="AY9" s="752" t="s">
        <v>4140</v>
      </c>
      <c r="AZ9" s="786"/>
      <c r="BA9" s="786"/>
      <c r="BB9" s="786"/>
      <c r="BC9" s="786"/>
      <c r="BD9" s="752">
        <v>44469</v>
      </c>
      <c r="BE9" s="752">
        <v>44561</v>
      </c>
      <c r="BF9" s="752">
        <v>44397</v>
      </c>
      <c r="BG9" s="788" t="s">
        <v>4129</v>
      </c>
      <c r="BH9" s="788" t="s">
        <v>3274</v>
      </c>
      <c r="BI9" s="788" t="s">
        <v>2574</v>
      </c>
      <c r="BJ9" s="788" t="s">
        <v>1540</v>
      </c>
      <c r="BK9" s="786"/>
      <c r="BL9" s="788" t="s">
        <v>4141</v>
      </c>
      <c r="BM9" s="788" t="s">
        <v>3093</v>
      </c>
      <c r="BN9" s="788" t="s">
        <v>1540</v>
      </c>
      <c r="BO9" s="788" t="s">
        <v>852</v>
      </c>
      <c r="BP9" s="788">
        <v>44408</v>
      </c>
      <c r="BQ9" s="788" t="s">
        <v>4142</v>
      </c>
      <c r="BR9" s="788">
        <v>44561</v>
      </c>
      <c r="BS9" s="788" t="s">
        <v>4130</v>
      </c>
      <c r="BT9" s="786"/>
      <c r="BU9" s="787">
        <v>44298</v>
      </c>
      <c r="BV9" s="752">
        <v>44540</v>
      </c>
      <c r="BW9" s="787">
        <v>44348</v>
      </c>
      <c r="BX9" s="752">
        <v>44335</v>
      </c>
      <c r="BY9" s="752">
        <v>44286</v>
      </c>
      <c r="BZ9" s="752">
        <v>44561</v>
      </c>
      <c r="CA9" s="752" t="s">
        <v>4143</v>
      </c>
      <c r="CB9" s="752" t="s">
        <v>852</v>
      </c>
      <c r="CC9" s="752">
        <v>44561</v>
      </c>
      <c r="CD9" s="752">
        <v>44509</v>
      </c>
      <c r="CE9" s="752">
        <v>44496</v>
      </c>
      <c r="CF9" s="752">
        <v>44553</v>
      </c>
      <c r="CG9" s="752">
        <v>44561</v>
      </c>
      <c r="CH9" s="787">
        <v>44561</v>
      </c>
      <c r="CI9" s="787">
        <v>44243</v>
      </c>
      <c r="CJ9" s="787">
        <v>44554</v>
      </c>
      <c r="CK9" s="787" t="s">
        <v>4144</v>
      </c>
      <c r="CL9" s="787">
        <v>44530</v>
      </c>
      <c r="CM9" s="787">
        <v>44561</v>
      </c>
      <c r="CN9" s="787">
        <v>44540</v>
      </c>
      <c r="CO9" s="787">
        <v>44453</v>
      </c>
      <c r="CP9" s="787" t="s">
        <v>4140</v>
      </c>
      <c r="CQ9" s="787">
        <v>44557</v>
      </c>
      <c r="CR9" s="790" t="s">
        <v>4145</v>
      </c>
      <c r="CS9" s="790" t="s">
        <v>1540</v>
      </c>
      <c r="CT9" s="752">
        <v>44496</v>
      </c>
      <c r="CU9" s="787">
        <v>44519</v>
      </c>
      <c r="CV9" s="787">
        <v>44500</v>
      </c>
      <c r="CW9" s="787" t="s">
        <v>4146</v>
      </c>
      <c r="CX9" s="787">
        <v>44526</v>
      </c>
      <c r="CY9" s="787">
        <v>44531</v>
      </c>
      <c r="CZ9" s="752">
        <v>44531</v>
      </c>
      <c r="DA9" s="787">
        <v>44561</v>
      </c>
      <c r="DB9" s="752">
        <v>44561</v>
      </c>
      <c r="DC9" s="787">
        <v>44424</v>
      </c>
      <c r="DD9" s="787">
        <v>44469</v>
      </c>
      <c r="DE9" s="787">
        <v>44561</v>
      </c>
      <c r="DF9" s="787">
        <v>44561</v>
      </c>
      <c r="DG9" s="752" t="s">
        <v>852</v>
      </c>
      <c r="DH9" s="791">
        <v>44377</v>
      </c>
      <c r="DI9" s="752">
        <v>44544</v>
      </c>
      <c r="DJ9" s="752">
        <v>44484</v>
      </c>
      <c r="DK9" s="752" t="s">
        <v>4147</v>
      </c>
      <c r="DL9" s="752">
        <v>44336</v>
      </c>
      <c r="DM9" s="787" t="s">
        <v>1473</v>
      </c>
      <c r="DN9" s="787">
        <v>44497</v>
      </c>
      <c r="DO9" s="787">
        <v>44561</v>
      </c>
      <c r="DP9" s="787" t="s">
        <v>852</v>
      </c>
      <c r="DQ9" s="792" t="s">
        <v>4148</v>
      </c>
      <c r="DR9" s="787" t="s">
        <v>4149</v>
      </c>
      <c r="DS9" s="786"/>
      <c r="DT9" s="786"/>
      <c r="DU9" s="786"/>
      <c r="DV9" s="753" t="s">
        <v>1540</v>
      </c>
      <c r="DW9" s="753">
        <v>44552</v>
      </c>
      <c r="DX9" s="787" t="s">
        <v>852</v>
      </c>
      <c r="DY9" s="786"/>
      <c r="DZ9" s="787">
        <v>44544</v>
      </c>
      <c r="EA9" s="787" t="s">
        <v>4150</v>
      </c>
      <c r="EB9" s="752" t="s">
        <v>4151</v>
      </c>
      <c r="EC9" s="786"/>
      <c r="ED9" s="752"/>
      <c r="EE9" s="786"/>
      <c r="EF9" s="786"/>
      <c r="EG9" s="786"/>
      <c r="EH9" s="786"/>
      <c r="EI9" s="787" t="s">
        <v>4152</v>
      </c>
      <c r="EJ9" s="787">
        <v>44519</v>
      </c>
      <c r="EK9" s="787" t="s">
        <v>4153</v>
      </c>
      <c r="EL9" s="787" t="s">
        <v>852</v>
      </c>
      <c r="EM9" s="787">
        <v>44561</v>
      </c>
      <c r="EN9" s="787" t="s">
        <v>1540</v>
      </c>
      <c r="EO9" s="787" t="s">
        <v>4154</v>
      </c>
      <c r="EP9" s="787">
        <v>44561</v>
      </c>
      <c r="EQ9" s="786"/>
      <c r="ER9" s="787" t="s">
        <v>3274</v>
      </c>
      <c r="ES9" s="787">
        <v>44561</v>
      </c>
      <c r="ET9" s="787" t="s">
        <v>4155</v>
      </c>
      <c r="EU9" s="787" t="s">
        <v>852</v>
      </c>
      <c r="EV9" s="787">
        <v>44561</v>
      </c>
      <c r="EW9" s="787">
        <v>44509</v>
      </c>
      <c r="EX9" s="787" t="s">
        <v>2573</v>
      </c>
      <c r="EY9" s="787">
        <v>44500</v>
      </c>
      <c r="EZ9" s="752" t="s">
        <v>1603</v>
      </c>
      <c r="FA9" s="752" t="s">
        <v>4156</v>
      </c>
      <c r="FB9" s="787" t="s">
        <v>4157</v>
      </c>
      <c r="FC9" s="787" t="s">
        <v>4015</v>
      </c>
      <c r="FD9" s="787">
        <v>44362</v>
      </c>
      <c r="FE9" s="787" t="s">
        <v>1603</v>
      </c>
      <c r="FF9" s="787" t="s">
        <v>4158</v>
      </c>
      <c r="FG9" s="787" t="s">
        <v>4159</v>
      </c>
      <c r="FH9" s="787">
        <v>44561</v>
      </c>
      <c r="FI9" s="787">
        <v>44561</v>
      </c>
      <c r="FJ9" s="787" t="s">
        <v>4160</v>
      </c>
      <c r="FK9" s="787">
        <v>44512</v>
      </c>
      <c r="FL9" s="787">
        <v>44550</v>
      </c>
      <c r="FM9" s="787">
        <v>44531</v>
      </c>
      <c r="FN9" s="787">
        <v>44440</v>
      </c>
      <c r="FO9" s="787">
        <v>44561</v>
      </c>
      <c r="FP9" s="787">
        <v>44516</v>
      </c>
      <c r="FQ9" s="787" t="s">
        <v>4161</v>
      </c>
      <c r="FR9" s="787">
        <v>44414</v>
      </c>
      <c r="FS9" s="787">
        <v>44530</v>
      </c>
      <c r="FT9" s="787">
        <v>44561</v>
      </c>
      <c r="FU9" s="786"/>
      <c r="FV9" s="792" t="s">
        <v>852</v>
      </c>
      <c r="FW9" s="787" t="s">
        <v>852</v>
      </c>
      <c r="FX9" s="752" t="s">
        <v>4162</v>
      </c>
      <c r="FY9" s="752" t="s">
        <v>4134</v>
      </c>
      <c r="FZ9" s="787" t="s">
        <v>852</v>
      </c>
      <c r="GA9" s="787" t="s">
        <v>4162</v>
      </c>
      <c r="GB9" s="787" t="s">
        <v>4162</v>
      </c>
      <c r="GC9" s="787" t="s">
        <v>874</v>
      </c>
      <c r="GD9" s="787" t="s">
        <v>852</v>
      </c>
      <c r="GE9" s="786"/>
      <c r="GF9" s="752" t="s">
        <v>874</v>
      </c>
      <c r="GG9" s="792" t="s">
        <v>874</v>
      </c>
      <c r="GH9" s="786"/>
      <c r="GI9" s="787">
        <v>44561</v>
      </c>
      <c r="GJ9" s="787" t="s">
        <v>4163</v>
      </c>
      <c r="GK9" s="787">
        <v>44561</v>
      </c>
      <c r="GL9" s="787">
        <v>44561</v>
      </c>
      <c r="GM9" s="787" t="s">
        <v>4164</v>
      </c>
      <c r="GN9" s="787" t="s">
        <v>4133</v>
      </c>
      <c r="GO9" s="787" t="s">
        <v>4165</v>
      </c>
      <c r="GP9" s="787">
        <v>44515</v>
      </c>
      <c r="GQ9" s="787">
        <v>44561</v>
      </c>
      <c r="GR9" s="787">
        <v>44561</v>
      </c>
      <c r="GS9" s="787" t="s">
        <v>1603</v>
      </c>
      <c r="GT9" s="787" t="s">
        <v>4166</v>
      </c>
      <c r="GU9" s="787" t="s">
        <v>4167</v>
      </c>
      <c r="GV9" s="787" t="s">
        <v>4130</v>
      </c>
      <c r="GW9" s="787" t="s">
        <v>4168</v>
      </c>
      <c r="GX9" s="787" t="s">
        <v>722</v>
      </c>
      <c r="GY9" s="787"/>
      <c r="GZ9" s="787">
        <v>44561</v>
      </c>
      <c r="HA9" s="787">
        <v>44272</v>
      </c>
      <c r="HB9" s="787">
        <v>44537</v>
      </c>
      <c r="HC9" s="787" t="s">
        <v>4015</v>
      </c>
      <c r="HD9" s="787" t="s">
        <v>1603</v>
      </c>
      <c r="HE9" s="786"/>
      <c r="HF9" s="786"/>
      <c r="HG9" s="786"/>
      <c r="HH9" s="786"/>
      <c r="HI9" s="787" t="s">
        <v>745</v>
      </c>
      <c r="HJ9" s="752" t="s">
        <v>852</v>
      </c>
      <c r="HK9" s="752" t="s">
        <v>4169</v>
      </c>
      <c r="HL9" s="787" t="s">
        <v>852</v>
      </c>
      <c r="HM9" s="752" t="s">
        <v>852</v>
      </c>
      <c r="HN9" s="786"/>
      <c r="HO9" s="786"/>
      <c r="HP9" s="786"/>
      <c r="HQ9" s="786"/>
      <c r="HR9" s="786"/>
      <c r="HS9" s="787" t="s">
        <v>1540</v>
      </c>
      <c r="HT9" s="787" t="s">
        <v>4170</v>
      </c>
      <c r="HU9" s="787">
        <v>44561</v>
      </c>
      <c r="HV9" s="787">
        <v>44559</v>
      </c>
      <c r="HW9" s="787" t="s">
        <v>852</v>
      </c>
      <c r="HX9" s="787" t="s">
        <v>4171</v>
      </c>
      <c r="HY9" s="787" t="s">
        <v>4172</v>
      </c>
      <c r="HZ9" s="787" t="s">
        <v>4173</v>
      </c>
      <c r="IA9" s="787" t="s">
        <v>4174</v>
      </c>
      <c r="IB9" s="787" t="s">
        <v>4175</v>
      </c>
      <c r="IC9" s="787" t="s">
        <v>4176</v>
      </c>
      <c r="ID9" s="787" t="s">
        <v>2497</v>
      </c>
      <c r="IE9" s="787" t="s">
        <v>4177</v>
      </c>
      <c r="IF9" s="787">
        <v>44530</v>
      </c>
      <c r="IG9" s="786"/>
      <c r="IH9" s="786"/>
      <c r="II9" s="787" t="s">
        <v>4178</v>
      </c>
      <c r="IJ9" s="786"/>
      <c r="IK9" s="786"/>
      <c r="IL9" s="754" t="s">
        <v>4179</v>
      </c>
      <c r="IM9" s="752">
        <v>44550</v>
      </c>
      <c r="IN9" s="752">
        <v>44561</v>
      </c>
      <c r="IO9" s="787" t="s">
        <v>4130</v>
      </c>
      <c r="IP9" s="787">
        <v>44499</v>
      </c>
      <c r="IQ9" s="787">
        <v>44499</v>
      </c>
      <c r="IR9" s="792">
        <v>44561</v>
      </c>
      <c r="IS9" s="787">
        <v>44545</v>
      </c>
      <c r="IT9" s="787">
        <v>44512</v>
      </c>
      <c r="IU9" s="787" t="s">
        <v>4180</v>
      </c>
      <c r="IV9" s="787" t="s">
        <v>4181</v>
      </c>
      <c r="IW9" s="752" t="s">
        <v>852</v>
      </c>
      <c r="IX9" s="752" t="s">
        <v>4182</v>
      </c>
      <c r="IY9" s="752">
        <v>44154</v>
      </c>
      <c r="IZ9" s="752" t="s">
        <v>4181</v>
      </c>
      <c r="JA9" s="752" t="s">
        <v>4183</v>
      </c>
      <c r="JB9" s="752" t="s">
        <v>4184</v>
      </c>
      <c r="JC9" s="752" t="s">
        <v>4130</v>
      </c>
      <c r="JD9" s="752" t="s">
        <v>4185</v>
      </c>
      <c r="JE9" s="752" t="s">
        <v>4186</v>
      </c>
      <c r="JF9" s="752" t="s">
        <v>4187</v>
      </c>
      <c r="JG9" s="752" t="s">
        <v>4188</v>
      </c>
      <c r="JH9" s="752" t="s">
        <v>4189</v>
      </c>
      <c r="JI9" s="752" t="s">
        <v>4190</v>
      </c>
      <c r="JJ9" s="752" t="s">
        <v>4133</v>
      </c>
      <c r="JK9" s="752" t="s">
        <v>4181</v>
      </c>
      <c r="JL9" s="752" t="s">
        <v>1603</v>
      </c>
      <c r="JM9" s="752" t="s">
        <v>4191</v>
      </c>
      <c r="JN9" s="752" t="s">
        <v>4192</v>
      </c>
      <c r="JO9" s="752" t="s">
        <v>4166</v>
      </c>
      <c r="JP9" s="752" t="s">
        <v>4138</v>
      </c>
      <c r="JQ9" s="752" t="s">
        <v>1603</v>
      </c>
      <c r="JR9" s="752" t="s">
        <v>4193</v>
      </c>
      <c r="JS9" s="787">
        <v>44489</v>
      </c>
      <c r="JT9" s="787" t="s">
        <v>4194</v>
      </c>
      <c r="JU9" s="787" t="s">
        <v>4195</v>
      </c>
      <c r="JV9" s="787" t="s">
        <v>4196</v>
      </c>
      <c r="JW9" s="787" t="s">
        <v>4197</v>
      </c>
      <c r="JX9" s="787">
        <v>44560</v>
      </c>
      <c r="JY9" s="787">
        <v>44285</v>
      </c>
      <c r="JZ9" s="787">
        <v>44470</v>
      </c>
      <c r="KA9" s="786"/>
      <c r="KB9" s="787" t="s">
        <v>4163</v>
      </c>
      <c r="KC9" s="787">
        <v>44365</v>
      </c>
      <c r="KD9" s="787" t="s">
        <v>4181</v>
      </c>
      <c r="KE9" s="787">
        <v>44561</v>
      </c>
      <c r="KF9" s="787">
        <v>44561</v>
      </c>
      <c r="KG9" s="787">
        <v>44358</v>
      </c>
      <c r="KH9" s="787">
        <v>44560</v>
      </c>
      <c r="KI9" s="787">
        <v>44561</v>
      </c>
      <c r="KJ9" s="787">
        <v>44561</v>
      </c>
      <c r="KK9" s="787">
        <v>44561</v>
      </c>
      <c r="KL9" s="787">
        <v>44530</v>
      </c>
      <c r="KM9" s="787" t="s">
        <v>4198</v>
      </c>
      <c r="KN9" s="787">
        <v>44561</v>
      </c>
      <c r="KO9" s="787" t="s">
        <v>852</v>
      </c>
      <c r="KP9" s="752" t="s">
        <v>4182</v>
      </c>
      <c r="KQ9" s="786"/>
      <c r="KR9" s="754" t="s">
        <v>4199</v>
      </c>
      <c r="KS9" s="786"/>
      <c r="KT9" s="754" t="s">
        <v>4200</v>
      </c>
      <c r="KU9" s="754">
        <v>44494</v>
      </c>
      <c r="KV9" s="754" t="s">
        <v>852</v>
      </c>
      <c r="KW9" s="754" t="s">
        <v>4163</v>
      </c>
      <c r="KX9" s="754" t="s">
        <v>4201</v>
      </c>
      <c r="KY9" s="754" t="s">
        <v>1540</v>
      </c>
      <c r="KZ9" s="754" t="s">
        <v>4202</v>
      </c>
      <c r="LA9" s="754" t="s">
        <v>4203</v>
      </c>
      <c r="LB9" s="754" t="s">
        <v>4204</v>
      </c>
      <c r="LC9" s="754" t="s">
        <v>4138</v>
      </c>
      <c r="LD9" s="754" t="s">
        <v>4205</v>
      </c>
      <c r="LE9" s="754" t="s">
        <v>4205</v>
      </c>
      <c r="LF9" s="754" t="s">
        <v>4164</v>
      </c>
      <c r="LG9" s="754" t="s">
        <v>4206</v>
      </c>
      <c r="LH9" s="754" t="s">
        <v>4207</v>
      </c>
      <c r="LI9" s="754" t="s">
        <v>4208</v>
      </c>
      <c r="LJ9" s="754" t="s">
        <v>4209</v>
      </c>
      <c r="LK9" s="754" t="s">
        <v>4210</v>
      </c>
      <c r="LL9" s="754" t="s">
        <v>722</v>
      </c>
      <c r="LM9" s="754" t="s">
        <v>4211</v>
      </c>
      <c r="LN9" s="754" t="s">
        <v>852</v>
      </c>
      <c r="LO9" s="754" t="s">
        <v>4212</v>
      </c>
      <c r="LP9" s="754" t="s">
        <v>4213</v>
      </c>
      <c r="LQ9" s="754" t="s">
        <v>4214</v>
      </c>
      <c r="LR9" s="102"/>
      <c r="LS9" s="103"/>
      <c r="LT9" s="103"/>
    </row>
    <row r="10" spans="1:332" ht="362.25" customHeight="1" x14ac:dyDescent="0.2">
      <c r="A10" s="750" t="s">
        <v>10</v>
      </c>
      <c r="B10" s="747" t="s">
        <v>188</v>
      </c>
      <c r="C10" s="750" t="s">
        <v>189</v>
      </c>
      <c r="D10" s="747" t="s">
        <v>3411</v>
      </c>
      <c r="E10" s="85" t="s">
        <v>92</v>
      </c>
      <c r="F10" s="783"/>
      <c r="G10" s="95"/>
      <c r="H10" s="783"/>
      <c r="I10" s="783"/>
      <c r="J10" s="95" t="s">
        <v>4215</v>
      </c>
      <c r="K10" s="780" t="s">
        <v>4216</v>
      </c>
      <c r="L10" s="69" t="s">
        <v>4217</v>
      </c>
      <c r="M10" s="69" t="s">
        <v>4218</v>
      </c>
      <c r="N10" s="69" t="s">
        <v>4219</v>
      </c>
      <c r="O10" s="69" t="s">
        <v>4220</v>
      </c>
      <c r="P10" s="69" t="s">
        <v>4221</v>
      </c>
      <c r="Q10" s="95" t="s">
        <v>3735</v>
      </c>
      <c r="R10" s="780" t="s">
        <v>4222</v>
      </c>
      <c r="S10" s="95" t="s">
        <v>4223</v>
      </c>
      <c r="T10" s="780" t="s">
        <v>4224</v>
      </c>
      <c r="U10" s="780" t="s">
        <v>4225</v>
      </c>
      <c r="V10" s="95" t="s">
        <v>4226</v>
      </c>
      <c r="W10" s="780" t="s">
        <v>4227</v>
      </c>
      <c r="X10" s="95" t="s">
        <v>4228</v>
      </c>
      <c r="Y10" s="95" t="s">
        <v>4229</v>
      </c>
      <c r="Z10" s="95" t="s">
        <v>4230</v>
      </c>
      <c r="AA10" s="783"/>
      <c r="AB10" s="95" t="s">
        <v>4231</v>
      </c>
      <c r="AC10" s="784" t="s">
        <v>4232</v>
      </c>
      <c r="AD10" s="783"/>
      <c r="AE10" s="783"/>
      <c r="AF10" s="783"/>
      <c r="AG10" s="783"/>
      <c r="AH10" s="783"/>
      <c r="AI10" s="783"/>
      <c r="AJ10" s="780"/>
      <c r="AK10" s="95"/>
      <c r="AL10" s="780" t="s">
        <v>4233</v>
      </c>
      <c r="AM10" s="95"/>
      <c r="AN10" s="95"/>
      <c r="AO10" s="783"/>
      <c r="AP10" s="95"/>
      <c r="AQ10" s="783"/>
      <c r="AR10" s="780" t="s">
        <v>4234</v>
      </c>
      <c r="AS10" s="780" t="s">
        <v>4235</v>
      </c>
      <c r="AT10" s="783"/>
      <c r="AU10" s="95" t="s">
        <v>451</v>
      </c>
      <c r="AV10" s="780" t="s">
        <v>451</v>
      </c>
      <c r="AW10" s="780" t="s">
        <v>451</v>
      </c>
      <c r="AX10" s="780" t="s">
        <v>4236</v>
      </c>
      <c r="AY10" s="95" t="s">
        <v>451</v>
      </c>
      <c r="AZ10" s="783"/>
      <c r="BA10" s="783"/>
      <c r="BB10" s="783"/>
      <c r="BC10" s="783"/>
      <c r="BD10" s="95" t="s">
        <v>4237</v>
      </c>
      <c r="BE10" s="95"/>
      <c r="BF10" s="95" t="s">
        <v>4238</v>
      </c>
      <c r="BG10" s="69" t="s">
        <v>4239</v>
      </c>
      <c r="BH10" s="69" t="s">
        <v>4239</v>
      </c>
      <c r="BI10" s="69" t="s">
        <v>4239</v>
      </c>
      <c r="BJ10" s="69" t="s">
        <v>4240</v>
      </c>
      <c r="BK10" s="69" t="s">
        <v>4239</v>
      </c>
      <c r="BL10" s="69" t="s">
        <v>4239</v>
      </c>
      <c r="BM10" s="69" t="s">
        <v>4241</v>
      </c>
      <c r="BN10" s="69" t="s">
        <v>4239</v>
      </c>
      <c r="BO10" s="69" t="s">
        <v>4239</v>
      </c>
      <c r="BP10" s="69" t="s">
        <v>4239</v>
      </c>
      <c r="BQ10" s="69" t="s">
        <v>4242</v>
      </c>
      <c r="BR10" s="69" t="s">
        <v>4239</v>
      </c>
      <c r="BS10" s="69" t="s">
        <v>4239</v>
      </c>
      <c r="BT10" s="783"/>
      <c r="BU10" s="780" t="s">
        <v>4243</v>
      </c>
      <c r="BV10" s="95"/>
      <c r="BW10" s="780" t="s">
        <v>809</v>
      </c>
      <c r="BX10" s="95"/>
      <c r="BY10" s="95" t="s">
        <v>481</v>
      </c>
      <c r="BZ10" s="95" t="s">
        <v>4244</v>
      </c>
      <c r="CA10" s="95" t="s">
        <v>4245</v>
      </c>
      <c r="CB10" s="95" t="s">
        <v>4246</v>
      </c>
      <c r="CC10" s="95" t="s">
        <v>4247</v>
      </c>
      <c r="CD10" s="95" t="s">
        <v>4248</v>
      </c>
      <c r="CE10" s="95" t="s">
        <v>4249</v>
      </c>
      <c r="CF10" s="95" t="s">
        <v>4250</v>
      </c>
      <c r="CG10" s="95" t="s">
        <v>4251</v>
      </c>
      <c r="CH10" s="780" t="s">
        <v>4252</v>
      </c>
      <c r="CI10" s="95" t="s">
        <v>4253</v>
      </c>
      <c r="CJ10" s="780" t="s">
        <v>451</v>
      </c>
      <c r="CK10" s="780" t="s">
        <v>4254</v>
      </c>
      <c r="CL10" s="780" t="s">
        <v>4255</v>
      </c>
      <c r="CM10" s="780"/>
      <c r="CN10" s="780"/>
      <c r="CO10" s="780" t="s">
        <v>4256</v>
      </c>
      <c r="CP10" s="780"/>
      <c r="CQ10" s="780" t="s">
        <v>481</v>
      </c>
      <c r="CR10" s="95" t="s">
        <v>481</v>
      </c>
      <c r="CS10" s="780"/>
      <c r="CT10" s="95" t="s">
        <v>481</v>
      </c>
      <c r="CU10" s="780" t="s">
        <v>481</v>
      </c>
      <c r="CV10" s="780" t="s">
        <v>481</v>
      </c>
      <c r="CW10" s="780"/>
      <c r="CX10" s="780" t="s">
        <v>481</v>
      </c>
      <c r="CY10" s="780"/>
      <c r="CZ10" s="95"/>
      <c r="DA10" s="780" t="s">
        <v>4257</v>
      </c>
      <c r="DB10" s="95"/>
      <c r="DC10" s="780" t="s">
        <v>481</v>
      </c>
      <c r="DD10" s="780" t="s">
        <v>4258</v>
      </c>
      <c r="DE10" s="780" t="s">
        <v>4259</v>
      </c>
      <c r="DF10" s="780" t="s">
        <v>4260</v>
      </c>
      <c r="DG10" s="95" t="s">
        <v>4261</v>
      </c>
      <c r="DH10" s="94" t="s">
        <v>4262</v>
      </c>
      <c r="DI10" s="95" t="s">
        <v>4263</v>
      </c>
      <c r="DJ10" s="95" t="s">
        <v>4264</v>
      </c>
      <c r="DK10" s="95" t="s">
        <v>4265</v>
      </c>
      <c r="DL10" s="95" t="s">
        <v>4266</v>
      </c>
      <c r="DM10" s="780" t="s">
        <v>4267</v>
      </c>
      <c r="DN10" s="780" t="s">
        <v>4268</v>
      </c>
      <c r="DO10" s="780" t="s">
        <v>481</v>
      </c>
      <c r="DP10" s="780" t="s">
        <v>4269</v>
      </c>
      <c r="DQ10" s="785" t="s">
        <v>4270</v>
      </c>
      <c r="DR10" s="780"/>
      <c r="DS10" s="783"/>
      <c r="DT10" s="783"/>
      <c r="DU10" s="783"/>
      <c r="DV10" s="84" t="s">
        <v>4271</v>
      </c>
      <c r="DW10" s="84" t="s">
        <v>4272</v>
      </c>
      <c r="DX10" s="780" t="s">
        <v>4273</v>
      </c>
      <c r="DY10" s="783"/>
      <c r="DZ10" s="780" t="s">
        <v>4274</v>
      </c>
      <c r="EA10" s="780" t="s">
        <v>4275</v>
      </c>
      <c r="EB10" s="95" t="s">
        <v>4276</v>
      </c>
      <c r="EC10" s="783"/>
      <c r="ED10" s="95"/>
      <c r="EE10" s="783"/>
      <c r="EF10" s="783"/>
      <c r="EG10" s="783"/>
      <c r="EH10" s="783"/>
      <c r="EI10" s="780" t="s">
        <v>4277</v>
      </c>
      <c r="EJ10" s="780" t="s">
        <v>4278</v>
      </c>
      <c r="EK10" s="780" t="s">
        <v>4279</v>
      </c>
      <c r="EL10" s="780" t="s">
        <v>4280</v>
      </c>
      <c r="EM10" s="780" t="s">
        <v>4281</v>
      </c>
      <c r="EN10" s="780" t="s">
        <v>4282</v>
      </c>
      <c r="EO10" s="780"/>
      <c r="EP10" s="780" t="s">
        <v>4283</v>
      </c>
      <c r="EQ10" s="783"/>
      <c r="ER10" s="780"/>
      <c r="ES10" s="780" t="s">
        <v>4284</v>
      </c>
      <c r="ET10" s="780" t="s">
        <v>4285</v>
      </c>
      <c r="EU10" s="780" t="s">
        <v>4286</v>
      </c>
      <c r="EV10" s="780" t="s">
        <v>4287</v>
      </c>
      <c r="EW10" s="780" t="s">
        <v>4288</v>
      </c>
      <c r="EX10" s="780" t="s">
        <v>4289</v>
      </c>
      <c r="EY10" s="780" t="s">
        <v>4290</v>
      </c>
      <c r="EZ10" s="95" t="s">
        <v>4291</v>
      </c>
      <c r="FA10" s="95"/>
      <c r="FB10" s="780" t="s">
        <v>4292</v>
      </c>
      <c r="FC10" s="780" t="s">
        <v>4293</v>
      </c>
      <c r="FD10" s="780" t="s">
        <v>4294</v>
      </c>
      <c r="FE10" s="780" t="s">
        <v>4295</v>
      </c>
      <c r="FF10" s="780" t="s">
        <v>4296</v>
      </c>
      <c r="FG10" s="780" t="s">
        <v>4297</v>
      </c>
      <c r="FH10" s="780" t="s">
        <v>4298</v>
      </c>
      <c r="FI10" s="780"/>
      <c r="FJ10" s="780" t="s">
        <v>4299</v>
      </c>
      <c r="FK10" s="780" t="s">
        <v>4300</v>
      </c>
      <c r="FL10" s="780" t="s">
        <v>4301</v>
      </c>
      <c r="FM10" s="780"/>
      <c r="FN10" s="780"/>
      <c r="FO10" s="780" t="s">
        <v>4302</v>
      </c>
      <c r="FP10" s="780" t="s">
        <v>4303</v>
      </c>
      <c r="FQ10" s="780" t="s">
        <v>4304</v>
      </c>
      <c r="FR10" s="780" t="s">
        <v>4305</v>
      </c>
      <c r="FS10" s="780" t="s">
        <v>4306</v>
      </c>
      <c r="FT10" s="780" t="s">
        <v>4307</v>
      </c>
      <c r="FU10" s="783"/>
      <c r="FV10" s="785" t="s">
        <v>4308</v>
      </c>
      <c r="FW10" s="780" t="s">
        <v>4309</v>
      </c>
      <c r="FX10" s="95"/>
      <c r="FY10" s="95" t="s">
        <v>4310</v>
      </c>
      <c r="FZ10" s="780" t="s">
        <v>4311</v>
      </c>
      <c r="GA10" s="780" t="s">
        <v>4312</v>
      </c>
      <c r="GB10" s="780" t="s">
        <v>4313</v>
      </c>
      <c r="GC10" s="780" t="s">
        <v>4314</v>
      </c>
      <c r="GD10" s="780" t="s">
        <v>4315</v>
      </c>
      <c r="GE10" s="783"/>
      <c r="GF10" s="95" t="s">
        <v>4316</v>
      </c>
      <c r="GG10" s="785" t="s">
        <v>4317</v>
      </c>
      <c r="GH10" s="783"/>
      <c r="GI10" s="780" t="s">
        <v>4318</v>
      </c>
      <c r="GJ10" s="780" t="s">
        <v>4319</v>
      </c>
      <c r="GK10" s="780" t="s">
        <v>481</v>
      </c>
      <c r="GL10" s="780" t="s">
        <v>4320</v>
      </c>
      <c r="GM10" s="780" t="s">
        <v>481</v>
      </c>
      <c r="GN10" s="780" t="s">
        <v>4321</v>
      </c>
      <c r="GO10" s="780" t="s">
        <v>4322</v>
      </c>
      <c r="GP10" s="780" t="s">
        <v>481</v>
      </c>
      <c r="GQ10" s="780" t="s">
        <v>4323</v>
      </c>
      <c r="GR10" s="780" t="s">
        <v>4324</v>
      </c>
      <c r="GS10" s="780" t="s">
        <v>4325</v>
      </c>
      <c r="GT10" s="780" t="s">
        <v>4326</v>
      </c>
      <c r="GU10" s="780" t="s">
        <v>4327</v>
      </c>
      <c r="GV10" s="780" t="s">
        <v>4328</v>
      </c>
      <c r="GW10" s="780" t="s">
        <v>4329</v>
      </c>
      <c r="GX10" s="780" t="s">
        <v>4330</v>
      </c>
      <c r="GY10" s="780"/>
      <c r="GZ10" s="780" t="s">
        <v>4331</v>
      </c>
      <c r="HA10" s="780" t="s">
        <v>4332</v>
      </c>
      <c r="HB10" s="780" t="s">
        <v>4333</v>
      </c>
      <c r="HC10" s="780" t="s">
        <v>451</v>
      </c>
      <c r="HD10" s="780" t="s">
        <v>4334</v>
      </c>
      <c r="HE10" s="783"/>
      <c r="HF10" s="783"/>
      <c r="HG10" s="783"/>
      <c r="HH10" s="783"/>
      <c r="HI10" s="780"/>
      <c r="HJ10" s="95" t="s">
        <v>4335</v>
      </c>
      <c r="HK10" s="95"/>
      <c r="HL10" s="780" t="s">
        <v>4336</v>
      </c>
      <c r="HM10" s="95" t="s">
        <v>4337</v>
      </c>
      <c r="HN10" s="783"/>
      <c r="HO10" s="783"/>
      <c r="HP10" s="783"/>
      <c r="HQ10" s="783"/>
      <c r="HR10" s="783"/>
      <c r="HS10" s="780" t="s">
        <v>4338</v>
      </c>
      <c r="HT10" s="780" t="s">
        <v>4339</v>
      </c>
      <c r="HU10" s="780" t="s">
        <v>4340</v>
      </c>
      <c r="HV10" s="780"/>
      <c r="HW10" s="780" t="s">
        <v>481</v>
      </c>
      <c r="HX10" s="780" t="s">
        <v>4341</v>
      </c>
      <c r="HY10" s="780" t="s">
        <v>4342</v>
      </c>
      <c r="HZ10" s="780" t="s">
        <v>4343</v>
      </c>
      <c r="IA10" s="780"/>
      <c r="IB10" s="780" t="s">
        <v>4344</v>
      </c>
      <c r="IC10" s="780" t="s">
        <v>481</v>
      </c>
      <c r="ID10" s="780" t="s">
        <v>4345</v>
      </c>
      <c r="IE10" s="780"/>
      <c r="IF10" s="780" t="s">
        <v>4346</v>
      </c>
      <c r="IG10" s="783"/>
      <c r="IH10" s="783"/>
      <c r="II10" s="780" t="s">
        <v>4347</v>
      </c>
      <c r="IJ10" s="783"/>
      <c r="IK10" s="783"/>
      <c r="IL10" s="90" t="s">
        <v>4348</v>
      </c>
      <c r="IM10" s="95" t="s">
        <v>481</v>
      </c>
      <c r="IN10" s="95" t="s">
        <v>4349</v>
      </c>
      <c r="IO10" s="780" t="s">
        <v>4350</v>
      </c>
      <c r="IP10" s="780" t="s">
        <v>4351</v>
      </c>
      <c r="IQ10" s="780" t="s">
        <v>481</v>
      </c>
      <c r="IR10" s="785"/>
      <c r="IS10" s="780"/>
      <c r="IT10" s="780"/>
      <c r="IU10" s="780" t="s">
        <v>451</v>
      </c>
      <c r="IV10" s="780" t="s">
        <v>4352</v>
      </c>
      <c r="IW10" s="95"/>
      <c r="IX10" s="95" t="s">
        <v>4353</v>
      </c>
      <c r="IY10" s="95" t="s">
        <v>4354</v>
      </c>
      <c r="IZ10" s="95" t="s">
        <v>4355</v>
      </c>
      <c r="JA10" s="95" t="s">
        <v>4356</v>
      </c>
      <c r="JB10" s="95" t="s">
        <v>4357</v>
      </c>
      <c r="JC10" s="95" t="s">
        <v>4358</v>
      </c>
      <c r="JD10" s="95" t="s">
        <v>4359</v>
      </c>
      <c r="JE10" s="95" t="s">
        <v>4360</v>
      </c>
      <c r="JF10" s="95" t="s">
        <v>4361</v>
      </c>
      <c r="JG10" s="95" t="s">
        <v>4362</v>
      </c>
      <c r="JH10" s="95" t="s">
        <v>4363</v>
      </c>
      <c r="JI10" s="95" t="s">
        <v>4364</v>
      </c>
      <c r="JJ10" s="95" t="s">
        <v>4365</v>
      </c>
      <c r="JK10" s="95" t="s">
        <v>4366</v>
      </c>
      <c r="JL10" s="95" t="s">
        <v>4367</v>
      </c>
      <c r="JM10" s="95" t="s">
        <v>4368</v>
      </c>
      <c r="JN10" s="95" t="s">
        <v>4369</v>
      </c>
      <c r="JO10" s="95" t="s">
        <v>4370</v>
      </c>
      <c r="JP10" s="95" t="s">
        <v>4371</v>
      </c>
      <c r="JQ10" s="95" t="s">
        <v>4372</v>
      </c>
      <c r="JR10" s="95" t="s">
        <v>4373</v>
      </c>
      <c r="JS10" s="780" t="s">
        <v>4374</v>
      </c>
      <c r="JT10" s="780" t="s">
        <v>4375</v>
      </c>
      <c r="JU10" s="780" t="s">
        <v>4376</v>
      </c>
      <c r="JV10" s="780" t="s">
        <v>4377</v>
      </c>
      <c r="JW10" s="780" t="s">
        <v>4378</v>
      </c>
      <c r="JX10" s="780" t="s">
        <v>4379</v>
      </c>
      <c r="JY10" s="780" t="s">
        <v>4380</v>
      </c>
      <c r="JZ10" s="780" t="s">
        <v>4381</v>
      </c>
      <c r="KA10" s="783"/>
      <c r="KB10" s="780" t="s">
        <v>4382</v>
      </c>
      <c r="KC10" s="780" t="s">
        <v>4383</v>
      </c>
      <c r="KD10" s="780" t="s">
        <v>4384</v>
      </c>
      <c r="KE10" s="780" t="s">
        <v>4385</v>
      </c>
      <c r="KF10" s="780" t="s">
        <v>4386</v>
      </c>
      <c r="KG10" s="780" t="s">
        <v>4387</v>
      </c>
      <c r="KH10" s="780" t="s">
        <v>4388</v>
      </c>
      <c r="KI10" s="780" t="s">
        <v>4389</v>
      </c>
      <c r="KJ10" s="780" t="s">
        <v>4390</v>
      </c>
      <c r="KK10" s="780" t="s">
        <v>4391</v>
      </c>
      <c r="KL10" s="780"/>
      <c r="KM10" s="780" t="s">
        <v>4392</v>
      </c>
      <c r="KN10" s="780"/>
      <c r="KO10" s="780" t="s">
        <v>4393</v>
      </c>
      <c r="KP10" s="95" t="s">
        <v>4394</v>
      </c>
      <c r="KQ10" s="783"/>
      <c r="KR10" s="90" t="s">
        <v>4395</v>
      </c>
      <c r="KS10" s="783"/>
      <c r="KT10" s="90" t="s">
        <v>4396</v>
      </c>
      <c r="KU10" s="90" t="s">
        <v>4397</v>
      </c>
      <c r="KV10" s="90" t="s">
        <v>4398</v>
      </c>
      <c r="KW10" s="90" t="s">
        <v>4399</v>
      </c>
      <c r="KX10" s="90" t="s">
        <v>4400</v>
      </c>
      <c r="KY10" s="90" t="s">
        <v>4401</v>
      </c>
      <c r="KZ10" s="90" t="s">
        <v>4402</v>
      </c>
      <c r="LA10" s="90" t="s">
        <v>4403</v>
      </c>
      <c r="LB10" s="90" t="s">
        <v>4404</v>
      </c>
      <c r="LC10" s="90" t="s">
        <v>4405</v>
      </c>
      <c r="LD10" s="90" t="s">
        <v>4406</v>
      </c>
      <c r="LE10" s="90" t="s">
        <v>4407</v>
      </c>
      <c r="LF10" s="90" t="s">
        <v>4408</v>
      </c>
      <c r="LG10" s="90" t="s">
        <v>4409</v>
      </c>
      <c r="LH10" s="90" t="s">
        <v>4410</v>
      </c>
      <c r="LI10" s="90" t="s">
        <v>4411</v>
      </c>
      <c r="LJ10" s="90" t="s">
        <v>4412</v>
      </c>
      <c r="LK10" s="90" t="s">
        <v>4413</v>
      </c>
      <c r="LL10" s="90" t="s">
        <v>4414</v>
      </c>
      <c r="LM10" s="90" t="s">
        <v>4415</v>
      </c>
      <c r="LN10" s="90" t="s">
        <v>4416</v>
      </c>
      <c r="LO10" s="90" t="s">
        <v>4417</v>
      </c>
      <c r="LP10" s="90" t="s">
        <v>4418</v>
      </c>
      <c r="LQ10" s="90" t="s">
        <v>4419</v>
      </c>
    </row>
    <row r="11" spans="1:332" ht="111" customHeight="1" x14ac:dyDescent="0.2">
      <c r="A11" s="750"/>
      <c r="B11" s="747"/>
      <c r="C11" s="750"/>
      <c r="D11" s="747"/>
      <c r="E11" s="85" t="s">
        <v>191</v>
      </c>
      <c r="F11" s="783"/>
      <c r="G11" s="95"/>
      <c r="H11" s="783"/>
      <c r="I11" s="783"/>
      <c r="J11" s="95" t="s">
        <v>4420</v>
      </c>
      <c r="K11" s="780" t="s">
        <v>4421</v>
      </c>
      <c r="L11" s="69" t="s">
        <v>4422</v>
      </c>
      <c r="M11" s="69" t="s">
        <v>4423</v>
      </c>
      <c r="N11" s="69" t="s">
        <v>809</v>
      </c>
      <c r="O11" s="783" t="s">
        <v>481</v>
      </c>
      <c r="P11" s="69" t="s">
        <v>4424</v>
      </c>
      <c r="Q11" s="95"/>
      <c r="R11" s="780" t="s">
        <v>4425</v>
      </c>
      <c r="S11" s="95" t="s">
        <v>4426</v>
      </c>
      <c r="T11" s="780" t="s">
        <v>4427</v>
      </c>
      <c r="U11" s="780" t="s">
        <v>4428</v>
      </c>
      <c r="V11" s="95" t="s">
        <v>4429</v>
      </c>
      <c r="W11" s="780" t="s">
        <v>4430</v>
      </c>
      <c r="X11" s="95" t="s">
        <v>4431</v>
      </c>
      <c r="Y11" s="95" t="s">
        <v>4432</v>
      </c>
      <c r="Z11" s="95" t="s">
        <v>4433</v>
      </c>
      <c r="AA11" s="783"/>
      <c r="AB11" s="95" t="s">
        <v>4434</v>
      </c>
      <c r="AC11" s="784" t="s">
        <v>4435</v>
      </c>
      <c r="AD11" s="783"/>
      <c r="AE11" s="783"/>
      <c r="AF11" s="783"/>
      <c r="AG11" s="783"/>
      <c r="AH11" s="783"/>
      <c r="AI11" s="783"/>
      <c r="AJ11" s="780"/>
      <c r="AK11" s="95"/>
      <c r="AL11" s="780" t="s">
        <v>4436</v>
      </c>
      <c r="AM11" s="95"/>
      <c r="AN11" s="95"/>
      <c r="AO11" s="783"/>
      <c r="AP11" s="95"/>
      <c r="AQ11" s="783"/>
      <c r="AR11" s="780" t="s">
        <v>4437</v>
      </c>
      <c r="AS11" s="780" t="s">
        <v>4438</v>
      </c>
      <c r="AT11" s="783"/>
      <c r="AU11" s="95"/>
      <c r="AV11" s="780"/>
      <c r="AW11" s="780"/>
      <c r="AX11" s="780" t="s">
        <v>4439</v>
      </c>
      <c r="AY11" s="95"/>
      <c r="AZ11" s="783"/>
      <c r="BA11" s="783"/>
      <c r="BB11" s="783"/>
      <c r="BC11" s="783"/>
      <c r="BD11" s="95" t="s">
        <v>4440</v>
      </c>
      <c r="BE11" s="95"/>
      <c r="BF11" s="95" t="s">
        <v>4441</v>
      </c>
      <c r="BG11" s="69" t="s">
        <v>4442</v>
      </c>
      <c r="BH11" s="69" t="s">
        <v>4442</v>
      </c>
      <c r="BI11" s="69" t="s">
        <v>4442</v>
      </c>
      <c r="BJ11" s="69" t="s">
        <v>4442</v>
      </c>
      <c r="BK11" s="69" t="s">
        <v>4442</v>
      </c>
      <c r="BL11" s="69" t="s">
        <v>4442</v>
      </c>
      <c r="BM11" s="69" t="s">
        <v>4443</v>
      </c>
      <c r="BN11" s="69" t="s">
        <v>4442</v>
      </c>
      <c r="BO11" s="69" t="s">
        <v>4442</v>
      </c>
      <c r="BP11" s="69" t="s">
        <v>4442</v>
      </c>
      <c r="BQ11" s="69" t="s">
        <v>4442</v>
      </c>
      <c r="BR11" s="69" t="s">
        <v>4442</v>
      </c>
      <c r="BS11" s="69" t="s">
        <v>4442</v>
      </c>
      <c r="BT11" s="783"/>
      <c r="BU11" s="780" t="s">
        <v>4444</v>
      </c>
      <c r="BV11" s="95"/>
      <c r="BW11" s="780" t="s">
        <v>809</v>
      </c>
      <c r="BX11" s="95"/>
      <c r="BY11" s="95"/>
      <c r="BZ11" s="95" t="s">
        <v>4445</v>
      </c>
      <c r="CA11" s="95" t="s">
        <v>4446</v>
      </c>
      <c r="CB11" s="95" t="s">
        <v>4447</v>
      </c>
      <c r="CC11" s="95" t="s">
        <v>4448</v>
      </c>
      <c r="CD11" s="95" t="s">
        <v>4449</v>
      </c>
      <c r="CE11" s="95" t="s">
        <v>4450</v>
      </c>
      <c r="CF11" s="95" t="s">
        <v>4451</v>
      </c>
      <c r="CG11" s="95" t="s">
        <v>4452</v>
      </c>
      <c r="CH11" s="780" t="s">
        <v>4453</v>
      </c>
      <c r="CI11" s="95" t="s">
        <v>4454</v>
      </c>
      <c r="CJ11" s="780"/>
      <c r="CK11" s="780" t="s">
        <v>4455</v>
      </c>
      <c r="CL11" s="780" t="s">
        <v>4456</v>
      </c>
      <c r="CM11" s="780"/>
      <c r="CN11" s="780"/>
      <c r="CO11" s="780" t="s">
        <v>4457</v>
      </c>
      <c r="CP11" s="780"/>
      <c r="CQ11" s="780"/>
      <c r="CR11" s="95"/>
      <c r="CS11" s="780"/>
      <c r="CT11" s="95"/>
      <c r="CU11" s="780"/>
      <c r="CV11" s="780" t="s">
        <v>481</v>
      </c>
      <c r="CW11" s="780"/>
      <c r="CX11" s="780" t="s">
        <v>481</v>
      </c>
      <c r="CY11" s="780"/>
      <c r="CZ11" s="95"/>
      <c r="DA11" s="780" t="s">
        <v>4458</v>
      </c>
      <c r="DB11" s="95"/>
      <c r="DC11" s="780" t="s">
        <v>481</v>
      </c>
      <c r="DD11" s="780" t="s">
        <v>481</v>
      </c>
      <c r="DE11" s="780" t="s">
        <v>4459</v>
      </c>
      <c r="DF11" s="780" t="s">
        <v>4460</v>
      </c>
      <c r="DG11" s="95" t="s">
        <v>4461</v>
      </c>
      <c r="DH11" s="94" t="s">
        <v>4462</v>
      </c>
      <c r="DI11" s="95" t="s">
        <v>4463</v>
      </c>
      <c r="DJ11" s="95" t="s">
        <v>4464</v>
      </c>
      <c r="DK11" s="95" t="s">
        <v>4465</v>
      </c>
      <c r="DL11" s="95" t="s">
        <v>4466</v>
      </c>
      <c r="DM11" s="780" t="s">
        <v>4467</v>
      </c>
      <c r="DN11" s="780" t="s">
        <v>4468</v>
      </c>
      <c r="DO11" s="780"/>
      <c r="DP11" s="780" t="s">
        <v>4469</v>
      </c>
      <c r="DQ11" s="785" t="s">
        <v>4470</v>
      </c>
      <c r="DR11" s="780"/>
      <c r="DS11" s="783"/>
      <c r="DT11" s="783"/>
      <c r="DU11" s="783"/>
      <c r="DV11" s="84" t="s">
        <v>4471</v>
      </c>
      <c r="DW11" s="84" t="s">
        <v>4472</v>
      </c>
      <c r="DX11" s="780" t="s">
        <v>4473</v>
      </c>
      <c r="DY11" s="783"/>
      <c r="DZ11" s="780" t="s">
        <v>4474</v>
      </c>
      <c r="EA11" s="780" t="s">
        <v>4475</v>
      </c>
      <c r="EB11" s="95"/>
      <c r="EC11" s="783"/>
      <c r="ED11" s="95"/>
      <c r="EE11" s="783"/>
      <c r="EF11" s="783"/>
      <c r="EG11" s="783"/>
      <c r="EH11" s="783"/>
      <c r="EI11" s="780" t="s">
        <v>4476</v>
      </c>
      <c r="EJ11" s="780" t="s">
        <v>4477</v>
      </c>
      <c r="EK11" s="780" t="s">
        <v>4478</v>
      </c>
      <c r="EL11" s="780" t="s">
        <v>4479</v>
      </c>
      <c r="EM11" s="780" t="s">
        <v>4480</v>
      </c>
      <c r="EN11" s="780" t="s">
        <v>4481</v>
      </c>
      <c r="EO11" s="780"/>
      <c r="EP11" s="780" t="s">
        <v>4482</v>
      </c>
      <c r="EQ11" s="783"/>
      <c r="ER11" s="780"/>
      <c r="ES11" s="780" t="s">
        <v>4483</v>
      </c>
      <c r="ET11" s="780" t="s">
        <v>4484</v>
      </c>
      <c r="EU11" s="780" t="s">
        <v>4485</v>
      </c>
      <c r="EV11" s="780" t="s">
        <v>4486</v>
      </c>
      <c r="EW11" s="780" t="s">
        <v>4487</v>
      </c>
      <c r="EX11" s="780" t="s">
        <v>4488</v>
      </c>
      <c r="EY11" s="780" t="s">
        <v>4489</v>
      </c>
      <c r="EZ11" s="95" t="s">
        <v>4490</v>
      </c>
      <c r="FA11" s="95"/>
      <c r="FB11" s="780" t="s">
        <v>4491</v>
      </c>
      <c r="FC11" s="780" t="s">
        <v>4492</v>
      </c>
      <c r="FD11" s="780" t="s">
        <v>4493</v>
      </c>
      <c r="FE11" s="780" t="s">
        <v>4494</v>
      </c>
      <c r="FF11" s="780" t="s">
        <v>4495</v>
      </c>
      <c r="FG11" s="780" t="s">
        <v>4496</v>
      </c>
      <c r="FH11" s="780" t="s">
        <v>4497</v>
      </c>
      <c r="FI11" s="780"/>
      <c r="FJ11" s="780" t="s">
        <v>4498</v>
      </c>
      <c r="FK11" s="780" t="s">
        <v>4499</v>
      </c>
      <c r="FL11" s="780" t="s">
        <v>4500</v>
      </c>
      <c r="FM11" s="780"/>
      <c r="FN11" s="780"/>
      <c r="FO11" s="780" t="s">
        <v>4501</v>
      </c>
      <c r="FP11" s="780" t="s">
        <v>4502</v>
      </c>
      <c r="FQ11" s="780" t="s">
        <v>4503</v>
      </c>
      <c r="FR11" s="780" t="s">
        <v>4504</v>
      </c>
      <c r="FS11" s="780" t="s">
        <v>4505</v>
      </c>
      <c r="FT11" s="780" t="s">
        <v>4506</v>
      </c>
      <c r="FU11" s="783"/>
      <c r="FV11" s="785" t="s">
        <v>4507</v>
      </c>
      <c r="FW11" s="780" t="s">
        <v>4508</v>
      </c>
      <c r="FX11" s="95"/>
      <c r="FY11" s="95" t="s">
        <v>4509</v>
      </c>
      <c r="FZ11" s="780"/>
      <c r="GA11" s="780"/>
      <c r="GB11" s="780"/>
      <c r="GC11" s="780" t="s">
        <v>4510</v>
      </c>
      <c r="GD11" s="780" t="s">
        <v>4511</v>
      </c>
      <c r="GE11" s="783"/>
      <c r="GF11" s="95"/>
      <c r="GG11" s="785" t="s">
        <v>4512</v>
      </c>
      <c r="GH11" s="783"/>
      <c r="GI11" s="780" t="s">
        <v>4513</v>
      </c>
      <c r="GJ11" s="780" t="s">
        <v>4514</v>
      </c>
      <c r="GK11" s="780" t="s">
        <v>481</v>
      </c>
      <c r="GL11" s="780" t="s">
        <v>4515</v>
      </c>
      <c r="GM11" s="780" t="s">
        <v>481</v>
      </c>
      <c r="GN11" s="780" t="s">
        <v>4516</v>
      </c>
      <c r="GO11" s="780" t="s">
        <v>4517</v>
      </c>
      <c r="GP11" s="780" t="s">
        <v>481</v>
      </c>
      <c r="GQ11" s="780" t="s">
        <v>4518</v>
      </c>
      <c r="GR11" s="780" t="s">
        <v>4519</v>
      </c>
      <c r="GS11" s="780" t="s">
        <v>4520</v>
      </c>
      <c r="GT11" s="780" t="s">
        <v>4521</v>
      </c>
      <c r="GU11" s="780" t="s">
        <v>4522</v>
      </c>
      <c r="GV11" s="780" t="s">
        <v>4523</v>
      </c>
      <c r="GW11" s="780" t="s">
        <v>4524</v>
      </c>
      <c r="GX11" s="780" t="s">
        <v>4525</v>
      </c>
      <c r="GY11" s="780"/>
      <c r="GZ11" s="780" t="s">
        <v>4526</v>
      </c>
      <c r="HA11" s="780" t="s">
        <v>4527</v>
      </c>
      <c r="HB11" s="780" t="s">
        <v>4528</v>
      </c>
      <c r="HC11" s="780" t="s">
        <v>481</v>
      </c>
      <c r="HD11" s="780" t="s">
        <v>4529</v>
      </c>
      <c r="HE11" s="783"/>
      <c r="HF11" s="783"/>
      <c r="HG11" s="783"/>
      <c r="HH11" s="783"/>
      <c r="HI11" s="780"/>
      <c r="HJ11" s="95" t="s">
        <v>4530</v>
      </c>
      <c r="HK11" s="95"/>
      <c r="HL11" s="780" t="s">
        <v>4531</v>
      </c>
      <c r="HM11" s="95" t="s">
        <v>4532</v>
      </c>
      <c r="HN11" s="783"/>
      <c r="HO11" s="783"/>
      <c r="HP11" s="783"/>
      <c r="HQ11" s="783"/>
      <c r="HR11" s="783"/>
      <c r="HS11" s="780" t="s">
        <v>4533</v>
      </c>
      <c r="HT11" s="780" t="s">
        <v>4534</v>
      </c>
      <c r="HU11" s="780" t="s">
        <v>4535</v>
      </c>
      <c r="HV11" s="780"/>
      <c r="HW11" s="780" t="s">
        <v>481</v>
      </c>
      <c r="HX11" s="780" t="s">
        <v>4536</v>
      </c>
      <c r="HY11" s="780" t="s">
        <v>4537</v>
      </c>
      <c r="HZ11" s="780" t="s">
        <v>4538</v>
      </c>
      <c r="IA11" s="780"/>
      <c r="IB11" s="780" t="s">
        <v>4539</v>
      </c>
      <c r="IC11" s="780" t="s">
        <v>481</v>
      </c>
      <c r="ID11" s="780" t="s">
        <v>4540</v>
      </c>
      <c r="IE11" s="780"/>
      <c r="IF11" s="780" t="s">
        <v>4541</v>
      </c>
      <c r="IG11" s="783"/>
      <c r="IH11" s="783"/>
      <c r="II11" s="780" t="s">
        <v>4542</v>
      </c>
      <c r="IJ11" s="783"/>
      <c r="IK11" s="783"/>
      <c r="IL11" s="90"/>
      <c r="IM11" s="95" t="s">
        <v>481</v>
      </c>
      <c r="IN11" s="95" t="s">
        <v>4543</v>
      </c>
      <c r="IO11" s="780" t="s">
        <v>4350</v>
      </c>
      <c r="IP11" s="780" t="s">
        <v>4544</v>
      </c>
      <c r="IQ11" s="780" t="s">
        <v>481</v>
      </c>
      <c r="IR11" s="785"/>
      <c r="IS11" s="780"/>
      <c r="IT11" s="780"/>
      <c r="IU11" s="780"/>
      <c r="IV11" s="780" t="s">
        <v>4545</v>
      </c>
      <c r="IW11" s="95"/>
      <c r="IX11" s="95" t="s">
        <v>4546</v>
      </c>
      <c r="IY11" s="95" t="s">
        <v>4547</v>
      </c>
      <c r="IZ11" s="95" t="s">
        <v>4548</v>
      </c>
      <c r="JA11" s="95" t="s">
        <v>4549</v>
      </c>
      <c r="JB11" s="95" t="s">
        <v>4550</v>
      </c>
      <c r="JC11" s="95" t="s">
        <v>4551</v>
      </c>
      <c r="JD11" s="95" t="s">
        <v>4552</v>
      </c>
      <c r="JE11" s="95" t="s">
        <v>4553</v>
      </c>
      <c r="JF11" s="95" t="s">
        <v>4554</v>
      </c>
      <c r="JG11" s="95" t="s">
        <v>4555</v>
      </c>
      <c r="JH11" s="95" t="s">
        <v>4556</v>
      </c>
      <c r="JI11" s="95" t="s">
        <v>4557</v>
      </c>
      <c r="JJ11" s="95" t="s">
        <v>4558</v>
      </c>
      <c r="JK11" s="95" t="s">
        <v>4559</v>
      </c>
      <c r="JL11" s="95" t="s">
        <v>4560</v>
      </c>
      <c r="JM11" s="95" t="s">
        <v>4561</v>
      </c>
      <c r="JN11" s="95" t="s">
        <v>4562</v>
      </c>
      <c r="JO11" s="95" t="s">
        <v>4563</v>
      </c>
      <c r="JP11" s="95" t="s">
        <v>4564</v>
      </c>
      <c r="JQ11" s="95" t="s">
        <v>4565</v>
      </c>
      <c r="JR11" s="95" t="s">
        <v>4566</v>
      </c>
      <c r="JS11" s="780" t="s">
        <v>4567</v>
      </c>
      <c r="JT11" s="780" t="s">
        <v>4568</v>
      </c>
      <c r="JU11" s="780" t="s">
        <v>4569</v>
      </c>
      <c r="JV11" s="780" t="s">
        <v>4570</v>
      </c>
      <c r="JW11" s="780" t="s">
        <v>4571</v>
      </c>
      <c r="JX11" s="780" t="s">
        <v>4572</v>
      </c>
      <c r="JY11" s="780" t="s">
        <v>4573</v>
      </c>
      <c r="JZ11" s="780" t="s">
        <v>4574</v>
      </c>
      <c r="KA11" s="783"/>
      <c r="KB11" s="780" t="s">
        <v>4575</v>
      </c>
      <c r="KC11" s="780" t="s">
        <v>4576</v>
      </c>
      <c r="KD11" s="780" t="s">
        <v>4577</v>
      </c>
      <c r="KE11" s="780" t="s">
        <v>4578</v>
      </c>
      <c r="KF11" s="780" t="s">
        <v>4579</v>
      </c>
      <c r="KG11" s="780" t="s">
        <v>4580</v>
      </c>
      <c r="KH11" s="780" t="s">
        <v>4581</v>
      </c>
      <c r="KI11" s="780" t="s">
        <v>4582</v>
      </c>
      <c r="KJ11" s="780" t="s">
        <v>4583</v>
      </c>
      <c r="KK11" s="780" t="s">
        <v>4584</v>
      </c>
      <c r="KL11" s="780"/>
      <c r="KM11" s="780" t="s">
        <v>4585</v>
      </c>
      <c r="KN11" s="780"/>
      <c r="KO11" s="780" t="s">
        <v>4586</v>
      </c>
      <c r="KP11" s="95" t="s">
        <v>4587</v>
      </c>
      <c r="KQ11" s="783"/>
      <c r="KR11" s="90" t="s">
        <v>4588</v>
      </c>
      <c r="KS11" s="783"/>
      <c r="KT11" s="90" t="s">
        <v>4589</v>
      </c>
      <c r="KU11" s="90" t="s">
        <v>4590</v>
      </c>
      <c r="KV11" s="90" t="s">
        <v>4591</v>
      </c>
      <c r="KW11" s="90" t="s">
        <v>4592</v>
      </c>
      <c r="KX11" s="90" t="s">
        <v>4593</v>
      </c>
      <c r="KY11" s="90" t="s">
        <v>4594</v>
      </c>
      <c r="KZ11" s="90" t="s">
        <v>4595</v>
      </c>
      <c r="LA11" s="90" t="s">
        <v>4596</v>
      </c>
      <c r="LB11" s="90" t="s">
        <v>4597</v>
      </c>
      <c r="LC11" s="90" t="s">
        <v>4598</v>
      </c>
      <c r="LD11" s="90" t="s">
        <v>4599</v>
      </c>
      <c r="LE11" s="90" t="s">
        <v>4600</v>
      </c>
      <c r="LF11" s="90" t="s">
        <v>4601</v>
      </c>
      <c r="LG11" s="90" t="s">
        <v>4602</v>
      </c>
      <c r="LH11" s="90" t="s">
        <v>4603</v>
      </c>
      <c r="LI11" s="90"/>
      <c r="LJ11" s="90" t="s">
        <v>4604</v>
      </c>
      <c r="LK11" s="90" t="s">
        <v>4605</v>
      </c>
      <c r="LL11" s="90" t="s">
        <v>4606</v>
      </c>
      <c r="LM11" s="90" t="s">
        <v>4607</v>
      </c>
      <c r="LN11" s="90" t="s">
        <v>4608</v>
      </c>
      <c r="LO11" s="90" t="s">
        <v>4609</v>
      </c>
      <c r="LP11" s="90" t="s">
        <v>4610</v>
      </c>
      <c r="LQ11" s="90" t="s">
        <v>4611</v>
      </c>
    </row>
    <row r="12" spans="1:332" ht="351" customHeight="1" x14ac:dyDescent="0.2">
      <c r="A12" s="755"/>
      <c r="B12" s="756"/>
      <c r="C12" s="750" t="s">
        <v>190</v>
      </c>
      <c r="D12" s="747" t="s">
        <v>3412</v>
      </c>
      <c r="E12" s="85" t="s">
        <v>92</v>
      </c>
      <c r="F12" s="783"/>
      <c r="G12" s="95"/>
      <c r="H12" s="783"/>
      <c r="I12" s="783"/>
      <c r="J12" s="95"/>
      <c r="K12" s="780"/>
      <c r="L12" s="69" t="s">
        <v>481</v>
      </c>
      <c r="M12" s="69" t="s">
        <v>481</v>
      </c>
      <c r="N12" s="69" t="s">
        <v>481</v>
      </c>
      <c r="O12" s="783" t="s">
        <v>481</v>
      </c>
      <c r="P12" s="783" t="s">
        <v>481</v>
      </c>
      <c r="Q12" s="95"/>
      <c r="R12" s="780" t="s">
        <v>451</v>
      </c>
      <c r="S12" s="95" t="s">
        <v>4612</v>
      </c>
      <c r="T12" s="780" t="s">
        <v>451</v>
      </c>
      <c r="U12" s="780" t="s">
        <v>451</v>
      </c>
      <c r="V12" s="95" t="s">
        <v>451</v>
      </c>
      <c r="W12" s="780" t="s">
        <v>451</v>
      </c>
      <c r="X12" s="95" t="s">
        <v>451</v>
      </c>
      <c r="Y12" s="95" t="s">
        <v>451</v>
      </c>
      <c r="Z12" s="95" t="s">
        <v>4613</v>
      </c>
      <c r="AA12" s="783"/>
      <c r="AB12" s="95"/>
      <c r="AC12" s="783"/>
      <c r="AD12" s="783"/>
      <c r="AE12" s="783"/>
      <c r="AF12" s="783"/>
      <c r="AG12" s="783"/>
      <c r="AH12" s="783"/>
      <c r="AI12" s="783"/>
      <c r="AJ12" s="780" t="s">
        <v>4614</v>
      </c>
      <c r="AK12" s="95" t="s">
        <v>4615</v>
      </c>
      <c r="AL12" s="780" t="s">
        <v>4616</v>
      </c>
      <c r="AM12" s="780" t="s">
        <v>4617</v>
      </c>
      <c r="AN12" s="95" t="s">
        <v>4618</v>
      </c>
      <c r="AO12" s="783"/>
      <c r="AP12" s="95" t="s">
        <v>4619</v>
      </c>
      <c r="AQ12" s="783"/>
      <c r="AR12" s="780"/>
      <c r="AS12" s="95" t="s">
        <v>4620</v>
      </c>
      <c r="AT12" s="783"/>
      <c r="AU12" s="95" t="s">
        <v>4621</v>
      </c>
      <c r="AV12" s="780" t="s">
        <v>4622</v>
      </c>
      <c r="AW12" s="780" t="s">
        <v>4623</v>
      </c>
      <c r="AX12" s="780" t="s">
        <v>4624</v>
      </c>
      <c r="AY12" s="95" t="s">
        <v>4625</v>
      </c>
      <c r="AZ12" s="783"/>
      <c r="BA12" s="783"/>
      <c r="BB12" s="783"/>
      <c r="BC12" s="783"/>
      <c r="BD12" s="95" t="s">
        <v>4626</v>
      </c>
      <c r="BE12" s="95" t="s">
        <v>4627</v>
      </c>
      <c r="BF12" s="95" t="s">
        <v>4628</v>
      </c>
      <c r="BG12" s="69" t="s">
        <v>4629</v>
      </c>
      <c r="BH12" s="69" t="s">
        <v>4630</v>
      </c>
      <c r="BI12" s="69" t="s">
        <v>4631</v>
      </c>
      <c r="BJ12" s="69" t="s">
        <v>4632</v>
      </c>
      <c r="BK12" s="69" t="s">
        <v>4633</v>
      </c>
      <c r="BL12" s="69" t="s">
        <v>4634</v>
      </c>
      <c r="BM12" s="69" t="s">
        <v>4635</v>
      </c>
      <c r="BN12" s="69" t="s">
        <v>4636</v>
      </c>
      <c r="BO12" s="69" t="s">
        <v>4637</v>
      </c>
      <c r="BP12" s="69" t="s">
        <v>4638</v>
      </c>
      <c r="BQ12" s="69" t="s">
        <v>4639</v>
      </c>
      <c r="BR12" s="69" t="s">
        <v>4640</v>
      </c>
      <c r="BS12" s="69" t="s">
        <v>4641</v>
      </c>
      <c r="BT12" s="783"/>
      <c r="BU12" s="780" t="s">
        <v>481</v>
      </c>
      <c r="BV12" s="95" t="s">
        <v>4642</v>
      </c>
      <c r="BW12" s="780" t="s">
        <v>4643</v>
      </c>
      <c r="BX12" s="95" t="s">
        <v>4644</v>
      </c>
      <c r="BY12" s="95" t="s">
        <v>4645</v>
      </c>
      <c r="BZ12" s="95" t="s">
        <v>4646</v>
      </c>
      <c r="CA12" s="95" t="s">
        <v>4647</v>
      </c>
      <c r="CB12" s="95" t="s">
        <v>4648</v>
      </c>
      <c r="CC12" s="95" t="s">
        <v>4649</v>
      </c>
      <c r="CD12" s="95" t="s">
        <v>4650</v>
      </c>
      <c r="CE12" s="95" t="s">
        <v>4651</v>
      </c>
      <c r="CF12" s="95" t="s">
        <v>4652</v>
      </c>
      <c r="CG12" s="95" t="s">
        <v>4653</v>
      </c>
      <c r="CH12" s="780" t="s">
        <v>4654</v>
      </c>
      <c r="CI12" s="95" t="s">
        <v>4655</v>
      </c>
      <c r="CJ12" s="780" t="s">
        <v>4656</v>
      </c>
      <c r="CK12" s="780" t="s">
        <v>451</v>
      </c>
      <c r="CL12" s="780" t="s">
        <v>4657</v>
      </c>
      <c r="CM12" s="780"/>
      <c r="CN12" s="780" t="s">
        <v>4658</v>
      </c>
      <c r="CO12" s="780" t="s">
        <v>4659</v>
      </c>
      <c r="CP12" s="780" t="s">
        <v>4660</v>
      </c>
      <c r="CQ12" s="780" t="s">
        <v>4661</v>
      </c>
      <c r="CR12" s="95" t="s">
        <v>4662</v>
      </c>
      <c r="CS12" s="780" t="s">
        <v>4663</v>
      </c>
      <c r="CT12" s="95" t="s">
        <v>4664</v>
      </c>
      <c r="CU12" s="780" t="s">
        <v>4665</v>
      </c>
      <c r="CV12" s="780" t="s">
        <v>4666</v>
      </c>
      <c r="CW12" s="780" t="s">
        <v>4667</v>
      </c>
      <c r="CX12" s="780" t="s">
        <v>4668</v>
      </c>
      <c r="CY12" s="780" t="s">
        <v>4669</v>
      </c>
      <c r="CZ12" s="95" t="s">
        <v>4670</v>
      </c>
      <c r="DA12" s="780" t="s">
        <v>4671</v>
      </c>
      <c r="DB12" s="95" t="s">
        <v>4672</v>
      </c>
      <c r="DC12" s="780" t="s">
        <v>4673</v>
      </c>
      <c r="DD12" s="780" t="s">
        <v>4674</v>
      </c>
      <c r="DE12" s="780" t="s">
        <v>4675</v>
      </c>
      <c r="DF12" s="780" t="s">
        <v>4676</v>
      </c>
      <c r="DG12" s="95" t="s">
        <v>4677</v>
      </c>
      <c r="DH12" s="94" t="s">
        <v>4678</v>
      </c>
      <c r="DI12" s="95" t="s">
        <v>4679</v>
      </c>
      <c r="DJ12" s="95" t="s">
        <v>4680</v>
      </c>
      <c r="DK12" s="95" t="s">
        <v>4681</v>
      </c>
      <c r="DL12" s="95" t="s">
        <v>4682</v>
      </c>
      <c r="DM12" s="780" t="s">
        <v>4683</v>
      </c>
      <c r="DN12" s="780" t="s">
        <v>4684</v>
      </c>
      <c r="DO12" s="780" t="s">
        <v>4685</v>
      </c>
      <c r="DP12" s="780" t="s">
        <v>492</v>
      </c>
      <c r="DQ12" s="785" t="s">
        <v>4686</v>
      </c>
      <c r="DR12" s="780"/>
      <c r="DS12" s="783"/>
      <c r="DT12" s="783"/>
      <c r="DU12" s="783"/>
      <c r="DV12" s="84" t="s">
        <v>4687</v>
      </c>
      <c r="DW12" s="84" t="s">
        <v>4687</v>
      </c>
      <c r="DX12" s="780"/>
      <c r="DY12" s="783"/>
      <c r="DZ12" s="780" t="s">
        <v>4688</v>
      </c>
      <c r="EA12" s="780" t="s">
        <v>4689</v>
      </c>
      <c r="EB12" s="95" t="s">
        <v>3813</v>
      </c>
      <c r="EC12" s="783"/>
      <c r="ED12" s="95"/>
      <c r="EE12" s="783"/>
      <c r="EF12" s="783"/>
      <c r="EG12" s="783"/>
      <c r="EH12" s="783"/>
      <c r="EI12" s="780"/>
      <c r="EJ12" s="780"/>
      <c r="EK12" s="780" t="s">
        <v>4690</v>
      </c>
      <c r="EL12" s="780"/>
      <c r="EM12" s="780"/>
      <c r="EN12" s="780"/>
      <c r="EO12" s="780" t="s">
        <v>4691</v>
      </c>
      <c r="EP12" s="780" t="s">
        <v>4692</v>
      </c>
      <c r="EQ12" s="783"/>
      <c r="ER12" s="780" t="s">
        <v>4693</v>
      </c>
      <c r="ES12" s="780" t="s">
        <v>4694</v>
      </c>
      <c r="ET12" s="780" t="s">
        <v>4695</v>
      </c>
      <c r="EU12" s="780" t="s">
        <v>481</v>
      </c>
      <c r="EV12" s="780" t="s">
        <v>481</v>
      </c>
      <c r="EW12" s="780" t="s">
        <v>481</v>
      </c>
      <c r="EX12" s="780" t="s">
        <v>451</v>
      </c>
      <c r="EY12" s="780" t="s">
        <v>4696</v>
      </c>
      <c r="EZ12" s="95" t="s">
        <v>4697</v>
      </c>
      <c r="FA12" s="95" t="s">
        <v>4698</v>
      </c>
      <c r="FB12" s="780"/>
      <c r="FC12" s="780" t="s">
        <v>451</v>
      </c>
      <c r="FD12" s="780" t="s">
        <v>4699</v>
      </c>
      <c r="FE12" s="780"/>
      <c r="FF12" s="780" t="s">
        <v>4700</v>
      </c>
      <c r="FG12" s="780" t="s">
        <v>4700</v>
      </c>
      <c r="FH12" s="780"/>
      <c r="FI12" s="780" t="s">
        <v>4701</v>
      </c>
      <c r="FJ12" s="780" t="s">
        <v>3943</v>
      </c>
      <c r="FK12" s="780"/>
      <c r="FL12" s="780"/>
      <c r="FM12" s="780" t="s">
        <v>4702</v>
      </c>
      <c r="FN12" s="780" t="s">
        <v>4703</v>
      </c>
      <c r="FO12" s="780"/>
      <c r="FP12" s="780" t="s">
        <v>4704</v>
      </c>
      <c r="FQ12" s="780"/>
      <c r="FR12" s="780"/>
      <c r="FS12" s="780" t="s">
        <v>4705</v>
      </c>
      <c r="FT12" s="780"/>
      <c r="FU12" s="783"/>
      <c r="FV12" s="785" t="s">
        <v>4706</v>
      </c>
      <c r="FW12" s="780" t="s">
        <v>4707</v>
      </c>
      <c r="FX12" s="95" t="s">
        <v>4708</v>
      </c>
      <c r="FY12" s="95"/>
      <c r="FZ12" s="780"/>
      <c r="GA12" s="780"/>
      <c r="GB12" s="780"/>
      <c r="GC12" s="780" t="s">
        <v>4709</v>
      </c>
      <c r="GD12" s="780" t="s">
        <v>4710</v>
      </c>
      <c r="GE12" s="783"/>
      <c r="GF12" s="95" t="s">
        <v>4711</v>
      </c>
      <c r="GG12" s="785" t="s">
        <v>4712</v>
      </c>
      <c r="GH12" s="783"/>
      <c r="GI12" s="780" t="s">
        <v>481</v>
      </c>
      <c r="GJ12" s="780" t="s">
        <v>4713</v>
      </c>
      <c r="GK12" s="780" t="s">
        <v>4714</v>
      </c>
      <c r="GL12" s="780" t="s">
        <v>481</v>
      </c>
      <c r="GM12" s="780" t="s">
        <v>4715</v>
      </c>
      <c r="GN12" s="780" t="s">
        <v>481</v>
      </c>
      <c r="GO12" s="780" t="s">
        <v>481</v>
      </c>
      <c r="GP12" s="780" t="s">
        <v>4716</v>
      </c>
      <c r="GQ12" s="780" t="s">
        <v>481</v>
      </c>
      <c r="GR12" s="780" t="s">
        <v>481</v>
      </c>
      <c r="GS12" s="780" t="s">
        <v>481</v>
      </c>
      <c r="GT12" s="780" t="s">
        <v>481</v>
      </c>
      <c r="GU12" s="780" t="s">
        <v>4717</v>
      </c>
      <c r="GV12" s="780" t="s">
        <v>481</v>
      </c>
      <c r="GW12" s="780" t="s">
        <v>3860</v>
      </c>
      <c r="GX12" s="780" t="s">
        <v>481</v>
      </c>
      <c r="GY12" s="780"/>
      <c r="GZ12" s="780" t="s">
        <v>4718</v>
      </c>
      <c r="HA12" s="780" t="s">
        <v>4719</v>
      </c>
      <c r="HB12" s="780" t="s">
        <v>4720</v>
      </c>
      <c r="HC12" s="780" t="s">
        <v>4721</v>
      </c>
      <c r="HD12" s="780" t="s">
        <v>481</v>
      </c>
      <c r="HE12" s="783"/>
      <c r="HF12" s="783"/>
      <c r="HG12" s="783"/>
      <c r="HH12" s="783"/>
      <c r="HI12" s="780" t="s">
        <v>4722</v>
      </c>
      <c r="HJ12" s="95" t="s">
        <v>451</v>
      </c>
      <c r="HK12" s="95" t="s">
        <v>4723</v>
      </c>
      <c r="HL12" s="780" t="s">
        <v>451</v>
      </c>
      <c r="HM12" s="95"/>
      <c r="HN12" s="783"/>
      <c r="HO12" s="783"/>
      <c r="HP12" s="783"/>
      <c r="HQ12" s="783"/>
      <c r="HR12" s="783"/>
      <c r="HS12" s="780" t="s">
        <v>4724</v>
      </c>
      <c r="HT12" s="780" t="s">
        <v>4725</v>
      </c>
      <c r="HU12" s="780" t="s">
        <v>4726</v>
      </c>
      <c r="HV12" s="780" t="s">
        <v>4727</v>
      </c>
      <c r="HW12" s="780" t="s">
        <v>4728</v>
      </c>
      <c r="HX12" s="780" t="s">
        <v>4729</v>
      </c>
      <c r="HY12" s="793" t="s">
        <v>4730</v>
      </c>
      <c r="HZ12" s="780" t="s">
        <v>4730</v>
      </c>
      <c r="IA12" s="780" t="s">
        <v>4731</v>
      </c>
      <c r="IB12" s="780" t="s">
        <v>4732</v>
      </c>
      <c r="IC12" s="780" t="s">
        <v>4733</v>
      </c>
      <c r="ID12" s="780" t="s">
        <v>4734</v>
      </c>
      <c r="IE12" s="780" t="s">
        <v>4735</v>
      </c>
      <c r="IF12" s="780" t="s">
        <v>481</v>
      </c>
      <c r="IG12" s="783"/>
      <c r="IH12" s="783"/>
      <c r="II12" s="780" t="s">
        <v>4736</v>
      </c>
      <c r="IJ12" s="783"/>
      <c r="IK12" s="783"/>
      <c r="IL12" s="90"/>
      <c r="IM12" s="95" t="s">
        <v>4737</v>
      </c>
      <c r="IN12" s="95" t="s">
        <v>4738</v>
      </c>
      <c r="IO12" s="780"/>
      <c r="IP12" s="780" t="s">
        <v>4739</v>
      </c>
      <c r="IQ12" s="780" t="s">
        <v>3889</v>
      </c>
      <c r="IR12" s="785" t="s">
        <v>4740</v>
      </c>
      <c r="IS12" s="780" t="s">
        <v>4741</v>
      </c>
      <c r="IT12" s="780" t="s">
        <v>4742</v>
      </c>
      <c r="IU12" s="780" t="s">
        <v>4743</v>
      </c>
      <c r="IV12" s="780"/>
      <c r="IW12" s="95" t="s">
        <v>4744</v>
      </c>
      <c r="IX12" s="95"/>
      <c r="IY12" s="95"/>
      <c r="IZ12" s="95"/>
      <c r="JA12" s="95"/>
      <c r="JB12" s="95" t="s">
        <v>4745</v>
      </c>
      <c r="JC12" s="95"/>
      <c r="JD12" s="95"/>
      <c r="JE12" s="95"/>
      <c r="JF12" s="95"/>
      <c r="JG12" s="95"/>
      <c r="JH12" s="95"/>
      <c r="JI12" s="95" t="s">
        <v>4746</v>
      </c>
      <c r="JJ12" s="95"/>
      <c r="JK12" s="95"/>
      <c r="JL12" s="95" t="s">
        <v>492</v>
      </c>
      <c r="JM12" s="95"/>
      <c r="JN12" s="95"/>
      <c r="JO12" s="95"/>
      <c r="JP12" s="95" t="s">
        <v>4747</v>
      </c>
      <c r="JQ12" s="95"/>
      <c r="JR12" s="95"/>
      <c r="JS12" s="780" t="s">
        <v>4748</v>
      </c>
      <c r="JT12" s="780" t="s">
        <v>4749</v>
      </c>
      <c r="JU12" s="780"/>
      <c r="JV12" s="780"/>
      <c r="JW12" s="780" t="s">
        <v>4750</v>
      </c>
      <c r="JX12" s="780"/>
      <c r="JY12" s="780" t="s">
        <v>4751</v>
      </c>
      <c r="JZ12" s="780"/>
      <c r="KA12" s="783"/>
      <c r="KB12" s="780" t="s">
        <v>4752</v>
      </c>
      <c r="KC12" s="780" t="s">
        <v>4753</v>
      </c>
      <c r="KD12" s="780" t="s">
        <v>4754</v>
      </c>
      <c r="KE12" s="780" t="s">
        <v>451</v>
      </c>
      <c r="KF12" s="780" t="s">
        <v>4755</v>
      </c>
      <c r="KG12" s="780" t="s">
        <v>4756</v>
      </c>
      <c r="KH12" s="780" t="s">
        <v>3911</v>
      </c>
      <c r="KI12" s="780" t="s">
        <v>4757</v>
      </c>
      <c r="KJ12" s="780" t="s">
        <v>4758</v>
      </c>
      <c r="KK12" s="780" t="s">
        <v>4759</v>
      </c>
      <c r="KL12" s="780" t="s">
        <v>4760</v>
      </c>
      <c r="KM12" s="780" t="s">
        <v>4761</v>
      </c>
      <c r="KN12" s="780" t="s">
        <v>4762</v>
      </c>
      <c r="KO12" s="780"/>
      <c r="KP12" s="95"/>
      <c r="KQ12" s="783"/>
      <c r="KR12" s="90" t="s">
        <v>451</v>
      </c>
      <c r="KS12" s="783"/>
      <c r="KT12" s="90" t="s">
        <v>4763</v>
      </c>
      <c r="KU12" s="90" t="s">
        <v>4764</v>
      </c>
      <c r="KV12" s="90" t="s">
        <v>4765</v>
      </c>
      <c r="KW12" s="90" t="s">
        <v>4766</v>
      </c>
      <c r="KX12" s="90" t="s">
        <v>4767</v>
      </c>
      <c r="KY12" s="90" t="s">
        <v>4768</v>
      </c>
      <c r="KZ12" s="90" t="s">
        <v>4769</v>
      </c>
      <c r="LA12" s="90" t="s">
        <v>4770</v>
      </c>
      <c r="LB12" s="90" t="s">
        <v>4771</v>
      </c>
      <c r="LC12" s="90" t="s">
        <v>4772</v>
      </c>
      <c r="LD12" s="90" t="s">
        <v>4773</v>
      </c>
      <c r="LE12" s="90" t="s">
        <v>4774</v>
      </c>
      <c r="LF12" s="90" t="s">
        <v>4775</v>
      </c>
      <c r="LG12" s="90" t="s">
        <v>4776</v>
      </c>
      <c r="LH12" s="90" t="s">
        <v>4777</v>
      </c>
      <c r="LI12" s="90"/>
      <c r="LJ12" s="90" t="s">
        <v>492</v>
      </c>
      <c r="LK12" s="90"/>
      <c r="LL12" s="90"/>
      <c r="LM12" s="90" t="s">
        <v>4778</v>
      </c>
      <c r="LN12" s="90" t="s">
        <v>4779</v>
      </c>
      <c r="LO12" s="90" t="s">
        <v>4780</v>
      </c>
      <c r="LP12" s="90" t="s">
        <v>4781</v>
      </c>
      <c r="LQ12" s="90" t="s">
        <v>4782</v>
      </c>
    </row>
    <row r="13" spans="1:332" ht="126" customHeight="1" x14ac:dyDescent="0.2">
      <c r="A13" s="755"/>
      <c r="B13" s="756"/>
      <c r="C13" s="757"/>
      <c r="D13" s="756"/>
      <c r="E13" s="85" t="s">
        <v>191</v>
      </c>
      <c r="F13" s="783"/>
      <c r="G13" s="95"/>
      <c r="H13" s="783"/>
      <c r="I13" s="783"/>
      <c r="J13" s="95"/>
      <c r="K13" s="780"/>
      <c r="L13" s="69" t="s">
        <v>481</v>
      </c>
      <c r="M13" s="69" t="s">
        <v>481</v>
      </c>
      <c r="N13" s="69" t="s">
        <v>481</v>
      </c>
      <c r="O13" s="783" t="s">
        <v>481</v>
      </c>
      <c r="P13" s="783" t="s">
        <v>481</v>
      </c>
      <c r="Q13" s="95"/>
      <c r="R13" s="780" t="s">
        <v>4783</v>
      </c>
      <c r="S13" s="95" t="s">
        <v>4784</v>
      </c>
      <c r="T13" s="780"/>
      <c r="U13" s="780"/>
      <c r="V13" s="95" t="s">
        <v>451</v>
      </c>
      <c r="W13" s="780"/>
      <c r="X13" s="95"/>
      <c r="Y13" s="95" t="s">
        <v>451</v>
      </c>
      <c r="Z13" s="95" t="s">
        <v>4433</v>
      </c>
      <c r="AA13" s="783"/>
      <c r="AB13" s="95"/>
      <c r="AC13" s="783"/>
      <c r="AD13" s="783"/>
      <c r="AE13" s="783"/>
      <c r="AF13" s="783"/>
      <c r="AG13" s="783"/>
      <c r="AH13" s="783"/>
      <c r="AI13" s="783"/>
      <c r="AJ13" s="780" t="s">
        <v>4785</v>
      </c>
      <c r="AK13" s="794" t="s">
        <v>4786</v>
      </c>
      <c r="AL13" s="780" t="s">
        <v>4787</v>
      </c>
      <c r="AM13" s="95" t="s">
        <v>4788</v>
      </c>
      <c r="AN13" s="95" t="s">
        <v>4789</v>
      </c>
      <c r="AO13" s="783"/>
      <c r="AP13" s="95" t="s">
        <v>4790</v>
      </c>
      <c r="AQ13" s="783"/>
      <c r="AR13" s="780"/>
      <c r="AS13" s="780" t="s">
        <v>4791</v>
      </c>
      <c r="AT13" s="783"/>
      <c r="AU13" s="95" t="s">
        <v>4792</v>
      </c>
      <c r="AV13" s="780"/>
      <c r="AW13" s="780" t="s">
        <v>4793</v>
      </c>
      <c r="AX13" s="780" t="s">
        <v>4794</v>
      </c>
      <c r="AY13" s="95" t="s">
        <v>4795</v>
      </c>
      <c r="AZ13" s="783"/>
      <c r="BA13" s="783"/>
      <c r="BB13" s="783"/>
      <c r="BC13" s="783"/>
      <c r="BD13" s="95" t="s">
        <v>4796</v>
      </c>
      <c r="BE13" s="95" t="s">
        <v>4797</v>
      </c>
      <c r="BF13" s="95" t="s">
        <v>4798</v>
      </c>
      <c r="BG13" s="69" t="s">
        <v>4799</v>
      </c>
      <c r="BH13" s="783"/>
      <c r="BI13" s="69" t="s">
        <v>4800</v>
      </c>
      <c r="BJ13" s="69" t="s">
        <v>4801</v>
      </c>
      <c r="BK13" s="69" t="s">
        <v>4802</v>
      </c>
      <c r="BL13" s="69"/>
      <c r="BM13" s="783"/>
      <c r="BN13" s="783"/>
      <c r="BO13" s="783"/>
      <c r="BP13" s="69" t="s">
        <v>4803</v>
      </c>
      <c r="BQ13" s="783"/>
      <c r="BR13" s="783"/>
      <c r="BS13" s="783" t="s">
        <v>481</v>
      </c>
      <c r="BT13" s="783"/>
      <c r="BU13" s="780" t="s">
        <v>481</v>
      </c>
      <c r="BV13" s="95" t="s">
        <v>4804</v>
      </c>
      <c r="BW13" s="780" t="s">
        <v>4805</v>
      </c>
      <c r="BX13" s="95" t="s">
        <v>4806</v>
      </c>
      <c r="BY13" s="95" t="s">
        <v>4807</v>
      </c>
      <c r="BZ13" s="95" t="s">
        <v>4808</v>
      </c>
      <c r="CA13" s="95" t="s">
        <v>4446</v>
      </c>
      <c r="CB13" s="95" t="s">
        <v>4447</v>
      </c>
      <c r="CC13" s="95" t="s">
        <v>4809</v>
      </c>
      <c r="CD13" s="95" t="s">
        <v>4810</v>
      </c>
      <c r="CE13" s="95" t="s">
        <v>4811</v>
      </c>
      <c r="CF13" s="95" t="s">
        <v>4812</v>
      </c>
      <c r="CG13" s="95" t="s">
        <v>4813</v>
      </c>
      <c r="CH13" s="780" t="s">
        <v>4814</v>
      </c>
      <c r="CI13" s="95" t="s">
        <v>4815</v>
      </c>
      <c r="CJ13" s="780" t="s">
        <v>4816</v>
      </c>
      <c r="CK13" s="780" t="s">
        <v>451</v>
      </c>
      <c r="CL13" s="780" t="s">
        <v>4817</v>
      </c>
      <c r="CM13" s="780"/>
      <c r="CN13" s="780" t="s">
        <v>4818</v>
      </c>
      <c r="CO13" s="780" t="s">
        <v>4819</v>
      </c>
      <c r="CP13" s="780" t="s">
        <v>4820</v>
      </c>
      <c r="CQ13" s="780" t="s">
        <v>4821</v>
      </c>
      <c r="CR13" s="95" t="s">
        <v>4822</v>
      </c>
      <c r="CS13" s="780" t="s">
        <v>4823</v>
      </c>
      <c r="CT13" s="95" t="s">
        <v>4824</v>
      </c>
      <c r="CU13" s="780" t="s">
        <v>4825</v>
      </c>
      <c r="CV13" s="780" t="s">
        <v>4826</v>
      </c>
      <c r="CW13" s="780" t="s">
        <v>4827</v>
      </c>
      <c r="CX13" s="780" t="s">
        <v>4828</v>
      </c>
      <c r="CY13" s="780" t="s">
        <v>4829</v>
      </c>
      <c r="CZ13" s="95" t="s">
        <v>4830</v>
      </c>
      <c r="DA13" s="780" t="s">
        <v>4831</v>
      </c>
      <c r="DB13" s="95" t="s">
        <v>4832</v>
      </c>
      <c r="DC13" s="780" t="s">
        <v>4833</v>
      </c>
      <c r="DD13" s="780" t="s">
        <v>4834</v>
      </c>
      <c r="DE13" s="780" t="s">
        <v>4835</v>
      </c>
      <c r="DF13" s="780" t="s">
        <v>4836</v>
      </c>
      <c r="DG13" s="95" t="s">
        <v>4837</v>
      </c>
      <c r="DH13" s="94" t="s">
        <v>4838</v>
      </c>
      <c r="DI13" s="95" t="s">
        <v>4839</v>
      </c>
      <c r="DJ13" s="95" t="s">
        <v>4840</v>
      </c>
      <c r="DK13" s="95" t="s">
        <v>4841</v>
      </c>
      <c r="DL13" s="95" t="s">
        <v>4842</v>
      </c>
      <c r="DM13" s="780" t="s">
        <v>4843</v>
      </c>
      <c r="DN13" s="780" t="s">
        <v>4844</v>
      </c>
      <c r="DO13" s="780" t="s">
        <v>4845</v>
      </c>
      <c r="DP13" s="780"/>
      <c r="DQ13" s="785" t="s">
        <v>4846</v>
      </c>
      <c r="DR13" s="780"/>
      <c r="DS13" s="783"/>
      <c r="DT13" s="783"/>
      <c r="DU13" s="783"/>
      <c r="DV13" s="84" t="s">
        <v>4847</v>
      </c>
      <c r="DW13" s="84" t="s">
        <v>4847</v>
      </c>
      <c r="DX13" s="780"/>
      <c r="DY13" s="783"/>
      <c r="DZ13" s="780" t="s">
        <v>4848</v>
      </c>
      <c r="EA13" s="780" t="s">
        <v>4849</v>
      </c>
      <c r="EB13" s="95"/>
      <c r="EC13" s="783"/>
      <c r="ED13" s="95"/>
      <c r="EE13" s="783"/>
      <c r="EF13" s="783"/>
      <c r="EG13" s="783"/>
      <c r="EH13" s="783"/>
      <c r="EI13" s="780"/>
      <c r="EJ13" s="780"/>
      <c r="EK13" s="780" t="s">
        <v>4850</v>
      </c>
      <c r="EL13" s="780"/>
      <c r="EM13" s="780"/>
      <c r="EN13" s="780"/>
      <c r="EO13" s="780" t="s">
        <v>4851</v>
      </c>
      <c r="EP13" s="780" t="s">
        <v>4852</v>
      </c>
      <c r="EQ13" s="783"/>
      <c r="ER13" s="780" t="s">
        <v>4853</v>
      </c>
      <c r="ES13" s="780" t="s">
        <v>4854</v>
      </c>
      <c r="ET13" s="780" t="s">
        <v>4484</v>
      </c>
      <c r="EU13" s="780" t="s">
        <v>481</v>
      </c>
      <c r="EV13" s="780" t="s">
        <v>481</v>
      </c>
      <c r="EW13" s="780" t="s">
        <v>481</v>
      </c>
      <c r="EX13" s="780" t="s">
        <v>451</v>
      </c>
      <c r="EY13" s="780"/>
      <c r="EZ13" s="794" t="s">
        <v>4855</v>
      </c>
      <c r="FA13" s="95" t="s">
        <v>4856</v>
      </c>
      <c r="FB13" s="780"/>
      <c r="FC13" s="780"/>
      <c r="FD13" s="780" t="s">
        <v>4857</v>
      </c>
      <c r="FE13" s="780"/>
      <c r="FF13" s="780" t="s">
        <v>4858</v>
      </c>
      <c r="FG13" s="780" t="s">
        <v>4496</v>
      </c>
      <c r="FH13" s="780"/>
      <c r="FI13" s="780" t="s">
        <v>4859</v>
      </c>
      <c r="FJ13" s="780" t="s">
        <v>3943</v>
      </c>
      <c r="FK13" s="780"/>
      <c r="FL13" s="780"/>
      <c r="FM13" s="780"/>
      <c r="FN13" s="780"/>
      <c r="FO13" s="780"/>
      <c r="FP13" s="780" t="s">
        <v>4860</v>
      </c>
      <c r="FQ13" s="780"/>
      <c r="FR13" s="780"/>
      <c r="FS13" s="780" t="s">
        <v>4861</v>
      </c>
      <c r="FT13" s="780"/>
      <c r="FU13" s="783"/>
      <c r="FV13" s="785"/>
      <c r="FW13" s="780" t="s">
        <v>4862</v>
      </c>
      <c r="FX13" s="95" t="s">
        <v>4863</v>
      </c>
      <c r="FY13" s="95"/>
      <c r="FZ13" s="780"/>
      <c r="GA13" s="780"/>
      <c r="GB13" s="780"/>
      <c r="GC13" s="780"/>
      <c r="GD13" s="780" t="s">
        <v>4864</v>
      </c>
      <c r="GE13" s="783"/>
      <c r="GF13" s="95"/>
      <c r="GG13" s="785" t="s">
        <v>4865</v>
      </c>
      <c r="GH13" s="783"/>
      <c r="GI13" s="780" t="s">
        <v>481</v>
      </c>
      <c r="GJ13" s="780" t="s">
        <v>4866</v>
      </c>
      <c r="GK13" s="780" t="s">
        <v>4867</v>
      </c>
      <c r="GL13" s="780" t="s">
        <v>481</v>
      </c>
      <c r="GM13" s="780" t="s">
        <v>4868</v>
      </c>
      <c r="GN13" s="780" t="s">
        <v>481</v>
      </c>
      <c r="GO13" s="780" t="s">
        <v>481</v>
      </c>
      <c r="GP13" s="780" t="s">
        <v>4869</v>
      </c>
      <c r="GQ13" s="780" t="s">
        <v>481</v>
      </c>
      <c r="GR13" s="780" t="s">
        <v>481</v>
      </c>
      <c r="GS13" s="780" t="s">
        <v>481</v>
      </c>
      <c r="GT13" s="780" t="s">
        <v>481</v>
      </c>
      <c r="GU13" s="780" t="s">
        <v>4870</v>
      </c>
      <c r="GV13" s="780" t="s">
        <v>481</v>
      </c>
      <c r="GW13" s="780" t="s">
        <v>4871</v>
      </c>
      <c r="GX13" s="780" t="s">
        <v>481</v>
      </c>
      <c r="GY13" s="780"/>
      <c r="GZ13" s="780" t="s">
        <v>4872</v>
      </c>
      <c r="HA13" s="780" t="s">
        <v>4873</v>
      </c>
      <c r="HB13" s="780" t="s">
        <v>4874</v>
      </c>
      <c r="HC13" s="780" t="s">
        <v>4875</v>
      </c>
      <c r="HD13" s="780" t="s">
        <v>481</v>
      </c>
      <c r="HE13" s="783"/>
      <c r="HF13" s="783"/>
      <c r="HG13" s="783"/>
      <c r="HH13" s="783"/>
      <c r="HI13" s="780" t="s">
        <v>4876</v>
      </c>
      <c r="HJ13" s="95" t="s">
        <v>481</v>
      </c>
      <c r="HK13" s="95" t="s">
        <v>4877</v>
      </c>
      <c r="HL13" s="780"/>
      <c r="HM13" s="95"/>
      <c r="HN13" s="783"/>
      <c r="HO13" s="783"/>
      <c r="HP13" s="783"/>
      <c r="HQ13" s="783"/>
      <c r="HR13" s="783"/>
      <c r="HS13" s="780" t="s">
        <v>4878</v>
      </c>
      <c r="HT13" s="780" t="s">
        <v>4534</v>
      </c>
      <c r="HU13" s="780" t="s">
        <v>4879</v>
      </c>
      <c r="HV13" s="780" t="s">
        <v>4880</v>
      </c>
      <c r="HW13" s="780" t="s">
        <v>4881</v>
      </c>
      <c r="HX13" s="780" t="s">
        <v>4882</v>
      </c>
      <c r="HY13" s="780" t="s">
        <v>4883</v>
      </c>
      <c r="HZ13" s="780" t="s">
        <v>4884</v>
      </c>
      <c r="IA13" s="780" t="s">
        <v>4885</v>
      </c>
      <c r="IB13" s="780" t="s">
        <v>4539</v>
      </c>
      <c r="IC13" s="780" t="s">
        <v>4886</v>
      </c>
      <c r="ID13" s="780" t="s">
        <v>4540</v>
      </c>
      <c r="IE13" s="780" t="s">
        <v>4887</v>
      </c>
      <c r="IF13" s="780" t="s">
        <v>481</v>
      </c>
      <c r="IG13" s="783"/>
      <c r="IH13" s="783"/>
      <c r="II13" s="780"/>
      <c r="IJ13" s="783"/>
      <c r="IK13" s="783"/>
      <c r="IL13" s="90"/>
      <c r="IM13" s="95" t="s">
        <v>4888</v>
      </c>
      <c r="IN13" s="95" t="s">
        <v>4889</v>
      </c>
      <c r="IO13" s="780"/>
      <c r="IP13" s="780" t="s">
        <v>4544</v>
      </c>
      <c r="IQ13" s="780" t="s">
        <v>4890</v>
      </c>
      <c r="IR13" s="785" t="s">
        <v>4891</v>
      </c>
      <c r="IS13" s="780" t="s">
        <v>4892</v>
      </c>
      <c r="IT13" s="780" t="s">
        <v>4893</v>
      </c>
      <c r="IU13" s="780" t="s">
        <v>4894</v>
      </c>
      <c r="IV13" s="780"/>
      <c r="IW13" s="95" t="s">
        <v>4895</v>
      </c>
      <c r="IX13" s="95"/>
      <c r="IY13" s="95"/>
      <c r="IZ13" s="95"/>
      <c r="JA13" s="95"/>
      <c r="JB13" s="95" t="s">
        <v>4896</v>
      </c>
      <c r="JC13" s="95"/>
      <c r="JD13" s="95"/>
      <c r="JE13" s="95"/>
      <c r="JF13" s="95"/>
      <c r="JG13" s="95"/>
      <c r="JH13" s="95"/>
      <c r="JI13" s="95" t="s">
        <v>4897</v>
      </c>
      <c r="JJ13" s="95"/>
      <c r="JK13" s="95"/>
      <c r="JL13" s="95" t="s">
        <v>451</v>
      </c>
      <c r="JM13" s="95"/>
      <c r="JN13" s="95"/>
      <c r="JO13" s="95"/>
      <c r="JP13" s="95" t="s">
        <v>4898</v>
      </c>
      <c r="JQ13" s="95"/>
      <c r="JR13" s="95"/>
      <c r="JS13" s="780" t="s">
        <v>4899</v>
      </c>
      <c r="JT13" s="780" t="s">
        <v>4900</v>
      </c>
      <c r="JU13" s="780"/>
      <c r="JV13" s="780"/>
      <c r="JW13" s="780" t="s">
        <v>4901</v>
      </c>
      <c r="JX13" s="780"/>
      <c r="JY13" s="780" t="s">
        <v>4902</v>
      </c>
      <c r="JZ13" s="780"/>
      <c r="KA13" s="783"/>
      <c r="KB13" s="780" t="s">
        <v>4903</v>
      </c>
      <c r="KC13" s="780" t="s">
        <v>4904</v>
      </c>
      <c r="KD13" s="780" t="s">
        <v>4577</v>
      </c>
      <c r="KE13" s="780"/>
      <c r="KF13" s="780" t="s">
        <v>4905</v>
      </c>
      <c r="KG13" s="780" t="s">
        <v>4906</v>
      </c>
      <c r="KH13" s="780" t="s">
        <v>4907</v>
      </c>
      <c r="KI13" s="780" t="s">
        <v>4908</v>
      </c>
      <c r="KJ13" s="780" t="s">
        <v>4909</v>
      </c>
      <c r="KK13" s="780" t="s">
        <v>4584</v>
      </c>
      <c r="KL13" s="780" t="s">
        <v>4910</v>
      </c>
      <c r="KM13" s="780" t="s">
        <v>4911</v>
      </c>
      <c r="KN13" s="780" t="s">
        <v>4912</v>
      </c>
      <c r="KO13" s="780"/>
      <c r="KP13" s="95"/>
      <c r="KQ13" s="783"/>
      <c r="KR13" s="90"/>
      <c r="KS13" s="783"/>
      <c r="KT13" s="90" t="s">
        <v>4913</v>
      </c>
      <c r="KU13" s="90" t="s">
        <v>4914</v>
      </c>
      <c r="KV13" s="90" t="s">
        <v>4915</v>
      </c>
      <c r="KW13" s="90" t="s">
        <v>4916</v>
      </c>
      <c r="KX13" s="90" t="s">
        <v>4917</v>
      </c>
      <c r="KY13" s="90" t="s">
        <v>4594</v>
      </c>
      <c r="KZ13" s="90" t="s">
        <v>4918</v>
      </c>
      <c r="LA13" s="90" t="s">
        <v>4919</v>
      </c>
      <c r="LB13" s="90" t="s">
        <v>4920</v>
      </c>
      <c r="LC13" s="90" t="s">
        <v>4921</v>
      </c>
      <c r="LD13" s="90" t="s">
        <v>4922</v>
      </c>
      <c r="LE13" s="90" t="s">
        <v>4923</v>
      </c>
      <c r="LF13" s="90" t="s">
        <v>4924</v>
      </c>
      <c r="LG13" s="90" t="s">
        <v>4925</v>
      </c>
      <c r="LH13" s="90" t="s">
        <v>4926</v>
      </c>
      <c r="LI13" s="90"/>
      <c r="LJ13" s="90"/>
      <c r="LK13" s="90"/>
      <c r="LL13" s="90"/>
      <c r="LM13" s="90" t="s">
        <v>4927</v>
      </c>
      <c r="LN13" s="90" t="s">
        <v>4928</v>
      </c>
      <c r="LO13" s="90" t="s">
        <v>4929</v>
      </c>
      <c r="LP13" s="90" t="s">
        <v>4930</v>
      </c>
      <c r="LQ13" s="90" t="s">
        <v>481</v>
      </c>
    </row>
    <row r="14" spans="1:332" ht="359.25" customHeight="1" x14ac:dyDescent="0.2">
      <c r="A14" s="755"/>
      <c r="B14" s="756"/>
      <c r="C14" s="750" t="s">
        <v>192</v>
      </c>
      <c r="D14" s="747" t="s">
        <v>3413</v>
      </c>
      <c r="E14" s="85" t="s">
        <v>92</v>
      </c>
      <c r="F14" s="783"/>
      <c r="G14" s="95"/>
      <c r="H14" s="783"/>
      <c r="I14" s="783"/>
      <c r="J14" s="95" t="s">
        <v>4931</v>
      </c>
      <c r="K14" s="780"/>
      <c r="L14" s="69" t="s">
        <v>481</v>
      </c>
      <c r="M14" s="69" t="s">
        <v>481</v>
      </c>
      <c r="N14" s="69" t="s">
        <v>481</v>
      </c>
      <c r="O14" s="783" t="s">
        <v>481</v>
      </c>
      <c r="P14" s="783" t="s">
        <v>481</v>
      </c>
      <c r="Q14" s="95" t="s">
        <v>4932</v>
      </c>
      <c r="R14" s="780" t="s">
        <v>4933</v>
      </c>
      <c r="S14" s="95" t="s">
        <v>4934</v>
      </c>
      <c r="T14" s="780" t="s">
        <v>4935</v>
      </c>
      <c r="U14" s="780" t="s">
        <v>4936</v>
      </c>
      <c r="V14" s="95" t="s">
        <v>4937</v>
      </c>
      <c r="W14" s="780" t="s">
        <v>4937</v>
      </c>
      <c r="X14" s="95" t="s">
        <v>451</v>
      </c>
      <c r="Y14" s="95" t="s">
        <v>4229</v>
      </c>
      <c r="Z14" s="95" t="s">
        <v>4938</v>
      </c>
      <c r="AA14" s="783"/>
      <c r="AB14" s="95"/>
      <c r="AC14" s="783"/>
      <c r="AD14" s="783"/>
      <c r="AE14" s="783"/>
      <c r="AF14" s="783"/>
      <c r="AG14" s="783"/>
      <c r="AH14" s="783"/>
      <c r="AI14" s="783"/>
      <c r="AJ14" s="780" t="s">
        <v>4939</v>
      </c>
      <c r="AK14" s="95" t="s">
        <v>4940</v>
      </c>
      <c r="AL14" s="95" t="s">
        <v>4941</v>
      </c>
      <c r="AM14" s="95" t="s">
        <v>4942</v>
      </c>
      <c r="AN14" s="95" t="s">
        <v>4943</v>
      </c>
      <c r="AO14" s="783"/>
      <c r="AP14" s="95" t="s">
        <v>4944</v>
      </c>
      <c r="AQ14" s="783"/>
      <c r="AR14" s="780"/>
      <c r="AS14" s="780" t="s">
        <v>4945</v>
      </c>
      <c r="AT14" s="783"/>
      <c r="AU14" s="95" t="s">
        <v>4946</v>
      </c>
      <c r="AV14" s="780" t="s">
        <v>4947</v>
      </c>
      <c r="AW14" s="780" t="s">
        <v>4948</v>
      </c>
      <c r="AX14" s="95" t="s">
        <v>4949</v>
      </c>
      <c r="AY14" s="95" t="s">
        <v>4950</v>
      </c>
      <c r="AZ14" s="783"/>
      <c r="BA14" s="783"/>
      <c r="BB14" s="783"/>
      <c r="BC14" s="783"/>
      <c r="BD14" s="95" t="s">
        <v>4951</v>
      </c>
      <c r="BE14" s="95" t="s">
        <v>4952</v>
      </c>
      <c r="BF14" s="95"/>
      <c r="BG14" s="69" t="s">
        <v>492</v>
      </c>
      <c r="BH14" s="69" t="s">
        <v>4953</v>
      </c>
      <c r="BI14" s="69" t="s">
        <v>4954</v>
      </c>
      <c r="BJ14" s="69" t="s">
        <v>4955</v>
      </c>
      <c r="BK14" s="69" t="s">
        <v>4956</v>
      </c>
      <c r="BL14" s="69" t="s">
        <v>4957</v>
      </c>
      <c r="BM14" s="69" t="s">
        <v>4958</v>
      </c>
      <c r="BN14" s="69" t="s">
        <v>4959</v>
      </c>
      <c r="BO14" s="783"/>
      <c r="BP14" s="69" t="s">
        <v>4960</v>
      </c>
      <c r="BQ14" s="69" t="s">
        <v>4961</v>
      </c>
      <c r="BR14" s="69"/>
      <c r="BS14" s="69" t="s">
        <v>4962</v>
      </c>
      <c r="BT14" s="783"/>
      <c r="BU14" s="780" t="s">
        <v>4963</v>
      </c>
      <c r="BV14" s="95" t="s">
        <v>4964</v>
      </c>
      <c r="BW14" s="780" t="s">
        <v>4965</v>
      </c>
      <c r="BX14" s="95" t="s">
        <v>4966</v>
      </c>
      <c r="BY14" s="95" t="s">
        <v>4967</v>
      </c>
      <c r="BZ14" s="95" t="s">
        <v>4968</v>
      </c>
      <c r="CA14" s="95" t="s">
        <v>4969</v>
      </c>
      <c r="CB14" s="95" t="s">
        <v>4970</v>
      </c>
      <c r="CC14" s="95" t="s">
        <v>4971</v>
      </c>
      <c r="CD14" s="95" t="s">
        <v>4972</v>
      </c>
      <c r="CE14" s="95" t="s">
        <v>481</v>
      </c>
      <c r="CF14" s="95" t="s">
        <v>4973</v>
      </c>
      <c r="CG14" s="95" t="s">
        <v>4974</v>
      </c>
      <c r="CH14" s="780" t="s">
        <v>4252</v>
      </c>
      <c r="CI14" s="95" t="s">
        <v>4975</v>
      </c>
      <c r="CJ14" s="780" t="s">
        <v>4976</v>
      </c>
      <c r="CK14" s="780" t="s">
        <v>4254</v>
      </c>
      <c r="CL14" s="780" t="s">
        <v>4977</v>
      </c>
      <c r="CM14" s="780" t="s">
        <v>4978</v>
      </c>
      <c r="CN14" s="780" t="s">
        <v>4979</v>
      </c>
      <c r="CO14" s="780" t="s">
        <v>4980</v>
      </c>
      <c r="CP14" s="780" t="s">
        <v>4981</v>
      </c>
      <c r="CQ14" s="780" t="s">
        <v>4982</v>
      </c>
      <c r="CR14" s="95" t="s">
        <v>4983</v>
      </c>
      <c r="CS14" s="780" t="s">
        <v>4984</v>
      </c>
      <c r="CT14" s="95" t="s">
        <v>4985</v>
      </c>
      <c r="CU14" s="780" t="s">
        <v>4986</v>
      </c>
      <c r="CV14" s="780" t="s">
        <v>481</v>
      </c>
      <c r="CW14" s="780" t="s">
        <v>4987</v>
      </c>
      <c r="CX14" s="780" t="s">
        <v>4988</v>
      </c>
      <c r="CY14" s="780" t="s">
        <v>481</v>
      </c>
      <c r="CZ14" s="95" t="s">
        <v>4989</v>
      </c>
      <c r="DA14" s="780" t="s">
        <v>4990</v>
      </c>
      <c r="DB14" s="95" t="s">
        <v>995</v>
      </c>
      <c r="DC14" s="780" t="s">
        <v>4991</v>
      </c>
      <c r="DD14" s="780" t="s">
        <v>481</v>
      </c>
      <c r="DE14" s="780" t="s">
        <v>481</v>
      </c>
      <c r="DF14" s="780" t="s">
        <v>481</v>
      </c>
      <c r="DG14" s="95" t="s">
        <v>4992</v>
      </c>
      <c r="DH14" s="94" t="s">
        <v>451</v>
      </c>
      <c r="DI14" s="95" t="s">
        <v>4263</v>
      </c>
      <c r="DJ14" s="95" t="s">
        <v>4993</v>
      </c>
      <c r="DK14" s="95" t="s">
        <v>4994</v>
      </c>
      <c r="DL14" s="95" t="s">
        <v>4995</v>
      </c>
      <c r="DM14" s="780" t="s">
        <v>4996</v>
      </c>
      <c r="DN14" s="780" t="s">
        <v>4997</v>
      </c>
      <c r="DO14" s="780" t="s">
        <v>4998</v>
      </c>
      <c r="DP14" s="780" t="s">
        <v>4999</v>
      </c>
      <c r="DQ14" s="785" t="s">
        <v>5000</v>
      </c>
      <c r="DR14" s="780" t="s">
        <v>5001</v>
      </c>
      <c r="DS14" s="783"/>
      <c r="DT14" s="783"/>
      <c r="DU14" s="783"/>
      <c r="DV14" s="84" t="s">
        <v>5002</v>
      </c>
      <c r="DW14" s="84" t="s">
        <v>5002</v>
      </c>
      <c r="DX14" s="780"/>
      <c r="DY14" s="783"/>
      <c r="DZ14" s="780" t="s">
        <v>5003</v>
      </c>
      <c r="EA14" s="780" t="s">
        <v>5004</v>
      </c>
      <c r="EB14" s="95" t="s">
        <v>5005</v>
      </c>
      <c r="EC14" s="783"/>
      <c r="ED14" s="95"/>
      <c r="EE14" s="783"/>
      <c r="EF14" s="783"/>
      <c r="EG14" s="783"/>
      <c r="EH14" s="783"/>
      <c r="EI14" s="780" t="s">
        <v>5006</v>
      </c>
      <c r="EJ14" s="780" t="s">
        <v>5007</v>
      </c>
      <c r="EK14" s="780" t="s">
        <v>5008</v>
      </c>
      <c r="EL14" s="780" t="s">
        <v>5009</v>
      </c>
      <c r="EM14" s="780" t="s">
        <v>5010</v>
      </c>
      <c r="EN14" s="780" t="s">
        <v>5011</v>
      </c>
      <c r="EO14" s="780" t="s">
        <v>5012</v>
      </c>
      <c r="EP14" s="780" t="s">
        <v>5013</v>
      </c>
      <c r="EQ14" s="783"/>
      <c r="ER14" s="780" t="s">
        <v>5014</v>
      </c>
      <c r="ES14" s="780" t="s">
        <v>5015</v>
      </c>
      <c r="ET14" s="780" t="s">
        <v>5016</v>
      </c>
      <c r="EU14" s="780" t="s">
        <v>5017</v>
      </c>
      <c r="EV14" s="780" t="s">
        <v>5018</v>
      </c>
      <c r="EW14" s="780" t="s">
        <v>5019</v>
      </c>
      <c r="EX14" s="780" t="s">
        <v>5020</v>
      </c>
      <c r="EY14" s="780"/>
      <c r="EZ14" s="95" t="s">
        <v>5021</v>
      </c>
      <c r="FA14" s="95"/>
      <c r="FB14" s="780" t="s">
        <v>5022</v>
      </c>
      <c r="FC14" s="780" t="s">
        <v>451</v>
      </c>
      <c r="FD14" s="780" t="s">
        <v>5023</v>
      </c>
      <c r="FE14" s="780" t="s">
        <v>5024</v>
      </c>
      <c r="FF14" s="780" t="s">
        <v>5025</v>
      </c>
      <c r="FG14" s="780" t="s">
        <v>5026</v>
      </c>
      <c r="FH14" s="780" t="s">
        <v>5027</v>
      </c>
      <c r="FI14" s="780"/>
      <c r="FJ14" s="780" t="s">
        <v>5028</v>
      </c>
      <c r="FK14" s="780" t="s">
        <v>5029</v>
      </c>
      <c r="FL14" s="780"/>
      <c r="FM14" s="780" t="s">
        <v>5030</v>
      </c>
      <c r="FN14" s="780" t="s">
        <v>5031</v>
      </c>
      <c r="FO14" s="780"/>
      <c r="FP14" s="780" t="s">
        <v>5032</v>
      </c>
      <c r="FQ14" s="780"/>
      <c r="FR14" s="780"/>
      <c r="FS14" s="780" t="s">
        <v>5033</v>
      </c>
      <c r="FT14" s="780" t="s">
        <v>5034</v>
      </c>
      <c r="FU14" s="783"/>
      <c r="FV14" s="785" t="s">
        <v>5035</v>
      </c>
      <c r="FW14" s="780" t="s">
        <v>5036</v>
      </c>
      <c r="FX14" s="95" t="s">
        <v>5037</v>
      </c>
      <c r="FY14" s="95" t="s">
        <v>5038</v>
      </c>
      <c r="FZ14" s="780" t="s">
        <v>5039</v>
      </c>
      <c r="GA14" s="780" t="s">
        <v>5040</v>
      </c>
      <c r="GB14" s="780" t="s">
        <v>5040</v>
      </c>
      <c r="GC14" s="780" t="s">
        <v>5041</v>
      </c>
      <c r="GD14" s="780" t="s">
        <v>5042</v>
      </c>
      <c r="GE14" s="783"/>
      <c r="GF14" s="95" t="s">
        <v>5043</v>
      </c>
      <c r="GG14" s="785" t="s">
        <v>5044</v>
      </c>
      <c r="GH14" s="783"/>
      <c r="GI14" s="780" t="s">
        <v>5045</v>
      </c>
      <c r="GJ14" s="780" t="s">
        <v>5046</v>
      </c>
      <c r="GK14" s="780" t="s">
        <v>736</v>
      </c>
      <c r="GL14" s="780" t="s">
        <v>736</v>
      </c>
      <c r="GM14" s="780" t="s">
        <v>5047</v>
      </c>
      <c r="GN14" s="780" t="s">
        <v>5047</v>
      </c>
      <c r="GO14" s="780" t="s">
        <v>481</v>
      </c>
      <c r="GP14" s="780" t="s">
        <v>481</v>
      </c>
      <c r="GQ14" s="780" t="s">
        <v>481</v>
      </c>
      <c r="GR14" s="780" t="s">
        <v>481</v>
      </c>
      <c r="GS14" s="780" t="s">
        <v>481</v>
      </c>
      <c r="GT14" s="780" t="s">
        <v>481</v>
      </c>
      <c r="GU14" s="780" t="s">
        <v>5048</v>
      </c>
      <c r="GV14" s="780" t="s">
        <v>481</v>
      </c>
      <c r="GW14" s="780" t="s">
        <v>5049</v>
      </c>
      <c r="GX14" s="780" t="s">
        <v>481</v>
      </c>
      <c r="GY14" s="780"/>
      <c r="GZ14" s="780" t="s">
        <v>5050</v>
      </c>
      <c r="HA14" s="780" t="s">
        <v>3863</v>
      </c>
      <c r="HB14" s="780" t="s">
        <v>5051</v>
      </c>
      <c r="HC14" s="780" t="s">
        <v>5052</v>
      </c>
      <c r="HD14" s="780" t="s">
        <v>481</v>
      </c>
      <c r="HE14" s="783"/>
      <c r="HF14" s="783"/>
      <c r="HG14" s="783"/>
      <c r="HH14" s="783"/>
      <c r="HI14" s="780"/>
      <c r="HJ14" s="95" t="s">
        <v>451</v>
      </c>
      <c r="HK14" s="95" t="s">
        <v>5053</v>
      </c>
      <c r="HL14" s="780" t="s">
        <v>5054</v>
      </c>
      <c r="HM14" s="95"/>
      <c r="HN14" s="783"/>
      <c r="HO14" s="783"/>
      <c r="HP14" s="783"/>
      <c r="HQ14" s="783"/>
      <c r="HR14" s="783"/>
      <c r="HS14" s="780" t="s">
        <v>5055</v>
      </c>
      <c r="HT14" s="780" t="s">
        <v>451</v>
      </c>
      <c r="HU14" s="780" t="s">
        <v>5056</v>
      </c>
      <c r="HV14" s="780" t="s">
        <v>5057</v>
      </c>
      <c r="HW14" s="780" t="s">
        <v>5058</v>
      </c>
      <c r="HX14" s="780" t="s">
        <v>481</v>
      </c>
      <c r="HY14" s="780" t="s">
        <v>3877</v>
      </c>
      <c r="HZ14" s="780" t="s">
        <v>5059</v>
      </c>
      <c r="IA14" s="780" t="s">
        <v>5060</v>
      </c>
      <c r="IB14" s="780" t="s">
        <v>5061</v>
      </c>
      <c r="IC14" s="780" t="s">
        <v>5062</v>
      </c>
      <c r="ID14" s="780" t="s">
        <v>451</v>
      </c>
      <c r="IE14" s="780" t="s">
        <v>5063</v>
      </c>
      <c r="IF14" s="780" t="s">
        <v>5064</v>
      </c>
      <c r="IG14" s="783"/>
      <c r="IH14" s="783"/>
      <c r="II14" s="780" t="s">
        <v>5065</v>
      </c>
      <c r="IJ14" s="783"/>
      <c r="IK14" s="783"/>
      <c r="IL14" s="90"/>
      <c r="IM14" s="95" t="s">
        <v>481</v>
      </c>
      <c r="IN14" s="95" t="s">
        <v>481</v>
      </c>
      <c r="IO14" s="780"/>
      <c r="IP14" s="780"/>
      <c r="IQ14" s="780" t="s">
        <v>481</v>
      </c>
      <c r="IR14" s="785" t="s">
        <v>5066</v>
      </c>
      <c r="IS14" s="780" t="s">
        <v>5067</v>
      </c>
      <c r="IT14" s="780"/>
      <c r="IU14" s="780" t="s">
        <v>5068</v>
      </c>
      <c r="IV14" s="780" t="s">
        <v>5069</v>
      </c>
      <c r="IW14" s="95"/>
      <c r="IX14" s="95" t="s">
        <v>5070</v>
      </c>
      <c r="IY14" s="95"/>
      <c r="IZ14" s="95"/>
      <c r="JA14" s="95"/>
      <c r="JB14" s="95" t="s">
        <v>5071</v>
      </c>
      <c r="JC14" s="95"/>
      <c r="JD14" s="95"/>
      <c r="JE14" s="95"/>
      <c r="JF14" s="95"/>
      <c r="JG14" s="95"/>
      <c r="JH14" s="95"/>
      <c r="JI14" s="95" t="s">
        <v>5072</v>
      </c>
      <c r="JJ14" s="95"/>
      <c r="JK14" s="95"/>
      <c r="JL14" s="95" t="s">
        <v>5073</v>
      </c>
      <c r="JM14" s="95"/>
      <c r="JN14" s="95"/>
      <c r="JO14" s="95"/>
      <c r="JP14" s="95" t="s">
        <v>5074</v>
      </c>
      <c r="JQ14" s="95"/>
      <c r="JR14" s="95"/>
      <c r="JS14" s="780" t="s">
        <v>3901</v>
      </c>
      <c r="JT14" s="780" t="s">
        <v>3902</v>
      </c>
      <c r="JU14" s="780"/>
      <c r="JV14" s="780" t="s">
        <v>5075</v>
      </c>
      <c r="JW14" s="780" t="s">
        <v>5076</v>
      </c>
      <c r="JX14" s="780" t="s">
        <v>3905</v>
      </c>
      <c r="JY14" s="780" t="s">
        <v>3906</v>
      </c>
      <c r="JZ14" s="780" t="s">
        <v>5077</v>
      </c>
      <c r="KA14" s="783"/>
      <c r="KB14" s="780" t="s">
        <v>5078</v>
      </c>
      <c r="KC14" s="780" t="s">
        <v>5079</v>
      </c>
      <c r="KD14" s="780" t="s">
        <v>5080</v>
      </c>
      <c r="KE14" s="780" t="s">
        <v>451</v>
      </c>
      <c r="KF14" s="780" t="s">
        <v>5081</v>
      </c>
      <c r="KG14" s="780" t="s">
        <v>5082</v>
      </c>
      <c r="KH14" s="780" t="s">
        <v>5083</v>
      </c>
      <c r="KI14" s="780" t="s">
        <v>5084</v>
      </c>
      <c r="KJ14" s="780" t="s">
        <v>5085</v>
      </c>
      <c r="KK14" s="780" t="s">
        <v>451</v>
      </c>
      <c r="KL14" s="780" t="s">
        <v>5086</v>
      </c>
      <c r="KM14" s="780"/>
      <c r="KN14" s="780" t="s">
        <v>5087</v>
      </c>
      <c r="KO14" s="780" t="s">
        <v>5088</v>
      </c>
      <c r="KP14" s="95" t="s">
        <v>5089</v>
      </c>
      <c r="KQ14" s="783"/>
      <c r="KR14" s="90" t="s">
        <v>5090</v>
      </c>
      <c r="KS14" s="783"/>
      <c r="KT14" s="90" t="s">
        <v>5091</v>
      </c>
      <c r="KU14" s="90" t="s">
        <v>5092</v>
      </c>
      <c r="KV14" s="90" t="s">
        <v>5093</v>
      </c>
      <c r="KW14" s="90" t="s">
        <v>5094</v>
      </c>
      <c r="KX14" s="90" t="s">
        <v>5095</v>
      </c>
      <c r="KY14" s="90" t="s">
        <v>5096</v>
      </c>
      <c r="KZ14" s="90"/>
      <c r="LA14" s="90" t="s">
        <v>5097</v>
      </c>
      <c r="LB14" s="90" t="s">
        <v>5098</v>
      </c>
      <c r="LC14" s="90" t="s">
        <v>5099</v>
      </c>
      <c r="LD14" s="90" t="s">
        <v>5100</v>
      </c>
      <c r="LE14" s="90" t="s">
        <v>5101</v>
      </c>
      <c r="LF14" s="90" t="s">
        <v>5102</v>
      </c>
      <c r="LG14" s="90" t="s">
        <v>5103</v>
      </c>
      <c r="LH14" s="90" t="s">
        <v>5104</v>
      </c>
      <c r="LI14" s="90"/>
      <c r="LJ14" s="90" t="s">
        <v>5105</v>
      </c>
      <c r="LK14" s="90"/>
      <c r="LL14" s="90" t="s">
        <v>5106</v>
      </c>
      <c r="LM14" s="90"/>
      <c r="LN14" s="90" t="s">
        <v>5107</v>
      </c>
      <c r="LO14" s="90"/>
      <c r="LP14" s="90" t="s">
        <v>5108</v>
      </c>
      <c r="LQ14" s="90" t="s">
        <v>5109</v>
      </c>
    </row>
    <row r="15" spans="1:332" ht="315.75" customHeight="1" x14ac:dyDescent="0.2">
      <c r="A15" s="755"/>
      <c r="B15" s="756"/>
      <c r="C15" s="757"/>
      <c r="D15" s="756"/>
      <c r="E15" s="85" t="s">
        <v>191</v>
      </c>
      <c r="F15" s="783"/>
      <c r="G15" s="95"/>
      <c r="H15" s="783"/>
      <c r="I15" s="783"/>
      <c r="J15" s="95"/>
      <c r="K15" s="780"/>
      <c r="L15" s="69" t="s">
        <v>481</v>
      </c>
      <c r="M15" s="69" t="s">
        <v>481</v>
      </c>
      <c r="N15" s="69" t="s">
        <v>481</v>
      </c>
      <c r="O15" s="783" t="s">
        <v>481</v>
      </c>
      <c r="P15" s="783" t="s">
        <v>481</v>
      </c>
      <c r="Q15" s="95" t="s">
        <v>5110</v>
      </c>
      <c r="R15" s="780" t="s">
        <v>5111</v>
      </c>
      <c r="S15" s="95" t="s">
        <v>5112</v>
      </c>
      <c r="T15" s="780" t="s">
        <v>5113</v>
      </c>
      <c r="U15" s="780"/>
      <c r="V15" s="95" t="s">
        <v>5114</v>
      </c>
      <c r="W15" s="780" t="s">
        <v>5114</v>
      </c>
      <c r="X15" s="95"/>
      <c r="Y15" s="95" t="s">
        <v>4432</v>
      </c>
      <c r="Z15" s="95" t="s">
        <v>5115</v>
      </c>
      <c r="AA15" s="783"/>
      <c r="AB15" s="95"/>
      <c r="AC15" s="783"/>
      <c r="AD15" s="783"/>
      <c r="AE15" s="783"/>
      <c r="AF15" s="783"/>
      <c r="AG15" s="783"/>
      <c r="AH15" s="783"/>
      <c r="AI15" s="783"/>
      <c r="AJ15" s="780" t="s">
        <v>5116</v>
      </c>
      <c r="AK15" s="95" t="s">
        <v>5117</v>
      </c>
      <c r="AL15" s="95" t="s">
        <v>5118</v>
      </c>
      <c r="AM15" s="95" t="s">
        <v>5119</v>
      </c>
      <c r="AN15" s="95" t="s">
        <v>5120</v>
      </c>
      <c r="AO15" s="783"/>
      <c r="AP15" s="95" t="s">
        <v>5121</v>
      </c>
      <c r="AQ15" s="783"/>
      <c r="AR15" s="780"/>
      <c r="AS15" s="780" t="s">
        <v>5122</v>
      </c>
      <c r="AT15" s="783"/>
      <c r="AU15" s="95" t="s">
        <v>5123</v>
      </c>
      <c r="AV15" s="780"/>
      <c r="AW15" s="780" t="s">
        <v>5124</v>
      </c>
      <c r="AX15" s="95" t="s">
        <v>5125</v>
      </c>
      <c r="AY15" s="95" t="s">
        <v>5126</v>
      </c>
      <c r="AZ15" s="783"/>
      <c r="BA15" s="783"/>
      <c r="BB15" s="783"/>
      <c r="BC15" s="783"/>
      <c r="BD15" s="95" t="s">
        <v>5127</v>
      </c>
      <c r="BE15" s="95" t="s">
        <v>5128</v>
      </c>
      <c r="BF15" s="95"/>
      <c r="BG15" s="783"/>
      <c r="BH15" s="69"/>
      <c r="BI15" s="69" t="s">
        <v>5129</v>
      </c>
      <c r="BJ15" s="69" t="s">
        <v>5130</v>
      </c>
      <c r="BK15" s="69" t="s">
        <v>5131</v>
      </c>
      <c r="BL15" s="783"/>
      <c r="BM15" s="783"/>
      <c r="BN15" s="69"/>
      <c r="BO15" s="783"/>
      <c r="BP15" s="69" t="s">
        <v>5132</v>
      </c>
      <c r="BQ15" s="69" t="s">
        <v>5133</v>
      </c>
      <c r="BR15" s="783"/>
      <c r="BS15" s="783" t="s">
        <v>481</v>
      </c>
      <c r="BT15" s="783"/>
      <c r="BU15" s="780" t="s">
        <v>5134</v>
      </c>
      <c r="BV15" s="95" t="s">
        <v>5135</v>
      </c>
      <c r="BW15" s="780" t="s">
        <v>5136</v>
      </c>
      <c r="BX15" s="95" t="s">
        <v>5137</v>
      </c>
      <c r="BY15" s="95" t="s">
        <v>5138</v>
      </c>
      <c r="BZ15" s="95" t="s">
        <v>5139</v>
      </c>
      <c r="CA15" s="95" t="s">
        <v>5140</v>
      </c>
      <c r="CB15" s="95" t="s">
        <v>5141</v>
      </c>
      <c r="CC15" s="95" t="s">
        <v>5142</v>
      </c>
      <c r="CD15" s="95" t="s">
        <v>5143</v>
      </c>
      <c r="CE15" s="95" t="s">
        <v>481</v>
      </c>
      <c r="CF15" s="95" t="s">
        <v>5144</v>
      </c>
      <c r="CG15" s="95" t="s">
        <v>5145</v>
      </c>
      <c r="CH15" s="780" t="s">
        <v>4453</v>
      </c>
      <c r="CI15" s="95" t="s">
        <v>4454</v>
      </c>
      <c r="CJ15" s="780" t="s">
        <v>5146</v>
      </c>
      <c r="CK15" s="780" t="s">
        <v>4455</v>
      </c>
      <c r="CL15" s="780" t="s">
        <v>4456</v>
      </c>
      <c r="CM15" s="780" t="s">
        <v>5147</v>
      </c>
      <c r="CN15" s="780" t="s">
        <v>5148</v>
      </c>
      <c r="CO15" s="780" t="s">
        <v>5149</v>
      </c>
      <c r="CP15" s="780" t="s">
        <v>5150</v>
      </c>
      <c r="CQ15" s="780" t="s">
        <v>5151</v>
      </c>
      <c r="CR15" s="95" t="s">
        <v>5152</v>
      </c>
      <c r="CS15" s="780" t="s">
        <v>5153</v>
      </c>
      <c r="CT15" s="95" t="s">
        <v>5154</v>
      </c>
      <c r="CU15" s="780" t="s">
        <v>5155</v>
      </c>
      <c r="CV15" s="780" t="s">
        <v>481</v>
      </c>
      <c r="CW15" s="780" t="s">
        <v>5156</v>
      </c>
      <c r="CX15" s="780" t="s">
        <v>5157</v>
      </c>
      <c r="CY15" s="780" t="s">
        <v>481</v>
      </c>
      <c r="CZ15" s="95" t="s">
        <v>5158</v>
      </c>
      <c r="DA15" s="780" t="s">
        <v>5159</v>
      </c>
      <c r="DB15" s="95"/>
      <c r="DC15" s="780" t="s">
        <v>5160</v>
      </c>
      <c r="DD15" s="780" t="s">
        <v>481</v>
      </c>
      <c r="DE15" s="780" t="s">
        <v>481</v>
      </c>
      <c r="DF15" s="780" t="s">
        <v>481</v>
      </c>
      <c r="DG15" s="95" t="s">
        <v>5161</v>
      </c>
      <c r="DH15" s="94" t="s">
        <v>481</v>
      </c>
      <c r="DI15" s="95" t="s">
        <v>4463</v>
      </c>
      <c r="DJ15" s="95" t="s">
        <v>5162</v>
      </c>
      <c r="DK15" s="95" t="s">
        <v>5163</v>
      </c>
      <c r="DL15" s="95" t="s">
        <v>5164</v>
      </c>
      <c r="DM15" s="780" t="s">
        <v>5165</v>
      </c>
      <c r="DN15" s="780" t="s">
        <v>5166</v>
      </c>
      <c r="DO15" s="780" t="s">
        <v>5167</v>
      </c>
      <c r="DP15" s="780" t="s">
        <v>4469</v>
      </c>
      <c r="DQ15" s="785" t="s">
        <v>5168</v>
      </c>
      <c r="DR15" s="780"/>
      <c r="DS15" s="783"/>
      <c r="DT15" s="783"/>
      <c r="DU15" s="783"/>
      <c r="DV15" s="84" t="s">
        <v>5169</v>
      </c>
      <c r="DW15" s="84" t="s">
        <v>5170</v>
      </c>
      <c r="DX15" s="780"/>
      <c r="DY15" s="783"/>
      <c r="DZ15" s="780" t="s">
        <v>5171</v>
      </c>
      <c r="EA15" s="780"/>
      <c r="EB15" s="95"/>
      <c r="EC15" s="783"/>
      <c r="ED15" s="95"/>
      <c r="EE15" s="783"/>
      <c r="EF15" s="783"/>
      <c r="EG15" s="783"/>
      <c r="EH15" s="783"/>
      <c r="EI15" s="780" t="s">
        <v>5172</v>
      </c>
      <c r="EJ15" s="780" t="s">
        <v>5172</v>
      </c>
      <c r="EK15" s="780" t="s">
        <v>5173</v>
      </c>
      <c r="EL15" s="780" t="s">
        <v>5174</v>
      </c>
      <c r="EM15" s="780" t="s">
        <v>5175</v>
      </c>
      <c r="EN15" s="780" t="s">
        <v>5176</v>
      </c>
      <c r="EO15" s="780" t="s">
        <v>5177</v>
      </c>
      <c r="EP15" s="780" t="s">
        <v>5178</v>
      </c>
      <c r="EQ15" s="783"/>
      <c r="ER15" s="780" t="s">
        <v>5179</v>
      </c>
      <c r="ES15" s="780" t="s">
        <v>5180</v>
      </c>
      <c r="ET15" s="780" t="s">
        <v>5181</v>
      </c>
      <c r="EU15" s="780" t="s">
        <v>5182</v>
      </c>
      <c r="EV15" s="780" t="s">
        <v>5183</v>
      </c>
      <c r="EW15" s="780" t="s">
        <v>5184</v>
      </c>
      <c r="EX15" s="780" t="s">
        <v>5185</v>
      </c>
      <c r="EY15" s="780" t="s">
        <v>5186</v>
      </c>
      <c r="EZ15" s="95" t="s">
        <v>5187</v>
      </c>
      <c r="FA15" s="95"/>
      <c r="FB15" s="780" t="s">
        <v>5188</v>
      </c>
      <c r="FC15" s="780"/>
      <c r="FD15" s="780" t="s">
        <v>5189</v>
      </c>
      <c r="FE15" s="780" t="s">
        <v>5190</v>
      </c>
      <c r="FF15" s="780" t="s">
        <v>5191</v>
      </c>
      <c r="FG15" s="780" t="s">
        <v>5192</v>
      </c>
      <c r="FH15" s="780" t="s">
        <v>5193</v>
      </c>
      <c r="FI15" s="780"/>
      <c r="FJ15" s="780" t="s">
        <v>5194</v>
      </c>
      <c r="FK15" s="780" t="s">
        <v>5195</v>
      </c>
      <c r="FL15" s="780"/>
      <c r="FM15" s="780"/>
      <c r="FN15" s="780"/>
      <c r="FO15" s="780"/>
      <c r="FP15" s="780" t="s">
        <v>5196</v>
      </c>
      <c r="FQ15" s="780"/>
      <c r="FR15" s="780"/>
      <c r="FS15" s="780" t="s">
        <v>5197</v>
      </c>
      <c r="FT15" s="780" t="s">
        <v>5198</v>
      </c>
      <c r="FU15" s="783"/>
      <c r="FV15" s="785"/>
      <c r="FW15" s="780" t="s">
        <v>5199</v>
      </c>
      <c r="FX15" s="95"/>
      <c r="FY15" s="95" t="s">
        <v>5200</v>
      </c>
      <c r="FZ15" s="780"/>
      <c r="GA15" s="780"/>
      <c r="GB15" s="780"/>
      <c r="GC15" s="780" t="s">
        <v>5201</v>
      </c>
      <c r="GD15" s="780" t="s">
        <v>5202</v>
      </c>
      <c r="GE15" s="783"/>
      <c r="GF15" s="95"/>
      <c r="GG15" s="785" t="s">
        <v>5203</v>
      </c>
      <c r="GH15" s="783"/>
      <c r="GI15" s="780" t="s">
        <v>5204</v>
      </c>
      <c r="GJ15" s="780" t="s">
        <v>5205</v>
      </c>
      <c r="GK15" s="780" t="s">
        <v>736</v>
      </c>
      <c r="GL15" s="780" t="s">
        <v>736</v>
      </c>
      <c r="GM15" s="780" t="s">
        <v>5206</v>
      </c>
      <c r="GN15" s="780" t="s">
        <v>5206</v>
      </c>
      <c r="GO15" s="780" t="s">
        <v>481</v>
      </c>
      <c r="GP15" s="780" t="s">
        <v>481</v>
      </c>
      <c r="GQ15" s="780" t="s">
        <v>481</v>
      </c>
      <c r="GR15" s="780" t="s">
        <v>481</v>
      </c>
      <c r="GS15" s="780" t="s">
        <v>481</v>
      </c>
      <c r="GT15" s="780" t="s">
        <v>481</v>
      </c>
      <c r="GU15" s="780" t="s">
        <v>5207</v>
      </c>
      <c r="GV15" s="780" t="s">
        <v>481</v>
      </c>
      <c r="GW15" s="780" t="s">
        <v>5208</v>
      </c>
      <c r="GX15" s="780" t="s">
        <v>481</v>
      </c>
      <c r="GY15" s="780"/>
      <c r="GZ15" s="780" t="s">
        <v>5209</v>
      </c>
      <c r="HA15" s="780" t="s">
        <v>5210</v>
      </c>
      <c r="HB15" s="780" t="s">
        <v>4528</v>
      </c>
      <c r="HC15" s="780" t="s">
        <v>5211</v>
      </c>
      <c r="HD15" s="780" t="s">
        <v>481</v>
      </c>
      <c r="HE15" s="783"/>
      <c r="HF15" s="783"/>
      <c r="HG15" s="783"/>
      <c r="HH15" s="783"/>
      <c r="HI15" s="780"/>
      <c r="HJ15" s="95" t="s">
        <v>481</v>
      </c>
      <c r="HK15" s="95" t="s">
        <v>5212</v>
      </c>
      <c r="HL15" s="780" t="s">
        <v>5213</v>
      </c>
      <c r="HM15" s="95"/>
      <c r="HN15" s="783"/>
      <c r="HO15" s="783"/>
      <c r="HP15" s="783"/>
      <c r="HQ15" s="783"/>
      <c r="HR15" s="783"/>
      <c r="HS15" s="780" t="s">
        <v>5214</v>
      </c>
      <c r="HT15" s="780"/>
      <c r="HU15" s="780" t="s">
        <v>5215</v>
      </c>
      <c r="HV15" s="780" t="s">
        <v>5216</v>
      </c>
      <c r="HW15" s="780" t="s">
        <v>5217</v>
      </c>
      <c r="HX15" s="780" t="s">
        <v>481</v>
      </c>
      <c r="HY15" s="780" t="s">
        <v>5218</v>
      </c>
      <c r="HZ15" s="780" t="s">
        <v>5219</v>
      </c>
      <c r="IA15" s="780" t="s">
        <v>5220</v>
      </c>
      <c r="IB15" s="780" t="s">
        <v>4539</v>
      </c>
      <c r="IC15" s="780" t="s">
        <v>5221</v>
      </c>
      <c r="ID15" s="780" t="s">
        <v>451</v>
      </c>
      <c r="IE15" s="780" t="s">
        <v>5222</v>
      </c>
      <c r="IF15" s="780" t="s">
        <v>5223</v>
      </c>
      <c r="IG15" s="783"/>
      <c r="IH15" s="783"/>
      <c r="II15" s="780"/>
      <c r="IJ15" s="783"/>
      <c r="IK15" s="783"/>
      <c r="IL15" s="90"/>
      <c r="IM15" s="95" t="s">
        <v>481</v>
      </c>
      <c r="IN15" s="95" t="s">
        <v>481</v>
      </c>
      <c r="IO15" s="780"/>
      <c r="IP15" s="780"/>
      <c r="IQ15" s="780" t="s">
        <v>481</v>
      </c>
      <c r="IR15" s="785" t="s">
        <v>5224</v>
      </c>
      <c r="IS15" s="780"/>
      <c r="IT15" s="780"/>
      <c r="IU15" s="780"/>
      <c r="IV15" s="780" t="s">
        <v>5225</v>
      </c>
      <c r="IW15" s="95"/>
      <c r="IX15" s="95" t="s">
        <v>5226</v>
      </c>
      <c r="IY15" s="95"/>
      <c r="IZ15" s="95"/>
      <c r="JA15" s="95"/>
      <c r="JB15" s="95" t="s">
        <v>5227</v>
      </c>
      <c r="JC15" s="95"/>
      <c r="JD15" s="95"/>
      <c r="JE15" s="95"/>
      <c r="JF15" s="95"/>
      <c r="JG15" s="95"/>
      <c r="JH15" s="95"/>
      <c r="JI15" s="95"/>
      <c r="JJ15" s="95"/>
      <c r="JK15" s="95"/>
      <c r="JL15" s="95" t="s">
        <v>451</v>
      </c>
      <c r="JM15" s="95"/>
      <c r="JN15" s="95"/>
      <c r="JO15" s="95"/>
      <c r="JP15" s="95" t="s">
        <v>4564</v>
      </c>
      <c r="JQ15" s="95"/>
      <c r="JR15" s="95"/>
      <c r="JS15" s="780"/>
      <c r="JT15" s="780" t="s">
        <v>4568</v>
      </c>
      <c r="JU15" s="780"/>
      <c r="JV15" s="780" t="s">
        <v>5228</v>
      </c>
      <c r="JW15" s="780" t="s">
        <v>5229</v>
      </c>
      <c r="JX15" s="780"/>
      <c r="JY15" s="780" t="s">
        <v>4573</v>
      </c>
      <c r="JZ15" s="780" t="s">
        <v>5230</v>
      </c>
      <c r="KA15" s="783"/>
      <c r="KB15" s="780" t="s">
        <v>5231</v>
      </c>
      <c r="KC15" s="780" t="s">
        <v>5232</v>
      </c>
      <c r="KD15" s="780" t="s">
        <v>5233</v>
      </c>
      <c r="KE15" s="780"/>
      <c r="KF15" s="780" t="s">
        <v>5234</v>
      </c>
      <c r="KG15" s="780" t="s">
        <v>5235</v>
      </c>
      <c r="KH15" s="780" t="s">
        <v>5236</v>
      </c>
      <c r="KI15" s="780" t="s">
        <v>5237</v>
      </c>
      <c r="KJ15" s="780" t="s">
        <v>5238</v>
      </c>
      <c r="KK15" s="780"/>
      <c r="KL15" s="780" t="s">
        <v>5239</v>
      </c>
      <c r="KM15" s="780"/>
      <c r="KN15" s="780" t="s">
        <v>5240</v>
      </c>
      <c r="KO15" s="780" t="s">
        <v>5241</v>
      </c>
      <c r="KP15" s="95" t="s">
        <v>5242</v>
      </c>
      <c r="KQ15" s="783"/>
      <c r="KR15" s="90" t="s">
        <v>5243</v>
      </c>
      <c r="KS15" s="783"/>
      <c r="KT15" s="90" t="s">
        <v>5244</v>
      </c>
      <c r="KU15" s="90" t="s">
        <v>5245</v>
      </c>
      <c r="KV15" s="90" t="s">
        <v>5246</v>
      </c>
      <c r="KW15" s="90" t="s">
        <v>5247</v>
      </c>
      <c r="KX15" s="90" t="s">
        <v>5248</v>
      </c>
      <c r="KY15" s="90" t="s">
        <v>5249</v>
      </c>
      <c r="KZ15" s="90"/>
      <c r="LA15" s="90" t="s">
        <v>5250</v>
      </c>
      <c r="LB15" s="90" t="s">
        <v>481</v>
      </c>
      <c r="LC15" s="90" t="s">
        <v>5251</v>
      </c>
      <c r="LD15" s="90" t="s">
        <v>5252</v>
      </c>
      <c r="LE15" s="90" t="s">
        <v>5253</v>
      </c>
      <c r="LF15" s="90" t="s">
        <v>5254</v>
      </c>
      <c r="LG15" s="90" t="s">
        <v>5255</v>
      </c>
      <c r="LH15" s="90"/>
      <c r="LI15" s="90"/>
      <c r="LJ15" s="90" t="s">
        <v>5256</v>
      </c>
      <c r="LK15" s="90"/>
      <c r="LL15" s="90" t="s">
        <v>5257</v>
      </c>
      <c r="LM15" s="90"/>
      <c r="LN15" s="90"/>
      <c r="LO15" s="90"/>
      <c r="LP15" s="90" t="s">
        <v>5258</v>
      </c>
      <c r="LQ15" s="90"/>
    </row>
    <row r="16" spans="1:332" ht="267.75" customHeight="1" x14ac:dyDescent="0.2">
      <c r="A16" s="755"/>
      <c r="B16" s="756"/>
      <c r="C16" s="750" t="s">
        <v>193</v>
      </c>
      <c r="D16" s="747" t="s">
        <v>3414</v>
      </c>
      <c r="E16" s="85" t="s">
        <v>92</v>
      </c>
      <c r="F16" s="783"/>
      <c r="G16" s="95"/>
      <c r="H16" s="783"/>
      <c r="I16" s="783"/>
      <c r="J16" s="95" t="s">
        <v>481</v>
      </c>
      <c r="K16" s="780"/>
      <c r="L16" s="69" t="s">
        <v>481</v>
      </c>
      <c r="M16" s="69" t="s">
        <v>481</v>
      </c>
      <c r="N16" s="69" t="s">
        <v>481</v>
      </c>
      <c r="O16" s="783" t="s">
        <v>481</v>
      </c>
      <c r="P16" s="783" t="s">
        <v>481</v>
      </c>
      <c r="Q16" s="95" t="s">
        <v>5259</v>
      </c>
      <c r="R16" s="780" t="s">
        <v>5260</v>
      </c>
      <c r="S16" s="95" t="s">
        <v>5261</v>
      </c>
      <c r="T16" s="780" t="s">
        <v>5262</v>
      </c>
      <c r="U16" s="780" t="s">
        <v>5263</v>
      </c>
      <c r="V16" s="95" t="s">
        <v>5264</v>
      </c>
      <c r="W16" s="780" t="s">
        <v>5265</v>
      </c>
      <c r="X16" s="95" t="s">
        <v>5266</v>
      </c>
      <c r="Y16" s="95" t="s">
        <v>451</v>
      </c>
      <c r="Z16" s="95" t="s">
        <v>5267</v>
      </c>
      <c r="AA16" s="783"/>
      <c r="AB16" s="95"/>
      <c r="AC16" s="783"/>
      <c r="AD16" s="783"/>
      <c r="AE16" s="783"/>
      <c r="AF16" s="783"/>
      <c r="AG16" s="783"/>
      <c r="AH16" s="783"/>
      <c r="AI16" s="783"/>
      <c r="AJ16" s="780" t="s">
        <v>481</v>
      </c>
      <c r="AK16" s="95"/>
      <c r="AL16" s="95" t="s">
        <v>5268</v>
      </c>
      <c r="AM16" s="95"/>
      <c r="AN16" s="95"/>
      <c r="AO16" s="783"/>
      <c r="AP16" s="95" t="s">
        <v>5269</v>
      </c>
      <c r="AQ16" s="783"/>
      <c r="AR16" s="780"/>
      <c r="AS16" s="780" t="s">
        <v>3243</v>
      </c>
      <c r="AT16" s="783"/>
      <c r="AU16" s="95" t="s">
        <v>451</v>
      </c>
      <c r="AV16" s="780" t="s">
        <v>451</v>
      </c>
      <c r="AW16" s="780"/>
      <c r="AX16" s="95"/>
      <c r="AY16" s="95" t="s">
        <v>451</v>
      </c>
      <c r="AZ16" s="783"/>
      <c r="BA16" s="783"/>
      <c r="BB16" s="783"/>
      <c r="BC16" s="783"/>
      <c r="BD16" s="95" t="s">
        <v>5270</v>
      </c>
      <c r="BE16" s="95"/>
      <c r="BF16" s="95"/>
      <c r="BG16" s="69" t="s">
        <v>5271</v>
      </c>
      <c r="BH16" s="69" t="s">
        <v>5272</v>
      </c>
      <c r="BI16" s="69" t="s">
        <v>5273</v>
      </c>
      <c r="BJ16" s="69" t="s">
        <v>5274</v>
      </c>
      <c r="BK16" s="783"/>
      <c r="BL16" s="69" t="s">
        <v>5275</v>
      </c>
      <c r="BM16" s="69" t="s">
        <v>5276</v>
      </c>
      <c r="BN16" s="69" t="s">
        <v>5277</v>
      </c>
      <c r="BO16" s="69"/>
      <c r="BP16" s="69" t="s">
        <v>5278</v>
      </c>
      <c r="BQ16" s="69" t="s">
        <v>5279</v>
      </c>
      <c r="BR16" s="69"/>
      <c r="BS16" s="69" t="s">
        <v>5280</v>
      </c>
      <c r="BT16" s="783"/>
      <c r="BU16" s="780" t="s">
        <v>481</v>
      </c>
      <c r="BV16" s="95" t="s">
        <v>451</v>
      </c>
      <c r="BW16" s="780" t="s">
        <v>451</v>
      </c>
      <c r="BX16" s="95" t="s">
        <v>481</v>
      </c>
      <c r="BY16" s="95" t="s">
        <v>481</v>
      </c>
      <c r="BZ16" s="95" t="s">
        <v>5281</v>
      </c>
      <c r="CA16" s="95" t="s">
        <v>481</v>
      </c>
      <c r="CB16" s="95" t="s">
        <v>481</v>
      </c>
      <c r="CC16" s="95" t="s">
        <v>481</v>
      </c>
      <c r="CD16" s="95" t="s">
        <v>5282</v>
      </c>
      <c r="CE16" s="95" t="s">
        <v>481</v>
      </c>
      <c r="CF16" s="95" t="s">
        <v>481</v>
      </c>
      <c r="CG16" s="95" t="s">
        <v>481</v>
      </c>
      <c r="CH16" s="780" t="s">
        <v>451</v>
      </c>
      <c r="CI16" s="95" t="s">
        <v>451</v>
      </c>
      <c r="CJ16" s="780" t="s">
        <v>451</v>
      </c>
      <c r="CK16" s="780" t="s">
        <v>451</v>
      </c>
      <c r="CL16" s="780" t="s">
        <v>5283</v>
      </c>
      <c r="CM16" s="780" t="s">
        <v>481</v>
      </c>
      <c r="CN16" s="780" t="s">
        <v>481</v>
      </c>
      <c r="CO16" s="780" t="s">
        <v>481</v>
      </c>
      <c r="CP16" s="780" t="s">
        <v>481</v>
      </c>
      <c r="CQ16" s="780" t="s">
        <v>481</v>
      </c>
      <c r="CR16" s="95" t="s">
        <v>481</v>
      </c>
      <c r="CS16" s="780" t="s">
        <v>481</v>
      </c>
      <c r="CT16" s="95" t="s">
        <v>481</v>
      </c>
      <c r="CU16" s="780" t="s">
        <v>481</v>
      </c>
      <c r="CV16" s="780" t="s">
        <v>481</v>
      </c>
      <c r="CW16" s="780"/>
      <c r="CX16" s="780" t="s">
        <v>481</v>
      </c>
      <c r="CY16" s="780" t="s">
        <v>481</v>
      </c>
      <c r="CZ16" s="95" t="s">
        <v>451</v>
      </c>
      <c r="DA16" s="780"/>
      <c r="DB16" s="95" t="s">
        <v>995</v>
      </c>
      <c r="DC16" s="780" t="s">
        <v>481</v>
      </c>
      <c r="DD16" s="780" t="s">
        <v>481</v>
      </c>
      <c r="DE16" s="780" t="s">
        <v>481</v>
      </c>
      <c r="DF16" s="780" t="s">
        <v>481</v>
      </c>
      <c r="DG16" s="95" t="s">
        <v>481</v>
      </c>
      <c r="DH16" s="94" t="s">
        <v>451</v>
      </c>
      <c r="DI16" s="95" t="s">
        <v>481</v>
      </c>
      <c r="DJ16" s="95" t="s">
        <v>481</v>
      </c>
      <c r="DK16" s="95" t="s">
        <v>481</v>
      </c>
      <c r="DL16" s="95" t="s">
        <v>481</v>
      </c>
      <c r="DM16" s="780" t="s">
        <v>451</v>
      </c>
      <c r="DN16" s="780" t="s">
        <v>481</v>
      </c>
      <c r="DO16" s="780" t="s">
        <v>451</v>
      </c>
      <c r="DP16" s="780" t="s">
        <v>5284</v>
      </c>
      <c r="DQ16" s="785" t="s">
        <v>5285</v>
      </c>
      <c r="DR16" s="780" t="s">
        <v>5286</v>
      </c>
      <c r="DS16" s="783"/>
      <c r="DT16" s="783"/>
      <c r="DU16" s="783"/>
      <c r="DV16" s="84" t="s">
        <v>5287</v>
      </c>
      <c r="DW16" s="84" t="s">
        <v>5287</v>
      </c>
      <c r="DX16" s="780"/>
      <c r="DY16" s="783"/>
      <c r="DZ16" s="780"/>
      <c r="EA16" s="780" t="s">
        <v>5288</v>
      </c>
      <c r="EB16" s="95"/>
      <c r="EC16" s="783"/>
      <c r="ED16" s="95"/>
      <c r="EE16" s="783"/>
      <c r="EF16" s="783"/>
      <c r="EG16" s="783"/>
      <c r="EH16" s="783"/>
      <c r="EI16" s="780"/>
      <c r="EJ16" s="780"/>
      <c r="EK16" s="780" t="s">
        <v>5067</v>
      </c>
      <c r="EL16" s="780"/>
      <c r="EM16" s="780" t="s">
        <v>5289</v>
      </c>
      <c r="EN16" s="780"/>
      <c r="EO16" s="780" t="s">
        <v>5012</v>
      </c>
      <c r="EP16" s="780"/>
      <c r="EQ16" s="783"/>
      <c r="ER16" s="780" t="s">
        <v>481</v>
      </c>
      <c r="ES16" s="780" t="s">
        <v>5290</v>
      </c>
      <c r="ET16" s="780" t="s">
        <v>736</v>
      </c>
      <c r="EU16" s="780" t="s">
        <v>481</v>
      </c>
      <c r="EV16" s="780" t="s">
        <v>481</v>
      </c>
      <c r="EW16" s="780" t="s">
        <v>5291</v>
      </c>
      <c r="EX16" s="780" t="s">
        <v>451</v>
      </c>
      <c r="EY16" s="780" t="s">
        <v>5292</v>
      </c>
      <c r="EZ16" s="95" t="s">
        <v>5293</v>
      </c>
      <c r="FA16" s="95"/>
      <c r="FB16" s="780"/>
      <c r="FC16" s="780" t="s">
        <v>451</v>
      </c>
      <c r="FD16" s="780"/>
      <c r="FE16" s="780" t="s">
        <v>451</v>
      </c>
      <c r="FF16" s="780" t="s">
        <v>481</v>
      </c>
      <c r="FG16" s="780" t="s">
        <v>481</v>
      </c>
      <c r="FH16" s="780" t="s">
        <v>5294</v>
      </c>
      <c r="FI16" s="780" t="s">
        <v>451</v>
      </c>
      <c r="FJ16" s="780" t="s">
        <v>3943</v>
      </c>
      <c r="FK16" s="780" t="s">
        <v>5295</v>
      </c>
      <c r="FL16" s="780"/>
      <c r="FM16" s="780"/>
      <c r="FN16" s="780"/>
      <c r="FO16" s="780"/>
      <c r="FP16" s="780" t="s">
        <v>5296</v>
      </c>
      <c r="FQ16" s="780"/>
      <c r="FR16" s="780"/>
      <c r="FS16" s="780" t="s">
        <v>5297</v>
      </c>
      <c r="FT16" s="780"/>
      <c r="FU16" s="783"/>
      <c r="FV16" s="785" t="s">
        <v>5298</v>
      </c>
      <c r="FW16" s="780"/>
      <c r="FX16" s="95" t="s">
        <v>5299</v>
      </c>
      <c r="FY16" s="95"/>
      <c r="FZ16" s="780"/>
      <c r="GA16" s="780"/>
      <c r="GB16" s="780"/>
      <c r="GC16" s="780"/>
      <c r="GD16" s="780"/>
      <c r="GE16" s="783"/>
      <c r="GF16" s="95" t="s">
        <v>5300</v>
      </c>
      <c r="GG16" s="785"/>
      <c r="GH16" s="783"/>
      <c r="GI16" s="780" t="s">
        <v>481</v>
      </c>
      <c r="GJ16" s="780" t="s">
        <v>5301</v>
      </c>
      <c r="GK16" s="780" t="s">
        <v>736</v>
      </c>
      <c r="GL16" s="780" t="s">
        <v>736</v>
      </c>
      <c r="GM16" s="780" t="s">
        <v>481</v>
      </c>
      <c r="GN16" s="780" t="s">
        <v>481</v>
      </c>
      <c r="GO16" s="780" t="s">
        <v>481</v>
      </c>
      <c r="GP16" s="780" t="s">
        <v>481</v>
      </c>
      <c r="GQ16" s="780" t="s">
        <v>481</v>
      </c>
      <c r="GR16" s="780" t="s">
        <v>481</v>
      </c>
      <c r="GS16" s="780" t="s">
        <v>481</v>
      </c>
      <c r="GT16" s="780" t="s">
        <v>481</v>
      </c>
      <c r="GU16" s="780" t="s">
        <v>5302</v>
      </c>
      <c r="GV16" s="780" t="s">
        <v>481</v>
      </c>
      <c r="GW16" s="780" t="s">
        <v>5303</v>
      </c>
      <c r="GX16" s="780" t="s">
        <v>5304</v>
      </c>
      <c r="GY16" s="780"/>
      <c r="GZ16" s="780" t="s">
        <v>5305</v>
      </c>
      <c r="HA16" s="780" t="s">
        <v>481</v>
      </c>
      <c r="HB16" s="780" t="s">
        <v>481</v>
      </c>
      <c r="HC16" s="780" t="s">
        <v>451</v>
      </c>
      <c r="HD16" s="780" t="s">
        <v>481</v>
      </c>
      <c r="HE16" s="783"/>
      <c r="HF16" s="783"/>
      <c r="HG16" s="783"/>
      <c r="HH16" s="783"/>
      <c r="HI16" s="780"/>
      <c r="HJ16" s="95" t="s">
        <v>451</v>
      </c>
      <c r="HK16" s="95" t="s">
        <v>5306</v>
      </c>
      <c r="HL16" s="780" t="s">
        <v>5307</v>
      </c>
      <c r="HM16" s="95"/>
      <c r="HN16" s="783"/>
      <c r="HO16" s="783"/>
      <c r="HP16" s="783"/>
      <c r="HQ16" s="783"/>
      <c r="HR16" s="783"/>
      <c r="HS16" s="780"/>
      <c r="HT16" s="780" t="s">
        <v>451</v>
      </c>
      <c r="HU16" s="780"/>
      <c r="HV16" s="780"/>
      <c r="HW16" s="780" t="s">
        <v>481</v>
      </c>
      <c r="HX16" s="780" t="s">
        <v>481</v>
      </c>
      <c r="HY16" s="780" t="s">
        <v>5308</v>
      </c>
      <c r="HZ16" s="780" t="s">
        <v>5308</v>
      </c>
      <c r="IA16" s="780"/>
      <c r="IB16" s="780" t="s">
        <v>5309</v>
      </c>
      <c r="IC16" s="780" t="s">
        <v>5310</v>
      </c>
      <c r="ID16" s="780" t="s">
        <v>451</v>
      </c>
      <c r="IE16" s="780"/>
      <c r="IF16" s="780" t="s">
        <v>481</v>
      </c>
      <c r="IG16" s="783"/>
      <c r="IH16" s="783"/>
      <c r="II16" s="780"/>
      <c r="IJ16" s="783"/>
      <c r="IK16" s="783"/>
      <c r="IL16" s="90"/>
      <c r="IM16" s="95" t="s">
        <v>481</v>
      </c>
      <c r="IN16" s="95" t="s">
        <v>481</v>
      </c>
      <c r="IO16" s="780"/>
      <c r="IP16" s="780"/>
      <c r="IQ16" s="780" t="s">
        <v>481</v>
      </c>
      <c r="IR16" s="785"/>
      <c r="IS16" s="780"/>
      <c r="IT16" s="780"/>
      <c r="IU16" s="780" t="s">
        <v>451</v>
      </c>
      <c r="IV16" s="780"/>
      <c r="IW16" s="95"/>
      <c r="IX16" s="95"/>
      <c r="IY16" s="95"/>
      <c r="IZ16" s="95"/>
      <c r="JA16" s="95"/>
      <c r="JB16" s="95" t="s">
        <v>5311</v>
      </c>
      <c r="JC16" s="95"/>
      <c r="JD16" s="95"/>
      <c r="JE16" s="95"/>
      <c r="JF16" s="95"/>
      <c r="JG16" s="95"/>
      <c r="JH16" s="95"/>
      <c r="JI16" s="95"/>
      <c r="JJ16" s="95"/>
      <c r="JK16" s="95"/>
      <c r="JL16" s="95"/>
      <c r="JM16" s="95"/>
      <c r="JN16" s="95"/>
      <c r="JO16" s="95"/>
      <c r="JP16" s="95"/>
      <c r="JQ16" s="95"/>
      <c r="JR16" s="95"/>
      <c r="JS16" s="780"/>
      <c r="JT16" s="780" t="s">
        <v>5312</v>
      </c>
      <c r="JU16" s="780"/>
      <c r="JV16" s="780" t="s">
        <v>5313</v>
      </c>
      <c r="JW16" s="780" t="s">
        <v>5314</v>
      </c>
      <c r="JX16" s="780"/>
      <c r="JY16" s="780" t="s">
        <v>837</v>
      </c>
      <c r="JZ16" s="780"/>
      <c r="KA16" s="783"/>
      <c r="KB16" s="780" t="s">
        <v>5315</v>
      </c>
      <c r="KC16" s="780" t="s">
        <v>5316</v>
      </c>
      <c r="KD16" s="780" t="s">
        <v>5317</v>
      </c>
      <c r="KE16" s="780" t="s">
        <v>451</v>
      </c>
      <c r="KF16" s="780" t="s">
        <v>5318</v>
      </c>
      <c r="KG16" s="780" t="s">
        <v>5319</v>
      </c>
      <c r="KH16" s="780" t="s">
        <v>5320</v>
      </c>
      <c r="KI16" s="780"/>
      <c r="KJ16" s="780" t="s">
        <v>451</v>
      </c>
      <c r="KK16" s="780" t="s">
        <v>451</v>
      </c>
      <c r="KL16" s="780"/>
      <c r="KM16" s="780"/>
      <c r="KN16" s="780" t="s">
        <v>5321</v>
      </c>
      <c r="KO16" s="780" t="s">
        <v>5322</v>
      </c>
      <c r="KP16" s="95"/>
      <c r="KQ16" s="783"/>
      <c r="KR16" s="90" t="s">
        <v>492</v>
      </c>
      <c r="KS16" s="783"/>
      <c r="KT16" s="90" t="s">
        <v>5323</v>
      </c>
      <c r="KU16" s="90" t="s">
        <v>5324</v>
      </c>
      <c r="KV16" s="90" t="s">
        <v>5325</v>
      </c>
      <c r="KW16" s="90"/>
      <c r="KX16" s="90" t="s">
        <v>5326</v>
      </c>
      <c r="KY16" s="90"/>
      <c r="KZ16" s="90"/>
      <c r="LA16" s="90" t="s">
        <v>5327</v>
      </c>
      <c r="LB16" s="90" t="s">
        <v>5327</v>
      </c>
      <c r="LC16" s="90" t="s">
        <v>5327</v>
      </c>
      <c r="LD16" s="90" t="s">
        <v>5327</v>
      </c>
      <c r="LE16" s="90" t="s">
        <v>5327</v>
      </c>
      <c r="LF16" s="90" t="s">
        <v>5327</v>
      </c>
      <c r="LG16" s="90" t="s">
        <v>5327</v>
      </c>
      <c r="LH16" s="90" t="s">
        <v>736</v>
      </c>
      <c r="LI16" s="90"/>
      <c r="LJ16" s="90"/>
      <c r="LK16" s="90"/>
      <c r="LL16" s="90"/>
      <c r="LM16" s="90"/>
      <c r="LN16" s="90" t="s">
        <v>492</v>
      </c>
      <c r="LO16" s="90"/>
      <c r="LP16" s="90" t="s">
        <v>481</v>
      </c>
      <c r="LQ16" s="90"/>
    </row>
    <row r="17" spans="1:329" ht="174" customHeight="1" x14ac:dyDescent="0.2">
      <c r="A17" s="755"/>
      <c r="B17" s="756"/>
      <c r="C17" s="757"/>
      <c r="D17" s="756"/>
      <c r="E17" s="85" t="s">
        <v>191</v>
      </c>
      <c r="F17" s="783"/>
      <c r="G17" s="95"/>
      <c r="H17" s="783"/>
      <c r="I17" s="783"/>
      <c r="J17" s="95" t="s">
        <v>481</v>
      </c>
      <c r="K17" s="780"/>
      <c r="L17" s="69" t="s">
        <v>481</v>
      </c>
      <c r="M17" s="69" t="s">
        <v>481</v>
      </c>
      <c r="N17" s="69" t="s">
        <v>481</v>
      </c>
      <c r="O17" s="783" t="s">
        <v>481</v>
      </c>
      <c r="P17" s="783" t="s">
        <v>481</v>
      </c>
      <c r="Q17" s="95" t="s">
        <v>728</v>
      </c>
      <c r="R17" s="780" t="s">
        <v>5328</v>
      </c>
      <c r="S17" s="95" t="s">
        <v>5329</v>
      </c>
      <c r="T17" s="780" t="s">
        <v>5330</v>
      </c>
      <c r="U17" s="780" t="s">
        <v>5331</v>
      </c>
      <c r="V17" s="95" t="s">
        <v>728</v>
      </c>
      <c r="W17" s="780" t="s">
        <v>728</v>
      </c>
      <c r="X17" s="95" t="s">
        <v>4431</v>
      </c>
      <c r="Y17" s="95" t="s">
        <v>451</v>
      </c>
      <c r="Z17" s="95" t="s">
        <v>5332</v>
      </c>
      <c r="AA17" s="783"/>
      <c r="AB17" s="95"/>
      <c r="AC17" s="783"/>
      <c r="AD17" s="783"/>
      <c r="AE17" s="783"/>
      <c r="AF17" s="783"/>
      <c r="AG17" s="783"/>
      <c r="AH17" s="783"/>
      <c r="AI17" s="783"/>
      <c r="AJ17" s="780" t="s">
        <v>481</v>
      </c>
      <c r="AK17" s="95"/>
      <c r="AL17" s="95"/>
      <c r="AM17" s="95"/>
      <c r="AN17" s="95"/>
      <c r="AO17" s="783"/>
      <c r="AP17" s="95" t="s">
        <v>5333</v>
      </c>
      <c r="AQ17" s="783"/>
      <c r="AR17" s="780"/>
      <c r="AS17" s="780" t="s">
        <v>3243</v>
      </c>
      <c r="AT17" s="783"/>
      <c r="AU17" s="95"/>
      <c r="AV17" s="780"/>
      <c r="AW17" s="780"/>
      <c r="AX17" s="95"/>
      <c r="AY17" s="95"/>
      <c r="AZ17" s="783"/>
      <c r="BA17" s="783"/>
      <c r="BB17" s="783"/>
      <c r="BC17" s="783"/>
      <c r="BD17" s="95" t="s">
        <v>5334</v>
      </c>
      <c r="BE17" s="95"/>
      <c r="BF17" s="95"/>
      <c r="BG17" s="69" t="s">
        <v>5335</v>
      </c>
      <c r="BH17" s="783"/>
      <c r="BI17" s="69" t="s">
        <v>5336</v>
      </c>
      <c r="BJ17" s="69" t="s">
        <v>5337</v>
      </c>
      <c r="BK17" s="783"/>
      <c r="BL17" s="783"/>
      <c r="BM17" s="783"/>
      <c r="BN17" s="69" t="s">
        <v>5338</v>
      </c>
      <c r="BO17" s="783"/>
      <c r="BP17" s="69" t="s">
        <v>5339</v>
      </c>
      <c r="BQ17" s="69" t="s">
        <v>5340</v>
      </c>
      <c r="BR17" s="783"/>
      <c r="BS17" s="69" t="s">
        <v>5341</v>
      </c>
      <c r="BT17" s="783"/>
      <c r="BU17" s="780" t="s">
        <v>481</v>
      </c>
      <c r="BV17" s="95"/>
      <c r="BW17" s="780"/>
      <c r="BX17" s="95"/>
      <c r="BY17" s="95" t="s">
        <v>481</v>
      </c>
      <c r="BZ17" s="95" t="s">
        <v>5342</v>
      </c>
      <c r="CA17" s="95"/>
      <c r="CB17" s="95"/>
      <c r="CC17" s="95"/>
      <c r="CD17" s="95"/>
      <c r="CE17" s="95" t="s">
        <v>481</v>
      </c>
      <c r="CF17" s="95"/>
      <c r="CG17" s="95"/>
      <c r="CH17" s="780" t="s">
        <v>451</v>
      </c>
      <c r="CI17" s="95" t="s">
        <v>451</v>
      </c>
      <c r="CJ17" s="780"/>
      <c r="CK17" s="780" t="s">
        <v>451</v>
      </c>
      <c r="CL17" s="780" t="s">
        <v>5343</v>
      </c>
      <c r="CM17" s="780" t="s">
        <v>481</v>
      </c>
      <c r="CN17" s="780"/>
      <c r="CO17" s="780"/>
      <c r="CP17" s="780"/>
      <c r="CQ17" s="780"/>
      <c r="CR17" s="95"/>
      <c r="CS17" s="780"/>
      <c r="CT17" s="95"/>
      <c r="CU17" s="780" t="s">
        <v>481</v>
      </c>
      <c r="CV17" s="780" t="s">
        <v>481</v>
      </c>
      <c r="CW17" s="780"/>
      <c r="CX17" s="780"/>
      <c r="CY17" s="780" t="s">
        <v>481</v>
      </c>
      <c r="CZ17" s="95"/>
      <c r="DA17" s="780"/>
      <c r="DB17" s="95"/>
      <c r="DC17" s="780" t="s">
        <v>481</v>
      </c>
      <c r="DD17" s="780" t="s">
        <v>481</v>
      </c>
      <c r="DE17" s="780" t="s">
        <v>481</v>
      </c>
      <c r="DF17" s="780" t="s">
        <v>481</v>
      </c>
      <c r="DG17" s="95" t="s">
        <v>481</v>
      </c>
      <c r="DH17" s="94" t="s">
        <v>481</v>
      </c>
      <c r="DI17" s="95" t="s">
        <v>481</v>
      </c>
      <c r="DJ17" s="95" t="s">
        <v>481</v>
      </c>
      <c r="DK17" s="95" t="s">
        <v>481</v>
      </c>
      <c r="DL17" s="95" t="s">
        <v>481</v>
      </c>
      <c r="DM17" s="780"/>
      <c r="DN17" s="780"/>
      <c r="DO17" s="780"/>
      <c r="DP17" s="780" t="s">
        <v>4469</v>
      </c>
      <c r="DQ17" s="785" t="s">
        <v>5344</v>
      </c>
      <c r="DR17" s="780"/>
      <c r="DS17" s="783"/>
      <c r="DT17" s="783"/>
      <c r="DU17" s="783"/>
      <c r="DV17" s="84"/>
      <c r="DW17" s="84"/>
      <c r="DX17" s="780"/>
      <c r="DY17" s="783"/>
      <c r="DZ17" s="780"/>
      <c r="EA17" s="780" t="s">
        <v>5345</v>
      </c>
      <c r="EB17" s="95"/>
      <c r="EC17" s="783"/>
      <c r="ED17" s="95"/>
      <c r="EE17" s="783"/>
      <c r="EF17" s="783"/>
      <c r="EG17" s="783"/>
      <c r="EH17" s="783"/>
      <c r="EI17" s="780"/>
      <c r="EJ17" s="780"/>
      <c r="EK17" s="780"/>
      <c r="EL17" s="780"/>
      <c r="EM17" s="780" t="s">
        <v>5346</v>
      </c>
      <c r="EN17" s="780"/>
      <c r="EO17" s="780" t="s">
        <v>5177</v>
      </c>
      <c r="EP17" s="780"/>
      <c r="EQ17" s="783"/>
      <c r="ER17" s="780" t="s">
        <v>481</v>
      </c>
      <c r="ES17" s="780" t="s">
        <v>5347</v>
      </c>
      <c r="ET17" s="780"/>
      <c r="EU17" s="780" t="s">
        <v>481</v>
      </c>
      <c r="EV17" s="780" t="s">
        <v>481</v>
      </c>
      <c r="EW17" s="780" t="s">
        <v>5348</v>
      </c>
      <c r="EX17" s="780" t="s">
        <v>451</v>
      </c>
      <c r="EY17" s="780"/>
      <c r="EZ17" s="95" t="s">
        <v>5349</v>
      </c>
      <c r="FA17" s="95"/>
      <c r="FB17" s="780"/>
      <c r="FC17" s="780"/>
      <c r="FD17" s="780"/>
      <c r="FE17" s="780"/>
      <c r="FF17" s="780" t="s">
        <v>481</v>
      </c>
      <c r="FG17" s="780" t="s">
        <v>481</v>
      </c>
      <c r="FH17" s="780" t="s">
        <v>5350</v>
      </c>
      <c r="FI17" s="780"/>
      <c r="FJ17" s="780" t="s">
        <v>3943</v>
      </c>
      <c r="FK17" s="780" t="s">
        <v>5351</v>
      </c>
      <c r="FL17" s="780"/>
      <c r="FM17" s="780"/>
      <c r="FN17" s="780"/>
      <c r="FO17" s="780"/>
      <c r="FP17" s="780" t="s">
        <v>5352</v>
      </c>
      <c r="FQ17" s="780"/>
      <c r="FR17" s="780"/>
      <c r="FS17" s="780" t="s">
        <v>5353</v>
      </c>
      <c r="FT17" s="780"/>
      <c r="FU17" s="783"/>
      <c r="FV17" s="785" t="s">
        <v>5354</v>
      </c>
      <c r="FW17" s="780"/>
      <c r="FX17" s="95"/>
      <c r="FY17" s="95"/>
      <c r="FZ17" s="780"/>
      <c r="GA17" s="780"/>
      <c r="GB17" s="780"/>
      <c r="GC17" s="780"/>
      <c r="GD17" s="780"/>
      <c r="GE17" s="783"/>
      <c r="GF17" s="95"/>
      <c r="GG17" s="785"/>
      <c r="GH17" s="783"/>
      <c r="GI17" s="780" t="s">
        <v>481</v>
      </c>
      <c r="GJ17" s="780" t="s">
        <v>5355</v>
      </c>
      <c r="GK17" s="780" t="s">
        <v>736</v>
      </c>
      <c r="GL17" s="780" t="s">
        <v>736</v>
      </c>
      <c r="GM17" s="780" t="s">
        <v>481</v>
      </c>
      <c r="GN17" s="780" t="s">
        <v>481</v>
      </c>
      <c r="GO17" s="780" t="s">
        <v>481</v>
      </c>
      <c r="GP17" s="780" t="s">
        <v>481</v>
      </c>
      <c r="GQ17" s="780" t="s">
        <v>481</v>
      </c>
      <c r="GR17" s="780" t="s">
        <v>481</v>
      </c>
      <c r="GS17" s="780" t="s">
        <v>481</v>
      </c>
      <c r="GT17" s="780" t="s">
        <v>481</v>
      </c>
      <c r="GU17" s="780" t="s">
        <v>5356</v>
      </c>
      <c r="GV17" s="780" t="s">
        <v>481</v>
      </c>
      <c r="GW17" s="780" t="s">
        <v>5357</v>
      </c>
      <c r="GX17" s="780" t="s">
        <v>5358</v>
      </c>
      <c r="GY17" s="780"/>
      <c r="GZ17" s="780" t="s">
        <v>5359</v>
      </c>
      <c r="HA17" s="780" t="s">
        <v>481</v>
      </c>
      <c r="HB17" s="780" t="s">
        <v>481</v>
      </c>
      <c r="HC17" s="780" t="s">
        <v>481</v>
      </c>
      <c r="HD17" s="780" t="s">
        <v>481</v>
      </c>
      <c r="HE17" s="783"/>
      <c r="HF17" s="783"/>
      <c r="HG17" s="783"/>
      <c r="HH17" s="783"/>
      <c r="HI17" s="780"/>
      <c r="HJ17" s="95" t="s">
        <v>481</v>
      </c>
      <c r="HK17" s="95" t="s">
        <v>5360</v>
      </c>
      <c r="HL17" s="780" t="s">
        <v>5361</v>
      </c>
      <c r="HM17" s="95"/>
      <c r="HN17" s="783"/>
      <c r="HO17" s="783"/>
      <c r="HP17" s="783"/>
      <c r="HQ17" s="783"/>
      <c r="HR17" s="783"/>
      <c r="HS17" s="780"/>
      <c r="HT17" s="780"/>
      <c r="HU17" s="780"/>
      <c r="HV17" s="780"/>
      <c r="HW17" s="780" t="s">
        <v>481</v>
      </c>
      <c r="HX17" s="780" t="s">
        <v>481</v>
      </c>
      <c r="HY17" s="780" t="s">
        <v>5362</v>
      </c>
      <c r="HZ17" s="780" t="s">
        <v>5362</v>
      </c>
      <c r="IA17" s="780"/>
      <c r="IB17" s="780" t="s">
        <v>5363</v>
      </c>
      <c r="IC17" s="780" t="s">
        <v>5364</v>
      </c>
      <c r="ID17" s="780" t="s">
        <v>451</v>
      </c>
      <c r="IE17" s="780"/>
      <c r="IF17" s="780" t="s">
        <v>481</v>
      </c>
      <c r="IG17" s="783"/>
      <c r="IH17" s="783"/>
      <c r="II17" s="780"/>
      <c r="IJ17" s="783"/>
      <c r="IK17" s="783"/>
      <c r="IL17" s="90"/>
      <c r="IM17" s="95" t="s">
        <v>481</v>
      </c>
      <c r="IN17" s="95" t="s">
        <v>481</v>
      </c>
      <c r="IO17" s="780"/>
      <c r="IP17" s="780"/>
      <c r="IQ17" s="780" t="s">
        <v>481</v>
      </c>
      <c r="IR17" s="785"/>
      <c r="IS17" s="780"/>
      <c r="IT17" s="780"/>
      <c r="IU17" s="780"/>
      <c r="IV17" s="780"/>
      <c r="IW17" s="95"/>
      <c r="IX17" s="95"/>
      <c r="IY17" s="95"/>
      <c r="IZ17" s="95"/>
      <c r="JA17" s="95"/>
      <c r="JB17" s="95" t="s">
        <v>5365</v>
      </c>
      <c r="JC17" s="95"/>
      <c r="JD17" s="95"/>
      <c r="JE17" s="95"/>
      <c r="JF17" s="95"/>
      <c r="JG17" s="95"/>
      <c r="JH17" s="95"/>
      <c r="JI17" s="95"/>
      <c r="JJ17" s="95"/>
      <c r="JK17" s="95"/>
      <c r="JL17" s="95"/>
      <c r="JM17" s="95"/>
      <c r="JN17" s="95"/>
      <c r="JO17" s="95"/>
      <c r="JP17" s="95"/>
      <c r="JQ17" s="95"/>
      <c r="JR17" s="95"/>
      <c r="JS17" s="780"/>
      <c r="JT17" s="780" t="s">
        <v>5366</v>
      </c>
      <c r="JU17" s="780"/>
      <c r="JV17" s="780"/>
      <c r="JW17" s="780" t="s">
        <v>5229</v>
      </c>
      <c r="JX17" s="780"/>
      <c r="JY17" s="780" t="s">
        <v>481</v>
      </c>
      <c r="JZ17" s="780"/>
      <c r="KA17" s="783"/>
      <c r="KB17" s="780" t="s">
        <v>5367</v>
      </c>
      <c r="KC17" s="780" t="s">
        <v>5368</v>
      </c>
      <c r="KD17" s="780" t="s">
        <v>5369</v>
      </c>
      <c r="KE17" s="780"/>
      <c r="KF17" s="780" t="s">
        <v>5370</v>
      </c>
      <c r="KG17" s="780" t="s">
        <v>5371</v>
      </c>
      <c r="KH17" s="780" t="s">
        <v>5372</v>
      </c>
      <c r="KI17" s="780"/>
      <c r="KJ17" s="780"/>
      <c r="KK17" s="780"/>
      <c r="KL17" s="780"/>
      <c r="KM17" s="780"/>
      <c r="KN17" s="780"/>
      <c r="KO17" s="780" t="s">
        <v>5373</v>
      </c>
      <c r="KP17" s="95"/>
      <c r="KQ17" s="783"/>
      <c r="KR17" s="90"/>
      <c r="KS17" s="783"/>
      <c r="KT17" s="90" t="s">
        <v>5374</v>
      </c>
      <c r="KU17" s="90" t="s">
        <v>5375</v>
      </c>
      <c r="KV17" s="90" t="s">
        <v>5246</v>
      </c>
      <c r="KW17" s="90"/>
      <c r="KX17" s="90" t="s">
        <v>5376</v>
      </c>
      <c r="KY17" s="90"/>
      <c r="KZ17" s="90"/>
      <c r="LA17" s="90" t="s">
        <v>5377</v>
      </c>
      <c r="LB17" s="90" t="s">
        <v>481</v>
      </c>
      <c r="LC17" s="90" t="s">
        <v>481</v>
      </c>
      <c r="LD17" s="90" t="s">
        <v>481</v>
      </c>
      <c r="LE17" s="90" t="s">
        <v>481</v>
      </c>
      <c r="LF17" s="90" t="s">
        <v>481</v>
      </c>
      <c r="LG17" s="90" t="s">
        <v>481</v>
      </c>
      <c r="LH17" s="90"/>
      <c r="LI17" s="90"/>
      <c r="LJ17" s="90"/>
      <c r="LK17" s="90"/>
      <c r="LL17" s="90"/>
      <c r="LM17" s="90"/>
      <c r="LN17" s="90"/>
      <c r="LO17" s="90"/>
      <c r="LP17" s="90" t="s">
        <v>481</v>
      </c>
      <c r="LQ17" s="90"/>
    </row>
    <row r="18" spans="1:329" ht="47" customHeight="1" x14ac:dyDescent="0.2">
      <c r="A18" s="758"/>
      <c r="B18" s="759"/>
      <c r="C18" s="760"/>
      <c r="D18" s="759"/>
      <c r="E18" s="85"/>
      <c r="F18" s="783"/>
      <c r="G18" s="95"/>
      <c r="H18" s="783"/>
      <c r="I18" s="783"/>
      <c r="J18" s="95"/>
      <c r="K18" s="780"/>
      <c r="L18" s="69"/>
      <c r="M18" s="69"/>
      <c r="N18" s="69"/>
      <c r="O18" s="783"/>
      <c r="P18" s="783"/>
      <c r="Q18" s="95"/>
      <c r="R18" s="780"/>
      <c r="S18" s="95"/>
      <c r="T18" s="780"/>
      <c r="U18" s="780"/>
      <c r="V18" s="95"/>
      <c r="W18" s="780"/>
      <c r="X18" s="95"/>
      <c r="Y18" s="95"/>
      <c r="Z18" s="95"/>
      <c r="AA18" s="783"/>
      <c r="AB18" s="95"/>
      <c r="AC18" s="783"/>
      <c r="AD18" s="783"/>
      <c r="AE18" s="783"/>
      <c r="AF18" s="783"/>
      <c r="AG18" s="783"/>
      <c r="AH18" s="783"/>
      <c r="AI18" s="783"/>
      <c r="AJ18" s="780"/>
      <c r="AK18" s="95"/>
      <c r="AL18" s="95"/>
      <c r="AM18" s="95"/>
      <c r="AN18" s="95"/>
      <c r="AO18" s="783"/>
      <c r="AP18" s="95"/>
      <c r="AQ18" s="783"/>
      <c r="AR18" s="780"/>
      <c r="AS18" s="780"/>
      <c r="AT18" s="783"/>
      <c r="AU18" s="95"/>
      <c r="AV18" s="780"/>
      <c r="AW18" s="780"/>
      <c r="AX18" s="95"/>
      <c r="AY18" s="95"/>
      <c r="AZ18" s="783"/>
      <c r="BA18" s="783"/>
      <c r="BB18" s="783"/>
      <c r="BC18" s="783"/>
      <c r="BD18" s="95"/>
      <c r="BE18" s="95"/>
      <c r="BF18" s="95"/>
      <c r="BG18" s="69"/>
      <c r="BH18" s="783"/>
      <c r="BI18" s="69"/>
      <c r="BJ18" s="69"/>
      <c r="BK18" s="783"/>
      <c r="BL18" s="783"/>
      <c r="BM18" s="783"/>
      <c r="BN18" s="69"/>
      <c r="BO18" s="783"/>
      <c r="BP18" s="69"/>
      <c r="BQ18" s="69"/>
      <c r="BR18" s="783"/>
      <c r="BS18" s="69"/>
      <c r="BT18" s="783"/>
      <c r="BU18" s="780"/>
      <c r="BV18" s="95"/>
      <c r="BW18" s="780"/>
      <c r="BX18" s="95"/>
      <c r="BY18" s="95"/>
      <c r="BZ18" s="95"/>
      <c r="CA18" s="95"/>
      <c r="CB18" s="95"/>
      <c r="CC18" s="95"/>
      <c r="CD18" s="95"/>
      <c r="CE18" s="95"/>
      <c r="CF18" s="95"/>
      <c r="CG18" s="95"/>
      <c r="CH18" s="780"/>
      <c r="CI18" s="95"/>
      <c r="CJ18" s="780"/>
      <c r="CK18" s="780"/>
      <c r="CL18" s="780"/>
      <c r="CM18" s="780"/>
      <c r="CN18" s="780"/>
      <c r="CO18" s="780"/>
      <c r="CP18" s="780"/>
      <c r="CQ18" s="780"/>
      <c r="CR18" s="95"/>
      <c r="CS18" s="780"/>
      <c r="CT18" s="95"/>
      <c r="CU18" s="780"/>
      <c r="CV18" s="780"/>
      <c r="CW18" s="780"/>
      <c r="CX18" s="780"/>
      <c r="CY18" s="780"/>
      <c r="CZ18" s="95"/>
      <c r="DA18" s="780"/>
      <c r="DB18" s="95"/>
      <c r="DC18" s="780"/>
      <c r="DD18" s="780"/>
      <c r="DE18" s="780"/>
      <c r="DF18" s="780"/>
      <c r="DG18" s="95"/>
      <c r="DH18" s="94"/>
      <c r="DI18" s="95"/>
      <c r="DJ18" s="95"/>
      <c r="DK18" s="95"/>
      <c r="DL18" s="95"/>
      <c r="DM18" s="780"/>
      <c r="DN18" s="780"/>
      <c r="DO18" s="780"/>
      <c r="DP18" s="780"/>
      <c r="DQ18" s="785"/>
      <c r="DR18" s="780"/>
      <c r="DS18" s="783"/>
      <c r="DT18" s="783"/>
      <c r="DU18" s="783"/>
      <c r="DV18" s="84"/>
      <c r="DW18" s="84"/>
      <c r="DX18" s="780"/>
      <c r="DY18" s="783"/>
      <c r="DZ18" s="780"/>
      <c r="EA18" s="780"/>
      <c r="EB18" s="95"/>
      <c r="EC18" s="783"/>
      <c r="ED18" s="95"/>
      <c r="EE18" s="783"/>
      <c r="EF18" s="783"/>
      <c r="EG18" s="783"/>
      <c r="EH18" s="783"/>
      <c r="EI18" s="780"/>
      <c r="EJ18" s="780"/>
      <c r="EK18" s="780"/>
      <c r="EL18" s="780"/>
      <c r="EM18" s="780"/>
      <c r="EN18" s="780"/>
      <c r="EO18" s="780"/>
      <c r="EP18" s="780"/>
      <c r="EQ18" s="783"/>
      <c r="ER18" s="780"/>
      <c r="ES18" s="780"/>
      <c r="ET18" s="780"/>
      <c r="EU18" s="780"/>
      <c r="EV18" s="780"/>
      <c r="EW18" s="780"/>
      <c r="EX18" s="780"/>
      <c r="EY18" s="780"/>
      <c r="EZ18" s="95"/>
      <c r="FA18" s="95"/>
      <c r="FB18" s="780"/>
      <c r="FC18" s="780"/>
      <c r="FD18" s="780"/>
      <c r="FE18" s="780"/>
      <c r="FF18" s="780"/>
      <c r="FG18" s="780"/>
      <c r="FH18" s="780"/>
      <c r="FI18" s="780"/>
      <c r="FJ18" s="780"/>
      <c r="FK18" s="780"/>
      <c r="FL18" s="780"/>
      <c r="FM18" s="780"/>
      <c r="FN18" s="780"/>
      <c r="FO18" s="780"/>
      <c r="FP18" s="780"/>
      <c r="FQ18" s="780"/>
      <c r="FR18" s="780"/>
      <c r="FS18" s="780"/>
      <c r="FT18" s="780"/>
      <c r="FU18" s="783"/>
      <c r="FV18" s="785"/>
      <c r="FW18" s="780"/>
      <c r="FX18" s="95"/>
      <c r="FY18" s="95"/>
      <c r="FZ18" s="780"/>
      <c r="GA18" s="780"/>
      <c r="GB18" s="780"/>
      <c r="GC18" s="780"/>
      <c r="GD18" s="780"/>
      <c r="GE18" s="783"/>
      <c r="GF18" s="95"/>
      <c r="GG18" s="785"/>
      <c r="GH18" s="783"/>
      <c r="GI18" s="780"/>
      <c r="GJ18" s="780"/>
      <c r="GK18" s="780"/>
      <c r="GL18" s="780"/>
      <c r="GM18" s="780"/>
      <c r="GN18" s="780"/>
      <c r="GO18" s="780"/>
      <c r="GP18" s="780"/>
      <c r="GQ18" s="780"/>
      <c r="GR18" s="780"/>
      <c r="GS18" s="780"/>
      <c r="GT18" s="780"/>
      <c r="GU18" s="780"/>
      <c r="GV18" s="780"/>
      <c r="GW18" s="780"/>
      <c r="GX18" s="780"/>
      <c r="GY18" s="780"/>
      <c r="GZ18" s="780"/>
      <c r="HA18" s="780"/>
      <c r="HB18" s="780"/>
      <c r="HC18" s="780"/>
      <c r="HD18" s="780"/>
      <c r="HE18" s="783"/>
      <c r="HF18" s="783"/>
      <c r="HG18" s="783"/>
      <c r="HH18" s="783"/>
      <c r="HI18" s="780"/>
      <c r="HJ18" s="95"/>
      <c r="HK18" s="95"/>
      <c r="HL18" s="780"/>
      <c r="HM18" s="95"/>
      <c r="HN18" s="783"/>
      <c r="HO18" s="783"/>
      <c r="HP18" s="783"/>
      <c r="HQ18" s="783"/>
      <c r="HR18" s="783"/>
      <c r="HS18" s="780"/>
      <c r="HT18" s="780"/>
      <c r="HU18" s="780"/>
      <c r="HV18" s="780"/>
      <c r="HW18" s="780"/>
      <c r="HX18" s="780"/>
      <c r="HY18" s="780"/>
      <c r="HZ18" s="780"/>
      <c r="IA18" s="780"/>
      <c r="IB18" s="780"/>
      <c r="IC18" s="780"/>
      <c r="ID18" s="780"/>
      <c r="IE18" s="780"/>
      <c r="IF18" s="780"/>
      <c r="IG18" s="783"/>
      <c r="IH18" s="783"/>
      <c r="II18" s="780"/>
      <c r="IJ18" s="783"/>
      <c r="IK18" s="783"/>
      <c r="IL18" s="90"/>
      <c r="IM18" s="95"/>
      <c r="IN18" s="95"/>
      <c r="IO18" s="780"/>
      <c r="IP18" s="780"/>
      <c r="IQ18" s="780"/>
      <c r="IR18" s="785"/>
      <c r="IS18" s="780"/>
      <c r="IT18" s="780"/>
      <c r="IU18" s="780"/>
      <c r="IV18" s="780"/>
      <c r="IW18" s="95"/>
      <c r="IX18" s="95"/>
      <c r="IY18" s="95"/>
      <c r="IZ18" s="95"/>
      <c r="JA18" s="95"/>
      <c r="JB18" s="95"/>
      <c r="JC18" s="95"/>
      <c r="JD18" s="95"/>
      <c r="JE18" s="95"/>
      <c r="JF18" s="95"/>
      <c r="JG18" s="95"/>
      <c r="JH18" s="95"/>
      <c r="JI18" s="95"/>
      <c r="JJ18" s="95"/>
      <c r="JK18" s="95"/>
      <c r="JL18" s="95"/>
      <c r="JM18" s="95"/>
      <c r="JN18" s="95"/>
      <c r="JO18" s="95"/>
      <c r="JP18" s="95"/>
      <c r="JQ18" s="95"/>
      <c r="JR18" s="95"/>
      <c r="JS18" s="780"/>
      <c r="JT18" s="780"/>
      <c r="JU18" s="780"/>
      <c r="JV18" s="780"/>
      <c r="JW18" s="780"/>
      <c r="JX18" s="780"/>
      <c r="JY18" s="780"/>
      <c r="JZ18" s="780"/>
      <c r="KA18" s="783"/>
      <c r="KB18" s="780"/>
      <c r="KC18" s="780"/>
      <c r="KD18" s="780"/>
      <c r="KE18" s="780"/>
      <c r="KF18" s="780"/>
      <c r="KG18" s="780"/>
      <c r="KH18" s="780"/>
      <c r="KI18" s="780"/>
      <c r="KJ18" s="780"/>
      <c r="KK18" s="780"/>
      <c r="KL18" s="780"/>
      <c r="KM18" s="780"/>
      <c r="KN18" s="780"/>
      <c r="KO18" s="780"/>
      <c r="KP18" s="95"/>
      <c r="KQ18" s="783"/>
      <c r="KR18" s="90"/>
      <c r="KS18" s="783"/>
      <c r="KT18" s="90"/>
      <c r="KU18" s="90"/>
      <c r="KV18" s="90"/>
      <c r="KW18" s="90"/>
      <c r="KX18" s="90"/>
      <c r="KY18" s="90"/>
      <c r="KZ18" s="90"/>
      <c r="LA18" s="90"/>
      <c r="LB18" s="90"/>
      <c r="LC18" s="90"/>
      <c r="LD18" s="90"/>
      <c r="LE18" s="90"/>
      <c r="LF18" s="90"/>
      <c r="LG18" s="90"/>
      <c r="LH18" s="90"/>
      <c r="LI18" s="90"/>
      <c r="LJ18" s="90"/>
      <c r="LK18" s="90"/>
      <c r="LL18" s="90"/>
      <c r="LM18" s="90"/>
      <c r="LN18" s="90"/>
      <c r="LO18" s="90"/>
      <c r="LP18" s="90"/>
      <c r="LQ18" s="90"/>
    </row>
    <row r="19" spans="1:329" ht="47" customHeight="1" x14ac:dyDescent="0.2">
      <c r="A19" s="758"/>
      <c r="B19" s="759"/>
      <c r="C19" s="760"/>
      <c r="D19" s="759"/>
      <c r="E19" s="85"/>
      <c r="F19" s="783"/>
      <c r="G19" s="95"/>
      <c r="H19" s="783"/>
      <c r="I19" s="783"/>
      <c r="J19" s="95"/>
      <c r="K19" s="780"/>
      <c r="L19" s="69"/>
      <c r="M19" s="69"/>
      <c r="N19" s="69"/>
      <c r="O19" s="783"/>
      <c r="P19" s="783"/>
      <c r="Q19" s="95"/>
      <c r="R19" s="780"/>
      <c r="S19" s="95"/>
      <c r="T19" s="780"/>
      <c r="U19" s="780"/>
      <c r="V19" s="95"/>
      <c r="W19" s="780"/>
      <c r="X19" s="95"/>
      <c r="Y19" s="95"/>
      <c r="Z19" s="95"/>
      <c r="AA19" s="783"/>
      <c r="AB19" s="95"/>
      <c r="AC19" s="783"/>
      <c r="AD19" s="783"/>
      <c r="AE19" s="783"/>
      <c r="AF19" s="783"/>
      <c r="AG19" s="783"/>
      <c r="AH19" s="783"/>
      <c r="AI19" s="783"/>
      <c r="AJ19" s="780"/>
      <c r="AK19" s="95"/>
      <c r="AL19" s="95"/>
      <c r="AM19" s="95"/>
      <c r="AN19" s="95"/>
      <c r="AO19" s="783"/>
      <c r="AP19" s="95"/>
      <c r="AQ19" s="783"/>
      <c r="AR19" s="780"/>
      <c r="AS19" s="780"/>
      <c r="AT19" s="783"/>
      <c r="AU19" s="95"/>
      <c r="AV19" s="780"/>
      <c r="AW19" s="780"/>
      <c r="AX19" s="95"/>
      <c r="AY19" s="95"/>
      <c r="AZ19" s="783"/>
      <c r="BA19" s="783"/>
      <c r="BB19" s="783"/>
      <c r="BC19" s="783"/>
      <c r="BD19" s="95"/>
      <c r="BE19" s="95"/>
      <c r="BF19" s="95"/>
      <c r="BG19" s="69"/>
      <c r="BH19" s="783"/>
      <c r="BI19" s="69"/>
      <c r="BJ19" s="69"/>
      <c r="BK19" s="783"/>
      <c r="BL19" s="783"/>
      <c r="BM19" s="783"/>
      <c r="BN19" s="69"/>
      <c r="BO19" s="783"/>
      <c r="BP19" s="69"/>
      <c r="BQ19" s="69"/>
      <c r="BR19" s="783"/>
      <c r="BS19" s="69"/>
      <c r="BT19" s="783"/>
      <c r="BU19" s="780"/>
      <c r="BV19" s="95"/>
      <c r="BW19" s="780"/>
      <c r="BX19" s="95"/>
      <c r="BY19" s="95"/>
      <c r="BZ19" s="95"/>
      <c r="CA19" s="95"/>
      <c r="CB19" s="95"/>
      <c r="CC19" s="95"/>
      <c r="CD19" s="95"/>
      <c r="CE19" s="95"/>
      <c r="CF19" s="95"/>
      <c r="CG19" s="95"/>
      <c r="CH19" s="780"/>
      <c r="CI19" s="95"/>
      <c r="CJ19" s="780"/>
      <c r="CK19" s="780"/>
      <c r="CL19" s="780"/>
      <c r="CM19" s="780"/>
      <c r="CN19" s="780"/>
      <c r="CO19" s="780"/>
      <c r="CP19" s="780"/>
      <c r="CQ19" s="780"/>
      <c r="CR19" s="95"/>
      <c r="CS19" s="780"/>
      <c r="CT19" s="95"/>
      <c r="CU19" s="780"/>
      <c r="CV19" s="780"/>
      <c r="CW19" s="780"/>
      <c r="CX19" s="780"/>
      <c r="CY19" s="780"/>
      <c r="CZ19" s="95"/>
      <c r="DA19" s="780"/>
      <c r="DB19" s="95"/>
      <c r="DC19" s="780"/>
      <c r="DD19" s="780"/>
      <c r="DE19" s="780"/>
      <c r="DF19" s="780"/>
      <c r="DG19" s="95"/>
      <c r="DH19" s="94"/>
      <c r="DI19" s="95"/>
      <c r="DJ19" s="95"/>
      <c r="DK19" s="95"/>
      <c r="DL19" s="95"/>
      <c r="DM19" s="780"/>
      <c r="DN19" s="780"/>
      <c r="DO19" s="780"/>
      <c r="DP19" s="780"/>
      <c r="DQ19" s="785"/>
      <c r="DR19" s="780"/>
      <c r="DS19" s="783"/>
      <c r="DT19" s="783"/>
      <c r="DU19" s="783"/>
      <c r="DV19" s="84"/>
      <c r="DW19" s="84"/>
      <c r="DX19" s="780"/>
      <c r="DY19" s="783"/>
      <c r="DZ19" s="780"/>
      <c r="EA19" s="780"/>
      <c r="EB19" s="95"/>
      <c r="EC19" s="783"/>
      <c r="ED19" s="95"/>
      <c r="EE19" s="783"/>
      <c r="EF19" s="783"/>
      <c r="EG19" s="783"/>
      <c r="EH19" s="783"/>
      <c r="EI19" s="780"/>
      <c r="EJ19" s="780"/>
      <c r="EK19" s="780"/>
      <c r="EL19" s="780"/>
      <c r="EM19" s="780"/>
      <c r="EN19" s="780"/>
      <c r="EO19" s="780"/>
      <c r="EP19" s="780"/>
      <c r="EQ19" s="783"/>
      <c r="ER19" s="780"/>
      <c r="ES19" s="780"/>
      <c r="ET19" s="780"/>
      <c r="EU19" s="780"/>
      <c r="EV19" s="780"/>
      <c r="EW19" s="780"/>
      <c r="EX19" s="780"/>
      <c r="EY19" s="780"/>
      <c r="EZ19" s="95"/>
      <c r="FA19" s="95"/>
      <c r="FB19" s="780"/>
      <c r="FC19" s="780"/>
      <c r="FD19" s="780"/>
      <c r="FE19" s="780"/>
      <c r="FF19" s="780"/>
      <c r="FG19" s="780"/>
      <c r="FH19" s="780"/>
      <c r="FI19" s="780"/>
      <c r="FJ19" s="780"/>
      <c r="FK19" s="780"/>
      <c r="FL19" s="780"/>
      <c r="FM19" s="780"/>
      <c r="FN19" s="780"/>
      <c r="FO19" s="780"/>
      <c r="FP19" s="780"/>
      <c r="FQ19" s="780"/>
      <c r="FR19" s="780"/>
      <c r="FS19" s="780"/>
      <c r="FT19" s="780"/>
      <c r="FU19" s="783"/>
      <c r="FV19" s="785"/>
      <c r="FW19" s="780"/>
      <c r="FX19" s="95"/>
      <c r="FY19" s="95"/>
      <c r="FZ19" s="780"/>
      <c r="GA19" s="780"/>
      <c r="GB19" s="780"/>
      <c r="GC19" s="780"/>
      <c r="GD19" s="780"/>
      <c r="GE19" s="783"/>
      <c r="GF19" s="95"/>
      <c r="GG19" s="785"/>
      <c r="GH19" s="783"/>
      <c r="GI19" s="780"/>
      <c r="GJ19" s="780"/>
      <c r="GK19" s="780"/>
      <c r="GL19" s="780"/>
      <c r="GM19" s="780"/>
      <c r="GN19" s="780"/>
      <c r="GO19" s="780"/>
      <c r="GP19" s="780"/>
      <c r="GQ19" s="780"/>
      <c r="GR19" s="780"/>
      <c r="GS19" s="780"/>
      <c r="GT19" s="780"/>
      <c r="GU19" s="780"/>
      <c r="GV19" s="780"/>
      <c r="GW19" s="780"/>
      <c r="GX19" s="780"/>
      <c r="GY19" s="780"/>
      <c r="GZ19" s="780"/>
      <c r="HA19" s="780"/>
      <c r="HB19" s="780"/>
      <c r="HC19" s="780"/>
      <c r="HD19" s="780"/>
      <c r="HE19" s="783"/>
      <c r="HF19" s="783"/>
      <c r="HG19" s="783"/>
      <c r="HH19" s="783"/>
      <c r="HI19" s="780"/>
      <c r="HJ19" s="95"/>
      <c r="HK19" s="95"/>
      <c r="HL19" s="780"/>
      <c r="HM19" s="95"/>
      <c r="HN19" s="783"/>
      <c r="HO19" s="783"/>
      <c r="HP19" s="783"/>
      <c r="HQ19" s="783"/>
      <c r="HR19" s="783"/>
      <c r="HS19" s="780"/>
      <c r="HT19" s="780"/>
      <c r="HU19" s="780"/>
      <c r="HV19" s="780"/>
      <c r="HW19" s="780"/>
      <c r="HX19" s="780"/>
      <c r="HY19" s="780"/>
      <c r="HZ19" s="780"/>
      <c r="IA19" s="780"/>
      <c r="IB19" s="780"/>
      <c r="IC19" s="780"/>
      <c r="ID19" s="780"/>
      <c r="IE19" s="780"/>
      <c r="IF19" s="780"/>
      <c r="IG19" s="783"/>
      <c r="IH19" s="783"/>
      <c r="II19" s="780"/>
      <c r="IJ19" s="783"/>
      <c r="IK19" s="783"/>
      <c r="IL19" s="90"/>
      <c r="IM19" s="95"/>
      <c r="IN19" s="95"/>
      <c r="IO19" s="780"/>
      <c r="IP19" s="780"/>
      <c r="IQ19" s="780"/>
      <c r="IR19" s="785"/>
      <c r="IS19" s="780"/>
      <c r="IT19" s="780"/>
      <c r="IU19" s="780"/>
      <c r="IV19" s="780"/>
      <c r="IW19" s="95"/>
      <c r="IX19" s="95"/>
      <c r="IY19" s="95"/>
      <c r="IZ19" s="95"/>
      <c r="JA19" s="95"/>
      <c r="JB19" s="95"/>
      <c r="JC19" s="95"/>
      <c r="JD19" s="95"/>
      <c r="JE19" s="95"/>
      <c r="JF19" s="95"/>
      <c r="JG19" s="95"/>
      <c r="JH19" s="95"/>
      <c r="JI19" s="95"/>
      <c r="JJ19" s="95"/>
      <c r="JK19" s="95"/>
      <c r="JL19" s="95"/>
      <c r="JM19" s="95"/>
      <c r="JN19" s="95"/>
      <c r="JO19" s="95"/>
      <c r="JP19" s="95"/>
      <c r="JQ19" s="95"/>
      <c r="JR19" s="95"/>
      <c r="JS19" s="780"/>
      <c r="JT19" s="780"/>
      <c r="JU19" s="780"/>
      <c r="JV19" s="780"/>
      <c r="JW19" s="780"/>
      <c r="JX19" s="780"/>
      <c r="JY19" s="780"/>
      <c r="JZ19" s="780"/>
      <c r="KA19" s="783"/>
      <c r="KB19" s="780"/>
      <c r="KC19" s="780"/>
      <c r="KD19" s="780"/>
      <c r="KE19" s="780"/>
      <c r="KF19" s="780"/>
      <c r="KG19" s="780"/>
      <c r="KH19" s="780"/>
      <c r="KI19" s="780"/>
      <c r="KJ19" s="780"/>
      <c r="KK19" s="780"/>
      <c r="KL19" s="780"/>
      <c r="KM19" s="780"/>
      <c r="KN19" s="780"/>
      <c r="KO19" s="780"/>
      <c r="KP19" s="95"/>
      <c r="KQ19" s="783"/>
      <c r="KR19" s="90"/>
      <c r="KS19" s="783"/>
      <c r="KT19" s="90"/>
      <c r="KU19" s="90"/>
      <c r="KV19" s="90"/>
      <c r="KW19" s="90"/>
      <c r="KX19" s="90"/>
      <c r="KY19" s="90"/>
      <c r="KZ19" s="90"/>
      <c r="LA19" s="90"/>
      <c r="LB19" s="90"/>
      <c r="LC19" s="90"/>
      <c r="LD19" s="90"/>
      <c r="LE19" s="90"/>
      <c r="LF19" s="90"/>
      <c r="LG19" s="90"/>
      <c r="LH19" s="90"/>
      <c r="LI19" s="90"/>
      <c r="LJ19" s="90"/>
      <c r="LK19" s="90"/>
      <c r="LL19" s="90"/>
      <c r="LM19" s="90"/>
      <c r="LN19" s="90"/>
      <c r="LO19" s="90"/>
      <c r="LP19" s="90"/>
      <c r="LQ19" s="90"/>
    </row>
    <row r="20" spans="1:329" ht="47" customHeight="1" x14ac:dyDescent="0.2">
      <c r="A20" s="758"/>
      <c r="B20" s="759"/>
      <c r="C20" s="760"/>
      <c r="D20" s="759"/>
      <c r="E20" s="85"/>
      <c r="F20" s="783"/>
      <c r="G20" s="95"/>
      <c r="H20" s="783"/>
      <c r="I20" s="783"/>
      <c r="J20" s="95"/>
      <c r="K20" s="780"/>
      <c r="L20" s="69"/>
      <c r="M20" s="69"/>
      <c r="N20" s="69"/>
      <c r="O20" s="783"/>
      <c r="P20" s="783"/>
      <c r="Q20" s="95"/>
      <c r="R20" s="780"/>
      <c r="S20" s="95"/>
      <c r="T20" s="780"/>
      <c r="U20" s="780"/>
      <c r="V20" s="95"/>
      <c r="W20" s="780"/>
      <c r="X20" s="95"/>
      <c r="Y20" s="95"/>
      <c r="Z20" s="95"/>
      <c r="AA20" s="783"/>
      <c r="AB20" s="95"/>
      <c r="AC20" s="783"/>
      <c r="AD20" s="783"/>
      <c r="AE20" s="783"/>
      <c r="AF20" s="783"/>
      <c r="AG20" s="783"/>
      <c r="AH20" s="783"/>
      <c r="AI20" s="783"/>
      <c r="AJ20" s="780"/>
      <c r="AK20" s="95"/>
      <c r="AL20" s="95"/>
      <c r="AM20" s="95"/>
      <c r="AN20" s="95"/>
      <c r="AO20" s="783"/>
      <c r="AP20" s="95"/>
      <c r="AQ20" s="783"/>
      <c r="AR20" s="780"/>
      <c r="AS20" s="780"/>
      <c r="AT20" s="783"/>
      <c r="AU20" s="95"/>
      <c r="AV20" s="780"/>
      <c r="AW20" s="780"/>
      <c r="AX20" s="95"/>
      <c r="AY20" s="95"/>
      <c r="AZ20" s="783"/>
      <c r="BA20" s="783"/>
      <c r="BB20" s="783"/>
      <c r="BC20" s="783"/>
      <c r="BD20" s="95"/>
      <c r="BE20" s="95"/>
      <c r="BF20" s="95"/>
      <c r="BG20" s="69"/>
      <c r="BH20" s="783"/>
      <c r="BI20" s="69"/>
      <c r="BJ20" s="69"/>
      <c r="BK20" s="783"/>
      <c r="BL20" s="783"/>
      <c r="BM20" s="783"/>
      <c r="BN20" s="69"/>
      <c r="BO20" s="783"/>
      <c r="BP20" s="69"/>
      <c r="BQ20" s="69"/>
      <c r="BR20" s="783"/>
      <c r="BS20" s="69"/>
      <c r="BT20" s="783"/>
      <c r="BU20" s="780"/>
      <c r="BV20" s="95"/>
      <c r="BW20" s="780"/>
      <c r="BX20" s="95"/>
      <c r="BY20" s="95"/>
      <c r="BZ20" s="95"/>
      <c r="CA20" s="95"/>
      <c r="CB20" s="95"/>
      <c r="CC20" s="95"/>
      <c r="CD20" s="95"/>
      <c r="CE20" s="95"/>
      <c r="CF20" s="95"/>
      <c r="CG20" s="95"/>
      <c r="CH20" s="780"/>
      <c r="CI20" s="95"/>
      <c r="CJ20" s="780"/>
      <c r="CK20" s="780"/>
      <c r="CL20" s="780"/>
      <c r="CM20" s="780"/>
      <c r="CN20" s="780"/>
      <c r="CO20" s="780"/>
      <c r="CP20" s="780"/>
      <c r="CQ20" s="780"/>
      <c r="CR20" s="95"/>
      <c r="CS20" s="780"/>
      <c r="CT20" s="95"/>
      <c r="CU20" s="780"/>
      <c r="CV20" s="780"/>
      <c r="CW20" s="780"/>
      <c r="CX20" s="780"/>
      <c r="CY20" s="780"/>
      <c r="CZ20" s="95"/>
      <c r="DA20" s="780"/>
      <c r="DB20" s="95"/>
      <c r="DC20" s="780"/>
      <c r="DD20" s="780"/>
      <c r="DE20" s="780"/>
      <c r="DF20" s="780"/>
      <c r="DG20" s="95"/>
      <c r="DH20" s="94"/>
      <c r="DI20" s="95"/>
      <c r="DJ20" s="95"/>
      <c r="DK20" s="95"/>
      <c r="DL20" s="95"/>
      <c r="DM20" s="780"/>
      <c r="DN20" s="780"/>
      <c r="DO20" s="780"/>
      <c r="DP20" s="780"/>
      <c r="DQ20" s="785"/>
      <c r="DR20" s="780"/>
      <c r="DS20" s="783"/>
      <c r="DT20" s="783"/>
      <c r="DU20" s="783"/>
      <c r="DV20" s="84"/>
      <c r="DW20" s="84"/>
      <c r="DX20" s="780"/>
      <c r="DY20" s="783"/>
      <c r="DZ20" s="780"/>
      <c r="EA20" s="780"/>
      <c r="EB20" s="95"/>
      <c r="EC20" s="783"/>
      <c r="ED20" s="95"/>
      <c r="EE20" s="783"/>
      <c r="EF20" s="783"/>
      <c r="EG20" s="783"/>
      <c r="EH20" s="783"/>
      <c r="EI20" s="780"/>
      <c r="EJ20" s="780"/>
      <c r="EK20" s="780"/>
      <c r="EL20" s="780"/>
      <c r="EM20" s="780"/>
      <c r="EN20" s="780"/>
      <c r="EO20" s="780"/>
      <c r="EP20" s="780"/>
      <c r="EQ20" s="783"/>
      <c r="ER20" s="780"/>
      <c r="ES20" s="780"/>
      <c r="ET20" s="780"/>
      <c r="EU20" s="780"/>
      <c r="EV20" s="780"/>
      <c r="EW20" s="780"/>
      <c r="EX20" s="780"/>
      <c r="EY20" s="780"/>
      <c r="EZ20" s="95"/>
      <c r="FA20" s="95"/>
      <c r="FB20" s="780"/>
      <c r="FC20" s="780"/>
      <c r="FD20" s="780"/>
      <c r="FE20" s="780"/>
      <c r="FF20" s="780"/>
      <c r="FG20" s="780"/>
      <c r="FH20" s="780"/>
      <c r="FI20" s="780"/>
      <c r="FJ20" s="780"/>
      <c r="FK20" s="780"/>
      <c r="FL20" s="780"/>
      <c r="FM20" s="780"/>
      <c r="FN20" s="780"/>
      <c r="FO20" s="780"/>
      <c r="FP20" s="780"/>
      <c r="FQ20" s="780"/>
      <c r="FR20" s="780"/>
      <c r="FS20" s="780"/>
      <c r="FT20" s="780"/>
      <c r="FU20" s="783"/>
      <c r="FV20" s="785"/>
      <c r="FW20" s="780"/>
      <c r="FX20" s="95"/>
      <c r="FY20" s="95"/>
      <c r="FZ20" s="780"/>
      <c r="GA20" s="780"/>
      <c r="GB20" s="780"/>
      <c r="GC20" s="780"/>
      <c r="GD20" s="780"/>
      <c r="GE20" s="783"/>
      <c r="GF20" s="95"/>
      <c r="GG20" s="785"/>
      <c r="GH20" s="783"/>
      <c r="GI20" s="780"/>
      <c r="GJ20" s="780"/>
      <c r="GK20" s="780"/>
      <c r="GL20" s="780"/>
      <c r="GM20" s="780"/>
      <c r="GN20" s="780"/>
      <c r="GO20" s="780"/>
      <c r="GP20" s="780"/>
      <c r="GQ20" s="780"/>
      <c r="GR20" s="780"/>
      <c r="GS20" s="780"/>
      <c r="GT20" s="780"/>
      <c r="GU20" s="780"/>
      <c r="GV20" s="780"/>
      <c r="GW20" s="780"/>
      <c r="GX20" s="780"/>
      <c r="GY20" s="780"/>
      <c r="GZ20" s="780"/>
      <c r="HA20" s="780"/>
      <c r="HB20" s="780"/>
      <c r="HC20" s="780"/>
      <c r="HD20" s="780"/>
      <c r="HE20" s="783"/>
      <c r="HF20" s="783"/>
      <c r="HG20" s="783"/>
      <c r="HH20" s="783"/>
      <c r="HI20" s="780"/>
      <c r="HJ20" s="95"/>
      <c r="HK20" s="95"/>
      <c r="HL20" s="780"/>
      <c r="HM20" s="95"/>
      <c r="HN20" s="783"/>
      <c r="HO20" s="783"/>
      <c r="HP20" s="783"/>
      <c r="HQ20" s="783"/>
      <c r="HR20" s="783"/>
      <c r="HS20" s="780"/>
      <c r="HT20" s="780"/>
      <c r="HU20" s="780"/>
      <c r="HV20" s="780"/>
      <c r="HW20" s="780"/>
      <c r="HX20" s="780"/>
      <c r="HY20" s="780"/>
      <c r="HZ20" s="780"/>
      <c r="IA20" s="780"/>
      <c r="IB20" s="780"/>
      <c r="IC20" s="780"/>
      <c r="ID20" s="780"/>
      <c r="IE20" s="780"/>
      <c r="IF20" s="780"/>
      <c r="IG20" s="783"/>
      <c r="IH20" s="783"/>
      <c r="II20" s="780"/>
      <c r="IJ20" s="783"/>
      <c r="IK20" s="783"/>
      <c r="IL20" s="90"/>
      <c r="IM20" s="95"/>
      <c r="IN20" s="95"/>
      <c r="IO20" s="780"/>
      <c r="IP20" s="780"/>
      <c r="IQ20" s="780"/>
      <c r="IR20" s="785"/>
      <c r="IS20" s="780"/>
      <c r="IT20" s="780"/>
      <c r="IU20" s="780"/>
      <c r="IV20" s="780"/>
      <c r="IW20" s="95"/>
      <c r="IX20" s="95"/>
      <c r="IY20" s="95"/>
      <c r="IZ20" s="95"/>
      <c r="JA20" s="95"/>
      <c r="JB20" s="95"/>
      <c r="JC20" s="95"/>
      <c r="JD20" s="95"/>
      <c r="JE20" s="95"/>
      <c r="JF20" s="95"/>
      <c r="JG20" s="95"/>
      <c r="JH20" s="95"/>
      <c r="JI20" s="95"/>
      <c r="JJ20" s="95"/>
      <c r="JK20" s="95"/>
      <c r="JL20" s="95"/>
      <c r="JM20" s="95"/>
      <c r="JN20" s="95"/>
      <c r="JO20" s="95"/>
      <c r="JP20" s="95"/>
      <c r="JQ20" s="95"/>
      <c r="JR20" s="95"/>
      <c r="JS20" s="780"/>
      <c r="JT20" s="780"/>
      <c r="JU20" s="780"/>
      <c r="JV20" s="780"/>
      <c r="JW20" s="780"/>
      <c r="JX20" s="780"/>
      <c r="JY20" s="780"/>
      <c r="JZ20" s="780"/>
      <c r="KA20" s="783"/>
      <c r="KB20" s="780"/>
      <c r="KC20" s="780"/>
      <c r="KD20" s="780"/>
      <c r="KE20" s="780"/>
      <c r="KF20" s="780"/>
      <c r="KG20" s="780"/>
      <c r="KH20" s="780"/>
      <c r="KI20" s="780"/>
      <c r="KJ20" s="780"/>
      <c r="KK20" s="780"/>
      <c r="KL20" s="780"/>
      <c r="KM20" s="780"/>
      <c r="KN20" s="780"/>
      <c r="KO20" s="780"/>
      <c r="KP20" s="95"/>
      <c r="KQ20" s="783"/>
      <c r="KR20" s="90"/>
      <c r="KS20" s="783"/>
      <c r="KT20" s="90"/>
      <c r="KU20" s="90"/>
      <c r="KV20" s="90"/>
      <c r="KW20" s="90"/>
      <c r="KX20" s="90"/>
      <c r="KY20" s="90"/>
      <c r="KZ20" s="90"/>
      <c r="LA20" s="90"/>
      <c r="LB20" s="90"/>
      <c r="LC20" s="90"/>
      <c r="LD20" s="90"/>
      <c r="LE20" s="90"/>
      <c r="LF20" s="90"/>
      <c r="LG20" s="90"/>
      <c r="LH20" s="90"/>
      <c r="LI20" s="90"/>
      <c r="LJ20" s="90"/>
      <c r="LK20" s="90"/>
      <c r="LL20" s="90"/>
      <c r="LM20" s="90"/>
      <c r="LN20" s="90"/>
      <c r="LO20" s="90"/>
      <c r="LP20" s="90"/>
      <c r="LQ20" s="90"/>
    </row>
    <row r="21" spans="1:329" ht="47" customHeight="1" x14ac:dyDescent="0.2">
      <c r="A21" s="758"/>
      <c r="B21" s="759"/>
      <c r="C21" s="760"/>
      <c r="D21" s="759"/>
      <c r="E21" s="85"/>
      <c r="F21" s="783"/>
      <c r="G21" s="95"/>
      <c r="H21" s="783"/>
      <c r="I21" s="783"/>
      <c r="J21" s="95"/>
      <c r="K21" s="780"/>
      <c r="L21" s="69"/>
      <c r="M21" s="69"/>
      <c r="N21" s="69"/>
      <c r="O21" s="783"/>
      <c r="P21" s="783"/>
      <c r="Q21" s="95"/>
      <c r="R21" s="780"/>
      <c r="S21" s="95"/>
      <c r="T21" s="780"/>
      <c r="U21" s="780"/>
      <c r="V21" s="95"/>
      <c r="W21" s="780"/>
      <c r="X21" s="95"/>
      <c r="Y21" s="95"/>
      <c r="Z21" s="95"/>
      <c r="AA21" s="783"/>
      <c r="AB21" s="95"/>
      <c r="AC21" s="783"/>
      <c r="AD21" s="783"/>
      <c r="AE21" s="783"/>
      <c r="AF21" s="783"/>
      <c r="AG21" s="783"/>
      <c r="AH21" s="783"/>
      <c r="AI21" s="783"/>
      <c r="AJ21" s="780"/>
      <c r="AK21" s="95"/>
      <c r="AL21" s="95"/>
      <c r="AM21" s="95"/>
      <c r="AN21" s="95"/>
      <c r="AO21" s="783"/>
      <c r="AP21" s="95"/>
      <c r="AQ21" s="783"/>
      <c r="AR21" s="780"/>
      <c r="AS21" s="780"/>
      <c r="AT21" s="783"/>
      <c r="AU21" s="95"/>
      <c r="AV21" s="780"/>
      <c r="AW21" s="780"/>
      <c r="AX21" s="95"/>
      <c r="AY21" s="95"/>
      <c r="AZ21" s="783"/>
      <c r="BA21" s="783"/>
      <c r="BB21" s="783"/>
      <c r="BC21" s="783"/>
      <c r="BD21" s="95"/>
      <c r="BE21" s="95"/>
      <c r="BF21" s="95"/>
      <c r="BG21" s="69"/>
      <c r="BH21" s="783"/>
      <c r="BI21" s="69"/>
      <c r="BJ21" s="69"/>
      <c r="BK21" s="783"/>
      <c r="BL21" s="783"/>
      <c r="BM21" s="783"/>
      <c r="BN21" s="69"/>
      <c r="BO21" s="783"/>
      <c r="BP21" s="69"/>
      <c r="BQ21" s="69"/>
      <c r="BR21" s="783"/>
      <c r="BS21" s="69"/>
      <c r="BT21" s="783"/>
      <c r="BU21" s="780"/>
      <c r="BV21" s="95"/>
      <c r="BW21" s="780"/>
      <c r="BX21" s="95"/>
      <c r="BY21" s="95"/>
      <c r="BZ21" s="95"/>
      <c r="CA21" s="95"/>
      <c r="CB21" s="95"/>
      <c r="CC21" s="95"/>
      <c r="CD21" s="95"/>
      <c r="CE21" s="95"/>
      <c r="CF21" s="95"/>
      <c r="CG21" s="95"/>
      <c r="CH21" s="780"/>
      <c r="CI21" s="95"/>
      <c r="CJ21" s="780"/>
      <c r="CK21" s="780"/>
      <c r="CL21" s="780"/>
      <c r="CM21" s="780"/>
      <c r="CN21" s="780"/>
      <c r="CO21" s="780"/>
      <c r="CP21" s="780"/>
      <c r="CQ21" s="780"/>
      <c r="CR21" s="95"/>
      <c r="CS21" s="780"/>
      <c r="CT21" s="95"/>
      <c r="CU21" s="780"/>
      <c r="CV21" s="780"/>
      <c r="CW21" s="780"/>
      <c r="CX21" s="780"/>
      <c r="CY21" s="780"/>
      <c r="CZ21" s="95"/>
      <c r="DA21" s="780"/>
      <c r="DB21" s="95"/>
      <c r="DC21" s="780"/>
      <c r="DD21" s="780"/>
      <c r="DE21" s="780"/>
      <c r="DF21" s="780"/>
      <c r="DG21" s="95"/>
      <c r="DH21" s="94"/>
      <c r="DI21" s="95"/>
      <c r="DJ21" s="95"/>
      <c r="DK21" s="95"/>
      <c r="DL21" s="95"/>
      <c r="DM21" s="780"/>
      <c r="DN21" s="780"/>
      <c r="DO21" s="780"/>
      <c r="DP21" s="780"/>
      <c r="DQ21" s="785"/>
      <c r="DR21" s="780"/>
      <c r="DS21" s="783"/>
      <c r="DT21" s="783"/>
      <c r="DU21" s="783"/>
      <c r="DV21" s="84"/>
      <c r="DW21" s="84"/>
      <c r="DX21" s="780"/>
      <c r="DY21" s="783"/>
      <c r="DZ21" s="780"/>
      <c r="EA21" s="780"/>
      <c r="EB21" s="95"/>
      <c r="EC21" s="783"/>
      <c r="ED21" s="95"/>
      <c r="EE21" s="783"/>
      <c r="EF21" s="783"/>
      <c r="EG21" s="783"/>
      <c r="EH21" s="783"/>
      <c r="EI21" s="780"/>
      <c r="EJ21" s="780"/>
      <c r="EK21" s="780"/>
      <c r="EL21" s="780"/>
      <c r="EM21" s="780"/>
      <c r="EN21" s="780"/>
      <c r="EO21" s="780"/>
      <c r="EP21" s="780"/>
      <c r="EQ21" s="783"/>
      <c r="ER21" s="780"/>
      <c r="ES21" s="780"/>
      <c r="ET21" s="780"/>
      <c r="EU21" s="780"/>
      <c r="EV21" s="780"/>
      <c r="EW21" s="780"/>
      <c r="EX21" s="780"/>
      <c r="EY21" s="780"/>
      <c r="EZ21" s="95"/>
      <c r="FA21" s="95"/>
      <c r="FB21" s="780"/>
      <c r="FC21" s="780"/>
      <c r="FD21" s="780"/>
      <c r="FE21" s="780"/>
      <c r="FF21" s="780"/>
      <c r="FG21" s="780"/>
      <c r="FH21" s="780"/>
      <c r="FI21" s="780"/>
      <c r="FJ21" s="780"/>
      <c r="FK21" s="780"/>
      <c r="FL21" s="780"/>
      <c r="FM21" s="780"/>
      <c r="FN21" s="780"/>
      <c r="FO21" s="780"/>
      <c r="FP21" s="780"/>
      <c r="FQ21" s="780"/>
      <c r="FR21" s="780"/>
      <c r="FS21" s="780"/>
      <c r="FT21" s="780"/>
      <c r="FU21" s="783"/>
      <c r="FV21" s="785"/>
      <c r="FW21" s="780"/>
      <c r="FX21" s="95"/>
      <c r="FY21" s="95"/>
      <c r="FZ21" s="780"/>
      <c r="GA21" s="780"/>
      <c r="GB21" s="780"/>
      <c r="GC21" s="780"/>
      <c r="GD21" s="780"/>
      <c r="GE21" s="783"/>
      <c r="GF21" s="95"/>
      <c r="GG21" s="785"/>
      <c r="GH21" s="783"/>
      <c r="GI21" s="780"/>
      <c r="GJ21" s="780"/>
      <c r="GK21" s="780"/>
      <c r="GL21" s="780"/>
      <c r="GM21" s="780"/>
      <c r="GN21" s="780"/>
      <c r="GO21" s="780"/>
      <c r="GP21" s="780"/>
      <c r="GQ21" s="780"/>
      <c r="GR21" s="780"/>
      <c r="GS21" s="780"/>
      <c r="GT21" s="780"/>
      <c r="GU21" s="780"/>
      <c r="GV21" s="780"/>
      <c r="GW21" s="780"/>
      <c r="GX21" s="780"/>
      <c r="GY21" s="780"/>
      <c r="GZ21" s="780"/>
      <c r="HA21" s="780"/>
      <c r="HB21" s="780"/>
      <c r="HC21" s="780"/>
      <c r="HD21" s="780"/>
      <c r="HE21" s="783"/>
      <c r="HF21" s="783"/>
      <c r="HG21" s="783"/>
      <c r="HH21" s="783"/>
      <c r="HI21" s="780"/>
      <c r="HJ21" s="95"/>
      <c r="HK21" s="95"/>
      <c r="HL21" s="780"/>
      <c r="HM21" s="95"/>
      <c r="HN21" s="783"/>
      <c r="HO21" s="783"/>
      <c r="HP21" s="783"/>
      <c r="HQ21" s="783"/>
      <c r="HR21" s="783"/>
      <c r="HS21" s="780"/>
      <c r="HT21" s="780"/>
      <c r="HU21" s="780"/>
      <c r="HV21" s="780"/>
      <c r="HW21" s="780"/>
      <c r="HX21" s="780"/>
      <c r="HY21" s="780"/>
      <c r="HZ21" s="780"/>
      <c r="IA21" s="780"/>
      <c r="IB21" s="780"/>
      <c r="IC21" s="780"/>
      <c r="ID21" s="780"/>
      <c r="IE21" s="780"/>
      <c r="IF21" s="780"/>
      <c r="IG21" s="783"/>
      <c r="IH21" s="783"/>
      <c r="II21" s="780"/>
      <c r="IJ21" s="783"/>
      <c r="IK21" s="783"/>
      <c r="IL21" s="90"/>
      <c r="IM21" s="95"/>
      <c r="IN21" s="95"/>
      <c r="IO21" s="780"/>
      <c r="IP21" s="780"/>
      <c r="IQ21" s="780"/>
      <c r="IR21" s="785"/>
      <c r="IS21" s="780"/>
      <c r="IT21" s="780"/>
      <c r="IU21" s="780"/>
      <c r="IV21" s="780"/>
      <c r="IW21" s="95"/>
      <c r="IX21" s="95"/>
      <c r="IY21" s="95"/>
      <c r="IZ21" s="95"/>
      <c r="JA21" s="95"/>
      <c r="JB21" s="95"/>
      <c r="JC21" s="95"/>
      <c r="JD21" s="95"/>
      <c r="JE21" s="95"/>
      <c r="JF21" s="95"/>
      <c r="JG21" s="95"/>
      <c r="JH21" s="95"/>
      <c r="JI21" s="95"/>
      <c r="JJ21" s="95"/>
      <c r="JK21" s="95"/>
      <c r="JL21" s="95"/>
      <c r="JM21" s="95"/>
      <c r="JN21" s="95"/>
      <c r="JO21" s="95"/>
      <c r="JP21" s="95"/>
      <c r="JQ21" s="95"/>
      <c r="JR21" s="95"/>
      <c r="JS21" s="780"/>
      <c r="JT21" s="780"/>
      <c r="JU21" s="780"/>
      <c r="JV21" s="780"/>
      <c r="JW21" s="780"/>
      <c r="JX21" s="780"/>
      <c r="JY21" s="780"/>
      <c r="JZ21" s="780"/>
      <c r="KA21" s="783"/>
      <c r="KB21" s="780"/>
      <c r="KC21" s="780"/>
      <c r="KD21" s="780"/>
      <c r="KE21" s="780"/>
      <c r="KF21" s="780"/>
      <c r="KG21" s="780"/>
      <c r="KH21" s="780"/>
      <c r="KI21" s="780"/>
      <c r="KJ21" s="780"/>
      <c r="KK21" s="780"/>
      <c r="KL21" s="780"/>
      <c r="KM21" s="780"/>
      <c r="KN21" s="780"/>
      <c r="KO21" s="780"/>
      <c r="KP21" s="95"/>
      <c r="KQ21" s="783"/>
      <c r="KR21" s="90"/>
      <c r="KS21" s="783"/>
      <c r="KT21" s="90"/>
      <c r="KU21" s="90"/>
      <c r="KV21" s="90"/>
      <c r="KW21" s="90"/>
      <c r="KX21" s="90"/>
      <c r="KY21" s="90"/>
      <c r="KZ21" s="90"/>
      <c r="LA21" s="90"/>
      <c r="LB21" s="90"/>
      <c r="LC21" s="90"/>
      <c r="LD21" s="90"/>
      <c r="LE21" s="90"/>
      <c r="LF21" s="90"/>
      <c r="LG21" s="90"/>
      <c r="LH21" s="90"/>
      <c r="LI21" s="90"/>
      <c r="LJ21" s="90"/>
      <c r="LK21" s="90"/>
      <c r="LL21" s="90"/>
      <c r="LM21" s="90"/>
      <c r="LN21" s="90"/>
      <c r="LO21" s="90"/>
      <c r="LP21" s="90"/>
      <c r="LQ21" s="90"/>
    </row>
    <row r="22" spans="1:329" ht="232" customHeight="1" x14ac:dyDescent="0.2">
      <c r="A22" s="83" t="s">
        <v>11</v>
      </c>
      <c r="B22" s="69" t="s">
        <v>197</v>
      </c>
      <c r="C22" s="83" t="s">
        <v>198</v>
      </c>
      <c r="D22" s="69" t="s">
        <v>3415</v>
      </c>
      <c r="E22" s="85" t="s">
        <v>92</v>
      </c>
      <c r="F22" s="783"/>
      <c r="G22" s="95"/>
      <c r="H22" s="783"/>
      <c r="I22" s="783"/>
      <c r="J22" s="95" t="s">
        <v>5378</v>
      </c>
      <c r="K22" s="780" t="s">
        <v>5379</v>
      </c>
      <c r="L22" s="69" t="s">
        <v>5380</v>
      </c>
      <c r="M22" s="69" t="s">
        <v>5381</v>
      </c>
      <c r="N22" s="69" t="s">
        <v>5382</v>
      </c>
      <c r="O22" s="69" t="s">
        <v>5383</v>
      </c>
      <c r="P22" s="69" t="s">
        <v>5384</v>
      </c>
      <c r="Q22" s="95" t="s">
        <v>5385</v>
      </c>
      <c r="R22" s="780" t="s">
        <v>5386</v>
      </c>
      <c r="S22" s="95" t="s">
        <v>5387</v>
      </c>
      <c r="T22" s="780" t="s">
        <v>5388</v>
      </c>
      <c r="U22" s="780" t="s">
        <v>5389</v>
      </c>
      <c r="V22" s="95" t="s">
        <v>5389</v>
      </c>
      <c r="W22" s="780" t="s">
        <v>5389</v>
      </c>
      <c r="X22" s="95" t="s">
        <v>5390</v>
      </c>
      <c r="Y22" s="95" t="s">
        <v>5391</v>
      </c>
      <c r="Z22" s="95" t="s">
        <v>5392</v>
      </c>
      <c r="AA22" s="783"/>
      <c r="AB22" s="95" t="s">
        <v>5393</v>
      </c>
      <c r="AC22" s="784" t="s">
        <v>5394</v>
      </c>
      <c r="AD22" s="783"/>
      <c r="AE22" s="783"/>
      <c r="AF22" s="783"/>
      <c r="AG22" s="783"/>
      <c r="AH22" s="783"/>
      <c r="AI22" s="783"/>
      <c r="AJ22" s="780" t="s">
        <v>5395</v>
      </c>
      <c r="AK22" s="95" t="s">
        <v>5396</v>
      </c>
      <c r="AL22" s="95" t="s">
        <v>5397</v>
      </c>
      <c r="AM22" s="95" t="s">
        <v>5398</v>
      </c>
      <c r="AN22" s="95" t="s">
        <v>5399</v>
      </c>
      <c r="AO22" s="783"/>
      <c r="AP22" s="95" t="s">
        <v>5400</v>
      </c>
      <c r="AQ22" s="783"/>
      <c r="AR22" s="780" t="s">
        <v>5401</v>
      </c>
      <c r="AS22" s="780" t="s">
        <v>5402</v>
      </c>
      <c r="AT22" s="783"/>
      <c r="AU22" s="95" t="s">
        <v>5403</v>
      </c>
      <c r="AV22" s="780" t="s">
        <v>5404</v>
      </c>
      <c r="AW22" s="780" t="s">
        <v>5405</v>
      </c>
      <c r="AX22" s="95" t="s">
        <v>5406</v>
      </c>
      <c r="AY22" s="95" t="s">
        <v>5407</v>
      </c>
      <c r="AZ22" s="783"/>
      <c r="BA22" s="783"/>
      <c r="BB22" s="783"/>
      <c r="BC22" s="783"/>
      <c r="BD22" s="95" t="s">
        <v>5408</v>
      </c>
      <c r="BE22" s="95" t="s">
        <v>3501</v>
      </c>
      <c r="BF22" s="95" t="s">
        <v>5409</v>
      </c>
      <c r="BG22" s="69" t="s">
        <v>5410</v>
      </c>
      <c r="BH22" s="69" t="s">
        <v>5411</v>
      </c>
      <c r="BI22" s="69" t="s">
        <v>5412</v>
      </c>
      <c r="BJ22" s="69" t="s">
        <v>5413</v>
      </c>
      <c r="BK22" s="69" t="s">
        <v>5414</v>
      </c>
      <c r="BL22" s="69" t="s">
        <v>5415</v>
      </c>
      <c r="BM22" s="69" t="s">
        <v>5416</v>
      </c>
      <c r="BN22" s="69" t="s">
        <v>5417</v>
      </c>
      <c r="BO22" s="69" t="s">
        <v>5418</v>
      </c>
      <c r="BP22" s="69" t="s">
        <v>5419</v>
      </c>
      <c r="BQ22" s="69" t="s">
        <v>5420</v>
      </c>
      <c r="BR22" s="69" t="s">
        <v>5421</v>
      </c>
      <c r="BS22" s="69" t="s">
        <v>5422</v>
      </c>
      <c r="BT22" s="783"/>
      <c r="BU22" s="780" t="s">
        <v>5423</v>
      </c>
      <c r="BV22" s="95" t="s">
        <v>5424</v>
      </c>
      <c r="BW22" s="780" t="s">
        <v>5425</v>
      </c>
      <c r="BX22" s="95" t="s">
        <v>5426</v>
      </c>
      <c r="BY22" s="95" t="s">
        <v>5427</v>
      </c>
      <c r="BZ22" s="95" t="s">
        <v>5428</v>
      </c>
      <c r="CA22" s="95" t="s">
        <v>5429</v>
      </c>
      <c r="CB22" s="95" t="s">
        <v>5430</v>
      </c>
      <c r="CC22" s="95" t="s">
        <v>5431</v>
      </c>
      <c r="CD22" s="95" t="s">
        <v>5432</v>
      </c>
      <c r="CE22" s="95" t="s">
        <v>5433</v>
      </c>
      <c r="CF22" s="95" t="s">
        <v>5434</v>
      </c>
      <c r="CG22" s="95" t="s">
        <v>5435</v>
      </c>
      <c r="CH22" s="780" t="s">
        <v>5436</v>
      </c>
      <c r="CI22" s="95" t="s">
        <v>5437</v>
      </c>
      <c r="CJ22" s="780" t="s">
        <v>5438</v>
      </c>
      <c r="CK22" s="780" t="s">
        <v>3781</v>
      </c>
      <c r="CL22" s="780" t="s">
        <v>5439</v>
      </c>
      <c r="CM22" s="780" t="s">
        <v>5440</v>
      </c>
      <c r="CN22" s="780" t="s">
        <v>5441</v>
      </c>
      <c r="CO22" s="780" t="s">
        <v>5442</v>
      </c>
      <c r="CP22" s="780" t="s">
        <v>5443</v>
      </c>
      <c r="CQ22" s="780" t="s">
        <v>3538</v>
      </c>
      <c r="CR22" s="95" t="s">
        <v>3539</v>
      </c>
      <c r="CS22" s="780" t="s">
        <v>3540</v>
      </c>
      <c r="CT22" s="95" t="s">
        <v>5444</v>
      </c>
      <c r="CU22" s="780" t="s">
        <v>3542</v>
      </c>
      <c r="CV22" s="780" t="s">
        <v>5445</v>
      </c>
      <c r="CW22" s="780" t="s">
        <v>5446</v>
      </c>
      <c r="CX22" s="780" t="s">
        <v>5447</v>
      </c>
      <c r="CY22" s="780" t="s">
        <v>5448</v>
      </c>
      <c r="CZ22" s="95" t="s">
        <v>5449</v>
      </c>
      <c r="DA22" s="780" t="s">
        <v>5450</v>
      </c>
      <c r="DB22" s="95" t="s">
        <v>5451</v>
      </c>
      <c r="DC22" s="780" t="s">
        <v>5452</v>
      </c>
      <c r="DD22" s="780" t="s">
        <v>5453</v>
      </c>
      <c r="DE22" s="780" t="s">
        <v>5454</v>
      </c>
      <c r="DF22" s="780" t="s">
        <v>5455</v>
      </c>
      <c r="DG22" s="95" t="s">
        <v>5456</v>
      </c>
      <c r="DH22" s="94" t="s">
        <v>5457</v>
      </c>
      <c r="DI22" s="95" t="s">
        <v>5458</v>
      </c>
      <c r="DJ22" s="95" t="s">
        <v>5459</v>
      </c>
      <c r="DK22" s="95" t="s">
        <v>5460</v>
      </c>
      <c r="DL22" s="95" t="s">
        <v>5461</v>
      </c>
      <c r="DM22" s="780" t="s">
        <v>5462</v>
      </c>
      <c r="DN22" s="780" t="s">
        <v>5463</v>
      </c>
      <c r="DO22" s="780" t="s">
        <v>5464</v>
      </c>
      <c r="DP22" s="780" t="s">
        <v>5465</v>
      </c>
      <c r="DQ22" s="785" t="s">
        <v>5466</v>
      </c>
      <c r="DR22" s="780" t="s">
        <v>5467</v>
      </c>
      <c r="DS22" s="783"/>
      <c r="DT22" s="783"/>
      <c r="DU22" s="783"/>
      <c r="DV22" s="84" t="s">
        <v>5468</v>
      </c>
      <c r="DW22" s="84" t="s">
        <v>5468</v>
      </c>
      <c r="DX22" s="780" t="s">
        <v>5469</v>
      </c>
      <c r="DY22" s="783"/>
      <c r="DZ22" s="780" t="s">
        <v>5470</v>
      </c>
      <c r="EA22" s="780" t="s">
        <v>5471</v>
      </c>
      <c r="EB22" s="95" t="s">
        <v>3571</v>
      </c>
      <c r="EC22" s="783"/>
      <c r="ED22" s="95"/>
      <c r="EE22" s="783"/>
      <c r="EF22" s="783"/>
      <c r="EG22" s="783"/>
      <c r="EH22" s="783"/>
      <c r="EI22" s="780" t="s">
        <v>5472</v>
      </c>
      <c r="EJ22" s="780" t="s">
        <v>5472</v>
      </c>
      <c r="EK22" s="780" t="s">
        <v>5473</v>
      </c>
      <c r="EL22" s="780" t="s">
        <v>5474</v>
      </c>
      <c r="EM22" s="780" t="s">
        <v>5475</v>
      </c>
      <c r="EN22" s="780" t="s">
        <v>5476</v>
      </c>
      <c r="EO22" s="780" t="s">
        <v>5477</v>
      </c>
      <c r="EP22" s="780" t="s">
        <v>5478</v>
      </c>
      <c r="EQ22" s="783"/>
      <c r="ER22" s="780" t="s">
        <v>5479</v>
      </c>
      <c r="ES22" s="780" t="s">
        <v>5480</v>
      </c>
      <c r="ET22" s="780" t="s">
        <v>5481</v>
      </c>
      <c r="EU22" s="780" t="s">
        <v>5482</v>
      </c>
      <c r="EV22" s="780" t="s">
        <v>5483</v>
      </c>
      <c r="EW22" s="780" t="s">
        <v>5484</v>
      </c>
      <c r="EX22" s="780" t="s">
        <v>5485</v>
      </c>
      <c r="EY22" s="780"/>
      <c r="EZ22" s="95" t="s">
        <v>5486</v>
      </c>
      <c r="FA22" s="95" t="s">
        <v>5487</v>
      </c>
      <c r="FB22" s="780" t="s">
        <v>5488</v>
      </c>
      <c r="FC22" s="780" t="s">
        <v>5489</v>
      </c>
      <c r="FD22" s="780" t="s">
        <v>5490</v>
      </c>
      <c r="FE22" s="780" t="s">
        <v>5491</v>
      </c>
      <c r="FF22" s="780" t="s">
        <v>5492</v>
      </c>
      <c r="FG22" s="780" t="s">
        <v>5493</v>
      </c>
      <c r="FH22" s="780" t="s">
        <v>5494</v>
      </c>
      <c r="FI22" s="780" t="s">
        <v>5495</v>
      </c>
      <c r="FJ22" s="780" t="s">
        <v>5496</v>
      </c>
      <c r="FK22" s="780" t="s">
        <v>5497</v>
      </c>
      <c r="FL22" s="780" t="s">
        <v>5498</v>
      </c>
      <c r="FM22" s="780" t="s">
        <v>5499</v>
      </c>
      <c r="FN22" s="780" t="s">
        <v>5500</v>
      </c>
      <c r="FO22" s="780" t="s">
        <v>5501</v>
      </c>
      <c r="FP22" s="780" t="s">
        <v>5502</v>
      </c>
      <c r="FQ22" s="780" t="s">
        <v>5503</v>
      </c>
      <c r="FR22" s="780" t="s">
        <v>5504</v>
      </c>
      <c r="FS22" s="780" t="s">
        <v>5505</v>
      </c>
      <c r="FT22" s="780" t="s">
        <v>5506</v>
      </c>
      <c r="FU22" s="783"/>
      <c r="FV22" s="785" t="s">
        <v>5507</v>
      </c>
      <c r="FW22" s="780" t="s">
        <v>5508</v>
      </c>
      <c r="FX22" s="95" t="s">
        <v>5509</v>
      </c>
      <c r="FY22" s="95" t="s">
        <v>5510</v>
      </c>
      <c r="FZ22" s="780" t="s">
        <v>5511</v>
      </c>
      <c r="GA22" s="780" t="s">
        <v>5511</v>
      </c>
      <c r="GB22" s="780" t="s">
        <v>5511</v>
      </c>
      <c r="GC22" s="780" t="s">
        <v>5512</v>
      </c>
      <c r="GD22" s="780" t="s">
        <v>5513</v>
      </c>
      <c r="GE22" s="783"/>
      <c r="GF22" s="95" t="s">
        <v>5514</v>
      </c>
      <c r="GG22" s="785" t="s">
        <v>5515</v>
      </c>
      <c r="GH22" s="783"/>
      <c r="GI22" s="780" t="s">
        <v>5516</v>
      </c>
      <c r="GJ22" s="780" t="s">
        <v>5517</v>
      </c>
      <c r="GK22" s="780" t="s">
        <v>5518</v>
      </c>
      <c r="GL22" s="780" t="s">
        <v>5518</v>
      </c>
      <c r="GM22" s="780" t="s">
        <v>5519</v>
      </c>
      <c r="GN22" s="780" t="s">
        <v>5519</v>
      </c>
      <c r="GO22" s="780" t="s">
        <v>5520</v>
      </c>
      <c r="GP22" s="780" t="s">
        <v>5521</v>
      </c>
      <c r="GQ22" s="780" t="s">
        <v>5522</v>
      </c>
      <c r="GR22" s="780" t="s">
        <v>5523</v>
      </c>
      <c r="GS22" s="780" t="s">
        <v>5524</v>
      </c>
      <c r="GT22" s="780" t="s">
        <v>5525</v>
      </c>
      <c r="GU22" s="780" t="s">
        <v>5526</v>
      </c>
      <c r="GV22" s="780" t="s">
        <v>5526</v>
      </c>
      <c r="GW22" s="780" t="s">
        <v>5527</v>
      </c>
      <c r="GX22" s="780" t="s">
        <v>5528</v>
      </c>
      <c r="GY22" s="780"/>
      <c r="GZ22" s="780" t="s">
        <v>5529</v>
      </c>
      <c r="HA22" s="780" t="s">
        <v>3630</v>
      </c>
      <c r="HB22" s="780" t="s">
        <v>5530</v>
      </c>
      <c r="HC22" s="780" t="s">
        <v>5531</v>
      </c>
      <c r="HD22" s="780" t="s">
        <v>5532</v>
      </c>
      <c r="HE22" s="783"/>
      <c r="HF22" s="783"/>
      <c r="HG22" s="783"/>
      <c r="HH22" s="783"/>
      <c r="HI22" s="780" t="s">
        <v>5533</v>
      </c>
      <c r="HJ22" s="95" t="s">
        <v>5534</v>
      </c>
      <c r="HK22" s="95" t="s">
        <v>5535</v>
      </c>
      <c r="HL22" s="780" t="s">
        <v>5536</v>
      </c>
      <c r="HM22" s="95" t="s">
        <v>5537</v>
      </c>
      <c r="HN22" s="783"/>
      <c r="HO22" s="783"/>
      <c r="HP22" s="783"/>
      <c r="HQ22" s="783"/>
      <c r="HR22" s="783"/>
      <c r="HS22" s="780" t="s">
        <v>5538</v>
      </c>
      <c r="HT22" s="780" t="s">
        <v>5539</v>
      </c>
      <c r="HU22" s="780" t="s">
        <v>5540</v>
      </c>
      <c r="HV22" s="780" t="s">
        <v>5540</v>
      </c>
      <c r="HW22" s="780" t="s">
        <v>5541</v>
      </c>
      <c r="HX22" s="780" t="s">
        <v>5542</v>
      </c>
      <c r="HY22" s="780" t="s">
        <v>5543</v>
      </c>
      <c r="HZ22" s="780" t="s">
        <v>5543</v>
      </c>
      <c r="IA22" s="780" t="s">
        <v>5544</v>
      </c>
      <c r="IB22" s="780" t="s">
        <v>5545</v>
      </c>
      <c r="IC22" s="780" t="s">
        <v>5546</v>
      </c>
      <c r="ID22" s="780" t="s">
        <v>5547</v>
      </c>
      <c r="IE22" s="780" t="s">
        <v>5548</v>
      </c>
      <c r="IF22" s="780" t="s">
        <v>5549</v>
      </c>
      <c r="IG22" s="783"/>
      <c r="IH22" s="783"/>
      <c r="II22" s="780" t="s">
        <v>5550</v>
      </c>
      <c r="IJ22" s="783"/>
      <c r="IK22" s="783"/>
      <c r="IL22" s="90" t="s">
        <v>5551</v>
      </c>
      <c r="IM22" s="95" t="s">
        <v>5552</v>
      </c>
      <c r="IN22" s="95" t="s">
        <v>5553</v>
      </c>
      <c r="IO22" s="780" t="s">
        <v>5554</v>
      </c>
      <c r="IP22" s="780" t="s">
        <v>5555</v>
      </c>
      <c r="IQ22" s="780" t="s">
        <v>3656</v>
      </c>
      <c r="IR22" s="785" t="s">
        <v>5556</v>
      </c>
      <c r="IS22" s="780" t="s">
        <v>5557</v>
      </c>
      <c r="IT22" s="780" t="s">
        <v>5558</v>
      </c>
      <c r="IU22" s="780" t="s">
        <v>5559</v>
      </c>
      <c r="IV22" s="780" t="s">
        <v>5560</v>
      </c>
      <c r="IW22" s="95" t="s">
        <v>5561</v>
      </c>
      <c r="IX22" s="95" t="s">
        <v>5562</v>
      </c>
      <c r="IY22" s="95" t="s">
        <v>5563</v>
      </c>
      <c r="IZ22" s="95" t="s">
        <v>5564</v>
      </c>
      <c r="JA22" s="95" t="s">
        <v>5565</v>
      </c>
      <c r="JB22" s="95" t="s">
        <v>5566</v>
      </c>
      <c r="JC22" s="95" t="s">
        <v>5567</v>
      </c>
      <c r="JD22" s="95" t="s">
        <v>5568</v>
      </c>
      <c r="JE22" s="95" t="s">
        <v>5569</v>
      </c>
      <c r="JF22" s="95" t="s">
        <v>5569</v>
      </c>
      <c r="JG22" s="95" t="s">
        <v>5570</v>
      </c>
      <c r="JH22" s="95" t="s">
        <v>5571</v>
      </c>
      <c r="JI22" s="95" t="s">
        <v>5572</v>
      </c>
      <c r="JJ22" s="95" t="s">
        <v>5573</v>
      </c>
      <c r="JK22" s="95" t="s">
        <v>5574</v>
      </c>
      <c r="JL22" s="95" t="s">
        <v>5575</v>
      </c>
      <c r="JM22" s="95" t="s">
        <v>5576</v>
      </c>
      <c r="JN22" s="95" t="s">
        <v>5577</v>
      </c>
      <c r="JO22" s="95" t="s">
        <v>5578</v>
      </c>
      <c r="JP22" s="95" t="s">
        <v>5579</v>
      </c>
      <c r="JQ22" s="95" t="s">
        <v>5580</v>
      </c>
      <c r="JR22" s="95" t="s">
        <v>5581</v>
      </c>
      <c r="JS22" s="780" t="s">
        <v>5582</v>
      </c>
      <c r="JT22" s="780" t="s">
        <v>3685</v>
      </c>
      <c r="JU22" s="780" t="s">
        <v>5583</v>
      </c>
      <c r="JV22" s="780" t="s">
        <v>5584</v>
      </c>
      <c r="JW22" s="780" t="s">
        <v>5585</v>
      </c>
      <c r="JX22" s="780" t="s">
        <v>5586</v>
      </c>
      <c r="JY22" s="780" t="s">
        <v>5587</v>
      </c>
      <c r="JZ22" s="780" t="s">
        <v>5588</v>
      </c>
      <c r="KA22" s="783"/>
      <c r="KB22" s="780" t="s">
        <v>5589</v>
      </c>
      <c r="KC22" s="780" t="s">
        <v>5590</v>
      </c>
      <c r="KD22" s="780" t="s">
        <v>5591</v>
      </c>
      <c r="KE22" s="780" t="s">
        <v>5592</v>
      </c>
      <c r="KF22" s="780" t="s">
        <v>5593</v>
      </c>
      <c r="KG22" s="780" t="s">
        <v>5594</v>
      </c>
      <c r="KH22" s="780" t="s">
        <v>5595</v>
      </c>
      <c r="KI22" s="780" t="s">
        <v>5596</v>
      </c>
      <c r="KJ22" s="780" t="s">
        <v>5597</v>
      </c>
      <c r="KK22" s="780" t="s">
        <v>5597</v>
      </c>
      <c r="KL22" s="780" t="s">
        <v>5598</v>
      </c>
      <c r="KM22" s="780" t="s">
        <v>5599</v>
      </c>
      <c r="KN22" s="780" t="s">
        <v>5600</v>
      </c>
      <c r="KO22" s="780" t="s">
        <v>5601</v>
      </c>
      <c r="KP22" s="95" t="s">
        <v>5602</v>
      </c>
      <c r="KQ22" s="783"/>
      <c r="KR22" s="90" t="s">
        <v>5603</v>
      </c>
      <c r="KS22" s="783"/>
      <c r="KT22" s="90" t="s">
        <v>5604</v>
      </c>
      <c r="KU22" s="90" t="s">
        <v>5605</v>
      </c>
      <c r="KV22" s="90" t="s">
        <v>5606</v>
      </c>
      <c r="KW22" s="90" t="s">
        <v>5607</v>
      </c>
      <c r="KX22" s="90" t="s">
        <v>5608</v>
      </c>
      <c r="KY22" s="90" t="s">
        <v>5609</v>
      </c>
      <c r="KZ22" s="90" t="s">
        <v>5610</v>
      </c>
      <c r="LA22" s="90" t="s">
        <v>5611</v>
      </c>
      <c r="LB22" s="90" t="s">
        <v>5612</v>
      </c>
      <c r="LC22" s="90" t="s">
        <v>5613</v>
      </c>
      <c r="LD22" s="90" t="s">
        <v>5614</v>
      </c>
      <c r="LE22" s="90" t="s">
        <v>5615</v>
      </c>
      <c r="LF22" s="90" t="s">
        <v>5616</v>
      </c>
      <c r="LG22" s="90" t="s">
        <v>5617</v>
      </c>
      <c r="LH22" s="90" t="s">
        <v>5618</v>
      </c>
      <c r="LI22" s="90" t="s">
        <v>5619</v>
      </c>
      <c r="LJ22" s="90" t="s">
        <v>5620</v>
      </c>
      <c r="LK22" s="90" t="s">
        <v>5621</v>
      </c>
      <c r="LL22" s="90" t="s">
        <v>5622</v>
      </c>
      <c r="LM22" s="90" t="s">
        <v>5623</v>
      </c>
      <c r="LN22" s="90" t="s">
        <v>5624</v>
      </c>
      <c r="LO22" s="90" t="s">
        <v>5625</v>
      </c>
      <c r="LP22" s="90" t="s">
        <v>5626</v>
      </c>
      <c r="LQ22" s="90" t="s">
        <v>5627</v>
      </c>
    </row>
    <row r="23" spans="1:329" ht="409.6" x14ac:dyDescent="0.2">
      <c r="A23" s="750" t="s">
        <v>200</v>
      </c>
      <c r="B23" s="751" t="s">
        <v>201</v>
      </c>
      <c r="C23" s="83" t="s">
        <v>202</v>
      </c>
      <c r="D23" s="69" t="s">
        <v>3416</v>
      </c>
      <c r="E23" s="85" t="s">
        <v>92</v>
      </c>
      <c r="F23" s="783"/>
      <c r="G23" s="95"/>
      <c r="H23" s="783"/>
      <c r="I23" s="783"/>
      <c r="J23" s="95" t="s">
        <v>5628</v>
      </c>
      <c r="K23" s="780" t="s">
        <v>5629</v>
      </c>
      <c r="L23" s="69" t="s">
        <v>5630</v>
      </c>
      <c r="M23" s="69" t="s">
        <v>5631</v>
      </c>
      <c r="N23" s="69" t="s">
        <v>5632</v>
      </c>
      <c r="O23" s="69" t="s">
        <v>5633</v>
      </c>
      <c r="P23" s="69" t="s">
        <v>5634</v>
      </c>
      <c r="Q23" s="95" t="s">
        <v>5385</v>
      </c>
      <c r="R23" s="780" t="s">
        <v>5386</v>
      </c>
      <c r="S23" s="95" t="s">
        <v>5387</v>
      </c>
      <c r="T23" s="780" t="s">
        <v>5388</v>
      </c>
      <c r="U23" s="780" t="s">
        <v>5389</v>
      </c>
      <c r="V23" s="95" t="s">
        <v>5389</v>
      </c>
      <c r="W23" s="780" t="s">
        <v>5389</v>
      </c>
      <c r="X23" s="95" t="s">
        <v>5635</v>
      </c>
      <c r="Y23" s="95" t="s">
        <v>5391</v>
      </c>
      <c r="Z23" s="95" t="s">
        <v>5392</v>
      </c>
      <c r="AA23" s="783"/>
      <c r="AB23" s="95" t="s">
        <v>5636</v>
      </c>
      <c r="AC23" s="784" t="s">
        <v>5637</v>
      </c>
      <c r="AD23" s="783"/>
      <c r="AE23" s="783"/>
      <c r="AF23" s="783"/>
      <c r="AG23" s="783"/>
      <c r="AH23" s="783"/>
      <c r="AI23" s="783"/>
      <c r="AJ23" s="780" t="s">
        <v>5395</v>
      </c>
      <c r="AK23" s="95" t="s">
        <v>5396</v>
      </c>
      <c r="AL23" s="95" t="s">
        <v>5397</v>
      </c>
      <c r="AM23" s="95" t="s">
        <v>5638</v>
      </c>
      <c r="AN23" s="95" t="s">
        <v>5399</v>
      </c>
      <c r="AO23" s="783"/>
      <c r="AP23" s="95" t="s">
        <v>5400</v>
      </c>
      <c r="AQ23" s="783"/>
      <c r="AR23" s="780" t="s">
        <v>5401</v>
      </c>
      <c r="AS23" s="780" t="s">
        <v>5402</v>
      </c>
      <c r="AT23" s="783"/>
      <c r="AU23" s="95" t="s">
        <v>5403</v>
      </c>
      <c r="AV23" s="780" t="s">
        <v>5404</v>
      </c>
      <c r="AW23" s="780" t="s">
        <v>5405</v>
      </c>
      <c r="AX23" s="95" t="s">
        <v>5406</v>
      </c>
      <c r="AY23" s="95" t="s">
        <v>5407</v>
      </c>
      <c r="AZ23" s="783"/>
      <c r="BA23" s="783"/>
      <c r="BB23" s="783"/>
      <c r="BC23" s="783"/>
      <c r="BD23" s="95" t="s">
        <v>5639</v>
      </c>
      <c r="BE23" s="95" t="s">
        <v>5640</v>
      </c>
      <c r="BF23" s="95" t="s">
        <v>5409</v>
      </c>
      <c r="BG23" s="69" t="s">
        <v>1440</v>
      </c>
      <c r="BH23" s="69" t="s">
        <v>1440</v>
      </c>
      <c r="BI23" s="69" t="s">
        <v>1440</v>
      </c>
      <c r="BJ23" s="69" t="s">
        <v>1440</v>
      </c>
      <c r="BK23" s="69" t="s">
        <v>1440</v>
      </c>
      <c r="BL23" s="69" t="s">
        <v>1440</v>
      </c>
      <c r="BM23" s="69" t="s">
        <v>1440</v>
      </c>
      <c r="BN23" s="69" t="s">
        <v>5417</v>
      </c>
      <c r="BO23" s="69" t="s">
        <v>1440</v>
      </c>
      <c r="BP23" s="69" t="s">
        <v>5641</v>
      </c>
      <c r="BQ23" s="69" t="s">
        <v>1440</v>
      </c>
      <c r="BR23" s="69" t="s">
        <v>1440</v>
      </c>
      <c r="BS23" s="69" t="s">
        <v>1440</v>
      </c>
      <c r="BT23" s="783"/>
      <c r="BU23" s="780" t="s">
        <v>5423</v>
      </c>
      <c r="BV23" s="95" t="s">
        <v>5642</v>
      </c>
      <c r="BW23" s="780" t="s">
        <v>5425</v>
      </c>
      <c r="BX23" s="95" t="s">
        <v>5426</v>
      </c>
      <c r="BY23" s="95" t="s">
        <v>5427</v>
      </c>
      <c r="BZ23" s="95" t="s">
        <v>5428</v>
      </c>
      <c r="CA23" s="95" t="s">
        <v>5429</v>
      </c>
      <c r="CB23" s="95" t="s">
        <v>5430</v>
      </c>
      <c r="CC23" s="95" t="s">
        <v>5431</v>
      </c>
      <c r="CD23" s="95" t="s">
        <v>5432</v>
      </c>
      <c r="CE23" s="95" t="s">
        <v>5433</v>
      </c>
      <c r="CF23" s="95" t="s">
        <v>5434</v>
      </c>
      <c r="CG23" s="95" t="s">
        <v>5435</v>
      </c>
      <c r="CH23" s="780" t="s">
        <v>5436</v>
      </c>
      <c r="CI23" s="95" t="s">
        <v>5437</v>
      </c>
      <c r="CJ23" s="780" t="s">
        <v>5438</v>
      </c>
      <c r="CK23" s="780" t="s">
        <v>3781</v>
      </c>
      <c r="CL23" s="780" t="s">
        <v>5439</v>
      </c>
      <c r="CM23" s="780" t="s">
        <v>5440</v>
      </c>
      <c r="CN23" s="780" t="s">
        <v>5441</v>
      </c>
      <c r="CO23" s="780" t="s">
        <v>5442</v>
      </c>
      <c r="CP23" s="780" t="s">
        <v>5443</v>
      </c>
      <c r="CQ23" s="780" t="s">
        <v>3538</v>
      </c>
      <c r="CR23" s="95" t="s">
        <v>3539</v>
      </c>
      <c r="CS23" s="780" t="s">
        <v>3540</v>
      </c>
      <c r="CT23" s="95" t="s">
        <v>5444</v>
      </c>
      <c r="CU23" s="780" t="s">
        <v>3542</v>
      </c>
      <c r="CV23" s="780" t="s">
        <v>5445</v>
      </c>
      <c r="CW23" s="780" t="s">
        <v>5446</v>
      </c>
      <c r="CX23" s="780" t="s">
        <v>5447</v>
      </c>
      <c r="CY23" s="780" t="s">
        <v>5448</v>
      </c>
      <c r="CZ23" s="95" t="s">
        <v>5449</v>
      </c>
      <c r="DA23" s="780" t="s">
        <v>5450</v>
      </c>
      <c r="DB23" s="95" t="s">
        <v>5451</v>
      </c>
      <c r="DC23" s="780" t="s">
        <v>5452</v>
      </c>
      <c r="DD23" s="780" t="s">
        <v>5453</v>
      </c>
      <c r="DE23" s="780" t="s">
        <v>5454</v>
      </c>
      <c r="DF23" s="780" t="s">
        <v>5455</v>
      </c>
      <c r="DG23" s="95" t="s">
        <v>5643</v>
      </c>
      <c r="DH23" s="94" t="s">
        <v>5457</v>
      </c>
      <c r="DI23" s="95" t="s">
        <v>5458</v>
      </c>
      <c r="DJ23" s="95" t="s">
        <v>5459</v>
      </c>
      <c r="DK23" s="95" t="s">
        <v>5460</v>
      </c>
      <c r="DL23" s="95" t="s">
        <v>5461</v>
      </c>
      <c r="DM23" s="780" t="s">
        <v>5462</v>
      </c>
      <c r="DN23" s="780" t="s">
        <v>5463</v>
      </c>
      <c r="DO23" s="780" t="s">
        <v>5464</v>
      </c>
      <c r="DP23" s="780" t="s">
        <v>5644</v>
      </c>
      <c r="DQ23" s="785" t="s">
        <v>5645</v>
      </c>
      <c r="DR23" s="780" t="s">
        <v>5467</v>
      </c>
      <c r="DS23" s="783"/>
      <c r="DT23" s="783"/>
      <c r="DU23" s="783"/>
      <c r="DV23" s="84" t="s">
        <v>5646</v>
      </c>
      <c r="DW23" s="84" t="s">
        <v>5647</v>
      </c>
      <c r="DX23" s="780" t="s">
        <v>5648</v>
      </c>
      <c r="DY23" s="783"/>
      <c r="DZ23" s="780" t="s">
        <v>5649</v>
      </c>
      <c r="EA23" s="780" t="s">
        <v>5650</v>
      </c>
      <c r="EB23" s="95" t="s">
        <v>5651</v>
      </c>
      <c r="EC23" s="783"/>
      <c r="ED23" s="95"/>
      <c r="EE23" s="783"/>
      <c r="EF23" s="783"/>
      <c r="EG23" s="783"/>
      <c r="EH23" s="783"/>
      <c r="EI23" s="780" t="s">
        <v>5652</v>
      </c>
      <c r="EJ23" s="780" t="s">
        <v>5653</v>
      </c>
      <c r="EK23" s="780" t="s">
        <v>5473</v>
      </c>
      <c r="EL23" s="780" t="s">
        <v>5474</v>
      </c>
      <c r="EM23" s="780" t="s">
        <v>5475</v>
      </c>
      <c r="EN23" s="780" t="s">
        <v>5476</v>
      </c>
      <c r="EO23" s="780" t="s">
        <v>5654</v>
      </c>
      <c r="EP23" s="780" t="s">
        <v>5478</v>
      </c>
      <c r="EQ23" s="783"/>
      <c r="ER23" s="780" t="s">
        <v>5479</v>
      </c>
      <c r="ES23" s="780" t="s">
        <v>5480</v>
      </c>
      <c r="ET23" s="780" t="s">
        <v>5655</v>
      </c>
      <c r="EU23" s="780" t="s">
        <v>5656</v>
      </c>
      <c r="EV23" s="780" t="s">
        <v>5483</v>
      </c>
      <c r="EW23" s="780" t="s">
        <v>5484</v>
      </c>
      <c r="EX23" s="780" t="s">
        <v>5657</v>
      </c>
      <c r="EY23" s="780" t="s">
        <v>5658</v>
      </c>
      <c r="EZ23" s="95" t="s">
        <v>5659</v>
      </c>
      <c r="FA23" s="95" t="s">
        <v>5487</v>
      </c>
      <c r="FB23" s="780" t="s">
        <v>5660</v>
      </c>
      <c r="FC23" s="780" t="s">
        <v>5489</v>
      </c>
      <c r="FD23" s="780" t="s">
        <v>5490</v>
      </c>
      <c r="FE23" s="780" t="s">
        <v>5661</v>
      </c>
      <c r="FF23" s="780" t="s">
        <v>5492</v>
      </c>
      <c r="FG23" s="780" t="s">
        <v>5493</v>
      </c>
      <c r="FH23" s="780" t="s">
        <v>5494</v>
      </c>
      <c r="FI23" s="780" t="s">
        <v>5495</v>
      </c>
      <c r="FJ23" s="780" t="s">
        <v>5496</v>
      </c>
      <c r="FK23" s="780" t="s">
        <v>5662</v>
      </c>
      <c r="FL23" s="780" t="s">
        <v>5498</v>
      </c>
      <c r="FM23" s="780" t="s">
        <v>5499</v>
      </c>
      <c r="FN23" s="780" t="s">
        <v>5500</v>
      </c>
      <c r="FO23" s="780" t="s">
        <v>5501</v>
      </c>
      <c r="FP23" s="780" t="s">
        <v>5502</v>
      </c>
      <c r="FQ23" s="780" t="s">
        <v>5503</v>
      </c>
      <c r="FR23" s="780" t="s">
        <v>5504</v>
      </c>
      <c r="FS23" s="780" t="s">
        <v>5663</v>
      </c>
      <c r="FT23" s="780" t="s">
        <v>5506</v>
      </c>
      <c r="FU23" s="783"/>
      <c r="FV23" s="785" t="s">
        <v>5664</v>
      </c>
      <c r="FW23" s="780" t="s">
        <v>5665</v>
      </c>
      <c r="FX23" s="95" t="s">
        <v>5666</v>
      </c>
      <c r="FY23" s="95" t="s">
        <v>5510</v>
      </c>
      <c r="FZ23" s="780" t="s">
        <v>5511</v>
      </c>
      <c r="GA23" s="780" t="s">
        <v>5511</v>
      </c>
      <c r="GB23" s="780" t="s">
        <v>5511</v>
      </c>
      <c r="GC23" s="780" t="s">
        <v>5667</v>
      </c>
      <c r="GD23" s="780" t="s">
        <v>5513</v>
      </c>
      <c r="GE23" s="783"/>
      <c r="GF23" s="95" t="s">
        <v>5668</v>
      </c>
      <c r="GG23" s="785" t="s">
        <v>5515</v>
      </c>
      <c r="GH23" s="783"/>
      <c r="GI23" s="780" t="s">
        <v>5516</v>
      </c>
      <c r="GJ23" s="780" t="s">
        <v>5669</v>
      </c>
      <c r="GK23" s="780" t="s">
        <v>5518</v>
      </c>
      <c r="GL23" s="780" t="s">
        <v>5518</v>
      </c>
      <c r="GM23" s="780" t="s">
        <v>5519</v>
      </c>
      <c r="GN23" s="780" t="s">
        <v>5519</v>
      </c>
      <c r="GO23" s="780" t="s">
        <v>5520</v>
      </c>
      <c r="GP23" s="780" t="s">
        <v>5521</v>
      </c>
      <c r="GQ23" s="780" t="s">
        <v>5522</v>
      </c>
      <c r="GR23" s="780" t="s">
        <v>5523</v>
      </c>
      <c r="GS23" s="780" t="s">
        <v>5524</v>
      </c>
      <c r="GT23" s="780" t="s">
        <v>5525</v>
      </c>
      <c r="GU23" s="780" t="s">
        <v>5670</v>
      </c>
      <c r="GV23" s="780" t="s">
        <v>5526</v>
      </c>
      <c r="GW23" s="780" t="s">
        <v>5671</v>
      </c>
      <c r="GX23" s="780" t="s">
        <v>5672</v>
      </c>
      <c r="GY23" s="780"/>
      <c r="GZ23" s="780" t="s">
        <v>5673</v>
      </c>
      <c r="HA23" s="780" t="s">
        <v>3630</v>
      </c>
      <c r="HB23" s="780" t="s">
        <v>5530</v>
      </c>
      <c r="HC23" s="780" t="s">
        <v>5531</v>
      </c>
      <c r="HD23" s="780" t="s">
        <v>5674</v>
      </c>
      <c r="HE23" s="783"/>
      <c r="HF23" s="783"/>
      <c r="HG23" s="783"/>
      <c r="HH23" s="783"/>
      <c r="HI23" s="780" t="s">
        <v>5533</v>
      </c>
      <c r="HJ23" s="95" t="s">
        <v>5675</v>
      </c>
      <c r="HK23" s="95" t="s">
        <v>5676</v>
      </c>
      <c r="HL23" s="780" t="s">
        <v>5536</v>
      </c>
      <c r="HM23" s="95" t="s">
        <v>5677</v>
      </c>
      <c r="HN23" s="783"/>
      <c r="HO23" s="783"/>
      <c r="HP23" s="783"/>
      <c r="HQ23" s="783"/>
      <c r="HR23" s="783"/>
      <c r="HS23" s="780" t="s">
        <v>5678</v>
      </c>
      <c r="HT23" s="780" t="s">
        <v>5679</v>
      </c>
      <c r="HU23" s="780" t="s">
        <v>5680</v>
      </c>
      <c r="HV23" s="780" t="s">
        <v>5681</v>
      </c>
      <c r="HW23" s="780" t="s">
        <v>5682</v>
      </c>
      <c r="HX23" s="780" t="s">
        <v>5683</v>
      </c>
      <c r="HY23" s="780" t="s">
        <v>5684</v>
      </c>
      <c r="HZ23" s="780" t="s">
        <v>5684</v>
      </c>
      <c r="IA23" s="780" t="s">
        <v>5685</v>
      </c>
      <c r="IB23" s="780" t="s">
        <v>5686</v>
      </c>
      <c r="IC23" s="780" t="s">
        <v>5687</v>
      </c>
      <c r="ID23" s="780" t="s">
        <v>5688</v>
      </c>
      <c r="IE23" s="780" t="s">
        <v>5689</v>
      </c>
      <c r="IF23" s="780" t="s">
        <v>5549</v>
      </c>
      <c r="IG23" s="783"/>
      <c r="IH23" s="783"/>
      <c r="II23" s="780" t="s">
        <v>5550</v>
      </c>
      <c r="IJ23" s="783"/>
      <c r="IK23" s="783"/>
      <c r="IL23" s="90" t="s">
        <v>5551</v>
      </c>
      <c r="IM23" s="95" t="s">
        <v>5690</v>
      </c>
      <c r="IN23" s="95" t="s">
        <v>5691</v>
      </c>
      <c r="IO23" s="780" t="s">
        <v>5554</v>
      </c>
      <c r="IP23" s="780" t="s">
        <v>5692</v>
      </c>
      <c r="IQ23" s="780" t="s">
        <v>5693</v>
      </c>
      <c r="IR23" s="785" t="s">
        <v>5694</v>
      </c>
      <c r="IS23" s="780" t="s">
        <v>5557</v>
      </c>
      <c r="IT23" s="780" t="s">
        <v>5558</v>
      </c>
      <c r="IU23" s="780" t="s">
        <v>5559</v>
      </c>
      <c r="IV23" s="780" t="s">
        <v>5695</v>
      </c>
      <c r="IW23" s="95" t="s">
        <v>5696</v>
      </c>
      <c r="IX23" s="95" t="s">
        <v>5697</v>
      </c>
      <c r="IY23" s="95" t="s">
        <v>5563</v>
      </c>
      <c r="IZ23" s="95" t="s">
        <v>5698</v>
      </c>
      <c r="JA23" s="95" t="s">
        <v>5565</v>
      </c>
      <c r="JB23" s="95" t="s">
        <v>5566</v>
      </c>
      <c r="JC23" s="95" t="s">
        <v>5567</v>
      </c>
      <c r="JD23" s="95" t="s">
        <v>5568</v>
      </c>
      <c r="JE23" s="95" t="s">
        <v>5699</v>
      </c>
      <c r="JF23" s="95" t="s">
        <v>5569</v>
      </c>
      <c r="JG23" s="95" t="s">
        <v>5570</v>
      </c>
      <c r="JH23" s="95" t="s">
        <v>5571</v>
      </c>
      <c r="JI23" s="95" t="s">
        <v>5572</v>
      </c>
      <c r="JJ23" s="95" t="s">
        <v>5700</v>
      </c>
      <c r="JK23" s="95" t="s">
        <v>5701</v>
      </c>
      <c r="JL23" s="95" t="s">
        <v>5575</v>
      </c>
      <c r="JM23" s="95" t="s">
        <v>5576</v>
      </c>
      <c r="JN23" s="95" t="s">
        <v>5577</v>
      </c>
      <c r="JO23" s="95" t="s">
        <v>5578</v>
      </c>
      <c r="JP23" s="95" t="s">
        <v>5579</v>
      </c>
      <c r="JQ23" s="95" t="s">
        <v>5702</v>
      </c>
      <c r="JR23" s="95" t="s">
        <v>5581</v>
      </c>
      <c r="JS23" s="780" t="s">
        <v>5582</v>
      </c>
      <c r="JT23" s="780" t="s">
        <v>3685</v>
      </c>
      <c r="JU23" s="780" t="s">
        <v>5703</v>
      </c>
      <c r="JV23" s="780" t="s">
        <v>5704</v>
      </c>
      <c r="JW23" s="780" t="s">
        <v>5585</v>
      </c>
      <c r="JX23" s="780" t="s">
        <v>5586</v>
      </c>
      <c r="JY23" s="780" t="s">
        <v>5705</v>
      </c>
      <c r="JZ23" s="780" t="s">
        <v>5588</v>
      </c>
      <c r="KA23" s="783"/>
      <c r="KB23" s="780" t="s">
        <v>5706</v>
      </c>
      <c r="KC23" s="780" t="s">
        <v>5707</v>
      </c>
      <c r="KD23" s="780" t="s">
        <v>5708</v>
      </c>
      <c r="KE23" s="780" t="s">
        <v>5709</v>
      </c>
      <c r="KF23" s="780" t="s">
        <v>5710</v>
      </c>
      <c r="KG23" s="780" t="s">
        <v>5711</v>
      </c>
      <c r="KH23" s="780" t="s">
        <v>5712</v>
      </c>
      <c r="KI23" s="780" t="s">
        <v>5713</v>
      </c>
      <c r="KJ23" s="780" t="s">
        <v>5597</v>
      </c>
      <c r="KK23" s="780" t="s">
        <v>5714</v>
      </c>
      <c r="KL23" s="780" t="s">
        <v>5598</v>
      </c>
      <c r="KM23" s="780" t="s">
        <v>5599</v>
      </c>
      <c r="KN23" s="780" t="s">
        <v>5600</v>
      </c>
      <c r="KO23" s="780" t="s">
        <v>5715</v>
      </c>
      <c r="KP23" s="95" t="s">
        <v>5716</v>
      </c>
      <c r="KQ23" s="783"/>
      <c r="KR23" s="90" t="s">
        <v>5717</v>
      </c>
      <c r="KS23" s="783"/>
      <c r="KT23" s="90" t="s">
        <v>5718</v>
      </c>
      <c r="KU23" s="90" t="s">
        <v>5719</v>
      </c>
      <c r="KV23" s="90" t="s">
        <v>5720</v>
      </c>
      <c r="KW23" s="90" t="s">
        <v>5721</v>
      </c>
      <c r="KX23" s="90" t="s">
        <v>5722</v>
      </c>
      <c r="KY23" s="90" t="s">
        <v>5723</v>
      </c>
      <c r="KZ23" s="90" t="s">
        <v>5724</v>
      </c>
      <c r="LA23" s="90" t="s">
        <v>5725</v>
      </c>
      <c r="LB23" s="90" t="s">
        <v>5612</v>
      </c>
      <c r="LC23" s="90" t="s">
        <v>5613</v>
      </c>
      <c r="LD23" s="90" t="s">
        <v>5614</v>
      </c>
      <c r="LE23" s="90" t="s">
        <v>5615</v>
      </c>
      <c r="LF23" s="90" t="s">
        <v>5616</v>
      </c>
      <c r="LG23" s="90" t="s">
        <v>5617</v>
      </c>
      <c r="LH23" s="90" t="s">
        <v>5726</v>
      </c>
      <c r="LI23" s="90" t="s">
        <v>5619</v>
      </c>
      <c r="LJ23" s="90" t="s">
        <v>5620</v>
      </c>
      <c r="LK23" s="90" t="s">
        <v>5621</v>
      </c>
      <c r="LL23" s="90" t="s">
        <v>5727</v>
      </c>
      <c r="LM23" s="90" t="s">
        <v>5728</v>
      </c>
      <c r="LN23" s="90" t="s">
        <v>5729</v>
      </c>
      <c r="LO23" s="90" t="s">
        <v>5730</v>
      </c>
      <c r="LP23" s="90" t="s">
        <v>5626</v>
      </c>
      <c r="LQ23" s="90" t="s">
        <v>5627</v>
      </c>
    </row>
    <row r="24" spans="1:329" ht="409.5" customHeight="1" x14ac:dyDescent="0.2">
      <c r="A24" s="750"/>
      <c r="B24" s="751"/>
      <c r="C24" s="83" t="s">
        <v>204</v>
      </c>
      <c r="D24" s="69" t="s">
        <v>411</v>
      </c>
      <c r="E24" s="85" t="s">
        <v>92</v>
      </c>
      <c r="F24" s="783"/>
      <c r="G24" s="95"/>
      <c r="H24" s="783"/>
      <c r="I24" s="783"/>
      <c r="J24" s="95" t="s">
        <v>5731</v>
      </c>
      <c r="K24" s="780" t="s">
        <v>5732</v>
      </c>
      <c r="L24" s="69" t="s">
        <v>455</v>
      </c>
      <c r="M24" s="69" t="s">
        <v>455</v>
      </c>
      <c r="N24" s="69" t="s">
        <v>455</v>
      </c>
      <c r="O24" s="69" t="s">
        <v>455</v>
      </c>
      <c r="P24" s="69" t="s">
        <v>455</v>
      </c>
      <c r="Q24" s="95" t="s">
        <v>5733</v>
      </c>
      <c r="R24" s="780" t="s">
        <v>919</v>
      </c>
      <c r="S24" s="95" t="s">
        <v>455</v>
      </c>
      <c r="T24" s="780" t="s">
        <v>485</v>
      </c>
      <c r="U24" s="780" t="s">
        <v>518</v>
      </c>
      <c r="V24" s="95" t="s">
        <v>518</v>
      </c>
      <c r="W24" s="780" t="s">
        <v>518</v>
      </c>
      <c r="X24" s="95" t="s">
        <v>5734</v>
      </c>
      <c r="Y24" s="95" t="s">
        <v>5735</v>
      </c>
      <c r="Z24" s="95" t="s">
        <v>5736</v>
      </c>
      <c r="AA24" s="783"/>
      <c r="AB24" s="95" t="s">
        <v>5737</v>
      </c>
      <c r="AC24" s="784" t="s">
        <v>919</v>
      </c>
      <c r="AD24" s="783"/>
      <c r="AE24" s="783"/>
      <c r="AF24" s="783"/>
      <c r="AG24" s="783"/>
      <c r="AH24" s="783"/>
      <c r="AI24" s="783"/>
      <c r="AJ24" s="780" t="s">
        <v>5738</v>
      </c>
      <c r="AK24" s="95" t="s">
        <v>5739</v>
      </c>
      <c r="AL24" s="95" t="s">
        <v>5739</v>
      </c>
      <c r="AM24" s="95" t="s">
        <v>5740</v>
      </c>
      <c r="AN24" s="95" t="s">
        <v>5738</v>
      </c>
      <c r="AO24" s="783"/>
      <c r="AP24" s="95" t="s">
        <v>5741</v>
      </c>
      <c r="AQ24" s="783"/>
      <c r="AR24" s="780" t="s">
        <v>5742</v>
      </c>
      <c r="AS24" s="780" t="s">
        <v>455</v>
      </c>
      <c r="AT24" s="783"/>
      <c r="AU24" s="95" t="s">
        <v>5743</v>
      </c>
      <c r="AV24" s="780" t="s">
        <v>5744</v>
      </c>
      <c r="AW24" s="780" t="s">
        <v>5745</v>
      </c>
      <c r="AX24" s="95" t="s">
        <v>455</v>
      </c>
      <c r="AY24" s="95" t="s">
        <v>5746</v>
      </c>
      <c r="AZ24" s="783"/>
      <c r="BA24" s="783"/>
      <c r="BB24" s="783"/>
      <c r="BC24" s="783"/>
      <c r="BD24" s="95" t="s">
        <v>455</v>
      </c>
      <c r="BE24" s="95" t="s">
        <v>455</v>
      </c>
      <c r="BF24" s="95">
        <v>0</v>
      </c>
      <c r="BG24" s="69" t="s">
        <v>647</v>
      </c>
      <c r="BH24" s="69" t="s">
        <v>5747</v>
      </c>
      <c r="BI24" s="69" t="s">
        <v>5748</v>
      </c>
      <c r="BJ24" s="69" t="s">
        <v>647</v>
      </c>
      <c r="BK24" s="69" t="s">
        <v>5749</v>
      </c>
      <c r="BL24" s="69" t="s">
        <v>647</v>
      </c>
      <c r="BM24" s="69" t="s">
        <v>647</v>
      </c>
      <c r="BN24" s="69" t="s">
        <v>647</v>
      </c>
      <c r="BO24" s="69" t="s">
        <v>647</v>
      </c>
      <c r="BP24" s="69" t="s">
        <v>647</v>
      </c>
      <c r="BQ24" s="69" t="s">
        <v>647</v>
      </c>
      <c r="BR24" s="69" t="s">
        <v>647</v>
      </c>
      <c r="BS24" s="69" t="s">
        <v>647</v>
      </c>
      <c r="BT24" s="783"/>
      <c r="BU24" s="780" t="s">
        <v>5750</v>
      </c>
      <c r="BV24" s="95" t="s">
        <v>5751</v>
      </c>
      <c r="BW24" s="780" t="s">
        <v>5751</v>
      </c>
      <c r="BX24" s="95" t="s">
        <v>5751</v>
      </c>
      <c r="BY24" s="95" t="s">
        <v>5751</v>
      </c>
      <c r="BZ24" s="95" t="s">
        <v>455</v>
      </c>
      <c r="CA24" s="95" t="s">
        <v>5751</v>
      </c>
      <c r="CB24" s="95" t="s">
        <v>5751</v>
      </c>
      <c r="CC24" s="95" t="s">
        <v>518</v>
      </c>
      <c r="CD24" s="95" t="s">
        <v>5751</v>
      </c>
      <c r="CE24" s="95" t="s">
        <v>5750</v>
      </c>
      <c r="CF24" s="95" t="s">
        <v>5750</v>
      </c>
      <c r="CG24" s="95" t="s">
        <v>5751</v>
      </c>
      <c r="CH24" s="780" t="s">
        <v>5752</v>
      </c>
      <c r="CI24" s="95" t="s">
        <v>5751</v>
      </c>
      <c r="CJ24" s="780" t="s">
        <v>5750</v>
      </c>
      <c r="CK24" s="780" t="s">
        <v>5750</v>
      </c>
      <c r="CL24" s="780" t="s">
        <v>5750</v>
      </c>
      <c r="CM24" s="780" t="s">
        <v>5750</v>
      </c>
      <c r="CN24" s="780" t="s">
        <v>5750</v>
      </c>
      <c r="CO24" s="780" t="s">
        <v>5750</v>
      </c>
      <c r="CP24" s="780" t="s">
        <v>5751</v>
      </c>
      <c r="CQ24" s="780" t="s">
        <v>5750</v>
      </c>
      <c r="CR24" s="95" t="s">
        <v>5750</v>
      </c>
      <c r="CS24" s="780" t="s">
        <v>5750</v>
      </c>
      <c r="CT24" s="95" t="s">
        <v>5750</v>
      </c>
      <c r="CU24" s="780" t="s">
        <v>5750</v>
      </c>
      <c r="CV24" s="780" t="s">
        <v>5750</v>
      </c>
      <c r="CW24" s="780" t="s">
        <v>5753</v>
      </c>
      <c r="CX24" s="780" t="s">
        <v>5750</v>
      </c>
      <c r="CY24" s="780" t="s">
        <v>5750</v>
      </c>
      <c r="CZ24" s="95" t="s">
        <v>5750</v>
      </c>
      <c r="DA24" s="780" t="s">
        <v>5750</v>
      </c>
      <c r="DB24" s="95" t="s">
        <v>5750</v>
      </c>
      <c r="DC24" s="780" t="s">
        <v>5750</v>
      </c>
      <c r="DD24" s="780" t="s">
        <v>5750</v>
      </c>
      <c r="DE24" s="780" t="s">
        <v>5750</v>
      </c>
      <c r="DF24" s="780" t="s">
        <v>5750</v>
      </c>
      <c r="DG24" s="95" t="s">
        <v>5754</v>
      </c>
      <c r="DH24" s="94" t="s">
        <v>5751</v>
      </c>
      <c r="DI24" s="95" t="s">
        <v>5751</v>
      </c>
      <c r="DJ24" s="95" t="s">
        <v>5750</v>
      </c>
      <c r="DK24" s="95" t="s">
        <v>5750</v>
      </c>
      <c r="DL24" s="95" t="s">
        <v>5750</v>
      </c>
      <c r="DM24" s="780" t="s">
        <v>5750</v>
      </c>
      <c r="DN24" s="780" t="s">
        <v>5751</v>
      </c>
      <c r="DO24" s="780" t="s">
        <v>5751</v>
      </c>
      <c r="DP24" s="780" t="s">
        <v>5755</v>
      </c>
      <c r="DQ24" s="785" t="s">
        <v>553</v>
      </c>
      <c r="DR24" s="780" t="s">
        <v>5756</v>
      </c>
      <c r="DS24" s="783"/>
      <c r="DT24" s="783"/>
      <c r="DU24" s="783"/>
      <c r="DV24" s="84" t="s">
        <v>5757</v>
      </c>
      <c r="DW24" s="84" t="s">
        <v>5758</v>
      </c>
      <c r="DX24" s="780" t="s">
        <v>5759</v>
      </c>
      <c r="DY24" s="783"/>
      <c r="DZ24" s="780" t="s">
        <v>553</v>
      </c>
      <c r="EA24" s="780" t="s">
        <v>518</v>
      </c>
      <c r="EB24" s="95" t="s">
        <v>485</v>
      </c>
      <c r="EC24" s="783"/>
      <c r="ED24" s="95"/>
      <c r="EE24" s="783"/>
      <c r="EF24" s="783"/>
      <c r="EG24" s="783"/>
      <c r="EH24" s="783"/>
      <c r="EI24" s="780" t="s">
        <v>5760</v>
      </c>
      <c r="EJ24" s="780" t="s">
        <v>5760</v>
      </c>
      <c r="EK24" s="780" t="s">
        <v>5757</v>
      </c>
      <c r="EL24" s="780" t="s">
        <v>5761</v>
      </c>
      <c r="EM24" s="780" t="s">
        <v>5762</v>
      </c>
      <c r="EN24" s="780" t="s">
        <v>5763</v>
      </c>
      <c r="EO24" s="780" t="s">
        <v>5762</v>
      </c>
      <c r="EP24" s="780" t="s">
        <v>518</v>
      </c>
      <c r="EQ24" s="783"/>
      <c r="ER24" s="780"/>
      <c r="ES24" s="780" t="s">
        <v>5764</v>
      </c>
      <c r="ET24" s="780" t="s">
        <v>5765</v>
      </c>
      <c r="EU24" s="780" t="s">
        <v>5766</v>
      </c>
      <c r="EV24" s="780" t="s">
        <v>553</v>
      </c>
      <c r="EW24" s="780" t="s">
        <v>553</v>
      </c>
      <c r="EX24" s="780" t="s">
        <v>485</v>
      </c>
      <c r="EY24" s="780" t="s">
        <v>5767</v>
      </c>
      <c r="EZ24" s="95" t="s">
        <v>5768</v>
      </c>
      <c r="FA24" s="95" t="s">
        <v>5769</v>
      </c>
      <c r="FB24" s="780" t="s">
        <v>5770</v>
      </c>
      <c r="FC24" s="780" t="s">
        <v>518</v>
      </c>
      <c r="FD24" s="780" t="s">
        <v>5771</v>
      </c>
      <c r="FE24" s="780" t="s">
        <v>919</v>
      </c>
      <c r="FF24" s="780" t="s">
        <v>919</v>
      </c>
      <c r="FG24" s="780" t="s">
        <v>5772</v>
      </c>
      <c r="FH24" s="780" t="s">
        <v>919</v>
      </c>
      <c r="FI24" s="780" t="s">
        <v>5773</v>
      </c>
      <c r="FJ24" s="780" t="s">
        <v>5774</v>
      </c>
      <c r="FK24" s="780" t="s">
        <v>1318</v>
      </c>
      <c r="FL24" s="780" t="s">
        <v>919</v>
      </c>
      <c r="FM24" s="780"/>
      <c r="FN24" s="780"/>
      <c r="FO24" s="780" t="s">
        <v>1318</v>
      </c>
      <c r="FP24" s="780" t="s">
        <v>5775</v>
      </c>
      <c r="FQ24" s="780" t="s">
        <v>5776</v>
      </c>
      <c r="FR24" s="780"/>
      <c r="FS24" s="780" t="s">
        <v>553</v>
      </c>
      <c r="FT24" s="780" t="s">
        <v>1906</v>
      </c>
      <c r="FU24" s="783"/>
      <c r="FV24" s="785" t="s">
        <v>5777</v>
      </c>
      <c r="FW24" s="780" t="s">
        <v>455</v>
      </c>
      <c r="FX24" s="95" t="s">
        <v>485</v>
      </c>
      <c r="FY24" s="95" t="s">
        <v>455</v>
      </c>
      <c r="FZ24" s="780" t="s">
        <v>671</v>
      </c>
      <c r="GA24" s="780" t="s">
        <v>671</v>
      </c>
      <c r="GB24" s="780" t="s">
        <v>671</v>
      </c>
      <c r="GC24" s="780" t="s">
        <v>455</v>
      </c>
      <c r="GD24" s="780" t="s">
        <v>5778</v>
      </c>
      <c r="GE24" s="783"/>
      <c r="GF24" s="95" t="s">
        <v>1906</v>
      </c>
      <c r="GG24" s="785" t="s">
        <v>5779</v>
      </c>
      <c r="GH24" s="783"/>
      <c r="GI24" s="780" t="s">
        <v>5780</v>
      </c>
      <c r="GJ24" s="780" t="s">
        <v>455</v>
      </c>
      <c r="GK24" s="780" t="s">
        <v>5781</v>
      </c>
      <c r="GL24" s="780" t="s">
        <v>5781</v>
      </c>
      <c r="GM24" s="780" t="s">
        <v>5782</v>
      </c>
      <c r="GN24" s="780" t="s">
        <v>5782</v>
      </c>
      <c r="GO24" s="780" t="s">
        <v>553</v>
      </c>
      <c r="GP24" s="780" t="s">
        <v>5783</v>
      </c>
      <c r="GQ24" s="780" t="s">
        <v>455</v>
      </c>
      <c r="GR24" s="780" t="s">
        <v>5784</v>
      </c>
      <c r="GS24" s="780" t="s">
        <v>5751</v>
      </c>
      <c r="GT24" s="780" t="s">
        <v>553</v>
      </c>
      <c r="GU24" s="780" t="s">
        <v>5756</v>
      </c>
      <c r="GV24" s="780" t="s">
        <v>518</v>
      </c>
      <c r="GW24" s="780" t="s">
        <v>5785</v>
      </c>
      <c r="GX24" s="780" t="s">
        <v>455</v>
      </c>
      <c r="GY24" s="780"/>
      <c r="GZ24" s="780" t="s">
        <v>5786</v>
      </c>
      <c r="HA24" s="780" t="s">
        <v>5787</v>
      </c>
      <c r="HB24" s="780" t="s">
        <v>5787</v>
      </c>
      <c r="HC24" s="780" t="s">
        <v>5756</v>
      </c>
      <c r="HD24" s="780" t="s">
        <v>5774</v>
      </c>
      <c r="HE24" s="783"/>
      <c r="HF24" s="783"/>
      <c r="HG24" s="783"/>
      <c r="HH24" s="783"/>
      <c r="HI24" s="780" t="s">
        <v>5782</v>
      </c>
      <c r="HJ24" s="95" t="s">
        <v>5788</v>
      </c>
      <c r="HK24" s="95" t="s">
        <v>5789</v>
      </c>
      <c r="HL24" s="780" t="s">
        <v>5790</v>
      </c>
      <c r="HM24" s="95" t="s">
        <v>5781</v>
      </c>
      <c r="HN24" s="783"/>
      <c r="HO24" s="783"/>
      <c r="HP24" s="783"/>
      <c r="HQ24" s="783"/>
      <c r="HR24" s="783"/>
      <c r="HS24" s="780" t="s">
        <v>5791</v>
      </c>
      <c r="HT24" s="780" t="s">
        <v>5792</v>
      </c>
      <c r="HU24" s="780" t="s">
        <v>5793</v>
      </c>
      <c r="HV24" s="780" t="s">
        <v>5756</v>
      </c>
      <c r="HW24" s="780" t="s">
        <v>455</v>
      </c>
      <c r="HX24" s="780" t="s">
        <v>5794</v>
      </c>
      <c r="HY24" s="780" t="s">
        <v>5751</v>
      </c>
      <c r="HZ24" s="780" t="s">
        <v>5751</v>
      </c>
      <c r="IA24" s="780" t="s">
        <v>5795</v>
      </c>
      <c r="IB24" s="780" t="s">
        <v>5796</v>
      </c>
      <c r="IC24" s="780" t="s">
        <v>5797</v>
      </c>
      <c r="ID24" s="780"/>
      <c r="IE24" s="780" t="s">
        <v>5798</v>
      </c>
      <c r="IF24" s="780" t="s">
        <v>5799</v>
      </c>
      <c r="IG24" s="783"/>
      <c r="IH24" s="783"/>
      <c r="II24" s="780" t="s">
        <v>5800</v>
      </c>
      <c r="IJ24" s="783"/>
      <c r="IK24" s="783"/>
      <c r="IL24" s="90" t="s">
        <v>5801</v>
      </c>
      <c r="IM24" s="95" t="s">
        <v>5750</v>
      </c>
      <c r="IN24" s="95" t="s">
        <v>5802</v>
      </c>
      <c r="IO24" s="780" t="s">
        <v>5732</v>
      </c>
      <c r="IP24" s="780" t="s">
        <v>1318</v>
      </c>
      <c r="IQ24" s="780" t="s">
        <v>5803</v>
      </c>
      <c r="IR24" s="785" t="s">
        <v>919</v>
      </c>
      <c r="IS24" s="780"/>
      <c r="IT24" s="780" t="s">
        <v>5804</v>
      </c>
      <c r="IU24" s="780" t="s">
        <v>5805</v>
      </c>
      <c r="IV24" s="780"/>
      <c r="IW24" s="95" t="s">
        <v>5806</v>
      </c>
      <c r="IX24" s="95" t="s">
        <v>5807</v>
      </c>
      <c r="IY24" s="95" t="s">
        <v>5733</v>
      </c>
      <c r="IZ24" s="95" t="s">
        <v>5808</v>
      </c>
      <c r="JA24" s="95" t="s">
        <v>814</v>
      </c>
      <c r="JB24" s="95" t="s">
        <v>5733</v>
      </c>
      <c r="JC24" s="95" t="s">
        <v>5809</v>
      </c>
      <c r="JD24" s="95" t="s">
        <v>5810</v>
      </c>
      <c r="JE24" s="95" t="s">
        <v>5810</v>
      </c>
      <c r="JF24" s="95" t="s">
        <v>5810</v>
      </c>
      <c r="JG24" s="95" t="s">
        <v>5810</v>
      </c>
      <c r="JH24" s="95" t="s">
        <v>5810</v>
      </c>
      <c r="JI24" s="95" t="s">
        <v>5811</v>
      </c>
      <c r="JJ24" s="95" t="s">
        <v>5732</v>
      </c>
      <c r="JK24" s="95" t="s">
        <v>5732</v>
      </c>
      <c r="JL24" s="95" t="s">
        <v>5763</v>
      </c>
      <c r="JM24" s="95" t="s">
        <v>5810</v>
      </c>
      <c r="JN24" s="95" t="s">
        <v>5732</v>
      </c>
      <c r="JO24" s="95" t="s">
        <v>5810</v>
      </c>
      <c r="JP24" s="95" t="s">
        <v>5812</v>
      </c>
      <c r="JQ24" s="95" t="s">
        <v>553</v>
      </c>
      <c r="JR24" s="95" t="s">
        <v>5809</v>
      </c>
      <c r="JS24" s="780" t="s">
        <v>5813</v>
      </c>
      <c r="JT24" s="780" t="s">
        <v>5813</v>
      </c>
      <c r="JU24" s="780" t="s">
        <v>5814</v>
      </c>
      <c r="JV24" s="780" t="s">
        <v>5815</v>
      </c>
      <c r="JW24" s="780" t="s">
        <v>553</v>
      </c>
      <c r="JX24" s="780" t="s">
        <v>1318</v>
      </c>
      <c r="JY24" s="780" t="s">
        <v>919</v>
      </c>
      <c r="JZ24" s="780" t="s">
        <v>1906</v>
      </c>
      <c r="KA24" s="783"/>
      <c r="KB24" s="780" t="s">
        <v>5816</v>
      </c>
      <c r="KC24" s="780" t="s">
        <v>5809</v>
      </c>
      <c r="KD24" s="780" t="s">
        <v>5817</v>
      </c>
      <c r="KE24" s="780" t="s">
        <v>919</v>
      </c>
      <c r="KF24" s="780" t="s">
        <v>5818</v>
      </c>
      <c r="KG24" s="780" t="s">
        <v>1318</v>
      </c>
      <c r="KH24" s="780" t="s">
        <v>553</v>
      </c>
      <c r="KI24" s="780" t="s">
        <v>5819</v>
      </c>
      <c r="KJ24" s="780" t="s">
        <v>5820</v>
      </c>
      <c r="KK24" s="780" t="s">
        <v>5821</v>
      </c>
      <c r="KL24" s="780" t="s">
        <v>5822</v>
      </c>
      <c r="KM24" s="780" t="s">
        <v>5823</v>
      </c>
      <c r="KN24" s="780" t="s">
        <v>5824</v>
      </c>
      <c r="KO24" s="780" t="s">
        <v>5825</v>
      </c>
      <c r="KP24" s="95" t="s">
        <v>671</v>
      </c>
      <c r="KQ24" s="783"/>
      <c r="KR24" s="90" t="s">
        <v>5757</v>
      </c>
      <c r="KS24" s="783"/>
      <c r="KT24" s="90" t="s">
        <v>5826</v>
      </c>
      <c r="KU24" s="90" t="s">
        <v>5827</v>
      </c>
      <c r="KV24" s="90" t="s">
        <v>5828</v>
      </c>
      <c r="KW24" s="90" t="s">
        <v>5829</v>
      </c>
      <c r="KX24" s="90" t="s">
        <v>5830</v>
      </c>
      <c r="KY24" s="90" t="s">
        <v>5831</v>
      </c>
      <c r="KZ24" s="90" t="s">
        <v>5832</v>
      </c>
      <c r="LA24" s="90" t="s">
        <v>5833</v>
      </c>
      <c r="LB24" s="90" t="s">
        <v>5834</v>
      </c>
      <c r="LC24" s="90" t="s">
        <v>5835</v>
      </c>
      <c r="LD24" s="90" t="s">
        <v>5836</v>
      </c>
      <c r="LE24" s="90" t="s">
        <v>5837</v>
      </c>
      <c r="LF24" s="90" t="s">
        <v>5836</v>
      </c>
      <c r="LG24" s="90" t="s">
        <v>5836</v>
      </c>
      <c r="LH24" s="90" t="s">
        <v>5838</v>
      </c>
      <c r="LI24" s="90" t="s">
        <v>5839</v>
      </c>
      <c r="LJ24" s="90" t="s">
        <v>5839</v>
      </c>
      <c r="LK24" s="90" t="s">
        <v>5839</v>
      </c>
      <c r="LL24" s="90" t="s">
        <v>5840</v>
      </c>
      <c r="LM24" s="90" t="s">
        <v>5841</v>
      </c>
      <c r="LN24" s="90" t="s">
        <v>5842</v>
      </c>
      <c r="LO24" s="90" t="s">
        <v>5843</v>
      </c>
      <c r="LP24" s="90" t="s">
        <v>5844</v>
      </c>
      <c r="LQ24" s="90" t="s">
        <v>5845</v>
      </c>
    </row>
    <row r="25" spans="1:329" ht="409.6" x14ac:dyDescent="0.2">
      <c r="A25" s="750"/>
      <c r="B25" s="751"/>
      <c r="C25" s="83" t="s">
        <v>205</v>
      </c>
      <c r="D25" s="69" t="s">
        <v>3417</v>
      </c>
      <c r="E25" s="85" t="s">
        <v>92</v>
      </c>
      <c r="F25" s="783"/>
      <c r="G25" s="95"/>
      <c r="H25" s="783"/>
      <c r="I25" s="783"/>
      <c r="J25" s="95" t="s">
        <v>5846</v>
      </c>
      <c r="K25" s="780" t="s">
        <v>5847</v>
      </c>
      <c r="L25" s="69" t="s">
        <v>5848</v>
      </c>
      <c r="M25" s="69" t="s">
        <v>5848</v>
      </c>
      <c r="N25" s="69" t="s">
        <v>5848</v>
      </c>
      <c r="O25" s="69" t="s">
        <v>5848</v>
      </c>
      <c r="P25" s="69" t="s">
        <v>5848</v>
      </c>
      <c r="Q25" s="95" t="s">
        <v>5849</v>
      </c>
      <c r="R25" s="780" t="s">
        <v>5850</v>
      </c>
      <c r="S25" s="95" t="s">
        <v>5851</v>
      </c>
      <c r="T25" s="780" t="s">
        <v>5852</v>
      </c>
      <c r="U25" s="780" t="s">
        <v>5853</v>
      </c>
      <c r="V25" s="95" t="s">
        <v>5854</v>
      </c>
      <c r="W25" s="780" t="s">
        <v>5855</v>
      </c>
      <c r="X25" s="95" t="s">
        <v>5635</v>
      </c>
      <c r="Y25" s="95" t="s">
        <v>5856</v>
      </c>
      <c r="Z25" s="95" t="s">
        <v>5857</v>
      </c>
      <c r="AA25" s="783"/>
      <c r="AB25" s="95" t="s">
        <v>5858</v>
      </c>
      <c r="AC25" s="784" t="s">
        <v>5859</v>
      </c>
      <c r="AD25" s="783"/>
      <c r="AE25" s="783"/>
      <c r="AF25" s="783"/>
      <c r="AG25" s="783"/>
      <c r="AH25" s="783"/>
      <c r="AI25" s="783"/>
      <c r="AJ25" s="780" t="s">
        <v>5395</v>
      </c>
      <c r="AK25" s="95" t="s">
        <v>5396</v>
      </c>
      <c r="AL25" s="95" t="s">
        <v>5397</v>
      </c>
      <c r="AM25" s="95" t="s">
        <v>5638</v>
      </c>
      <c r="AN25" s="95" t="s">
        <v>5399</v>
      </c>
      <c r="AO25" s="783"/>
      <c r="AP25" s="95" t="s">
        <v>5400</v>
      </c>
      <c r="AQ25" s="783"/>
      <c r="AR25" s="780" t="s">
        <v>5860</v>
      </c>
      <c r="AS25" s="780" t="s">
        <v>5861</v>
      </c>
      <c r="AT25" s="783"/>
      <c r="AU25" s="95" t="s">
        <v>5862</v>
      </c>
      <c r="AV25" s="780" t="s">
        <v>5863</v>
      </c>
      <c r="AW25" s="780" t="s">
        <v>5405</v>
      </c>
      <c r="AX25" s="95" t="s">
        <v>5864</v>
      </c>
      <c r="AY25" s="95" t="s">
        <v>5407</v>
      </c>
      <c r="AZ25" s="783"/>
      <c r="BA25" s="783"/>
      <c r="BB25" s="783"/>
      <c r="BC25" s="783"/>
      <c r="BD25" s="95" t="s">
        <v>5865</v>
      </c>
      <c r="BE25" s="95" t="s">
        <v>5640</v>
      </c>
      <c r="BF25" s="95">
        <v>0</v>
      </c>
      <c r="BG25" s="69" t="s">
        <v>5410</v>
      </c>
      <c r="BH25" s="69" t="s">
        <v>5866</v>
      </c>
      <c r="BI25" s="69" t="s">
        <v>5867</v>
      </c>
      <c r="BJ25" s="69" t="s">
        <v>5413</v>
      </c>
      <c r="BK25" s="69" t="s">
        <v>5868</v>
      </c>
      <c r="BL25" s="69" t="s">
        <v>5415</v>
      </c>
      <c r="BM25" s="69" t="s">
        <v>5869</v>
      </c>
      <c r="BN25" s="69" t="s">
        <v>5417</v>
      </c>
      <c r="BO25" s="69" t="s">
        <v>5418</v>
      </c>
      <c r="BP25" s="69" t="s">
        <v>5870</v>
      </c>
      <c r="BQ25" s="69" t="s">
        <v>5871</v>
      </c>
      <c r="BR25" s="69" t="s">
        <v>5872</v>
      </c>
      <c r="BS25" s="69" t="s">
        <v>3515</v>
      </c>
      <c r="BT25" s="783"/>
      <c r="BU25" s="780" t="s">
        <v>5873</v>
      </c>
      <c r="BV25" s="95" t="s">
        <v>5424</v>
      </c>
      <c r="BW25" s="780" t="s">
        <v>5425</v>
      </c>
      <c r="BX25" s="95" t="s">
        <v>5426</v>
      </c>
      <c r="BY25" s="95" t="s">
        <v>5427</v>
      </c>
      <c r="BZ25" s="95" t="s">
        <v>5874</v>
      </c>
      <c r="CA25" s="95" t="s">
        <v>5429</v>
      </c>
      <c r="CB25" s="95" t="s">
        <v>5430</v>
      </c>
      <c r="CC25" s="95" t="s">
        <v>5875</v>
      </c>
      <c r="CD25" s="95" t="s">
        <v>5432</v>
      </c>
      <c r="CE25" s="95" t="s">
        <v>5433</v>
      </c>
      <c r="CF25" s="95" t="s">
        <v>5434</v>
      </c>
      <c r="CG25" s="95" t="s">
        <v>5435</v>
      </c>
      <c r="CH25" s="780" t="s">
        <v>5436</v>
      </c>
      <c r="CI25" s="95" t="s">
        <v>5437</v>
      </c>
      <c r="CJ25" s="780" t="s">
        <v>5438</v>
      </c>
      <c r="CK25" s="780" t="s">
        <v>3781</v>
      </c>
      <c r="CL25" s="780" t="s">
        <v>5439</v>
      </c>
      <c r="CM25" s="780" t="s">
        <v>5440</v>
      </c>
      <c r="CN25" s="780" t="s">
        <v>5441</v>
      </c>
      <c r="CO25" s="780" t="s">
        <v>5442</v>
      </c>
      <c r="CP25" s="780" t="s">
        <v>5443</v>
      </c>
      <c r="CQ25" s="780" t="s">
        <v>3538</v>
      </c>
      <c r="CR25" s="95" t="s">
        <v>3539</v>
      </c>
      <c r="CS25" s="780" t="s">
        <v>3540</v>
      </c>
      <c r="CT25" s="95" t="s">
        <v>5444</v>
      </c>
      <c r="CU25" s="780" t="s">
        <v>3542</v>
      </c>
      <c r="CV25" s="780" t="s">
        <v>5445</v>
      </c>
      <c r="CW25" s="780" t="s">
        <v>5446</v>
      </c>
      <c r="CX25" s="780" t="s">
        <v>5447</v>
      </c>
      <c r="CY25" s="780" t="s">
        <v>5876</v>
      </c>
      <c r="CZ25" s="95" t="s">
        <v>5449</v>
      </c>
      <c r="DA25" s="780" t="s">
        <v>5450</v>
      </c>
      <c r="DB25" s="95" t="s">
        <v>5451</v>
      </c>
      <c r="DC25" s="780" t="s">
        <v>5452</v>
      </c>
      <c r="DD25" s="780" t="s">
        <v>5453</v>
      </c>
      <c r="DE25" s="780" t="s">
        <v>5454</v>
      </c>
      <c r="DF25" s="780" t="s">
        <v>5455</v>
      </c>
      <c r="DG25" s="95" t="s">
        <v>5877</v>
      </c>
      <c r="DH25" s="94" t="s">
        <v>5457</v>
      </c>
      <c r="DI25" s="95" t="s">
        <v>5458</v>
      </c>
      <c r="DJ25" s="95" t="s">
        <v>5459</v>
      </c>
      <c r="DK25" s="95" t="s">
        <v>5460</v>
      </c>
      <c r="DL25" s="95" t="s">
        <v>5461</v>
      </c>
      <c r="DM25" s="780" t="s">
        <v>5462</v>
      </c>
      <c r="DN25" s="780" t="s">
        <v>5463</v>
      </c>
      <c r="DO25" s="780" t="s">
        <v>5464</v>
      </c>
      <c r="DP25" s="780" t="s">
        <v>5878</v>
      </c>
      <c r="DQ25" s="785" t="s">
        <v>5879</v>
      </c>
      <c r="DR25" s="780" t="s">
        <v>5467</v>
      </c>
      <c r="DS25" s="783"/>
      <c r="DT25" s="783"/>
      <c r="DU25" s="783"/>
      <c r="DV25" s="84" t="s">
        <v>5880</v>
      </c>
      <c r="DW25" s="84" t="s">
        <v>5881</v>
      </c>
      <c r="DX25" s="780" t="s">
        <v>5882</v>
      </c>
      <c r="DY25" s="783"/>
      <c r="DZ25" s="780" t="s">
        <v>5470</v>
      </c>
      <c r="EA25" s="780" t="s">
        <v>5883</v>
      </c>
      <c r="EB25" s="95" t="s">
        <v>5651</v>
      </c>
      <c r="EC25" s="783"/>
      <c r="ED25" s="95"/>
      <c r="EE25" s="783"/>
      <c r="EF25" s="783"/>
      <c r="EG25" s="783"/>
      <c r="EH25" s="783"/>
      <c r="EI25" s="780" t="s">
        <v>5884</v>
      </c>
      <c r="EJ25" s="780" t="s">
        <v>5885</v>
      </c>
      <c r="EK25" s="780" t="s">
        <v>5886</v>
      </c>
      <c r="EL25" s="780" t="s">
        <v>5887</v>
      </c>
      <c r="EM25" s="780" t="s">
        <v>5888</v>
      </c>
      <c r="EN25" s="780" t="s">
        <v>5889</v>
      </c>
      <c r="EO25" s="780" t="s">
        <v>5890</v>
      </c>
      <c r="EP25" s="780" t="s">
        <v>5891</v>
      </c>
      <c r="EQ25" s="783"/>
      <c r="ER25" s="780" t="s">
        <v>5892</v>
      </c>
      <c r="ES25" s="780" t="s">
        <v>5893</v>
      </c>
      <c r="ET25" s="780" t="s">
        <v>5894</v>
      </c>
      <c r="EU25" s="780" t="s">
        <v>5656</v>
      </c>
      <c r="EV25" s="780" t="s">
        <v>5895</v>
      </c>
      <c r="EW25" s="780" t="s">
        <v>5896</v>
      </c>
      <c r="EX25" s="780" t="s">
        <v>5897</v>
      </c>
      <c r="EY25" s="780" t="s">
        <v>5898</v>
      </c>
      <c r="EZ25" s="95" t="s">
        <v>5659</v>
      </c>
      <c r="FA25" s="95" t="s">
        <v>5899</v>
      </c>
      <c r="FB25" s="780" t="s">
        <v>5900</v>
      </c>
      <c r="FC25" s="780" t="s">
        <v>451</v>
      </c>
      <c r="FD25" s="780" t="s">
        <v>5901</v>
      </c>
      <c r="FE25" s="780" t="s">
        <v>5902</v>
      </c>
      <c r="FF25" s="780" t="s">
        <v>5903</v>
      </c>
      <c r="FG25" s="780" t="s">
        <v>5904</v>
      </c>
      <c r="FH25" s="780" t="s">
        <v>5905</v>
      </c>
      <c r="FI25" s="780" t="s">
        <v>5906</v>
      </c>
      <c r="FJ25" s="780" t="s">
        <v>5907</v>
      </c>
      <c r="FK25" s="780" t="s">
        <v>5908</v>
      </c>
      <c r="FL25" s="780" t="s">
        <v>5908</v>
      </c>
      <c r="FM25" s="780"/>
      <c r="FN25" s="780"/>
      <c r="FO25" s="780" t="s">
        <v>5909</v>
      </c>
      <c r="FP25" s="780" t="s">
        <v>5910</v>
      </c>
      <c r="FQ25" s="780" t="s">
        <v>5911</v>
      </c>
      <c r="FR25" s="780" t="s">
        <v>5912</v>
      </c>
      <c r="FS25" s="780" t="s">
        <v>5913</v>
      </c>
      <c r="FT25" s="780" t="s">
        <v>5914</v>
      </c>
      <c r="FU25" s="783"/>
      <c r="FV25" s="785" t="s">
        <v>5664</v>
      </c>
      <c r="FW25" s="780" t="s">
        <v>5915</v>
      </c>
      <c r="FX25" s="95" t="s">
        <v>5916</v>
      </c>
      <c r="FY25" s="95" t="s">
        <v>5915</v>
      </c>
      <c r="FZ25" s="780" t="s">
        <v>5917</v>
      </c>
      <c r="GA25" s="780" t="s">
        <v>5918</v>
      </c>
      <c r="GB25" s="780" t="s">
        <v>5919</v>
      </c>
      <c r="GC25" s="780" t="s">
        <v>5667</v>
      </c>
      <c r="GD25" s="780" t="s">
        <v>5513</v>
      </c>
      <c r="GE25" s="783"/>
      <c r="GF25" s="95" t="s">
        <v>5920</v>
      </c>
      <c r="GG25" s="785" t="s">
        <v>5515</v>
      </c>
      <c r="GH25" s="783"/>
      <c r="GI25" s="780" t="s">
        <v>5921</v>
      </c>
      <c r="GJ25" s="780" t="s">
        <v>5922</v>
      </c>
      <c r="GK25" s="780" t="s">
        <v>5518</v>
      </c>
      <c r="GL25" s="780" t="s">
        <v>5518</v>
      </c>
      <c r="GM25" s="780" t="s">
        <v>5519</v>
      </c>
      <c r="GN25" s="780" t="s">
        <v>5519</v>
      </c>
      <c r="GO25" s="780" t="s">
        <v>5923</v>
      </c>
      <c r="GP25" s="780" t="s">
        <v>5521</v>
      </c>
      <c r="GQ25" s="780" t="s">
        <v>5522</v>
      </c>
      <c r="GR25" s="780" t="s">
        <v>5924</v>
      </c>
      <c r="GS25" s="780" t="s">
        <v>5925</v>
      </c>
      <c r="GT25" s="780" t="s">
        <v>5926</v>
      </c>
      <c r="GU25" s="780" t="s">
        <v>5927</v>
      </c>
      <c r="GV25" s="780" t="s">
        <v>5928</v>
      </c>
      <c r="GW25" s="780" t="s">
        <v>5929</v>
      </c>
      <c r="GX25" s="780" t="s">
        <v>5930</v>
      </c>
      <c r="GY25" s="780"/>
      <c r="GZ25" s="780" t="s">
        <v>5931</v>
      </c>
      <c r="HA25" s="780" t="s">
        <v>5932</v>
      </c>
      <c r="HB25" s="780" t="s">
        <v>5933</v>
      </c>
      <c r="HC25" s="780" t="s">
        <v>5926</v>
      </c>
      <c r="HD25" s="780" t="s">
        <v>5848</v>
      </c>
      <c r="HE25" s="783"/>
      <c r="HF25" s="783"/>
      <c r="HG25" s="783"/>
      <c r="HH25" s="783"/>
      <c r="HI25" s="780" t="s">
        <v>5934</v>
      </c>
      <c r="HJ25" s="95" t="s">
        <v>5935</v>
      </c>
      <c r="HK25" s="95" t="s">
        <v>5936</v>
      </c>
      <c r="HL25" s="780" t="s">
        <v>5937</v>
      </c>
      <c r="HM25" s="95" t="s">
        <v>5938</v>
      </c>
      <c r="HN25" s="783"/>
      <c r="HO25" s="783"/>
      <c r="HP25" s="783"/>
      <c r="HQ25" s="783"/>
      <c r="HR25" s="783"/>
      <c r="HS25" s="780" t="s">
        <v>5939</v>
      </c>
      <c r="HT25" s="780" t="s">
        <v>5940</v>
      </c>
      <c r="HU25" s="780" t="s">
        <v>5941</v>
      </c>
      <c r="HV25" s="780" t="s">
        <v>5681</v>
      </c>
      <c r="HW25" s="780" t="s">
        <v>5942</v>
      </c>
      <c r="HX25" s="780" t="s">
        <v>5683</v>
      </c>
      <c r="HY25" s="780" t="s">
        <v>5684</v>
      </c>
      <c r="HZ25" s="780" t="s">
        <v>5684</v>
      </c>
      <c r="IA25" s="780" t="s">
        <v>5685</v>
      </c>
      <c r="IB25" s="780" t="s">
        <v>5686</v>
      </c>
      <c r="IC25" s="780" t="s">
        <v>5943</v>
      </c>
      <c r="ID25" s="780" t="s">
        <v>5688</v>
      </c>
      <c r="IE25" s="780" t="s">
        <v>5944</v>
      </c>
      <c r="IF25" s="780" t="s">
        <v>5549</v>
      </c>
      <c r="IG25" s="783"/>
      <c r="IH25" s="783"/>
      <c r="II25" s="780" t="s">
        <v>5945</v>
      </c>
      <c r="IJ25" s="783"/>
      <c r="IK25" s="783"/>
      <c r="IL25" s="90" t="s">
        <v>5946</v>
      </c>
      <c r="IM25" s="95" t="s">
        <v>5690</v>
      </c>
      <c r="IN25" s="95" t="s">
        <v>5947</v>
      </c>
      <c r="IO25" s="780" t="s">
        <v>5948</v>
      </c>
      <c r="IP25" s="780" t="s">
        <v>5949</v>
      </c>
      <c r="IQ25" s="780" t="s">
        <v>3656</v>
      </c>
      <c r="IR25" s="785" t="s">
        <v>5950</v>
      </c>
      <c r="IS25" s="780"/>
      <c r="IT25" s="780" t="s">
        <v>5558</v>
      </c>
      <c r="IU25" s="780" t="s">
        <v>5559</v>
      </c>
      <c r="IV25" s="780" t="s">
        <v>5695</v>
      </c>
      <c r="IW25" s="95" t="s">
        <v>5951</v>
      </c>
      <c r="IX25" s="95" t="s">
        <v>5952</v>
      </c>
      <c r="IY25" s="95" t="s">
        <v>5563</v>
      </c>
      <c r="IZ25" s="95" t="s">
        <v>5953</v>
      </c>
      <c r="JA25" s="95" t="s">
        <v>5954</v>
      </c>
      <c r="JB25" s="95" t="s">
        <v>5955</v>
      </c>
      <c r="JC25" s="95" t="s">
        <v>5567</v>
      </c>
      <c r="JD25" s="95" t="s">
        <v>5568</v>
      </c>
      <c r="JE25" s="95" t="s">
        <v>5956</v>
      </c>
      <c r="JF25" s="95" t="s">
        <v>5569</v>
      </c>
      <c r="JG25" s="95" t="s">
        <v>5570</v>
      </c>
      <c r="JH25" s="95" t="s">
        <v>5571</v>
      </c>
      <c r="JI25" s="95" t="s">
        <v>5572</v>
      </c>
      <c r="JJ25" s="95" t="s">
        <v>5700</v>
      </c>
      <c r="JK25" s="95" t="s">
        <v>5957</v>
      </c>
      <c r="JL25" s="95" t="s">
        <v>5958</v>
      </c>
      <c r="JM25" s="95" t="s">
        <v>5576</v>
      </c>
      <c r="JN25" s="95" t="s">
        <v>5577</v>
      </c>
      <c r="JO25" s="95" t="s">
        <v>5578</v>
      </c>
      <c r="JP25" s="95" t="s">
        <v>5959</v>
      </c>
      <c r="JQ25" s="95" t="s">
        <v>5960</v>
      </c>
      <c r="JR25" s="95" t="s">
        <v>5581</v>
      </c>
      <c r="JS25" s="780" t="s">
        <v>5582</v>
      </c>
      <c r="JT25" s="780" t="s">
        <v>3685</v>
      </c>
      <c r="JU25" s="780" t="s">
        <v>5961</v>
      </c>
      <c r="JV25" s="780" t="s">
        <v>5962</v>
      </c>
      <c r="JW25" s="780" t="s">
        <v>5585</v>
      </c>
      <c r="JX25" s="780" t="s">
        <v>5963</v>
      </c>
      <c r="JY25" s="780" t="s">
        <v>5964</v>
      </c>
      <c r="JZ25" s="780" t="s">
        <v>5965</v>
      </c>
      <c r="KA25" s="783"/>
      <c r="KB25" s="780" t="s">
        <v>5966</v>
      </c>
      <c r="KC25" s="780" t="s">
        <v>5707</v>
      </c>
      <c r="KD25" s="780" t="s">
        <v>5967</v>
      </c>
      <c r="KE25" s="780" t="s">
        <v>5968</v>
      </c>
      <c r="KF25" s="780" t="s">
        <v>5969</v>
      </c>
      <c r="KG25" s="780" t="s">
        <v>5970</v>
      </c>
      <c r="KH25" s="780" t="s">
        <v>5971</v>
      </c>
      <c r="KI25" s="780" t="s">
        <v>465</v>
      </c>
      <c r="KJ25" s="780" t="s">
        <v>5597</v>
      </c>
      <c r="KK25" s="780" t="s">
        <v>5714</v>
      </c>
      <c r="KL25" s="780" t="s">
        <v>5598</v>
      </c>
      <c r="KM25" s="780" t="s">
        <v>5599</v>
      </c>
      <c r="KN25" s="780" t="s">
        <v>5600</v>
      </c>
      <c r="KO25" s="780" t="s">
        <v>5972</v>
      </c>
      <c r="KP25" s="95" t="s">
        <v>5973</v>
      </c>
      <c r="KQ25" s="783"/>
      <c r="KR25" s="90" t="s">
        <v>5926</v>
      </c>
      <c r="KS25" s="783"/>
      <c r="KT25" s="90" t="s">
        <v>5974</v>
      </c>
      <c r="KU25" s="90" t="s">
        <v>5975</v>
      </c>
      <c r="KV25" s="90" t="s">
        <v>5976</v>
      </c>
      <c r="KW25" s="90" t="s">
        <v>5977</v>
      </c>
      <c r="KX25" s="90" t="s">
        <v>5978</v>
      </c>
      <c r="KY25" s="90" t="s">
        <v>5979</v>
      </c>
      <c r="KZ25" s="90" t="s">
        <v>5980</v>
      </c>
      <c r="LA25" s="90" t="s">
        <v>5981</v>
      </c>
      <c r="LB25" s="90" t="s">
        <v>5612</v>
      </c>
      <c r="LC25" s="90" t="s">
        <v>5613</v>
      </c>
      <c r="LD25" s="90" t="s">
        <v>5614</v>
      </c>
      <c r="LE25" s="90" t="s">
        <v>5615</v>
      </c>
      <c r="LF25" s="90" t="s">
        <v>5616</v>
      </c>
      <c r="LG25" s="90" t="s">
        <v>5617</v>
      </c>
      <c r="LH25" s="90" t="s">
        <v>5982</v>
      </c>
      <c r="LI25" s="90" t="s">
        <v>5619</v>
      </c>
      <c r="LJ25" s="90" t="s">
        <v>5620</v>
      </c>
      <c r="LK25" s="90" t="s">
        <v>5621</v>
      </c>
      <c r="LL25" s="90" t="s">
        <v>5983</v>
      </c>
      <c r="LM25" s="90" t="s">
        <v>5984</v>
      </c>
      <c r="LN25" s="90" t="s">
        <v>5985</v>
      </c>
      <c r="LO25" s="90" t="s">
        <v>5986</v>
      </c>
      <c r="LP25" s="90" t="s">
        <v>5626</v>
      </c>
      <c r="LQ25" s="90" t="s">
        <v>5627</v>
      </c>
    </row>
    <row r="26" spans="1:329" ht="63.75" customHeight="1" x14ac:dyDescent="0.2">
      <c r="A26" s="83" t="s">
        <v>207</v>
      </c>
      <c r="B26" s="69" t="s">
        <v>3418</v>
      </c>
      <c r="C26" s="83" t="s">
        <v>208</v>
      </c>
      <c r="D26" s="69" t="s">
        <v>3419</v>
      </c>
      <c r="E26" s="86" t="s">
        <v>209</v>
      </c>
      <c r="F26" s="783"/>
      <c r="G26" s="95"/>
      <c r="H26" s="783"/>
      <c r="I26" s="783"/>
      <c r="J26" s="95">
        <v>4.37</v>
      </c>
      <c r="K26" s="780">
        <v>0.14000000000000001</v>
      </c>
      <c r="L26" s="795">
        <f>SUM(L30,L33,L34,L36,L37)</f>
        <v>1.2650680000000001</v>
      </c>
      <c r="M26" s="795">
        <f>SUM(M30,M33,M34,M36,M37)</f>
        <v>2.3943669999999999</v>
      </c>
      <c r="N26" s="795">
        <f>SUM(N30,N33,N34,N36,N37)</f>
        <v>0.32200000000000001</v>
      </c>
      <c r="O26" s="795">
        <v>0.14499999999999999</v>
      </c>
      <c r="P26" s="795">
        <v>0.132802</v>
      </c>
      <c r="Q26" s="95">
        <v>2.4729999999999999</v>
      </c>
      <c r="R26" s="780">
        <v>18.748000000000001</v>
      </c>
      <c r="S26" s="95">
        <v>1.3129999999999999</v>
      </c>
      <c r="T26" s="780">
        <v>0.4</v>
      </c>
      <c r="U26" s="780">
        <v>4.798</v>
      </c>
      <c r="V26" s="95">
        <v>0.30599999999999999</v>
      </c>
      <c r="W26" s="780">
        <v>0.52500000000000002</v>
      </c>
      <c r="X26" s="95">
        <v>1.7689999999999999</v>
      </c>
      <c r="Y26" s="95">
        <v>0.33</v>
      </c>
      <c r="Z26" s="95">
        <v>0.35</v>
      </c>
      <c r="AA26" s="783"/>
      <c r="AB26" s="95">
        <v>10.438000000000001</v>
      </c>
      <c r="AC26" s="784">
        <v>3.2</v>
      </c>
      <c r="AD26" s="783"/>
      <c r="AE26" s="783"/>
      <c r="AF26" s="783"/>
      <c r="AG26" s="783"/>
      <c r="AH26" s="783"/>
      <c r="AI26" s="783"/>
      <c r="AJ26" s="780">
        <v>0.5</v>
      </c>
      <c r="AK26" s="780">
        <v>0.313</v>
      </c>
      <c r="AL26" s="95">
        <v>1.2829999999999999</v>
      </c>
      <c r="AM26" s="95">
        <v>0.17299999999999999</v>
      </c>
      <c r="AN26" s="95">
        <v>0.5</v>
      </c>
      <c r="AO26" s="783"/>
      <c r="AP26" s="95">
        <v>1.097</v>
      </c>
      <c r="AQ26" s="783"/>
      <c r="AR26" s="780">
        <v>1.05</v>
      </c>
      <c r="AS26" s="780">
        <v>16.853000000000002</v>
      </c>
      <c r="AT26" s="783"/>
      <c r="AU26" s="95">
        <v>1.891</v>
      </c>
      <c r="AV26" s="780">
        <v>0.34499999999999997</v>
      </c>
      <c r="AW26" s="780">
        <v>2.4049999999999998</v>
      </c>
      <c r="AX26" s="95">
        <v>1.2770000000000001</v>
      </c>
      <c r="AY26" s="95">
        <v>1.008</v>
      </c>
      <c r="AZ26" s="783"/>
      <c r="BA26" s="783"/>
      <c r="BB26" s="783"/>
      <c r="BC26" s="783"/>
      <c r="BD26" s="95">
        <v>2.8181609999999999</v>
      </c>
      <c r="BE26" s="95">
        <v>9.4E-2</v>
      </c>
      <c r="BF26" s="95">
        <v>0.254</v>
      </c>
      <c r="BG26" s="69">
        <f t="shared" ref="BG26:BP26" si="0">SUM(BG30,BG33,BG34,BG36:BG37)</f>
        <v>2.6659999999999999</v>
      </c>
      <c r="BH26" s="69">
        <f t="shared" si="0"/>
        <v>1.794</v>
      </c>
      <c r="BI26" s="69">
        <f t="shared" si="0"/>
        <v>1.881</v>
      </c>
      <c r="BJ26" s="69">
        <f t="shared" si="0"/>
        <v>2.319</v>
      </c>
      <c r="BK26" s="69">
        <f t="shared" si="0"/>
        <v>2.2999999999999998</v>
      </c>
      <c r="BL26" s="69">
        <f t="shared" si="0"/>
        <v>1.3560000000000001</v>
      </c>
      <c r="BM26" s="69">
        <f t="shared" si="0"/>
        <v>2.08</v>
      </c>
      <c r="BN26" s="69">
        <f t="shared" si="0"/>
        <v>2.08</v>
      </c>
      <c r="BO26" s="69">
        <f t="shared" si="0"/>
        <v>1.837</v>
      </c>
      <c r="BP26" s="69">
        <f t="shared" si="0"/>
        <v>1.837</v>
      </c>
      <c r="BQ26" s="69">
        <f>SUM(BQ30,BQ33,BQ34,BQ36:BQ37)</f>
        <v>2.3180000000000001</v>
      </c>
      <c r="BR26" s="796">
        <f>SUM(BR30,BR33,BR34,BR36:BR37)</f>
        <v>2.12</v>
      </c>
      <c r="BS26" s="69">
        <f>SUM(BS30,BS33,BS34,BS36:BS37)</f>
        <v>18.201000000000001</v>
      </c>
      <c r="BT26" s="783"/>
      <c r="BU26" s="780">
        <v>0.3</v>
      </c>
      <c r="BV26" s="95">
        <v>0.59499999999999997</v>
      </c>
      <c r="BW26" s="780">
        <v>5.1999999999999998E-2</v>
      </c>
      <c r="BX26" s="95">
        <v>0.40589599999999998</v>
      </c>
      <c r="BY26" s="95">
        <v>0.11600000000000001</v>
      </c>
      <c r="BZ26" s="95">
        <v>1227</v>
      </c>
      <c r="CA26" s="95">
        <v>0.36399999999999999</v>
      </c>
      <c r="CB26" s="95">
        <v>0.75700000000000001</v>
      </c>
      <c r="CC26" s="95">
        <v>0.112967</v>
      </c>
      <c r="CD26" s="95">
        <v>2.2570000000000001</v>
      </c>
      <c r="CE26" s="95">
        <v>0.28399999999999997</v>
      </c>
      <c r="CF26" s="95">
        <v>1.6879999999999999</v>
      </c>
      <c r="CG26" s="95">
        <v>0.76200000000000001</v>
      </c>
      <c r="CH26" s="780">
        <v>0.14699999999999999</v>
      </c>
      <c r="CI26" s="95">
        <v>0.13500000000000001</v>
      </c>
      <c r="CJ26" s="780">
        <v>0.08</v>
      </c>
      <c r="CK26" s="780">
        <v>0.10800999999999999</v>
      </c>
      <c r="CL26" s="780">
        <v>0.02</v>
      </c>
      <c r="CM26" s="780">
        <v>0.9</v>
      </c>
      <c r="CN26" s="780">
        <v>3.4380000000000002</v>
      </c>
      <c r="CO26" s="780">
        <v>0.629</v>
      </c>
      <c r="CP26" s="780">
        <v>9.9000000000000005E-2</v>
      </c>
      <c r="CQ26" s="780">
        <v>1.3</v>
      </c>
      <c r="CR26" s="95">
        <v>0.7</v>
      </c>
      <c r="CS26" s="780">
        <v>0.3</v>
      </c>
      <c r="CT26" s="95">
        <v>5.2999999999999999E-2</v>
      </c>
      <c r="CU26" s="780">
        <v>0.20200000000000001</v>
      </c>
      <c r="CV26" s="780">
        <v>0.47</v>
      </c>
      <c r="CW26" s="780">
        <v>0.2495</v>
      </c>
      <c r="CX26" s="780">
        <v>7.0000000000000007E-2</v>
      </c>
      <c r="CY26" s="780">
        <v>0.59399999999999997</v>
      </c>
      <c r="CZ26" s="95">
        <v>0.22500000000000001</v>
      </c>
      <c r="DA26" s="780">
        <v>4.5999999999999999E-2</v>
      </c>
      <c r="DB26" s="95">
        <v>0.60199999999999998</v>
      </c>
      <c r="DC26" s="780">
        <v>9.4E-2</v>
      </c>
      <c r="DD26" s="780">
        <v>0.73</v>
      </c>
      <c r="DE26" s="780">
        <v>8.2849000000000006E-2</v>
      </c>
      <c r="DF26" s="780">
        <v>0.69574899999999995</v>
      </c>
      <c r="DG26" s="95">
        <v>9.2780000000000005</v>
      </c>
      <c r="DH26" s="94">
        <v>0.82699999999999996</v>
      </c>
      <c r="DI26" s="95">
        <v>1.36</v>
      </c>
      <c r="DJ26" s="95">
        <v>0.05</v>
      </c>
      <c r="DK26" s="95">
        <v>0.1</v>
      </c>
      <c r="DL26" s="95">
        <v>0.04</v>
      </c>
      <c r="DM26" s="780">
        <v>0.08</v>
      </c>
      <c r="DN26" s="780">
        <v>0.3</v>
      </c>
      <c r="DO26" s="780">
        <v>6.9000000000000006E-2</v>
      </c>
      <c r="DP26" s="797">
        <v>44.77</v>
      </c>
      <c r="DQ26" s="798">
        <v>0.64200000000000002</v>
      </c>
      <c r="DR26" s="797">
        <v>1.2</v>
      </c>
      <c r="DS26" s="783"/>
      <c r="DT26" s="783"/>
      <c r="DU26" s="783"/>
      <c r="DV26" s="761">
        <f>SUM(DV30,DV33,DV34,DV36:DV37)</f>
        <v>2</v>
      </c>
      <c r="DW26" s="761">
        <f>SUM(DW30,DW33,DW34,DW36:DW37)</f>
        <v>2.0619999999999998</v>
      </c>
      <c r="DX26" s="780">
        <v>7.7610000000000001</v>
      </c>
      <c r="DY26" s="783"/>
      <c r="DZ26" s="780">
        <v>0.46367599999999998</v>
      </c>
      <c r="EA26" s="780">
        <v>3.3450000000000002</v>
      </c>
      <c r="EB26" s="799">
        <v>4279500</v>
      </c>
      <c r="EC26" s="783"/>
      <c r="ED26" s="95"/>
      <c r="EE26" s="783"/>
      <c r="EF26" s="783"/>
      <c r="EG26" s="783"/>
      <c r="EH26" s="783"/>
      <c r="EI26" s="780">
        <v>20.591000000000001</v>
      </c>
      <c r="EJ26" s="780">
        <v>1.0389999999999999</v>
      </c>
      <c r="EK26" s="780">
        <v>38.951999999999998</v>
      </c>
      <c r="EL26" s="780">
        <v>0.2</v>
      </c>
      <c r="EM26" s="780">
        <v>0.65</v>
      </c>
      <c r="EN26" s="780">
        <v>0.1</v>
      </c>
      <c r="EO26" s="780">
        <v>0.1</v>
      </c>
      <c r="EP26" s="780">
        <v>0.1</v>
      </c>
      <c r="EQ26" s="783"/>
      <c r="ER26" s="780">
        <v>0.35099999999999998</v>
      </c>
      <c r="ES26" s="780">
        <v>2.7919999999999998</v>
      </c>
      <c r="ET26" s="780">
        <v>0.12</v>
      </c>
      <c r="EU26" s="780">
        <v>2.9920000000000004</v>
      </c>
      <c r="EV26" s="780">
        <v>1.1000000000000001</v>
      </c>
      <c r="EW26" s="780">
        <v>0.19927400000000001</v>
      </c>
      <c r="EX26" s="780">
        <v>0.5</v>
      </c>
      <c r="EY26" s="780" t="s">
        <v>5767</v>
      </c>
      <c r="EZ26" s="95">
        <v>0.45530000000000004</v>
      </c>
      <c r="FA26" s="95">
        <v>0.442</v>
      </c>
      <c r="FB26" s="780">
        <v>0.61699999999999999</v>
      </c>
      <c r="FC26" s="780">
        <v>0.39200000000000002</v>
      </c>
      <c r="FD26" s="780">
        <v>1.536</v>
      </c>
      <c r="FE26" s="780">
        <v>1.4890000000000001</v>
      </c>
      <c r="FF26" s="780">
        <v>0.56699999999999995</v>
      </c>
      <c r="FG26" s="780">
        <v>0.5</v>
      </c>
      <c r="FH26" s="780">
        <v>0.498</v>
      </c>
      <c r="FI26" s="780">
        <v>0.84399999999999997</v>
      </c>
      <c r="FJ26" s="780">
        <v>0.82040000000000002</v>
      </c>
      <c r="FK26" s="780">
        <v>1.2</v>
      </c>
      <c r="FL26" s="780">
        <v>0.84120000000000006</v>
      </c>
      <c r="FM26" s="780">
        <v>0.11</v>
      </c>
      <c r="FN26" s="780">
        <v>0.217</v>
      </c>
      <c r="FO26" s="780">
        <v>0.43300000000000005</v>
      </c>
      <c r="FP26" s="780">
        <v>2.6680000000000001</v>
      </c>
      <c r="FQ26" s="780">
        <v>1.1989999999999998</v>
      </c>
      <c r="FR26" s="780">
        <v>9.2299999999999993E-2</v>
      </c>
      <c r="FS26" s="780">
        <v>0.05</v>
      </c>
      <c r="FT26" s="780">
        <v>1.2990000000000002</v>
      </c>
      <c r="FU26" s="783"/>
      <c r="FV26" s="785">
        <v>36</v>
      </c>
      <c r="FW26" s="780">
        <v>0.89500000000000002</v>
      </c>
      <c r="FX26" s="95">
        <v>19.460999999999999</v>
      </c>
      <c r="FY26" s="95">
        <v>2.7370000000000001</v>
      </c>
      <c r="FZ26" s="780">
        <v>7.4480000000000004</v>
      </c>
      <c r="GA26" s="780">
        <v>0.65</v>
      </c>
      <c r="GB26" s="780">
        <v>0.3</v>
      </c>
      <c r="GC26" s="780">
        <v>20.22</v>
      </c>
      <c r="GD26" s="780">
        <v>0.3</v>
      </c>
      <c r="GE26" s="783"/>
      <c r="GF26" s="95">
        <v>155.71199999999999</v>
      </c>
      <c r="GG26" s="785">
        <v>0.159</v>
      </c>
      <c r="GH26" s="783"/>
      <c r="GI26" s="780">
        <v>1</v>
      </c>
      <c r="GJ26" s="780">
        <v>0.498</v>
      </c>
      <c r="GK26" s="780">
        <v>0.56099999999999994</v>
      </c>
      <c r="GL26" s="780">
        <v>2.4</v>
      </c>
      <c r="GM26" s="780">
        <v>2.5</v>
      </c>
      <c r="GN26" s="780">
        <v>3.4</v>
      </c>
      <c r="GO26" s="780">
        <v>2.4</v>
      </c>
      <c r="GP26" s="780">
        <v>14.700000000000001</v>
      </c>
      <c r="GQ26" s="780">
        <v>1.8</v>
      </c>
      <c r="GR26" s="780">
        <v>5.0090000000000003</v>
      </c>
      <c r="GS26" s="780">
        <v>7.5570000000000004</v>
      </c>
      <c r="GT26" s="780">
        <v>2.1</v>
      </c>
      <c r="GU26" s="780">
        <v>1.5</v>
      </c>
      <c r="GV26" s="780">
        <v>0.5</v>
      </c>
      <c r="GW26" s="780">
        <v>3.98</v>
      </c>
      <c r="GX26" s="780">
        <v>9.4</v>
      </c>
      <c r="GY26" s="780"/>
      <c r="GZ26" s="780">
        <v>4.9499999999999993</v>
      </c>
      <c r="HA26" s="780">
        <v>0.23599999999999999</v>
      </c>
      <c r="HB26" s="780">
        <v>0.81100000000000005</v>
      </c>
      <c r="HC26" s="780">
        <v>1.119</v>
      </c>
      <c r="HD26" s="780">
        <v>0.35399999999999998</v>
      </c>
      <c r="HE26" s="783"/>
      <c r="HF26" s="783"/>
      <c r="HG26" s="783"/>
      <c r="HH26" s="783"/>
      <c r="HI26" s="780">
        <v>0.28299999999999997</v>
      </c>
      <c r="HJ26" s="95">
        <v>22.975000000000001</v>
      </c>
      <c r="HK26" s="95">
        <v>0.76300000000000001</v>
      </c>
      <c r="HL26" s="780">
        <v>0.49399999999999999</v>
      </c>
      <c r="HM26" s="95">
        <v>2.5230000000000001</v>
      </c>
      <c r="HN26" s="783"/>
      <c r="HO26" s="783"/>
      <c r="HP26" s="783"/>
      <c r="HQ26" s="783"/>
      <c r="HR26" s="783"/>
      <c r="HS26" s="780">
        <v>4.6500000000000004</v>
      </c>
      <c r="HT26" s="780">
        <v>2.6269999999999998</v>
      </c>
      <c r="HU26" s="780">
        <v>4.875</v>
      </c>
      <c r="HV26" s="780">
        <v>7.9340000000000002</v>
      </c>
      <c r="HW26" s="780">
        <v>2.5299999999999998</v>
      </c>
      <c r="HX26" s="780">
        <v>1.66</v>
      </c>
      <c r="HY26" s="780">
        <v>1.68</v>
      </c>
      <c r="HZ26" s="780">
        <v>1.859</v>
      </c>
      <c r="IA26" s="780">
        <v>14.625</v>
      </c>
      <c r="IB26" s="780">
        <v>0.90200000000000002</v>
      </c>
      <c r="IC26" s="780">
        <v>1.81</v>
      </c>
      <c r="ID26" s="780">
        <v>1.23</v>
      </c>
      <c r="IE26" s="780">
        <v>8.4600000000000009</v>
      </c>
      <c r="IF26" s="780">
        <v>5.33</v>
      </c>
      <c r="IG26" s="783"/>
      <c r="IH26" s="783"/>
      <c r="II26" s="780">
        <v>1.5940000000000001</v>
      </c>
      <c r="IJ26" s="783"/>
      <c r="IK26" s="783"/>
      <c r="IL26" s="90">
        <v>0.10100000000000001</v>
      </c>
      <c r="IM26" s="95">
        <v>26.419</v>
      </c>
      <c r="IN26" s="95">
        <v>9.9600000000000009</v>
      </c>
      <c r="IO26" s="780">
        <v>1.32</v>
      </c>
      <c r="IP26" s="780">
        <v>2.0099999999999998</v>
      </c>
      <c r="IQ26" s="780">
        <v>1.080111</v>
      </c>
      <c r="IR26" s="785">
        <v>8.3339999999999996</v>
      </c>
      <c r="IS26" s="780">
        <v>2.2401</v>
      </c>
      <c r="IT26" s="780">
        <v>3.0129999999999999</v>
      </c>
      <c r="IU26" s="780">
        <v>0.33</v>
      </c>
      <c r="IV26" s="780">
        <v>13.8</v>
      </c>
      <c r="IW26" s="800">
        <f>SUM(IW30,IW33,IW34,IW36:IW37)</f>
        <v>35.9</v>
      </c>
      <c r="IX26" s="800">
        <v>0.5</v>
      </c>
      <c r="IY26" s="800">
        <v>0.12</v>
      </c>
      <c r="IZ26" s="95">
        <v>0.19900000000000001</v>
      </c>
      <c r="JA26" s="800">
        <v>0.5</v>
      </c>
      <c r="JB26" s="95">
        <v>0.123</v>
      </c>
      <c r="JC26" s="800">
        <v>2</v>
      </c>
      <c r="JD26" s="95">
        <v>2.8000000000000001E-2</v>
      </c>
      <c r="JE26" s="95">
        <v>0.77400000000000002</v>
      </c>
      <c r="JF26" s="95">
        <v>0.03</v>
      </c>
      <c r="JG26" s="95">
        <v>2.5000000000000001E-2</v>
      </c>
      <c r="JH26" s="95">
        <v>0.02</v>
      </c>
      <c r="JI26" s="95">
        <v>0.5</v>
      </c>
      <c r="JJ26" s="95">
        <v>0.8</v>
      </c>
      <c r="JK26" s="95">
        <v>0.5</v>
      </c>
      <c r="JL26" s="95">
        <v>8.9999999999999993E-3</v>
      </c>
      <c r="JM26" s="95">
        <v>0.01</v>
      </c>
      <c r="JN26" s="95">
        <v>0.499</v>
      </c>
      <c r="JO26" s="95">
        <v>1.7999999999999999E-2</v>
      </c>
      <c r="JP26" s="95">
        <v>0.29899999999999999</v>
      </c>
      <c r="JQ26" s="95">
        <v>8.8970000000000002</v>
      </c>
      <c r="JR26" s="95">
        <v>0.3</v>
      </c>
      <c r="JS26" s="780">
        <v>1.145</v>
      </c>
      <c r="JT26" s="780" t="s">
        <v>5987</v>
      </c>
      <c r="JU26" s="780">
        <v>0.30051700000000003</v>
      </c>
      <c r="JV26" s="780">
        <v>9.6999999999999993</v>
      </c>
      <c r="JW26" s="780">
        <v>0.26100000000000001</v>
      </c>
      <c r="JX26" s="780">
        <v>0.43</v>
      </c>
      <c r="JY26" s="780">
        <v>0.11614000000000001</v>
      </c>
      <c r="JZ26" s="780">
        <v>0.52400000000000002</v>
      </c>
      <c r="KA26" s="783"/>
      <c r="KB26" s="780">
        <v>1.2729999999999999</v>
      </c>
      <c r="KC26" s="780">
        <v>1.1000000000000001</v>
      </c>
      <c r="KD26" s="780">
        <v>0.3</v>
      </c>
      <c r="KE26" s="780">
        <v>31.756</v>
      </c>
      <c r="KF26" s="780">
        <v>4.0780000000000003</v>
      </c>
      <c r="KG26" s="780">
        <v>7.9491099300000005</v>
      </c>
      <c r="KH26" s="780">
        <v>27.608999999999998</v>
      </c>
      <c r="KI26" s="780">
        <v>26.310087219</v>
      </c>
      <c r="KJ26" s="780">
        <v>6.6401854</v>
      </c>
      <c r="KK26" s="780">
        <v>5.8695608000000004</v>
      </c>
      <c r="KL26" s="780">
        <v>0.44032559999999998</v>
      </c>
      <c r="KM26" s="780">
        <v>0.14399999999999999</v>
      </c>
      <c r="KN26" s="780">
        <v>0.18629899999999999</v>
      </c>
      <c r="KO26" s="780">
        <v>2.9539970000000002</v>
      </c>
      <c r="KP26" s="95">
        <v>6.98</v>
      </c>
      <c r="KQ26" s="783"/>
      <c r="KR26" s="90">
        <f>SUM(KR30,KR33,KR34,KR36:KR37)</f>
        <v>3.8159999999999998</v>
      </c>
      <c r="KS26" s="783"/>
      <c r="KT26" s="90">
        <f t="shared" ref="KT26:LQ26" si="1">SUM(KT30,KT33,KT34,KT36:KT37)</f>
        <v>11.893000000000001</v>
      </c>
      <c r="KU26" s="762">
        <f t="shared" si="1"/>
        <v>9.01</v>
      </c>
      <c r="KV26" s="762">
        <f t="shared" si="1"/>
        <v>6.58</v>
      </c>
      <c r="KW26" s="90">
        <f t="shared" si="1"/>
        <v>88.831000000000003</v>
      </c>
      <c r="KX26" s="762">
        <f t="shared" si="1"/>
        <v>28.555</v>
      </c>
      <c r="KY26" s="762">
        <f t="shared" si="1"/>
        <v>140.613</v>
      </c>
      <c r="KZ26" s="762">
        <f t="shared" si="1"/>
        <v>18.146999999999998</v>
      </c>
      <c r="LA26" s="762">
        <f t="shared" si="1"/>
        <v>4.9210000000000003</v>
      </c>
      <c r="LB26" s="762">
        <f t="shared" si="1"/>
        <v>0.05</v>
      </c>
      <c r="LC26" s="762">
        <f t="shared" si="1"/>
        <v>0.15</v>
      </c>
      <c r="LD26" s="762">
        <f t="shared" si="1"/>
        <v>0.15</v>
      </c>
      <c r="LE26" s="762">
        <f t="shared" si="1"/>
        <v>0.14699999999999999</v>
      </c>
      <c r="LF26" s="762">
        <f t="shared" si="1"/>
        <v>0.16</v>
      </c>
      <c r="LG26" s="762">
        <f t="shared" si="1"/>
        <v>0.3</v>
      </c>
      <c r="LH26" s="762">
        <v>0.73699999999999999</v>
      </c>
      <c r="LI26" s="762">
        <f t="shared" si="1"/>
        <v>5.7602000000000002</v>
      </c>
      <c r="LJ26" s="762">
        <f t="shared" si="1"/>
        <v>0.216498</v>
      </c>
      <c r="LK26" s="762">
        <f t="shared" si="1"/>
        <v>7.7800000000000008E-2</v>
      </c>
      <c r="LL26" s="762">
        <f t="shared" si="1"/>
        <v>11.169</v>
      </c>
      <c r="LM26" s="762">
        <f t="shared" si="1"/>
        <v>22.114999999999998</v>
      </c>
      <c r="LN26" s="762">
        <f t="shared" si="1"/>
        <v>23.436000000000003</v>
      </c>
      <c r="LO26" s="762">
        <f t="shared" si="1"/>
        <v>3.0140300000000004</v>
      </c>
      <c r="LP26" s="762">
        <f t="shared" si="1"/>
        <v>1.506</v>
      </c>
      <c r="LQ26" s="762">
        <f t="shared" si="1"/>
        <v>0.45</v>
      </c>
    </row>
    <row r="27" spans="1:329" ht="33" customHeight="1" x14ac:dyDescent="0.2">
      <c r="A27" s="83"/>
      <c r="B27" s="69"/>
      <c r="C27" s="83"/>
      <c r="D27" s="69"/>
      <c r="E27" s="86"/>
      <c r="F27" s="783"/>
      <c r="G27" s="95"/>
      <c r="H27" s="783"/>
      <c r="I27" s="783"/>
      <c r="J27" s="95"/>
      <c r="K27" s="780"/>
      <c r="L27" s="795"/>
      <c r="M27" s="795"/>
      <c r="N27" s="795"/>
      <c r="O27" s="795"/>
      <c r="P27" s="795"/>
      <c r="Q27" s="95"/>
      <c r="R27" s="780"/>
      <c r="S27" s="95"/>
      <c r="T27" s="780"/>
      <c r="U27" s="780"/>
      <c r="V27" s="95"/>
      <c r="W27" s="780"/>
      <c r="X27" s="95"/>
      <c r="Y27" s="95"/>
      <c r="Z27" s="95"/>
      <c r="AA27" s="783"/>
      <c r="AB27" s="95"/>
      <c r="AC27" s="784"/>
      <c r="AD27" s="783"/>
      <c r="AE27" s="783"/>
      <c r="AF27" s="783"/>
      <c r="AG27" s="783"/>
      <c r="AH27" s="783"/>
      <c r="AI27" s="783"/>
      <c r="AJ27" s="780"/>
      <c r="AK27" s="780"/>
      <c r="AL27" s="95"/>
      <c r="AM27" s="95"/>
      <c r="AN27" s="95"/>
      <c r="AO27" s="783"/>
      <c r="AP27" s="95"/>
      <c r="AQ27" s="783"/>
      <c r="AR27" s="780"/>
      <c r="AS27" s="780"/>
      <c r="AT27" s="783"/>
      <c r="AU27" s="95"/>
      <c r="AV27" s="780"/>
      <c r="AW27" s="780"/>
      <c r="AX27" s="95"/>
      <c r="AY27" s="95"/>
      <c r="AZ27" s="783"/>
      <c r="BA27" s="783"/>
      <c r="BB27" s="783"/>
      <c r="BC27" s="783"/>
      <c r="BD27" s="95"/>
      <c r="BE27" s="95"/>
      <c r="BF27" s="95"/>
      <c r="BG27" s="69"/>
      <c r="BH27" s="69"/>
      <c r="BI27" s="69"/>
      <c r="BJ27" s="69"/>
      <c r="BK27" s="69"/>
      <c r="BL27" s="69"/>
      <c r="BM27" s="69"/>
      <c r="BN27" s="69"/>
      <c r="BO27" s="69"/>
      <c r="BP27" s="69"/>
      <c r="BQ27" s="69"/>
      <c r="BR27" s="796"/>
      <c r="BS27" s="69"/>
      <c r="BT27" s="783"/>
      <c r="BU27" s="780"/>
      <c r="BV27" s="95"/>
      <c r="BW27" s="780"/>
      <c r="BX27" s="95"/>
      <c r="BY27" s="95"/>
      <c r="BZ27" s="95"/>
      <c r="CA27" s="95"/>
      <c r="CB27" s="95"/>
      <c r="CC27" s="95"/>
      <c r="CD27" s="95"/>
      <c r="CE27" s="95"/>
      <c r="CF27" s="95"/>
      <c r="CG27" s="95"/>
      <c r="CH27" s="780"/>
      <c r="CI27" s="95"/>
      <c r="CJ27" s="780"/>
      <c r="CK27" s="780"/>
      <c r="CL27" s="780"/>
      <c r="CM27" s="780"/>
      <c r="CN27" s="780"/>
      <c r="CO27" s="780"/>
      <c r="CP27" s="780"/>
      <c r="CQ27" s="780"/>
      <c r="CR27" s="95"/>
      <c r="CS27" s="780"/>
      <c r="CT27" s="95"/>
      <c r="CU27" s="780"/>
      <c r="CV27" s="780"/>
      <c r="CW27" s="780"/>
      <c r="CX27" s="780"/>
      <c r="CY27" s="780"/>
      <c r="CZ27" s="95"/>
      <c r="DA27" s="780"/>
      <c r="DB27" s="95"/>
      <c r="DC27" s="780"/>
      <c r="DD27" s="780"/>
      <c r="DE27" s="780"/>
      <c r="DF27" s="780"/>
      <c r="DG27" s="95"/>
      <c r="DH27" s="94"/>
      <c r="DI27" s="95"/>
      <c r="DJ27" s="95"/>
      <c r="DK27" s="95"/>
      <c r="DL27" s="95"/>
      <c r="DM27" s="780"/>
      <c r="DN27" s="780"/>
      <c r="DO27" s="780"/>
      <c r="DP27" s="797"/>
      <c r="DQ27" s="798"/>
      <c r="DR27" s="797"/>
      <c r="DS27" s="783"/>
      <c r="DT27" s="783"/>
      <c r="DU27" s="783"/>
      <c r="DV27" s="761"/>
      <c r="DW27" s="761"/>
      <c r="DX27" s="780"/>
      <c r="DY27" s="783"/>
      <c r="DZ27" s="780"/>
      <c r="EA27" s="780"/>
      <c r="EB27" s="799"/>
      <c r="EC27" s="783"/>
      <c r="ED27" s="95"/>
      <c r="EE27" s="783"/>
      <c r="EF27" s="783"/>
      <c r="EG27" s="783"/>
      <c r="EH27" s="783"/>
      <c r="EI27" s="780"/>
      <c r="EJ27" s="780"/>
      <c r="EK27" s="780"/>
      <c r="EL27" s="780"/>
      <c r="EM27" s="780"/>
      <c r="EN27" s="780"/>
      <c r="EO27" s="780"/>
      <c r="EP27" s="780"/>
      <c r="EQ27" s="783"/>
      <c r="ER27" s="780"/>
      <c r="ES27" s="780"/>
      <c r="ET27" s="780"/>
      <c r="EU27" s="780"/>
      <c r="EV27" s="780"/>
      <c r="EW27" s="780"/>
      <c r="EX27" s="780"/>
      <c r="EY27" s="780"/>
      <c r="EZ27" s="95"/>
      <c r="FA27" s="95"/>
      <c r="FB27" s="780"/>
      <c r="FC27" s="780"/>
      <c r="FD27" s="780"/>
      <c r="FE27" s="780"/>
      <c r="FF27" s="780"/>
      <c r="FG27" s="780"/>
      <c r="FH27" s="780"/>
      <c r="FI27" s="780"/>
      <c r="FJ27" s="780"/>
      <c r="FK27" s="780"/>
      <c r="FL27" s="780"/>
      <c r="FM27" s="780"/>
      <c r="FN27" s="780"/>
      <c r="FO27" s="780"/>
      <c r="FP27" s="780"/>
      <c r="FQ27" s="780"/>
      <c r="FR27" s="780"/>
      <c r="FS27" s="780"/>
      <c r="FT27" s="780"/>
      <c r="FU27" s="783"/>
      <c r="FV27" s="785"/>
      <c r="FW27" s="780"/>
      <c r="FX27" s="95"/>
      <c r="FY27" s="95"/>
      <c r="FZ27" s="780"/>
      <c r="GA27" s="780"/>
      <c r="GB27" s="780"/>
      <c r="GC27" s="780"/>
      <c r="GD27" s="780"/>
      <c r="GE27" s="783"/>
      <c r="GF27" s="95"/>
      <c r="GG27" s="785"/>
      <c r="GH27" s="783"/>
      <c r="GI27" s="780"/>
      <c r="GJ27" s="780"/>
      <c r="GK27" s="780"/>
      <c r="GL27" s="780"/>
      <c r="GM27" s="780"/>
      <c r="GN27" s="780"/>
      <c r="GO27" s="780"/>
      <c r="GP27" s="780"/>
      <c r="GQ27" s="780"/>
      <c r="GR27" s="780"/>
      <c r="GS27" s="780"/>
      <c r="GT27" s="780"/>
      <c r="GU27" s="780"/>
      <c r="GV27" s="780"/>
      <c r="GW27" s="780"/>
      <c r="GX27" s="780"/>
      <c r="GY27" s="780"/>
      <c r="GZ27" s="780"/>
      <c r="HA27" s="780"/>
      <c r="HB27" s="780"/>
      <c r="HC27" s="780"/>
      <c r="HD27" s="780"/>
      <c r="HE27" s="783"/>
      <c r="HF27" s="783"/>
      <c r="HG27" s="783"/>
      <c r="HH27" s="783"/>
      <c r="HI27" s="780"/>
      <c r="HJ27" s="95"/>
      <c r="HK27" s="95"/>
      <c r="HL27" s="780"/>
      <c r="HM27" s="95"/>
      <c r="HN27" s="783"/>
      <c r="HO27" s="783"/>
      <c r="HP27" s="783"/>
      <c r="HQ27" s="783"/>
      <c r="HR27" s="783"/>
      <c r="HS27" s="780"/>
      <c r="HT27" s="780"/>
      <c r="HU27" s="780"/>
      <c r="HV27" s="780"/>
      <c r="HW27" s="780"/>
      <c r="HX27" s="780"/>
      <c r="HY27" s="780"/>
      <c r="HZ27" s="780"/>
      <c r="IA27" s="780"/>
      <c r="IB27" s="780"/>
      <c r="IC27" s="780"/>
      <c r="ID27" s="780"/>
      <c r="IE27" s="780"/>
      <c r="IF27" s="780"/>
      <c r="IG27" s="783"/>
      <c r="IH27" s="783"/>
      <c r="II27" s="780"/>
      <c r="IJ27" s="783"/>
      <c r="IK27" s="783"/>
      <c r="IL27" s="90"/>
      <c r="IM27" s="95"/>
      <c r="IN27" s="95"/>
      <c r="IO27" s="780"/>
      <c r="IP27" s="780"/>
      <c r="IQ27" s="780"/>
      <c r="IR27" s="785"/>
      <c r="IS27" s="780"/>
      <c r="IT27" s="780"/>
      <c r="IU27" s="780"/>
      <c r="IV27" s="780"/>
      <c r="IW27" s="800"/>
      <c r="IX27" s="800"/>
      <c r="IY27" s="800"/>
      <c r="IZ27" s="95"/>
      <c r="JA27" s="800"/>
      <c r="JB27" s="95"/>
      <c r="JC27" s="800"/>
      <c r="JD27" s="95"/>
      <c r="JE27" s="95"/>
      <c r="JF27" s="95"/>
      <c r="JG27" s="95"/>
      <c r="JH27" s="95"/>
      <c r="JI27" s="95"/>
      <c r="JJ27" s="95"/>
      <c r="JK27" s="95"/>
      <c r="JL27" s="95"/>
      <c r="JM27" s="95"/>
      <c r="JN27" s="95"/>
      <c r="JO27" s="95"/>
      <c r="JP27" s="95"/>
      <c r="JQ27" s="95"/>
      <c r="JR27" s="95"/>
      <c r="JS27" s="780"/>
      <c r="JT27" s="780"/>
      <c r="JU27" s="780"/>
      <c r="JV27" s="780"/>
      <c r="JW27" s="780"/>
      <c r="JX27" s="780"/>
      <c r="JY27" s="780"/>
      <c r="JZ27" s="780"/>
      <c r="KA27" s="783"/>
      <c r="KB27" s="780"/>
      <c r="KC27" s="780"/>
      <c r="KD27" s="780"/>
      <c r="KE27" s="780"/>
      <c r="KF27" s="780"/>
      <c r="KG27" s="780"/>
      <c r="KH27" s="780"/>
      <c r="KI27" s="780"/>
      <c r="KJ27" s="780"/>
      <c r="KK27" s="780"/>
      <c r="KL27" s="780"/>
      <c r="KM27" s="780"/>
      <c r="KN27" s="780"/>
      <c r="KO27" s="780"/>
      <c r="KP27" s="95"/>
      <c r="KQ27" s="783"/>
      <c r="KR27" s="90"/>
      <c r="KS27" s="783"/>
      <c r="KT27" s="90"/>
      <c r="KU27" s="762"/>
      <c r="KV27" s="762"/>
      <c r="KW27" s="90"/>
      <c r="KX27" s="762"/>
      <c r="KY27" s="762"/>
      <c r="KZ27" s="762"/>
      <c r="LA27" s="762"/>
      <c r="LB27" s="762"/>
      <c r="LC27" s="762"/>
      <c r="LD27" s="762"/>
      <c r="LE27" s="762"/>
      <c r="LF27" s="762"/>
      <c r="LG27" s="762"/>
      <c r="LH27" s="762"/>
      <c r="LI27" s="762"/>
      <c r="LJ27" s="762"/>
      <c r="LK27" s="762"/>
      <c r="LL27" s="762"/>
      <c r="LM27" s="762"/>
      <c r="LN27" s="762"/>
      <c r="LO27" s="762"/>
      <c r="LP27" s="762"/>
      <c r="LQ27" s="762"/>
    </row>
    <row r="28" spans="1:329" ht="31" customHeight="1" x14ac:dyDescent="0.2">
      <c r="A28" s="83"/>
      <c r="B28" s="69"/>
      <c r="C28" s="83"/>
      <c r="D28" s="69"/>
      <c r="E28" s="86"/>
      <c r="F28" s="783"/>
      <c r="G28" s="95"/>
      <c r="H28" s="783"/>
      <c r="I28" s="783"/>
      <c r="J28" s="95"/>
      <c r="K28" s="780"/>
      <c r="L28" s="795"/>
      <c r="M28" s="795"/>
      <c r="N28" s="795"/>
      <c r="O28" s="795"/>
      <c r="P28" s="795"/>
      <c r="Q28" s="95"/>
      <c r="R28" s="780"/>
      <c r="S28" s="95"/>
      <c r="T28" s="780"/>
      <c r="U28" s="780"/>
      <c r="V28" s="95"/>
      <c r="W28" s="780"/>
      <c r="X28" s="95"/>
      <c r="Y28" s="95"/>
      <c r="Z28" s="95"/>
      <c r="AA28" s="783"/>
      <c r="AB28" s="95"/>
      <c r="AC28" s="784"/>
      <c r="AD28" s="783"/>
      <c r="AE28" s="783"/>
      <c r="AF28" s="783"/>
      <c r="AG28" s="783"/>
      <c r="AH28" s="783"/>
      <c r="AI28" s="783"/>
      <c r="AJ28" s="780"/>
      <c r="AK28" s="780"/>
      <c r="AL28" s="95"/>
      <c r="AM28" s="95"/>
      <c r="AN28" s="95"/>
      <c r="AO28" s="783"/>
      <c r="AP28" s="95"/>
      <c r="AQ28" s="783"/>
      <c r="AR28" s="780"/>
      <c r="AS28" s="780"/>
      <c r="AT28" s="783"/>
      <c r="AU28" s="95"/>
      <c r="AV28" s="780"/>
      <c r="AW28" s="780"/>
      <c r="AX28" s="95"/>
      <c r="AY28" s="95"/>
      <c r="AZ28" s="783"/>
      <c r="BA28" s="783"/>
      <c r="BB28" s="783"/>
      <c r="BC28" s="783"/>
      <c r="BD28" s="95"/>
      <c r="BE28" s="95"/>
      <c r="BF28" s="95"/>
      <c r="BG28" s="69"/>
      <c r="BH28" s="69"/>
      <c r="BI28" s="69"/>
      <c r="BJ28" s="69"/>
      <c r="BK28" s="69"/>
      <c r="BL28" s="69"/>
      <c r="BM28" s="69"/>
      <c r="BN28" s="69"/>
      <c r="BO28" s="69"/>
      <c r="BP28" s="69"/>
      <c r="BQ28" s="69"/>
      <c r="BR28" s="796"/>
      <c r="BS28" s="69"/>
      <c r="BT28" s="783"/>
      <c r="BU28" s="780"/>
      <c r="BV28" s="95"/>
      <c r="BW28" s="780"/>
      <c r="BX28" s="95"/>
      <c r="BY28" s="95"/>
      <c r="BZ28" s="95"/>
      <c r="CA28" s="95"/>
      <c r="CB28" s="95"/>
      <c r="CC28" s="95"/>
      <c r="CD28" s="95"/>
      <c r="CE28" s="95"/>
      <c r="CF28" s="95"/>
      <c r="CG28" s="95"/>
      <c r="CH28" s="780"/>
      <c r="CI28" s="95"/>
      <c r="CJ28" s="780"/>
      <c r="CK28" s="780"/>
      <c r="CL28" s="780"/>
      <c r="CM28" s="780"/>
      <c r="CN28" s="780"/>
      <c r="CO28" s="780"/>
      <c r="CP28" s="780"/>
      <c r="CQ28" s="780"/>
      <c r="CR28" s="95"/>
      <c r="CS28" s="780"/>
      <c r="CT28" s="95"/>
      <c r="CU28" s="780"/>
      <c r="CV28" s="780"/>
      <c r="CW28" s="780"/>
      <c r="CX28" s="780"/>
      <c r="CY28" s="780"/>
      <c r="CZ28" s="95"/>
      <c r="DA28" s="780"/>
      <c r="DB28" s="95"/>
      <c r="DC28" s="780"/>
      <c r="DD28" s="780"/>
      <c r="DE28" s="780"/>
      <c r="DF28" s="780"/>
      <c r="DG28" s="95"/>
      <c r="DH28" s="94"/>
      <c r="DI28" s="95"/>
      <c r="DJ28" s="95"/>
      <c r="DK28" s="95"/>
      <c r="DL28" s="95"/>
      <c r="DM28" s="780"/>
      <c r="DN28" s="780"/>
      <c r="DO28" s="780"/>
      <c r="DP28" s="797"/>
      <c r="DQ28" s="798"/>
      <c r="DR28" s="797"/>
      <c r="DS28" s="783"/>
      <c r="DT28" s="783"/>
      <c r="DU28" s="783"/>
      <c r="DV28" s="761"/>
      <c r="DW28" s="761"/>
      <c r="DX28" s="780"/>
      <c r="DY28" s="783"/>
      <c r="DZ28" s="780"/>
      <c r="EA28" s="780"/>
      <c r="EB28" s="799"/>
      <c r="EC28" s="783"/>
      <c r="ED28" s="95"/>
      <c r="EE28" s="783"/>
      <c r="EF28" s="783"/>
      <c r="EG28" s="783"/>
      <c r="EH28" s="783"/>
      <c r="EI28" s="780"/>
      <c r="EJ28" s="780"/>
      <c r="EK28" s="780"/>
      <c r="EL28" s="780"/>
      <c r="EM28" s="780"/>
      <c r="EN28" s="780"/>
      <c r="EO28" s="780"/>
      <c r="EP28" s="780"/>
      <c r="EQ28" s="783"/>
      <c r="ER28" s="780"/>
      <c r="ES28" s="780"/>
      <c r="ET28" s="780"/>
      <c r="EU28" s="780"/>
      <c r="EV28" s="780"/>
      <c r="EW28" s="780"/>
      <c r="EX28" s="780"/>
      <c r="EY28" s="780"/>
      <c r="EZ28" s="95"/>
      <c r="FA28" s="95"/>
      <c r="FB28" s="780"/>
      <c r="FC28" s="780"/>
      <c r="FD28" s="780"/>
      <c r="FE28" s="780"/>
      <c r="FF28" s="780"/>
      <c r="FG28" s="780"/>
      <c r="FH28" s="780"/>
      <c r="FI28" s="780"/>
      <c r="FJ28" s="780"/>
      <c r="FK28" s="780"/>
      <c r="FL28" s="780"/>
      <c r="FM28" s="780"/>
      <c r="FN28" s="780"/>
      <c r="FO28" s="780"/>
      <c r="FP28" s="780"/>
      <c r="FQ28" s="780"/>
      <c r="FR28" s="780"/>
      <c r="FS28" s="780"/>
      <c r="FT28" s="780"/>
      <c r="FU28" s="783"/>
      <c r="FV28" s="785"/>
      <c r="FW28" s="780"/>
      <c r="FX28" s="95"/>
      <c r="FY28" s="95"/>
      <c r="FZ28" s="780"/>
      <c r="GA28" s="780"/>
      <c r="GB28" s="780"/>
      <c r="GC28" s="780"/>
      <c r="GD28" s="780"/>
      <c r="GE28" s="783"/>
      <c r="GF28" s="95"/>
      <c r="GG28" s="785"/>
      <c r="GH28" s="783"/>
      <c r="GI28" s="780"/>
      <c r="GJ28" s="780"/>
      <c r="GK28" s="780"/>
      <c r="GL28" s="780"/>
      <c r="GM28" s="780"/>
      <c r="GN28" s="780"/>
      <c r="GO28" s="780"/>
      <c r="GP28" s="780"/>
      <c r="GQ28" s="780"/>
      <c r="GR28" s="780"/>
      <c r="GS28" s="780"/>
      <c r="GT28" s="780"/>
      <c r="GU28" s="780"/>
      <c r="GV28" s="780"/>
      <c r="GW28" s="780"/>
      <c r="GX28" s="780"/>
      <c r="GY28" s="780"/>
      <c r="GZ28" s="780"/>
      <c r="HA28" s="780"/>
      <c r="HB28" s="780"/>
      <c r="HC28" s="780"/>
      <c r="HD28" s="780"/>
      <c r="HE28" s="783"/>
      <c r="HF28" s="783"/>
      <c r="HG28" s="783"/>
      <c r="HH28" s="783"/>
      <c r="HI28" s="780"/>
      <c r="HJ28" s="95"/>
      <c r="HK28" s="95"/>
      <c r="HL28" s="780"/>
      <c r="HM28" s="95"/>
      <c r="HN28" s="783"/>
      <c r="HO28" s="783"/>
      <c r="HP28" s="783"/>
      <c r="HQ28" s="783"/>
      <c r="HR28" s="783"/>
      <c r="HS28" s="780"/>
      <c r="HT28" s="780"/>
      <c r="HU28" s="780"/>
      <c r="HV28" s="780"/>
      <c r="HW28" s="780"/>
      <c r="HX28" s="780"/>
      <c r="HY28" s="780"/>
      <c r="HZ28" s="780"/>
      <c r="IA28" s="780"/>
      <c r="IB28" s="780"/>
      <c r="IC28" s="780"/>
      <c r="ID28" s="780"/>
      <c r="IE28" s="780"/>
      <c r="IF28" s="780"/>
      <c r="IG28" s="783"/>
      <c r="IH28" s="783"/>
      <c r="II28" s="780"/>
      <c r="IJ28" s="783"/>
      <c r="IK28" s="783"/>
      <c r="IL28" s="90"/>
      <c r="IM28" s="95"/>
      <c r="IN28" s="95"/>
      <c r="IO28" s="780"/>
      <c r="IP28" s="780"/>
      <c r="IQ28" s="780"/>
      <c r="IR28" s="785"/>
      <c r="IS28" s="780"/>
      <c r="IT28" s="780"/>
      <c r="IU28" s="780"/>
      <c r="IV28" s="780"/>
      <c r="IW28" s="800"/>
      <c r="IX28" s="800"/>
      <c r="IY28" s="800"/>
      <c r="IZ28" s="95"/>
      <c r="JA28" s="800"/>
      <c r="JB28" s="95"/>
      <c r="JC28" s="800"/>
      <c r="JD28" s="95"/>
      <c r="JE28" s="95"/>
      <c r="JF28" s="95"/>
      <c r="JG28" s="95"/>
      <c r="JH28" s="95"/>
      <c r="JI28" s="95"/>
      <c r="JJ28" s="95"/>
      <c r="JK28" s="95"/>
      <c r="JL28" s="95"/>
      <c r="JM28" s="95"/>
      <c r="JN28" s="95"/>
      <c r="JO28" s="95"/>
      <c r="JP28" s="95"/>
      <c r="JQ28" s="95"/>
      <c r="JR28" s="95"/>
      <c r="JS28" s="780"/>
      <c r="JT28" s="780"/>
      <c r="JU28" s="780"/>
      <c r="JV28" s="780"/>
      <c r="JW28" s="780"/>
      <c r="JX28" s="780"/>
      <c r="JY28" s="780"/>
      <c r="JZ28" s="780"/>
      <c r="KA28" s="783"/>
      <c r="KB28" s="780"/>
      <c r="KC28" s="780"/>
      <c r="KD28" s="780"/>
      <c r="KE28" s="780"/>
      <c r="KF28" s="780"/>
      <c r="KG28" s="780"/>
      <c r="KH28" s="780"/>
      <c r="KI28" s="780"/>
      <c r="KJ28" s="780"/>
      <c r="KK28" s="780"/>
      <c r="KL28" s="780"/>
      <c r="KM28" s="780"/>
      <c r="KN28" s="780"/>
      <c r="KO28" s="780"/>
      <c r="KP28" s="95"/>
      <c r="KQ28" s="783"/>
      <c r="KR28" s="90"/>
      <c r="KS28" s="783"/>
      <c r="KT28" s="90"/>
      <c r="KU28" s="762"/>
      <c r="KV28" s="762"/>
      <c r="KW28" s="90"/>
      <c r="KX28" s="762"/>
      <c r="KY28" s="762"/>
      <c r="KZ28" s="762"/>
      <c r="LA28" s="762"/>
      <c r="LB28" s="762"/>
      <c r="LC28" s="762"/>
      <c r="LD28" s="762"/>
      <c r="LE28" s="762"/>
      <c r="LF28" s="762"/>
      <c r="LG28" s="762"/>
      <c r="LH28" s="762"/>
      <c r="LI28" s="762"/>
      <c r="LJ28" s="762"/>
      <c r="LK28" s="762"/>
      <c r="LL28" s="762"/>
      <c r="LM28" s="762"/>
      <c r="LN28" s="762"/>
      <c r="LO28" s="762"/>
      <c r="LP28" s="762"/>
      <c r="LQ28" s="762"/>
    </row>
    <row r="29" spans="1:329" ht="31" customHeight="1" x14ac:dyDescent="0.2">
      <c r="A29" s="83"/>
      <c r="B29" s="69"/>
      <c r="C29" s="83"/>
      <c r="D29" s="69"/>
      <c r="E29" s="86"/>
      <c r="F29" s="783"/>
      <c r="G29" s="95"/>
      <c r="H29" s="783"/>
      <c r="I29" s="783"/>
      <c r="J29" s="95"/>
      <c r="K29" s="780"/>
      <c r="L29" s="795"/>
      <c r="M29" s="795"/>
      <c r="N29" s="795"/>
      <c r="O29" s="795"/>
      <c r="P29" s="795"/>
      <c r="Q29" s="95"/>
      <c r="R29" s="780"/>
      <c r="S29" s="95"/>
      <c r="T29" s="780"/>
      <c r="U29" s="780"/>
      <c r="V29" s="95"/>
      <c r="W29" s="780"/>
      <c r="X29" s="95"/>
      <c r="Y29" s="95"/>
      <c r="Z29" s="95"/>
      <c r="AA29" s="783"/>
      <c r="AB29" s="95"/>
      <c r="AC29" s="784"/>
      <c r="AD29" s="783"/>
      <c r="AE29" s="783"/>
      <c r="AF29" s="783"/>
      <c r="AG29" s="783"/>
      <c r="AH29" s="783"/>
      <c r="AI29" s="783"/>
      <c r="AJ29" s="780"/>
      <c r="AK29" s="780"/>
      <c r="AL29" s="95"/>
      <c r="AM29" s="95"/>
      <c r="AN29" s="95"/>
      <c r="AO29" s="783"/>
      <c r="AP29" s="95"/>
      <c r="AQ29" s="783"/>
      <c r="AR29" s="780"/>
      <c r="AS29" s="780"/>
      <c r="AT29" s="783"/>
      <c r="AU29" s="95"/>
      <c r="AV29" s="780"/>
      <c r="AW29" s="780"/>
      <c r="AX29" s="95"/>
      <c r="AY29" s="95"/>
      <c r="AZ29" s="783"/>
      <c r="BA29" s="783"/>
      <c r="BB29" s="783"/>
      <c r="BC29" s="783"/>
      <c r="BD29" s="95"/>
      <c r="BE29" s="95"/>
      <c r="BF29" s="95"/>
      <c r="BG29" s="69"/>
      <c r="BH29" s="69"/>
      <c r="BI29" s="69"/>
      <c r="BJ29" s="69"/>
      <c r="BK29" s="69"/>
      <c r="BL29" s="69"/>
      <c r="BM29" s="69"/>
      <c r="BN29" s="69"/>
      <c r="BO29" s="69"/>
      <c r="BP29" s="69"/>
      <c r="BQ29" s="69"/>
      <c r="BR29" s="796"/>
      <c r="BS29" s="69"/>
      <c r="BT29" s="783"/>
      <c r="BU29" s="780"/>
      <c r="BV29" s="95"/>
      <c r="BW29" s="780"/>
      <c r="BX29" s="95"/>
      <c r="BY29" s="95"/>
      <c r="BZ29" s="95"/>
      <c r="CA29" s="95"/>
      <c r="CB29" s="95"/>
      <c r="CC29" s="95"/>
      <c r="CD29" s="95"/>
      <c r="CE29" s="95"/>
      <c r="CF29" s="95"/>
      <c r="CG29" s="95"/>
      <c r="CH29" s="780"/>
      <c r="CI29" s="95"/>
      <c r="CJ29" s="780"/>
      <c r="CK29" s="780"/>
      <c r="CL29" s="780"/>
      <c r="CM29" s="780"/>
      <c r="CN29" s="780"/>
      <c r="CO29" s="780"/>
      <c r="CP29" s="780"/>
      <c r="CQ29" s="780"/>
      <c r="CR29" s="95"/>
      <c r="CS29" s="780"/>
      <c r="CT29" s="95"/>
      <c r="CU29" s="780"/>
      <c r="CV29" s="780"/>
      <c r="CW29" s="780"/>
      <c r="CX29" s="780"/>
      <c r="CY29" s="780"/>
      <c r="CZ29" s="95"/>
      <c r="DA29" s="780"/>
      <c r="DB29" s="95"/>
      <c r="DC29" s="780"/>
      <c r="DD29" s="780"/>
      <c r="DE29" s="780"/>
      <c r="DF29" s="780"/>
      <c r="DG29" s="95"/>
      <c r="DH29" s="94"/>
      <c r="DI29" s="95"/>
      <c r="DJ29" s="95"/>
      <c r="DK29" s="95"/>
      <c r="DL29" s="95"/>
      <c r="DM29" s="780"/>
      <c r="DN29" s="780"/>
      <c r="DO29" s="780"/>
      <c r="DP29" s="797"/>
      <c r="DQ29" s="798"/>
      <c r="DR29" s="797"/>
      <c r="DS29" s="783"/>
      <c r="DT29" s="783"/>
      <c r="DU29" s="783"/>
      <c r="DV29" s="761"/>
      <c r="DW29" s="761"/>
      <c r="DX29" s="780"/>
      <c r="DY29" s="783"/>
      <c r="DZ29" s="780"/>
      <c r="EA29" s="780"/>
      <c r="EB29" s="799"/>
      <c r="EC29" s="783"/>
      <c r="ED29" s="95"/>
      <c r="EE29" s="783"/>
      <c r="EF29" s="783"/>
      <c r="EG29" s="783"/>
      <c r="EH29" s="783"/>
      <c r="EI29" s="780"/>
      <c r="EJ29" s="780"/>
      <c r="EK29" s="780"/>
      <c r="EL29" s="780"/>
      <c r="EM29" s="780"/>
      <c r="EN29" s="780"/>
      <c r="EO29" s="780"/>
      <c r="EP29" s="780"/>
      <c r="EQ29" s="783"/>
      <c r="ER29" s="780"/>
      <c r="ES29" s="780"/>
      <c r="ET29" s="780"/>
      <c r="EU29" s="780"/>
      <c r="EV29" s="780"/>
      <c r="EW29" s="780"/>
      <c r="EX29" s="780"/>
      <c r="EY29" s="780"/>
      <c r="EZ29" s="95"/>
      <c r="FA29" s="95"/>
      <c r="FB29" s="780"/>
      <c r="FC29" s="780"/>
      <c r="FD29" s="780"/>
      <c r="FE29" s="780"/>
      <c r="FF29" s="780"/>
      <c r="FG29" s="780"/>
      <c r="FH29" s="780"/>
      <c r="FI29" s="780"/>
      <c r="FJ29" s="780"/>
      <c r="FK29" s="780"/>
      <c r="FL29" s="780"/>
      <c r="FM29" s="780"/>
      <c r="FN29" s="780"/>
      <c r="FO29" s="780"/>
      <c r="FP29" s="780"/>
      <c r="FQ29" s="780"/>
      <c r="FR29" s="780"/>
      <c r="FS29" s="780"/>
      <c r="FT29" s="780"/>
      <c r="FU29" s="783"/>
      <c r="FV29" s="785"/>
      <c r="FW29" s="780"/>
      <c r="FX29" s="95"/>
      <c r="FY29" s="95"/>
      <c r="FZ29" s="780"/>
      <c r="GA29" s="780"/>
      <c r="GB29" s="780"/>
      <c r="GC29" s="780"/>
      <c r="GD29" s="780"/>
      <c r="GE29" s="783"/>
      <c r="GF29" s="95"/>
      <c r="GG29" s="785"/>
      <c r="GH29" s="783"/>
      <c r="GI29" s="780"/>
      <c r="GJ29" s="780"/>
      <c r="GK29" s="780"/>
      <c r="GL29" s="780"/>
      <c r="GM29" s="780"/>
      <c r="GN29" s="780"/>
      <c r="GO29" s="780"/>
      <c r="GP29" s="780"/>
      <c r="GQ29" s="780"/>
      <c r="GR29" s="780"/>
      <c r="GS29" s="780"/>
      <c r="GT29" s="780"/>
      <c r="GU29" s="780"/>
      <c r="GV29" s="780"/>
      <c r="GW29" s="780"/>
      <c r="GX29" s="780"/>
      <c r="GY29" s="780"/>
      <c r="GZ29" s="780"/>
      <c r="HA29" s="780"/>
      <c r="HB29" s="780"/>
      <c r="HC29" s="780"/>
      <c r="HD29" s="780"/>
      <c r="HE29" s="783"/>
      <c r="HF29" s="783"/>
      <c r="HG29" s="783"/>
      <c r="HH29" s="783"/>
      <c r="HI29" s="780"/>
      <c r="HJ29" s="95"/>
      <c r="HK29" s="95"/>
      <c r="HL29" s="780"/>
      <c r="HM29" s="95"/>
      <c r="HN29" s="783"/>
      <c r="HO29" s="783"/>
      <c r="HP29" s="783"/>
      <c r="HQ29" s="783"/>
      <c r="HR29" s="783"/>
      <c r="HS29" s="780"/>
      <c r="HT29" s="780"/>
      <c r="HU29" s="780"/>
      <c r="HV29" s="780"/>
      <c r="HW29" s="780"/>
      <c r="HX29" s="780"/>
      <c r="HY29" s="780"/>
      <c r="HZ29" s="780"/>
      <c r="IA29" s="780"/>
      <c r="IB29" s="780"/>
      <c r="IC29" s="780"/>
      <c r="ID29" s="780"/>
      <c r="IE29" s="780"/>
      <c r="IF29" s="780"/>
      <c r="IG29" s="783"/>
      <c r="IH29" s="783"/>
      <c r="II29" s="780"/>
      <c r="IJ29" s="783"/>
      <c r="IK29" s="783"/>
      <c r="IL29" s="90"/>
      <c r="IM29" s="95"/>
      <c r="IN29" s="95"/>
      <c r="IO29" s="780"/>
      <c r="IP29" s="780"/>
      <c r="IQ29" s="780"/>
      <c r="IR29" s="785"/>
      <c r="IS29" s="780"/>
      <c r="IT29" s="780"/>
      <c r="IU29" s="780"/>
      <c r="IV29" s="780"/>
      <c r="IW29" s="800"/>
      <c r="IX29" s="800"/>
      <c r="IY29" s="800"/>
      <c r="IZ29" s="95"/>
      <c r="JA29" s="800"/>
      <c r="JB29" s="95"/>
      <c r="JC29" s="800"/>
      <c r="JD29" s="95"/>
      <c r="JE29" s="95"/>
      <c r="JF29" s="95"/>
      <c r="JG29" s="95"/>
      <c r="JH29" s="95"/>
      <c r="JI29" s="95"/>
      <c r="JJ29" s="95"/>
      <c r="JK29" s="95"/>
      <c r="JL29" s="95"/>
      <c r="JM29" s="95"/>
      <c r="JN29" s="95"/>
      <c r="JO29" s="95"/>
      <c r="JP29" s="95"/>
      <c r="JQ29" s="95"/>
      <c r="JR29" s="95"/>
      <c r="JS29" s="780"/>
      <c r="JT29" s="780"/>
      <c r="JU29" s="780"/>
      <c r="JV29" s="780"/>
      <c r="JW29" s="780"/>
      <c r="JX29" s="780"/>
      <c r="JY29" s="780"/>
      <c r="JZ29" s="780"/>
      <c r="KA29" s="783"/>
      <c r="KB29" s="780"/>
      <c r="KC29" s="780"/>
      <c r="KD29" s="780"/>
      <c r="KE29" s="780"/>
      <c r="KF29" s="780"/>
      <c r="KG29" s="780"/>
      <c r="KH29" s="780"/>
      <c r="KI29" s="780"/>
      <c r="KJ29" s="780"/>
      <c r="KK29" s="780"/>
      <c r="KL29" s="780"/>
      <c r="KM29" s="780"/>
      <c r="KN29" s="780"/>
      <c r="KO29" s="780"/>
      <c r="KP29" s="95"/>
      <c r="KQ29" s="783"/>
      <c r="KR29" s="90"/>
      <c r="KS29" s="783"/>
      <c r="KT29" s="90"/>
      <c r="KU29" s="762"/>
      <c r="KV29" s="762"/>
      <c r="KW29" s="90"/>
      <c r="KX29" s="762"/>
      <c r="KY29" s="762"/>
      <c r="KZ29" s="762"/>
      <c r="LA29" s="762"/>
      <c r="LB29" s="762"/>
      <c r="LC29" s="762"/>
      <c r="LD29" s="762"/>
      <c r="LE29" s="762"/>
      <c r="LF29" s="762"/>
      <c r="LG29" s="762"/>
      <c r="LH29" s="762"/>
      <c r="LI29" s="762"/>
      <c r="LJ29" s="762"/>
      <c r="LK29" s="762"/>
      <c r="LL29" s="762"/>
      <c r="LM29" s="762"/>
      <c r="LN29" s="762"/>
      <c r="LO29" s="762"/>
      <c r="LP29" s="762"/>
      <c r="LQ29" s="762"/>
    </row>
    <row r="30" spans="1:329" ht="47.25" customHeight="1" x14ac:dyDescent="0.2">
      <c r="A30" s="750" t="s">
        <v>217</v>
      </c>
      <c r="B30" s="751" t="s">
        <v>3420</v>
      </c>
      <c r="C30" s="83" t="s">
        <v>219</v>
      </c>
      <c r="D30" s="69" t="s">
        <v>3421</v>
      </c>
      <c r="E30" s="86" t="s">
        <v>209</v>
      </c>
      <c r="F30" s="783"/>
      <c r="G30" s="95"/>
      <c r="H30" s="783"/>
      <c r="I30" s="783"/>
      <c r="J30" s="95">
        <v>4.37</v>
      </c>
      <c r="K30" s="780">
        <v>7.0000000000000007E-2</v>
      </c>
      <c r="L30" s="795">
        <v>0.63556000000000001</v>
      </c>
      <c r="M30" s="795">
        <v>1.897367</v>
      </c>
      <c r="N30" s="795">
        <v>0.24399999999999999</v>
      </c>
      <c r="O30" s="795">
        <v>0.115</v>
      </c>
      <c r="P30" s="795">
        <v>8.8501999999999997E-2</v>
      </c>
      <c r="Q30" s="95">
        <v>2.4729999999999999</v>
      </c>
      <c r="R30" s="780">
        <v>18.748000000000001</v>
      </c>
      <c r="S30" s="95">
        <v>1.298</v>
      </c>
      <c r="T30" s="780">
        <v>0.4</v>
      </c>
      <c r="U30" s="780">
        <v>4.798</v>
      </c>
      <c r="V30" s="95">
        <v>0.30599999999999999</v>
      </c>
      <c r="W30" s="780">
        <v>0.52500000000000002</v>
      </c>
      <c r="X30" s="95">
        <v>1.571</v>
      </c>
      <c r="Y30" s="95">
        <v>0.3</v>
      </c>
      <c r="Z30" s="95">
        <v>0.35</v>
      </c>
      <c r="AA30" s="783"/>
      <c r="AB30" s="95">
        <v>5.0389999999999997</v>
      </c>
      <c r="AC30" s="784">
        <v>2.6</v>
      </c>
      <c r="AD30" s="783"/>
      <c r="AE30" s="783"/>
      <c r="AF30" s="783"/>
      <c r="AG30" s="783"/>
      <c r="AH30" s="783"/>
      <c r="AI30" s="783"/>
      <c r="AJ30" s="780">
        <v>0.48499999999999999</v>
      </c>
      <c r="AK30" s="780">
        <v>0.313</v>
      </c>
      <c r="AL30" s="95">
        <v>1.242</v>
      </c>
      <c r="AM30" s="95">
        <v>0.14699999999999999</v>
      </c>
      <c r="AN30" s="95">
        <v>0.48499999999999999</v>
      </c>
      <c r="AO30" s="783"/>
      <c r="AP30" s="95">
        <v>0.99399999999999999</v>
      </c>
      <c r="AQ30" s="783"/>
      <c r="AR30" s="780">
        <v>1</v>
      </c>
      <c r="AS30" s="780">
        <v>16.152000000000001</v>
      </c>
      <c r="AT30" s="783"/>
      <c r="AU30" s="95">
        <v>1</v>
      </c>
      <c r="AV30" s="780">
        <v>0.3105</v>
      </c>
      <c r="AW30" s="780">
        <v>1.766</v>
      </c>
      <c r="AX30" s="95">
        <v>1.1259999999999999</v>
      </c>
      <c r="AY30" s="95">
        <v>0.29199999999999998</v>
      </c>
      <c r="AZ30" s="783"/>
      <c r="BA30" s="783"/>
      <c r="BB30" s="783"/>
      <c r="BC30" s="783"/>
      <c r="BD30" s="95">
        <v>2.0538479999999999</v>
      </c>
      <c r="BE30" s="95">
        <v>1.4999999999999999E-2</v>
      </c>
      <c r="BF30" s="95">
        <v>9.1999999999999998E-2</v>
      </c>
      <c r="BG30" s="69">
        <v>2.6659999999999999</v>
      </c>
      <c r="BH30" s="69">
        <v>1.794</v>
      </c>
      <c r="BI30" s="69">
        <v>1.881</v>
      </c>
      <c r="BJ30" s="69">
        <v>2.319</v>
      </c>
      <c r="BK30" s="796">
        <v>2.2999999999999998</v>
      </c>
      <c r="BL30" s="69">
        <v>1.3560000000000001</v>
      </c>
      <c r="BM30" s="69">
        <v>2.08</v>
      </c>
      <c r="BN30" s="69">
        <v>2.08</v>
      </c>
      <c r="BO30" s="69">
        <v>1.837</v>
      </c>
      <c r="BP30" s="69">
        <v>1.837</v>
      </c>
      <c r="BQ30" s="69">
        <v>2.3180000000000001</v>
      </c>
      <c r="BR30" s="796">
        <v>2.12</v>
      </c>
      <c r="BS30" s="69">
        <v>18.201000000000001</v>
      </c>
      <c r="BT30" s="783"/>
      <c r="BU30" s="780">
        <v>0.3</v>
      </c>
      <c r="BV30" s="95">
        <v>0.59499999999999997</v>
      </c>
      <c r="BW30" s="780">
        <v>5.1999999999999998E-2</v>
      </c>
      <c r="BX30" s="95">
        <v>0.40589599999999998</v>
      </c>
      <c r="BY30" s="95">
        <v>0.11600000000000001</v>
      </c>
      <c r="BZ30" s="95">
        <v>784.9</v>
      </c>
      <c r="CA30" s="95">
        <v>0.36399999999999999</v>
      </c>
      <c r="CB30" s="95">
        <v>0.75700000000000001</v>
      </c>
      <c r="CC30" s="95">
        <v>0.1</v>
      </c>
      <c r="CD30" s="95">
        <v>2.2570000000000001</v>
      </c>
      <c r="CE30" s="95">
        <v>0.28100000000000003</v>
      </c>
      <c r="CF30" s="95">
        <v>1.6879999999999999</v>
      </c>
      <c r="CG30" s="95">
        <v>0.76200000000000001</v>
      </c>
      <c r="CH30" s="780">
        <v>0.113</v>
      </c>
      <c r="CI30" s="95">
        <v>0.13500000000000001</v>
      </c>
      <c r="CJ30" s="780">
        <v>7.1999999999999995E-2</v>
      </c>
      <c r="CK30" s="780">
        <v>0.107</v>
      </c>
      <c r="CL30" s="780">
        <v>0.02</v>
      </c>
      <c r="CM30" s="780">
        <v>0.9</v>
      </c>
      <c r="CN30" s="780">
        <v>3.4380000000000002</v>
      </c>
      <c r="CO30" s="780">
        <v>0.57899999999999996</v>
      </c>
      <c r="CP30" s="780">
        <v>9.9000000000000005E-2</v>
      </c>
      <c r="CQ30" s="780">
        <v>1.3</v>
      </c>
      <c r="CR30" s="95">
        <v>0.7</v>
      </c>
      <c r="CS30" s="780">
        <v>0.3</v>
      </c>
      <c r="CT30" s="95">
        <v>5.2999999999999999E-2</v>
      </c>
      <c r="CU30" s="780">
        <v>0.2</v>
      </c>
      <c r="CV30" s="780">
        <v>0.47</v>
      </c>
      <c r="CW30" s="780">
        <v>0.2495</v>
      </c>
      <c r="CX30" s="780">
        <v>7.0000000000000007E-2</v>
      </c>
      <c r="CY30" s="780">
        <v>0.59399999999999997</v>
      </c>
      <c r="CZ30" s="95">
        <v>0.22500000000000001</v>
      </c>
      <c r="DA30" s="780">
        <v>4.5999999999999999E-2</v>
      </c>
      <c r="DB30" s="95">
        <v>0.60199999999999998</v>
      </c>
      <c r="DC30" s="780">
        <v>9.4E-2</v>
      </c>
      <c r="DD30" s="780">
        <v>0.73</v>
      </c>
      <c r="DE30" s="780">
        <v>8.2849000000000006E-2</v>
      </c>
      <c r="DF30" s="780">
        <v>0.69599999999999995</v>
      </c>
      <c r="DG30" s="95">
        <v>8.3040000000000003</v>
      </c>
      <c r="DH30" s="94">
        <v>0.82699999999999996</v>
      </c>
      <c r="DI30" s="95">
        <v>1.36</v>
      </c>
      <c r="DJ30" s="95">
        <v>0.05</v>
      </c>
      <c r="DK30" s="95">
        <v>0.1</v>
      </c>
      <c r="DL30" s="95">
        <v>4.02E-2</v>
      </c>
      <c r="DM30" s="780">
        <v>0.08</v>
      </c>
      <c r="DN30" s="780">
        <v>0.3</v>
      </c>
      <c r="DO30" s="780">
        <v>6.9000000000000006E-2</v>
      </c>
      <c r="DP30" s="780">
        <v>42.9</v>
      </c>
      <c r="DQ30" s="785">
        <v>0.60599999999999998</v>
      </c>
      <c r="DR30" s="780">
        <v>0.3</v>
      </c>
      <c r="DS30" s="783"/>
      <c r="DT30" s="783"/>
      <c r="DU30" s="783"/>
      <c r="DV30" s="761">
        <v>2</v>
      </c>
      <c r="DW30" s="761">
        <v>2</v>
      </c>
      <c r="DX30" s="780">
        <v>7.7610000000000001</v>
      </c>
      <c r="DY30" s="783"/>
      <c r="DZ30" s="780">
        <v>0.46367599999999998</v>
      </c>
      <c r="EA30" s="780">
        <v>0.29799999999999999</v>
      </c>
      <c r="EB30" s="799">
        <v>175500</v>
      </c>
      <c r="EC30" s="783"/>
      <c r="ED30" s="95"/>
      <c r="EE30" s="783"/>
      <c r="EF30" s="783"/>
      <c r="EG30" s="783"/>
      <c r="EH30" s="783"/>
      <c r="EI30" s="780">
        <v>16.349</v>
      </c>
      <c r="EJ30" s="780">
        <v>0.76400000000000001</v>
      </c>
      <c r="EK30" s="780">
        <v>38.951999999999998</v>
      </c>
      <c r="EL30" s="780">
        <v>0.2</v>
      </c>
      <c r="EM30" s="780">
        <v>0.5</v>
      </c>
      <c r="EN30" s="780">
        <v>0.1</v>
      </c>
      <c r="EO30" s="780">
        <v>0.1</v>
      </c>
      <c r="EP30" s="780">
        <v>0.1</v>
      </c>
      <c r="EQ30" s="783"/>
      <c r="ER30" s="780">
        <v>0.17199999999999999</v>
      </c>
      <c r="ES30" s="780">
        <v>2.7759999999999998</v>
      </c>
      <c r="ET30" s="780">
        <v>0.108</v>
      </c>
      <c r="EU30" s="780">
        <v>2.8420000000000001</v>
      </c>
      <c r="EV30" s="780">
        <v>1.1000000000000001</v>
      </c>
      <c r="EW30" s="780">
        <v>0.19927400000000001</v>
      </c>
      <c r="EX30" s="780">
        <v>0.5</v>
      </c>
      <c r="EY30" s="780">
        <v>0.29000000000000004</v>
      </c>
      <c r="EZ30" s="95">
        <v>0.3453</v>
      </c>
      <c r="FA30" s="95">
        <v>0.39300000000000002</v>
      </c>
      <c r="FB30" s="780">
        <v>0.48499999999999999</v>
      </c>
      <c r="FC30" s="780">
        <v>0.10100000000000001</v>
      </c>
      <c r="FD30" s="780">
        <v>1.3440000000000001</v>
      </c>
      <c r="FE30" s="780">
        <v>1.0920000000000001</v>
      </c>
      <c r="FF30" s="780">
        <v>0.5</v>
      </c>
      <c r="FG30" s="780">
        <v>0.5</v>
      </c>
      <c r="FH30" s="780">
        <v>0.34799999999999998</v>
      </c>
      <c r="FI30" s="780">
        <v>0.38500000000000001</v>
      </c>
      <c r="FJ30" s="780">
        <v>0.71599999999999997</v>
      </c>
      <c r="FK30" s="780">
        <v>0.4</v>
      </c>
      <c r="FL30" s="780">
        <v>0.66800000000000004</v>
      </c>
      <c r="FM30" s="780">
        <v>0.08</v>
      </c>
      <c r="FN30" s="780">
        <v>0.11700000000000001</v>
      </c>
      <c r="FO30" s="780">
        <v>0.34</v>
      </c>
      <c r="FP30" s="780">
        <v>2.2280000000000002</v>
      </c>
      <c r="FQ30" s="780">
        <v>1.194</v>
      </c>
      <c r="FR30" s="780">
        <v>8.3299999999999999E-2</v>
      </c>
      <c r="FS30" s="780">
        <v>0.05</v>
      </c>
      <c r="FT30" s="780">
        <v>1.054</v>
      </c>
      <c r="FU30" s="783"/>
      <c r="FV30" s="785">
        <v>17.2</v>
      </c>
      <c r="FW30" s="780">
        <v>0.80528100000000002</v>
      </c>
      <c r="FX30" s="95">
        <v>18.834</v>
      </c>
      <c r="FY30" s="95">
        <v>2.4630000000000001</v>
      </c>
      <c r="FZ30" s="780">
        <v>6.0049999999999999</v>
      </c>
      <c r="GA30" s="780">
        <v>0.15</v>
      </c>
      <c r="GB30" s="780">
        <v>0.2</v>
      </c>
      <c r="GC30" s="780">
        <v>20.22</v>
      </c>
      <c r="GD30" s="780">
        <v>0.3</v>
      </c>
      <c r="GE30" s="783"/>
      <c r="GF30" s="95">
        <v>138.00399999999999</v>
      </c>
      <c r="GG30" s="785">
        <v>0.1</v>
      </c>
      <c r="GH30" s="783"/>
      <c r="GI30" s="780">
        <v>1</v>
      </c>
      <c r="GJ30" s="780">
        <v>0.23100000000000001</v>
      </c>
      <c r="GK30" s="780">
        <v>0.48399999999999999</v>
      </c>
      <c r="GL30" s="780">
        <v>2.4</v>
      </c>
      <c r="GM30" s="780">
        <v>2.5</v>
      </c>
      <c r="GN30" s="780">
        <v>3.4</v>
      </c>
      <c r="GO30" s="780">
        <v>2.4</v>
      </c>
      <c r="GP30" s="780">
        <v>14.4</v>
      </c>
      <c r="GQ30" s="780">
        <v>1.8</v>
      </c>
      <c r="GR30" s="780">
        <v>5.0090000000000003</v>
      </c>
      <c r="GS30" s="780">
        <v>7.5570000000000004</v>
      </c>
      <c r="GT30" s="780">
        <v>2.1</v>
      </c>
      <c r="GU30" s="780">
        <v>1.5</v>
      </c>
      <c r="GV30" s="780">
        <v>0.5</v>
      </c>
      <c r="GW30" s="780">
        <v>3.774</v>
      </c>
      <c r="GX30" s="780">
        <v>8.8000000000000007</v>
      </c>
      <c r="GY30" s="780"/>
      <c r="GZ30" s="780">
        <v>4.843</v>
      </c>
      <c r="HA30" s="780">
        <v>0.23599999999999999</v>
      </c>
      <c r="HB30" s="780">
        <v>0.81100000000000005</v>
      </c>
      <c r="HC30" s="780">
        <v>1.119</v>
      </c>
      <c r="HD30" s="780">
        <v>0.17699999999999999</v>
      </c>
      <c r="HE30" s="783"/>
      <c r="HF30" s="783"/>
      <c r="HG30" s="783"/>
      <c r="HH30" s="783"/>
      <c r="HI30" s="780">
        <v>0.25</v>
      </c>
      <c r="HJ30" s="95">
        <v>11.486000000000001</v>
      </c>
      <c r="HK30" s="95">
        <v>0.7</v>
      </c>
      <c r="HL30" s="780">
        <v>0.42</v>
      </c>
      <c r="HM30" s="95">
        <v>2.2010000000000001</v>
      </c>
      <c r="HN30" s="783"/>
      <c r="HO30" s="783"/>
      <c r="HP30" s="783"/>
      <c r="HQ30" s="783"/>
      <c r="HR30" s="783"/>
      <c r="HS30" s="780">
        <v>3.95</v>
      </c>
      <c r="HT30" s="780">
        <v>2.4750000000000001</v>
      </c>
      <c r="HU30" s="780">
        <v>4.5069999999999997</v>
      </c>
      <c r="HV30" s="780">
        <v>7.9340000000000002</v>
      </c>
      <c r="HW30" s="780">
        <v>2.1</v>
      </c>
      <c r="HX30" s="780">
        <v>1.32</v>
      </c>
      <c r="HY30" s="780">
        <v>1.41</v>
      </c>
      <c r="HZ30" s="780">
        <v>1.821</v>
      </c>
      <c r="IA30" s="780">
        <v>14.625</v>
      </c>
      <c r="IB30" s="780">
        <v>0.622</v>
      </c>
      <c r="IC30" s="780">
        <v>1.69</v>
      </c>
      <c r="ID30" s="780">
        <v>1.19</v>
      </c>
      <c r="IE30" s="780">
        <v>8.36</v>
      </c>
      <c r="IF30" s="780">
        <v>4.16</v>
      </c>
      <c r="IG30" s="783"/>
      <c r="IH30" s="783"/>
      <c r="II30" s="780">
        <v>0.75600000000000001</v>
      </c>
      <c r="IJ30" s="783"/>
      <c r="IK30" s="783"/>
      <c r="IL30" s="90">
        <v>0.05</v>
      </c>
      <c r="IM30" s="95">
        <v>26.419</v>
      </c>
      <c r="IN30" s="95">
        <v>9.9600000000000009</v>
      </c>
      <c r="IO30" s="780">
        <v>0.88</v>
      </c>
      <c r="IP30" s="780">
        <v>1.621</v>
      </c>
      <c r="IQ30" s="780">
        <v>0.86160800000000004</v>
      </c>
      <c r="IR30" s="785">
        <v>4.2190000000000003</v>
      </c>
      <c r="IS30" s="780">
        <v>1.8149999999999999</v>
      </c>
      <c r="IT30" s="780">
        <v>2.7519999999999998</v>
      </c>
      <c r="IU30" s="780">
        <v>0.25890000000000002</v>
      </c>
      <c r="IV30" s="780">
        <v>11.9</v>
      </c>
      <c r="IW30" s="95">
        <v>29.533999999999999</v>
      </c>
      <c r="IX30" s="800">
        <v>0.5</v>
      </c>
      <c r="IY30" s="800">
        <v>0.12</v>
      </c>
      <c r="IZ30" s="95">
        <v>0.19900000000000001</v>
      </c>
      <c r="JA30" s="800">
        <v>0.5</v>
      </c>
      <c r="JB30" s="95">
        <v>0.123</v>
      </c>
      <c r="JC30" s="800">
        <v>2</v>
      </c>
      <c r="JD30" s="95">
        <v>2.8000000000000001E-2</v>
      </c>
      <c r="JE30" s="95">
        <v>0.77400000000000002</v>
      </c>
      <c r="JF30" s="95">
        <v>0.03</v>
      </c>
      <c r="JG30" s="95">
        <v>2.5000000000000001E-2</v>
      </c>
      <c r="JH30" s="95">
        <v>0.02</v>
      </c>
      <c r="JI30" s="95">
        <v>0.5</v>
      </c>
      <c r="JJ30" s="95">
        <v>0.5</v>
      </c>
      <c r="JK30" s="95">
        <v>0.5</v>
      </c>
      <c r="JL30" s="95">
        <v>8.9999999999999993E-3</v>
      </c>
      <c r="JM30" s="95">
        <v>0.01</v>
      </c>
      <c r="JN30" s="95">
        <v>0.499</v>
      </c>
      <c r="JO30" s="95">
        <v>1.7999999999999999E-2</v>
      </c>
      <c r="JP30" s="95">
        <v>0.29899999999999999</v>
      </c>
      <c r="JQ30" s="95">
        <v>8.8970000000000002</v>
      </c>
      <c r="JR30" s="95">
        <v>0.3</v>
      </c>
      <c r="JS30" s="780">
        <v>0.36199999999999999</v>
      </c>
      <c r="JT30" s="780">
        <v>0.1</v>
      </c>
      <c r="JU30" s="780">
        <v>0.15</v>
      </c>
      <c r="JV30" s="780">
        <v>9.6999999999999993</v>
      </c>
      <c r="JW30" s="780">
        <v>0.155</v>
      </c>
      <c r="JX30" s="780">
        <v>0.3</v>
      </c>
      <c r="JY30" s="780">
        <v>0.10914</v>
      </c>
      <c r="JZ30" s="780">
        <v>0.307</v>
      </c>
      <c r="KA30" s="783"/>
      <c r="KB30" s="780">
        <v>1.21</v>
      </c>
      <c r="KC30" s="780">
        <v>1.1000000000000001</v>
      </c>
      <c r="KD30" s="780">
        <v>0.3</v>
      </c>
      <c r="KE30" s="780">
        <v>30.687999999999999</v>
      </c>
      <c r="KF30" s="780">
        <v>3.9780000000000002</v>
      </c>
      <c r="KG30" s="780">
        <v>5.2080044299999999</v>
      </c>
      <c r="KH30" s="780">
        <v>26.760999999999999</v>
      </c>
      <c r="KI30" s="780">
        <v>26.310087219</v>
      </c>
      <c r="KJ30" s="780">
        <v>6.5618846000000008</v>
      </c>
      <c r="KK30" s="780">
        <v>5.7912600000000003</v>
      </c>
      <c r="KL30" s="780">
        <v>0.44032559999999998</v>
      </c>
      <c r="KM30" s="780">
        <v>0.14399999999999999</v>
      </c>
      <c r="KN30" s="780">
        <v>0.18629899999999999</v>
      </c>
      <c r="KO30" s="780">
        <v>2.764551</v>
      </c>
      <c r="KP30" s="95">
        <v>6.98</v>
      </c>
      <c r="KQ30" s="783"/>
      <c r="KR30" s="90">
        <v>3.1019999999999999</v>
      </c>
      <c r="KS30" s="783"/>
      <c r="KT30" s="90">
        <v>11.893000000000001</v>
      </c>
      <c r="KU30" s="762">
        <v>8.82</v>
      </c>
      <c r="KV30" s="90">
        <v>6.2380000000000004</v>
      </c>
      <c r="KW30" s="90">
        <v>88.828000000000003</v>
      </c>
      <c r="KX30" s="762">
        <v>28.55</v>
      </c>
      <c r="KY30" s="90">
        <v>140.613</v>
      </c>
      <c r="KZ30" s="90">
        <v>17.530999999999999</v>
      </c>
      <c r="LA30" s="762">
        <v>4.8630000000000004</v>
      </c>
      <c r="LB30" s="762">
        <v>0.05</v>
      </c>
      <c r="LC30" s="762">
        <v>0.15</v>
      </c>
      <c r="LD30" s="762">
        <v>0.15</v>
      </c>
      <c r="LE30" s="762">
        <v>0.14199999999999999</v>
      </c>
      <c r="LF30" s="762">
        <v>0.16</v>
      </c>
      <c r="LG30" s="762">
        <v>0.3</v>
      </c>
      <c r="LH30" s="90">
        <v>0.66800000000000004</v>
      </c>
      <c r="LI30" s="762">
        <v>5.5872000000000002</v>
      </c>
      <c r="LJ30" s="762">
        <v>0.21</v>
      </c>
      <c r="LK30" s="762">
        <v>7.2800000000000004E-2</v>
      </c>
      <c r="LL30" s="90">
        <v>11.169</v>
      </c>
      <c r="LM30" s="90">
        <v>22.088999999999999</v>
      </c>
      <c r="LN30" s="762">
        <f>14.048-0.0285+3.8+5.588-F35</f>
        <v>23.407500000000002</v>
      </c>
      <c r="LO30" s="90">
        <v>2.9940000000000002</v>
      </c>
      <c r="LP30" s="90">
        <v>1.506</v>
      </c>
      <c r="LQ30" s="90">
        <v>0.44500000000000001</v>
      </c>
    </row>
    <row r="31" spans="1:329" ht="17" x14ac:dyDescent="0.2">
      <c r="A31" s="750"/>
      <c r="B31" s="751"/>
      <c r="C31" s="83" t="s">
        <v>220</v>
      </c>
      <c r="D31" s="69" t="s">
        <v>214</v>
      </c>
      <c r="E31" s="85" t="s">
        <v>215</v>
      </c>
      <c r="F31" s="783"/>
      <c r="G31" s="95"/>
      <c r="H31" s="783"/>
      <c r="I31" s="783"/>
      <c r="J31" s="763">
        <v>1</v>
      </c>
      <c r="K31" s="801">
        <v>0.5</v>
      </c>
      <c r="L31" s="802">
        <f>L30/L26</f>
        <v>0.50239196628165439</v>
      </c>
      <c r="M31" s="802">
        <f>M30/M26</f>
        <v>0.79242948136187985</v>
      </c>
      <c r="N31" s="802">
        <f>N30/N26</f>
        <v>0.75776397515527949</v>
      </c>
      <c r="O31" s="802">
        <f>O30/O26</f>
        <v>0.79310344827586221</v>
      </c>
      <c r="P31" s="802">
        <f>P30/P26</f>
        <v>0.66642068643544516</v>
      </c>
      <c r="Q31" s="763">
        <v>1</v>
      </c>
      <c r="R31" s="801">
        <v>1</v>
      </c>
      <c r="S31" s="803">
        <v>0.98857578065498863</v>
      </c>
      <c r="T31" s="801">
        <v>1</v>
      </c>
      <c r="U31" s="801">
        <v>1</v>
      </c>
      <c r="V31" s="763">
        <v>1</v>
      </c>
      <c r="W31" s="801">
        <v>1</v>
      </c>
      <c r="X31" s="803">
        <v>0.88800000000000001</v>
      </c>
      <c r="Y31" s="763">
        <v>0.90900000000000003</v>
      </c>
      <c r="Z31" s="763">
        <v>1</v>
      </c>
      <c r="AA31" s="783"/>
      <c r="AB31" s="763">
        <v>0.48280000000000001</v>
      </c>
      <c r="AC31" s="804">
        <v>0.8125</v>
      </c>
      <c r="AD31" s="783"/>
      <c r="AE31" s="783"/>
      <c r="AF31" s="783"/>
      <c r="AG31" s="783"/>
      <c r="AH31" s="783"/>
      <c r="AI31" s="783"/>
      <c r="AJ31" s="801">
        <v>0.97</v>
      </c>
      <c r="AK31" s="801">
        <v>1</v>
      </c>
      <c r="AL31" s="803">
        <v>0.9677</v>
      </c>
      <c r="AM31" s="803">
        <v>0.85</v>
      </c>
      <c r="AN31" s="803">
        <v>0.97</v>
      </c>
      <c r="AO31" s="783"/>
      <c r="AP31" s="803">
        <v>0.90610756608933452</v>
      </c>
      <c r="AQ31" s="783"/>
      <c r="AR31" s="805">
        <v>0.95</v>
      </c>
      <c r="AS31" s="801">
        <v>0.95840000000000003</v>
      </c>
      <c r="AT31" s="783"/>
      <c r="AU31" s="763">
        <v>0.52900000000000003</v>
      </c>
      <c r="AV31" s="801">
        <v>0.9</v>
      </c>
      <c r="AW31" s="801">
        <v>0.73460000000000003</v>
      </c>
      <c r="AX31" s="803">
        <v>0.88175411119812042</v>
      </c>
      <c r="AY31" s="803">
        <v>0.28968253968253965</v>
      </c>
      <c r="AZ31" s="783"/>
      <c r="BA31" s="783"/>
      <c r="BB31" s="783"/>
      <c r="BC31" s="783"/>
      <c r="BD31" s="803">
        <v>0.72879015783697243</v>
      </c>
      <c r="BE31" s="803">
        <v>0.15957446808510636</v>
      </c>
      <c r="BF31" s="803">
        <v>0.36220000000000002</v>
      </c>
      <c r="BG31" s="806">
        <v>1</v>
      </c>
      <c r="BH31" s="807">
        <v>1</v>
      </c>
      <c r="BI31" s="807">
        <v>1</v>
      </c>
      <c r="BJ31" s="807">
        <v>1</v>
      </c>
      <c r="BK31" s="807">
        <v>1</v>
      </c>
      <c r="BL31" s="807">
        <v>1</v>
      </c>
      <c r="BM31" s="807">
        <v>1</v>
      </c>
      <c r="BN31" s="807">
        <v>1</v>
      </c>
      <c r="BO31" s="807">
        <v>1</v>
      </c>
      <c r="BP31" s="807">
        <v>1</v>
      </c>
      <c r="BQ31" s="807">
        <v>1</v>
      </c>
      <c r="BR31" s="807">
        <v>1</v>
      </c>
      <c r="BS31" s="807">
        <v>1</v>
      </c>
      <c r="BT31" s="783"/>
      <c r="BU31" s="805">
        <v>1</v>
      </c>
      <c r="BV31" s="803">
        <v>1</v>
      </c>
      <c r="BW31" s="805">
        <v>1</v>
      </c>
      <c r="BX31" s="803">
        <v>1</v>
      </c>
      <c r="BY31" s="803">
        <v>1</v>
      </c>
      <c r="BZ31" s="803">
        <v>0.63959999999999995</v>
      </c>
      <c r="CA31" s="803">
        <v>1</v>
      </c>
      <c r="CB31" s="803">
        <v>1</v>
      </c>
      <c r="CC31" s="803">
        <v>0.88500000000000001</v>
      </c>
      <c r="CD31" s="803">
        <v>1</v>
      </c>
      <c r="CE31" s="803">
        <v>0.98899999999999999</v>
      </c>
      <c r="CF31" s="803">
        <v>1</v>
      </c>
      <c r="CG31" s="803">
        <v>1</v>
      </c>
      <c r="CH31" s="805">
        <v>0.76870000000000005</v>
      </c>
      <c r="CI31" s="803">
        <v>0.09</v>
      </c>
      <c r="CJ31" s="805">
        <v>0.9</v>
      </c>
      <c r="CK31" s="805">
        <v>0.99099999999999999</v>
      </c>
      <c r="CL31" s="805">
        <v>1</v>
      </c>
      <c r="CM31" s="805">
        <v>1</v>
      </c>
      <c r="CN31" s="805">
        <v>1</v>
      </c>
      <c r="CO31" s="805">
        <v>1</v>
      </c>
      <c r="CP31" s="805">
        <v>1</v>
      </c>
      <c r="CQ31" s="805">
        <v>1</v>
      </c>
      <c r="CR31" s="803">
        <v>1</v>
      </c>
      <c r="CS31" s="805">
        <v>1</v>
      </c>
      <c r="CT31" s="803">
        <v>1</v>
      </c>
      <c r="CU31" s="805">
        <v>0.99</v>
      </c>
      <c r="CV31" s="805">
        <v>1</v>
      </c>
      <c r="CW31" s="805">
        <v>1</v>
      </c>
      <c r="CX31" s="805">
        <v>1</v>
      </c>
      <c r="CY31" s="805">
        <v>1</v>
      </c>
      <c r="CZ31" s="803">
        <v>1</v>
      </c>
      <c r="DA31" s="805">
        <v>1</v>
      </c>
      <c r="DB31" s="803">
        <v>1</v>
      </c>
      <c r="DC31" s="805">
        <v>1</v>
      </c>
      <c r="DD31" s="805">
        <v>1</v>
      </c>
      <c r="DE31" s="805">
        <v>1</v>
      </c>
      <c r="DF31" s="805">
        <v>0.38700000000000001</v>
      </c>
      <c r="DG31" s="803">
        <v>0.89500000000000002</v>
      </c>
      <c r="DH31" s="808">
        <v>1</v>
      </c>
      <c r="DI31" s="803">
        <v>1</v>
      </c>
      <c r="DJ31" s="803">
        <v>1</v>
      </c>
      <c r="DK31" s="803">
        <v>1</v>
      </c>
      <c r="DL31" s="803">
        <v>1</v>
      </c>
      <c r="DM31" s="805">
        <v>1</v>
      </c>
      <c r="DN31" s="805">
        <v>1</v>
      </c>
      <c r="DO31" s="805">
        <v>1</v>
      </c>
      <c r="DP31" s="805">
        <v>0.95820000000000005</v>
      </c>
      <c r="DQ31" s="809">
        <v>0.94</v>
      </c>
      <c r="DR31" s="801">
        <v>0.5</v>
      </c>
      <c r="DS31" s="783"/>
      <c r="DT31" s="783"/>
      <c r="DU31" s="783"/>
      <c r="DV31" s="764">
        <v>1</v>
      </c>
      <c r="DW31" s="764">
        <v>0.97</v>
      </c>
      <c r="DX31" s="801">
        <v>1</v>
      </c>
      <c r="DY31" s="783"/>
      <c r="DZ31" s="805">
        <v>1</v>
      </c>
      <c r="EA31" s="805">
        <v>8.8999999999999996E-2</v>
      </c>
      <c r="EB31" s="763">
        <v>4.1000000000000002E-2</v>
      </c>
      <c r="EC31" s="783"/>
      <c r="ED31" s="95"/>
      <c r="EE31" s="783"/>
      <c r="EF31" s="783"/>
      <c r="EG31" s="783"/>
      <c r="EH31" s="783"/>
      <c r="EI31" s="801">
        <v>0.79400000000000004</v>
      </c>
      <c r="EJ31" s="805">
        <v>0.73532242540904724</v>
      </c>
      <c r="EK31" s="805">
        <v>1</v>
      </c>
      <c r="EL31" s="805">
        <v>1</v>
      </c>
      <c r="EM31" s="801">
        <v>0.77</v>
      </c>
      <c r="EN31" s="801">
        <v>1</v>
      </c>
      <c r="EO31" s="801">
        <v>1</v>
      </c>
      <c r="EP31" s="780">
        <v>1</v>
      </c>
      <c r="EQ31" s="783"/>
      <c r="ER31" s="805">
        <v>0.49</v>
      </c>
      <c r="ES31" s="805">
        <v>0.99429999999999996</v>
      </c>
      <c r="ET31" s="805">
        <v>0.9</v>
      </c>
      <c r="EU31" s="805">
        <v>0.95</v>
      </c>
      <c r="EV31" s="805">
        <v>1</v>
      </c>
      <c r="EW31" s="805">
        <v>1</v>
      </c>
      <c r="EX31" s="805">
        <v>1</v>
      </c>
      <c r="EY31" s="780">
        <v>0.26</v>
      </c>
      <c r="EZ31" s="95">
        <v>0.75840105424994497</v>
      </c>
      <c r="FA31" s="95">
        <v>0.88900000000000001</v>
      </c>
      <c r="FB31" s="780">
        <v>0.78600000000000003</v>
      </c>
      <c r="FC31" s="780">
        <v>0.25800000000000001</v>
      </c>
      <c r="FD31" s="780">
        <v>0.875</v>
      </c>
      <c r="FE31" s="805">
        <v>0.73</v>
      </c>
      <c r="FF31" s="805">
        <v>0.88200000000000001</v>
      </c>
      <c r="FG31" s="805">
        <v>1</v>
      </c>
      <c r="FH31" s="805">
        <v>0.7</v>
      </c>
      <c r="FI31" s="805">
        <v>0.45700000000000002</v>
      </c>
      <c r="FJ31" s="805">
        <v>0.89739999999999998</v>
      </c>
      <c r="FK31" s="805">
        <v>0.33333333333333337</v>
      </c>
      <c r="FL31" s="805">
        <v>0.79400000000000004</v>
      </c>
      <c r="FM31" s="805">
        <v>0.72</v>
      </c>
      <c r="FN31" s="805">
        <v>0.54</v>
      </c>
      <c r="FO31" s="805">
        <v>0.78500000000000003</v>
      </c>
      <c r="FP31" s="805">
        <v>0.26679999999999998</v>
      </c>
      <c r="FQ31" s="805">
        <v>1</v>
      </c>
      <c r="FR31" s="805">
        <v>0.90249999999999997</v>
      </c>
      <c r="FS31" s="805">
        <v>1</v>
      </c>
      <c r="FT31" s="805">
        <v>0.81120000000000003</v>
      </c>
      <c r="FU31" s="783"/>
      <c r="FV31" s="810">
        <v>0.48</v>
      </c>
      <c r="FW31" s="801">
        <v>0.9</v>
      </c>
      <c r="FX31" s="763">
        <v>0.96779999999999999</v>
      </c>
      <c r="FY31" s="763">
        <v>0.9</v>
      </c>
      <c r="FZ31" s="801">
        <v>0.80630000000000002</v>
      </c>
      <c r="GA31" s="801">
        <v>0.23080000000000001</v>
      </c>
      <c r="GB31" s="801">
        <v>0.66669999999999996</v>
      </c>
      <c r="GC31" s="805">
        <v>1</v>
      </c>
      <c r="GD31" s="805">
        <v>1</v>
      </c>
      <c r="GE31" s="811"/>
      <c r="GF31" s="803">
        <v>0.88627722975750101</v>
      </c>
      <c r="GG31" s="810">
        <v>0.62890000000000001</v>
      </c>
      <c r="GH31" s="783"/>
      <c r="GI31" s="805">
        <v>1</v>
      </c>
      <c r="GJ31" s="805">
        <v>0.41539999999999999</v>
      </c>
      <c r="GK31" s="805">
        <v>0.86274509803921573</v>
      </c>
      <c r="GL31" s="805">
        <v>1</v>
      </c>
      <c r="GM31" s="805">
        <v>0.42399999999999999</v>
      </c>
      <c r="GN31" s="805">
        <v>0.57599999999999996</v>
      </c>
      <c r="GO31" s="805">
        <v>1</v>
      </c>
      <c r="GP31" s="805">
        <v>0.98</v>
      </c>
      <c r="GQ31" s="805">
        <v>0</v>
      </c>
      <c r="GR31" s="805">
        <v>1</v>
      </c>
      <c r="GS31" s="805">
        <v>1</v>
      </c>
      <c r="GT31" s="805">
        <v>1</v>
      </c>
      <c r="GU31" s="805">
        <v>1</v>
      </c>
      <c r="GV31" s="805">
        <v>1</v>
      </c>
      <c r="GW31" s="805">
        <v>0.95</v>
      </c>
      <c r="GX31" s="805">
        <v>0.93830000000000002</v>
      </c>
      <c r="GY31" s="805"/>
      <c r="GZ31" s="805">
        <v>0.97838383838383847</v>
      </c>
      <c r="HA31" s="805">
        <v>1</v>
      </c>
      <c r="HB31" s="805">
        <v>1</v>
      </c>
      <c r="HC31" s="805">
        <v>1</v>
      </c>
      <c r="HD31" s="805">
        <v>0.5</v>
      </c>
      <c r="HE31" s="783"/>
      <c r="HF31" s="783"/>
      <c r="HG31" s="783"/>
      <c r="HH31" s="783"/>
      <c r="HI31" s="801">
        <v>0.88339999999999996</v>
      </c>
      <c r="HJ31" s="763">
        <v>0.49990000000000001</v>
      </c>
      <c r="HK31" s="812">
        <v>0.9</v>
      </c>
      <c r="HL31" s="801">
        <v>0.85019999999999996</v>
      </c>
      <c r="HM31" s="763">
        <v>0.88</v>
      </c>
      <c r="HN31" s="783"/>
      <c r="HO31" s="783"/>
      <c r="HP31" s="783"/>
      <c r="HQ31" s="783"/>
      <c r="HR31" s="783"/>
      <c r="HS31" s="805">
        <v>0.84950000000000003</v>
      </c>
      <c r="HT31" s="805">
        <v>0.94210000000000005</v>
      </c>
      <c r="HU31" s="805">
        <v>0.92449999999999999</v>
      </c>
      <c r="HV31" s="805">
        <v>1</v>
      </c>
      <c r="HW31" s="805">
        <v>0.83</v>
      </c>
      <c r="HX31" s="805">
        <v>0.79520000000000002</v>
      </c>
      <c r="HY31" s="805">
        <v>0.83930000000000005</v>
      </c>
      <c r="HZ31" s="805">
        <v>0.97860000000000003</v>
      </c>
      <c r="IA31" s="801">
        <v>1</v>
      </c>
      <c r="IB31" s="801">
        <v>0.68969999999999998</v>
      </c>
      <c r="IC31" s="801">
        <v>0.93369999999999997</v>
      </c>
      <c r="ID31" s="801">
        <v>0.97540000000000004</v>
      </c>
      <c r="IE31" s="780">
        <v>98.82</v>
      </c>
      <c r="IF31" s="801">
        <v>0.78049999999999997</v>
      </c>
      <c r="IG31" s="783"/>
      <c r="IH31" s="783"/>
      <c r="II31" s="801">
        <v>0.5</v>
      </c>
      <c r="IJ31" s="783"/>
      <c r="IK31" s="783"/>
      <c r="IL31" s="765">
        <v>1</v>
      </c>
      <c r="IM31" s="763">
        <v>1</v>
      </c>
      <c r="IN31" s="763">
        <v>1</v>
      </c>
      <c r="IO31" s="801">
        <v>0.66669999999999996</v>
      </c>
      <c r="IP31" s="805">
        <v>0.80600000000000005</v>
      </c>
      <c r="IQ31" s="805">
        <v>0.79800000000000004</v>
      </c>
      <c r="IR31" s="809">
        <v>0.50623950083993285</v>
      </c>
      <c r="IS31" s="805">
        <v>0.8102316860854426</v>
      </c>
      <c r="IT31" s="805">
        <v>0.91337537338201125</v>
      </c>
      <c r="IU31" s="805">
        <v>0.78500000000000003</v>
      </c>
      <c r="IV31" s="805">
        <v>0.86299999999999999</v>
      </c>
      <c r="IW31" s="763">
        <v>0.90200000000000002</v>
      </c>
      <c r="IX31" s="763">
        <v>1</v>
      </c>
      <c r="IY31" s="763">
        <v>1</v>
      </c>
      <c r="IZ31" s="763">
        <v>1</v>
      </c>
      <c r="JA31" s="763">
        <v>1</v>
      </c>
      <c r="JB31" s="763">
        <v>1</v>
      </c>
      <c r="JC31" s="763">
        <v>1</v>
      </c>
      <c r="JD31" s="763">
        <v>1</v>
      </c>
      <c r="JE31" s="763">
        <v>1</v>
      </c>
      <c r="JF31" s="763">
        <v>1</v>
      </c>
      <c r="JG31" s="763">
        <v>1</v>
      </c>
      <c r="JH31" s="763">
        <v>1</v>
      </c>
      <c r="JI31" s="763">
        <v>1</v>
      </c>
      <c r="JJ31" s="763">
        <v>0.625</v>
      </c>
      <c r="JK31" s="763">
        <v>1</v>
      </c>
      <c r="JL31" s="763">
        <v>1</v>
      </c>
      <c r="JM31" s="763">
        <v>1</v>
      </c>
      <c r="JN31" s="763">
        <v>1</v>
      </c>
      <c r="JO31" s="763">
        <v>1</v>
      </c>
      <c r="JP31" s="763">
        <v>1</v>
      </c>
      <c r="JQ31" s="763">
        <v>1</v>
      </c>
      <c r="JR31" s="763">
        <v>1</v>
      </c>
      <c r="JS31" s="805">
        <v>0.317</v>
      </c>
      <c r="JT31" s="805">
        <v>0.1</v>
      </c>
      <c r="JU31" s="805">
        <v>0.79</v>
      </c>
      <c r="JV31" s="805">
        <v>1</v>
      </c>
      <c r="JW31" s="805">
        <v>0.59770000000000001</v>
      </c>
      <c r="JX31" s="805">
        <v>0.6976</v>
      </c>
      <c r="JY31" s="805">
        <v>0.86099999999999999</v>
      </c>
      <c r="JZ31" s="805">
        <v>0.58599999999999997</v>
      </c>
      <c r="KA31" s="783"/>
      <c r="KB31" s="805">
        <v>0.95050000000000001</v>
      </c>
      <c r="KC31" s="805">
        <v>1</v>
      </c>
      <c r="KD31" s="805">
        <v>1</v>
      </c>
      <c r="KE31" s="805">
        <v>0.96636856027207452</v>
      </c>
      <c r="KF31" s="805">
        <v>0.97550000000000003</v>
      </c>
      <c r="KG31" s="805">
        <v>0.65516824850351507</v>
      </c>
      <c r="KH31" s="805">
        <v>0.96919999999999995</v>
      </c>
      <c r="KI31" s="805">
        <v>1</v>
      </c>
      <c r="KJ31" s="805">
        <v>1</v>
      </c>
      <c r="KK31" s="805">
        <v>1</v>
      </c>
      <c r="KL31" s="805">
        <v>1</v>
      </c>
      <c r="KM31" s="805">
        <v>1</v>
      </c>
      <c r="KN31" s="805">
        <v>1</v>
      </c>
      <c r="KO31" s="805">
        <v>0.93586791049550822</v>
      </c>
      <c r="KP31" s="763">
        <v>1</v>
      </c>
      <c r="KQ31" s="783"/>
      <c r="KR31" s="766">
        <f>KR30/KR26</f>
        <v>0.81289308176100628</v>
      </c>
      <c r="KS31" s="783"/>
      <c r="KT31" s="765">
        <v>1</v>
      </c>
      <c r="KU31" s="766">
        <f t="shared" ref="KU31:LO31" si="2">KU30/KU26</f>
        <v>0.97891231964483916</v>
      </c>
      <c r="KV31" s="766">
        <f t="shared" si="2"/>
        <v>0.9480243161094225</v>
      </c>
      <c r="KW31" s="766">
        <f t="shared" si="2"/>
        <v>0.99996622800598889</v>
      </c>
      <c r="KX31" s="766">
        <f t="shared" si="2"/>
        <v>0.99982489931710739</v>
      </c>
      <c r="KY31" s="766">
        <f t="shared" si="2"/>
        <v>1</v>
      </c>
      <c r="KZ31" s="766">
        <f t="shared" si="2"/>
        <v>0.96605499531603023</v>
      </c>
      <c r="LA31" s="766">
        <f t="shared" si="2"/>
        <v>0.98821377768746188</v>
      </c>
      <c r="LB31" s="766">
        <f t="shared" si="2"/>
        <v>1</v>
      </c>
      <c r="LC31" s="766">
        <f t="shared" si="2"/>
        <v>1</v>
      </c>
      <c r="LD31" s="766">
        <f t="shared" si="2"/>
        <v>1</v>
      </c>
      <c r="LE31" s="766">
        <f t="shared" si="2"/>
        <v>0.96598639455782309</v>
      </c>
      <c r="LF31" s="766">
        <f t="shared" si="2"/>
        <v>1</v>
      </c>
      <c r="LG31" s="766">
        <f t="shared" si="2"/>
        <v>1</v>
      </c>
      <c r="LH31" s="766">
        <v>0.90639999999999998</v>
      </c>
      <c r="LI31" s="766">
        <f t="shared" si="2"/>
        <v>0.96996632061386756</v>
      </c>
      <c r="LJ31" s="766">
        <f t="shared" si="2"/>
        <v>0.96998586592023939</v>
      </c>
      <c r="LK31" s="766">
        <f t="shared" si="2"/>
        <v>0.93573264781490995</v>
      </c>
      <c r="LL31" s="766">
        <f t="shared" si="2"/>
        <v>1</v>
      </c>
      <c r="LM31" s="766">
        <f t="shared" si="2"/>
        <v>0.99882432737960658</v>
      </c>
      <c r="LN31" s="766">
        <f t="shared" si="2"/>
        <v>0.99878392217101886</v>
      </c>
      <c r="LO31" s="766">
        <f t="shared" si="2"/>
        <v>0.9933544125307312</v>
      </c>
      <c r="LP31" s="766">
        <v>1</v>
      </c>
      <c r="LQ31" s="766">
        <v>0.99</v>
      </c>
    </row>
    <row r="32" spans="1:329" ht="34" x14ac:dyDescent="0.2">
      <c r="A32" s="757"/>
      <c r="B32" s="767"/>
      <c r="C32" s="83" t="s">
        <v>3422</v>
      </c>
      <c r="D32" s="69" t="s">
        <v>3423</v>
      </c>
      <c r="E32" s="85" t="s">
        <v>215</v>
      </c>
      <c r="F32" s="783"/>
      <c r="G32" s="95"/>
      <c r="H32" s="783"/>
      <c r="I32" s="783"/>
      <c r="J32" s="763">
        <v>2.9999999999999997E-4</v>
      </c>
      <c r="K32" s="801">
        <v>2.0000000000000001E-4</v>
      </c>
      <c r="L32" s="807">
        <f>L30/941.16773802</f>
        <v>6.7528876556805038E-4</v>
      </c>
      <c r="M32" s="807">
        <f>M30/2468.94875209</f>
        <v>7.6849185241040414E-4</v>
      </c>
      <c r="N32" s="807">
        <f>N30/830.44783202</f>
        <v>2.9381737249706453E-4</v>
      </c>
      <c r="O32" s="802">
        <v>2.0000000000000001E-4</v>
      </c>
      <c r="P32" s="802">
        <v>7.2200506165012038E-5</v>
      </c>
      <c r="Q32" s="763">
        <v>1E-4</v>
      </c>
      <c r="R32" s="801">
        <v>2.5999999999999999E-3</v>
      </c>
      <c r="S32" s="803">
        <v>8.0000000000000004E-4</v>
      </c>
      <c r="T32" s="801">
        <v>2.9999999999999997E-4</v>
      </c>
      <c r="U32" s="801">
        <v>3.2000000000000002E-3</v>
      </c>
      <c r="V32" s="763">
        <v>2.0000000000000001E-4</v>
      </c>
      <c r="W32" s="801">
        <v>4.0000000000000002E-4</v>
      </c>
      <c r="X32" s="803">
        <v>2.9999999999999997E-4</v>
      </c>
      <c r="Y32" s="763">
        <v>2.0000000000000001E-4</v>
      </c>
      <c r="Z32" s="763">
        <v>1E-4</v>
      </c>
      <c r="AA32" s="783"/>
      <c r="AB32" s="763">
        <v>3.0000000000000001E-3</v>
      </c>
      <c r="AC32" s="804">
        <v>8.0000000000000004E-4</v>
      </c>
      <c r="AD32" s="783"/>
      <c r="AE32" s="783"/>
      <c r="AF32" s="783"/>
      <c r="AG32" s="783"/>
      <c r="AH32" s="783"/>
      <c r="AI32" s="783"/>
      <c r="AJ32" s="801">
        <v>5.0000000000000001E-3</v>
      </c>
      <c r="AK32" s="780"/>
      <c r="AL32" s="803">
        <v>3.9699999999999996E-3</v>
      </c>
      <c r="AM32" s="803">
        <v>1E-3</v>
      </c>
      <c r="AN32" s="803">
        <v>0.04</v>
      </c>
      <c r="AO32" s="783"/>
      <c r="AP32" s="803">
        <v>2.0000000000000001E-4</v>
      </c>
      <c r="AQ32" s="783"/>
      <c r="AR32" s="805">
        <v>8.0000000000000004E-4</v>
      </c>
      <c r="AS32" s="801">
        <v>1.5599999999999999E-2</v>
      </c>
      <c r="AT32" s="783"/>
      <c r="AU32" s="763">
        <v>1.0500000000000001E-2</v>
      </c>
      <c r="AV32" s="805">
        <v>1.1000000000000001E-3</v>
      </c>
      <c r="AW32" s="801">
        <v>1.1599999999999999E-2</v>
      </c>
      <c r="AX32" s="803">
        <v>8.0000000000000007E-5</v>
      </c>
      <c r="AY32" s="803">
        <v>4.7000000000000002E-3</v>
      </c>
      <c r="AZ32" s="783"/>
      <c r="BA32" s="783"/>
      <c r="BB32" s="783"/>
      <c r="BC32" s="783"/>
      <c r="BD32" s="803">
        <v>1.1E-4</v>
      </c>
      <c r="BE32" s="803">
        <v>1E-3</v>
      </c>
      <c r="BF32" s="803">
        <v>4.9099999999999998E-2</v>
      </c>
      <c r="BG32" s="806">
        <v>1.6999999999999999E-3</v>
      </c>
      <c r="BH32" s="806">
        <v>2E-3</v>
      </c>
      <c r="BI32" s="806">
        <v>3.0000000000000001E-3</v>
      </c>
      <c r="BJ32" s="807">
        <v>1.6999999999999999E-3</v>
      </c>
      <c r="BK32" s="807">
        <v>2E-3</v>
      </c>
      <c r="BL32" s="807">
        <v>9.8999999999999999E-4</v>
      </c>
      <c r="BM32" s="807" t="s">
        <v>5988</v>
      </c>
      <c r="BN32" s="807">
        <v>3.0000000000000001E-3</v>
      </c>
      <c r="BO32" s="807"/>
      <c r="BP32" s="807">
        <v>2E-3</v>
      </c>
      <c r="BQ32" s="807">
        <v>1.8E-3</v>
      </c>
      <c r="BR32" s="807">
        <v>2.5999999999999999E-3</v>
      </c>
      <c r="BS32" s="807">
        <v>1.7100000000000001E-2</v>
      </c>
      <c r="BT32" s="783"/>
      <c r="BU32" s="805">
        <v>7.0000000000000001E-3</v>
      </c>
      <c r="BV32" s="803">
        <v>2.0299999999999999E-2</v>
      </c>
      <c r="BW32" s="805">
        <v>3.5000000000000001E-3</v>
      </c>
      <c r="BX32" s="803">
        <v>2.6499999999999999E-2</v>
      </c>
      <c r="BY32" s="803">
        <v>5.0000000000000001E-3</v>
      </c>
      <c r="BZ32" s="803">
        <v>7.6200000000000004E-2</v>
      </c>
      <c r="CA32" s="803">
        <v>1.2999999999999999E-2</v>
      </c>
      <c r="CB32" s="803">
        <v>3.4000000000000002E-2</v>
      </c>
      <c r="CC32" s="803">
        <v>8.4999999999999995E-4</v>
      </c>
      <c r="CD32" s="803">
        <v>7.9000000000000001E-2</v>
      </c>
      <c r="CE32" s="803">
        <v>0.61</v>
      </c>
      <c r="CF32" s="803">
        <v>5.5E-2</v>
      </c>
      <c r="CG32" s="803">
        <v>1.7000000000000001E-2</v>
      </c>
      <c r="CH32" s="805">
        <v>0.1973</v>
      </c>
      <c r="CI32" s="803">
        <v>0.04</v>
      </c>
      <c r="CJ32" s="805">
        <v>1.0499999999999999E-3</v>
      </c>
      <c r="CK32" s="805">
        <v>5.0000000000000001E-3</v>
      </c>
      <c r="CL32" s="805">
        <v>7.1000000000000002E-4</v>
      </c>
      <c r="CM32" s="805">
        <v>1.4E-2</v>
      </c>
      <c r="CN32" s="805">
        <v>4.9000000000000002E-2</v>
      </c>
      <c r="CO32" s="805">
        <v>5.1999999999999998E-3</v>
      </c>
      <c r="CP32" s="805">
        <v>1.6000000000000001E-3</v>
      </c>
      <c r="CQ32" s="805">
        <v>0.05</v>
      </c>
      <c r="CR32" s="803">
        <v>2.5000000000000001E-2</v>
      </c>
      <c r="CS32" s="805">
        <v>8.9999999999999993E-3</v>
      </c>
      <c r="CT32" s="803">
        <v>1E-3</v>
      </c>
      <c r="CU32" s="805">
        <v>5.0000000000000001E-3</v>
      </c>
      <c r="CV32" s="805">
        <v>1.5800000000000002E-2</v>
      </c>
      <c r="CW32" s="805">
        <v>8.9999999999999993E-3</v>
      </c>
      <c r="CX32" s="805">
        <v>1E-3</v>
      </c>
      <c r="CY32" s="805">
        <v>2.3E-2</v>
      </c>
      <c r="CZ32" s="803">
        <v>2E-3</v>
      </c>
      <c r="DA32" s="805">
        <v>1E-3</v>
      </c>
      <c r="DB32" s="803">
        <v>3.5999999999999997E-2</v>
      </c>
      <c r="DC32" s="805">
        <v>5.0000000000000001E-4</v>
      </c>
      <c r="DD32" s="805">
        <v>1E-3</v>
      </c>
      <c r="DE32" s="805">
        <v>3.0000000000000001E-3</v>
      </c>
      <c r="DF32" s="805">
        <v>2.8000000000000001E-2</v>
      </c>
      <c r="DG32" s="803">
        <v>5.0000000000000001E-4</v>
      </c>
      <c r="DH32" s="808">
        <v>7.0000000000000001E-3</v>
      </c>
      <c r="DI32" s="803">
        <v>2.2244393922046485E-2</v>
      </c>
      <c r="DJ32" s="803">
        <v>2.5000000000000001E-3</v>
      </c>
      <c r="DK32" s="803">
        <v>4.5999999999999999E-3</v>
      </c>
      <c r="DL32" s="803">
        <v>2.4E-2</v>
      </c>
      <c r="DM32" s="805">
        <v>2.5999999999999999E-3</v>
      </c>
      <c r="DN32" s="805">
        <v>2.2000000000000001E-3</v>
      </c>
      <c r="DO32" s="805">
        <v>3.7000000000000002E-3</v>
      </c>
      <c r="DP32" s="805">
        <v>1E-3</v>
      </c>
      <c r="DQ32" s="809">
        <v>5.9999999999999995E-4</v>
      </c>
      <c r="DR32" s="801">
        <v>0.5</v>
      </c>
      <c r="DS32" s="783"/>
      <c r="DT32" s="783"/>
      <c r="DU32" s="783"/>
      <c r="DV32" s="768">
        <v>1.9E-3</v>
      </c>
      <c r="DW32" s="768">
        <v>1.9E-3</v>
      </c>
      <c r="DX32" s="801">
        <v>2.3E-3</v>
      </c>
      <c r="DY32" s="783"/>
      <c r="DZ32" s="805">
        <v>4.7743564762086868E-2</v>
      </c>
      <c r="EA32" s="805">
        <v>2.9999999999999997E-4</v>
      </c>
      <c r="EB32" s="763">
        <v>4.1000000000000002E-2</v>
      </c>
      <c r="EC32" s="783"/>
      <c r="ED32" s="95"/>
      <c r="EE32" s="783"/>
      <c r="EF32" s="783"/>
      <c r="EG32" s="783"/>
      <c r="EH32" s="783"/>
      <c r="EI32" s="801">
        <v>8.5000000000000006E-3</v>
      </c>
      <c r="EJ32" s="805">
        <v>3.8999999999999999E-4</v>
      </c>
      <c r="EK32" s="805">
        <v>5.7000000000000002E-3</v>
      </c>
      <c r="EL32" s="805">
        <v>1E-4</v>
      </c>
      <c r="EM32" s="801">
        <v>6.9999999999999994E-5</v>
      </c>
      <c r="EN32" s="801">
        <v>2.9999999999999997E-4</v>
      </c>
      <c r="EO32" s="801">
        <v>1E-4</v>
      </c>
      <c r="EP32" s="780">
        <v>1.95E-4</v>
      </c>
      <c r="EQ32" s="783"/>
      <c r="ER32" s="805">
        <v>1E-4</v>
      </c>
      <c r="ES32" s="805">
        <v>3.0200000000000001E-3</v>
      </c>
      <c r="ET32" s="805">
        <v>1E-4</v>
      </c>
      <c r="EU32" s="805">
        <v>1.4E-3</v>
      </c>
      <c r="EV32" s="805">
        <v>5.0000000000000001E-4</v>
      </c>
      <c r="EW32" s="805">
        <v>1.3999999999999999E-4</v>
      </c>
      <c r="EX32" s="805">
        <v>1</v>
      </c>
      <c r="EY32" s="780">
        <v>0.89580000000000004</v>
      </c>
      <c r="EZ32" s="95">
        <v>0</v>
      </c>
      <c r="FA32" s="95">
        <v>2.7999999999999998E-4</v>
      </c>
      <c r="FB32" s="780">
        <v>4.0000000000000002E-4</v>
      </c>
      <c r="FC32" s="780">
        <v>5.9999999999999995E-4</v>
      </c>
      <c r="FD32" s="780">
        <v>2E-3</v>
      </c>
      <c r="FE32" s="805">
        <v>2E-3</v>
      </c>
      <c r="FF32" s="805">
        <v>1E-3</v>
      </c>
      <c r="FG32" s="805">
        <v>1E-3</v>
      </c>
      <c r="FH32" s="805">
        <v>6.4000000000000005E-4</v>
      </c>
      <c r="FI32" s="805">
        <v>6.9999999999999999E-4</v>
      </c>
      <c r="FJ32" s="805">
        <v>8.9999999999999998E-4</v>
      </c>
      <c r="FK32" s="805">
        <v>8.0000000000000004E-4</v>
      </c>
      <c r="FL32" s="805">
        <v>1E-3</v>
      </c>
      <c r="FM32" s="805"/>
      <c r="FN32" s="805"/>
      <c r="FO32" s="805">
        <v>2.5000000000000001E-4</v>
      </c>
      <c r="FP32" s="805">
        <v>8.0000000000000004E-4</v>
      </c>
      <c r="FQ32" s="805">
        <v>6.4000000000000005E-4</v>
      </c>
      <c r="FR32" s="805"/>
      <c r="FS32" s="805">
        <v>1</v>
      </c>
      <c r="FT32" s="805">
        <v>1.3600000000000001E-3</v>
      </c>
      <c r="FU32" s="783"/>
      <c r="FV32" s="810">
        <v>1E-3</v>
      </c>
      <c r="FW32" s="780"/>
      <c r="FX32" s="763">
        <v>4.0000000000000002E-4</v>
      </c>
      <c r="FY32" s="763">
        <v>4.6899999999999997E-3</v>
      </c>
      <c r="FZ32" s="801">
        <v>4.1000000000000003E-3</v>
      </c>
      <c r="GA32" s="801">
        <v>1E-4</v>
      </c>
      <c r="GB32" s="801">
        <v>1E-4</v>
      </c>
      <c r="GC32" s="805">
        <v>8.9999999999999998E-4</v>
      </c>
      <c r="GD32" s="805">
        <v>5.9999999999999995E-4</v>
      </c>
      <c r="GE32" s="811"/>
      <c r="GF32" s="803">
        <v>4.1599999999999998E-2</v>
      </c>
      <c r="GG32" s="810">
        <v>1E-3</v>
      </c>
      <c r="GH32" s="783"/>
      <c r="GI32" s="805">
        <v>5.9999999999999995E-4</v>
      </c>
      <c r="GJ32" s="805">
        <v>5.0000000000000001E-4</v>
      </c>
      <c r="GK32" s="805">
        <v>3.7908496732026141E-3</v>
      </c>
      <c r="GL32" s="805">
        <v>1.4260249554367201E-2</v>
      </c>
      <c r="GM32" s="805">
        <v>7.0000000000000001E-3</v>
      </c>
      <c r="GN32" s="805">
        <v>0.01</v>
      </c>
      <c r="GO32" s="805">
        <v>0.11899999999999999</v>
      </c>
      <c r="GP32" s="805">
        <v>0.23</v>
      </c>
      <c r="GQ32" s="805">
        <v>0.01</v>
      </c>
      <c r="GR32" s="805">
        <v>2.1999999999999999E-2</v>
      </c>
      <c r="GS32" s="805">
        <v>2.0199999999999999E-2</v>
      </c>
      <c r="GT32" s="805">
        <v>8.9999999999999993E-3</v>
      </c>
      <c r="GU32" s="805">
        <v>5.0000000000000001E-4</v>
      </c>
      <c r="GV32" s="805">
        <v>2.0000000000000001E-4</v>
      </c>
      <c r="GW32" s="805">
        <v>4.53E-2</v>
      </c>
      <c r="GX32" s="805">
        <v>1.04E-2</v>
      </c>
      <c r="GY32" s="805"/>
      <c r="GZ32" s="805">
        <v>1.21E-2</v>
      </c>
      <c r="HA32" s="805">
        <v>1.67E-2</v>
      </c>
      <c r="HB32" s="805">
        <v>2.81E-2</v>
      </c>
      <c r="HC32" s="805">
        <v>1.83E-2</v>
      </c>
      <c r="HD32" s="805">
        <v>1.4E-2</v>
      </c>
      <c r="HE32" s="783"/>
      <c r="HF32" s="783"/>
      <c r="HG32" s="783"/>
      <c r="HH32" s="783"/>
      <c r="HI32" s="801">
        <v>3.0000000000000001E-5</v>
      </c>
      <c r="HJ32" s="763">
        <v>2.0000000000000001E-4</v>
      </c>
      <c r="HK32" s="763">
        <v>1.2E-4</v>
      </c>
      <c r="HL32" s="801">
        <v>2.9999999999999997E-4</v>
      </c>
      <c r="HM32" s="763">
        <v>1.2999999999999999E-3</v>
      </c>
      <c r="HN32" s="783"/>
      <c r="HO32" s="783"/>
      <c r="HP32" s="783"/>
      <c r="HQ32" s="783"/>
      <c r="HR32" s="783"/>
      <c r="HS32" s="805">
        <v>3.8E-3</v>
      </c>
      <c r="HT32" s="805">
        <v>3.8E-3</v>
      </c>
      <c r="HU32" s="805">
        <v>1E-3</v>
      </c>
      <c r="HV32" s="805">
        <v>1.6993034012626335E-3</v>
      </c>
      <c r="HW32" s="805">
        <v>6.9999999999999999E-4</v>
      </c>
      <c r="HX32" s="805">
        <v>9.5999999999999991E-7</v>
      </c>
      <c r="HY32" s="805">
        <v>8.0000000000000004E-4</v>
      </c>
      <c r="HZ32" s="805">
        <v>7.6999999999999996E-4</v>
      </c>
      <c r="IA32" s="801">
        <v>4.1999999999999997E-3</v>
      </c>
      <c r="IB32" s="801">
        <v>5.0000000000000001E-4</v>
      </c>
      <c r="IC32" s="801">
        <v>5.0000000000000001E-4</v>
      </c>
      <c r="ID32" s="780"/>
      <c r="IE32" s="801">
        <v>3.3E-3</v>
      </c>
      <c r="IF32" s="801">
        <v>2E-3</v>
      </c>
      <c r="IG32" s="783"/>
      <c r="IH32" s="783"/>
      <c r="II32" s="780"/>
      <c r="IJ32" s="783"/>
      <c r="IK32" s="783"/>
      <c r="IL32" s="766">
        <v>5.0000000000000001E-4</v>
      </c>
      <c r="IM32" s="763">
        <v>6.9999999999999999E-4</v>
      </c>
      <c r="IN32" s="763">
        <v>2.9999999999999997E-4</v>
      </c>
      <c r="IO32" s="801">
        <v>8.0000000000000004E-4</v>
      </c>
      <c r="IP32" s="805">
        <v>2.0999999999999999E-3</v>
      </c>
      <c r="IQ32" s="805"/>
      <c r="IR32" s="809">
        <v>3.8999999999999998E-3</v>
      </c>
      <c r="IS32" s="805">
        <v>0.1</v>
      </c>
      <c r="IT32" s="805">
        <v>0.27279999999999999</v>
      </c>
      <c r="IU32" s="805">
        <v>5.0000000000000001E-4</v>
      </c>
      <c r="IV32" s="805">
        <v>1.03E-2</v>
      </c>
      <c r="IW32" s="763">
        <v>2.0999999999999999E-3</v>
      </c>
      <c r="IX32" s="763">
        <v>5.9999999999999995E-4</v>
      </c>
      <c r="IY32" s="763">
        <v>1</v>
      </c>
      <c r="IZ32" s="763">
        <v>1E-4</v>
      </c>
      <c r="JA32" s="763">
        <v>5.0000000000000001E-4</v>
      </c>
      <c r="JB32" s="763">
        <v>5.7999999999999996E-3</v>
      </c>
      <c r="JC32" s="763">
        <v>4.9000000000000002E-2</v>
      </c>
      <c r="JD32" s="763">
        <v>2.9999999999999997E-4</v>
      </c>
      <c r="JE32" s="763">
        <v>1E-4</v>
      </c>
      <c r="JF32" s="763">
        <v>2.8999999999999998E-3</v>
      </c>
      <c r="JG32" s="763">
        <v>2.0999999999999999E-3</v>
      </c>
      <c r="JH32" s="763">
        <v>1E-4</v>
      </c>
      <c r="JI32" s="763">
        <v>6.1999999999999998E-3</v>
      </c>
      <c r="JJ32" s="763">
        <v>0.23799999999999999</v>
      </c>
      <c r="JK32" s="763">
        <v>6.9999999999999999E-4</v>
      </c>
      <c r="JL32" s="763">
        <v>2.0000000000000001E-4</v>
      </c>
      <c r="JM32" s="763">
        <v>1E-4</v>
      </c>
      <c r="JN32" s="763">
        <v>2.1000000000000001E-2</v>
      </c>
      <c r="JO32" s="763">
        <v>1E-4</v>
      </c>
      <c r="JP32" s="763">
        <v>2.9999999999999997E-4</v>
      </c>
      <c r="JQ32" s="763">
        <v>2.8999999999999998E-3</v>
      </c>
      <c r="JR32" s="763">
        <v>5.0000000000000001E-4</v>
      </c>
      <c r="JS32" s="805">
        <v>6.7999999999999996E-3</v>
      </c>
      <c r="JT32" s="805">
        <v>7.1999999999999998E-3</v>
      </c>
      <c r="JU32" s="805">
        <v>4.0000000000000002E-4</v>
      </c>
      <c r="JV32" s="805">
        <v>0.05</v>
      </c>
      <c r="JW32" s="805">
        <v>6.0000000000000001E-3</v>
      </c>
      <c r="JX32" s="805">
        <v>1</v>
      </c>
      <c r="JY32" s="805">
        <v>6.0000000000000002E-5</v>
      </c>
      <c r="JZ32" s="805">
        <v>5.0999999999999997E-2</v>
      </c>
      <c r="KA32" s="783"/>
      <c r="KB32" s="805">
        <v>4.0000000000000002E-4</v>
      </c>
      <c r="KC32" s="805">
        <v>1.20553229730618E-2</v>
      </c>
      <c r="KD32" s="805">
        <v>7.7303648732220153E-5</v>
      </c>
      <c r="KE32" s="805">
        <v>4.0000000000000001E-3</v>
      </c>
      <c r="KF32" s="805">
        <v>1E-4</v>
      </c>
      <c r="KG32" s="805">
        <v>0.95</v>
      </c>
      <c r="KH32" s="805">
        <v>1.2999999999999999E-3</v>
      </c>
      <c r="KI32" s="805">
        <v>5.1094492880585712E-3</v>
      </c>
      <c r="KJ32" s="805">
        <v>0</v>
      </c>
      <c r="KK32" s="805">
        <v>2.4674131066923042E-2</v>
      </c>
      <c r="KL32" s="805">
        <v>5.4496193453448614E-3</v>
      </c>
      <c r="KM32" s="805">
        <v>1</v>
      </c>
      <c r="KN32" s="805">
        <v>2.7850597156873435E-3</v>
      </c>
      <c r="KO32" s="805">
        <v>2.0000000000000001E-4</v>
      </c>
      <c r="KP32" s="763">
        <v>4.0000000000000002E-4</v>
      </c>
      <c r="KQ32" s="783"/>
      <c r="KR32" s="766">
        <v>2.0000000000000001E-4</v>
      </c>
      <c r="KS32" s="783"/>
      <c r="KT32" s="766">
        <v>1.1000000000000001E-3</v>
      </c>
      <c r="KU32" s="766">
        <v>1.1000000000000001E-3</v>
      </c>
      <c r="KV32" s="766">
        <v>1.1000000000000001E-3</v>
      </c>
      <c r="KW32" s="766">
        <v>1.1000000000000001E-3</v>
      </c>
      <c r="KX32" s="766">
        <v>1.1000000000000001E-3</v>
      </c>
      <c r="KY32" s="766">
        <v>1.9900000000000001E-2</v>
      </c>
      <c r="KZ32" s="766">
        <v>1.5E-3</v>
      </c>
      <c r="LA32" s="766">
        <v>4.0000000000000002E-4</v>
      </c>
      <c r="LB32" s="766">
        <v>5.1999999999999998E-3</v>
      </c>
      <c r="LC32" s="766">
        <v>1.4E-3</v>
      </c>
      <c r="LD32" s="766">
        <v>3.3999999999999998E-3</v>
      </c>
      <c r="LE32" s="766">
        <v>5.4000000000000003E-3</v>
      </c>
      <c r="LF32" s="766">
        <v>1.8E-3</v>
      </c>
      <c r="LG32" s="766">
        <v>4.7999999999999996E-3</v>
      </c>
      <c r="LH32" s="766">
        <v>1E-4</v>
      </c>
      <c r="LI32" s="766">
        <v>1.7999999999999999E-2</v>
      </c>
      <c r="LJ32" s="766">
        <v>1.8E-3</v>
      </c>
      <c r="LK32" s="766">
        <v>1.1000000000000001E-3</v>
      </c>
      <c r="LL32" s="766">
        <v>1.1999999999999999E-3</v>
      </c>
      <c r="LM32" s="766">
        <v>2.7000000000000001E-3</v>
      </c>
      <c r="LN32" s="766">
        <v>1.8E-3</v>
      </c>
      <c r="LO32" s="766">
        <v>1.4E-3</v>
      </c>
      <c r="LP32" s="766">
        <v>3.0999999999999999E-3</v>
      </c>
      <c r="LQ32" s="766">
        <v>2.2000000000000001E-3</v>
      </c>
    </row>
    <row r="33" spans="1:329" ht="409.6" x14ac:dyDescent="0.2">
      <c r="A33" s="750" t="s">
        <v>221</v>
      </c>
      <c r="B33" s="751" t="s">
        <v>3424</v>
      </c>
      <c r="C33" s="83" t="s">
        <v>223</v>
      </c>
      <c r="D33" s="69" t="s">
        <v>417</v>
      </c>
      <c r="E33" s="86" t="s">
        <v>209</v>
      </c>
      <c r="F33" s="783"/>
      <c r="G33" s="95"/>
      <c r="H33" s="783"/>
      <c r="I33" s="783"/>
      <c r="J33" s="95">
        <v>0</v>
      </c>
      <c r="K33" s="780">
        <v>7.0000000000000007E-2</v>
      </c>
      <c r="L33" s="795">
        <v>0.31518299999999999</v>
      </c>
      <c r="M33" s="795">
        <v>0</v>
      </c>
      <c r="N33" s="795">
        <v>6.3E-2</v>
      </c>
      <c r="O33" s="795">
        <v>1.4999999999999999E-2</v>
      </c>
      <c r="P33" s="795">
        <v>4.3E-3</v>
      </c>
      <c r="Q33" s="95">
        <v>0</v>
      </c>
      <c r="R33" s="780">
        <v>0</v>
      </c>
      <c r="S33" s="95">
        <v>0</v>
      </c>
      <c r="T33" s="780">
        <v>0</v>
      </c>
      <c r="U33" s="780">
        <v>0</v>
      </c>
      <c r="V33" s="95">
        <v>0</v>
      </c>
      <c r="W33" s="780">
        <v>0</v>
      </c>
      <c r="X33" s="95">
        <v>0.19775000000000001</v>
      </c>
      <c r="Y33" s="95">
        <v>0.03</v>
      </c>
      <c r="Z33" s="95">
        <v>0</v>
      </c>
      <c r="AA33" s="783"/>
      <c r="AB33" s="95">
        <v>1.9019999999999999</v>
      </c>
      <c r="AC33" s="784">
        <v>0.6</v>
      </c>
      <c r="AD33" s="783"/>
      <c r="AE33" s="783"/>
      <c r="AF33" s="783"/>
      <c r="AG33" s="783"/>
      <c r="AH33" s="783"/>
      <c r="AI33" s="783"/>
      <c r="AJ33" s="780">
        <v>0</v>
      </c>
      <c r="AK33" s="780"/>
      <c r="AL33" s="95"/>
      <c r="AM33" s="95"/>
      <c r="AN33" s="95"/>
      <c r="AO33" s="783"/>
      <c r="AP33" s="95">
        <v>0.10299999999999999</v>
      </c>
      <c r="AQ33" s="783"/>
      <c r="AR33" s="780">
        <v>0.05</v>
      </c>
      <c r="AS33" s="780">
        <v>0.70099999999999996</v>
      </c>
      <c r="AT33" s="783"/>
      <c r="AU33" s="95"/>
      <c r="AV33" s="780"/>
      <c r="AW33" s="780">
        <v>0.63800000000000001</v>
      </c>
      <c r="AX33" s="95"/>
      <c r="AY33" s="95">
        <v>0.71599999999999997</v>
      </c>
      <c r="AZ33" s="783"/>
      <c r="BA33" s="783"/>
      <c r="BB33" s="783"/>
      <c r="BC33" s="783"/>
      <c r="BD33" s="95">
        <v>0.64753899999999998</v>
      </c>
      <c r="BE33" s="95">
        <v>5.5E-2</v>
      </c>
      <c r="BF33" s="95">
        <v>0</v>
      </c>
      <c r="BG33" s="69">
        <v>0</v>
      </c>
      <c r="BH33" s="783"/>
      <c r="BI33" s="783"/>
      <c r="BJ33" s="783"/>
      <c r="BK33" s="783"/>
      <c r="BL33" s="69">
        <v>0</v>
      </c>
      <c r="BM33" s="69">
        <v>0</v>
      </c>
      <c r="BN33" s="69">
        <v>0</v>
      </c>
      <c r="BO33" s="69">
        <v>0</v>
      </c>
      <c r="BP33" s="69">
        <v>0</v>
      </c>
      <c r="BQ33" s="69" t="s">
        <v>492</v>
      </c>
      <c r="BR33" s="783"/>
      <c r="BS33" s="69" t="s">
        <v>481</v>
      </c>
      <c r="BT33" s="783"/>
      <c r="BU33" s="780">
        <v>0</v>
      </c>
      <c r="BV33" s="95">
        <v>0</v>
      </c>
      <c r="BW33" s="780">
        <v>0</v>
      </c>
      <c r="BX33" s="95">
        <v>0</v>
      </c>
      <c r="BY33" s="95">
        <v>0</v>
      </c>
      <c r="BZ33" s="95">
        <v>25.2</v>
      </c>
      <c r="CA33" s="95" t="s">
        <v>481</v>
      </c>
      <c r="CB33" s="95">
        <v>0</v>
      </c>
      <c r="CC33" s="95">
        <v>1.2999999999999999E-2</v>
      </c>
      <c r="CD33" s="95">
        <v>0</v>
      </c>
      <c r="CE33" s="95" t="s">
        <v>481</v>
      </c>
      <c r="CF33" s="95" t="s">
        <v>481</v>
      </c>
      <c r="CG33" s="95">
        <v>0</v>
      </c>
      <c r="CH33" s="780">
        <v>2.9000000000000001E-2</v>
      </c>
      <c r="CI33" s="95">
        <v>0</v>
      </c>
      <c r="CJ33" s="780">
        <v>8.0000000000000002E-3</v>
      </c>
      <c r="CK33" s="780">
        <v>1E-3</v>
      </c>
      <c r="CL33" s="780">
        <v>0</v>
      </c>
      <c r="CM33" s="780">
        <v>0</v>
      </c>
      <c r="CN33" s="780">
        <v>0</v>
      </c>
      <c r="CO33" s="780" t="s">
        <v>481</v>
      </c>
      <c r="CP33" s="780">
        <v>0</v>
      </c>
      <c r="CQ33" s="780">
        <v>0</v>
      </c>
      <c r="CR33" s="95">
        <v>0</v>
      </c>
      <c r="CS33" s="780">
        <v>0</v>
      </c>
      <c r="CT33" s="95">
        <v>0</v>
      </c>
      <c r="CU33" s="780">
        <v>2E-3</v>
      </c>
      <c r="CV33" s="780">
        <v>0</v>
      </c>
      <c r="CW33" s="780">
        <v>0</v>
      </c>
      <c r="CX33" s="780">
        <v>0</v>
      </c>
      <c r="CY33" s="780">
        <v>0</v>
      </c>
      <c r="CZ33" s="95">
        <v>0</v>
      </c>
      <c r="DA33" s="780">
        <v>0</v>
      </c>
      <c r="DB33" s="95">
        <v>0</v>
      </c>
      <c r="DC33" s="780">
        <v>0</v>
      </c>
      <c r="DD33" s="780">
        <v>0</v>
      </c>
      <c r="DE33" s="780">
        <v>0</v>
      </c>
      <c r="DF33" s="780">
        <v>0</v>
      </c>
      <c r="DG33" s="95">
        <v>0</v>
      </c>
      <c r="DH33" s="94">
        <v>0</v>
      </c>
      <c r="DI33" s="95">
        <v>0</v>
      </c>
      <c r="DJ33" s="95">
        <v>0</v>
      </c>
      <c r="DK33" s="95">
        <v>0</v>
      </c>
      <c r="DL33" s="95">
        <v>0</v>
      </c>
      <c r="DM33" s="780">
        <v>0</v>
      </c>
      <c r="DN33" s="780">
        <v>0</v>
      </c>
      <c r="DO33" s="780">
        <v>0</v>
      </c>
      <c r="DP33" s="780">
        <v>0.44</v>
      </c>
      <c r="DQ33" s="785">
        <v>3.1E-2</v>
      </c>
      <c r="DR33" s="780">
        <v>0.3</v>
      </c>
      <c r="DS33" s="783"/>
      <c r="DT33" s="783"/>
      <c r="DU33" s="783"/>
      <c r="DV33" s="84">
        <v>0</v>
      </c>
      <c r="DW33" s="84">
        <v>6.2E-2</v>
      </c>
      <c r="DX33" s="780">
        <v>0</v>
      </c>
      <c r="DY33" s="783"/>
      <c r="DZ33" s="780">
        <v>0</v>
      </c>
      <c r="EA33" s="780" t="s">
        <v>451</v>
      </c>
      <c r="EB33" s="95">
        <v>0</v>
      </c>
      <c r="EC33" s="783"/>
      <c r="ED33" s="95"/>
      <c r="EE33" s="783"/>
      <c r="EF33" s="783"/>
      <c r="EG33" s="783"/>
      <c r="EH33" s="783"/>
      <c r="EI33" s="780">
        <v>4.242</v>
      </c>
      <c r="EJ33" s="780">
        <v>0.27600000000000002</v>
      </c>
      <c r="EK33" s="780">
        <v>0</v>
      </c>
      <c r="EL33" s="780">
        <v>0</v>
      </c>
      <c r="EM33" s="780">
        <v>0</v>
      </c>
      <c r="EN33" s="780">
        <v>0</v>
      </c>
      <c r="EO33" s="780">
        <v>0</v>
      </c>
      <c r="EP33" s="780">
        <v>0</v>
      </c>
      <c r="EQ33" s="783"/>
      <c r="ER33" s="780">
        <v>0</v>
      </c>
      <c r="ES33" s="780">
        <v>0</v>
      </c>
      <c r="ET33" s="780"/>
      <c r="EU33" s="780"/>
      <c r="EV33" s="780">
        <v>0</v>
      </c>
      <c r="EW33" s="780">
        <v>0</v>
      </c>
      <c r="EX33" s="780">
        <v>0</v>
      </c>
      <c r="EY33" s="780">
        <v>1E-4</v>
      </c>
      <c r="EZ33" s="95"/>
      <c r="FA33" s="95">
        <v>4.9000000000000002E-2</v>
      </c>
      <c r="FB33" s="780">
        <v>0</v>
      </c>
      <c r="FC33" s="780">
        <v>0.26100000000000001</v>
      </c>
      <c r="FD33" s="780"/>
      <c r="FE33" s="780"/>
      <c r="FF33" s="780"/>
      <c r="FG33" s="780" t="s">
        <v>481</v>
      </c>
      <c r="FH33" s="780"/>
      <c r="FI33" s="780"/>
      <c r="FJ33" s="780" t="s">
        <v>481</v>
      </c>
      <c r="FK33" s="780">
        <v>0.2</v>
      </c>
      <c r="FL33" s="780"/>
      <c r="FM33" s="780"/>
      <c r="FN33" s="780"/>
      <c r="FO33" s="780"/>
      <c r="FP33" s="780"/>
      <c r="FQ33" s="780"/>
      <c r="FR33" s="780"/>
      <c r="FS33" s="780">
        <v>0</v>
      </c>
      <c r="FT33" s="780"/>
      <c r="FU33" s="783"/>
      <c r="FV33" s="785">
        <v>18.8</v>
      </c>
      <c r="FW33" s="780">
        <v>8.8999999999999996E-2</v>
      </c>
      <c r="FX33" s="95"/>
      <c r="FY33" s="95">
        <v>0</v>
      </c>
      <c r="FZ33" s="780">
        <v>1.4430000000000001</v>
      </c>
      <c r="GA33" s="780">
        <v>0.5</v>
      </c>
      <c r="GB33" s="780">
        <v>0.1</v>
      </c>
      <c r="GC33" s="780">
        <v>0</v>
      </c>
      <c r="GD33" s="780">
        <v>0</v>
      </c>
      <c r="GE33" s="783"/>
      <c r="GF33" s="95"/>
      <c r="GG33" s="785">
        <v>5.8999999999999997E-2</v>
      </c>
      <c r="GH33" s="783"/>
      <c r="GI33" s="780">
        <v>0</v>
      </c>
      <c r="GJ33" s="780">
        <v>0</v>
      </c>
      <c r="GK33" s="780">
        <v>0</v>
      </c>
      <c r="GL33" s="780">
        <v>0</v>
      </c>
      <c r="GM33" s="780">
        <v>0</v>
      </c>
      <c r="GN33" s="780">
        <v>0</v>
      </c>
      <c r="GO33" s="780">
        <v>0</v>
      </c>
      <c r="GP33" s="780">
        <v>0.3</v>
      </c>
      <c r="GQ33" s="780">
        <v>0</v>
      </c>
      <c r="GR33" s="780">
        <v>0</v>
      </c>
      <c r="GS33" s="780">
        <v>0</v>
      </c>
      <c r="GT33" s="780">
        <v>0</v>
      </c>
      <c r="GU33" s="780">
        <v>0</v>
      </c>
      <c r="GV33" s="780">
        <v>0</v>
      </c>
      <c r="GW33" s="780" t="s">
        <v>481</v>
      </c>
      <c r="GX33" s="780"/>
      <c r="GY33" s="780"/>
      <c r="GZ33" s="780">
        <v>9.5000000000000001E-2</v>
      </c>
      <c r="HA33" s="780">
        <v>0</v>
      </c>
      <c r="HB33" s="780">
        <v>0</v>
      </c>
      <c r="HC33" s="780">
        <v>0</v>
      </c>
      <c r="HD33" s="780">
        <v>0.17699999999999999</v>
      </c>
      <c r="HE33" s="783"/>
      <c r="HF33" s="783"/>
      <c r="HG33" s="783"/>
      <c r="HH33" s="783"/>
      <c r="HI33" s="780">
        <v>3.0000000000000001E-3</v>
      </c>
      <c r="HJ33" s="95">
        <v>5.14</v>
      </c>
      <c r="HK33" s="95">
        <v>6.3E-2</v>
      </c>
      <c r="HL33" s="780">
        <v>2.5000000000000001E-2</v>
      </c>
      <c r="HM33" s="95">
        <v>6.8000000000000005E-2</v>
      </c>
      <c r="HN33" s="783"/>
      <c r="HO33" s="783"/>
      <c r="HP33" s="783"/>
      <c r="HQ33" s="783"/>
      <c r="HR33" s="783"/>
      <c r="HS33" s="780"/>
      <c r="HT33" s="780">
        <v>4.4999999999999998E-2</v>
      </c>
      <c r="HU33" s="780"/>
      <c r="HV33" s="780">
        <v>0</v>
      </c>
      <c r="HW33" s="780" t="s">
        <v>481</v>
      </c>
      <c r="HX33" s="780" t="s">
        <v>481</v>
      </c>
      <c r="HY33" s="780">
        <v>0.09</v>
      </c>
      <c r="HZ33" s="780">
        <v>2.8000000000000001E-2</v>
      </c>
      <c r="IA33" s="780">
        <v>0</v>
      </c>
      <c r="IB33" s="780">
        <v>0</v>
      </c>
      <c r="IC33" s="780">
        <v>0</v>
      </c>
      <c r="ID33" s="780">
        <v>0.01</v>
      </c>
      <c r="IE33" s="780"/>
      <c r="IF33" s="780" t="s">
        <v>481</v>
      </c>
      <c r="IG33" s="783"/>
      <c r="IH33" s="783"/>
      <c r="II33" s="780"/>
      <c r="IJ33" s="783"/>
      <c r="IK33" s="783"/>
      <c r="IL33" s="90">
        <v>0.05</v>
      </c>
      <c r="IM33" s="95">
        <v>0</v>
      </c>
      <c r="IN33" s="95">
        <v>0</v>
      </c>
      <c r="IO33" s="780">
        <v>0</v>
      </c>
      <c r="IP33" s="780"/>
      <c r="IQ33" s="780">
        <v>0.129242</v>
      </c>
      <c r="IR33" s="785"/>
      <c r="IS33" s="780">
        <v>0</v>
      </c>
      <c r="IT33" s="780">
        <v>0.224</v>
      </c>
      <c r="IU33" s="780" t="s">
        <v>451</v>
      </c>
      <c r="IV33" s="780"/>
      <c r="IW33" s="95">
        <v>2.298</v>
      </c>
      <c r="IX33" s="95">
        <v>0</v>
      </c>
      <c r="IY33" s="95">
        <v>0</v>
      </c>
      <c r="IZ33" s="95">
        <v>0</v>
      </c>
      <c r="JA33" s="95">
        <v>0</v>
      </c>
      <c r="JB33" s="95">
        <v>0</v>
      </c>
      <c r="JC33" s="95">
        <v>0</v>
      </c>
      <c r="JD33" s="95">
        <v>0</v>
      </c>
      <c r="JE33" s="95"/>
      <c r="JF33" s="95"/>
      <c r="JG33" s="95"/>
      <c r="JH33" s="95"/>
      <c r="JI33" s="95">
        <v>0</v>
      </c>
      <c r="JJ33" s="95">
        <v>0</v>
      </c>
      <c r="JK33" s="95" t="s">
        <v>451</v>
      </c>
      <c r="JL33" s="95">
        <v>0</v>
      </c>
      <c r="JM33" s="95"/>
      <c r="JN33" s="95"/>
      <c r="JO33" s="95"/>
      <c r="JP33" s="95">
        <v>0</v>
      </c>
      <c r="JQ33" s="95" t="s">
        <v>451</v>
      </c>
      <c r="JR33" s="95">
        <v>0</v>
      </c>
      <c r="JS33" s="780">
        <v>0.05</v>
      </c>
      <c r="JT33" s="780">
        <v>7.4999999999999997E-2</v>
      </c>
      <c r="JU33" s="780">
        <v>4.4999999999999998E-2</v>
      </c>
      <c r="JV33" s="780" t="s">
        <v>5989</v>
      </c>
      <c r="JW33" s="780">
        <v>0.106</v>
      </c>
      <c r="JX33" s="780">
        <v>0.13</v>
      </c>
      <c r="JY33" s="780">
        <v>7.0000000000000001E-3</v>
      </c>
      <c r="JZ33" s="780">
        <v>0.217</v>
      </c>
      <c r="KA33" s="783"/>
      <c r="KB33" s="780">
        <v>6.3E-2</v>
      </c>
      <c r="KC33" s="780">
        <v>0</v>
      </c>
      <c r="KD33" s="780"/>
      <c r="KE33" s="780">
        <v>0.65300000000000002</v>
      </c>
      <c r="KF33" s="780"/>
      <c r="KG33" s="780">
        <v>0</v>
      </c>
      <c r="KH33" s="780">
        <v>0.25800000000000001</v>
      </c>
      <c r="KI33" s="780">
        <v>0</v>
      </c>
      <c r="KJ33" s="780">
        <v>0</v>
      </c>
      <c r="KK33" s="780"/>
      <c r="KL33" s="780"/>
      <c r="KM33" s="780">
        <v>0</v>
      </c>
      <c r="KN33" s="780">
        <v>0</v>
      </c>
      <c r="KO33" s="780">
        <v>0.189446</v>
      </c>
      <c r="KP33" s="95">
        <v>0</v>
      </c>
      <c r="KQ33" s="783"/>
      <c r="KR33" s="90"/>
      <c r="KS33" s="783"/>
      <c r="KT33" s="90">
        <v>0</v>
      </c>
      <c r="KU33" s="762">
        <v>0.01</v>
      </c>
      <c r="KV33" s="90">
        <v>0</v>
      </c>
      <c r="KW33" s="90"/>
      <c r="KX33" s="90">
        <v>0</v>
      </c>
      <c r="KY33" s="90">
        <v>0</v>
      </c>
      <c r="KZ33" s="90">
        <v>0.59099999999999997</v>
      </c>
      <c r="LA33" s="90">
        <v>3.2000000000000001E-2</v>
      </c>
      <c r="LB33" s="90">
        <v>0</v>
      </c>
      <c r="LC33" s="90">
        <v>0</v>
      </c>
      <c r="LD33" s="90">
        <v>0</v>
      </c>
      <c r="LE33" s="90">
        <v>5.0000000000000001E-3</v>
      </c>
      <c r="LF33" s="90">
        <v>0</v>
      </c>
      <c r="LG33" s="90">
        <v>0</v>
      </c>
      <c r="LH33" s="90">
        <v>6.9000000000000006E-2</v>
      </c>
      <c r="LI33" s="90">
        <v>0.17299999999999999</v>
      </c>
      <c r="LJ33" s="762">
        <v>6.4980000000000003E-3</v>
      </c>
      <c r="LK33" s="90">
        <v>5.0000000000000001E-3</v>
      </c>
      <c r="LL33" s="90"/>
      <c r="LM33" s="90">
        <v>2.5999999999999999E-2</v>
      </c>
      <c r="LN33" s="762">
        <v>2.8500000000000001E-2</v>
      </c>
      <c r="LO33" s="90"/>
      <c r="LP33" s="90">
        <v>0</v>
      </c>
      <c r="LQ33" s="90"/>
    </row>
    <row r="34" spans="1:329" ht="51" x14ac:dyDescent="0.2">
      <c r="A34" s="755"/>
      <c r="B34" s="767"/>
      <c r="C34" s="83" t="s">
        <v>3425</v>
      </c>
      <c r="D34" s="69" t="s">
        <v>3426</v>
      </c>
      <c r="E34" s="86" t="s">
        <v>209</v>
      </c>
      <c r="F34" s="783"/>
      <c r="G34" s="95"/>
      <c r="H34" s="783"/>
      <c r="I34" s="783"/>
      <c r="J34" s="763">
        <v>0</v>
      </c>
      <c r="K34" s="780">
        <v>0</v>
      </c>
      <c r="L34" s="795"/>
      <c r="M34" s="795">
        <v>0.124</v>
      </c>
      <c r="N34" s="783"/>
      <c r="O34" s="795"/>
      <c r="P34" s="783"/>
      <c r="Q34" s="95">
        <v>0</v>
      </c>
      <c r="R34" s="95">
        <v>0</v>
      </c>
      <c r="S34" s="95">
        <v>1.4999999999999999E-2</v>
      </c>
      <c r="T34" s="95">
        <v>0</v>
      </c>
      <c r="U34" s="95">
        <v>0</v>
      </c>
      <c r="V34" s="95">
        <v>0</v>
      </c>
      <c r="W34" s="95">
        <v>0</v>
      </c>
      <c r="X34" s="95">
        <v>0</v>
      </c>
      <c r="Y34" s="95">
        <v>0</v>
      </c>
      <c r="Z34" s="95">
        <v>0</v>
      </c>
      <c r="AA34" s="783"/>
      <c r="AB34" s="95"/>
      <c r="AC34" s="783"/>
      <c r="AD34" s="783"/>
      <c r="AE34" s="783"/>
      <c r="AF34" s="783"/>
      <c r="AG34" s="783"/>
      <c r="AH34" s="783"/>
      <c r="AI34" s="783"/>
      <c r="AJ34" s="780">
        <v>1.4999999999999999E-2</v>
      </c>
      <c r="AK34" s="780"/>
      <c r="AL34" s="95">
        <v>3.5400000000000001E-2</v>
      </c>
      <c r="AM34" s="95">
        <v>1.0999999999999999E-2</v>
      </c>
      <c r="AN34" s="95">
        <v>1.4999999999999999E-2</v>
      </c>
      <c r="AO34" s="783"/>
      <c r="AP34" s="95">
        <v>0.10299999999999999</v>
      </c>
      <c r="AQ34" s="783"/>
      <c r="AR34" s="780"/>
      <c r="AS34" s="780">
        <v>0</v>
      </c>
      <c r="AT34" s="783"/>
      <c r="AU34" s="95">
        <v>0.89100000000000001</v>
      </c>
      <c r="AV34" s="780">
        <v>1.7299999999999999E-2</v>
      </c>
      <c r="AW34" s="780"/>
      <c r="AX34" s="95">
        <v>3.7999999999999999E-2</v>
      </c>
      <c r="AY34" s="95">
        <v>0.71599999999999997</v>
      </c>
      <c r="AZ34" s="783"/>
      <c r="BA34" s="783"/>
      <c r="BB34" s="783"/>
      <c r="BC34" s="783"/>
      <c r="BD34" s="95">
        <v>0</v>
      </c>
      <c r="BE34" s="95"/>
      <c r="BF34" s="95">
        <v>8.3000000000000004E-2</v>
      </c>
      <c r="BG34" s="69">
        <v>0</v>
      </c>
      <c r="BH34" s="783"/>
      <c r="BI34" s="783"/>
      <c r="BJ34" s="783"/>
      <c r="BK34" s="783"/>
      <c r="BL34" s="69">
        <v>0</v>
      </c>
      <c r="BM34" s="69">
        <v>0</v>
      </c>
      <c r="BN34" s="69">
        <v>0</v>
      </c>
      <c r="BO34" s="69">
        <v>0</v>
      </c>
      <c r="BP34" s="69">
        <v>0</v>
      </c>
      <c r="BQ34" s="69" t="s">
        <v>492</v>
      </c>
      <c r="BR34" s="783"/>
      <c r="BS34" s="69" t="s">
        <v>481</v>
      </c>
      <c r="BT34" s="783"/>
      <c r="BU34" s="780">
        <v>0</v>
      </c>
      <c r="BV34" s="95">
        <v>0</v>
      </c>
      <c r="BW34" s="780">
        <v>0</v>
      </c>
      <c r="BX34" s="95"/>
      <c r="BY34" s="95">
        <v>0</v>
      </c>
      <c r="BZ34" s="95">
        <v>0</v>
      </c>
      <c r="CA34" s="95" t="s">
        <v>481</v>
      </c>
      <c r="CB34" s="95">
        <v>0</v>
      </c>
      <c r="CC34" s="95">
        <v>0</v>
      </c>
      <c r="CD34" s="95">
        <v>0</v>
      </c>
      <c r="CE34" s="95">
        <v>3.0000000000000001E-3</v>
      </c>
      <c r="CF34" s="95" t="s">
        <v>481</v>
      </c>
      <c r="CG34" s="95">
        <v>0</v>
      </c>
      <c r="CH34" s="780">
        <v>2.9000000000000001E-2</v>
      </c>
      <c r="CI34" s="95">
        <v>0</v>
      </c>
      <c r="CJ34" s="780">
        <v>8.0000000000000002E-3</v>
      </c>
      <c r="CK34" s="780">
        <v>1.0000000000000001E-5</v>
      </c>
      <c r="CL34" s="780">
        <v>1.0000000000000001E-5</v>
      </c>
      <c r="CM34" s="780">
        <v>0</v>
      </c>
      <c r="CN34" s="780">
        <v>0</v>
      </c>
      <c r="CO34" s="780"/>
      <c r="CP34" s="780"/>
      <c r="CQ34" s="780">
        <v>0</v>
      </c>
      <c r="CR34" s="95">
        <v>0</v>
      </c>
      <c r="CS34" s="780">
        <v>0</v>
      </c>
      <c r="CT34" s="95">
        <v>0</v>
      </c>
      <c r="CU34" s="780">
        <v>0.01</v>
      </c>
      <c r="CV34" s="780">
        <v>0</v>
      </c>
      <c r="CW34" s="780">
        <v>0</v>
      </c>
      <c r="CX34" s="780">
        <v>0</v>
      </c>
      <c r="CY34" s="780">
        <v>0</v>
      </c>
      <c r="CZ34" s="95">
        <v>0</v>
      </c>
      <c r="DA34" s="780">
        <v>0</v>
      </c>
      <c r="DB34" s="95">
        <v>0</v>
      </c>
      <c r="DC34" s="780">
        <v>0</v>
      </c>
      <c r="DD34" s="780">
        <v>0</v>
      </c>
      <c r="DE34" s="780">
        <v>0</v>
      </c>
      <c r="DF34" s="780">
        <v>0</v>
      </c>
      <c r="DG34" s="95">
        <v>0.97399999999999998</v>
      </c>
      <c r="DH34" s="94">
        <v>0</v>
      </c>
      <c r="DI34" s="95">
        <v>0</v>
      </c>
      <c r="DJ34" s="95">
        <v>0</v>
      </c>
      <c r="DK34" s="95">
        <v>0</v>
      </c>
      <c r="DL34" s="95">
        <v>0</v>
      </c>
      <c r="DM34" s="780">
        <v>0</v>
      </c>
      <c r="DN34" s="780">
        <v>0</v>
      </c>
      <c r="DO34" s="780">
        <v>0</v>
      </c>
      <c r="DP34" s="780"/>
      <c r="DQ34" s="785"/>
      <c r="DR34" s="801">
        <v>0</v>
      </c>
      <c r="DS34" s="783"/>
      <c r="DT34" s="783"/>
      <c r="DU34" s="783"/>
      <c r="DV34" s="84">
        <v>0</v>
      </c>
      <c r="DW34" s="84"/>
      <c r="DX34" s="780">
        <v>0</v>
      </c>
      <c r="DY34" s="783"/>
      <c r="DZ34" s="780">
        <v>0</v>
      </c>
      <c r="EA34" s="780">
        <v>0.1</v>
      </c>
      <c r="EB34" s="95">
        <v>0</v>
      </c>
      <c r="EC34" s="783"/>
      <c r="ED34" s="95"/>
      <c r="EE34" s="783"/>
      <c r="EF34" s="783"/>
      <c r="EG34" s="783"/>
      <c r="EH34" s="783"/>
      <c r="EI34" s="780">
        <v>0</v>
      </c>
      <c r="EJ34" s="780">
        <v>0</v>
      </c>
      <c r="EK34" s="801">
        <v>0</v>
      </c>
      <c r="EL34" s="801">
        <v>0</v>
      </c>
      <c r="EM34" s="801">
        <v>0</v>
      </c>
      <c r="EN34" s="801">
        <v>0</v>
      </c>
      <c r="EO34" s="780"/>
      <c r="EP34" s="780">
        <v>0</v>
      </c>
      <c r="EQ34" s="783"/>
      <c r="ER34" s="780">
        <v>4.9000000000000002E-2</v>
      </c>
      <c r="ES34" s="780">
        <v>1.6E-2</v>
      </c>
      <c r="ET34" s="780">
        <v>1.2E-2</v>
      </c>
      <c r="EU34" s="780">
        <v>7.4999999999999997E-2</v>
      </c>
      <c r="EV34" s="780">
        <v>0</v>
      </c>
      <c r="EW34" s="780">
        <v>0</v>
      </c>
      <c r="EX34" s="780">
        <v>0</v>
      </c>
      <c r="EY34" s="780"/>
      <c r="EZ34" s="95">
        <v>0.01</v>
      </c>
      <c r="FA34" s="95"/>
      <c r="FB34" s="780">
        <v>0</v>
      </c>
      <c r="FC34" s="780"/>
      <c r="FD34" s="780">
        <v>7.1999999999999995E-2</v>
      </c>
      <c r="FE34" s="780">
        <v>9.1600000000000001E-2</v>
      </c>
      <c r="FF34" s="780">
        <v>1.7000000000000001E-2</v>
      </c>
      <c r="FG34" s="780" t="s">
        <v>481</v>
      </c>
      <c r="FH34" s="780">
        <v>4.9799999999999997E-2</v>
      </c>
      <c r="FI34" s="780">
        <v>7.2999999999999995E-2</v>
      </c>
      <c r="FJ34" s="780">
        <v>4.9000000000000002E-2</v>
      </c>
      <c r="FK34" s="780" t="s">
        <v>215</v>
      </c>
      <c r="FL34" s="780">
        <v>3.1199999999999999E-2</v>
      </c>
      <c r="FM34" s="780">
        <v>5.0000000000000001E-3</v>
      </c>
      <c r="FN34" s="780">
        <v>3.0000000000000001E-3</v>
      </c>
      <c r="FO34" s="780">
        <v>6.3E-2</v>
      </c>
      <c r="FP34" s="780">
        <v>0.14000000000000001</v>
      </c>
      <c r="FQ34" s="780"/>
      <c r="FR34" s="780">
        <v>1E-3</v>
      </c>
      <c r="FS34" s="780">
        <v>0</v>
      </c>
      <c r="FT34" s="780">
        <v>0.114</v>
      </c>
      <c r="FU34" s="783"/>
      <c r="FV34" s="810">
        <v>0</v>
      </c>
      <c r="FW34" s="780"/>
      <c r="FX34" s="95">
        <v>0.627</v>
      </c>
      <c r="FY34" s="95">
        <v>0.222</v>
      </c>
      <c r="FZ34" s="780">
        <v>0</v>
      </c>
      <c r="GA34" s="780">
        <v>0</v>
      </c>
      <c r="GB34" s="780">
        <v>0</v>
      </c>
      <c r="GC34" s="780">
        <v>0</v>
      </c>
      <c r="GD34" s="780">
        <v>0</v>
      </c>
      <c r="GE34" s="783"/>
      <c r="GF34" s="95">
        <v>0.42599999999999999</v>
      </c>
      <c r="GG34" s="785" t="s">
        <v>481</v>
      </c>
      <c r="GH34" s="783"/>
      <c r="GI34" s="780">
        <v>0</v>
      </c>
      <c r="GJ34" s="780">
        <v>0</v>
      </c>
      <c r="GK34" s="780">
        <v>0</v>
      </c>
      <c r="GL34" s="780">
        <v>0</v>
      </c>
      <c r="GM34" s="780" t="s">
        <v>481</v>
      </c>
      <c r="GN34" s="780" t="s">
        <v>481</v>
      </c>
      <c r="GO34" s="780">
        <v>0</v>
      </c>
      <c r="GP34" s="780" t="s">
        <v>481</v>
      </c>
      <c r="GQ34" s="780">
        <v>0</v>
      </c>
      <c r="GR34" s="780">
        <v>0</v>
      </c>
      <c r="GS34" s="780">
        <v>0</v>
      </c>
      <c r="GT34" s="780">
        <v>0</v>
      </c>
      <c r="GU34" s="780">
        <v>0</v>
      </c>
      <c r="GV34" s="780">
        <v>0</v>
      </c>
      <c r="GW34" s="780" t="s">
        <v>481</v>
      </c>
      <c r="GX34" s="780">
        <v>0.19</v>
      </c>
      <c r="GY34" s="780"/>
      <c r="GZ34" s="780">
        <v>0</v>
      </c>
      <c r="HA34" s="780">
        <v>0</v>
      </c>
      <c r="HB34" s="780">
        <v>0</v>
      </c>
      <c r="HC34" s="801">
        <v>0</v>
      </c>
      <c r="HD34" s="780">
        <v>0.17699999999999999</v>
      </c>
      <c r="HE34" s="783"/>
      <c r="HF34" s="783"/>
      <c r="HG34" s="783"/>
      <c r="HH34" s="783"/>
      <c r="HI34" s="780"/>
      <c r="HJ34" s="95" t="s">
        <v>481</v>
      </c>
      <c r="HK34" s="95" t="s">
        <v>481</v>
      </c>
      <c r="HL34" s="780">
        <v>0</v>
      </c>
      <c r="HM34" s="95"/>
      <c r="HN34" s="783"/>
      <c r="HO34" s="783"/>
      <c r="HP34" s="783"/>
      <c r="HQ34" s="783"/>
      <c r="HR34" s="783"/>
      <c r="HS34" s="780">
        <v>0.28000000000000003</v>
      </c>
      <c r="HT34" s="780">
        <v>0</v>
      </c>
      <c r="HU34" s="780">
        <v>0.105</v>
      </c>
      <c r="HV34" s="780">
        <v>0</v>
      </c>
      <c r="HW34" s="780">
        <v>0.43</v>
      </c>
      <c r="HX34" s="780">
        <v>0.1</v>
      </c>
      <c r="HY34" s="780"/>
      <c r="HZ34" s="780"/>
      <c r="IA34" s="801">
        <v>0</v>
      </c>
      <c r="IB34" s="780">
        <v>4.1000000000000002E-2</v>
      </c>
      <c r="IC34" s="780">
        <v>5.5E-2</v>
      </c>
      <c r="ID34" s="780"/>
      <c r="IE34" s="780">
        <v>0.02</v>
      </c>
      <c r="IF34" s="813">
        <v>42736</v>
      </c>
      <c r="IG34" s="783"/>
      <c r="IH34" s="783"/>
      <c r="II34" s="780"/>
      <c r="IJ34" s="783"/>
      <c r="IK34" s="783"/>
      <c r="IL34" s="90"/>
      <c r="IM34" s="763">
        <v>0</v>
      </c>
      <c r="IN34" s="763">
        <v>0</v>
      </c>
      <c r="IO34" s="780">
        <v>0.44</v>
      </c>
      <c r="IP34" s="780">
        <v>0.33700000000000002</v>
      </c>
      <c r="IQ34" s="780"/>
      <c r="IR34" s="785">
        <v>2.3170000000000002</v>
      </c>
      <c r="IS34" s="780">
        <v>0.224</v>
      </c>
      <c r="IT34" s="780"/>
      <c r="IU34" s="780">
        <v>6.1100000000000002E-2</v>
      </c>
      <c r="IV34" s="780">
        <v>1.3</v>
      </c>
      <c r="IW34" s="95">
        <v>2.298</v>
      </c>
      <c r="IX34" s="95"/>
      <c r="IY34" s="95"/>
      <c r="IZ34" s="95"/>
      <c r="JA34" s="95"/>
      <c r="JB34" s="95"/>
      <c r="JC34" s="763"/>
      <c r="JD34" s="763"/>
      <c r="JE34" s="95"/>
      <c r="JF34" s="95"/>
      <c r="JG34" s="95"/>
      <c r="JH34" s="95"/>
      <c r="JI34" s="763">
        <v>0</v>
      </c>
      <c r="JJ34" s="95"/>
      <c r="JK34" s="763">
        <v>0</v>
      </c>
      <c r="JL34" s="763">
        <v>0</v>
      </c>
      <c r="JM34" s="95"/>
      <c r="JN34" s="95"/>
      <c r="JO34" s="95"/>
      <c r="JP34" s="95">
        <v>0</v>
      </c>
      <c r="JQ34" s="95"/>
      <c r="JR34" s="763">
        <v>0</v>
      </c>
      <c r="JS34" s="780">
        <v>0</v>
      </c>
      <c r="JT34" s="801">
        <v>0</v>
      </c>
      <c r="JU34" s="780">
        <v>0.105517</v>
      </c>
      <c r="JV34" s="780"/>
      <c r="JW34" s="801">
        <v>0</v>
      </c>
      <c r="JX34" s="780">
        <v>0</v>
      </c>
      <c r="JY34" s="780"/>
      <c r="JZ34" s="780"/>
      <c r="KA34" s="783"/>
      <c r="KB34" s="780">
        <v>6.3E-2</v>
      </c>
      <c r="KC34" s="780">
        <v>0</v>
      </c>
      <c r="KD34" s="780"/>
      <c r="KE34" s="780"/>
      <c r="KF34" s="780">
        <v>0.1</v>
      </c>
      <c r="KG34" s="780">
        <v>0</v>
      </c>
      <c r="KH34" s="780"/>
      <c r="KI34" s="780">
        <v>0</v>
      </c>
      <c r="KJ34" s="780">
        <v>7.8300800000000004E-2</v>
      </c>
      <c r="KK34" s="780">
        <v>7.8300800000000004E-2</v>
      </c>
      <c r="KL34" s="780">
        <v>0</v>
      </c>
      <c r="KM34" s="780">
        <v>0</v>
      </c>
      <c r="KN34" s="780">
        <v>0</v>
      </c>
      <c r="KO34" s="780">
        <v>0</v>
      </c>
      <c r="KP34" s="95">
        <v>0</v>
      </c>
      <c r="KQ34" s="783"/>
      <c r="KR34" s="90">
        <v>0.71399999999999997</v>
      </c>
      <c r="KS34" s="783"/>
      <c r="KT34" s="90">
        <v>0</v>
      </c>
      <c r="KU34" s="90">
        <v>0.18</v>
      </c>
      <c r="KV34" s="90">
        <v>0</v>
      </c>
      <c r="KW34" s="90">
        <v>3.0000000000000001E-3</v>
      </c>
      <c r="KX34" s="90">
        <v>0</v>
      </c>
      <c r="KY34" s="90">
        <v>0</v>
      </c>
      <c r="KZ34" s="90">
        <v>2.5000000000000001E-2</v>
      </c>
      <c r="LA34" s="90">
        <v>0</v>
      </c>
      <c r="LB34" s="90">
        <v>0</v>
      </c>
      <c r="LC34" s="90">
        <v>0</v>
      </c>
      <c r="LD34" s="90">
        <v>0</v>
      </c>
      <c r="LE34" s="90">
        <v>0</v>
      </c>
      <c r="LF34" s="90">
        <v>0</v>
      </c>
      <c r="LG34" s="90">
        <v>0</v>
      </c>
      <c r="LH34" s="769">
        <v>0</v>
      </c>
      <c r="LI34" s="90">
        <v>0</v>
      </c>
      <c r="LJ34" s="90"/>
      <c r="LK34" s="90">
        <v>0</v>
      </c>
      <c r="LL34" s="90"/>
      <c r="LM34" s="90"/>
      <c r="LN34" s="90"/>
      <c r="LO34" s="762">
        <v>2.0029999999999999E-2</v>
      </c>
      <c r="LP34" s="90">
        <v>0</v>
      </c>
      <c r="LQ34" s="90">
        <v>5.0000000000000001E-3</v>
      </c>
    </row>
    <row r="35" spans="1:329" ht="17" x14ac:dyDescent="0.2">
      <c r="A35" s="755"/>
      <c r="B35" s="767"/>
      <c r="C35" s="83" t="s">
        <v>3427</v>
      </c>
      <c r="D35" s="69" t="s">
        <v>214</v>
      </c>
      <c r="E35" s="85" t="s">
        <v>215</v>
      </c>
      <c r="F35" s="783"/>
      <c r="G35" s="95"/>
      <c r="H35" s="783"/>
      <c r="I35" s="783"/>
      <c r="J35" s="763">
        <v>0</v>
      </c>
      <c r="K35" s="801">
        <v>0.5</v>
      </c>
      <c r="L35" s="807">
        <f>L33/L26</f>
        <v>0.24914312906499886</v>
      </c>
      <c r="M35" s="807">
        <f>M34/M26</f>
        <v>5.1788217929832812E-2</v>
      </c>
      <c r="N35" s="807">
        <f>N33/N26</f>
        <v>0.19565217391304349</v>
      </c>
      <c r="O35" s="807">
        <v>0.10340000000000001</v>
      </c>
      <c r="P35" s="807">
        <v>3.2379030436288612E-2</v>
      </c>
      <c r="Q35" s="763">
        <v>0</v>
      </c>
      <c r="R35" s="801">
        <v>0</v>
      </c>
      <c r="S35" s="803">
        <v>1.14E-2</v>
      </c>
      <c r="T35" s="801">
        <v>0</v>
      </c>
      <c r="U35" s="801">
        <v>0</v>
      </c>
      <c r="V35" s="763">
        <v>0</v>
      </c>
      <c r="W35" s="801">
        <v>0</v>
      </c>
      <c r="X35" s="95">
        <v>0</v>
      </c>
      <c r="Y35" s="763">
        <v>9.0999999999999998E-2</v>
      </c>
      <c r="Z35" s="763">
        <v>0</v>
      </c>
      <c r="AA35" s="783"/>
      <c r="AB35" s="763">
        <v>0.1822</v>
      </c>
      <c r="AC35" s="804">
        <v>0.1875</v>
      </c>
      <c r="AD35" s="783"/>
      <c r="AE35" s="783"/>
      <c r="AF35" s="783"/>
      <c r="AG35" s="783"/>
      <c r="AH35" s="783"/>
      <c r="AI35" s="783"/>
      <c r="AJ35" s="801">
        <v>0.03</v>
      </c>
      <c r="AK35" s="780"/>
      <c r="AL35" s="803">
        <v>2.76E-2</v>
      </c>
      <c r="AM35" s="803">
        <v>6.3E-2</v>
      </c>
      <c r="AN35" s="803">
        <v>0.03</v>
      </c>
      <c r="AO35" s="783"/>
      <c r="AP35" s="803">
        <v>9.3892433910665443E-2</v>
      </c>
      <c r="AQ35" s="783"/>
      <c r="AR35" s="805">
        <v>0.05</v>
      </c>
      <c r="AS35" s="801">
        <v>4.1599999999999998E-2</v>
      </c>
      <c r="AT35" s="783"/>
      <c r="AU35" s="763">
        <v>0.47099999999999997</v>
      </c>
      <c r="AV35" s="801">
        <v>0.05</v>
      </c>
      <c r="AW35" s="801">
        <v>0.26540000000000002</v>
      </c>
      <c r="AX35" s="803">
        <v>3.0030000000000001E-2</v>
      </c>
      <c r="AY35" s="803">
        <v>0.71031746031746024</v>
      </c>
      <c r="AZ35" s="783"/>
      <c r="BA35" s="783"/>
      <c r="BB35" s="783"/>
      <c r="BC35" s="783"/>
      <c r="BD35" s="803">
        <v>0.22977360058563012</v>
      </c>
      <c r="BE35" s="803">
        <v>0.58510638297872342</v>
      </c>
      <c r="BF35" s="803">
        <v>0.32669999999999999</v>
      </c>
      <c r="BG35" s="806">
        <v>0</v>
      </c>
      <c r="BH35" s="783"/>
      <c r="BI35" s="783"/>
      <c r="BJ35" s="783"/>
      <c r="BK35" s="783"/>
      <c r="BL35" s="807">
        <v>0</v>
      </c>
      <c r="BM35" s="807">
        <v>0</v>
      </c>
      <c r="BN35" s="807">
        <v>0</v>
      </c>
      <c r="BO35" s="807">
        <v>0</v>
      </c>
      <c r="BP35" s="807">
        <v>0</v>
      </c>
      <c r="BQ35" s="69" t="s">
        <v>492</v>
      </c>
      <c r="BR35" s="783"/>
      <c r="BS35" s="69" t="s">
        <v>481</v>
      </c>
      <c r="BT35" s="783"/>
      <c r="BU35" s="780">
        <v>0</v>
      </c>
      <c r="BV35" s="95">
        <v>0</v>
      </c>
      <c r="BW35" s="780">
        <v>0</v>
      </c>
      <c r="BX35" s="95"/>
      <c r="BY35" s="95">
        <v>0</v>
      </c>
      <c r="BZ35" s="803">
        <v>2.0500000000000001E-2</v>
      </c>
      <c r="CA35" s="95"/>
      <c r="CB35" s="95">
        <v>0</v>
      </c>
      <c r="CC35" s="803">
        <v>0.115</v>
      </c>
      <c r="CD35" s="95">
        <v>0</v>
      </c>
      <c r="CE35" s="803">
        <f>CE34/CE26</f>
        <v>1.0563380281690142E-2</v>
      </c>
      <c r="CF35" s="95"/>
      <c r="CG35" s="95">
        <v>0</v>
      </c>
      <c r="CH35" s="805">
        <v>0.1973</v>
      </c>
      <c r="CI35" s="95">
        <v>0</v>
      </c>
      <c r="CJ35" s="805">
        <v>9.9000000000000005E-2</v>
      </c>
      <c r="CK35" s="805">
        <v>1.0000000000000001E-5</v>
      </c>
      <c r="CL35" s="805">
        <v>0</v>
      </c>
      <c r="CM35" s="780">
        <v>0</v>
      </c>
      <c r="CN35" s="780">
        <v>0</v>
      </c>
      <c r="CO35" s="780"/>
      <c r="CP35" s="780"/>
      <c r="CQ35" s="780">
        <v>0</v>
      </c>
      <c r="CR35" s="95">
        <v>0</v>
      </c>
      <c r="CS35" s="780">
        <v>0</v>
      </c>
      <c r="CT35" s="95">
        <v>0</v>
      </c>
      <c r="CU35" s="780">
        <v>0.01</v>
      </c>
      <c r="CV35" s="780">
        <v>0</v>
      </c>
      <c r="CW35" s="780">
        <v>0</v>
      </c>
      <c r="CX35" s="780">
        <v>0</v>
      </c>
      <c r="CY35" s="780">
        <v>0</v>
      </c>
      <c r="CZ35" s="95">
        <v>0</v>
      </c>
      <c r="DA35" s="780">
        <v>0</v>
      </c>
      <c r="DB35" s="95">
        <v>0</v>
      </c>
      <c r="DC35" s="780">
        <v>0</v>
      </c>
      <c r="DD35" s="780">
        <v>0</v>
      </c>
      <c r="DE35" s="780">
        <v>0</v>
      </c>
      <c r="DF35" s="780">
        <v>0</v>
      </c>
      <c r="DG35" s="803">
        <v>0.105</v>
      </c>
      <c r="DH35" s="94">
        <v>0</v>
      </c>
      <c r="DI35" s="95">
        <v>0</v>
      </c>
      <c r="DJ35" s="95">
        <v>0</v>
      </c>
      <c r="DK35" s="95">
        <v>0</v>
      </c>
      <c r="DL35" s="95">
        <v>0</v>
      </c>
      <c r="DM35" s="780">
        <v>0</v>
      </c>
      <c r="DN35" s="780">
        <v>0</v>
      </c>
      <c r="DO35" s="780">
        <v>0</v>
      </c>
      <c r="DP35" s="801">
        <v>9.7999999999999997E-3</v>
      </c>
      <c r="DQ35" s="810">
        <v>0.05</v>
      </c>
      <c r="DR35" s="801">
        <v>0</v>
      </c>
      <c r="DS35" s="783"/>
      <c r="DT35" s="783"/>
      <c r="DU35" s="783"/>
      <c r="DV35" s="764">
        <v>0</v>
      </c>
      <c r="DW35" s="764">
        <v>0.03</v>
      </c>
      <c r="DX35" s="801">
        <v>0</v>
      </c>
      <c r="DY35" s="783"/>
      <c r="DZ35" s="780">
        <v>0</v>
      </c>
      <c r="EA35" s="801">
        <v>2.9899999999999999E-2</v>
      </c>
      <c r="EB35" s="763">
        <v>0</v>
      </c>
      <c r="EC35" s="783"/>
      <c r="ED35" s="95"/>
      <c r="EE35" s="783"/>
      <c r="EF35" s="783"/>
      <c r="EG35" s="783"/>
      <c r="EH35" s="783"/>
      <c r="EI35" s="801">
        <v>0.20599999999999999</v>
      </c>
      <c r="EJ35" s="805">
        <v>0.26564003849855633</v>
      </c>
      <c r="EK35" s="805">
        <v>0</v>
      </c>
      <c r="EL35" s="801">
        <v>0</v>
      </c>
      <c r="EM35" s="801">
        <v>0</v>
      </c>
      <c r="EN35" s="801">
        <v>0</v>
      </c>
      <c r="EO35" s="780"/>
      <c r="EP35" s="780"/>
      <c r="EQ35" s="783"/>
      <c r="ER35" s="801">
        <v>0.14000000000000001</v>
      </c>
      <c r="ES35" s="805">
        <v>5.7306590257879663E-3</v>
      </c>
      <c r="ET35" s="805">
        <v>0.1</v>
      </c>
      <c r="EU35" s="805">
        <v>2.5000000000000001E-2</v>
      </c>
      <c r="EV35" s="805">
        <v>0</v>
      </c>
      <c r="EW35" s="780">
        <v>0</v>
      </c>
      <c r="EX35" s="780">
        <v>0</v>
      </c>
      <c r="EY35" s="780">
        <v>0.03</v>
      </c>
      <c r="EZ35" s="95">
        <v>2.1963540522732264E-2</v>
      </c>
      <c r="FA35" s="95">
        <v>0.111</v>
      </c>
      <c r="FB35" s="780">
        <v>0</v>
      </c>
      <c r="FC35" s="780">
        <v>0.66500000000000004</v>
      </c>
      <c r="FD35" s="780">
        <v>4.6870000000000002E-2</v>
      </c>
      <c r="FE35" s="805">
        <v>0.06</v>
      </c>
      <c r="FF35" s="805">
        <v>0.03</v>
      </c>
      <c r="FG35" s="805" t="s">
        <v>481</v>
      </c>
      <c r="FH35" s="805">
        <v>0.1</v>
      </c>
      <c r="FI35" s="805">
        <v>8.6492890995260654E-2</v>
      </c>
      <c r="FJ35" s="805">
        <v>4.7399999999999998E-2</v>
      </c>
      <c r="FK35" s="805">
        <v>0.16666666666666669</v>
      </c>
      <c r="FL35" s="805">
        <v>3.6999999999999998E-2</v>
      </c>
      <c r="FM35" s="805">
        <v>0.05</v>
      </c>
      <c r="FN35" s="805">
        <v>0.01</v>
      </c>
      <c r="FO35" s="805">
        <v>0.14499999999999999</v>
      </c>
      <c r="FP35" s="805">
        <v>5.2499999999999998E-2</v>
      </c>
      <c r="FQ35" s="780"/>
      <c r="FR35" s="805">
        <v>1.0800000000000001E-2</v>
      </c>
      <c r="FS35" s="805">
        <v>0</v>
      </c>
      <c r="FT35" s="805">
        <v>8.7999999999999995E-2</v>
      </c>
      <c r="FU35" s="783"/>
      <c r="FV35" s="810">
        <v>0.52</v>
      </c>
      <c r="FW35" s="801">
        <v>0.1</v>
      </c>
      <c r="FX35" s="763">
        <v>3.2199999999999999E-2</v>
      </c>
      <c r="FY35" s="763">
        <v>8.1000000000000003E-2</v>
      </c>
      <c r="FZ35" s="801">
        <v>0.19370000000000001</v>
      </c>
      <c r="GA35" s="801">
        <v>0.76919999999999999</v>
      </c>
      <c r="GB35" s="801">
        <v>0.33329999999999999</v>
      </c>
      <c r="GC35" s="780">
        <v>0</v>
      </c>
      <c r="GD35" s="801">
        <v>0</v>
      </c>
      <c r="GE35" s="783"/>
      <c r="GF35" s="803">
        <v>2.7358199753390877E-3</v>
      </c>
      <c r="GG35" s="810">
        <v>0.37109999999999999</v>
      </c>
      <c r="GH35" s="783"/>
      <c r="GI35" s="780">
        <v>0</v>
      </c>
      <c r="GJ35" s="801">
        <v>0</v>
      </c>
      <c r="GK35" s="780">
        <v>0</v>
      </c>
      <c r="GL35" s="780">
        <v>0</v>
      </c>
      <c r="GM35" s="780" t="s">
        <v>481</v>
      </c>
      <c r="GN35" s="780" t="s">
        <v>481</v>
      </c>
      <c r="GO35" s="780">
        <v>0</v>
      </c>
      <c r="GP35" s="780">
        <v>0</v>
      </c>
      <c r="GQ35" s="780">
        <v>0</v>
      </c>
      <c r="GR35" s="780">
        <v>0</v>
      </c>
      <c r="GS35" s="780">
        <v>0</v>
      </c>
      <c r="GT35" s="780">
        <v>0</v>
      </c>
      <c r="GU35" s="801">
        <v>0</v>
      </c>
      <c r="GV35" s="801">
        <v>0</v>
      </c>
      <c r="GW35" s="780" t="s">
        <v>481</v>
      </c>
      <c r="GX35" s="801">
        <v>0.02</v>
      </c>
      <c r="GY35" s="780"/>
      <c r="GZ35" s="814">
        <v>1.9191919191919194E-2</v>
      </c>
      <c r="HA35" s="814">
        <v>0</v>
      </c>
      <c r="HB35" s="814">
        <v>0</v>
      </c>
      <c r="HC35" s="814">
        <v>0</v>
      </c>
      <c r="HD35" s="814">
        <f>HD34/HD26</f>
        <v>0.5</v>
      </c>
      <c r="HE35" s="783"/>
      <c r="HF35" s="783"/>
      <c r="HG35" s="783"/>
      <c r="HH35" s="783"/>
      <c r="HI35" s="801">
        <v>1.06E-2</v>
      </c>
      <c r="HJ35" s="763">
        <v>0.22370000000000001</v>
      </c>
      <c r="HK35" s="763">
        <v>0.1</v>
      </c>
      <c r="HL35" s="801">
        <v>5.0599999999999999E-2</v>
      </c>
      <c r="HM35" s="763">
        <v>2.7E-2</v>
      </c>
      <c r="HN35" s="783"/>
      <c r="HO35" s="783"/>
      <c r="HP35" s="783"/>
      <c r="HQ35" s="783"/>
      <c r="HR35" s="783"/>
      <c r="HS35" s="805">
        <v>0.06</v>
      </c>
      <c r="HT35" s="805">
        <v>1.7100000000000001E-2</v>
      </c>
      <c r="HU35" s="805">
        <v>2.1499999999999998E-2</v>
      </c>
      <c r="HV35" s="805" t="s">
        <v>481</v>
      </c>
      <c r="HW35" s="805">
        <v>1E-4</v>
      </c>
      <c r="HX35" s="805">
        <v>6.0199999999999997E-2</v>
      </c>
      <c r="HY35" s="805">
        <v>5.3600000000000002E-2</v>
      </c>
      <c r="HZ35" s="805">
        <v>1.61E-2</v>
      </c>
      <c r="IA35" s="801">
        <v>0</v>
      </c>
      <c r="IB35" s="801">
        <v>4.5499999999999999E-2</v>
      </c>
      <c r="IC35" s="801">
        <v>3.04E-2</v>
      </c>
      <c r="ID35" s="801">
        <v>8.2000000000000007E-3</v>
      </c>
      <c r="IE35" s="801">
        <v>2.3999999999999998E-3</v>
      </c>
      <c r="IF35" s="801">
        <v>0.2195</v>
      </c>
      <c r="IG35" s="783"/>
      <c r="IH35" s="783"/>
      <c r="II35" s="780"/>
      <c r="IJ35" s="783"/>
      <c r="IK35" s="783"/>
      <c r="IL35" s="90"/>
      <c r="IM35" s="763">
        <v>0</v>
      </c>
      <c r="IN35" s="763">
        <v>0</v>
      </c>
      <c r="IO35" s="801">
        <v>0.33329999999999999</v>
      </c>
      <c r="IP35" s="805">
        <v>0.16800000000000001</v>
      </c>
      <c r="IQ35" s="805">
        <v>0.15</v>
      </c>
      <c r="IR35" s="809">
        <v>0.27801775857931371</v>
      </c>
      <c r="IS35" s="805">
        <v>9.9995535913575295E-2</v>
      </c>
      <c r="IT35" s="805">
        <v>7.4344507135745114E-2</v>
      </c>
      <c r="IU35" s="805">
        <v>0.185</v>
      </c>
      <c r="IV35" s="805">
        <v>9.0999999999999998E-2</v>
      </c>
      <c r="IW35" s="763">
        <v>7.0300000000000001E-2</v>
      </c>
      <c r="IX35" s="95"/>
      <c r="IY35" s="95"/>
      <c r="IZ35" s="95"/>
      <c r="JA35" s="95"/>
      <c r="JB35" s="95"/>
      <c r="JC35" s="763"/>
      <c r="JD35" s="763">
        <v>0</v>
      </c>
      <c r="JE35" s="95"/>
      <c r="JF35" s="95"/>
      <c r="JG35" s="95"/>
      <c r="JH35" s="95"/>
      <c r="JI35" s="763">
        <v>0</v>
      </c>
      <c r="JJ35" s="95"/>
      <c r="JK35" s="763">
        <v>0</v>
      </c>
      <c r="JL35" s="763">
        <v>0</v>
      </c>
      <c r="JM35" s="95"/>
      <c r="JN35" s="95"/>
      <c r="JO35" s="95"/>
      <c r="JP35" s="763">
        <v>0</v>
      </c>
      <c r="JQ35" s="95"/>
      <c r="JR35" s="763">
        <v>0</v>
      </c>
      <c r="JS35" s="780" t="s">
        <v>1412</v>
      </c>
      <c r="JT35" s="801">
        <v>7.5999999999999998E-2</v>
      </c>
      <c r="JU35" s="805">
        <v>0.21</v>
      </c>
      <c r="JV35" s="805"/>
      <c r="JW35" s="805">
        <v>0.1608</v>
      </c>
      <c r="JX35" s="805">
        <v>0.43330000000000002</v>
      </c>
      <c r="JY35" s="805"/>
      <c r="JZ35" s="805">
        <v>0.41399999999999998</v>
      </c>
      <c r="KA35" s="783"/>
      <c r="KB35" s="780">
        <v>0.05</v>
      </c>
      <c r="KC35" s="780">
        <v>0</v>
      </c>
      <c r="KD35" s="780"/>
      <c r="KE35" s="780">
        <v>2.056304320443381E-2</v>
      </c>
      <c r="KF35" s="780">
        <v>2.4500000000000001E-2</v>
      </c>
      <c r="KG35" s="780">
        <v>0</v>
      </c>
      <c r="KH35" s="780">
        <v>9.4000000000000004E-3</v>
      </c>
      <c r="KI35" s="780">
        <v>0</v>
      </c>
      <c r="KJ35" s="780">
        <v>0</v>
      </c>
      <c r="KK35" s="780">
        <v>1.3520511943860232E-2</v>
      </c>
      <c r="KL35" s="780">
        <v>0</v>
      </c>
      <c r="KM35" s="780">
        <v>0</v>
      </c>
      <c r="KN35" s="780">
        <v>0</v>
      </c>
      <c r="KO35" s="780">
        <v>6.4132089504491702E-2</v>
      </c>
      <c r="KP35" s="763">
        <v>0</v>
      </c>
      <c r="KQ35" s="783"/>
      <c r="KR35" s="766">
        <f>KR34/KR26</f>
        <v>0.1871069182389937</v>
      </c>
      <c r="KS35" s="783"/>
      <c r="KT35" s="765">
        <v>0</v>
      </c>
      <c r="KU35" s="766">
        <f>(KU33+KU34)/KU26</f>
        <v>2.1087680355160933E-2</v>
      </c>
      <c r="KV35" s="766">
        <f>(KV33+KV34)/KV26</f>
        <v>0</v>
      </c>
      <c r="KW35" s="766">
        <f>(KW33+KW34)/KW26</f>
        <v>3.3771994011099728E-5</v>
      </c>
      <c r="KX35" s="765">
        <v>0</v>
      </c>
      <c r="KY35" s="90">
        <v>0</v>
      </c>
      <c r="KZ35" s="766">
        <f t="shared" ref="KZ35:LF35" si="3">(KZ33+KZ34)/KZ26</f>
        <v>3.3945004683969805E-2</v>
      </c>
      <c r="LA35" s="766">
        <f t="shared" si="3"/>
        <v>6.5027433448486081E-3</v>
      </c>
      <c r="LB35" s="766">
        <f t="shared" si="3"/>
        <v>0</v>
      </c>
      <c r="LC35" s="766">
        <f t="shared" si="3"/>
        <v>0</v>
      </c>
      <c r="LD35" s="766">
        <f t="shared" si="3"/>
        <v>0</v>
      </c>
      <c r="LE35" s="766">
        <f t="shared" si="3"/>
        <v>3.4013605442176874E-2</v>
      </c>
      <c r="LF35" s="766">
        <f t="shared" si="3"/>
        <v>0</v>
      </c>
      <c r="LG35" s="766">
        <v>0</v>
      </c>
      <c r="LH35" s="766">
        <v>9.3600000000000003E-2</v>
      </c>
      <c r="LI35" s="766">
        <f t="shared" ref="LI35" si="4">LI33/LI26</f>
        <v>3.0033679386132422E-2</v>
      </c>
      <c r="LJ35" s="766">
        <f>LJ33/LJ26</f>
        <v>3.0014134079760554E-2</v>
      </c>
      <c r="LK35" s="766">
        <f>LK33/LK26</f>
        <v>6.4267352185089971E-2</v>
      </c>
      <c r="LL35" s="766">
        <f>LL33/LL26</f>
        <v>0</v>
      </c>
      <c r="LM35" s="766">
        <f>LM33/LM26</f>
        <v>1.1756726203933981E-3</v>
      </c>
      <c r="LN35" s="766">
        <f>LN33/LN26</f>
        <v>1.2160778289810547E-3</v>
      </c>
      <c r="LO35" s="766">
        <f>LO34/LO26</f>
        <v>6.645587469268719E-3</v>
      </c>
      <c r="LP35" s="766">
        <f>LP33/LP26</f>
        <v>0</v>
      </c>
      <c r="LQ35" s="766">
        <f>LQ34/LQ26</f>
        <v>1.1111111111111112E-2</v>
      </c>
    </row>
    <row r="36" spans="1:329" ht="51" x14ac:dyDescent="0.2">
      <c r="A36" s="750" t="s">
        <v>225</v>
      </c>
      <c r="B36" s="747" t="s">
        <v>3428</v>
      </c>
      <c r="C36" s="83" t="s">
        <v>227</v>
      </c>
      <c r="D36" s="69" t="s">
        <v>418</v>
      </c>
      <c r="E36" s="86" t="s">
        <v>209</v>
      </c>
      <c r="F36" s="783"/>
      <c r="G36" s="95"/>
      <c r="H36" s="783"/>
      <c r="I36" s="783"/>
      <c r="J36" s="95">
        <v>0</v>
      </c>
      <c r="K36" s="780"/>
      <c r="L36" s="796">
        <v>0.31432500000000002</v>
      </c>
      <c r="M36" s="796">
        <v>0</v>
      </c>
      <c r="N36" s="796">
        <v>1.4999999999999999E-2</v>
      </c>
      <c r="O36" s="796">
        <v>1.4999999999999999E-2</v>
      </c>
      <c r="P36" s="796">
        <v>0.04</v>
      </c>
      <c r="Q36" s="95">
        <v>0</v>
      </c>
      <c r="R36" s="780">
        <v>0</v>
      </c>
      <c r="S36" s="95">
        <v>0</v>
      </c>
      <c r="T36" s="780">
        <v>0</v>
      </c>
      <c r="U36" s="780">
        <v>0</v>
      </c>
      <c r="V36" s="95">
        <v>0</v>
      </c>
      <c r="W36" s="780">
        <v>0</v>
      </c>
      <c r="X36" s="763">
        <v>0</v>
      </c>
      <c r="Y36" s="95">
        <v>0</v>
      </c>
      <c r="Z36" s="95">
        <v>0</v>
      </c>
      <c r="AA36" s="783"/>
      <c r="AB36" s="95">
        <v>3.4969999999999999</v>
      </c>
      <c r="AC36" s="783"/>
      <c r="AD36" s="783"/>
      <c r="AE36" s="783"/>
      <c r="AF36" s="783"/>
      <c r="AG36" s="783"/>
      <c r="AH36" s="783"/>
      <c r="AI36" s="783"/>
      <c r="AJ36" s="780">
        <v>0</v>
      </c>
      <c r="AK36" s="780"/>
      <c r="AL36" s="95"/>
      <c r="AM36" s="95"/>
      <c r="AN36" s="95">
        <v>0</v>
      </c>
      <c r="AO36" s="783"/>
      <c r="AP36" s="95">
        <v>0</v>
      </c>
      <c r="AQ36" s="783"/>
      <c r="AR36" s="780"/>
      <c r="AS36" s="780">
        <v>0</v>
      </c>
      <c r="AT36" s="783"/>
      <c r="AU36" s="95"/>
      <c r="AV36" s="780"/>
      <c r="AW36" s="780">
        <v>0</v>
      </c>
      <c r="AX36" s="95">
        <v>0.112</v>
      </c>
      <c r="AY36" s="95" t="s">
        <v>451</v>
      </c>
      <c r="AZ36" s="783"/>
      <c r="BA36" s="783"/>
      <c r="BB36" s="783"/>
      <c r="BC36" s="783"/>
      <c r="BD36" s="95">
        <v>0.116774</v>
      </c>
      <c r="BE36" s="95">
        <v>2.4E-2</v>
      </c>
      <c r="BF36" s="95">
        <v>0</v>
      </c>
      <c r="BG36" s="69">
        <v>0</v>
      </c>
      <c r="BH36" s="783"/>
      <c r="BI36" s="783"/>
      <c r="BJ36" s="783"/>
      <c r="BK36" s="783"/>
      <c r="BL36" s="69">
        <v>0</v>
      </c>
      <c r="BM36" s="69">
        <v>0</v>
      </c>
      <c r="BN36" s="69">
        <v>0</v>
      </c>
      <c r="BO36" s="69">
        <v>0</v>
      </c>
      <c r="BP36" s="69">
        <v>0</v>
      </c>
      <c r="BQ36" s="69" t="s">
        <v>492</v>
      </c>
      <c r="BR36" s="783"/>
      <c r="BS36" s="69" t="s">
        <v>481</v>
      </c>
      <c r="BT36" s="783"/>
      <c r="BU36" s="780">
        <v>0</v>
      </c>
      <c r="BV36" s="95">
        <v>0</v>
      </c>
      <c r="BW36" s="780">
        <v>0</v>
      </c>
      <c r="BX36" s="95" t="s">
        <v>481</v>
      </c>
      <c r="BY36" s="95">
        <v>0</v>
      </c>
      <c r="BZ36" s="95">
        <v>416.9</v>
      </c>
      <c r="CA36" s="95" t="s">
        <v>481</v>
      </c>
      <c r="CB36" s="95">
        <v>0</v>
      </c>
      <c r="CC36" s="95">
        <v>0</v>
      </c>
      <c r="CD36" s="95">
        <v>0</v>
      </c>
      <c r="CE36" s="95" t="s">
        <v>481</v>
      </c>
      <c r="CF36" s="95" t="s">
        <v>481</v>
      </c>
      <c r="CG36" s="95">
        <v>0</v>
      </c>
      <c r="CH36" s="780">
        <v>5.0000000000000001E-3</v>
      </c>
      <c r="CI36" s="95">
        <v>0</v>
      </c>
      <c r="CJ36" s="780">
        <v>0</v>
      </c>
      <c r="CK36" s="780">
        <v>0</v>
      </c>
      <c r="CL36" s="780">
        <v>0</v>
      </c>
      <c r="CM36" s="780">
        <v>0</v>
      </c>
      <c r="CN36" s="780" t="s">
        <v>481</v>
      </c>
      <c r="CO36" s="780"/>
      <c r="CP36" s="780">
        <v>0</v>
      </c>
      <c r="CQ36" s="780">
        <v>0</v>
      </c>
      <c r="CR36" s="95">
        <v>0</v>
      </c>
      <c r="CS36" s="780">
        <v>0</v>
      </c>
      <c r="CT36" s="95">
        <v>0</v>
      </c>
      <c r="CU36" s="780">
        <v>0</v>
      </c>
      <c r="CV36" s="780">
        <v>0</v>
      </c>
      <c r="CW36" s="780">
        <v>0</v>
      </c>
      <c r="CX36" s="780">
        <v>0</v>
      </c>
      <c r="CY36" s="780">
        <v>0</v>
      </c>
      <c r="CZ36" s="95">
        <v>0</v>
      </c>
      <c r="DA36" s="780">
        <v>0</v>
      </c>
      <c r="DB36" s="95">
        <v>0</v>
      </c>
      <c r="DC36" s="780">
        <v>0</v>
      </c>
      <c r="DD36" s="780">
        <v>0</v>
      </c>
      <c r="DE36" s="780">
        <v>0</v>
      </c>
      <c r="DF36" s="780">
        <v>0</v>
      </c>
      <c r="DG36" s="95">
        <v>0</v>
      </c>
      <c r="DH36" s="94">
        <v>0</v>
      </c>
      <c r="DI36" s="95">
        <v>0</v>
      </c>
      <c r="DJ36" s="95">
        <v>0</v>
      </c>
      <c r="DK36" s="95">
        <v>0</v>
      </c>
      <c r="DL36" s="95">
        <v>0</v>
      </c>
      <c r="DM36" s="780">
        <v>0</v>
      </c>
      <c r="DN36" s="780">
        <v>0</v>
      </c>
      <c r="DO36" s="780">
        <v>0</v>
      </c>
      <c r="DP36" s="780">
        <v>1.43</v>
      </c>
      <c r="DQ36" s="785">
        <v>5.0000000000000001E-3</v>
      </c>
      <c r="DR36" s="780">
        <v>0.3</v>
      </c>
      <c r="DS36" s="783"/>
      <c r="DT36" s="783"/>
      <c r="DU36" s="783"/>
      <c r="DV36" s="84">
        <v>0</v>
      </c>
      <c r="DW36" s="84">
        <v>0</v>
      </c>
      <c r="DX36" s="780">
        <v>0</v>
      </c>
      <c r="DY36" s="783"/>
      <c r="DZ36" s="780">
        <v>0</v>
      </c>
      <c r="EA36" s="780" t="s">
        <v>451</v>
      </c>
      <c r="EB36" s="95">
        <v>0</v>
      </c>
      <c r="EC36" s="783"/>
      <c r="ED36" s="95"/>
      <c r="EE36" s="783"/>
      <c r="EF36" s="783"/>
      <c r="EG36" s="783"/>
      <c r="EH36" s="783"/>
      <c r="EI36" s="780">
        <v>0</v>
      </c>
      <c r="EJ36" s="780">
        <v>0</v>
      </c>
      <c r="EK36" s="780">
        <v>0</v>
      </c>
      <c r="EL36" s="780">
        <v>0</v>
      </c>
      <c r="EM36" s="780">
        <v>0.15</v>
      </c>
      <c r="EN36" s="780">
        <v>0</v>
      </c>
      <c r="EO36" s="780"/>
      <c r="EP36" s="780">
        <v>0</v>
      </c>
      <c r="EQ36" s="783"/>
      <c r="ER36" s="780">
        <v>0</v>
      </c>
      <c r="ES36" s="780">
        <v>0</v>
      </c>
      <c r="ET36" s="780">
        <v>0</v>
      </c>
      <c r="EU36" s="780"/>
      <c r="EV36" s="780">
        <v>0</v>
      </c>
      <c r="EW36" s="780">
        <v>0</v>
      </c>
      <c r="EX36" s="780">
        <v>0</v>
      </c>
      <c r="EY36" s="780">
        <v>0.1042</v>
      </c>
      <c r="EZ36" s="95"/>
      <c r="FA36" s="95">
        <v>0</v>
      </c>
      <c r="FB36" s="780"/>
      <c r="FC36" s="780"/>
      <c r="FD36" s="780"/>
      <c r="FE36" s="780"/>
      <c r="FF36" s="780"/>
      <c r="FG36" s="780" t="s">
        <v>481</v>
      </c>
      <c r="FH36" s="780"/>
      <c r="FI36" s="780"/>
      <c r="FJ36" s="780" t="s">
        <v>481</v>
      </c>
      <c r="FK36" s="780"/>
      <c r="FL36" s="780"/>
      <c r="FM36" s="780"/>
      <c r="FN36" s="780"/>
      <c r="FO36" s="780"/>
      <c r="FP36" s="780"/>
      <c r="FQ36" s="780"/>
      <c r="FR36" s="780"/>
      <c r="FS36" s="780">
        <v>0</v>
      </c>
      <c r="FT36" s="780"/>
      <c r="FU36" s="783"/>
      <c r="FV36" s="785">
        <v>0</v>
      </c>
      <c r="FW36" s="780">
        <v>0</v>
      </c>
      <c r="FX36" s="95"/>
      <c r="FY36" s="95">
        <v>0</v>
      </c>
      <c r="FZ36" s="780">
        <v>0</v>
      </c>
      <c r="GA36" s="780">
        <v>0</v>
      </c>
      <c r="GB36" s="780">
        <v>0</v>
      </c>
      <c r="GC36" s="780">
        <v>0</v>
      </c>
      <c r="GD36" s="780">
        <v>0</v>
      </c>
      <c r="GE36" s="783"/>
      <c r="GF36" s="95">
        <v>15.968999999999999</v>
      </c>
      <c r="GG36" s="785" t="s">
        <v>481</v>
      </c>
      <c r="GH36" s="783"/>
      <c r="GI36" s="780">
        <v>0</v>
      </c>
      <c r="GJ36" s="780">
        <v>0.08</v>
      </c>
      <c r="GK36" s="780">
        <v>0</v>
      </c>
      <c r="GL36" s="780">
        <v>0</v>
      </c>
      <c r="GM36" s="780">
        <v>0</v>
      </c>
      <c r="GN36" s="780">
        <v>0</v>
      </c>
      <c r="GO36" s="780">
        <v>0</v>
      </c>
      <c r="GP36" s="780">
        <v>0</v>
      </c>
      <c r="GQ36" s="780">
        <v>0</v>
      </c>
      <c r="GR36" s="780">
        <v>0</v>
      </c>
      <c r="GS36" s="780">
        <v>0</v>
      </c>
      <c r="GT36" s="780">
        <v>0</v>
      </c>
      <c r="GU36" s="780">
        <v>0</v>
      </c>
      <c r="GV36" s="780">
        <v>0</v>
      </c>
      <c r="GW36" s="780" t="s">
        <v>481</v>
      </c>
      <c r="GX36" s="780"/>
      <c r="GY36" s="780"/>
      <c r="GZ36" s="780">
        <v>1.2E-2</v>
      </c>
      <c r="HA36" s="780">
        <v>0</v>
      </c>
      <c r="HB36" s="780">
        <v>0</v>
      </c>
      <c r="HC36" s="780">
        <v>0</v>
      </c>
      <c r="HD36" s="780">
        <v>0</v>
      </c>
      <c r="HE36" s="783"/>
      <c r="HF36" s="783"/>
      <c r="HG36" s="783"/>
      <c r="HH36" s="783"/>
      <c r="HI36" s="780">
        <v>0.03</v>
      </c>
      <c r="HJ36" s="95">
        <v>6.3490000000000002</v>
      </c>
      <c r="HK36" s="95">
        <v>0</v>
      </c>
      <c r="HL36" s="780">
        <v>4.9000000000000002E-2</v>
      </c>
      <c r="HM36" s="95">
        <v>0.254</v>
      </c>
      <c r="HN36" s="783"/>
      <c r="HO36" s="783"/>
      <c r="HP36" s="783"/>
      <c r="HQ36" s="783"/>
      <c r="HR36" s="783"/>
      <c r="HS36" s="780"/>
      <c r="HT36" s="780">
        <v>0.107</v>
      </c>
      <c r="HU36" s="780"/>
      <c r="HV36" s="780">
        <v>0</v>
      </c>
      <c r="HW36" s="780">
        <v>0</v>
      </c>
      <c r="HX36" s="780" t="s">
        <v>481</v>
      </c>
      <c r="HY36" s="780">
        <v>0.18</v>
      </c>
      <c r="HZ36" s="780">
        <v>0.01</v>
      </c>
      <c r="IA36" s="780">
        <v>0</v>
      </c>
      <c r="IB36" s="780">
        <v>0</v>
      </c>
      <c r="IC36" s="780">
        <v>0</v>
      </c>
      <c r="ID36" s="780">
        <v>0.03</v>
      </c>
      <c r="IE36" s="780"/>
      <c r="IF36" s="780">
        <v>0</v>
      </c>
      <c r="IG36" s="783"/>
      <c r="IH36" s="783"/>
      <c r="II36" s="780"/>
      <c r="IJ36" s="783"/>
      <c r="IK36" s="783"/>
      <c r="IL36" s="90">
        <v>0</v>
      </c>
      <c r="IM36" s="95">
        <v>0</v>
      </c>
      <c r="IN36" s="95">
        <v>0</v>
      </c>
      <c r="IO36" s="780">
        <v>0</v>
      </c>
      <c r="IP36" s="780"/>
      <c r="IQ36" s="780">
        <v>0</v>
      </c>
      <c r="IR36" s="785"/>
      <c r="IS36" s="780"/>
      <c r="IT36" s="780">
        <v>3.6999999999999998E-2</v>
      </c>
      <c r="IU36" s="780" t="s">
        <v>451</v>
      </c>
      <c r="IV36" s="780"/>
      <c r="IW36" s="95">
        <v>0.88500000000000001</v>
      </c>
      <c r="IX36" s="95">
        <v>0</v>
      </c>
      <c r="IY36" s="95">
        <v>0</v>
      </c>
      <c r="IZ36" s="95">
        <v>0</v>
      </c>
      <c r="JA36" s="95">
        <v>0</v>
      </c>
      <c r="JB36" s="95">
        <v>0</v>
      </c>
      <c r="JC36" s="95">
        <v>0</v>
      </c>
      <c r="JD36" s="95">
        <v>0</v>
      </c>
      <c r="JE36" s="95"/>
      <c r="JF36" s="95"/>
      <c r="JG36" s="95"/>
      <c r="JH36" s="95"/>
      <c r="JI36" s="95"/>
      <c r="JJ36" s="95">
        <v>0.3</v>
      </c>
      <c r="JK36" s="95" t="s">
        <v>451</v>
      </c>
      <c r="JL36" s="95">
        <v>0</v>
      </c>
      <c r="JM36" s="95"/>
      <c r="JN36" s="95"/>
      <c r="JO36" s="95"/>
      <c r="JP36" s="95">
        <v>0</v>
      </c>
      <c r="JQ36" s="95" t="s">
        <v>451</v>
      </c>
      <c r="JR36" s="95">
        <v>0</v>
      </c>
      <c r="JS36" s="780">
        <v>5.5E-2</v>
      </c>
      <c r="JT36" s="780">
        <v>0.123</v>
      </c>
      <c r="JU36" s="780">
        <v>0</v>
      </c>
      <c r="JV36" s="780"/>
      <c r="JW36" s="780">
        <v>0</v>
      </c>
      <c r="JX36" s="780">
        <v>0</v>
      </c>
      <c r="JY36" s="780"/>
      <c r="JZ36" s="780"/>
      <c r="KA36" s="783"/>
      <c r="KB36" s="780">
        <v>0</v>
      </c>
      <c r="KC36" s="780">
        <v>0</v>
      </c>
      <c r="KD36" s="780"/>
      <c r="KE36" s="780">
        <v>0.41499999999999998</v>
      </c>
      <c r="KF36" s="780"/>
      <c r="KG36" s="780">
        <v>2.7411055000000002</v>
      </c>
      <c r="KH36" s="780">
        <v>0.59</v>
      </c>
      <c r="KI36" s="780">
        <v>0</v>
      </c>
      <c r="KJ36" s="780">
        <v>0</v>
      </c>
      <c r="KK36" s="780"/>
      <c r="KL36" s="780">
        <v>0</v>
      </c>
      <c r="KM36" s="780">
        <v>0</v>
      </c>
      <c r="KN36" s="780">
        <v>0</v>
      </c>
      <c r="KO36" s="780">
        <v>0</v>
      </c>
      <c r="KP36" s="95">
        <v>0</v>
      </c>
      <c r="KQ36" s="783"/>
      <c r="KR36" s="90">
        <v>0</v>
      </c>
      <c r="KS36" s="783"/>
      <c r="KT36" s="90">
        <v>0</v>
      </c>
      <c r="KU36" s="90">
        <v>0</v>
      </c>
      <c r="KV36" s="90">
        <v>0.34200000000000003</v>
      </c>
      <c r="KW36" s="90"/>
      <c r="KX36" s="90">
        <v>0</v>
      </c>
      <c r="KY36" s="90">
        <v>0</v>
      </c>
      <c r="KZ36" s="90"/>
      <c r="LA36" s="90">
        <v>2.5999999999999999E-2</v>
      </c>
      <c r="LB36" s="90">
        <v>0</v>
      </c>
      <c r="LC36" s="90">
        <v>0</v>
      </c>
      <c r="LD36" s="90">
        <v>0</v>
      </c>
      <c r="LE36" s="90">
        <v>0</v>
      </c>
      <c r="LF36" s="90">
        <v>0</v>
      </c>
      <c r="LG36" s="90">
        <v>0</v>
      </c>
      <c r="LH36" s="90">
        <v>0</v>
      </c>
      <c r="LI36" s="90">
        <v>0</v>
      </c>
      <c r="LJ36" s="90">
        <v>0</v>
      </c>
      <c r="LK36" s="90">
        <v>0</v>
      </c>
      <c r="LL36" s="90"/>
      <c r="LM36" s="90"/>
      <c r="LN36" s="90">
        <v>0</v>
      </c>
      <c r="LO36" s="90">
        <v>0</v>
      </c>
      <c r="LP36" s="90">
        <v>0</v>
      </c>
      <c r="LQ36" s="90">
        <v>0</v>
      </c>
    </row>
    <row r="37" spans="1:329" ht="68" x14ac:dyDescent="0.2">
      <c r="A37" s="750"/>
      <c r="B37" s="747"/>
      <c r="C37" s="83" t="s">
        <v>228</v>
      </c>
      <c r="D37" s="69" t="s">
        <v>3429</v>
      </c>
      <c r="E37" s="86" t="s">
        <v>209</v>
      </c>
      <c r="F37" s="783"/>
      <c r="G37" s="95"/>
      <c r="H37" s="783"/>
      <c r="I37" s="783"/>
      <c r="J37" s="95">
        <v>0</v>
      </c>
      <c r="K37" s="780"/>
      <c r="L37" s="795"/>
      <c r="M37" s="796">
        <v>0.373</v>
      </c>
      <c r="N37" s="783"/>
      <c r="O37" s="815" t="s">
        <v>481</v>
      </c>
      <c r="P37" s="783"/>
      <c r="Q37" s="95">
        <v>0</v>
      </c>
      <c r="R37" s="780">
        <v>0</v>
      </c>
      <c r="S37" s="95">
        <v>0</v>
      </c>
      <c r="T37" s="780">
        <v>0</v>
      </c>
      <c r="U37" s="780">
        <v>0</v>
      </c>
      <c r="V37" s="95">
        <v>0</v>
      </c>
      <c r="W37" s="780">
        <v>0</v>
      </c>
      <c r="X37" s="95">
        <v>0</v>
      </c>
      <c r="Y37" s="95">
        <v>0</v>
      </c>
      <c r="Z37" s="95">
        <v>0</v>
      </c>
      <c r="AA37" s="783"/>
      <c r="AB37" s="95"/>
      <c r="AC37" s="784">
        <v>0</v>
      </c>
      <c r="AD37" s="783"/>
      <c r="AE37" s="783"/>
      <c r="AF37" s="783"/>
      <c r="AG37" s="783"/>
      <c r="AH37" s="783"/>
      <c r="AI37" s="783"/>
      <c r="AJ37" s="780">
        <v>0</v>
      </c>
      <c r="AK37" s="801"/>
      <c r="AL37" s="95">
        <v>6.0000000000000001E-3</v>
      </c>
      <c r="AM37" s="95">
        <v>1.4999999999999999E-2</v>
      </c>
      <c r="AN37" s="95">
        <v>0</v>
      </c>
      <c r="AO37" s="783"/>
      <c r="AP37" s="95">
        <v>0</v>
      </c>
      <c r="AQ37" s="783"/>
      <c r="AR37" s="780"/>
      <c r="AS37" s="780">
        <v>0</v>
      </c>
      <c r="AT37" s="783"/>
      <c r="AU37" s="95"/>
      <c r="AV37" s="780">
        <v>1.72E-2</v>
      </c>
      <c r="AW37" s="780">
        <v>0</v>
      </c>
      <c r="AX37" s="95">
        <v>0.112</v>
      </c>
      <c r="AY37" s="95" t="s">
        <v>451</v>
      </c>
      <c r="AZ37" s="783"/>
      <c r="BA37" s="783"/>
      <c r="BB37" s="783"/>
      <c r="BC37" s="783"/>
      <c r="BD37" s="95">
        <v>0</v>
      </c>
      <c r="BE37" s="95"/>
      <c r="BF37" s="95">
        <v>7.9000000000000001E-2</v>
      </c>
      <c r="BG37" s="69">
        <v>0</v>
      </c>
      <c r="BH37" s="783"/>
      <c r="BI37" s="783"/>
      <c r="BJ37" s="783"/>
      <c r="BK37" s="783"/>
      <c r="BL37" s="69">
        <v>0</v>
      </c>
      <c r="BM37" s="69">
        <v>0</v>
      </c>
      <c r="BN37" s="69">
        <v>0</v>
      </c>
      <c r="BO37" s="69">
        <v>0</v>
      </c>
      <c r="BP37" s="69">
        <v>0</v>
      </c>
      <c r="BQ37" s="69" t="s">
        <v>492</v>
      </c>
      <c r="BR37" s="783"/>
      <c r="BS37" s="69" t="s">
        <v>481</v>
      </c>
      <c r="BT37" s="783"/>
      <c r="BU37" s="780">
        <v>0</v>
      </c>
      <c r="BV37" s="95">
        <v>0</v>
      </c>
      <c r="BW37" s="780">
        <v>0</v>
      </c>
      <c r="BX37" s="95"/>
      <c r="BY37" s="95">
        <v>0</v>
      </c>
      <c r="BZ37" s="95">
        <v>0</v>
      </c>
      <c r="CA37" s="95" t="s">
        <v>481</v>
      </c>
      <c r="CB37" s="95">
        <v>0</v>
      </c>
      <c r="CC37" s="95">
        <v>0</v>
      </c>
      <c r="CD37" s="95">
        <v>0</v>
      </c>
      <c r="CE37" s="95" t="s">
        <v>481</v>
      </c>
      <c r="CF37" s="95" t="s">
        <v>481</v>
      </c>
      <c r="CG37" s="95">
        <v>0</v>
      </c>
      <c r="CH37" s="780">
        <v>0.09</v>
      </c>
      <c r="CI37" s="95">
        <v>0</v>
      </c>
      <c r="CJ37" s="780">
        <v>0</v>
      </c>
      <c r="CK37" s="780">
        <v>0</v>
      </c>
      <c r="CL37" s="780">
        <v>0</v>
      </c>
      <c r="CM37" s="780">
        <v>0</v>
      </c>
      <c r="CN37" s="780"/>
      <c r="CO37" s="780">
        <v>0.05</v>
      </c>
      <c r="CP37" s="780">
        <v>0</v>
      </c>
      <c r="CQ37" s="780">
        <v>0</v>
      </c>
      <c r="CR37" s="95">
        <v>0</v>
      </c>
      <c r="CS37" s="780">
        <v>0</v>
      </c>
      <c r="CT37" s="95">
        <v>0</v>
      </c>
      <c r="CU37" s="780">
        <v>0</v>
      </c>
      <c r="CV37" s="780">
        <v>0</v>
      </c>
      <c r="CW37" s="780">
        <v>0</v>
      </c>
      <c r="CX37" s="780">
        <v>0</v>
      </c>
      <c r="CY37" s="780">
        <v>0</v>
      </c>
      <c r="CZ37" s="95">
        <v>0</v>
      </c>
      <c r="DA37" s="780">
        <v>0</v>
      </c>
      <c r="DB37" s="95">
        <v>0</v>
      </c>
      <c r="DC37" s="780">
        <v>0</v>
      </c>
      <c r="DD37" s="780">
        <v>0</v>
      </c>
      <c r="DE37" s="780">
        <v>0</v>
      </c>
      <c r="DF37" s="780">
        <v>0</v>
      </c>
      <c r="DG37" s="95">
        <v>0</v>
      </c>
      <c r="DH37" s="94">
        <v>0</v>
      </c>
      <c r="DI37" s="95">
        <v>0</v>
      </c>
      <c r="DJ37" s="95">
        <v>0</v>
      </c>
      <c r="DK37" s="95">
        <v>0</v>
      </c>
      <c r="DL37" s="95">
        <v>0</v>
      </c>
      <c r="DM37" s="780">
        <v>0</v>
      </c>
      <c r="DN37" s="780">
        <v>0</v>
      </c>
      <c r="DO37" s="780">
        <v>0</v>
      </c>
      <c r="DP37" s="780"/>
      <c r="DQ37" s="785"/>
      <c r="DR37" s="780">
        <v>0.3</v>
      </c>
      <c r="DS37" s="783"/>
      <c r="DT37" s="783"/>
      <c r="DU37" s="783"/>
      <c r="DV37" s="84">
        <v>0</v>
      </c>
      <c r="DW37" s="84">
        <v>0</v>
      </c>
      <c r="DX37" s="780">
        <v>0</v>
      </c>
      <c r="DY37" s="783"/>
      <c r="DZ37" s="780">
        <v>0</v>
      </c>
      <c r="EA37" s="780" t="s">
        <v>451</v>
      </c>
      <c r="EB37" s="95">
        <v>0</v>
      </c>
      <c r="EC37" s="783"/>
      <c r="ED37" s="95"/>
      <c r="EE37" s="783"/>
      <c r="EF37" s="783"/>
      <c r="EG37" s="783"/>
      <c r="EH37" s="783"/>
      <c r="EI37" s="780">
        <v>0</v>
      </c>
      <c r="EJ37" s="780">
        <v>0</v>
      </c>
      <c r="EK37" s="780">
        <v>0</v>
      </c>
      <c r="EL37" s="780">
        <v>0</v>
      </c>
      <c r="EM37" s="780">
        <v>0</v>
      </c>
      <c r="EN37" s="780">
        <v>0</v>
      </c>
      <c r="EO37" s="780"/>
      <c r="EP37" s="780">
        <v>0</v>
      </c>
      <c r="EQ37" s="783"/>
      <c r="ER37" s="780">
        <v>0.13</v>
      </c>
      <c r="ES37" s="780">
        <v>1.6E-2</v>
      </c>
      <c r="ET37" s="780">
        <v>0</v>
      </c>
      <c r="EU37" s="780">
        <v>7.4999999999999997E-2</v>
      </c>
      <c r="EV37" s="780">
        <v>0</v>
      </c>
      <c r="EW37" s="780">
        <v>0</v>
      </c>
      <c r="EX37" s="780">
        <v>0</v>
      </c>
      <c r="EY37" s="780"/>
      <c r="EZ37" s="95">
        <v>0.1</v>
      </c>
      <c r="FA37" s="95"/>
      <c r="FB37" s="780">
        <v>0.13200000000000001</v>
      </c>
      <c r="FC37" s="780">
        <v>0.15</v>
      </c>
      <c r="FD37" s="780">
        <v>0.12</v>
      </c>
      <c r="FE37" s="780"/>
      <c r="FF37" s="780">
        <v>3.4000000000000002E-2</v>
      </c>
      <c r="FG37" s="780" t="s">
        <v>481</v>
      </c>
      <c r="FH37" s="780">
        <v>4.9799999999999997E-2</v>
      </c>
      <c r="FI37" s="780">
        <v>0.124</v>
      </c>
      <c r="FJ37" s="780">
        <v>5.7000000000000002E-2</v>
      </c>
      <c r="FK37" s="780"/>
      <c r="FL37" s="780">
        <v>0.14199999999999999</v>
      </c>
      <c r="FM37" s="780">
        <v>2.5000000000000001E-2</v>
      </c>
      <c r="FN37" s="780">
        <v>9.7000000000000003E-2</v>
      </c>
      <c r="FO37" s="780">
        <v>0.03</v>
      </c>
      <c r="FP37" s="780">
        <v>0.3</v>
      </c>
      <c r="FQ37" s="780">
        <v>5.0000000000000001E-3</v>
      </c>
      <c r="FR37" s="780">
        <v>8.0000000000000002E-3</v>
      </c>
      <c r="FS37" s="780">
        <v>0</v>
      </c>
      <c r="FT37" s="780">
        <v>0.13100000000000001</v>
      </c>
      <c r="FU37" s="783"/>
      <c r="FV37" s="785">
        <v>0</v>
      </c>
      <c r="FW37" s="780">
        <v>0</v>
      </c>
      <c r="FX37" s="95"/>
      <c r="FY37" s="95">
        <v>5.1999999999999998E-2</v>
      </c>
      <c r="FZ37" s="780"/>
      <c r="GA37" s="780"/>
      <c r="GB37" s="780"/>
      <c r="GC37" s="780">
        <v>0</v>
      </c>
      <c r="GD37" s="780">
        <v>0</v>
      </c>
      <c r="GE37" s="783"/>
      <c r="GF37" s="95">
        <v>0.21299999999999999</v>
      </c>
      <c r="GG37" s="785" t="s">
        <v>481</v>
      </c>
      <c r="GH37" s="783"/>
      <c r="GI37" s="780">
        <v>0</v>
      </c>
      <c r="GJ37" s="780">
        <v>0.187</v>
      </c>
      <c r="GK37" s="780">
        <v>7.6999999999999999E-2</v>
      </c>
      <c r="GL37" s="780">
        <v>0</v>
      </c>
      <c r="GM37" s="780" t="s">
        <v>481</v>
      </c>
      <c r="GN37" s="780" t="s">
        <v>481</v>
      </c>
      <c r="GO37" s="780">
        <v>0</v>
      </c>
      <c r="GP37" s="780">
        <v>0</v>
      </c>
      <c r="GQ37" s="780">
        <v>0</v>
      </c>
      <c r="GR37" s="780">
        <v>0</v>
      </c>
      <c r="GS37" s="780">
        <v>0</v>
      </c>
      <c r="GT37" s="780">
        <v>0</v>
      </c>
      <c r="GU37" s="780">
        <v>0</v>
      </c>
      <c r="GV37" s="780">
        <v>0</v>
      </c>
      <c r="GW37" s="780">
        <v>0.20599999999999999</v>
      </c>
      <c r="GX37" s="780">
        <v>0.39</v>
      </c>
      <c r="GY37" s="780"/>
      <c r="GZ37" s="780">
        <v>0</v>
      </c>
      <c r="HA37" s="780">
        <v>0</v>
      </c>
      <c r="HB37" s="780">
        <v>0</v>
      </c>
      <c r="HC37" s="780">
        <v>0</v>
      </c>
      <c r="HD37" s="780">
        <v>0</v>
      </c>
      <c r="HE37" s="783"/>
      <c r="HF37" s="783"/>
      <c r="HG37" s="783"/>
      <c r="HH37" s="783"/>
      <c r="HI37" s="780"/>
      <c r="HJ37" s="95" t="s">
        <v>481</v>
      </c>
      <c r="HK37" s="95">
        <v>0</v>
      </c>
      <c r="HL37" s="780">
        <v>0</v>
      </c>
      <c r="HM37" s="95"/>
      <c r="HN37" s="783"/>
      <c r="HO37" s="783"/>
      <c r="HP37" s="783"/>
      <c r="HQ37" s="783"/>
      <c r="HR37" s="783"/>
      <c r="HS37" s="780">
        <v>0.42</v>
      </c>
      <c r="HT37" s="780">
        <v>0</v>
      </c>
      <c r="HU37" s="780">
        <v>0.26300000000000001</v>
      </c>
      <c r="HV37" s="780">
        <v>0</v>
      </c>
      <c r="HW37" s="780">
        <v>0</v>
      </c>
      <c r="HX37" s="780">
        <v>0.24</v>
      </c>
      <c r="HY37" s="780"/>
      <c r="HZ37" s="780"/>
      <c r="IA37" s="780">
        <v>0</v>
      </c>
      <c r="IB37" s="780">
        <v>0.23899999999999999</v>
      </c>
      <c r="IC37" s="780">
        <v>6.5000000000000002E-2</v>
      </c>
      <c r="ID37" s="780"/>
      <c r="IE37" s="780">
        <v>0.08</v>
      </c>
      <c r="IF37" s="780">
        <v>0</v>
      </c>
      <c r="IG37" s="783"/>
      <c r="IH37" s="783"/>
      <c r="II37" s="780"/>
      <c r="IJ37" s="783"/>
      <c r="IK37" s="783"/>
      <c r="IL37" s="90">
        <v>0</v>
      </c>
      <c r="IM37" s="95">
        <v>0</v>
      </c>
      <c r="IN37" s="95">
        <v>0</v>
      </c>
      <c r="IO37" s="780">
        <v>0</v>
      </c>
      <c r="IP37" s="780">
        <v>5.1999999999999998E-2</v>
      </c>
      <c r="IQ37" s="780">
        <v>0</v>
      </c>
      <c r="IR37" s="785">
        <v>1.798</v>
      </c>
      <c r="IS37" s="780">
        <v>0.2</v>
      </c>
      <c r="IT37" s="780"/>
      <c r="IU37" s="780">
        <v>0.01</v>
      </c>
      <c r="IV37" s="780">
        <v>0.6</v>
      </c>
      <c r="IW37" s="95">
        <v>0.88500000000000001</v>
      </c>
      <c r="IX37" s="95"/>
      <c r="IY37" s="95"/>
      <c r="IZ37" s="95"/>
      <c r="JA37" s="95"/>
      <c r="JB37" s="95">
        <v>0</v>
      </c>
      <c r="JC37" s="95">
        <v>0</v>
      </c>
      <c r="JD37" s="95">
        <v>0</v>
      </c>
      <c r="JE37" s="95"/>
      <c r="JF37" s="95"/>
      <c r="JG37" s="95"/>
      <c r="JH37" s="95"/>
      <c r="JI37" s="95"/>
      <c r="JJ37" s="95"/>
      <c r="JK37" s="95">
        <v>0</v>
      </c>
      <c r="JL37" s="95">
        <v>0</v>
      </c>
      <c r="JM37" s="95"/>
      <c r="JN37" s="95"/>
      <c r="JO37" s="95"/>
      <c r="JP37" s="95">
        <v>0</v>
      </c>
      <c r="JQ37" s="95"/>
      <c r="JR37" s="95">
        <v>0</v>
      </c>
      <c r="JS37" s="780">
        <v>0</v>
      </c>
      <c r="JT37" s="780">
        <v>0</v>
      </c>
      <c r="JU37" s="780">
        <v>0</v>
      </c>
      <c r="JV37" s="780"/>
      <c r="JW37" s="780">
        <v>0</v>
      </c>
      <c r="JX37" s="780">
        <v>0</v>
      </c>
      <c r="JY37" s="780"/>
      <c r="JZ37" s="780"/>
      <c r="KA37" s="783"/>
      <c r="KB37" s="780">
        <v>0</v>
      </c>
      <c r="KC37" s="780">
        <v>0</v>
      </c>
      <c r="KD37" s="780"/>
      <c r="KE37" s="780"/>
      <c r="KF37" s="780"/>
      <c r="KG37" s="780">
        <v>0</v>
      </c>
      <c r="KH37" s="780"/>
      <c r="KI37" s="780">
        <v>0</v>
      </c>
      <c r="KJ37" s="780">
        <v>0</v>
      </c>
      <c r="KK37" s="780"/>
      <c r="KL37" s="780">
        <v>0</v>
      </c>
      <c r="KM37" s="780">
        <v>0</v>
      </c>
      <c r="KN37" s="780">
        <v>0</v>
      </c>
      <c r="KO37" s="780">
        <v>0</v>
      </c>
      <c r="KP37" s="95">
        <v>0</v>
      </c>
      <c r="KQ37" s="783"/>
      <c r="KR37" s="90">
        <v>0</v>
      </c>
      <c r="KS37" s="783"/>
      <c r="KT37" s="90">
        <v>0</v>
      </c>
      <c r="KU37" s="90">
        <v>0</v>
      </c>
      <c r="KV37" s="90">
        <v>0</v>
      </c>
      <c r="KW37" s="90"/>
      <c r="KX37" s="90">
        <v>5.0000000000000001E-3</v>
      </c>
      <c r="KY37" s="90">
        <v>0</v>
      </c>
      <c r="KZ37" s="90"/>
      <c r="LA37" s="90">
        <v>0</v>
      </c>
      <c r="LB37" s="90">
        <v>0</v>
      </c>
      <c r="LC37" s="90">
        <v>0</v>
      </c>
      <c r="LD37" s="90">
        <v>0</v>
      </c>
      <c r="LE37" s="90">
        <v>0</v>
      </c>
      <c r="LF37" s="90">
        <v>0</v>
      </c>
      <c r="LG37" s="90">
        <v>0</v>
      </c>
      <c r="LH37" s="90">
        <v>0</v>
      </c>
      <c r="LI37" s="90">
        <v>0</v>
      </c>
      <c r="LJ37" s="90">
        <v>0</v>
      </c>
      <c r="LK37" s="90">
        <v>0</v>
      </c>
      <c r="LL37" s="90"/>
      <c r="LM37" s="90"/>
      <c r="LN37" s="90">
        <v>0</v>
      </c>
      <c r="LO37" s="90">
        <v>0</v>
      </c>
      <c r="LP37" s="90">
        <v>0</v>
      </c>
      <c r="LQ37" s="90">
        <v>0</v>
      </c>
    </row>
    <row r="38" spans="1:329" ht="17" x14ac:dyDescent="0.2">
      <c r="A38" s="750"/>
      <c r="B38" s="747"/>
      <c r="C38" s="83" t="s">
        <v>3430</v>
      </c>
      <c r="D38" s="69" t="s">
        <v>214</v>
      </c>
      <c r="E38" s="85" t="s">
        <v>215</v>
      </c>
      <c r="F38" s="783"/>
      <c r="G38" s="95"/>
      <c r="H38" s="783"/>
      <c r="I38" s="783"/>
      <c r="J38" s="763">
        <v>0</v>
      </c>
      <c r="K38" s="780"/>
      <c r="L38" s="806">
        <f>L36/L26</f>
        <v>0.2484649046533467</v>
      </c>
      <c r="M38" s="806">
        <f>M37/M26</f>
        <v>0.15578230070828741</v>
      </c>
      <c r="N38" s="806">
        <f>N36/N26</f>
        <v>4.6583850931677016E-2</v>
      </c>
      <c r="O38" s="806">
        <f>O36/O26</f>
        <v>0.10344827586206896</v>
      </c>
      <c r="P38" s="806">
        <f>P36/P26</f>
        <v>0.30120028312826613</v>
      </c>
      <c r="Q38" s="763">
        <v>0</v>
      </c>
      <c r="R38" s="801">
        <v>0</v>
      </c>
      <c r="S38" s="816">
        <v>0</v>
      </c>
      <c r="T38" s="801">
        <v>0</v>
      </c>
      <c r="U38" s="801">
        <v>0</v>
      </c>
      <c r="V38" s="763">
        <v>0</v>
      </c>
      <c r="W38" s="801">
        <v>0</v>
      </c>
      <c r="X38" s="763">
        <v>0</v>
      </c>
      <c r="Y38" s="763">
        <v>0</v>
      </c>
      <c r="Z38" s="763">
        <v>0</v>
      </c>
      <c r="AA38" s="783"/>
      <c r="AB38" s="763">
        <v>0.33500000000000002</v>
      </c>
      <c r="AC38" s="784">
        <v>0</v>
      </c>
      <c r="AD38" s="783"/>
      <c r="AE38" s="783"/>
      <c r="AF38" s="783"/>
      <c r="AG38" s="783"/>
      <c r="AH38" s="783"/>
      <c r="AI38" s="783"/>
      <c r="AJ38" s="801">
        <v>0</v>
      </c>
      <c r="AK38" s="780"/>
      <c r="AL38" s="803">
        <v>4.6699999999999997E-3</v>
      </c>
      <c r="AM38" s="95">
        <v>8.6999999999999994E-2</v>
      </c>
      <c r="AN38" s="95">
        <v>0</v>
      </c>
      <c r="AO38" s="783"/>
      <c r="AP38" s="95">
        <v>0</v>
      </c>
      <c r="AQ38" s="783"/>
      <c r="AR38" s="780"/>
      <c r="AS38" s="801">
        <v>0</v>
      </c>
      <c r="AT38" s="783"/>
      <c r="AU38" s="95"/>
      <c r="AV38" s="801">
        <v>0.05</v>
      </c>
      <c r="AW38" s="801">
        <v>0</v>
      </c>
      <c r="AX38" s="95">
        <v>8.7989999999999999E-2</v>
      </c>
      <c r="AY38" s="95" t="s">
        <v>451</v>
      </c>
      <c r="AZ38" s="783"/>
      <c r="BA38" s="783"/>
      <c r="BB38" s="783"/>
      <c r="BC38" s="783"/>
      <c r="BD38" s="95">
        <v>4.1436241577397462E-2</v>
      </c>
      <c r="BE38" s="95">
        <v>0.25531914893617019</v>
      </c>
      <c r="BF38" s="95">
        <v>0.311</v>
      </c>
      <c r="BG38" s="806">
        <v>0</v>
      </c>
      <c r="BH38" s="783"/>
      <c r="BI38" s="783"/>
      <c r="BJ38" s="783"/>
      <c r="BK38" s="783"/>
      <c r="BL38" s="807">
        <v>0</v>
      </c>
      <c r="BM38" s="807">
        <v>0</v>
      </c>
      <c r="BN38" s="807">
        <v>0</v>
      </c>
      <c r="BO38" s="807">
        <v>0</v>
      </c>
      <c r="BP38" s="807">
        <v>0</v>
      </c>
      <c r="BQ38" s="69" t="s">
        <v>492</v>
      </c>
      <c r="BR38" s="783"/>
      <c r="BS38" s="69" t="s">
        <v>481</v>
      </c>
      <c r="BT38" s="783"/>
      <c r="BU38" s="780">
        <v>0</v>
      </c>
      <c r="BV38" s="95">
        <v>0</v>
      </c>
      <c r="BW38" s="780">
        <v>0</v>
      </c>
      <c r="BX38" s="95"/>
      <c r="BY38" s="95">
        <v>0</v>
      </c>
      <c r="BZ38" s="95">
        <v>0.3397</v>
      </c>
      <c r="CA38" s="95"/>
      <c r="CB38" s="95">
        <v>0</v>
      </c>
      <c r="CC38" s="95">
        <v>0</v>
      </c>
      <c r="CD38" s="95">
        <v>0</v>
      </c>
      <c r="CE38" s="95" t="s">
        <v>481</v>
      </c>
      <c r="CF38" s="95"/>
      <c r="CG38" s="95">
        <v>0</v>
      </c>
      <c r="CH38" s="780">
        <v>3.4000000000000002E-2</v>
      </c>
      <c r="CI38" s="95">
        <v>0</v>
      </c>
      <c r="CJ38" s="780"/>
      <c r="CK38" s="780">
        <v>0</v>
      </c>
      <c r="CL38" s="780">
        <v>0</v>
      </c>
      <c r="CM38" s="780">
        <v>0</v>
      </c>
      <c r="CN38" s="780"/>
      <c r="CO38" s="780">
        <v>7.9600000000000004E-2</v>
      </c>
      <c r="CP38" s="780"/>
      <c r="CQ38" s="780">
        <v>0</v>
      </c>
      <c r="CR38" s="95">
        <v>0</v>
      </c>
      <c r="CS38" s="780">
        <v>0</v>
      </c>
      <c r="CT38" s="95">
        <v>0</v>
      </c>
      <c r="CU38" s="780">
        <v>0</v>
      </c>
      <c r="CV38" s="780">
        <v>0</v>
      </c>
      <c r="CW38" s="780">
        <v>0</v>
      </c>
      <c r="CX38" s="780">
        <v>0</v>
      </c>
      <c r="CY38" s="780">
        <v>0</v>
      </c>
      <c r="CZ38" s="95">
        <v>0</v>
      </c>
      <c r="DA38" s="780">
        <v>0</v>
      </c>
      <c r="DB38" s="95">
        <v>0</v>
      </c>
      <c r="DC38" s="780">
        <v>0</v>
      </c>
      <c r="DD38" s="780">
        <v>0</v>
      </c>
      <c r="DE38" s="780">
        <v>0</v>
      </c>
      <c r="DF38" s="780"/>
      <c r="DG38" s="95">
        <v>0</v>
      </c>
      <c r="DH38" s="94">
        <v>0</v>
      </c>
      <c r="DI38" s="95">
        <v>0</v>
      </c>
      <c r="DJ38" s="95">
        <v>0</v>
      </c>
      <c r="DK38" s="95">
        <v>0</v>
      </c>
      <c r="DL38" s="95">
        <v>0</v>
      </c>
      <c r="DM38" s="780">
        <v>0</v>
      </c>
      <c r="DN38" s="780">
        <v>0</v>
      </c>
      <c r="DO38" s="780">
        <v>0</v>
      </c>
      <c r="DP38" s="801">
        <v>3.2000000000000001E-2</v>
      </c>
      <c r="DQ38" s="810">
        <v>0.01</v>
      </c>
      <c r="DR38" s="801">
        <v>0.5</v>
      </c>
      <c r="DS38" s="783"/>
      <c r="DT38" s="783"/>
      <c r="DU38" s="783"/>
      <c r="DV38" s="764">
        <v>0</v>
      </c>
      <c r="DW38" s="84">
        <v>0</v>
      </c>
      <c r="DX38" s="801">
        <v>0</v>
      </c>
      <c r="DY38" s="783"/>
      <c r="DZ38" s="780">
        <v>0</v>
      </c>
      <c r="EA38" s="780"/>
      <c r="EB38" s="763">
        <v>0</v>
      </c>
      <c r="EC38" s="783"/>
      <c r="ED38" s="95"/>
      <c r="EE38" s="783"/>
      <c r="EF38" s="783"/>
      <c r="EG38" s="783"/>
      <c r="EH38" s="783"/>
      <c r="EI38" s="801">
        <v>0</v>
      </c>
      <c r="EJ38" s="780">
        <v>0</v>
      </c>
      <c r="EK38" s="801">
        <v>0</v>
      </c>
      <c r="EL38" s="801">
        <v>0</v>
      </c>
      <c r="EM38" s="801">
        <v>0.23</v>
      </c>
      <c r="EN38" s="801">
        <v>0</v>
      </c>
      <c r="EO38" s="780"/>
      <c r="EP38" s="780">
        <v>0</v>
      </c>
      <c r="EQ38" s="783"/>
      <c r="ER38" s="801">
        <v>0.37</v>
      </c>
      <c r="ES38" s="780">
        <v>5.7306590257879663E-3</v>
      </c>
      <c r="ET38" s="801">
        <v>0</v>
      </c>
      <c r="EU38" s="780">
        <v>2.5000000000000001E-2</v>
      </c>
      <c r="EV38" s="780">
        <v>0</v>
      </c>
      <c r="EW38" s="780">
        <v>0</v>
      </c>
      <c r="EX38" s="780">
        <v>0</v>
      </c>
      <c r="EY38" s="780"/>
      <c r="EZ38" s="95">
        <v>0.21963540522732264</v>
      </c>
      <c r="FA38" s="95">
        <v>0</v>
      </c>
      <c r="FB38" s="780">
        <v>0.214</v>
      </c>
      <c r="FC38" s="780">
        <v>0.75</v>
      </c>
      <c r="FD38" s="780">
        <v>7.8119999999999995E-2</v>
      </c>
      <c r="FE38" s="780"/>
      <c r="FF38" s="780">
        <v>0.06</v>
      </c>
      <c r="FG38" s="780" t="s">
        <v>481</v>
      </c>
      <c r="FH38" s="780">
        <v>0.1</v>
      </c>
      <c r="FI38" s="780">
        <v>14.708</v>
      </c>
      <c r="FJ38" s="780">
        <v>5.5199999999999999E-2</v>
      </c>
      <c r="FK38" s="780">
        <v>0</v>
      </c>
      <c r="FL38" s="780">
        <v>0.16900000000000001</v>
      </c>
      <c r="FM38" s="780">
        <v>0.23</v>
      </c>
      <c r="FN38" s="780">
        <v>0.45</v>
      </c>
      <c r="FO38" s="780">
        <v>6.9000000000000006E-2</v>
      </c>
      <c r="FP38" s="780">
        <v>0.1124</v>
      </c>
      <c r="FQ38" s="780">
        <v>4.2000000000000002E-4</v>
      </c>
      <c r="FR38" s="780">
        <v>8.6699999999999999E-2</v>
      </c>
      <c r="FS38" s="780">
        <v>0</v>
      </c>
      <c r="FT38" s="780">
        <v>0.1008</v>
      </c>
      <c r="FU38" s="783"/>
      <c r="FV38" s="810">
        <v>0</v>
      </c>
      <c r="FW38" s="801">
        <v>0</v>
      </c>
      <c r="FX38" s="763"/>
      <c r="FY38" s="763">
        <v>1.9E-2</v>
      </c>
      <c r="FZ38" s="780"/>
      <c r="GA38" s="780"/>
      <c r="GB38" s="780"/>
      <c r="GC38" s="780">
        <v>0</v>
      </c>
      <c r="GD38" s="801">
        <v>0</v>
      </c>
      <c r="GE38" s="783"/>
      <c r="GF38" s="95">
        <v>0.10390000000000001</v>
      </c>
      <c r="GG38" s="785" t="s">
        <v>481</v>
      </c>
      <c r="GH38" s="783"/>
      <c r="GI38" s="780">
        <v>0</v>
      </c>
      <c r="GJ38" s="801">
        <v>0.26519999999999999</v>
      </c>
      <c r="GK38" s="780">
        <v>0</v>
      </c>
      <c r="GL38" s="780">
        <v>0</v>
      </c>
      <c r="GM38" s="780" t="s">
        <v>481</v>
      </c>
      <c r="GN38" s="780" t="s">
        <v>481</v>
      </c>
      <c r="GO38" s="780">
        <v>0</v>
      </c>
      <c r="GP38" s="780">
        <v>0</v>
      </c>
      <c r="GQ38" s="780">
        <v>0</v>
      </c>
      <c r="GR38" s="780">
        <v>0</v>
      </c>
      <c r="GS38" s="780">
        <v>0</v>
      </c>
      <c r="GT38" s="780">
        <v>0</v>
      </c>
      <c r="GU38" s="801">
        <v>0</v>
      </c>
      <c r="GV38" s="801">
        <v>0</v>
      </c>
      <c r="GW38" s="801">
        <v>0.05</v>
      </c>
      <c r="GX38" s="801">
        <v>4.1000000000000002E-2</v>
      </c>
      <c r="GY38" s="780"/>
      <c r="GZ38" s="780">
        <v>2.4242424242424247E-3</v>
      </c>
      <c r="HA38" s="780">
        <v>0</v>
      </c>
      <c r="HB38" s="780">
        <v>0</v>
      </c>
      <c r="HC38" s="801">
        <v>0</v>
      </c>
      <c r="HD38" s="780" t="s">
        <v>215</v>
      </c>
      <c r="HE38" s="783"/>
      <c r="HF38" s="783"/>
      <c r="HG38" s="783"/>
      <c r="HH38" s="783"/>
      <c r="HI38" s="801">
        <v>0.106</v>
      </c>
      <c r="HJ38" s="763">
        <v>0.27629999999999999</v>
      </c>
      <c r="HK38" s="95"/>
      <c r="HL38" s="801">
        <v>9.9199999999999997E-2</v>
      </c>
      <c r="HM38" s="763">
        <v>0.10199999999999999</v>
      </c>
      <c r="HN38" s="783"/>
      <c r="HO38" s="783"/>
      <c r="HP38" s="783"/>
      <c r="HQ38" s="783"/>
      <c r="HR38" s="783"/>
      <c r="HS38" s="801">
        <v>0.09</v>
      </c>
      <c r="HT38" s="801">
        <v>4.07E-2</v>
      </c>
      <c r="HU38" s="780">
        <v>5.3999999999999999E-2</v>
      </c>
      <c r="HV38" s="780" t="s">
        <v>481</v>
      </c>
      <c r="HW38" s="801">
        <v>0</v>
      </c>
      <c r="HX38" s="801">
        <v>0.14460000000000001</v>
      </c>
      <c r="HY38" s="780">
        <v>0.1071</v>
      </c>
      <c r="HZ38" s="780">
        <v>5.4000000000000003E-3</v>
      </c>
      <c r="IA38" s="801">
        <v>0</v>
      </c>
      <c r="IB38" s="801">
        <v>0.26479999999999998</v>
      </c>
      <c r="IC38" s="801">
        <v>3.5900000000000001E-2</v>
      </c>
      <c r="ID38" s="801">
        <v>2.46E-2</v>
      </c>
      <c r="IE38" s="801">
        <v>9.4000000000000004E-3</v>
      </c>
      <c r="IF38" s="801">
        <v>0</v>
      </c>
      <c r="IG38" s="783"/>
      <c r="IH38" s="783"/>
      <c r="II38" s="780"/>
      <c r="IJ38" s="783"/>
      <c r="IK38" s="783"/>
      <c r="IL38" s="90">
        <v>0</v>
      </c>
      <c r="IM38" s="763">
        <v>0</v>
      </c>
      <c r="IN38" s="763">
        <v>0</v>
      </c>
      <c r="IO38" s="780"/>
      <c r="IP38" s="780">
        <v>2.59</v>
      </c>
      <c r="IQ38" s="780">
        <v>0</v>
      </c>
      <c r="IR38" s="785">
        <v>0.21574274058075354</v>
      </c>
      <c r="IS38" s="780">
        <v>8.9281728494263649E-2</v>
      </c>
      <c r="IT38" s="780">
        <v>1.228011948224361E-2</v>
      </c>
      <c r="IU38" s="780">
        <v>0.03</v>
      </c>
      <c r="IV38" s="780">
        <v>4.4999999999999998E-2</v>
      </c>
      <c r="IW38" s="763">
        <v>2.75E-2</v>
      </c>
      <c r="IX38" s="95"/>
      <c r="IY38" s="95"/>
      <c r="IZ38" s="95"/>
      <c r="JA38" s="95"/>
      <c r="JB38" s="95"/>
      <c r="JC38" s="763">
        <v>0</v>
      </c>
      <c r="JD38" s="763">
        <v>0</v>
      </c>
      <c r="JE38" s="95"/>
      <c r="JF38" s="95"/>
      <c r="JG38" s="95"/>
      <c r="JH38" s="95"/>
      <c r="JI38" s="95"/>
      <c r="JJ38" s="763">
        <v>0.375</v>
      </c>
      <c r="JK38" s="763">
        <v>0</v>
      </c>
      <c r="JL38" s="763">
        <v>0</v>
      </c>
      <c r="JM38" s="95"/>
      <c r="JN38" s="95"/>
      <c r="JO38" s="95"/>
      <c r="JP38" s="763">
        <v>0</v>
      </c>
      <c r="JQ38" s="95"/>
      <c r="JR38" s="763">
        <v>0</v>
      </c>
      <c r="JS38" s="780" t="s">
        <v>1412</v>
      </c>
      <c r="JT38" s="817">
        <v>0.12</v>
      </c>
      <c r="JU38" s="780">
        <v>0</v>
      </c>
      <c r="JV38" s="780"/>
      <c r="JW38" s="801">
        <v>0</v>
      </c>
      <c r="JX38" s="780">
        <v>0</v>
      </c>
      <c r="JY38" s="780"/>
      <c r="JZ38" s="780"/>
      <c r="KA38" s="783"/>
      <c r="KB38" s="780">
        <v>0</v>
      </c>
      <c r="KC38" s="780">
        <v>0</v>
      </c>
      <c r="KD38" s="780"/>
      <c r="KE38" s="780">
        <v>1.3068396523491623E-2</v>
      </c>
      <c r="KF38" s="780"/>
      <c r="KG38" s="780">
        <v>0.34483175149648482</v>
      </c>
      <c r="KH38" s="780">
        <v>2.1399999999999999E-2</v>
      </c>
      <c r="KI38" s="780">
        <v>0</v>
      </c>
      <c r="KJ38" s="780">
        <v>0</v>
      </c>
      <c r="KK38" s="780"/>
      <c r="KL38" s="780">
        <v>0</v>
      </c>
      <c r="KM38" s="780">
        <v>0</v>
      </c>
      <c r="KN38" s="780">
        <v>0</v>
      </c>
      <c r="KO38" s="780">
        <v>0</v>
      </c>
      <c r="KP38" s="763">
        <v>0</v>
      </c>
      <c r="KQ38" s="783"/>
      <c r="KR38" s="90"/>
      <c r="KS38" s="783"/>
      <c r="KT38" s="90">
        <v>0</v>
      </c>
      <c r="KU38" s="90">
        <v>0</v>
      </c>
      <c r="KV38" s="766">
        <f>KV36/KV26</f>
        <v>5.1975683890577509E-2</v>
      </c>
      <c r="KW38" s="766">
        <f>KW36/KW26</f>
        <v>0</v>
      </c>
      <c r="KX38" s="766">
        <f>KX37/KX26</f>
        <v>1.7510068289266329E-4</v>
      </c>
      <c r="KY38" s="90">
        <v>0</v>
      </c>
      <c r="KZ38" s="90"/>
      <c r="LA38" s="766">
        <f>LA36/LA26</f>
        <v>5.2834789676894931E-3</v>
      </c>
      <c r="LB38" s="90">
        <v>0</v>
      </c>
      <c r="LC38" s="90">
        <v>0</v>
      </c>
      <c r="LD38" s="90">
        <v>0</v>
      </c>
      <c r="LE38" s="90">
        <v>0</v>
      </c>
      <c r="LF38" s="90">
        <v>0</v>
      </c>
      <c r="LG38" s="90">
        <v>0</v>
      </c>
      <c r="LH38" s="769">
        <v>0</v>
      </c>
      <c r="LI38" s="90">
        <v>0</v>
      </c>
      <c r="LJ38" s="90">
        <v>0</v>
      </c>
      <c r="LK38" s="90">
        <v>0</v>
      </c>
      <c r="LL38" s="90"/>
      <c r="LM38" s="90"/>
      <c r="LN38" s="90">
        <v>0</v>
      </c>
      <c r="LO38" s="90">
        <v>0</v>
      </c>
      <c r="LP38" s="90">
        <v>0</v>
      </c>
      <c r="LQ38" s="90">
        <v>0</v>
      </c>
    </row>
    <row r="39" spans="1:329" x14ac:dyDescent="0.2">
      <c r="A39" s="83"/>
      <c r="B39" s="84"/>
      <c r="C39" s="83"/>
      <c r="D39" s="69"/>
      <c r="E39" s="85"/>
      <c r="F39" s="783"/>
      <c r="G39" s="95"/>
      <c r="H39" s="783"/>
      <c r="I39" s="783"/>
      <c r="J39" s="763"/>
      <c r="K39" s="780"/>
      <c r="L39" s="806"/>
      <c r="M39" s="806"/>
      <c r="N39" s="806"/>
      <c r="O39" s="806"/>
      <c r="P39" s="806"/>
      <c r="Q39" s="763"/>
      <c r="R39" s="801"/>
      <c r="S39" s="816"/>
      <c r="T39" s="801"/>
      <c r="U39" s="801"/>
      <c r="V39" s="763"/>
      <c r="W39" s="801"/>
      <c r="X39" s="763"/>
      <c r="Y39" s="763"/>
      <c r="Z39" s="763"/>
      <c r="AA39" s="783"/>
      <c r="AB39" s="763"/>
      <c r="AC39" s="784"/>
      <c r="AD39" s="783"/>
      <c r="AE39" s="783"/>
      <c r="AF39" s="783"/>
      <c r="AG39" s="783"/>
      <c r="AH39" s="783"/>
      <c r="AI39" s="783"/>
      <c r="AJ39" s="801"/>
      <c r="AK39" s="780"/>
      <c r="AL39" s="803"/>
      <c r="AM39" s="95"/>
      <c r="AN39" s="95"/>
      <c r="AO39" s="783"/>
      <c r="AP39" s="95"/>
      <c r="AQ39" s="783"/>
      <c r="AR39" s="780"/>
      <c r="AS39" s="801"/>
      <c r="AT39" s="783"/>
      <c r="AU39" s="95"/>
      <c r="AV39" s="801"/>
      <c r="AW39" s="801"/>
      <c r="AX39" s="95"/>
      <c r="AY39" s="95"/>
      <c r="AZ39" s="783"/>
      <c r="BA39" s="783"/>
      <c r="BB39" s="783"/>
      <c r="BC39" s="783"/>
      <c r="BD39" s="95"/>
      <c r="BE39" s="95"/>
      <c r="BF39" s="95"/>
      <c r="BG39" s="806"/>
      <c r="BH39" s="783"/>
      <c r="BI39" s="783"/>
      <c r="BJ39" s="783"/>
      <c r="BK39" s="783"/>
      <c r="BL39" s="807"/>
      <c r="BM39" s="807"/>
      <c r="BN39" s="807"/>
      <c r="BO39" s="807"/>
      <c r="BP39" s="807"/>
      <c r="BQ39" s="69"/>
      <c r="BR39" s="783"/>
      <c r="BS39" s="69"/>
      <c r="BT39" s="783"/>
      <c r="BU39" s="780"/>
      <c r="BV39" s="95"/>
      <c r="BW39" s="780"/>
      <c r="BX39" s="95"/>
      <c r="BY39" s="95"/>
      <c r="BZ39" s="95"/>
      <c r="CA39" s="95"/>
      <c r="CB39" s="95"/>
      <c r="CC39" s="95"/>
      <c r="CD39" s="95"/>
      <c r="CE39" s="95"/>
      <c r="CF39" s="95"/>
      <c r="CG39" s="95"/>
      <c r="CH39" s="780"/>
      <c r="CI39" s="95"/>
      <c r="CJ39" s="780"/>
      <c r="CK39" s="780"/>
      <c r="CL39" s="780"/>
      <c r="CM39" s="780"/>
      <c r="CN39" s="780"/>
      <c r="CO39" s="780"/>
      <c r="CP39" s="780"/>
      <c r="CQ39" s="780"/>
      <c r="CR39" s="95"/>
      <c r="CS39" s="780"/>
      <c r="CT39" s="95"/>
      <c r="CU39" s="780"/>
      <c r="CV39" s="780"/>
      <c r="CW39" s="780"/>
      <c r="CX39" s="780"/>
      <c r="CY39" s="780"/>
      <c r="CZ39" s="95"/>
      <c r="DA39" s="780"/>
      <c r="DB39" s="95"/>
      <c r="DC39" s="780"/>
      <c r="DD39" s="780"/>
      <c r="DE39" s="780"/>
      <c r="DF39" s="780"/>
      <c r="DG39" s="95"/>
      <c r="DH39" s="94"/>
      <c r="DI39" s="95"/>
      <c r="DJ39" s="95"/>
      <c r="DK39" s="95"/>
      <c r="DL39" s="95"/>
      <c r="DM39" s="780"/>
      <c r="DN39" s="780"/>
      <c r="DO39" s="780"/>
      <c r="DP39" s="801"/>
      <c r="DQ39" s="810"/>
      <c r="DR39" s="801"/>
      <c r="DS39" s="783"/>
      <c r="DT39" s="783"/>
      <c r="DU39" s="783"/>
      <c r="DV39" s="764"/>
      <c r="DW39" s="84"/>
      <c r="DX39" s="801"/>
      <c r="DY39" s="783"/>
      <c r="DZ39" s="780"/>
      <c r="EA39" s="780"/>
      <c r="EB39" s="763"/>
      <c r="EC39" s="783"/>
      <c r="ED39" s="95"/>
      <c r="EE39" s="783"/>
      <c r="EF39" s="783"/>
      <c r="EG39" s="783"/>
      <c r="EH39" s="783"/>
      <c r="EI39" s="801"/>
      <c r="EJ39" s="780"/>
      <c r="EK39" s="801"/>
      <c r="EL39" s="801"/>
      <c r="EM39" s="801"/>
      <c r="EN39" s="801"/>
      <c r="EO39" s="780"/>
      <c r="EP39" s="780"/>
      <c r="EQ39" s="783"/>
      <c r="ER39" s="801"/>
      <c r="ES39" s="780"/>
      <c r="ET39" s="801"/>
      <c r="EU39" s="780"/>
      <c r="EV39" s="780"/>
      <c r="EW39" s="780"/>
      <c r="EX39" s="780"/>
      <c r="EY39" s="780"/>
      <c r="EZ39" s="95"/>
      <c r="FA39" s="95"/>
      <c r="FB39" s="780"/>
      <c r="FC39" s="780"/>
      <c r="FD39" s="780"/>
      <c r="FE39" s="780"/>
      <c r="FF39" s="780"/>
      <c r="FG39" s="780"/>
      <c r="FH39" s="780"/>
      <c r="FI39" s="780"/>
      <c r="FJ39" s="780"/>
      <c r="FK39" s="780"/>
      <c r="FL39" s="780"/>
      <c r="FM39" s="780"/>
      <c r="FN39" s="780"/>
      <c r="FO39" s="780"/>
      <c r="FP39" s="780"/>
      <c r="FQ39" s="780"/>
      <c r="FR39" s="780"/>
      <c r="FS39" s="780"/>
      <c r="FT39" s="780"/>
      <c r="FU39" s="783"/>
      <c r="FV39" s="810"/>
      <c r="FW39" s="801"/>
      <c r="FX39" s="763"/>
      <c r="FY39" s="763"/>
      <c r="FZ39" s="780"/>
      <c r="GA39" s="780"/>
      <c r="GB39" s="780"/>
      <c r="GC39" s="780"/>
      <c r="GD39" s="801"/>
      <c r="GE39" s="783"/>
      <c r="GF39" s="95"/>
      <c r="GG39" s="785"/>
      <c r="GH39" s="783"/>
      <c r="GI39" s="780"/>
      <c r="GJ39" s="801"/>
      <c r="GK39" s="780"/>
      <c r="GL39" s="780"/>
      <c r="GM39" s="780"/>
      <c r="GN39" s="780"/>
      <c r="GO39" s="780"/>
      <c r="GP39" s="780"/>
      <c r="GQ39" s="780"/>
      <c r="GR39" s="780"/>
      <c r="GS39" s="780"/>
      <c r="GT39" s="780"/>
      <c r="GU39" s="801"/>
      <c r="GV39" s="801"/>
      <c r="GW39" s="801"/>
      <c r="GX39" s="801"/>
      <c r="GY39" s="780"/>
      <c r="GZ39" s="780"/>
      <c r="HA39" s="780"/>
      <c r="HB39" s="780"/>
      <c r="HC39" s="801"/>
      <c r="HD39" s="780"/>
      <c r="HE39" s="783"/>
      <c r="HF39" s="783"/>
      <c r="HG39" s="783"/>
      <c r="HH39" s="783"/>
      <c r="HI39" s="801"/>
      <c r="HJ39" s="763"/>
      <c r="HK39" s="95"/>
      <c r="HL39" s="801"/>
      <c r="HM39" s="763"/>
      <c r="HN39" s="783"/>
      <c r="HO39" s="783"/>
      <c r="HP39" s="783"/>
      <c r="HQ39" s="783"/>
      <c r="HR39" s="783"/>
      <c r="HS39" s="801"/>
      <c r="HT39" s="801"/>
      <c r="HU39" s="780"/>
      <c r="HV39" s="780"/>
      <c r="HW39" s="801"/>
      <c r="HX39" s="801"/>
      <c r="HY39" s="780"/>
      <c r="HZ39" s="780"/>
      <c r="IA39" s="801"/>
      <c r="IB39" s="801"/>
      <c r="IC39" s="801"/>
      <c r="ID39" s="801"/>
      <c r="IE39" s="801"/>
      <c r="IF39" s="801"/>
      <c r="IG39" s="783"/>
      <c r="IH39" s="783"/>
      <c r="II39" s="780"/>
      <c r="IJ39" s="783"/>
      <c r="IK39" s="783"/>
      <c r="IL39" s="90"/>
      <c r="IM39" s="763"/>
      <c r="IN39" s="763"/>
      <c r="IO39" s="780"/>
      <c r="IP39" s="780"/>
      <c r="IQ39" s="780"/>
      <c r="IR39" s="785"/>
      <c r="IS39" s="780"/>
      <c r="IT39" s="780"/>
      <c r="IU39" s="780"/>
      <c r="IV39" s="780"/>
      <c r="IW39" s="763"/>
      <c r="IX39" s="95"/>
      <c r="IY39" s="95"/>
      <c r="IZ39" s="95"/>
      <c r="JA39" s="95"/>
      <c r="JB39" s="95"/>
      <c r="JC39" s="763"/>
      <c r="JD39" s="763"/>
      <c r="JE39" s="95"/>
      <c r="JF39" s="95"/>
      <c r="JG39" s="95"/>
      <c r="JH39" s="95"/>
      <c r="JI39" s="95"/>
      <c r="JJ39" s="763"/>
      <c r="JK39" s="763"/>
      <c r="JL39" s="763"/>
      <c r="JM39" s="95"/>
      <c r="JN39" s="95"/>
      <c r="JO39" s="95"/>
      <c r="JP39" s="763"/>
      <c r="JQ39" s="95"/>
      <c r="JR39" s="763"/>
      <c r="JS39" s="780"/>
      <c r="JT39" s="817"/>
      <c r="JU39" s="780"/>
      <c r="JV39" s="780"/>
      <c r="JW39" s="801"/>
      <c r="JX39" s="780"/>
      <c r="JY39" s="780"/>
      <c r="JZ39" s="780"/>
      <c r="KA39" s="783"/>
      <c r="KB39" s="780"/>
      <c r="KC39" s="780"/>
      <c r="KD39" s="780"/>
      <c r="KE39" s="780"/>
      <c r="KF39" s="780"/>
      <c r="KG39" s="780"/>
      <c r="KH39" s="780"/>
      <c r="KI39" s="780"/>
      <c r="KJ39" s="780"/>
      <c r="KK39" s="780"/>
      <c r="KL39" s="780"/>
      <c r="KM39" s="780"/>
      <c r="KN39" s="780"/>
      <c r="KO39" s="780"/>
      <c r="KP39" s="763"/>
      <c r="KQ39" s="783"/>
      <c r="KR39" s="90"/>
      <c r="KS39" s="783"/>
      <c r="KT39" s="90"/>
      <c r="KU39" s="90"/>
      <c r="KV39" s="766"/>
      <c r="KW39" s="766"/>
      <c r="KX39" s="766"/>
      <c r="KY39" s="90"/>
      <c r="KZ39" s="90"/>
      <c r="LA39" s="766"/>
      <c r="LB39" s="90"/>
      <c r="LC39" s="90"/>
      <c r="LD39" s="90"/>
      <c r="LE39" s="90"/>
      <c r="LF39" s="90"/>
      <c r="LG39" s="90"/>
      <c r="LH39" s="769"/>
      <c r="LI39" s="90"/>
      <c r="LJ39" s="90"/>
      <c r="LK39" s="90"/>
      <c r="LL39" s="90"/>
      <c r="LM39" s="90"/>
      <c r="LN39" s="90"/>
      <c r="LO39" s="90"/>
      <c r="LP39" s="90"/>
      <c r="LQ39" s="90"/>
    </row>
    <row r="40" spans="1:329" x14ac:dyDescent="0.2">
      <c r="A40" s="83"/>
      <c r="B40" s="84"/>
      <c r="C40" s="83"/>
      <c r="D40" s="69"/>
      <c r="E40" s="85"/>
      <c r="F40" s="783"/>
      <c r="G40" s="95"/>
      <c r="H40" s="783"/>
      <c r="I40" s="783"/>
      <c r="J40" s="763"/>
      <c r="K40" s="780"/>
      <c r="L40" s="806"/>
      <c r="M40" s="806"/>
      <c r="N40" s="806"/>
      <c r="O40" s="806"/>
      <c r="P40" s="806"/>
      <c r="Q40" s="763"/>
      <c r="R40" s="801"/>
      <c r="S40" s="816"/>
      <c r="T40" s="801"/>
      <c r="U40" s="801"/>
      <c r="V40" s="763"/>
      <c r="W40" s="801"/>
      <c r="X40" s="763"/>
      <c r="Y40" s="763"/>
      <c r="Z40" s="763"/>
      <c r="AA40" s="783"/>
      <c r="AB40" s="763"/>
      <c r="AC40" s="784"/>
      <c r="AD40" s="783"/>
      <c r="AE40" s="783"/>
      <c r="AF40" s="783"/>
      <c r="AG40" s="783"/>
      <c r="AH40" s="783"/>
      <c r="AI40" s="783"/>
      <c r="AJ40" s="801"/>
      <c r="AK40" s="780"/>
      <c r="AL40" s="803"/>
      <c r="AM40" s="95"/>
      <c r="AN40" s="95"/>
      <c r="AO40" s="783"/>
      <c r="AP40" s="95"/>
      <c r="AQ40" s="783"/>
      <c r="AR40" s="780"/>
      <c r="AS40" s="801"/>
      <c r="AT40" s="783"/>
      <c r="AU40" s="95"/>
      <c r="AV40" s="801"/>
      <c r="AW40" s="801"/>
      <c r="AX40" s="95"/>
      <c r="AY40" s="95"/>
      <c r="AZ40" s="783"/>
      <c r="BA40" s="783"/>
      <c r="BB40" s="783"/>
      <c r="BC40" s="783"/>
      <c r="BD40" s="95"/>
      <c r="BE40" s="95"/>
      <c r="BF40" s="95"/>
      <c r="BG40" s="806"/>
      <c r="BH40" s="783"/>
      <c r="BI40" s="783"/>
      <c r="BJ40" s="783"/>
      <c r="BK40" s="783"/>
      <c r="BL40" s="807"/>
      <c r="BM40" s="807"/>
      <c r="BN40" s="807"/>
      <c r="BO40" s="807"/>
      <c r="BP40" s="807"/>
      <c r="BQ40" s="69"/>
      <c r="BR40" s="783"/>
      <c r="BS40" s="69"/>
      <c r="BT40" s="783"/>
      <c r="BU40" s="780"/>
      <c r="BV40" s="95"/>
      <c r="BW40" s="780"/>
      <c r="BX40" s="95"/>
      <c r="BY40" s="95"/>
      <c r="BZ40" s="95"/>
      <c r="CA40" s="95"/>
      <c r="CB40" s="95"/>
      <c r="CC40" s="95"/>
      <c r="CD40" s="95"/>
      <c r="CE40" s="95"/>
      <c r="CF40" s="95"/>
      <c r="CG40" s="95"/>
      <c r="CH40" s="780"/>
      <c r="CI40" s="95"/>
      <c r="CJ40" s="780"/>
      <c r="CK40" s="780"/>
      <c r="CL40" s="780"/>
      <c r="CM40" s="780"/>
      <c r="CN40" s="780"/>
      <c r="CO40" s="780"/>
      <c r="CP40" s="780"/>
      <c r="CQ40" s="780"/>
      <c r="CR40" s="95"/>
      <c r="CS40" s="780"/>
      <c r="CT40" s="95"/>
      <c r="CU40" s="780"/>
      <c r="CV40" s="780"/>
      <c r="CW40" s="780"/>
      <c r="CX40" s="780"/>
      <c r="CY40" s="780"/>
      <c r="CZ40" s="95"/>
      <c r="DA40" s="780"/>
      <c r="DB40" s="95"/>
      <c r="DC40" s="780"/>
      <c r="DD40" s="780"/>
      <c r="DE40" s="780"/>
      <c r="DF40" s="780"/>
      <c r="DG40" s="95"/>
      <c r="DH40" s="94"/>
      <c r="DI40" s="95"/>
      <c r="DJ40" s="95"/>
      <c r="DK40" s="95"/>
      <c r="DL40" s="95"/>
      <c r="DM40" s="780"/>
      <c r="DN40" s="780"/>
      <c r="DO40" s="780"/>
      <c r="DP40" s="801"/>
      <c r="DQ40" s="810"/>
      <c r="DR40" s="801"/>
      <c r="DS40" s="783"/>
      <c r="DT40" s="783"/>
      <c r="DU40" s="783"/>
      <c r="DV40" s="764"/>
      <c r="DW40" s="84"/>
      <c r="DX40" s="801"/>
      <c r="DY40" s="783"/>
      <c r="DZ40" s="780"/>
      <c r="EA40" s="780"/>
      <c r="EB40" s="763"/>
      <c r="EC40" s="783"/>
      <c r="ED40" s="95"/>
      <c r="EE40" s="783"/>
      <c r="EF40" s="783"/>
      <c r="EG40" s="783"/>
      <c r="EH40" s="783"/>
      <c r="EI40" s="801"/>
      <c r="EJ40" s="780"/>
      <c r="EK40" s="801"/>
      <c r="EL40" s="801"/>
      <c r="EM40" s="801"/>
      <c r="EN40" s="801"/>
      <c r="EO40" s="780"/>
      <c r="EP40" s="780"/>
      <c r="EQ40" s="783"/>
      <c r="ER40" s="801"/>
      <c r="ES40" s="780"/>
      <c r="ET40" s="801"/>
      <c r="EU40" s="780"/>
      <c r="EV40" s="780"/>
      <c r="EW40" s="780"/>
      <c r="EX40" s="780"/>
      <c r="EY40" s="780"/>
      <c r="EZ40" s="95"/>
      <c r="FA40" s="95"/>
      <c r="FB40" s="780"/>
      <c r="FC40" s="780"/>
      <c r="FD40" s="780"/>
      <c r="FE40" s="780"/>
      <c r="FF40" s="780"/>
      <c r="FG40" s="780"/>
      <c r="FH40" s="780"/>
      <c r="FI40" s="780"/>
      <c r="FJ40" s="780"/>
      <c r="FK40" s="780"/>
      <c r="FL40" s="780"/>
      <c r="FM40" s="780"/>
      <c r="FN40" s="780"/>
      <c r="FO40" s="780"/>
      <c r="FP40" s="780"/>
      <c r="FQ40" s="780"/>
      <c r="FR40" s="780"/>
      <c r="FS40" s="780"/>
      <c r="FT40" s="780"/>
      <c r="FU40" s="783"/>
      <c r="FV40" s="810"/>
      <c r="FW40" s="801"/>
      <c r="FX40" s="763"/>
      <c r="FY40" s="763"/>
      <c r="FZ40" s="780"/>
      <c r="GA40" s="780"/>
      <c r="GB40" s="780"/>
      <c r="GC40" s="780"/>
      <c r="GD40" s="801"/>
      <c r="GE40" s="783"/>
      <c r="GF40" s="95"/>
      <c r="GG40" s="785"/>
      <c r="GH40" s="783"/>
      <c r="GI40" s="780"/>
      <c r="GJ40" s="801"/>
      <c r="GK40" s="780"/>
      <c r="GL40" s="780"/>
      <c r="GM40" s="780"/>
      <c r="GN40" s="780"/>
      <c r="GO40" s="780"/>
      <c r="GP40" s="780"/>
      <c r="GQ40" s="780"/>
      <c r="GR40" s="780"/>
      <c r="GS40" s="780"/>
      <c r="GT40" s="780"/>
      <c r="GU40" s="801"/>
      <c r="GV40" s="801"/>
      <c r="GW40" s="801"/>
      <c r="GX40" s="801"/>
      <c r="GY40" s="780"/>
      <c r="GZ40" s="780"/>
      <c r="HA40" s="780"/>
      <c r="HB40" s="780"/>
      <c r="HC40" s="801"/>
      <c r="HD40" s="780"/>
      <c r="HE40" s="783"/>
      <c r="HF40" s="783"/>
      <c r="HG40" s="783"/>
      <c r="HH40" s="783"/>
      <c r="HI40" s="801"/>
      <c r="HJ40" s="763"/>
      <c r="HK40" s="95"/>
      <c r="HL40" s="801"/>
      <c r="HM40" s="763"/>
      <c r="HN40" s="783"/>
      <c r="HO40" s="783"/>
      <c r="HP40" s="783"/>
      <c r="HQ40" s="783"/>
      <c r="HR40" s="783"/>
      <c r="HS40" s="801"/>
      <c r="HT40" s="801"/>
      <c r="HU40" s="780"/>
      <c r="HV40" s="780"/>
      <c r="HW40" s="801"/>
      <c r="HX40" s="801"/>
      <c r="HY40" s="780"/>
      <c r="HZ40" s="780"/>
      <c r="IA40" s="801"/>
      <c r="IB40" s="801"/>
      <c r="IC40" s="801"/>
      <c r="ID40" s="801"/>
      <c r="IE40" s="801"/>
      <c r="IF40" s="801"/>
      <c r="IG40" s="783"/>
      <c r="IH40" s="783"/>
      <c r="II40" s="780"/>
      <c r="IJ40" s="783"/>
      <c r="IK40" s="783"/>
      <c r="IL40" s="90"/>
      <c r="IM40" s="763"/>
      <c r="IN40" s="763"/>
      <c r="IO40" s="780"/>
      <c r="IP40" s="780"/>
      <c r="IQ40" s="780"/>
      <c r="IR40" s="785"/>
      <c r="IS40" s="780"/>
      <c r="IT40" s="780"/>
      <c r="IU40" s="780"/>
      <c r="IV40" s="780"/>
      <c r="IW40" s="763"/>
      <c r="IX40" s="95"/>
      <c r="IY40" s="95"/>
      <c r="IZ40" s="95"/>
      <c r="JA40" s="95"/>
      <c r="JB40" s="95"/>
      <c r="JC40" s="763"/>
      <c r="JD40" s="763"/>
      <c r="JE40" s="95"/>
      <c r="JF40" s="95"/>
      <c r="JG40" s="95"/>
      <c r="JH40" s="95"/>
      <c r="JI40" s="95"/>
      <c r="JJ40" s="763"/>
      <c r="JK40" s="763"/>
      <c r="JL40" s="763"/>
      <c r="JM40" s="95"/>
      <c r="JN40" s="95"/>
      <c r="JO40" s="95"/>
      <c r="JP40" s="763"/>
      <c r="JQ40" s="95"/>
      <c r="JR40" s="763"/>
      <c r="JS40" s="780"/>
      <c r="JT40" s="817"/>
      <c r="JU40" s="780"/>
      <c r="JV40" s="780"/>
      <c r="JW40" s="801"/>
      <c r="JX40" s="780"/>
      <c r="JY40" s="780"/>
      <c r="JZ40" s="780"/>
      <c r="KA40" s="783"/>
      <c r="KB40" s="780"/>
      <c r="KC40" s="780"/>
      <c r="KD40" s="780"/>
      <c r="KE40" s="780"/>
      <c r="KF40" s="780"/>
      <c r="KG40" s="780"/>
      <c r="KH40" s="780"/>
      <c r="KI40" s="780"/>
      <c r="KJ40" s="780"/>
      <c r="KK40" s="780"/>
      <c r="KL40" s="780"/>
      <c r="KM40" s="780"/>
      <c r="KN40" s="780"/>
      <c r="KO40" s="780"/>
      <c r="KP40" s="763"/>
      <c r="KQ40" s="783"/>
      <c r="KR40" s="90"/>
      <c r="KS40" s="783"/>
      <c r="KT40" s="90"/>
      <c r="KU40" s="90"/>
      <c r="KV40" s="766"/>
      <c r="KW40" s="766"/>
      <c r="KX40" s="766"/>
      <c r="KY40" s="90"/>
      <c r="KZ40" s="90"/>
      <c r="LA40" s="766"/>
      <c r="LB40" s="90"/>
      <c r="LC40" s="90"/>
      <c r="LD40" s="90"/>
      <c r="LE40" s="90"/>
      <c r="LF40" s="90"/>
      <c r="LG40" s="90"/>
      <c r="LH40" s="769"/>
      <c r="LI40" s="90"/>
      <c r="LJ40" s="90"/>
      <c r="LK40" s="90"/>
      <c r="LL40" s="90"/>
      <c r="LM40" s="90"/>
      <c r="LN40" s="90"/>
      <c r="LO40" s="90"/>
      <c r="LP40" s="90"/>
      <c r="LQ40" s="90"/>
    </row>
    <row r="41" spans="1:329" x14ac:dyDescent="0.2">
      <c r="A41" s="83"/>
      <c r="B41" s="84"/>
      <c r="C41" s="83"/>
      <c r="D41" s="69"/>
      <c r="E41" s="85"/>
      <c r="F41" s="783"/>
      <c r="G41" s="95"/>
      <c r="H41" s="783"/>
      <c r="I41" s="783"/>
      <c r="J41" s="763"/>
      <c r="K41" s="780"/>
      <c r="L41" s="806"/>
      <c r="M41" s="806"/>
      <c r="N41" s="806"/>
      <c r="O41" s="806"/>
      <c r="P41" s="806"/>
      <c r="Q41" s="763"/>
      <c r="R41" s="801"/>
      <c r="S41" s="816"/>
      <c r="T41" s="801"/>
      <c r="U41" s="801"/>
      <c r="V41" s="763"/>
      <c r="W41" s="801"/>
      <c r="X41" s="763"/>
      <c r="Y41" s="763"/>
      <c r="Z41" s="763"/>
      <c r="AA41" s="783"/>
      <c r="AB41" s="763"/>
      <c r="AC41" s="784"/>
      <c r="AD41" s="783"/>
      <c r="AE41" s="783"/>
      <c r="AF41" s="783"/>
      <c r="AG41" s="783"/>
      <c r="AH41" s="783"/>
      <c r="AI41" s="783"/>
      <c r="AJ41" s="801"/>
      <c r="AK41" s="780"/>
      <c r="AL41" s="803"/>
      <c r="AM41" s="95"/>
      <c r="AN41" s="95"/>
      <c r="AO41" s="783"/>
      <c r="AP41" s="95"/>
      <c r="AQ41" s="783"/>
      <c r="AR41" s="780"/>
      <c r="AS41" s="801"/>
      <c r="AT41" s="783"/>
      <c r="AU41" s="95"/>
      <c r="AV41" s="801"/>
      <c r="AW41" s="801"/>
      <c r="AX41" s="95"/>
      <c r="AY41" s="95"/>
      <c r="AZ41" s="783"/>
      <c r="BA41" s="783"/>
      <c r="BB41" s="783"/>
      <c r="BC41" s="783"/>
      <c r="BD41" s="95"/>
      <c r="BE41" s="95"/>
      <c r="BF41" s="95"/>
      <c r="BG41" s="806"/>
      <c r="BH41" s="783"/>
      <c r="BI41" s="783"/>
      <c r="BJ41" s="783"/>
      <c r="BK41" s="783"/>
      <c r="BL41" s="807"/>
      <c r="BM41" s="807"/>
      <c r="BN41" s="807"/>
      <c r="BO41" s="807"/>
      <c r="BP41" s="807"/>
      <c r="BQ41" s="69"/>
      <c r="BR41" s="783"/>
      <c r="BS41" s="69"/>
      <c r="BT41" s="783"/>
      <c r="BU41" s="780"/>
      <c r="BV41" s="95"/>
      <c r="BW41" s="780"/>
      <c r="BX41" s="95"/>
      <c r="BY41" s="95"/>
      <c r="BZ41" s="95"/>
      <c r="CA41" s="95"/>
      <c r="CB41" s="95"/>
      <c r="CC41" s="95"/>
      <c r="CD41" s="95"/>
      <c r="CE41" s="95"/>
      <c r="CF41" s="95"/>
      <c r="CG41" s="95"/>
      <c r="CH41" s="780"/>
      <c r="CI41" s="95"/>
      <c r="CJ41" s="780"/>
      <c r="CK41" s="780"/>
      <c r="CL41" s="780"/>
      <c r="CM41" s="780"/>
      <c r="CN41" s="780"/>
      <c r="CO41" s="780"/>
      <c r="CP41" s="780"/>
      <c r="CQ41" s="780"/>
      <c r="CR41" s="95"/>
      <c r="CS41" s="780"/>
      <c r="CT41" s="95"/>
      <c r="CU41" s="780"/>
      <c r="CV41" s="780"/>
      <c r="CW41" s="780"/>
      <c r="CX41" s="780"/>
      <c r="CY41" s="780"/>
      <c r="CZ41" s="95"/>
      <c r="DA41" s="780"/>
      <c r="DB41" s="95"/>
      <c r="DC41" s="780"/>
      <c r="DD41" s="780"/>
      <c r="DE41" s="780"/>
      <c r="DF41" s="780"/>
      <c r="DG41" s="95"/>
      <c r="DH41" s="94"/>
      <c r="DI41" s="95"/>
      <c r="DJ41" s="95"/>
      <c r="DK41" s="95"/>
      <c r="DL41" s="95"/>
      <c r="DM41" s="780"/>
      <c r="DN41" s="780"/>
      <c r="DO41" s="780"/>
      <c r="DP41" s="801"/>
      <c r="DQ41" s="810"/>
      <c r="DR41" s="801"/>
      <c r="DS41" s="783"/>
      <c r="DT41" s="783"/>
      <c r="DU41" s="783"/>
      <c r="DV41" s="764"/>
      <c r="DW41" s="84"/>
      <c r="DX41" s="801"/>
      <c r="DY41" s="783"/>
      <c r="DZ41" s="780"/>
      <c r="EA41" s="780"/>
      <c r="EB41" s="763"/>
      <c r="EC41" s="783"/>
      <c r="ED41" s="95"/>
      <c r="EE41" s="783"/>
      <c r="EF41" s="783"/>
      <c r="EG41" s="783"/>
      <c r="EH41" s="783"/>
      <c r="EI41" s="801"/>
      <c r="EJ41" s="780"/>
      <c r="EK41" s="801"/>
      <c r="EL41" s="801"/>
      <c r="EM41" s="801"/>
      <c r="EN41" s="801"/>
      <c r="EO41" s="780"/>
      <c r="EP41" s="780"/>
      <c r="EQ41" s="783"/>
      <c r="ER41" s="801"/>
      <c r="ES41" s="780"/>
      <c r="ET41" s="801"/>
      <c r="EU41" s="780"/>
      <c r="EV41" s="780"/>
      <c r="EW41" s="780"/>
      <c r="EX41" s="780"/>
      <c r="EY41" s="780"/>
      <c r="EZ41" s="95"/>
      <c r="FA41" s="95"/>
      <c r="FB41" s="780"/>
      <c r="FC41" s="780"/>
      <c r="FD41" s="780"/>
      <c r="FE41" s="780"/>
      <c r="FF41" s="780"/>
      <c r="FG41" s="780"/>
      <c r="FH41" s="780"/>
      <c r="FI41" s="780"/>
      <c r="FJ41" s="780"/>
      <c r="FK41" s="780"/>
      <c r="FL41" s="780"/>
      <c r="FM41" s="780"/>
      <c r="FN41" s="780"/>
      <c r="FO41" s="780"/>
      <c r="FP41" s="780"/>
      <c r="FQ41" s="780"/>
      <c r="FR41" s="780"/>
      <c r="FS41" s="780"/>
      <c r="FT41" s="780"/>
      <c r="FU41" s="783"/>
      <c r="FV41" s="810"/>
      <c r="FW41" s="801"/>
      <c r="FX41" s="763"/>
      <c r="FY41" s="763"/>
      <c r="FZ41" s="780"/>
      <c r="GA41" s="780"/>
      <c r="GB41" s="780"/>
      <c r="GC41" s="780"/>
      <c r="GD41" s="801"/>
      <c r="GE41" s="783"/>
      <c r="GF41" s="95"/>
      <c r="GG41" s="785"/>
      <c r="GH41" s="783"/>
      <c r="GI41" s="780"/>
      <c r="GJ41" s="801"/>
      <c r="GK41" s="780"/>
      <c r="GL41" s="780"/>
      <c r="GM41" s="780"/>
      <c r="GN41" s="780"/>
      <c r="GO41" s="780"/>
      <c r="GP41" s="780"/>
      <c r="GQ41" s="780"/>
      <c r="GR41" s="780"/>
      <c r="GS41" s="780"/>
      <c r="GT41" s="780"/>
      <c r="GU41" s="801"/>
      <c r="GV41" s="801"/>
      <c r="GW41" s="801"/>
      <c r="GX41" s="801"/>
      <c r="GY41" s="780"/>
      <c r="GZ41" s="780"/>
      <c r="HA41" s="780"/>
      <c r="HB41" s="780"/>
      <c r="HC41" s="801"/>
      <c r="HD41" s="780"/>
      <c r="HE41" s="783"/>
      <c r="HF41" s="783"/>
      <c r="HG41" s="783"/>
      <c r="HH41" s="783"/>
      <c r="HI41" s="801"/>
      <c r="HJ41" s="763"/>
      <c r="HK41" s="95"/>
      <c r="HL41" s="801"/>
      <c r="HM41" s="763"/>
      <c r="HN41" s="783"/>
      <c r="HO41" s="783"/>
      <c r="HP41" s="783"/>
      <c r="HQ41" s="783"/>
      <c r="HR41" s="783"/>
      <c r="HS41" s="801"/>
      <c r="HT41" s="801"/>
      <c r="HU41" s="780"/>
      <c r="HV41" s="780"/>
      <c r="HW41" s="801"/>
      <c r="HX41" s="801"/>
      <c r="HY41" s="780"/>
      <c r="HZ41" s="780"/>
      <c r="IA41" s="801"/>
      <c r="IB41" s="801"/>
      <c r="IC41" s="801"/>
      <c r="ID41" s="801"/>
      <c r="IE41" s="801"/>
      <c r="IF41" s="801"/>
      <c r="IG41" s="783"/>
      <c r="IH41" s="783"/>
      <c r="II41" s="780"/>
      <c r="IJ41" s="783"/>
      <c r="IK41" s="783"/>
      <c r="IL41" s="90"/>
      <c r="IM41" s="763"/>
      <c r="IN41" s="763"/>
      <c r="IO41" s="780"/>
      <c r="IP41" s="780"/>
      <c r="IQ41" s="780"/>
      <c r="IR41" s="785"/>
      <c r="IS41" s="780"/>
      <c r="IT41" s="780"/>
      <c r="IU41" s="780"/>
      <c r="IV41" s="780"/>
      <c r="IW41" s="763"/>
      <c r="IX41" s="95"/>
      <c r="IY41" s="95"/>
      <c r="IZ41" s="95"/>
      <c r="JA41" s="95"/>
      <c r="JB41" s="95"/>
      <c r="JC41" s="763"/>
      <c r="JD41" s="763"/>
      <c r="JE41" s="95"/>
      <c r="JF41" s="95"/>
      <c r="JG41" s="95"/>
      <c r="JH41" s="95"/>
      <c r="JI41" s="95"/>
      <c r="JJ41" s="763"/>
      <c r="JK41" s="763"/>
      <c r="JL41" s="763"/>
      <c r="JM41" s="95"/>
      <c r="JN41" s="95"/>
      <c r="JO41" s="95"/>
      <c r="JP41" s="763"/>
      <c r="JQ41" s="95"/>
      <c r="JR41" s="763"/>
      <c r="JS41" s="780"/>
      <c r="JT41" s="817"/>
      <c r="JU41" s="780"/>
      <c r="JV41" s="780"/>
      <c r="JW41" s="801"/>
      <c r="JX41" s="780"/>
      <c r="JY41" s="780"/>
      <c r="JZ41" s="780"/>
      <c r="KA41" s="783"/>
      <c r="KB41" s="780"/>
      <c r="KC41" s="780"/>
      <c r="KD41" s="780"/>
      <c r="KE41" s="780"/>
      <c r="KF41" s="780"/>
      <c r="KG41" s="780"/>
      <c r="KH41" s="780"/>
      <c r="KI41" s="780"/>
      <c r="KJ41" s="780"/>
      <c r="KK41" s="780"/>
      <c r="KL41" s="780"/>
      <c r="KM41" s="780"/>
      <c r="KN41" s="780"/>
      <c r="KO41" s="780"/>
      <c r="KP41" s="763"/>
      <c r="KQ41" s="783"/>
      <c r="KR41" s="90"/>
      <c r="KS41" s="783"/>
      <c r="KT41" s="90"/>
      <c r="KU41" s="90"/>
      <c r="KV41" s="766"/>
      <c r="KW41" s="766"/>
      <c r="KX41" s="766"/>
      <c r="KY41" s="90"/>
      <c r="KZ41" s="90"/>
      <c r="LA41" s="766"/>
      <c r="LB41" s="90"/>
      <c r="LC41" s="90"/>
      <c r="LD41" s="90"/>
      <c r="LE41" s="90"/>
      <c r="LF41" s="90"/>
      <c r="LG41" s="90"/>
      <c r="LH41" s="769"/>
      <c r="LI41" s="90"/>
      <c r="LJ41" s="90"/>
      <c r="LK41" s="90"/>
      <c r="LL41" s="90"/>
      <c r="LM41" s="90"/>
      <c r="LN41" s="90"/>
      <c r="LO41" s="90"/>
      <c r="LP41" s="90"/>
      <c r="LQ41" s="90"/>
    </row>
    <row r="42" spans="1:329" x14ac:dyDescent="0.2">
      <c r="A42" s="83"/>
      <c r="B42" s="84"/>
      <c r="C42" s="83"/>
      <c r="D42" s="69"/>
      <c r="E42" s="85"/>
      <c r="F42" s="783"/>
      <c r="G42" s="95"/>
      <c r="H42" s="783"/>
      <c r="I42" s="783"/>
      <c r="J42" s="763"/>
      <c r="K42" s="780"/>
      <c r="L42" s="806"/>
      <c r="M42" s="806"/>
      <c r="N42" s="806"/>
      <c r="O42" s="806"/>
      <c r="P42" s="806"/>
      <c r="Q42" s="763"/>
      <c r="R42" s="801"/>
      <c r="S42" s="816"/>
      <c r="T42" s="801"/>
      <c r="U42" s="801"/>
      <c r="V42" s="763"/>
      <c r="W42" s="801"/>
      <c r="X42" s="763"/>
      <c r="Y42" s="763"/>
      <c r="Z42" s="763"/>
      <c r="AA42" s="783"/>
      <c r="AB42" s="763"/>
      <c r="AC42" s="784"/>
      <c r="AD42" s="783"/>
      <c r="AE42" s="783"/>
      <c r="AF42" s="783"/>
      <c r="AG42" s="783"/>
      <c r="AH42" s="783"/>
      <c r="AI42" s="783"/>
      <c r="AJ42" s="801"/>
      <c r="AK42" s="780"/>
      <c r="AL42" s="803"/>
      <c r="AM42" s="95"/>
      <c r="AN42" s="95"/>
      <c r="AO42" s="783"/>
      <c r="AP42" s="95"/>
      <c r="AQ42" s="783"/>
      <c r="AR42" s="780"/>
      <c r="AS42" s="801"/>
      <c r="AT42" s="783"/>
      <c r="AU42" s="95"/>
      <c r="AV42" s="801"/>
      <c r="AW42" s="801"/>
      <c r="AX42" s="95"/>
      <c r="AY42" s="95"/>
      <c r="AZ42" s="783"/>
      <c r="BA42" s="783"/>
      <c r="BB42" s="783"/>
      <c r="BC42" s="783"/>
      <c r="BD42" s="95"/>
      <c r="BE42" s="95"/>
      <c r="BF42" s="95"/>
      <c r="BG42" s="806"/>
      <c r="BH42" s="783"/>
      <c r="BI42" s="783"/>
      <c r="BJ42" s="783"/>
      <c r="BK42" s="783"/>
      <c r="BL42" s="807"/>
      <c r="BM42" s="807"/>
      <c r="BN42" s="807"/>
      <c r="BO42" s="807"/>
      <c r="BP42" s="807"/>
      <c r="BQ42" s="69"/>
      <c r="BR42" s="783"/>
      <c r="BS42" s="69"/>
      <c r="BT42" s="783"/>
      <c r="BU42" s="780"/>
      <c r="BV42" s="95"/>
      <c r="BW42" s="780"/>
      <c r="BX42" s="95"/>
      <c r="BY42" s="95"/>
      <c r="BZ42" s="95"/>
      <c r="CA42" s="95"/>
      <c r="CB42" s="95"/>
      <c r="CC42" s="95"/>
      <c r="CD42" s="95"/>
      <c r="CE42" s="95"/>
      <c r="CF42" s="95"/>
      <c r="CG42" s="95"/>
      <c r="CH42" s="780"/>
      <c r="CI42" s="95"/>
      <c r="CJ42" s="780"/>
      <c r="CK42" s="780"/>
      <c r="CL42" s="780"/>
      <c r="CM42" s="780"/>
      <c r="CN42" s="780"/>
      <c r="CO42" s="780"/>
      <c r="CP42" s="780"/>
      <c r="CQ42" s="780"/>
      <c r="CR42" s="95"/>
      <c r="CS42" s="780"/>
      <c r="CT42" s="95"/>
      <c r="CU42" s="780"/>
      <c r="CV42" s="780"/>
      <c r="CW42" s="780"/>
      <c r="CX42" s="780"/>
      <c r="CY42" s="780"/>
      <c r="CZ42" s="95"/>
      <c r="DA42" s="780"/>
      <c r="DB42" s="95"/>
      <c r="DC42" s="780"/>
      <c r="DD42" s="780"/>
      <c r="DE42" s="780"/>
      <c r="DF42" s="780"/>
      <c r="DG42" s="95"/>
      <c r="DH42" s="94"/>
      <c r="DI42" s="95"/>
      <c r="DJ42" s="95"/>
      <c r="DK42" s="95"/>
      <c r="DL42" s="95"/>
      <c r="DM42" s="780"/>
      <c r="DN42" s="780"/>
      <c r="DO42" s="780"/>
      <c r="DP42" s="801"/>
      <c r="DQ42" s="810"/>
      <c r="DR42" s="801"/>
      <c r="DS42" s="783"/>
      <c r="DT42" s="783"/>
      <c r="DU42" s="783"/>
      <c r="DV42" s="764"/>
      <c r="DW42" s="84"/>
      <c r="DX42" s="801"/>
      <c r="DY42" s="783"/>
      <c r="DZ42" s="780"/>
      <c r="EA42" s="780"/>
      <c r="EB42" s="763"/>
      <c r="EC42" s="783"/>
      <c r="ED42" s="95"/>
      <c r="EE42" s="783"/>
      <c r="EF42" s="783"/>
      <c r="EG42" s="783"/>
      <c r="EH42" s="783"/>
      <c r="EI42" s="801"/>
      <c r="EJ42" s="780"/>
      <c r="EK42" s="801"/>
      <c r="EL42" s="801"/>
      <c r="EM42" s="801"/>
      <c r="EN42" s="801"/>
      <c r="EO42" s="780"/>
      <c r="EP42" s="780"/>
      <c r="EQ42" s="783"/>
      <c r="ER42" s="801"/>
      <c r="ES42" s="780"/>
      <c r="ET42" s="801"/>
      <c r="EU42" s="780"/>
      <c r="EV42" s="780"/>
      <c r="EW42" s="780"/>
      <c r="EX42" s="780"/>
      <c r="EY42" s="780"/>
      <c r="EZ42" s="95"/>
      <c r="FA42" s="95"/>
      <c r="FB42" s="780"/>
      <c r="FC42" s="780"/>
      <c r="FD42" s="780"/>
      <c r="FE42" s="780"/>
      <c r="FF42" s="780"/>
      <c r="FG42" s="780"/>
      <c r="FH42" s="780"/>
      <c r="FI42" s="780"/>
      <c r="FJ42" s="780"/>
      <c r="FK42" s="780"/>
      <c r="FL42" s="780"/>
      <c r="FM42" s="780"/>
      <c r="FN42" s="780"/>
      <c r="FO42" s="780"/>
      <c r="FP42" s="780"/>
      <c r="FQ42" s="780"/>
      <c r="FR42" s="780"/>
      <c r="FS42" s="780"/>
      <c r="FT42" s="780"/>
      <c r="FU42" s="783"/>
      <c r="FV42" s="810"/>
      <c r="FW42" s="801"/>
      <c r="FX42" s="763"/>
      <c r="FY42" s="763"/>
      <c r="FZ42" s="780"/>
      <c r="GA42" s="780"/>
      <c r="GB42" s="780"/>
      <c r="GC42" s="780"/>
      <c r="GD42" s="801"/>
      <c r="GE42" s="783"/>
      <c r="GF42" s="95"/>
      <c r="GG42" s="785"/>
      <c r="GH42" s="783"/>
      <c r="GI42" s="780"/>
      <c r="GJ42" s="801"/>
      <c r="GK42" s="780"/>
      <c r="GL42" s="780"/>
      <c r="GM42" s="780"/>
      <c r="GN42" s="780"/>
      <c r="GO42" s="780"/>
      <c r="GP42" s="780"/>
      <c r="GQ42" s="780"/>
      <c r="GR42" s="780"/>
      <c r="GS42" s="780"/>
      <c r="GT42" s="780"/>
      <c r="GU42" s="801"/>
      <c r="GV42" s="801"/>
      <c r="GW42" s="801"/>
      <c r="GX42" s="801"/>
      <c r="GY42" s="780"/>
      <c r="GZ42" s="780"/>
      <c r="HA42" s="780"/>
      <c r="HB42" s="780"/>
      <c r="HC42" s="801"/>
      <c r="HD42" s="780"/>
      <c r="HE42" s="783"/>
      <c r="HF42" s="783"/>
      <c r="HG42" s="783"/>
      <c r="HH42" s="783"/>
      <c r="HI42" s="801"/>
      <c r="HJ42" s="763"/>
      <c r="HK42" s="95"/>
      <c r="HL42" s="801"/>
      <c r="HM42" s="763"/>
      <c r="HN42" s="783"/>
      <c r="HO42" s="783"/>
      <c r="HP42" s="783"/>
      <c r="HQ42" s="783"/>
      <c r="HR42" s="783"/>
      <c r="HS42" s="801"/>
      <c r="HT42" s="801"/>
      <c r="HU42" s="780"/>
      <c r="HV42" s="780"/>
      <c r="HW42" s="801"/>
      <c r="HX42" s="801"/>
      <c r="HY42" s="780"/>
      <c r="HZ42" s="780"/>
      <c r="IA42" s="801"/>
      <c r="IB42" s="801"/>
      <c r="IC42" s="801"/>
      <c r="ID42" s="801"/>
      <c r="IE42" s="801"/>
      <c r="IF42" s="801"/>
      <c r="IG42" s="783"/>
      <c r="IH42" s="783"/>
      <c r="II42" s="780"/>
      <c r="IJ42" s="783"/>
      <c r="IK42" s="783"/>
      <c r="IL42" s="90"/>
      <c r="IM42" s="763"/>
      <c r="IN42" s="763"/>
      <c r="IO42" s="780"/>
      <c r="IP42" s="780"/>
      <c r="IQ42" s="780"/>
      <c r="IR42" s="785"/>
      <c r="IS42" s="780"/>
      <c r="IT42" s="780"/>
      <c r="IU42" s="780"/>
      <c r="IV42" s="780"/>
      <c r="IW42" s="763"/>
      <c r="IX42" s="95"/>
      <c r="IY42" s="95"/>
      <c r="IZ42" s="95"/>
      <c r="JA42" s="95"/>
      <c r="JB42" s="95"/>
      <c r="JC42" s="763"/>
      <c r="JD42" s="763"/>
      <c r="JE42" s="95"/>
      <c r="JF42" s="95"/>
      <c r="JG42" s="95"/>
      <c r="JH42" s="95"/>
      <c r="JI42" s="95"/>
      <c r="JJ42" s="763"/>
      <c r="JK42" s="763"/>
      <c r="JL42" s="763"/>
      <c r="JM42" s="95"/>
      <c r="JN42" s="95"/>
      <c r="JO42" s="95"/>
      <c r="JP42" s="763"/>
      <c r="JQ42" s="95"/>
      <c r="JR42" s="763"/>
      <c r="JS42" s="780"/>
      <c r="JT42" s="817"/>
      <c r="JU42" s="780"/>
      <c r="JV42" s="780"/>
      <c r="JW42" s="801"/>
      <c r="JX42" s="780"/>
      <c r="JY42" s="780"/>
      <c r="JZ42" s="780"/>
      <c r="KA42" s="783"/>
      <c r="KB42" s="780"/>
      <c r="KC42" s="780"/>
      <c r="KD42" s="780"/>
      <c r="KE42" s="780"/>
      <c r="KF42" s="780"/>
      <c r="KG42" s="780"/>
      <c r="KH42" s="780"/>
      <c r="KI42" s="780"/>
      <c r="KJ42" s="780"/>
      <c r="KK42" s="780"/>
      <c r="KL42" s="780"/>
      <c r="KM42" s="780"/>
      <c r="KN42" s="780"/>
      <c r="KO42" s="780"/>
      <c r="KP42" s="763"/>
      <c r="KQ42" s="783"/>
      <c r="KR42" s="90"/>
      <c r="KS42" s="783"/>
      <c r="KT42" s="90"/>
      <c r="KU42" s="90"/>
      <c r="KV42" s="766"/>
      <c r="KW42" s="766"/>
      <c r="KX42" s="766"/>
      <c r="KY42" s="90"/>
      <c r="KZ42" s="90"/>
      <c r="LA42" s="766"/>
      <c r="LB42" s="90"/>
      <c r="LC42" s="90"/>
      <c r="LD42" s="90"/>
      <c r="LE42" s="90"/>
      <c r="LF42" s="90"/>
      <c r="LG42" s="90"/>
      <c r="LH42" s="769"/>
      <c r="LI42" s="90"/>
      <c r="LJ42" s="90"/>
      <c r="LK42" s="90"/>
      <c r="LL42" s="90"/>
      <c r="LM42" s="90"/>
      <c r="LN42" s="90"/>
      <c r="LO42" s="90"/>
      <c r="LP42" s="90"/>
      <c r="LQ42" s="90"/>
    </row>
    <row r="43" spans="1:329" x14ac:dyDescent="0.2">
      <c r="A43" s="83"/>
      <c r="B43" s="84"/>
      <c r="C43" s="83"/>
      <c r="D43" s="69"/>
      <c r="E43" s="85"/>
      <c r="F43" s="783"/>
      <c r="G43" s="95"/>
      <c r="H43" s="783"/>
      <c r="I43" s="783"/>
      <c r="J43" s="763"/>
      <c r="K43" s="780"/>
      <c r="L43" s="806"/>
      <c r="M43" s="806"/>
      <c r="N43" s="806"/>
      <c r="O43" s="806"/>
      <c r="P43" s="806"/>
      <c r="Q43" s="763"/>
      <c r="R43" s="801"/>
      <c r="S43" s="816"/>
      <c r="T43" s="801"/>
      <c r="U43" s="801"/>
      <c r="V43" s="763"/>
      <c r="W43" s="801"/>
      <c r="X43" s="763"/>
      <c r="Y43" s="763"/>
      <c r="Z43" s="763"/>
      <c r="AA43" s="783"/>
      <c r="AB43" s="763"/>
      <c r="AC43" s="784"/>
      <c r="AD43" s="783"/>
      <c r="AE43" s="783"/>
      <c r="AF43" s="783"/>
      <c r="AG43" s="783"/>
      <c r="AH43" s="783"/>
      <c r="AI43" s="783"/>
      <c r="AJ43" s="801"/>
      <c r="AK43" s="780"/>
      <c r="AL43" s="803"/>
      <c r="AM43" s="95"/>
      <c r="AN43" s="95"/>
      <c r="AO43" s="783"/>
      <c r="AP43" s="95"/>
      <c r="AQ43" s="783"/>
      <c r="AR43" s="780"/>
      <c r="AS43" s="801"/>
      <c r="AT43" s="783"/>
      <c r="AU43" s="95"/>
      <c r="AV43" s="801"/>
      <c r="AW43" s="801"/>
      <c r="AX43" s="95"/>
      <c r="AY43" s="95"/>
      <c r="AZ43" s="783"/>
      <c r="BA43" s="783"/>
      <c r="BB43" s="783"/>
      <c r="BC43" s="783"/>
      <c r="BD43" s="95"/>
      <c r="BE43" s="95"/>
      <c r="BF43" s="95"/>
      <c r="BG43" s="806"/>
      <c r="BH43" s="783"/>
      <c r="BI43" s="783"/>
      <c r="BJ43" s="783"/>
      <c r="BK43" s="783"/>
      <c r="BL43" s="807"/>
      <c r="BM43" s="807"/>
      <c r="BN43" s="807"/>
      <c r="BO43" s="807"/>
      <c r="BP43" s="807"/>
      <c r="BQ43" s="69"/>
      <c r="BR43" s="783"/>
      <c r="BS43" s="69"/>
      <c r="BT43" s="783"/>
      <c r="BU43" s="780"/>
      <c r="BV43" s="95"/>
      <c r="BW43" s="780"/>
      <c r="BX43" s="95"/>
      <c r="BY43" s="95"/>
      <c r="BZ43" s="95"/>
      <c r="CA43" s="95"/>
      <c r="CB43" s="95"/>
      <c r="CC43" s="95"/>
      <c r="CD43" s="95"/>
      <c r="CE43" s="95"/>
      <c r="CF43" s="95"/>
      <c r="CG43" s="95"/>
      <c r="CH43" s="780"/>
      <c r="CI43" s="95"/>
      <c r="CJ43" s="780"/>
      <c r="CK43" s="780"/>
      <c r="CL43" s="780"/>
      <c r="CM43" s="780"/>
      <c r="CN43" s="780"/>
      <c r="CO43" s="780"/>
      <c r="CP43" s="780"/>
      <c r="CQ43" s="780"/>
      <c r="CR43" s="95"/>
      <c r="CS43" s="780"/>
      <c r="CT43" s="95"/>
      <c r="CU43" s="780"/>
      <c r="CV43" s="780"/>
      <c r="CW43" s="780"/>
      <c r="CX43" s="780"/>
      <c r="CY43" s="780"/>
      <c r="CZ43" s="95"/>
      <c r="DA43" s="780"/>
      <c r="DB43" s="95"/>
      <c r="DC43" s="780"/>
      <c r="DD43" s="780"/>
      <c r="DE43" s="780"/>
      <c r="DF43" s="780"/>
      <c r="DG43" s="95"/>
      <c r="DH43" s="94"/>
      <c r="DI43" s="95"/>
      <c r="DJ43" s="95"/>
      <c r="DK43" s="95"/>
      <c r="DL43" s="95"/>
      <c r="DM43" s="780"/>
      <c r="DN43" s="780"/>
      <c r="DO43" s="780"/>
      <c r="DP43" s="801"/>
      <c r="DQ43" s="810"/>
      <c r="DR43" s="801"/>
      <c r="DS43" s="783"/>
      <c r="DT43" s="783"/>
      <c r="DU43" s="783"/>
      <c r="DV43" s="764"/>
      <c r="DW43" s="84"/>
      <c r="DX43" s="801"/>
      <c r="DY43" s="783"/>
      <c r="DZ43" s="780"/>
      <c r="EA43" s="780"/>
      <c r="EB43" s="763"/>
      <c r="EC43" s="783"/>
      <c r="ED43" s="95"/>
      <c r="EE43" s="783"/>
      <c r="EF43" s="783"/>
      <c r="EG43" s="783"/>
      <c r="EH43" s="783"/>
      <c r="EI43" s="801"/>
      <c r="EJ43" s="780"/>
      <c r="EK43" s="801"/>
      <c r="EL43" s="801"/>
      <c r="EM43" s="801"/>
      <c r="EN43" s="801"/>
      <c r="EO43" s="780"/>
      <c r="EP43" s="780"/>
      <c r="EQ43" s="783"/>
      <c r="ER43" s="801"/>
      <c r="ES43" s="780"/>
      <c r="ET43" s="801"/>
      <c r="EU43" s="780"/>
      <c r="EV43" s="780"/>
      <c r="EW43" s="780"/>
      <c r="EX43" s="780"/>
      <c r="EY43" s="780"/>
      <c r="EZ43" s="95"/>
      <c r="FA43" s="95"/>
      <c r="FB43" s="780"/>
      <c r="FC43" s="780"/>
      <c r="FD43" s="780"/>
      <c r="FE43" s="780"/>
      <c r="FF43" s="780"/>
      <c r="FG43" s="780"/>
      <c r="FH43" s="780"/>
      <c r="FI43" s="780"/>
      <c r="FJ43" s="780"/>
      <c r="FK43" s="780"/>
      <c r="FL43" s="780"/>
      <c r="FM43" s="780"/>
      <c r="FN43" s="780"/>
      <c r="FO43" s="780"/>
      <c r="FP43" s="780"/>
      <c r="FQ43" s="780"/>
      <c r="FR43" s="780"/>
      <c r="FS43" s="780"/>
      <c r="FT43" s="780"/>
      <c r="FU43" s="783"/>
      <c r="FV43" s="810"/>
      <c r="FW43" s="801"/>
      <c r="FX43" s="763"/>
      <c r="FY43" s="763"/>
      <c r="FZ43" s="780"/>
      <c r="GA43" s="780"/>
      <c r="GB43" s="780"/>
      <c r="GC43" s="780"/>
      <c r="GD43" s="801"/>
      <c r="GE43" s="783"/>
      <c r="GF43" s="95"/>
      <c r="GG43" s="785"/>
      <c r="GH43" s="783"/>
      <c r="GI43" s="780"/>
      <c r="GJ43" s="801"/>
      <c r="GK43" s="780"/>
      <c r="GL43" s="780"/>
      <c r="GM43" s="780"/>
      <c r="GN43" s="780"/>
      <c r="GO43" s="780"/>
      <c r="GP43" s="780"/>
      <c r="GQ43" s="780"/>
      <c r="GR43" s="780"/>
      <c r="GS43" s="780"/>
      <c r="GT43" s="780"/>
      <c r="GU43" s="801"/>
      <c r="GV43" s="801"/>
      <c r="GW43" s="801"/>
      <c r="GX43" s="801"/>
      <c r="GY43" s="780"/>
      <c r="GZ43" s="780"/>
      <c r="HA43" s="780"/>
      <c r="HB43" s="780"/>
      <c r="HC43" s="801"/>
      <c r="HD43" s="780"/>
      <c r="HE43" s="783"/>
      <c r="HF43" s="783"/>
      <c r="HG43" s="783"/>
      <c r="HH43" s="783"/>
      <c r="HI43" s="801"/>
      <c r="HJ43" s="763"/>
      <c r="HK43" s="95"/>
      <c r="HL43" s="801"/>
      <c r="HM43" s="763"/>
      <c r="HN43" s="783"/>
      <c r="HO43" s="783"/>
      <c r="HP43" s="783"/>
      <c r="HQ43" s="783"/>
      <c r="HR43" s="783"/>
      <c r="HS43" s="801"/>
      <c r="HT43" s="801"/>
      <c r="HU43" s="780"/>
      <c r="HV43" s="780"/>
      <c r="HW43" s="801"/>
      <c r="HX43" s="801"/>
      <c r="HY43" s="780"/>
      <c r="HZ43" s="780"/>
      <c r="IA43" s="801"/>
      <c r="IB43" s="801"/>
      <c r="IC43" s="801"/>
      <c r="ID43" s="801"/>
      <c r="IE43" s="801"/>
      <c r="IF43" s="801"/>
      <c r="IG43" s="783"/>
      <c r="IH43" s="783"/>
      <c r="II43" s="780"/>
      <c r="IJ43" s="783"/>
      <c r="IK43" s="783"/>
      <c r="IL43" s="90"/>
      <c r="IM43" s="763"/>
      <c r="IN43" s="763"/>
      <c r="IO43" s="780"/>
      <c r="IP43" s="780"/>
      <c r="IQ43" s="780"/>
      <c r="IR43" s="785"/>
      <c r="IS43" s="780"/>
      <c r="IT43" s="780"/>
      <c r="IU43" s="780"/>
      <c r="IV43" s="780"/>
      <c r="IW43" s="763"/>
      <c r="IX43" s="95"/>
      <c r="IY43" s="95"/>
      <c r="IZ43" s="95"/>
      <c r="JA43" s="95"/>
      <c r="JB43" s="95"/>
      <c r="JC43" s="763"/>
      <c r="JD43" s="763"/>
      <c r="JE43" s="95"/>
      <c r="JF43" s="95"/>
      <c r="JG43" s="95"/>
      <c r="JH43" s="95"/>
      <c r="JI43" s="95"/>
      <c r="JJ43" s="763"/>
      <c r="JK43" s="763"/>
      <c r="JL43" s="763"/>
      <c r="JM43" s="95"/>
      <c r="JN43" s="95"/>
      <c r="JO43" s="95"/>
      <c r="JP43" s="763"/>
      <c r="JQ43" s="95"/>
      <c r="JR43" s="763"/>
      <c r="JS43" s="780"/>
      <c r="JT43" s="817"/>
      <c r="JU43" s="780"/>
      <c r="JV43" s="780"/>
      <c r="JW43" s="801"/>
      <c r="JX43" s="780"/>
      <c r="JY43" s="780"/>
      <c r="JZ43" s="780"/>
      <c r="KA43" s="783"/>
      <c r="KB43" s="780"/>
      <c r="KC43" s="780"/>
      <c r="KD43" s="780"/>
      <c r="KE43" s="780"/>
      <c r="KF43" s="780"/>
      <c r="KG43" s="780"/>
      <c r="KH43" s="780"/>
      <c r="KI43" s="780"/>
      <c r="KJ43" s="780"/>
      <c r="KK43" s="780"/>
      <c r="KL43" s="780"/>
      <c r="KM43" s="780"/>
      <c r="KN43" s="780"/>
      <c r="KO43" s="780"/>
      <c r="KP43" s="763"/>
      <c r="KQ43" s="783"/>
      <c r="KR43" s="90"/>
      <c r="KS43" s="783"/>
      <c r="KT43" s="90"/>
      <c r="KU43" s="90"/>
      <c r="KV43" s="766"/>
      <c r="KW43" s="766"/>
      <c r="KX43" s="766"/>
      <c r="KY43" s="90"/>
      <c r="KZ43" s="90"/>
      <c r="LA43" s="766"/>
      <c r="LB43" s="90"/>
      <c r="LC43" s="90"/>
      <c r="LD43" s="90"/>
      <c r="LE43" s="90"/>
      <c r="LF43" s="90"/>
      <c r="LG43" s="90"/>
      <c r="LH43" s="769"/>
      <c r="LI43" s="90"/>
      <c r="LJ43" s="90"/>
      <c r="LK43" s="90"/>
      <c r="LL43" s="90"/>
      <c r="LM43" s="90"/>
      <c r="LN43" s="90"/>
      <c r="LO43" s="90"/>
      <c r="LP43" s="90"/>
      <c r="LQ43" s="90"/>
    </row>
    <row r="44" spans="1:329" ht="31.5" customHeight="1" x14ac:dyDescent="0.2">
      <c r="A44" s="750" t="s">
        <v>239</v>
      </c>
      <c r="B44" s="751" t="s">
        <v>240</v>
      </c>
      <c r="C44" s="83" t="s">
        <v>241</v>
      </c>
      <c r="D44" s="84" t="s">
        <v>3431</v>
      </c>
      <c r="E44" s="85" t="s">
        <v>242</v>
      </c>
      <c r="F44" s="783"/>
      <c r="G44" s="95"/>
      <c r="H44" s="783"/>
      <c r="I44" s="783"/>
      <c r="J44" s="95" t="s">
        <v>457</v>
      </c>
      <c r="K44" s="780" t="s">
        <v>457</v>
      </c>
      <c r="L44" s="69" t="s">
        <v>489</v>
      </c>
      <c r="M44" s="69" t="s">
        <v>489</v>
      </c>
      <c r="N44" s="69" t="s">
        <v>489</v>
      </c>
      <c r="O44" s="69" t="s">
        <v>492</v>
      </c>
      <c r="P44" s="69" t="s">
        <v>489</v>
      </c>
      <c r="Q44" s="95" t="s">
        <v>451</v>
      </c>
      <c r="R44" s="780" t="s">
        <v>457</v>
      </c>
      <c r="S44" s="95" t="s">
        <v>457</v>
      </c>
      <c r="T44" s="780" t="s">
        <v>451</v>
      </c>
      <c r="U44" s="780" t="s">
        <v>451</v>
      </c>
      <c r="V44" s="95" t="s">
        <v>451</v>
      </c>
      <c r="W44" s="780" t="s">
        <v>451</v>
      </c>
      <c r="X44" s="95" t="s">
        <v>451</v>
      </c>
      <c r="Y44" s="95" t="s">
        <v>451</v>
      </c>
      <c r="Z44" s="95" t="s">
        <v>451</v>
      </c>
      <c r="AA44" s="783"/>
      <c r="AB44" s="95" t="s">
        <v>451</v>
      </c>
      <c r="AC44" s="784" t="s">
        <v>457</v>
      </c>
      <c r="AD44" s="783"/>
      <c r="AE44" s="783"/>
      <c r="AF44" s="783"/>
      <c r="AG44" s="783"/>
      <c r="AH44" s="783"/>
      <c r="AI44" s="783"/>
      <c r="AJ44" s="780" t="s">
        <v>451</v>
      </c>
      <c r="AK44" s="780"/>
      <c r="AL44" s="95" t="s">
        <v>457</v>
      </c>
      <c r="AM44" s="95" t="s">
        <v>451</v>
      </c>
      <c r="AN44" s="95" t="s">
        <v>451</v>
      </c>
      <c r="AO44" s="783"/>
      <c r="AP44" s="95" t="s">
        <v>451</v>
      </c>
      <c r="AQ44" s="783"/>
      <c r="AR44" s="780" t="s">
        <v>451</v>
      </c>
      <c r="AS44" s="780" t="s">
        <v>451</v>
      </c>
      <c r="AT44" s="783"/>
      <c r="AU44" s="95" t="s">
        <v>451</v>
      </c>
      <c r="AV44" s="780" t="s">
        <v>451</v>
      </c>
      <c r="AW44" s="780" t="s">
        <v>457</v>
      </c>
      <c r="AX44" s="95" t="s">
        <v>457</v>
      </c>
      <c r="AY44" s="95" t="s">
        <v>451</v>
      </c>
      <c r="AZ44" s="783"/>
      <c r="BA44" s="783"/>
      <c r="BB44" s="783"/>
      <c r="BC44" s="783"/>
      <c r="BD44" s="95" t="s">
        <v>492</v>
      </c>
      <c r="BE44" s="95" t="s">
        <v>492</v>
      </c>
      <c r="BF44" s="95" t="s">
        <v>451</v>
      </c>
      <c r="BG44" s="69" t="s">
        <v>492</v>
      </c>
      <c r="BH44" s="783"/>
      <c r="BI44" s="783"/>
      <c r="BJ44" s="783"/>
      <c r="BK44" s="69" t="s">
        <v>492</v>
      </c>
      <c r="BL44" s="69" t="s">
        <v>492</v>
      </c>
      <c r="BM44" s="69" t="s">
        <v>492</v>
      </c>
      <c r="BN44" s="69" t="s">
        <v>492</v>
      </c>
      <c r="BO44" s="783"/>
      <c r="BP44" s="69" t="s">
        <v>492</v>
      </c>
      <c r="BQ44" s="69" t="s">
        <v>492</v>
      </c>
      <c r="BR44" s="783"/>
      <c r="BS44" s="69" t="s">
        <v>481</v>
      </c>
      <c r="BT44" s="783"/>
      <c r="BU44" s="780" t="s">
        <v>451</v>
      </c>
      <c r="BV44" s="95" t="s">
        <v>457</v>
      </c>
      <c r="BW44" s="780" t="s">
        <v>451</v>
      </c>
      <c r="BX44" s="95" t="s">
        <v>451</v>
      </c>
      <c r="BY44" s="95" t="s">
        <v>451</v>
      </c>
      <c r="BZ44" s="95" t="s">
        <v>457</v>
      </c>
      <c r="CA44" s="95" t="s">
        <v>451</v>
      </c>
      <c r="CB44" s="95" t="s">
        <v>492</v>
      </c>
      <c r="CC44" s="95" t="s">
        <v>457</v>
      </c>
      <c r="CD44" s="95" t="s">
        <v>451</v>
      </c>
      <c r="CE44" s="95" t="s">
        <v>457</v>
      </c>
      <c r="CF44" s="95" t="s">
        <v>457</v>
      </c>
      <c r="CG44" s="95" t="s">
        <v>451</v>
      </c>
      <c r="CH44" s="780" t="s">
        <v>451</v>
      </c>
      <c r="CI44" s="95" t="s">
        <v>451</v>
      </c>
      <c r="CJ44" s="780" t="s">
        <v>451</v>
      </c>
      <c r="CK44" s="780" t="s">
        <v>451</v>
      </c>
      <c r="CL44" s="780" t="s">
        <v>457</v>
      </c>
      <c r="CM44" s="780" t="s">
        <v>451</v>
      </c>
      <c r="CN44" s="780" t="s">
        <v>457</v>
      </c>
      <c r="CO44" s="780" t="s">
        <v>451</v>
      </c>
      <c r="CP44" s="780" t="s">
        <v>457</v>
      </c>
      <c r="CQ44" s="780" t="s">
        <v>451</v>
      </c>
      <c r="CR44" s="95" t="s">
        <v>457</v>
      </c>
      <c r="CS44" s="780" t="s">
        <v>457</v>
      </c>
      <c r="CT44" s="95" t="s">
        <v>457</v>
      </c>
      <c r="CU44" s="780" t="s">
        <v>457</v>
      </c>
      <c r="CV44" s="780" t="s">
        <v>457</v>
      </c>
      <c r="CW44" s="780" t="s">
        <v>457</v>
      </c>
      <c r="CX44" s="780">
        <v>0</v>
      </c>
      <c r="CY44" s="780" t="s">
        <v>457</v>
      </c>
      <c r="CZ44" s="95" t="s">
        <v>457</v>
      </c>
      <c r="DA44" s="780" t="s">
        <v>457</v>
      </c>
      <c r="DB44" s="95" t="s">
        <v>457</v>
      </c>
      <c r="DC44" s="780" t="s">
        <v>457</v>
      </c>
      <c r="DD44" s="780" t="s">
        <v>451</v>
      </c>
      <c r="DE44" s="780" t="s">
        <v>451</v>
      </c>
      <c r="DF44" s="780" t="s">
        <v>451</v>
      </c>
      <c r="DG44" s="95" t="s">
        <v>457</v>
      </c>
      <c r="DH44" s="94" t="s">
        <v>451</v>
      </c>
      <c r="DI44" s="95" t="s">
        <v>457</v>
      </c>
      <c r="DJ44" s="95" t="s">
        <v>457</v>
      </c>
      <c r="DK44" s="95" t="s">
        <v>451</v>
      </c>
      <c r="DL44" s="95" t="s">
        <v>451</v>
      </c>
      <c r="DM44" s="780" t="s">
        <v>451</v>
      </c>
      <c r="DN44" s="780" t="s">
        <v>451</v>
      </c>
      <c r="DO44" s="780" t="s">
        <v>457</v>
      </c>
      <c r="DP44" s="780" t="s">
        <v>489</v>
      </c>
      <c r="DQ44" s="785" t="s">
        <v>457</v>
      </c>
      <c r="DR44" s="780" t="s">
        <v>457</v>
      </c>
      <c r="DS44" s="783"/>
      <c r="DT44" s="783"/>
      <c r="DU44" s="783"/>
      <c r="DV44" s="84" t="s">
        <v>489</v>
      </c>
      <c r="DW44" s="84" t="s">
        <v>489</v>
      </c>
      <c r="DX44" s="780" t="s">
        <v>451</v>
      </c>
      <c r="DY44" s="783"/>
      <c r="DZ44" s="780" t="s">
        <v>451</v>
      </c>
      <c r="EA44" s="780" t="s">
        <v>451</v>
      </c>
      <c r="EB44" s="95" t="s">
        <v>5990</v>
      </c>
      <c r="EC44" s="783"/>
      <c r="ED44" s="95"/>
      <c r="EE44" s="783"/>
      <c r="EF44" s="783"/>
      <c r="EG44" s="783"/>
      <c r="EH44" s="783"/>
      <c r="EI44" s="780" t="s">
        <v>451</v>
      </c>
      <c r="EJ44" s="780" t="s">
        <v>451</v>
      </c>
      <c r="EK44" s="801">
        <v>0</v>
      </c>
      <c r="EL44" s="780" t="s">
        <v>451</v>
      </c>
      <c r="EM44" s="780" t="s">
        <v>451</v>
      </c>
      <c r="EN44" s="780" t="s">
        <v>451</v>
      </c>
      <c r="EO44" s="780"/>
      <c r="EP44" s="780" t="s">
        <v>451</v>
      </c>
      <c r="EQ44" s="783"/>
      <c r="ER44" s="780" t="s">
        <v>451</v>
      </c>
      <c r="ES44" s="780" t="s">
        <v>451</v>
      </c>
      <c r="ET44" s="780" t="s">
        <v>451</v>
      </c>
      <c r="EU44" s="780" t="s">
        <v>481</v>
      </c>
      <c r="EV44" s="780" t="s">
        <v>481</v>
      </c>
      <c r="EW44" s="780" t="s">
        <v>451</v>
      </c>
      <c r="EX44" s="780" t="s">
        <v>451</v>
      </c>
      <c r="EY44" s="780"/>
      <c r="EZ44" s="95" t="s">
        <v>457</v>
      </c>
      <c r="FA44" s="95" t="s">
        <v>457</v>
      </c>
      <c r="FB44" s="780" t="s">
        <v>457</v>
      </c>
      <c r="FC44" s="780" t="s">
        <v>451</v>
      </c>
      <c r="FD44" s="780" t="s">
        <v>457</v>
      </c>
      <c r="FE44" s="780" t="s">
        <v>451</v>
      </c>
      <c r="FF44" s="780" t="s">
        <v>457</v>
      </c>
      <c r="FG44" s="780" t="s">
        <v>451</v>
      </c>
      <c r="FH44" s="780" t="s">
        <v>451</v>
      </c>
      <c r="FI44" s="780" t="s">
        <v>451</v>
      </c>
      <c r="FJ44" s="780" t="s">
        <v>457</v>
      </c>
      <c r="FK44" s="780" t="s">
        <v>679</v>
      </c>
      <c r="FL44" s="780" t="s">
        <v>451</v>
      </c>
      <c r="FM44" s="780" t="s">
        <v>457</v>
      </c>
      <c r="FN44" s="780" t="s">
        <v>5991</v>
      </c>
      <c r="FO44" s="780" t="s">
        <v>457</v>
      </c>
      <c r="FP44" s="780" t="s">
        <v>457</v>
      </c>
      <c r="FQ44" s="780" t="s">
        <v>451</v>
      </c>
      <c r="FR44" s="780" t="s">
        <v>457</v>
      </c>
      <c r="FS44" s="780" t="s">
        <v>451</v>
      </c>
      <c r="FT44" s="780" t="s">
        <v>457</v>
      </c>
      <c r="FU44" s="783"/>
      <c r="FV44" s="785" t="s">
        <v>451</v>
      </c>
      <c r="FW44" s="780" t="s">
        <v>451</v>
      </c>
      <c r="FX44" s="95" t="s">
        <v>457</v>
      </c>
      <c r="FY44" s="95" t="s">
        <v>492</v>
      </c>
      <c r="FZ44" s="780" t="s">
        <v>451</v>
      </c>
      <c r="GA44" s="780" t="s">
        <v>457</v>
      </c>
      <c r="GB44" s="780" t="s">
        <v>457</v>
      </c>
      <c r="GC44" s="780" t="s">
        <v>457</v>
      </c>
      <c r="GD44" s="780" t="s">
        <v>451</v>
      </c>
      <c r="GE44" s="783"/>
      <c r="GF44" s="95" t="s">
        <v>457</v>
      </c>
      <c r="GG44" s="785" t="s">
        <v>451</v>
      </c>
      <c r="GH44" s="783"/>
      <c r="GI44" s="780" t="s">
        <v>451</v>
      </c>
      <c r="GJ44" s="780" t="s">
        <v>489</v>
      </c>
      <c r="GK44" s="780" t="s">
        <v>457</v>
      </c>
      <c r="GL44" s="780" t="s">
        <v>457</v>
      </c>
      <c r="GM44" s="780" t="s">
        <v>451</v>
      </c>
      <c r="GN44" s="780" t="s">
        <v>451</v>
      </c>
      <c r="GO44" s="780" t="s">
        <v>451</v>
      </c>
      <c r="GP44" s="780" t="s">
        <v>457</v>
      </c>
      <c r="GQ44" s="780" t="s">
        <v>481</v>
      </c>
      <c r="GR44" s="780" t="s">
        <v>451</v>
      </c>
      <c r="GS44" s="780" t="s">
        <v>451</v>
      </c>
      <c r="GT44" s="780" t="s">
        <v>451</v>
      </c>
      <c r="GU44" s="780" t="s">
        <v>457</v>
      </c>
      <c r="GV44" s="780" t="s">
        <v>457</v>
      </c>
      <c r="GW44" s="780" t="s">
        <v>457</v>
      </c>
      <c r="GX44" s="780" t="s">
        <v>451</v>
      </c>
      <c r="GY44" s="780"/>
      <c r="GZ44" s="780" t="s">
        <v>457</v>
      </c>
      <c r="HA44" s="780" t="s">
        <v>451</v>
      </c>
      <c r="HB44" s="780" t="s">
        <v>451</v>
      </c>
      <c r="HC44" s="780" t="s">
        <v>457</v>
      </c>
      <c r="HD44" s="780" t="s">
        <v>451</v>
      </c>
      <c r="HE44" s="783"/>
      <c r="HF44" s="783"/>
      <c r="HG44" s="783"/>
      <c r="HH44" s="783"/>
      <c r="HI44" s="780" t="s">
        <v>457</v>
      </c>
      <c r="HJ44" s="95" t="s">
        <v>451</v>
      </c>
      <c r="HK44" s="95" t="s">
        <v>451</v>
      </c>
      <c r="HL44" s="780" t="s">
        <v>451</v>
      </c>
      <c r="HM44" s="95" t="s">
        <v>451</v>
      </c>
      <c r="HN44" s="783"/>
      <c r="HO44" s="783"/>
      <c r="HP44" s="783"/>
      <c r="HQ44" s="783"/>
      <c r="HR44" s="783"/>
      <c r="HS44" s="780" t="s">
        <v>457</v>
      </c>
      <c r="HT44" s="780" t="s">
        <v>457</v>
      </c>
      <c r="HU44" s="780"/>
      <c r="HV44" s="780" t="s">
        <v>451</v>
      </c>
      <c r="HW44" s="780" t="s">
        <v>457</v>
      </c>
      <c r="HX44" s="780" t="s">
        <v>457</v>
      </c>
      <c r="HY44" s="780" t="s">
        <v>457</v>
      </c>
      <c r="HZ44" s="780" t="s">
        <v>451</v>
      </c>
      <c r="IA44" s="780" t="s">
        <v>457</v>
      </c>
      <c r="IB44" s="780" t="s">
        <v>451</v>
      </c>
      <c r="IC44" s="780" t="s">
        <v>457</v>
      </c>
      <c r="ID44" s="780" t="s">
        <v>457</v>
      </c>
      <c r="IE44" s="780" t="s">
        <v>457</v>
      </c>
      <c r="IF44" s="780" t="s">
        <v>451</v>
      </c>
      <c r="IG44" s="783"/>
      <c r="IH44" s="783"/>
      <c r="II44" s="780"/>
      <c r="IJ44" s="783"/>
      <c r="IK44" s="783"/>
      <c r="IL44" s="90">
        <v>0</v>
      </c>
      <c r="IM44" s="95" t="s">
        <v>457</v>
      </c>
      <c r="IN44" s="95" t="s">
        <v>457</v>
      </c>
      <c r="IO44" s="780" t="s">
        <v>451</v>
      </c>
      <c r="IP44" s="780" t="s">
        <v>457</v>
      </c>
      <c r="IQ44" s="780"/>
      <c r="IR44" s="785" t="s">
        <v>457</v>
      </c>
      <c r="IS44" s="780" t="s">
        <v>457</v>
      </c>
      <c r="IT44" s="780" t="s">
        <v>451</v>
      </c>
      <c r="IU44" s="780" t="s">
        <v>451</v>
      </c>
      <c r="IV44" s="780" t="s">
        <v>457</v>
      </c>
      <c r="IW44" s="95" t="s">
        <v>489</v>
      </c>
      <c r="IX44" s="95" t="s">
        <v>492</v>
      </c>
      <c r="IY44" s="95" t="s">
        <v>492</v>
      </c>
      <c r="IZ44" s="95" t="s">
        <v>492</v>
      </c>
      <c r="JA44" s="95" t="s">
        <v>492</v>
      </c>
      <c r="JB44" s="95" t="s">
        <v>492</v>
      </c>
      <c r="JC44" s="95" t="s">
        <v>492</v>
      </c>
      <c r="JD44" s="95" t="s">
        <v>492</v>
      </c>
      <c r="JE44" s="95" t="s">
        <v>492</v>
      </c>
      <c r="JF44" s="95" t="s">
        <v>492</v>
      </c>
      <c r="JG44" s="95" t="s">
        <v>451</v>
      </c>
      <c r="JH44" s="95" t="s">
        <v>451</v>
      </c>
      <c r="JI44" s="95" t="s">
        <v>451</v>
      </c>
      <c r="JJ44" s="95" t="s">
        <v>451</v>
      </c>
      <c r="JK44" s="95" t="s">
        <v>451</v>
      </c>
      <c r="JL44" s="763">
        <v>0</v>
      </c>
      <c r="JM44" s="95" t="s">
        <v>451</v>
      </c>
      <c r="JN44" s="95" t="s">
        <v>451</v>
      </c>
      <c r="JO44" s="95" t="s">
        <v>451</v>
      </c>
      <c r="JP44" s="95" t="s">
        <v>451</v>
      </c>
      <c r="JQ44" s="95" t="s">
        <v>451</v>
      </c>
      <c r="JR44" s="95" t="s">
        <v>451</v>
      </c>
      <c r="JS44" s="780" t="s">
        <v>457</v>
      </c>
      <c r="JT44" s="780" t="s">
        <v>457</v>
      </c>
      <c r="JU44" s="780" t="s">
        <v>451</v>
      </c>
      <c r="JV44" s="780" t="s">
        <v>451</v>
      </c>
      <c r="JW44" s="780"/>
      <c r="JX44" s="780" t="s">
        <v>451</v>
      </c>
      <c r="JY44" s="780" t="s">
        <v>451</v>
      </c>
      <c r="JZ44" s="780" t="s">
        <v>451</v>
      </c>
      <c r="KA44" s="783"/>
      <c r="KB44" s="780" t="s">
        <v>457</v>
      </c>
      <c r="KC44" s="780" t="s">
        <v>457</v>
      </c>
      <c r="KD44" s="780" t="s">
        <v>457</v>
      </c>
      <c r="KE44" s="780" t="s">
        <v>457</v>
      </c>
      <c r="KF44" s="780" t="s">
        <v>457</v>
      </c>
      <c r="KG44" s="780" t="s">
        <v>457</v>
      </c>
      <c r="KH44" s="780" t="s">
        <v>451</v>
      </c>
      <c r="KI44" s="780" t="s">
        <v>457</v>
      </c>
      <c r="KJ44" s="780" t="s">
        <v>457</v>
      </c>
      <c r="KK44" s="780" t="s">
        <v>457</v>
      </c>
      <c r="KL44" s="780" t="s">
        <v>457</v>
      </c>
      <c r="KM44" s="780" t="s">
        <v>457</v>
      </c>
      <c r="KN44" s="780" t="s">
        <v>457</v>
      </c>
      <c r="KO44" s="780" t="s">
        <v>457</v>
      </c>
      <c r="KP44" s="95" t="s">
        <v>451</v>
      </c>
      <c r="KQ44" s="783"/>
      <c r="KR44" s="90" t="s">
        <v>492</v>
      </c>
      <c r="KS44" s="783"/>
      <c r="KT44" s="90" t="s">
        <v>492</v>
      </c>
      <c r="KU44" s="90" t="s">
        <v>489</v>
      </c>
      <c r="KV44" s="90" t="s">
        <v>489</v>
      </c>
      <c r="KW44" s="90" t="s">
        <v>489</v>
      </c>
      <c r="KX44" s="90" t="s">
        <v>489</v>
      </c>
      <c r="KY44" s="90" t="s">
        <v>489</v>
      </c>
      <c r="KZ44" s="90" t="s">
        <v>489</v>
      </c>
      <c r="LA44" s="90" t="s">
        <v>489</v>
      </c>
      <c r="LB44" s="90" t="s">
        <v>489</v>
      </c>
      <c r="LC44" s="90" t="s">
        <v>489</v>
      </c>
      <c r="LD44" s="90" t="s">
        <v>489</v>
      </c>
      <c r="LE44" s="90" t="s">
        <v>489</v>
      </c>
      <c r="LF44" s="90" t="s">
        <v>489</v>
      </c>
      <c r="LG44" s="90" t="s">
        <v>489</v>
      </c>
      <c r="LH44" s="90" t="s">
        <v>451</v>
      </c>
      <c r="LI44" s="90" t="s">
        <v>492</v>
      </c>
      <c r="LJ44" s="90" t="s">
        <v>492</v>
      </c>
      <c r="LK44" s="90" t="s">
        <v>492</v>
      </c>
      <c r="LL44" s="90" t="s">
        <v>489</v>
      </c>
      <c r="LM44" s="90"/>
      <c r="LN44" s="90" t="s">
        <v>489</v>
      </c>
      <c r="LO44" s="90" t="s">
        <v>489</v>
      </c>
      <c r="LP44" s="90" t="s">
        <v>489</v>
      </c>
      <c r="LQ44" s="90" t="s">
        <v>492</v>
      </c>
    </row>
    <row r="45" spans="1:329" ht="362.25" customHeight="1" x14ac:dyDescent="0.2">
      <c r="A45" s="750"/>
      <c r="B45" s="751"/>
      <c r="C45" s="750" t="s">
        <v>243</v>
      </c>
      <c r="D45" s="747" t="s">
        <v>422</v>
      </c>
      <c r="E45" s="85" t="s">
        <v>92</v>
      </c>
      <c r="F45" s="783"/>
      <c r="G45" s="95"/>
      <c r="H45" s="783"/>
      <c r="I45" s="783"/>
      <c r="J45" s="95" t="s">
        <v>5992</v>
      </c>
      <c r="K45" s="780" t="s">
        <v>1501</v>
      </c>
      <c r="L45" s="69" t="s">
        <v>5993</v>
      </c>
      <c r="M45" s="69" t="s">
        <v>5993</v>
      </c>
      <c r="N45" s="69" t="s">
        <v>5993</v>
      </c>
      <c r="O45" s="69" t="s">
        <v>481</v>
      </c>
      <c r="P45" s="69" t="s">
        <v>5993</v>
      </c>
      <c r="Q45" s="95"/>
      <c r="R45" s="780" t="s">
        <v>5994</v>
      </c>
      <c r="S45" s="95" t="s">
        <v>5995</v>
      </c>
      <c r="T45" s="780"/>
      <c r="U45" s="780"/>
      <c r="V45" s="95"/>
      <c r="W45" s="780"/>
      <c r="X45" s="95"/>
      <c r="Y45" s="95"/>
      <c r="Z45" s="95"/>
      <c r="AA45" s="783"/>
      <c r="AB45" s="95"/>
      <c r="AC45" s="784" t="s">
        <v>1501</v>
      </c>
      <c r="AD45" s="783"/>
      <c r="AE45" s="783"/>
      <c r="AF45" s="783"/>
      <c r="AG45" s="783"/>
      <c r="AH45" s="783"/>
      <c r="AI45" s="783"/>
      <c r="AJ45" s="780"/>
      <c r="AK45" s="780" t="s">
        <v>5996</v>
      </c>
      <c r="AL45" s="95" t="s">
        <v>1501</v>
      </c>
      <c r="AM45" s="95"/>
      <c r="AN45" s="95"/>
      <c r="AO45" s="783"/>
      <c r="AP45" s="95"/>
      <c r="AQ45" s="783"/>
      <c r="AR45" s="780"/>
      <c r="AS45" s="780" t="s">
        <v>451</v>
      </c>
      <c r="AT45" s="783"/>
      <c r="AU45" s="95"/>
      <c r="AV45" s="780"/>
      <c r="AW45" s="780" t="s">
        <v>5997</v>
      </c>
      <c r="AX45" s="95" t="s">
        <v>5998</v>
      </c>
      <c r="AY45" s="95"/>
      <c r="AZ45" s="783"/>
      <c r="BA45" s="783"/>
      <c r="BB45" s="783"/>
      <c r="BC45" s="783"/>
      <c r="BD45" s="95"/>
      <c r="BE45" s="95"/>
      <c r="BF45" s="95"/>
      <c r="BG45" s="69" t="s">
        <v>492</v>
      </c>
      <c r="BH45" s="783"/>
      <c r="BI45" s="783"/>
      <c r="BJ45" s="783"/>
      <c r="BK45" s="783"/>
      <c r="BL45" s="783"/>
      <c r="BM45" s="783"/>
      <c r="BN45" s="783"/>
      <c r="BO45" s="783"/>
      <c r="BP45" s="783"/>
      <c r="BQ45" s="69" t="s">
        <v>492</v>
      </c>
      <c r="BR45" s="783"/>
      <c r="BS45" s="69" t="s">
        <v>481</v>
      </c>
      <c r="BT45" s="783"/>
      <c r="BU45" s="780" t="s">
        <v>481</v>
      </c>
      <c r="BV45" s="95" t="s">
        <v>5999</v>
      </c>
      <c r="BW45" s="780"/>
      <c r="BX45" s="95"/>
      <c r="BY45" s="95" t="s">
        <v>481</v>
      </c>
      <c r="BZ45" s="95" t="s">
        <v>4646</v>
      </c>
      <c r="CA45" s="95"/>
      <c r="CB45" s="95"/>
      <c r="CC45" s="95" t="s">
        <v>1862</v>
      </c>
      <c r="CD45" s="95"/>
      <c r="CE45" s="95" t="s">
        <v>6000</v>
      </c>
      <c r="CF45" s="95" t="s">
        <v>6001</v>
      </c>
      <c r="CG45" s="95"/>
      <c r="CH45" s="780"/>
      <c r="CI45" s="95"/>
      <c r="CJ45" s="780"/>
      <c r="CK45" s="780"/>
      <c r="CL45" s="780" t="s">
        <v>4977</v>
      </c>
      <c r="CM45" s="780"/>
      <c r="CN45" s="780" t="s">
        <v>6002</v>
      </c>
      <c r="CO45" s="780"/>
      <c r="CP45" s="780" t="s">
        <v>6003</v>
      </c>
      <c r="CQ45" s="780"/>
      <c r="CR45" s="95" t="s">
        <v>6004</v>
      </c>
      <c r="CS45" s="780" t="s">
        <v>6004</v>
      </c>
      <c r="CT45" s="95" t="s">
        <v>6004</v>
      </c>
      <c r="CU45" s="780" t="s">
        <v>6004</v>
      </c>
      <c r="CV45" s="780" t="s">
        <v>6005</v>
      </c>
      <c r="CW45" s="780" t="s">
        <v>6006</v>
      </c>
      <c r="CX45" s="780" t="s">
        <v>481</v>
      </c>
      <c r="CY45" s="780" t="s">
        <v>6007</v>
      </c>
      <c r="CZ45" s="95" t="s">
        <v>6008</v>
      </c>
      <c r="DA45" s="780" t="s">
        <v>6009</v>
      </c>
      <c r="DB45" s="95" t="s">
        <v>6009</v>
      </c>
      <c r="DC45" s="780" t="s">
        <v>6010</v>
      </c>
      <c r="DD45" s="780"/>
      <c r="DE45" s="780"/>
      <c r="DF45" s="780"/>
      <c r="DG45" s="95" t="s">
        <v>6011</v>
      </c>
      <c r="DH45" s="94" t="s">
        <v>451</v>
      </c>
      <c r="DI45" s="95" t="s">
        <v>6012</v>
      </c>
      <c r="DJ45" s="95" t="s">
        <v>481</v>
      </c>
      <c r="DK45" s="95" t="s">
        <v>481</v>
      </c>
      <c r="DL45" s="95"/>
      <c r="DM45" s="780" t="s">
        <v>451</v>
      </c>
      <c r="DN45" s="780"/>
      <c r="DO45" s="780" t="s">
        <v>1862</v>
      </c>
      <c r="DP45" s="780" t="s">
        <v>6013</v>
      </c>
      <c r="DQ45" s="785" t="s">
        <v>6014</v>
      </c>
      <c r="DR45" s="780" t="s">
        <v>6015</v>
      </c>
      <c r="DS45" s="783"/>
      <c r="DT45" s="783"/>
      <c r="DU45" s="783"/>
      <c r="DV45" s="84" t="s">
        <v>6016</v>
      </c>
      <c r="DW45" s="84" t="s">
        <v>6017</v>
      </c>
      <c r="DX45" s="780"/>
      <c r="DY45" s="783"/>
      <c r="DZ45" s="780" t="s">
        <v>481</v>
      </c>
      <c r="EA45" s="780"/>
      <c r="EB45" s="95"/>
      <c r="EC45" s="783"/>
      <c r="ED45" s="95"/>
      <c r="EE45" s="783"/>
      <c r="EF45" s="783"/>
      <c r="EG45" s="783"/>
      <c r="EH45" s="783"/>
      <c r="EI45" s="780"/>
      <c r="EJ45" s="780"/>
      <c r="EK45" s="801">
        <v>0</v>
      </c>
      <c r="EL45" s="780"/>
      <c r="EM45" s="780"/>
      <c r="EN45" s="780"/>
      <c r="EO45" s="780"/>
      <c r="EP45" s="780"/>
      <c r="EQ45" s="783"/>
      <c r="ER45" s="780" t="s">
        <v>451</v>
      </c>
      <c r="ES45" s="780" t="s">
        <v>481</v>
      </c>
      <c r="ET45" s="780"/>
      <c r="EU45" s="780" t="s">
        <v>481</v>
      </c>
      <c r="EV45" s="780" t="s">
        <v>481</v>
      </c>
      <c r="EW45" s="780" t="s">
        <v>481</v>
      </c>
      <c r="EX45" s="780" t="s">
        <v>451</v>
      </c>
      <c r="EY45" s="780" t="s">
        <v>451</v>
      </c>
      <c r="EZ45" s="95" t="s">
        <v>6018</v>
      </c>
      <c r="FA45" s="95" t="s">
        <v>6019</v>
      </c>
      <c r="FB45" s="780" t="s">
        <v>6020</v>
      </c>
      <c r="FC45" s="780" t="s">
        <v>6021</v>
      </c>
      <c r="FD45" s="780" t="s">
        <v>6022</v>
      </c>
      <c r="FE45" s="780"/>
      <c r="FF45" s="780" t="s">
        <v>6023</v>
      </c>
      <c r="FG45" s="780" t="s">
        <v>481</v>
      </c>
      <c r="FH45" s="780"/>
      <c r="FI45" s="780"/>
      <c r="FJ45" s="780" t="s">
        <v>6024</v>
      </c>
      <c r="FK45" s="780" t="s">
        <v>6025</v>
      </c>
      <c r="FL45" s="780"/>
      <c r="FM45" s="780" t="s">
        <v>6026</v>
      </c>
      <c r="FN45" s="780"/>
      <c r="FO45" s="780" t="s">
        <v>6027</v>
      </c>
      <c r="FP45" s="780" t="s">
        <v>6028</v>
      </c>
      <c r="FQ45" s="780"/>
      <c r="FR45" s="780" t="s">
        <v>6009</v>
      </c>
      <c r="FS45" s="780"/>
      <c r="FT45" s="780" t="s">
        <v>2208</v>
      </c>
      <c r="FU45" s="783"/>
      <c r="FV45" s="785"/>
      <c r="FW45" s="780"/>
      <c r="FX45" s="95" t="s">
        <v>6029</v>
      </c>
      <c r="FY45" s="95"/>
      <c r="FZ45" s="780"/>
      <c r="GA45" s="780" t="s">
        <v>6030</v>
      </c>
      <c r="GB45" s="780" t="s">
        <v>6031</v>
      </c>
      <c r="GC45" s="780" t="s">
        <v>6032</v>
      </c>
      <c r="GD45" s="780"/>
      <c r="GE45" s="783"/>
      <c r="GF45" s="95"/>
      <c r="GG45" s="785" t="s">
        <v>481</v>
      </c>
      <c r="GH45" s="783"/>
      <c r="GI45" s="780" t="s">
        <v>481</v>
      </c>
      <c r="GJ45" s="780" t="s">
        <v>6033</v>
      </c>
      <c r="GK45" s="780" t="s">
        <v>736</v>
      </c>
      <c r="GL45" s="780" t="s">
        <v>736</v>
      </c>
      <c r="GM45" s="780" t="s">
        <v>481</v>
      </c>
      <c r="GN45" s="780" t="s">
        <v>481</v>
      </c>
      <c r="GO45" s="780" t="s">
        <v>481</v>
      </c>
      <c r="GP45" s="780" t="s">
        <v>1501</v>
      </c>
      <c r="GQ45" s="780" t="s">
        <v>481</v>
      </c>
      <c r="GR45" s="780" t="s">
        <v>481</v>
      </c>
      <c r="GS45" s="780" t="s">
        <v>481</v>
      </c>
      <c r="GT45" s="780" t="s">
        <v>481</v>
      </c>
      <c r="GU45" s="780" t="s">
        <v>6034</v>
      </c>
      <c r="GV45" s="780" t="s">
        <v>6035</v>
      </c>
      <c r="GW45" s="780" t="s">
        <v>6036</v>
      </c>
      <c r="GX45" s="780" t="s">
        <v>481</v>
      </c>
      <c r="GY45" s="780"/>
      <c r="GZ45" s="780" t="s">
        <v>6037</v>
      </c>
      <c r="HA45" s="780" t="s">
        <v>481</v>
      </c>
      <c r="HB45" s="780" t="s">
        <v>481</v>
      </c>
      <c r="HC45" s="780" t="s">
        <v>1501</v>
      </c>
      <c r="HD45" s="780" t="s">
        <v>481</v>
      </c>
      <c r="HE45" s="783"/>
      <c r="HF45" s="783"/>
      <c r="HG45" s="783"/>
      <c r="HH45" s="783"/>
      <c r="HI45" s="780"/>
      <c r="HJ45" s="95" t="s">
        <v>481</v>
      </c>
      <c r="HK45" s="95"/>
      <c r="HL45" s="780" t="s">
        <v>451</v>
      </c>
      <c r="HM45" s="95"/>
      <c r="HN45" s="783"/>
      <c r="HO45" s="783"/>
      <c r="HP45" s="783"/>
      <c r="HQ45" s="783"/>
      <c r="HR45" s="783"/>
      <c r="HS45" s="780" t="s">
        <v>6038</v>
      </c>
      <c r="HT45" s="780" t="s">
        <v>6039</v>
      </c>
      <c r="HU45" s="780" t="s">
        <v>6040</v>
      </c>
      <c r="HV45" s="780"/>
      <c r="HW45" s="780" t="s">
        <v>6041</v>
      </c>
      <c r="HX45" s="780" t="s">
        <v>6042</v>
      </c>
      <c r="HY45" s="780" t="s">
        <v>6043</v>
      </c>
      <c r="HZ45" s="780" t="s">
        <v>451</v>
      </c>
      <c r="IA45" s="780" t="s">
        <v>1862</v>
      </c>
      <c r="IB45" s="780" t="s">
        <v>451</v>
      </c>
      <c r="IC45" s="780" t="s">
        <v>6044</v>
      </c>
      <c r="ID45" s="780" t="s">
        <v>6045</v>
      </c>
      <c r="IE45" s="780" t="s">
        <v>6046</v>
      </c>
      <c r="IF45" s="780"/>
      <c r="IG45" s="783"/>
      <c r="IH45" s="783"/>
      <c r="II45" s="780"/>
      <c r="IJ45" s="783"/>
      <c r="IK45" s="783"/>
      <c r="IL45" s="90"/>
      <c r="IM45" s="95" t="s">
        <v>6047</v>
      </c>
      <c r="IN45" s="95" t="s">
        <v>6048</v>
      </c>
      <c r="IO45" s="780"/>
      <c r="IP45" s="780" t="s">
        <v>6049</v>
      </c>
      <c r="IQ45" s="780" t="s">
        <v>6050</v>
      </c>
      <c r="IR45" s="785" t="s">
        <v>6051</v>
      </c>
      <c r="IS45" s="780" t="s">
        <v>6052</v>
      </c>
      <c r="IT45" s="780"/>
      <c r="IU45" s="780"/>
      <c r="IV45" s="780" t="s">
        <v>6053</v>
      </c>
      <c r="IW45" s="95" t="s">
        <v>6054</v>
      </c>
      <c r="IX45" s="95"/>
      <c r="IY45" s="95"/>
      <c r="IZ45" s="95"/>
      <c r="JA45" s="95"/>
      <c r="JB45" s="95"/>
      <c r="JC45" s="95"/>
      <c r="JD45" s="95"/>
      <c r="JE45" s="95"/>
      <c r="JF45" s="95"/>
      <c r="JG45" s="95"/>
      <c r="JH45" s="95"/>
      <c r="JI45" s="95"/>
      <c r="JJ45" s="95"/>
      <c r="JK45" s="95"/>
      <c r="JL45" s="763">
        <v>0</v>
      </c>
      <c r="JM45" s="95"/>
      <c r="JN45" s="95"/>
      <c r="JO45" s="95"/>
      <c r="JP45" s="95"/>
      <c r="JQ45" s="95"/>
      <c r="JR45" s="95"/>
      <c r="JS45" s="780" t="s">
        <v>6055</v>
      </c>
      <c r="JT45" s="780" t="s">
        <v>6055</v>
      </c>
      <c r="JU45" s="780"/>
      <c r="JV45" s="780"/>
      <c r="JW45" s="780" t="s">
        <v>6056</v>
      </c>
      <c r="JX45" s="780"/>
      <c r="JY45" s="780"/>
      <c r="JZ45" s="780"/>
      <c r="KA45" s="783"/>
      <c r="KB45" s="780" t="s">
        <v>6057</v>
      </c>
      <c r="KC45" s="780" t="s">
        <v>6058</v>
      </c>
      <c r="KD45" s="780" t="s">
        <v>6059</v>
      </c>
      <c r="KE45" s="780" t="s">
        <v>6060</v>
      </c>
      <c r="KF45" s="780" t="s">
        <v>6061</v>
      </c>
      <c r="KG45" s="780" t="s">
        <v>6062</v>
      </c>
      <c r="KH45" s="780"/>
      <c r="KI45" s="780" t="s">
        <v>6063</v>
      </c>
      <c r="KJ45" s="780" t="s">
        <v>6064</v>
      </c>
      <c r="KK45" s="780" t="s">
        <v>6064</v>
      </c>
      <c r="KL45" s="780" t="s">
        <v>6065</v>
      </c>
      <c r="KM45" s="780" t="s">
        <v>6066</v>
      </c>
      <c r="KN45" s="780" t="s">
        <v>6067</v>
      </c>
      <c r="KO45" s="780" t="s">
        <v>6068</v>
      </c>
      <c r="KP45" s="95"/>
      <c r="KQ45" s="783"/>
      <c r="KR45" s="90"/>
      <c r="KS45" s="783"/>
      <c r="KT45" s="90"/>
      <c r="KU45" s="90" t="s">
        <v>6069</v>
      </c>
      <c r="KV45" s="90" t="s">
        <v>6070</v>
      </c>
      <c r="KW45" s="90" t="s">
        <v>6071</v>
      </c>
      <c r="KX45" s="90" t="s">
        <v>6072</v>
      </c>
      <c r="KY45" s="90" t="s">
        <v>6073</v>
      </c>
      <c r="KZ45" s="90" t="s">
        <v>6074</v>
      </c>
      <c r="LA45" s="90" t="s">
        <v>6075</v>
      </c>
      <c r="LB45" s="90" t="s">
        <v>6076</v>
      </c>
      <c r="LC45" s="90" t="s">
        <v>6077</v>
      </c>
      <c r="LD45" s="90" t="s">
        <v>6078</v>
      </c>
      <c r="LE45" s="90" t="s">
        <v>6079</v>
      </c>
      <c r="LF45" s="90" t="s">
        <v>6080</v>
      </c>
      <c r="LG45" s="90" t="s">
        <v>6081</v>
      </c>
      <c r="LH45" s="90"/>
      <c r="LI45" s="90"/>
      <c r="LJ45" s="90"/>
      <c r="LK45" s="90"/>
      <c r="LL45" s="90" t="s">
        <v>6082</v>
      </c>
      <c r="LM45" s="90"/>
      <c r="LN45" s="90" t="s">
        <v>6083</v>
      </c>
      <c r="LO45" s="90" t="s">
        <v>6084</v>
      </c>
      <c r="LP45" s="90" t="s">
        <v>6085</v>
      </c>
      <c r="LQ45" s="90"/>
    </row>
    <row r="46" spans="1:329" ht="409.5" customHeight="1" x14ac:dyDescent="0.2">
      <c r="A46" s="750"/>
      <c r="B46" s="751"/>
      <c r="C46" s="757"/>
      <c r="D46" s="756"/>
      <c r="E46" s="85" t="s">
        <v>191</v>
      </c>
      <c r="F46" s="783"/>
      <c r="G46" s="95"/>
      <c r="H46" s="783"/>
      <c r="I46" s="783"/>
      <c r="J46" s="95"/>
      <c r="K46" s="780"/>
      <c r="L46" s="69" t="s">
        <v>481</v>
      </c>
      <c r="M46" s="69" t="s">
        <v>481</v>
      </c>
      <c r="N46" s="69" t="s">
        <v>481</v>
      </c>
      <c r="O46" s="69" t="s">
        <v>481</v>
      </c>
      <c r="P46" s="69" t="s">
        <v>481</v>
      </c>
      <c r="Q46" s="95"/>
      <c r="R46" s="780"/>
      <c r="S46" s="95" t="s">
        <v>451</v>
      </c>
      <c r="T46" s="780"/>
      <c r="U46" s="780"/>
      <c r="V46" s="95"/>
      <c r="W46" s="780"/>
      <c r="X46" s="95"/>
      <c r="Y46" s="95"/>
      <c r="Z46" s="95"/>
      <c r="AA46" s="783"/>
      <c r="AB46" s="95"/>
      <c r="AC46" s="784"/>
      <c r="AD46" s="783"/>
      <c r="AE46" s="783"/>
      <c r="AF46" s="783"/>
      <c r="AG46" s="783"/>
      <c r="AH46" s="783"/>
      <c r="AI46" s="783"/>
      <c r="AJ46" s="780"/>
      <c r="AK46" s="780"/>
      <c r="AL46" s="95" t="s">
        <v>809</v>
      </c>
      <c r="AM46" s="95"/>
      <c r="AN46" s="95"/>
      <c r="AO46" s="783"/>
      <c r="AP46" s="95"/>
      <c r="AQ46" s="783"/>
      <c r="AR46" s="780"/>
      <c r="AS46" s="780" t="s">
        <v>451</v>
      </c>
      <c r="AT46" s="783"/>
      <c r="AU46" s="95"/>
      <c r="AV46" s="780"/>
      <c r="AW46" s="780"/>
      <c r="AX46" s="95" t="s">
        <v>6086</v>
      </c>
      <c r="AY46" s="95"/>
      <c r="AZ46" s="783"/>
      <c r="BA46" s="783"/>
      <c r="BB46" s="783"/>
      <c r="BC46" s="783"/>
      <c r="BD46" s="95"/>
      <c r="BE46" s="95"/>
      <c r="BF46" s="95"/>
      <c r="BG46" s="69" t="s">
        <v>492</v>
      </c>
      <c r="BH46" s="783"/>
      <c r="BI46" s="783"/>
      <c r="BJ46" s="783"/>
      <c r="BK46" s="783"/>
      <c r="BL46" s="783"/>
      <c r="BM46" s="783"/>
      <c r="BN46" s="783"/>
      <c r="BO46" s="783"/>
      <c r="BP46" s="783"/>
      <c r="BQ46" s="69" t="s">
        <v>492</v>
      </c>
      <c r="BR46" s="783"/>
      <c r="BS46" s="69" t="s">
        <v>481</v>
      </c>
      <c r="BT46" s="783"/>
      <c r="BU46" s="780" t="s">
        <v>481</v>
      </c>
      <c r="BV46" s="95"/>
      <c r="BW46" s="780"/>
      <c r="BX46" s="95"/>
      <c r="BY46" s="95" t="s">
        <v>481</v>
      </c>
      <c r="BZ46" s="95" t="s">
        <v>6087</v>
      </c>
      <c r="CA46" s="95"/>
      <c r="CB46" s="95"/>
      <c r="CC46" s="95">
        <v>0</v>
      </c>
      <c r="CD46" s="95"/>
      <c r="CE46" s="95" t="s">
        <v>481</v>
      </c>
      <c r="CF46" s="95" t="s">
        <v>481</v>
      </c>
      <c r="CG46" s="95"/>
      <c r="CH46" s="780"/>
      <c r="CI46" s="95"/>
      <c r="CJ46" s="780"/>
      <c r="CK46" s="780"/>
      <c r="CL46" s="780" t="s">
        <v>4456</v>
      </c>
      <c r="CM46" s="780"/>
      <c r="CN46" s="780"/>
      <c r="CO46" s="780"/>
      <c r="CP46" s="780"/>
      <c r="CQ46" s="780"/>
      <c r="CR46" s="95" t="s">
        <v>481</v>
      </c>
      <c r="CS46" s="780" t="s">
        <v>481</v>
      </c>
      <c r="CT46" s="95" t="s">
        <v>4824</v>
      </c>
      <c r="CU46" s="780"/>
      <c r="CV46" s="780" t="s">
        <v>481</v>
      </c>
      <c r="CW46" s="780" t="s">
        <v>6088</v>
      </c>
      <c r="CX46" s="780" t="s">
        <v>481</v>
      </c>
      <c r="CY46" s="780" t="s">
        <v>4829</v>
      </c>
      <c r="CZ46" s="95" t="s">
        <v>451</v>
      </c>
      <c r="DA46" s="780"/>
      <c r="DB46" s="95"/>
      <c r="DC46" s="780" t="s">
        <v>481</v>
      </c>
      <c r="DD46" s="780"/>
      <c r="DE46" s="780"/>
      <c r="DF46" s="780"/>
      <c r="DG46" s="95" t="s">
        <v>4837</v>
      </c>
      <c r="DH46" s="94" t="s">
        <v>451</v>
      </c>
      <c r="DI46" s="95" t="s">
        <v>6089</v>
      </c>
      <c r="DJ46" s="95" t="s">
        <v>481</v>
      </c>
      <c r="DK46" s="95" t="s">
        <v>481</v>
      </c>
      <c r="DL46" s="95"/>
      <c r="DM46" s="780" t="s">
        <v>451</v>
      </c>
      <c r="DN46" s="780"/>
      <c r="DO46" s="780" t="s">
        <v>6090</v>
      </c>
      <c r="DP46" s="780"/>
      <c r="DQ46" s="785"/>
      <c r="DR46" s="780"/>
      <c r="DS46" s="783"/>
      <c r="DT46" s="783"/>
      <c r="DU46" s="783"/>
      <c r="DV46" s="84"/>
      <c r="DW46" s="84"/>
      <c r="DX46" s="780"/>
      <c r="DY46" s="783"/>
      <c r="DZ46" s="780" t="s">
        <v>481</v>
      </c>
      <c r="EA46" s="780"/>
      <c r="EB46" s="95"/>
      <c r="EC46" s="783"/>
      <c r="ED46" s="95"/>
      <c r="EE46" s="783"/>
      <c r="EF46" s="783"/>
      <c r="EG46" s="783"/>
      <c r="EH46" s="783"/>
      <c r="EI46" s="780"/>
      <c r="EJ46" s="780"/>
      <c r="EK46" s="780"/>
      <c r="EL46" s="780"/>
      <c r="EM46" s="780"/>
      <c r="EN46" s="780"/>
      <c r="EO46" s="780"/>
      <c r="EP46" s="780"/>
      <c r="EQ46" s="783"/>
      <c r="ER46" s="780" t="s">
        <v>451</v>
      </c>
      <c r="ES46" s="780">
        <v>0</v>
      </c>
      <c r="ET46" s="780"/>
      <c r="EU46" s="780" t="s">
        <v>481</v>
      </c>
      <c r="EV46" s="780" t="s">
        <v>481</v>
      </c>
      <c r="EW46" s="780" t="s">
        <v>481</v>
      </c>
      <c r="EX46" s="780" t="s">
        <v>451</v>
      </c>
      <c r="EY46" s="780"/>
      <c r="EZ46" s="95" t="s">
        <v>6091</v>
      </c>
      <c r="FA46" s="95" t="s">
        <v>6092</v>
      </c>
      <c r="FB46" s="780" t="s">
        <v>4491</v>
      </c>
      <c r="FC46" s="780" t="s">
        <v>451</v>
      </c>
      <c r="FD46" s="780" t="s">
        <v>4493</v>
      </c>
      <c r="FE46" s="780"/>
      <c r="FF46" s="780" t="s">
        <v>4495</v>
      </c>
      <c r="FG46" s="780" t="s">
        <v>481</v>
      </c>
      <c r="FH46" s="780"/>
      <c r="FI46" s="780"/>
      <c r="FJ46" s="780" t="s">
        <v>4498</v>
      </c>
      <c r="FK46" s="780" t="s">
        <v>4499</v>
      </c>
      <c r="FL46" s="780"/>
      <c r="FM46" s="780"/>
      <c r="FN46" s="780"/>
      <c r="FO46" s="780" t="s">
        <v>6093</v>
      </c>
      <c r="FP46" s="780"/>
      <c r="FQ46" s="780"/>
      <c r="FR46" s="780"/>
      <c r="FS46" s="780"/>
      <c r="FT46" s="780" t="s">
        <v>4506</v>
      </c>
      <c r="FU46" s="783"/>
      <c r="FV46" s="785"/>
      <c r="FW46" s="780"/>
      <c r="FX46" s="95"/>
      <c r="FY46" s="95"/>
      <c r="FZ46" s="780"/>
      <c r="GA46" s="780"/>
      <c r="GB46" s="780"/>
      <c r="GC46" s="780"/>
      <c r="GD46" s="780"/>
      <c r="GE46" s="783"/>
      <c r="GF46" s="95"/>
      <c r="GG46" s="785" t="s">
        <v>481</v>
      </c>
      <c r="GH46" s="783"/>
      <c r="GI46" s="780" t="s">
        <v>481</v>
      </c>
      <c r="GJ46" s="780" t="s">
        <v>5355</v>
      </c>
      <c r="GK46" s="780" t="s">
        <v>837</v>
      </c>
      <c r="GL46" s="780" t="s">
        <v>837</v>
      </c>
      <c r="GM46" s="780" t="s">
        <v>481</v>
      </c>
      <c r="GN46" s="780" t="s">
        <v>481</v>
      </c>
      <c r="GO46" s="780" t="s">
        <v>481</v>
      </c>
      <c r="GP46" s="780" t="s">
        <v>4869</v>
      </c>
      <c r="GQ46" s="780" t="s">
        <v>481</v>
      </c>
      <c r="GR46" s="780" t="s">
        <v>481</v>
      </c>
      <c r="GS46" s="780" t="s">
        <v>481</v>
      </c>
      <c r="GT46" s="780" t="s">
        <v>481</v>
      </c>
      <c r="GU46" s="780" t="s">
        <v>6094</v>
      </c>
      <c r="GV46" s="780" t="s">
        <v>6095</v>
      </c>
      <c r="GW46" s="780" t="s">
        <v>4871</v>
      </c>
      <c r="GX46" s="780" t="s">
        <v>481</v>
      </c>
      <c r="GY46" s="780"/>
      <c r="GZ46" s="780" t="s">
        <v>481</v>
      </c>
      <c r="HA46" s="780" t="s">
        <v>481</v>
      </c>
      <c r="HB46" s="780" t="s">
        <v>481</v>
      </c>
      <c r="HC46" s="780" t="s">
        <v>4875</v>
      </c>
      <c r="HD46" s="780" t="s">
        <v>481</v>
      </c>
      <c r="HE46" s="783"/>
      <c r="HF46" s="783"/>
      <c r="HG46" s="783"/>
      <c r="HH46" s="783"/>
      <c r="HI46" s="780"/>
      <c r="HJ46" s="95" t="s">
        <v>481</v>
      </c>
      <c r="HK46" s="95"/>
      <c r="HL46" s="780"/>
      <c r="HM46" s="95"/>
      <c r="HN46" s="783"/>
      <c r="HO46" s="783"/>
      <c r="HP46" s="783"/>
      <c r="HQ46" s="783"/>
      <c r="HR46" s="783"/>
      <c r="HS46" s="780" t="s">
        <v>4878</v>
      </c>
      <c r="HT46" s="780"/>
      <c r="HU46" s="780" t="s">
        <v>6096</v>
      </c>
      <c r="HV46" s="780"/>
      <c r="HW46" s="780" t="s">
        <v>481</v>
      </c>
      <c r="HX46" s="780" t="s">
        <v>4882</v>
      </c>
      <c r="HY46" s="780" t="s">
        <v>6097</v>
      </c>
      <c r="HZ46" s="780" t="s">
        <v>451</v>
      </c>
      <c r="IA46" s="780"/>
      <c r="IB46" s="780"/>
      <c r="IC46" s="780" t="s">
        <v>481</v>
      </c>
      <c r="ID46" s="780"/>
      <c r="IE46" s="780"/>
      <c r="IF46" s="780"/>
      <c r="IG46" s="783"/>
      <c r="IH46" s="783"/>
      <c r="II46" s="780"/>
      <c r="IJ46" s="783"/>
      <c r="IK46" s="783"/>
      <c r="IL46" s="90"/>
      <c r="IM46" s="95" t="s">
        <v>4888</v>
      </c>
      <c r="IN46" s="95" t="s">
        <v>481</v>
      </c>
      <c r="IO46" s="780"/>
      <c r="IP46" s="780" t="s">
        <v>4351</v>
      </c>
      <c r="IQ46" s="780" t="s">
        <v>6098</v>
      </c>
      <c r="IR46" s="785"/>
      <c r="IS46" s="780" t="s">
        <v>6099</v>
      </c>
      <c r="IT46" s="780"/>
      <c r="IU46" s="780"/>
      <c r="IV46" s="780"/>
      <c r="IW46" s="95" t="s">
        <v>6100</v>
      </c>
      <c r="IX46" s="95"/>
      <c r="IY46" s="95"/>
      <c r="IZ46" s="95"/>
      <c r="JA46" s="95"/>
      <c r="JB46" s="95"/>
      <c r="JC46" s="95"/>
      <c r="JD46" s="95"/>
      <c r="JE46" s="95"/>
      <c r="JF46" s="95"/>
      <c r="JG46" s="95"/>
      <c r="JH46" s="95"/>
      <c r="JI46" s="95"/>
      <c r="JJ46" s="95"/>
      <c r="JK46" s="95"/>
      <c r="JL46" s="763">
        <v>0</v>
      </c>
      <c r="JM46" s="95"/>
      <c r="JN46" s="95"/>
      <c r="JO46" s="95"/>
      <c r="JP46" s="95"/>
      <c r="JQ46" s="95"/>
      <c r="JR46" s="95"/>
      <c r="JS46" s="780" t="s">
        <v>4567</v>
      </c>
      <c r="JT46" s="780" t="s">
        <v>4568</v>
      </c>
      <c r="JU46" s="780"/>
      <c r="JV46" s="780"/>
      <c r="JW46" s="780"/>
      <c r="JX46" s="780"/>
      <c r="JY46" s="780"/>
      <c r="JZ46" s="780"/>
      <c r="KA46" s="783"/>
      <c r="KB46" s="780" t="s">
        <v>4903</v>
      </c>
      <c r="KC46" s="780"/>
      <c r="KD46" s="780" t="s">
        <v>6101</v>
      </c>
      <c r="KE46" s="780"/>
      <c r="KF46" s="780"/>
      <c r="KG46" s="780"/>
      <c r="KH46" s="780"/>
      <c r="KI46" s="780"/>
      <c r="KJ46" s="780" t="s">
        <v>4909</v>
      </c>
      <c r="KK46" s="780" t="s">
        <v>4584</v>
      </c>
      <c r="KL46" s="780" t="s">
        <v>4910</v>
      </c>
      <c r="KM46" s="780" t="s">
        <v>4585</v>
      </c>
      <c r="KN46" s="780"/>
      <c r="KO46" s="780" t="s">
        <v>451</v>
      </c>
      <c r="KP46" s="95"/>
      <c r="KQ46" s="783"/>
      <c r="KR46" s="90"/>
      <c r="KS46" s="783"/>
      <c r="KT46" s="90"/>
      <c r="KU46" s="90" t="s">
        <v>4914</v>
      </c>
      <c r="KV46" s="90" t="s">
        <v>6102</v>
      </c>
      <c r="KW46" s="90" t="s">
        <v>4916</v>
      </c>
      <c r="KX46" s="90" t="s">
        <v>6103</v>
      </c>
      <c r="KY46" s="90" t="s">
        <v>4594</v>
      </c>
      <c r="KZ46" s="90" t="s">
        <v>4918</v>
      </c>
      <c r="LA46" s="90" t="s">
        <v>4919</v>
      </c>
      <c r="LB46" s="90"/>
      <c r="LC46" s="90" t="s">
        <v>481</v>
      </c>
      <c r="LD46" s="90" t="s">
        <v>481</v>
      </c>
      <c r="LE46" s="90" t="s">
        <v>481</v>
      </c>
      <c r="LF46" s="90" t="s">
        <v>481</v>
      </c>
      <c r="LG46" s="90" t="s">
        <v>481</v>
      </c>
      <c r="LH46" s="90"/>
      <c r="LI46" s="90"/>
      <c r="LJ46" s="90"/>
      <c r="LK46" s="90"/>
      <c r="LL46" s="90"/>
      <c r="LM46" s="90"/>
      <c r="LN46" s="90" t="s">
        <v>6104</v>
      </c>
      <c r="LO46" s="90"/>
      <c r="LP46" s="90" t="s">
        <v>481</v>
      </c>
      <c r="LQ46" s="90"/>
    </row>
    <row r="47" spans="1:329" ht="71" customHeight="1" x14ac:dyDescent="0.2">
      <c r="A47" s="750"/>
      <c r="B47" s="751"/>
      <c r="C47" s="770" t="s">
        <v>244</v>
      </c>
      <c r="D47" s="745" t="s">
        <v>423</v>
      </c>
      <c r="E47" s="746" t="s">
        <v>209</v>
      </c>
      <c r="F47" s="783"/>
      <c r="G47" s="95"/>
      <c r="H47" s="783"/>
      <c r="I47" s="783"/>
      <c r="J47" s="763">
        <v>0</v>
      </c>
      <c r="K47" s="780"/>
      <c r="L47" s="69" t="s">
        <v>492</v>
      </c>
      <c r="M47" s="69" t="s">
        <v>809</v>
      </c>
      <c r="N47" s="69" t="s">
        <v>492</v>
      </c>
      <c r="O47" s="69" t="s">
        <v>492</v>
      </c>
      <c r="P47" s="69" t="s">
        <v>492</v>
      </c>
      <c r="Q47" s="95"/>
      <c r="R47" s="801">
        <v>0</v>
      </c>
      <c r="S47" s="95">
        <v>1E-4</v>
      </c>
      <c r="T47" s="801">
        <v>0</v>
      </c>
      <c r="U47" s="801">
        <v>0</v>
      </c>
      <c r="V47" s="763">
        <v>0</v>
      </c>
      <c r="W47" s="801">
        <v>0</v>
      </c>
      <c r="X47" s="763">
        <v>0</v>
      </c>
      <c r="Y47" s="763">
        <v>0</v>
      </c>
      <c r="Z47" s="763">
        <v>0</v>
      </c>
      <c r="AA47" s="783"/>
      <c r="AB47" s="95"/>
      <c r="AC47" s="784"/>
      <c r="AD47" s="783"/>
      <c r="AE47" s="783"/>
      <c r="AF47" s="783"/>
      <c r="AG47" s="783"/>
      <c r="AH47" s="783"/>
      <c r="AI47" s="783"/>
      <c r="AJ47" s="780"/>
      <c r="AK47" s="780"/>
      <c r="AL47" s="95"/>
      <c r="AM47" s="95"/>
      <c r="AN47" s="95"/>
      <c r="AO47" s="783"/>
      <c r="AP47" s="95"/>
      <c r="AQ47" s="783"/>
      <c r="AR47" s="780"/>
      <c r="AS47" s="780" t="s">
        <v>451</v>
      </c>
      <c r="AT47" s="783"/>
      <c r="AU47" s="95"/>
      <c r="AV47" s="780"/>
      <c r="AW47" s="780"/>
      <c r="AX47" s="95" t="s">
        <v>6105</v>
      </c>
      <c r="AY47" s="95"/>
      <c r="AZ47" s="783"/>
      <c r="BA47" s="783"/>
      <c r="BB47" s="783"/>
      <c r="BC47" s="783"/>
      <c r="BD47" s="95"/>
      <c r="BE47" s="95"/>
      <c r="BF47" s="95"/>
      <c r="BG47" s="69">
        <v>0</v>
      </c>
      <c r="BH47" s="783"/>
      <c r="BI47" s="783"/>
      <c r="BJ47" s="783"/>
      <c r="BK47" s="783"/>
      <c r="BL47" s="783"/>
      <c r="BM47" s="783"/>
      <c r="BN47" s="69">
        <v>0</v>
      </c>
      <c r="BO47" s="783"/>
      <c r="BP47" s="69">
        <v>0</v>
      </c>
      <c r="BQ47" s="69" t="s">
        <v>492</v>
      </c>
      <c r="BR47" s="783"/>
      <c r="BS47" s="69" t="s">
        <v>481</v>
      </c>
      <c r="BT47" s="783"/>
      <c r="BU47" s="780" t="s">
        <v>481</v>
      </c>
      <c r="BV47" s="95"/>
      <c r="BW47" s="780"/>
      <c r="BX47" s="95"/>
      <c r="BY47" s="95" t="s">
        <v>481</v>
      </c>
      <c r="BZ47" s="95" t="s">
        <v>451</v>
      </c>
      <c r="CA47" s="95"/>
      <c r="CB47" s="95"/>
      <c r="CC47" s="95">
        <v>0</v>
      </c>
      <c r="CD47" s="95">
        <v>0</v>
      </c>
      <c r="CE47" s="95" t="s">
        <v>481</v>
      </c>
      <c r="CF47" s="95" t="s">
        <v>481</v>
      </c>
      <c r="CG47" s="95"/>
      <c r="CH47" s="780">
        <v>0</v>
      </c>
      <c r="CI47" s="95"/>
      <c r="CJ47" s="780">
        <v>0</v>
      </c>
      <c r="CK47" s="780">
        <v>0</v>
      </c>
      <c r="CL47" s="780">
        <v>1.0000000000000001E-5</v>
      </c>
      <c r="CM47" s="780"/>
      <c r="CN47" s="780"/>
      <c r="CO47" s="780"/>
      <c r="CP47" s="780"/>
      <c r="CQ47" s="780"/>
      <c r="CR47" s="95" t="s">
        <v>481</v>
      </c>
      <c r="CS47" s="780" t="s">
        <v>481</v>
      </c>
      <c r="CT47" s="95">
        <v>0</v>
      </c>
      <c r="CU47" s="780">
        <v>0</v>
      </c>
      <c r="CV47" s="780">
        <v>0</v>
      </c>
      <c r="CW47" s="780">
        <v>0</v>
      </c>
      <c r="CX47" s="780">
        <v>0</v>
      </c>
      <c r="CY47" s="780" t="s">
        <v>481</v>
      </c>
      <c r="CZ47" s="95" t="s">
        <v>451</v>
      </c>
      <c r="DA47" s="780"/>
      <c r="DB47" s="95">
        <v>0</v>
      </c>
      <c r="DC47" s="780" t="s">
        <v>481</v>
      </c>
      <c r="DD47" s="780"/>
      <c r="DE47" s="780"/>
      <c r="DF47" s="780"/>
      <c r="DG47" s="95">
        <v>0</v>
      </c>
      <c r="DH47" s="94" t="s">
        <v>451</v>
      </c>
      <c r="DI47" s="95" t="s">
        <v>481</v>
      </c>
      <c r="DJ47" s="95" t="s">
        <v>6106</v>
      </c>
      <c r="DK47" s="95">
        <v>0</v>
      </c>
      <c r="DL47" s="95"/>
      <c r="DM47" s="780" t="s">
        <v>451</v>
      </c>
      <c r="DN47" s="780">
        <v>0</v>
      </c>
      <c r="DO47" s="780">
        <v>0</v>
      </c>
      <c r="DP47" s="780" t="s">
        <v>6105</v>
      </c>
      <c r="DQ47" s="785"/>
      <c r="DR47" s="801">
        <v>3.0000000000000001E-3</v>
      </c>
      <c r="DS47" s="783"/>
      <c r="DT47" s="783"/>
      <c r="DU47" s="783"/>
      <c r="DV47" s="84">
        <v>0</v>
      </c>
      <c r="DW47" s="84">
        <v>0</v>
      </c>
      <c r="DX47" s="780"/>
      <c r="DY47" s="783"/>
      <c r="DZ47" s="780">
        <v>0</v>
      </c>
      <c r="EA47" s="780" t="s">
        <v>451</v>
      </c>
      <c r="EB47" s="95"/>
      <c r="EC47" s="783"/>
      <c r="ED47" s="95"/>
      <c r="EE47" s="783"/>
      <c r="EF47" s="783"/>
      <c r="EG47" s="783"/>
      <c r="EH47" s="783"/>
      <c r="EI47" s="780"/>
      <c r="EJ47" s="780"/>
      <c r="EK47" s="801">
        <v>0</v>
      </c>
      <c r="EL47" s="780"/>
      <c r="EM47" s="780"/>
      <c r="EN47" s="801">
        <v>0</v>
      </c>
      <c r="EO47" s="780"/>
      <c r="EP47" s="780"/>
      <c r="EQ47" s="783"/>
      <c r="ER47" s="780" t="s">
        <v>451</v>
      </c>
      <c r="ES47" s="780">
        <v>0</v>
      </c>
      <c r="ET47" s="780"/>
      <c r="EU47" s="780" t="s">
        <v>481</v>
      </c>
      <c r="EV47" s="780" t="s">
        <v>481</v>
      </c>
      <c r="EW47" s="780" t="s">
        <v>481</v>
      </c>
      <c r="EX47" s="780" t="s">
        <v>451</v>
      </c>
      <c r="EY47" s="780"/>
      <c r="EZ47" s="95" t="s">
        <v>841</v>
      </c>
      <c r="FA47" s="95"/>
      <c r="FB47" s="780">
        <v>0.05</v>
      </c>
      <c r="FC47" s="780" t="s">
        <v>451</v>
      </c>
      <c r="FD47" s="780"/>
      <c r="FE47" s="780"/>
      <c r="FF47" s="780" t="s">
        <v>481</v>
      </c>
      <c r="FG47" s="780" t="s">
        <v>481</v>
      </c>
      <c r="FH47" s="780" t="s">
        <v>451</v>
      </c>
      <c r="FI47" s="780"/>
      <c r="FJ47" s="780" t="s">
        <v>481</v>
      </c>
      <c r="FK47" s="780"/>
      <c r="FL47" s="780"/>
      <c r="FM47" s="780"/>
      <c r="FN47" s="780"/>
      <c r="FO47" s="780"/>
      <c r="FP47" s="780"/>
      <c r="FQ47" s="780"/>
      <c r="FR47" s="780"/>
      <c r="FS47" s="780"/>
      <c r="FT47" s="780"/>
      <c r="FU47" s="783"/>
      <c r="FV47" s="785"/>
      <c r="FW47" s="780"/>
      <c r="FX47" s="95">
        <v>0.47</v>
      </c>
      <c r="FY47" s="95"/>
      <c r="FZ47" s="780"/>
      <c r="GA47" s="780" t="s">
        <v>6107</v>
      </c>
      <c r="GB47" s="780" t="s">
        <v>6108</v>
      </c>
      <c r="GC47" s="780"/>
      <c r="GD47" s="780"/>
      <c r="GE47" s="783"/>
      <c r="GF47" s="95">
        <v>1.101</v>
      </c>
      <c r="GG47" s="810">
        <v>5.9999999999999995E-4</v>
      </c>
      <c r="GH47" s="783"/>
      <c r="GI47" s="780">
        <v>0</v>
      </c>
      <c r="GJ47" s="780" t="s">
        <v>6109</v>
      </c>
      <c r="GK47" s="780" t="s">
        <v>837</v>
      </c>
      <c r="GL47" s="780" t="s">
        <v>809</v>
      </c>
      <c r="GM47" s="780" t="s">
        <v>481</v>
      </c>
      <c r="GN47" s="780" t="s">
        <v>481</v>
      </c>
      <c r="GO47" s="780" t="s">
        <v>481</v>
      </c>
      <c r="GP47" s="780" t="s">
        <v>2258</v>
      </c>
      <c r="GQ47" s="780" t="s">
        <v>481</v>
      </c>
      <c r="GR47" s="780" t="s">
        <v>481</v>
      </c>
      <c r="GS47" s="780" t="s">
        <v>481</v>
      </c>
      <c r="GT47" s="780" t="s">
        <v>481</v>
      </c>
      <c r="GU47" s="780" t="s">
        <v>481</v>
      </c>
      <c r="GV47" s="780">
        <v>0.33</v>
      </c>
      <c r="GW47" s="780" t="s">
        <v>481</v>
      </c>
      <c r="GX47" s="780" t="s">
        <v>481</v>
      </c>
      <c r="GY47" s="780"/>
      <c r="GZ47" s="780" t="s">
        <v>2258</v>
      </c>
      <c r="HA47" s="780">
        <v>0</v>
      </c>
      <c r="HB47" s="780" t="s">
        <v>481</v>
      </c>
      <c r="HC47" s="801">
        <v>0</v>
      </c>
      <c r="HD47" s="780" t="s">
        <v>481</v>
      </c>
      <c r="HE47" s="783"/>
      <c r="HF47" s="783"/>
      <c r="HG47" s="783"/>
      <c r="HH47" s="783"/>
      <c r="HI47" s="780"/>
      <c r="HJ47" s="763">
        <v>0</v>
      </c>
      <c r="HK47" s="95"/>
      <c r="HL47" s="780">
        <v>0</v>
      </c>
      <c r="HM47" s="95"/>
      <c r="HN47" s="783"/>
      <c r="HO47" s="783"/>
      <c r="HP47" s="783"/>
      <c r="HQ47" s="783"/>
      <c r="HR47" s="783"/>
      <c r="HS47" s="780">
        <v>0.3</v>
      </c>
      <c r="HT47" s="780">
        <v>0.14000000000000001</v>
      </c>
      <c r="HU47" s="780">
        <v>0.16300000000000001</v>
      </c>
      <c r="HV47" s="780">
        <v>0</v>
      </c>
      <c r="HW47" s="801">
        <v>0</v>
      </c>
      <c r="HX47" s="780" t="s">
        <v>481</v>
      </c>
      <c r="HY47" s="780">
        <v>6.9999999999999999E-4</v>
      </c>
      <c r="HZ47" s="780" t="s">
        <v>451</v>
      </c>
      <c r="IA47" s="801">
        <v>0</v>
      </c>
      <c r="IB47" s="780" t="s">
        <v>451</v>
      </c>
      <c r="IC47" s="801">
        <v>0</v>
      </c>
      <c r="ID47" s="780"/>
      <c r="IE47" s="780">
        <v>0.03</v>
      </c>
      <c r="IF47" s="780"/>
      <c r="IG47" s="783"/>
      <c r="IH47" s="783"/>
      <c r="II47" s="780"/>
      <c r="IJ47" s="783"/>
      <c r="IK47" s="783"/>
      <c r="IL47" s="90">
        <v>0</v>
      </c>
      <c r="IM47" s="95" t="s">
        <v>2258</v>
      </c>
      <c r="IN47" s="95" t="s">
        <v>481</v>
      </c>
      <c r="IO47" s="780"/>
      <c r="IP47" s="780">
        <v>0.35</v>
      </c>
      <c r="IQ47" s="780">
        <v>0.10286099999999999</v>
      </c>
      <c r="IR47" s="785" t="s">
        <v>6110</v>
      </c>
      <c r="IS47" s="780">
        <v>0.34699999999999998</v>
      </c>
      <c r="IT47" s="780"/>
      <c r="IU47" s="780" t="s">
        <v>2258</v>
      </c>
      <c r="IV47" s="780">
        <v>0.5</v>
      </c>
      <c r="IW47" s="763">
        <v>0</v>
      </c>
      <c r="IX47" s="95"/>
      <c r="IY47" s="95"/>
      <c r="IZ47" s="95"/>
      <c r="JA47" s="95"/>
      <c r="JB47" s="95"/>
      <c r="JC47" s="95"/>
      <c r="JD47" s="95"/>
      <c r="JE47" s="95"/>
      <c r="JF47" s="95"/>
      <c r="JG47" s="95"/>
      <c r="JH47" s="95"/>
      <c r="JI47" s="95"/>
      <c r="JJ47" s="95"/>
      <c r="JK47" s="763">
        <v>0</v>
      </c>
      <c r="JL47" s="763">
        <v>0</v>
      </c>
      <c r="JM47" s="95"/>
      <c r="JN47" s="95"/>
      <c r="JO47" s="95"/>
      <c r="JP47" s="95">
        <v>0</v>
      </c>
      <c r="JQ47" s="95"/>
      <c r="JR47" s="95"/>
      <c r="JS47" s="780"/>
      <c r="JT47" s="780">
        <v>0.04</v>
      </c>
      <c r="JU47" s="780"/>
      <c r="JV47" s="780"/>
      <c r="JW47" s="780">
        <v>0.104</v>
      </c>
      <c r="JX47" s="780"/>
      <c r="JY47" s="780"/>
      <c r="JZ47" s="780"/>
      <c r="KA47" s="783"/>
      <c r="KB47" s="780">
        <v>0</v>
      </c>
      <c r="KC47" s="780"/>
      <c r="KD47" s="780">
        <v>0.3</v>
      </c>
      <c r="KE47" s="780"/>
      <c r="KF47" s="780"/>
      <c r="KG47" s="780" t="s">
        <v>967</v>
      </c>
      <c r="KH47" s="780"/>
      <c r="KI47" s="780"/>
      <c r="KJ47" s="780">
        <v>6.8737800000000002E-2</v>
      </c>
      <c r="KK47" s="780">
        <v>3.3604000000000002E-2</v>
      </c>
      <c r="KL47" s="780">
        <v>3.1432799999999997E-2</v>
      </c>
      <c r="KM47" s="780">
        <v>0</v>
      </c>
      <c r="KN47" s="780">
        <v>3.7009999999999999E-3</v>
      </c>
      <c r="KO47" s="780">
        <v>0.52580000000000005</v>
      </c>
      <c r="KP47" s="95"/>
      <c r="KQ47" s="783"/>
      <c r="KR47" s="90"/>
      <c r="KS47" s="783"/>
      <c r="KT47" s="90"/>
      <c r="KU47" s="90">
        <v>0</v>
      </c>
      <c r="KV47" s="90">
        <v>0</v>
      </c>
      <c r="KW47" s="90">
        <v>0.13500000000000001</v>
      </c>
      <c r="KX47" s="762">
        <v>0.11</v>
      </c>
      <c r="KY47" s="90">
        <v>2.1000000000000001E-2</v>
      </c>
      <c r="KZ47" s="90">
        <v>0.59099999999999997</v>
      </c>
      <c r="LA47" s="90" t="s">
        <v>481</v>
      </c>
      <c r="LB47" s="90">
        <v>0</v>
      </c>
      <c r="LC47" s="90" t="s">
        <v>481</v>
      </c>
      <c r="LD47" s="90" t="s">
        <v>481</v>
      </c>
      <c r="LE47" s="90" t="s">
        <v>481</v>
      </c>
      <c r="LF47" s="90" t="s">
        <v>481</v>
      </c>
      <c r="LG47" s="90" t="s">
        <v>481</v>
      </c>
      <c r="LH47" s="769">
        <v>0</v>
      </c>
      <c r="LI47" s="90"/>
      <c r="LJ47" s="90"/>
      <c r="LK47" s="90"/>
      <c r="LL47" s="90"/>
      <c r="LM47" s="90"/>
      <c r="LN47" s="762">
        <v>1.17E-2</v>
      </c>
      <c r="LO47" s="90">
        <v>0</v>
      </c>
      <c r="LP47" s="90">
        <v>0</v>
      </c>
      <c r="LQ47" s="90"/>
    </row>
    <row r="48" spans="1:329" ht="92" customHeight="1" x14ac:dyDescent="0.2">
      <c r="A48" s="750" t="s">
        <v>245</v>
      </c>
      <c r="B48" s="751" t="s">
        <v>3432</v>
      </c>
      <c r="C48" s="83" t="s">
        <v>246</v>
      </c>
      <c r="D48" s="69" t="s">
        <v>3433</v>
      </c>
      <c r="E48" s="86" t="s">
        <v>209</v>
      </c>
      <c r="F48" s="783"/>
      <c r="G48" s="95"/>
      <c r="H48" s="783"/>
      <c r="I48" s="783"/>
      <c r="J48" s="95">
        <v>7.8419999999999996</v>
      </c>
      <c r="K48" s="780">
        <v>0</v>
      </c>
      <c r="L48" s="796">
        <v>0.5</v>
      </c>
      <c r="M48" s="796">
        <v>1.8</v>
      </c>
      <c r="N48" s="796">
        <v>0</v>
      </c>
      <c r="O48" s="796">
        <v>0.1</v>
      </c>
      <c r="P48" s="796">
        <v>0.3</v>
      </c>
      <c r="Q48" s="95">
        <v>3.8</v>
      </c>
      <c r="R48" s="780">
        <v>16.3</v>
      </c>
      <c r="S48" s="95">
        <v>0</v>
      </c>
      <c r="T48" s="780">
        <v>0.4</v>
      </c>
      <c r="U48" s="780">
        <v>1.6679999999999999</v>
      </c>
      <c r="V48" s="95">
        <v>0.52</v>
      </c>
      <c r="W48" s="780">
        <v>0.748</v>
      </c>
      <c r="X48" s="95">
        <v>5</v>
      </c>
      <c r="Y48" s="95">
        <v>0.3</v>
      </c>
      <c r="Z48" s="95">
        <v>0.5</v>
      </c>
      <c r="AA48" s="783"/>
      <c r="AB48" s="95">
        <v>0.36</v>
      </c>
      <c r="AC48" s="784">
        <v>0.5</v>
      </c>
      <c r="AD48" s="783"/>
      <c r="AE48" s="783"/>
      <c r="AF48" s="783"/>
      <c r="AG48" s="783"/>
      <c r="AH48" s="783"/>
      <c r="AI48" s="783"/>
      <c r="AJ48" s="780">
        <v>0.59499999999999997</v>
      </c>
      <c r="AK48" s="780">
        <v>1.3</v>
      </c>
      <c r="AL48" s="95"/>
      <c r="AM48" s="95">
        <v>4.0000000000000001E-3</v>
      </c>
      <c r="AN48" s="95"/>
      <c r="AO48" s="783"/>
      <c r="AP48" s="95">
        <v>1</v>
      </c>
      <c r="AQ48" s="783"/>
      <c r="AR48" s="780">
        <v>0.98</v>
      </c>
      <c r="AS48" s="780">
        <v>7.9189999999999996</v>
      </c>
      <c r="AT48" s="783"/>
      <c r="AU48" s="95">
        <v>0.54700000000000004</v>
      </c>
      <c r="AV48" s="780">
        <v>0</v>
      </c>
      <c r="AW48" s="780">
        <v>5.0750000000000002</v>
      </c>
      <c r="AX48" s="95">
        <v>7</v>
      </c>
      <c r="AY48" s="95">
        <v>1.8</v>
      </c>
      <c r="AZ48" s="783"/>
      <c r="BA48" s="783"/>
      <c r="BB48" s="783"/>
      <c r="BC48" s="783"/>
      <c r="BD48" s="95">
        <v>0.94599999999999995</v>
      </c>
      <c r="BE48" s="95">
        <v>1.1000000000000001</v>
      </c>
      <c r="BF48" s="95">
        <v>0</v>
      </c>
      <c r="BG48" s="69">
        <v>3.7629999999999999</v>
      </c>
      <c r="BH48" s="69">
        <v>3.7629999999999999</v>
      </c>
      <c r="BI48" s="69">
        <v>3.7629999999999999</v>
      </c>
      <c r="BJ48" s="69">
        <v>3.7629999999999999</v>
      </c>
      <c r="BK48" s="783"/>
      <c r="BL48" s="69">
        <v>2.9820000000000002</v>
      </c>
      <c r="BM48" s="69">
        <v>0</v>
      </c>
      <c r="BN48" s="69">
        <v>3.7629999999999999</v>
      </c>
      <c r="BO48" s="69">
        <v>13</v>
      </c>
      <c r="BP48" s="69">
        <v>3.7629999999999999</v>
      </c>
      <c r="BQ48" s="69">
        <v>3.7629999999999999</v>
      </c>
      <c r="BR48" s="69">
        <v>3.7629999999999999</v>
      </c>
      <c r="BS48" s="69">
        <v>3.7629999999999999</v>
      </c>
      <c r="BT48" s="783"/>
      <c r="BU48" s="780">
        <v>0.5</v>
      </c>
      <c r="BV48" s="95">
        <v>0</v>
      </c>
      <c r="BW48" s="780">
        <v>0</v>
      </c>
      <c r="BX48" s="95" t="s">
        <v>481</v>
      </c>
      <c r="BY48" s="95">
        <v>0.14000000000000001</v>
      </c>
      <c r="BZ48" s="95">
        <v>513.79999999999995</v>
      </c>
      <c r="CA48" s="95" t="s">
        <v>481</v>
      </c>
      <c r="CB48" s="95">
        <v>0</v>
      </c>
      <c r="CC48" s="95">
        <v>0</v>
      </c>
      <c r="CD48" s="95">
        <v>0.77600000000000002</v>
      </c>
      <c r="CE48" s="95">
        <v>0.05</v>
      </c>
      <c r="CF48" s="95" t="s">
        <v>481</v>
      </c>
      <c r="CG48" s="95">
        <v>0</v>
      </c>
      <c r="CH48" s="780">
        <v>0.02</v>
      </c>
      <c r="CI48" s="95">
        <v>0.65</v>
      </c>
      <c r="CJ48" s="780">
        <v>0</v>
      </c>
      <c r="CK48" s="780">
        <v>0</v>
      </c>
      <c r="CL48" s="780">
        <v>0.02</v>
      </c>
      <c r="CM48" s="780">
        <v>0.25</v>
      </c>
      <c r="CN48" s="780">
        <v>3</v>
      </c>
      <c r="CO48" s="780" t="s">
        <v>481</v>
      </c>
      <c r="CP48" s="780">
        <v>0</v>
      </c>
      <c r="CQ48" s="780">
        <v>1</v>
      </c>
      <c r="CR48" s="95" t="s">
        <v>481</v>
      </c>
      <c r="CS48" s="780">
        <v>0.2</v>
      </c>
      <c r="CT48" s="95">
        <v>1.2</v>
      </c>
      <c r="CU48" s="780">
        <v>0.2</v>
      </c>
      <c r="CV48" s="780">
        <v>0</v>
      </c>
      <c r="CW48" s="780">
        <v>0.3</v>
      </c>
      <c r="CX48" s="780">
        <v>0</v>
      </c>
      <c r="CY48" s="780">
        <v>0</v>
      </c>
      <c r="CZ48" s="95">
        <v>0</v>
      </c>
      <c r="DA48" s="780">
        <v>0.3</v>
      </c>
      <c r="DB48" s="95">
        <v>0</v>
      </c>
      <c r="DC48" s="780">
        <v>0.1</v>
      </c>
      <c r="DD48" s="780">
        <v>0</v>
      </c>
      <c r="DE48" s="780">
        <v>0</v>
      </c>
      <c r="DF48" s="780">
        <v>0</v>
      </c>
      <c r="DG48" s="95">
        <v>13.257999999999999</v>
      </c>
      <c r="DH48" s="94">
        <v>0</v>
      </c>
      <c r="DI48" s="95">
        <v>0.2</v>
      </c>
      <c r="DJ48" s="95">
        <v>0.2</v>
      </c>
      <c r="DK48" s="95">
        <v>0</v>
      </c>
      <c r="DL48" s="95">
        <v>0.53600000000000003</v>
      </c>
      <c r="DM48" s="780">
        <v>0.08</v>
      </c>
      <c r="DN48" s="780">
        <v>0</v>
      </c>
      <c r="DO48" s="780">
        <v>0.1</v>
      </c>
      <c r="DP48" s="780">
        <v>58.62</v>
      </c>
      <c r="DQ48" s="785">
        <v>0.71699999999999997</v>
      </c>
      <c r="DR48" s="780">
        <v>0.3</v>
      </c>
      <c r="DS48" s="783"/>
      <c r="DT48" s="783"/>
      <c r="DU48" s="783"/>
      <c r="DV48" s="761">
        <v>2</v>
      </c>
      <c r="DW48" s="84">
        <v>2.0619999999999998</v>
      </c>
      <c r="DX48" s="780">
        <v>13.4</v>
      </c>
      <c r="DY48" s="783"/>
      <c r="DZ48" s="780">
        <v>0</v>
      </c>
      <c r="EA48" s="780">
        <v>0.55100000000000005</v>
      </c>
      <c r="EB48" s="799">
        <v>347100</v>
      </c>
      <c r="EC48" s="783"/>
      <c r="ED48" s="95"/>
      <c r="EE48" s="783"/>
      <c r="EF48" s="783"/>
      <c r="EG48" s="783"/>
      <c r="EH48" s="783"/>
      <c r="EI48" s="780">
        <v>9.0500000000000007</v>
      </c>
      <c r="EJ48" s="780">
        <v>0.35399999999999998</v>
      </c>
      <c r="EK48" s="780">
        <v>40</v>
      </c>
      <c r="EL48" s="780">
        <v>0.1</v>
      </c>
      <c r="EM48" s="780">
        <v>1</v>
      </c>
      <c r="EN48" s="780">
        <v>0.1</v>
      </c>
      <c r="EO48" s="780">
        <v>0.1</v>
      </c>
      <c r="EP48" s="780">
        <v>0</v>
      </c>
      <c r="EQ48" s="783"/>
      <c r="ER48" s="780">
        <v>0</v>
      </c>
      <c r="ES48" s="780">
        <v>0</v>
      </c>
      <c r="ET48" s="780">
        <v>0.2</v>
      </c>
      <c r="EU48" s="780">
        <v>3</v>
      </c>
      <c r="EV48" s="780">
        <v>1.1000000000000001</v>
      </c>
      <c r="EW48" s="780">
        <v>0.5</v>
      </c>
      <c r="EX48" s="780">
        <v>0.5</v>
      </c>
      <c r="EY48" s="780"/>
      <c r="EZ48" s="95">
        <v>3.1678000000000002</v>
      </c>
      <c r="FA48" s="95">
        <v>0</v>
      </c>
      <c r="FB48" s="780">
        <v>1</v>
      </c>
      <c r="FC48" s="780">
        <v>0.03</v>
      </c>
      <c r="FD48" s="780">
        <v>0.5</v>
      </c>
      <c r="FE48" s="780">
        <v>0.81</v>
      </c>
      <c r="FF48" s="780">
        <v>0.5</v>
      </c>
      <c r="FG48" s="780">
        <v>0.5</v>
      </c>
      <c r="FH48" s="780">
        <v>5.04E-2</v>
      </c>
      <c r="FI48" s="780" t="s">
        <v>6111</v>
      </c>
      <c r="FJ48" s="780">
        <v>1.32</v>
      </c>
      <c r="FK48" s="780">
        <v>0.3</v>
      </c>
      <c r="FL48" s="780">
        <v>2.1</v>
      </c>
      <c r="FM48" s="780" t="s">
        <v>6112</v>
      </c>
      <c r="FN48" s="780" t="s">
        <v>6113</v>
      </c>
      <c r="FO48" s="780">
        <v>0.3</v>
      </c>
      <c r="FP48" s="780">
        <v>2</v>
      </c>
      <c r="FQ48" s="780">
        <v>0</v>
      </c>
      <c r="FR48" s="780">
        <v>9.2299999999999993E-2</v>
      </c>
      <c r="FS48" s="780">
        <v>0</v>
      </c>
      <c r="FT48" s="780">
        <v>1.48</v>
      </c>
      <c r="FU48" s="783"/>
      <c r="FV48" s="785">
        <v>18</v>
      </c>
      <c r="FW48" s="780"/>
      <c r="FX48" s="95">
        <v>22</v>
      </c>
      <c r="FY48" s="95">
        <v>2.2800000000000001E-2</v>
      </c>
      <c r="FZ48" s="780">
        <v>0</v>
      </c>
      <c r="GA48" s="780">
        <v>0</v>
      </c>
      <c r="GB48" s="780">
        <v>0</v>
      </c>
      <c r="GC48" s="780">
        <v>0.37</v>
      </c>
      <c r="GD48" s="780">
        <v>0.4</v>
      </c>
      <c r="GE48" s="783"/>
      <c r="GF48" s="95">
        <v>187.13</v>
      </c>
      <c r="GG48" s="785">
        <v>0.3</v>
      </c>
      <c r="GH48" s="783"/>
      <c r="GI48" s="780">
        <v>1.02</v>
      </c>
      <c r="GJ48" s="780">
        <v>0.25</v>
      </c>
      <c r="GK48" s="780">
        <v>4</v>
      </c>
      <c r="GL48" s="780">
        <v>0</v>
      </c>
      <c r="GM48" s="780">
        <v>2.1</v>
      </c>
      <c r="GN48" s="780">
        <v>3.5</v>
      </c>
      <c r="GO48" s="780">
        <v>4</v>
      </c>
      <c r="GP48" s="780">
        <v>2.7820800000000001</v>
      </c>
      <c r="GQ48" s="780">
        <v>0.9</v>
      </c>
      <c r="GR48" s="780">
        <v>5.0999999999999996</v>
      </c>
      <c r="GS48" s="780">
        <v>9</v>
      </c>
      <c r="GT48" s="780">
        <v>2.5</v>
      </c>
      <c r="GU48" s="780">
        <v>0.5</v>
      </c>
      <c r="GV48" s="780">
        <v>0.4</v>
      </c>
      <c r="GW48" s="780">
        <v>8.5</v>
      </c>
      <c r="GX48" s="780">
        <v>0</v>
      </c>
      <c r="GY48" s="818" t="s">
        <v>6114</v>
      </c>
      <c r="GZ48" s="819">
        <v>4.468</v>
      </c>
      <c r="HA48" s="819">
        <v>0</v>
      </c>
      <c r="HB48" s="819">
        <v>1.21</v>
      </c>
      <c r="HC48" s="780">
        <v>1.5880000000000001</v>
      </c>
      <c r="HD48" s="780">
        <v>0.1</v>
      </c>
      <c r="HE48" s="783"/>
      <c r="HF48" s="783"/>
      <c r="HG48" s="783"/>
      <c r="HH48" s="783"/>
      <c r="HI48" s="780" t="s">
        <v>481</v>
      </c>
      <c r="HJ48" s="95">
        <v>20</v>
      </c>
      <c r="HK48" s="95">
        <v>2.89</v>
      </c>
      <c r="HL48" s="780">
        <v>7.75</v>
      </c>
      <c r="HM48" s="95">
        <v>2.5</v>
      </c>
      <c r="HN48" s="783"/>
      <c r="HO48" s="783"/>
      <c r="HP48" s="783"/>
      <c r="HQ48" s="783"/>
      <c r="HR48" s="783"/>
      <c r="HS48" s="780">
        <v>5</v>
      </c>
      <c r="HT48" s="780">
        <v>4</v>
      </c>
      <c r="HU48" s="780">
        <v>11</v>
      </c>
      <c r="HV48" s="780">
        <v>6</v>
      </c>
      <c r="HW48" s="780">
        <v>13.2</v>
      </c>
      <c r="HX48" s="780" t="s">
        <v>481</v>
      </c>
      <c r="HY48" s="780">
        <v>2.46</v>
      </c>
      <c r="HZ48" s="780">
        <v>10.199999999999999</v>
      </c>
      <c r="IA48" s="780">
        <v>0.92900000000000005</v>
      </c>
      <c r="IB48" s="780">
        <v>0</v>
      </c>
      <c r="IC48" s="780">
        <v>3</v>
      </c>
      <c r="ID48" s="780"/>
      <c r="IE48" s="780">
        <v>10</v>
      </c>
      <c r="IF48" s="780">
        <v>0.5</v>
      </c>
      <c r="IG48" s="783"/>
      <c r="IH48" s="783"/>
      <c r="II48" s="780"/>
      <c r="IJ48" s="783"/>
      <c r="IK48" s="783"/>
      <c r="IL48" s="762">
        <v>0.5</v>
      </c>
      <c r="IM48" s="95">
        <v>10.005000000000001</v>
      </c>
      <c r="IN48" s="95">
        <v>20</v>
      </c>
      <c r="IO48" s="780">
        <v>0.15</v>
      </c>
      <c r="IP48" s="780">
        <v>2.75</v>
      </c>
      <c r="IQ48" s="780" t="s">
        <v>481</v>
      </c>
      <c r="IR48" s="785">
        <v>6</v>
      </c>
      <c r="IS48" s="780"/>
      <c r="IT48" s="780">
        <v>0</v>
      </c>
      <c r="IU48" s="780" t="s">
        <v>451</v>
      </c>
      <c r="IV48" s="780">
        <v>16.8</v>
      </c>
      <c r="IW48" s="800">
        <v>32</v>
      </c>
      <c r="IX48" s="800">
        <v>0.5</v>
      </c>
      <c r="IY48" s="800">
        <v>0.1</v>
      </c>
      <c r="IZ48" s="820">
        <v>0</v>
      </c>
      <c r="JA48" s="800">
        <v>0.5</v>
      </c>
      <c r="JB48" s="95">
        <v>0</v>
      </c>
      <c r="JC48" s="821">
        <v>2</v>
      </c>
      <c r="JD48" s="95">
        <v>0.02</v>
      </c>
      <c r="JE48" s="95">
        <v>0</v>
      </c>
      <c r="JF48" s="95">
        <v>0.1</v>
      </c>
      <c r="JG48" s="95">
        <v>2.5000000000000001E-2</v>
      </c>
      <c r="JH48" s="95">
        <v>1E-3</v>
      </c>
      <c r="JI48" s="95">
        <v>0.38900000000000001</v>
      </c>
      <c r="JJ48" s="95">
        <v>0</v>
      </c>
      <c r="JK48" s="95">
        <v>0.5</v>
      </c>
      <c r="JL48" s="95">
        <v>100</v>
      </c>
      <c r="JM48" s="95">
        <v>0.01</v>
      </c>
      <c r="JN48" s="95">
        <v>0.5</v>
      </c>
      <c r="JO48" s="95">
        <v>2.5000000000000001E-2</v>
      </c>
      <c r="JP48" s="95">
        <v>0.3</v>
      </c>
      <c r="JQ48" s="95">
        <v>0</v>
      </c>
      <c r="JR48" s="95">
        <v>1</v>
      </c>
      <c r="JS48" s="780"/>
      <c r="JT48" s="780">
        <v>2.2829999999999999</v>
      </c>
      <c r="JU48" s="780">
        <v>0.17</v>
      </c>
      <c r="JV48" s="780">
        <v>10</v>
      </c>
      <c r="JW48" s="780">
        <v>0.4</v>
      </c>
      <c r="JX48" s="780">
        <v>0.2</v>
      </c>
      <c r="JY48" s="780">
        <v>0.1</v>
      </c>
      <c r="JZ48" s="780">
        <v>0.441</v>
      </c>
      <c r="KA48" s="783"/>
      <c r="KB48" s="780">
        <v>5.25</v>
      </c>
      <c r="KC48" s="780">
        <v>11.6</v>
      </c>
      <c r="KD48" s="780">
        <v>0.35</v>
      </c>
      <c r="KE48" s="780">
        <v>12.074</v>
      </c>
      <c r="KF48" s="780">
        <v>35</v>
      </c>
      <c r="KG48" s="780">
        <v>0</v>
      </c>
      <c r="KH48" s="780">
        <v>30.2</v>
      </c>
      <c r="KI48" s="780">
        <v>86.114900000000006</v>
      </c>
      <c r="KJ48" s="780">
        <v>5.8109999999999999</v>
      </c>
      <c r="KK48" s="780">
        <v>5</v>
      </c>
      <c r="KL48" s="780">
        <v>0</v>
      </c>
      <c r="KM48" s="780">
        <v>0.2</v>
      </c>
      <c r="KN48" s="780">
        <v>0</v>
      </c>
      <c r="KO48" s="780">
        <v>28.150289999999998</v>
      </c>
      <c r="KP48" s="95">
        <v>0</v>
      </c>
      <c r="KQ48" s="783"/>
      <c r="KR48" s="762">
        <v>3</v>
      </c>
      <c r="KS48" s="783"/>
      <c r="KT48" s="90">
        <v>10.872</v>
      </c>
      <c r="KU48" s="90">
        <v>20.129000000000001</v>
      </c>
      <c r="KV48" s="762">
        <v>18.87</v>
      </c>
      <c r="KW48" s="762">
        <v>114.2</v>
      </c>
      <c r="KX48" s="90">
        <v>13.305999999999999</v>
      </c>
      <c r="KY48" s="90">
        <v>1082.624</v>
      </c>
      <c r="KZ48" s="90">
        <v>24.167999999999999</v>
      </c>
      <c r="LA48" s="90">
        <v>5.1959999999999997</v>
      </c>
      <c r="LB48" s="90">
        <v>0.16</v>
      </c>
      <c r="LC48" s="90">
        <v>0.16</v>
      </c>
      <c r="LD48" s="90">
        <v>0.16</v>
      </c>
      <c r="LE48" s="90">
        <v>2.2200000000000002</v>
      </c>
      <c r="LF48" s="90">
        <v>0.16</v>
      </c>
      <c r="LG48" s="90">
        <v>0.156</v>
      </c>
      <c r="LH48" s="90">
        <v>2.3439999999999999</v>
      </c>
      <c r="LI48" s="90">
        <v>0</v>
      </c>
      <c r="LJ48" s="90">
        <v>0</v>
      </c>
      <c r="LK48" s="90">
        <v>0</v>
      </c>
      <c r="LL48" s="90">
        <v>14.393000000000001</v>
      </c>
      <c r="LM48" s="90">
        <v>12</v>
      </c>
      <c r="LN48" s="90">
        <v>96.769000000000005</v>
      </c>
      <c r="LO48" s="90">
        <v>1.625</v>
      </c>
      <c r="LP48" s="90"/>
      <c r="LQ48" s="90">
        <v>0</v>
      </c>
    </row>
    <row r="49" spans="1:329" ht="48" customHeight="1" x14ac:dyDescent="0.2">
      <c r="A49" s="750"/>
      <c r="B49" s="751"/>
      <c r="C49" s="83" t="s">
        <v>247</v>
      </c>
      <c r="D49" s="69" t="s">
        <v>3434</v>
      </c>
      <c r="E49" s="85" t="s">
        <v>215</v>
      </c>
      <c r="F49" s="783"/>
      <c r="G49" s="95"/>
      <c r="H49" s="783"/>
      <c r="I49" s="783"/>
      <c r="J49" s="763">
        <v>6.9999999999999999E-4</v>
      </c>
      <c r="K49" s="801">
        <v>0</v>
      </c>
      <c r="L49" s="806">
        <f>L48/888.9834612</f>
        <v>5.6244015982600149E-4</v>
      </c>
      <c r="M49" s="806">
        <f>M48/2175.06061268</f>
        <v>8.2756314445054974E-4</v>
      </c>
      <c r="N49" s="806">
        <v>0</v>
      </c>
      <c r="O49" s="806">
        <v>2.0000000000000001E-4</v>
      </c>
      <c r="P49" s="806">
        <v>3.4641379305362126E-4</v>
      </c>
      <c r="Q49" s="763">
        <v>2.0000000000000001E-4</v>
      </c>
      <c r="R49" s="801">
        <v>2.3999999999999998E-3</v>
      </c>
      <c r="S49" s="95">
        <v>0</v>
      </c>
      <c r="T49" s="801">
        <v>2.0000000000000001E-4</v>
      </c>
      <c r="U49" s="801">
        <v>8.9999999999999998E-4</v>
      </c>
      <c r="V49" s="763">
        <v>2.9999999999999997E-4</v>
      </c>
      <c r="W49" s="801">
        <v>4.0000000000000002E-4</v>
      </c>
      <c r="X49" s="763">
        <v>6.9999999999999999E-4</v>
      </c>
      <c r="Y49" s="763">
        <v>2.0000000000000001E-4</v>
      </c>
      <c r="Z49" s="763">
        <v>2.0000000000000001E-4</v>
      </c>
      <c r="AA49" s="783"/>
      <c r="AB49" s="763">
        <v>0</v>
      </c>
      <c r="AC49" s="784">
        <v>5.9999999999999995E-4</v>
      </c>
      <c r="AD49" s="783"/>
      <c r="AE49" s="783"/>
      <c r="AF49" s="783"/>
      <c r="AG49" s="783"/>
      <c r="AH49" s="783"/>
      <c r="AI49" s="783"/>
      <c r="AJ49" s="801">
        <v>6.9000000000000006E-2</v>
      </c>
      <c r="AK49" s="801">
        <v>0.157</v>
      </c>
      <c r="AL49" s="95"/>
      <c r="AM49" s="95">
        <v>2.0000000000000001E-4</v>
      </c>
      <c r="AN49" s="95"/>
      <c r="AO49" s="783"/>
      <c r="AP49" s="95">
        <v>2.9999999999999997E-4</v>
      </c>
      <c r="AQ49" s="783"/>
      <c r="AR49" s="780">
        <v>7.6000000000000004E-4</v>
      </c>
      <c r="AS49" s="801">
        <v>6.0000000000000001E-3</v>
      </c>
      <c r="AT49" s="783"/>
      <c r="AU49" s="95">
        <v>1.9</v>
      </c>
      <c r="AV49" s="801">
        <v>0</v>
      </c>
      <c r="AW49" s="801">
        <v>2.7400000000000001E-2</v>
      </c>
      <c r="AX49" s="95">
        <v>4.0000000000000002E-4</v>
      </c>
      <c r="AY49" s="95">
        <v>2.7</v>
      </c>
      <c r="AZ49" s="783"/>
      <c r="BA49" s="783"/>
      <c r="BB49" s="783"/>
      <c r="BC49" s="783"/>
      <c r="BD49" s="95">
        <v>4.0000000000000003E-5</v>
      </c>
      <c r="BE49" s="95">
        <v>6.0000000000000001E-3</v>
      </c>
      <c r="BF49" s="95">
        <v>0</v>
      </c>
      <c r="BG49" s="806">
        <v>2.5000000000000001E-3</v>
      </c>
      <c r="BH49" s="806">
        <v>5.0000000000000001E-3</v>
      </c>
      <c r="BI49" s="806">
        <v>7.0000000000000001E-3</v>
      </c>
      <c r="BJ49" s="806">
        <v>2.5999999999999999E-3</v>
      </c>
      <c r="BK49" s="783"/>
      <c r="BL49" s="807">
        <v>2.0999999999999999E-3</v>
      </c>
      <c r="BM49" s="807">
        <v>0</v>
      </c>
      <c r="BN49" s="807">
        <v>5.0000000000000001E-3</v>
      </c>
      <c r="BO49" s="807"/>
      <c r="BP49" s="807">
        <v>4.0000000000000001E-3</v>
      </c>
      <c r="BQ49" s="807">
        <v>2.3999999999999998E-3</v>
      </c>
      <c r="BR49" s="807">
        <v>4.7000000000000002E-3</v>
      </c>
      <c r="BS49" s="807">
        <v>3.7000000000000002E-3</v>
      </c>
      <c r="BT49" s="783"/>
      <c r="BU49" s="780">
        <v>2.6100000000000002E-2</v>
      </c>
      <c r="BV49" s="95">
        <v>0</v>
      </c>
      <c r="BW49" s="780">
        <v>0</v>
      </c>
      <c r="BX49" s="95"/>
      <c r="BY49" s="95">
        <v>8.9999999999999993E-3</v>
      </c>
      <c r="BZ49" s="95">
        <v>4.4200000000000003E-2</v>
      </c>
      <c r="CA49" s="95"/>
      <c r="CB49" s="95">
        <v>0</v>
      </c>
      <c r="CC49" s="95">
        <v>0</v>
      </c>
      <c r="CD49" s="95">
        <v>4.2000000000000003E-2</v>
      </c>
      <c r="CE49" s="95">
        <v>0.14000000000000001</v>
      </c>
      <c r="CF49" s="95" t="s">
        <v>481</v>
      </c>
      <c r="CG49" s="95">
        <v>0</v>
      </c>
      <c r="CH49" s="780">
        <v>1.5200000000000001E-3</v>
      </c>
      <c r="CI49" s="95">
        <v>1.7999999999999999E-2</v>
      </c>
      <c r="CJ49" s="780"/>
      <c r="CK49" s="780">
        <v>1.0000000000000001E-5</v>
      </c>
      <c r="CL49" s="780">
        <v>1.0000000000000001E-5</v>
      </c>
      <c r="CM49" s="780">
        <v>5.0000000000000001E-3</v>
      </c>
      <c r="CN49" s="780">
        <v>0.05</v>
      </c>
      <c r="CO49" s="780" t="s">
        <v>481</v>
      </c>
      <c r="CP49" s="780"/>
      <c r="CQ49" s="780">
        <v>1.7000000000000001E-2</v>
      </c>
      <c r="CR49" s="95" t="s">
        <v>481</v>
      </c>
      <c r="CS49" s="780">
        <v>7.0000000000000001E-3</v>
      </c>
      <c r="CT49" s="95">
        <v>2.3900000000000001E-2</v>
      </c>
      <c r="CU49" s="780">
        <v>8.0000000000000002E-3</v>
      </c>
      <c r="CV49" s="780">
        <v>0</v>
      </c>
      <c r="CW49" s="780">
        <v>1.0999999999999999E-2</v>
      </c>
      <c r="CX49" s="780">
        <v>0</v>
      </c>
      <c r="CY49" s="780">
        <v>0</v>
      </c>
      <c r="CZ49" s="95">
        <v>0</v>
      </c>
      <c r="DA49" s="780">
        <v>8.0000000000000002E-3</v>
      </c>
      <c r="DB49" s="95">
        <v>0</v>
      </c>
      <c r="DC49" s="780">
        <v>5.0000000000000001E-4</v>
      </c>
      <c r="DD49" s="780">
        <v>0</v>
      </c>
      <c r="DE49" s="780">
        <v>0</v>
      </c>
      <c r="DF49" s="780">
        <v>0</v>
      </c>
      <c r="DG49" s="95">
        <v>6.9999999999999999E-4</v>
      </c>
      <c r="DH49" s="94" t="s">
        <v>481</v>
      </c>
      <c r="DI49" s="95">
        <v>4.4505763496372778E-3</v>
      </c>
      <c r="DJ49" s="95">
        <v>4.3E-3</v>
      </c>
      <c r="DK49" s="95">
        <v>0</v>
      </c>
      <c r="DL49" s="95">
        <v>4.1000000000000002E-2</v>
      </c>
      <c r="DM49" s="780">
        <v>3.3E-3</v>
      </c>
      <c r="DN49" s="780">
        <v>0</v>
      </c>
      <c r="DO49" s="780">
        <v>5.3E-3</v>
      </c>
      <c r="DP49" s="801">
        <v>1.4E-3</v>
      </c>
      <c r="DQ49" s="810">
        <v>8.9999999999999998E-4</v>
      </c>
      <c r="DR49" s="801">
        <v>0.5</v>
      </c>
      <c r="DS49" s="783"/>
      <c r="DT49" s="783"/>
      <c r="DU49" s="783"/>
      <c r="DV49" s="768">
        <v>2E-3</v>
      </c>
      <c r="DW49" s="768">
        <v>2.0999999999999999E-3</v>
      </c>
      <c r="DX49" s="801">
        <v>1</v>
      </c>
      <c r="DY49" s="783"/>
      <c r="DZ49" s="780">
        <v>0</v>
      </c>
      <c r="EA49" s="801">
        <v>5.9999999999999995E-4</v>
      </c>
      <c r="EB49" s="763">
        <v>4.1000000000000002E-2</v>
      </c>
      <c r="EC49" s="783"/>
      <c r="ED49" s="95"/>
      <c r="EE49" s="783"/>
      <c r="EF49" s="783"/>
      <c r="EG49" s="783"/>
      <c r="EH49" s="783"/>
      <c r="EI49" s="801">
        <v>4.1999999999999997E-3</v>
      </c>
      <c r="EJ49" s="780">
        <v>1.6000000000000001E-4</v>
      </c>
      <c r="EK49" s="801">
        <v>5.5999999999999999E-3</v>
      </c>
      <c r="EL49" s="801">
        <v>2.0000000000000001E-4</v>
      </c>
      <c r="EM49" s="801">
        <v>1.6000000000000001E-4</v>
      </c>
      <c r="EN49" s="801">
        <v>2.9999999999999997E-4</v>
      </c>
      <c r="EO49" s="801">
        <v>2.0000000000000001E-4</v>
      </c>
      <c r="EP49" s="780"/>
      <c r="EQ49" s="783"/>
      <c r="ER49" s="801">
        <v>0</v>
      </c>
      <c r="ES49" s="780">
        <v>0</v>
      </c>
      <c r="ET49" s="801">
        <v>2.0000000000000001E-4</v>
      </c>
      <c r="EU49" s="780">
        <v>1.2999999999999999E-3</v>
      </c>
      <c r="EV49" s="780">
        <v>5.0000000000000001E-4</v>
      </c>
      <c r="EW49" s="780">
        <v>3.3E-4</v>
      </c>
      <c r="EX49" s="780">
        <v>5.0000000000000001E-4</v>
      </c>
      <c r="EY49" s="780"/>
      <c r="EZ49" s="95">
        <v>0</v>
      </c>
      <c r="FA49" s="95">
        <v>0</v>
      </c>
      <c r="FB49" s="780">
        <v>8.9999999999999998E-4</v>
      </c>
      <c r="FC49" s="780">
        <v>0</v>
      </c>
      <c r="FD49" s="780">
        <v>6.9999999999999999E-4</v>
      </c>
      <c r="FE49" s="780">
        <v>0.1</v>
      </c>
      <c r="FF49" s="780">
        <v>1E-3</v>
      </c>
      <c r="FG49" s="780">
        <v>1E-3</v>
      </c>
      <c r="FH49" s="780">
        <v>0.1</v>
      </c>
      <c r="FI49" s="780"/>
      <c r="FJ49" s="780">
        <v>1.6199999999999999E-2</v>
      </c>
      <c r="FK49" s="780">
        <v>5.9999999999999995E-4</v>
      </c>
      <c r="FL49" s="780">
        <v>3.0999999999999999E-3</v>
      </c>
      <c r="FM49" s="780"/>
      <c r="FN49" s="780"/>
      <c r="FO49" s="780">
        <v>4.0000000000000002E-4</v>
      </c>
      <c r="FP49" s="780">
        <v>6.9999999999999999E-4</v>
      </c>
      <c r="FQ49" s="780"/>
      <c r="FR49" s="780">
        <v>1.8100000000000002E-2</v>
      </c>
      <c r="FS49" s="780"/>
      <c r="FT49" s="780">
        <v>1.47E-3</v>
      </c>
      <c r="FU49" s="783"/>
      <c r="FV49" s="810">
        <v>1.1000000000000001E-3</v>
      </c>
      <c r="FW49" s="780"/>
      <c r="FX49" s="763">
        <v>5.0000000000000001E-4</v>
      </c>
      <c r="FY49" s="763">
        <v>4.1300000000000001E-4</v>
      </c>
      <c r="FZ49" s="780"/>
      <c r="GA49" s="780"/>
      <c r="GB49" s="780"/>
      <c r="GC49" s="780">
        <v>2E-3</v>
      </c>
      <c r="GD49" s="801">
        <v>2.9999999999999997E-4</v>
      </c>
      <c r="GE49" s="783"/>
      <c r="GF49" s="95">
        <v>5.7000000000000002E-2</v>
      </c>
      <c r="GG49" s="810">
        <v>1.2200000000000001E-2</v>
      </c>
      <c r="GH49" s="783"/>
      <c r="GI49" s="780">
        <v>8.0000000000000004E-4</v>
      </c>
      <c r="GJ49" s="801">
        <v>5.9999999999999995E-4</v>
      </c>
      <c r="GK49" s="780">
        <v>2.5477707006369428E-2</v>
      </c>
      <c r="GL49" s="780">
        <v>0</v>
      </c>
      <c r="GM49" s="780">
        <v>6.0000000000000001E-3</v>
      </c>
      <c r="GN49" s="780">
        <v>0.01</v>
      </c>
      <c r="GO49" s="780">
        <v>1.6E-2</v>
      </c>
      <c r="GP49" s="780">
        <v>1.4E-2</v>
      </c>
      <c r="GQ49" s="780">
        <v>6.0000000000000001E-3</v>
      </c>
      <c r="GR49" s="780">
        <v>1.4999999999999999E-2</v>
      </c>
      <c r="GS49" s="780">
        <v>2.197E-2</v>
      </c>
      <c r="GT49" s="780">
        <v>0.01</v>
      </c>
      <c r="GU49" s="801">
        <v>2.0000000000000001E-4</v>
      </c>
      <c r="GV49" s="801">
        <v>2.0000000000000001E-4</v>
      </c>
      <c r="GW49" s="801">
        <v>9.8900000000000002E-2</v>
      </c>
      <c r="GX49" s="801">
        <v>0</v>
      </c>
      <c r="GY49" s="818"/>
      <c r="GZ49" s="819">
        <v>1.2699999999999999E-2</v>
      </c>
      <c r="HA49" s="819">
        <v>0</v>
      </c>
      <c r="HB49" s="819">
        <v>4.8599999999999997E-2</v>
      </c>
      <c r="HC49" s="801">
        <v>4.58E-2</v>
      </c>
      <c r="HD49" s="780">
        <v>0.4</v>
      </c>
      <c r="HE49" s="783"/>
      <c r="HF49" s="783"/>
      <c r="HG49" s="783"/>
      <c r="HH49" s="783"/>
      <c r="HI49" s="780" t="s">
        <v>481</v>
      </c>
      <c r="HJ49" s="763">
        <v>2.0000000000000001E-4</v>
      </c>
      <c r="HK49" s="763">
        <v>4.6000000000000001E-4</v>
      </c>
      <c r="HL49" s="801">
        <v>4.4999999999999997E-3</v>
      </c>
      <c r="HM49" s="763">
        <v>1.6000000000000001E-3</v>
      </c>
      <c r="HN49" s="783"/>
      <c r="HO49" s="783"/>
      <c r="HP49" s="783"/>
      <c r="HQ49" s="783"/>
      <c r="HR49" s="783"/>
      <c r="HS49" s="801">
        <v>4.0000000000000001E-3</v>
      </c>
      <c r="HT49" s="780">
        <v>0.6</v>
      </c>
      <c r="HU49" s="780">
        <v>1.8E-3</v>
      </c>
      <c r="HV49" s="780">
        <v>1E-3</v>
      </c>
      <c r="HW49" s="801">
        <v>4.1000000000000003E-3</v>
      </c>
      <c r="HX49" s="780" t="s">
        <v>481</v>
      </c>
      <c r="HY49" s="780">
        <v>1.2999999999999999E-3</v>
      </c>
      <c r="HZ49" s="780">
        <v>4.8300000000000001E-3</v>
      </c>
      <c r="IA49" s="780">
        <v>0.03</v>
      </c>
      <c r="IB49" s="801">
        <v>0</v>
      </c>
      <c r="IC49" s="801">
        <v>6.9999999999999999E-4</v>
      </c>
      <c r="ID49" s="780"/>
      <c r="IE49" s="801">
        <v>3.5000000000000001E-3</v>
      </c>
      <c r="IF49" s="801">
        <v>2.0000000000000001E-4</v>
      </c>
      <c r="IG49" s="783"/>
      <c r="IH49" s="783"/>
      <c r="II49" s="780"/>
      <c r="IJ49" s="783"/>
      <c r="IK49" s="783"/>
      <c r="IL49" s="765">
        <v>5.0000000000000001E-4</v>
      </c>
      <c r="IM49" s="763">
        <v>4.8999999999999998E-4</v>
      </c>
      <c r="IN49" s="763">
        <v>5.0000000000000001E-4</v>
      </c>
      <c r="IO49" s="801">
        <v>2.0000000000000001E-4</v>
      </c>
      <c r="IP49" s="780">
        <v>0.5</v>
      </c>
      <c r="IQ49" s="780" t="s">
        <v>481</v>
      </c>
      <c r="IR49" s="785">
        <v>4.7999999999999996E-3</v>
      </c>
      <c r="IS49" s="780"/>
      <c r="IT49" s="780">
        <v>0</v>
      </c>
      <c r="IU49" s="780" t="s">
        <v>451</v>
      </c>
      <c r="IV49" s="780">
        <v>0.02</v>
      </c>
      <c r="IW49" s="763">
        <v>2.2000000000000001E-3</v>
      </c>
      <c r="IX49" s="763">
        <v>5.0000000000000001E-4</v>
      </c>
      <c r="IY49" s="763">
        <v>8.9999999999999993E-3</v>
      </c>
      <c r="IZ49" s="95"/>
      <c r="JA49" s="822">
        <v>5.0000000000000001E-4</v>
      </c>
      <c r="JB49" s="763">
        <v>0</v>
      </c>
      <c r="JC49" s="763">
        <v>0.05</v>
      </c>
      <c r="JD49" s="763">
        <v>1E-4</v>
      </c>
      <c r="JE49" s="95"/>
      <c r="JF49" s="763">
        <v>1E-4</v>
      </c>
      <c r="JG49" s="763">
        <v>1E-4</v>
      </c>
      <c r="JH49" s="763">
        <v>1E-4</v>
      </c>
      <c r="JI49" s="763">
        <v>8.0000000000000004E-4</v>
      </c>
      <c r="JJ49" s="95"/>
      <c r="JK49" s="763">
        <v>8.0000000000000004E-4</v>
      </c>
      <c r="JL49" s="763">
        <v>2.0000000000000001E-4</v>
      </c>
      <c r="JM49" s="763">
        <v>1E-4</v>
      </c>
      <c r="JN49" s="763">
        <v>0.02</v>
      </c>
      <c r="JO49" s="763">
        <v>1E-4</v>
      </c>
      <c r="JP49" s="763">
        <v>6.0000000000000001E-3</v>
      </c>
      <c r="JQ49" s="763">
        <v>0</v>
      </c>
      <c r="JR49" s="763">
        <v>2.5000000000000001E-3</v>
      </c>
      <c r="JS49" s="780"/>
      <c r="JT49" s="801">
        <v>0.18729999999999999</v>
      </c>
      <c r="JU49" s="780">
        <v>5.0000000000000001E-4</v>
      </c>
      <c r="JV49" s="780">
        <v>0.06</v>
      </c>
      <c r="JW49" s="801">
        <v>1.4E-2</v>
      </c>
      <c r="JX49" s="780">
        <v>1</v>
      </c>
      <c r="JY49" s="780">
        <v>1E-4</v>
      </c>
      <c r="JZ49" s="780">
        <v>0.08</v>
      </c>
      <c r="KA49" s="783"/>
      <c r="KB49" s="780">
        <v>1.6999999999999999E-3</v>
      </c>
      <c r="KC49" s="780">
        <v>9.3682867341829387E-2</v>
      </c>
      <c r="KD49" s="780">
        <v>9.8107918710581637E-5</v>
      </c>
      <c r="KE49" s="780">
        <v>1.8778761491376451E-3</v>
      </c>
      <c r="KF49" s="780">
        <v>8.9999999999999998E-4</v>
      </c>
      <c r="KG49" s="780">
        <v>0</v>
      </c>
      <c r="KH49" s="780">
        <v>1.4E-3</v>
      </c>
      <c r="KI49" s="780">
        <v>1.4880019712182781E-2</v>
      </c>
      <c r="KJ49" s="780"/>
      <c r="KK49" s="780">
        <v>3.5529999999999999E-2</v>
      </c>
      <c r="KL49" s="780">
        <v>0</v>
      </c>
      <c r="KM49" s="780">
        <v>1</v>
      </c>
      <c r="KN49" s="780">
        <v>0</v>
      </c>
      <c r="KO49" s="780">
        <v>2.0999999999999999E-3</v>
      </c>
      <c r="KP49" s="763">
        <v>0</v>
      </c>
      <c r="KQ49" s="783"/>
      <c r="KR49" s="766">
        <v>2.0000000000000001E-4</v>
      </c>
      <c r="KS49" s="783"/>
      <c r="KT49" s="766">
        <v>1E-3</v>
      </c>
      <c r="KU49" s="766">
        <v>1E-3</v>
      </c>
      <c r="KV49" s="766">
        <v>1E-3</v>
      </c>
      <c r="KW49" s="766">
        <v>1E-3</v>
      </c>
      <c r="KX49" s="766">
        <v>1E-3</v>
      </c>
      <c r="KY49" s="766">
        <v>0.1089</v>
      </c>
      <c r="KZ49" s="766">
        <v>1.9E-3</v>
      </c>
      <c r="LA49" s="766">
        <v>4.0000000000000002E-4</v>
      </c>
      <c r="LB49" s="766">
        <v>3.5000000000000001E-3</v>
      </c>
      <c r="LC49" s="766">
        <v>1E-3</v>
      </c>
      <c r="LD49" s="766">
        <v>2.8E-3</v>
      </c>
      <c r="LE49" s="766">
        <v>8.6999999999999994E-3</v>
      </c>
      <c r="LF49" s="766">
        <v>1.6000000000000001E-3</v>
      </c>
      <c r="LG49" s="766">
        <v>2.8E-3</v>
      </c>
      <c r="LH49" s="766">
        <v>5.0000000000000001E-4</v>
      </c>
      <c r="LI49" s="90"/>
      <c r="LJ49" s="90">
        <v>0</v>
      </c>
      <c r="LK49" s="90"/>
      <c r="LL49" s="766">
        <v>1.8E-3</v>
      </c>
      <c r="LM49" s="766">
        <v>1.4E-3</v>
      </c>
      <c r="LN49" s="766">
        <v>7.4000000000000003E-3</v>
      </c>
      <c r="LO49" s="766">
        <v>4.0000000000000002E-4</v>
      </c>
      <c r="LP49" s="90"/>
      <c r="LQ49" s="90">
        <v>0</v>
      </c>
    </row>
    <row r="50" spans="1:329" ht="63" customHeight="1" x14ac:dyDescent="0.2">
      <c r="A50" s="750" t="s">
        <v>248</v>
      </c>
      <c r="B50" s="751" t="s">
        <v>249</v>
      </c>
      <c r="C50" s="83" t="s">
        <v>250</v>
      </c>
      <c r="D50" s="69" t="s">
        <v>3435</v>
      </c>
      <c r="E50" s="85" t="s">
        <v>251</v>
      </c>
      <c r="F50" s="783"/>
      <c r="G50" s="95"/>
      <c r="H50" s="783"/>
      <c r="I50" s="783"/>
      <c r="J50" s="95" t="s">
        <v>6115</v>
      </c>
      <c r="K50" s="780">
        <v>1</v>
      </c>
      <c r="L50" s="69">
        <v>9</v>
      </c>
      <c r="M50" s="69">
        <v>7</v>
      </c>
      <c r="N50" s="69">
        <v>2</v>
      </c>
      <c r="O50" s="69">
        <v>1</v>
      </c>
      <c r="P50" s="69">
        <v>1</v>
      </c>
      <c r="Q50" s="95">
        <v>37</v>
      </c>
      <c r="R50" s="780">
        <v>121</v>
      </c>
      <c r="S50" s="95">
        <v>7</v>
      </c>
      <c r="T50" s="780">
        <v>12</v>
      </c>
      <c r="U50" s="780">
        <v>7</v>
      </c>
      <c r="V50" s="95">
        <v>12</v>
      </c>
      <c r="W50" s="780">
        <v>22</v>
      </c>
      <c r="X50" s="95">
        <v>27</v>
      </c>
      <c r="Y50" s="95">
        <v>5</v>
      </c>
      <c r="Z50" s="95">
        <v>36</v>
      </c>
      <c r="AA50" s="783"/>
      <c r="AB50" s="95">
        <v>51</v>
      </c>
      <c r="AC50" s="784"/>
      <c r="AD50" s="783"/>
      <c r="AE50" s="783"/>
      <c r="AF50" s="783"/>
      <c r="AG50" s="783"/>
      <c r="AH50" s="783"/>
      <c r="AI50" s="783"/>
      <c r="AJ50" s="780">
        <v>1</v>
      </c>
      <c r="AK50" s="780">
        <v>1</v>
      </c>
      <c r="AL50" s="95">
        <v>2</v>
      </c>
      <c r="AM50" s="95">
        <v>1</v>
      </c>
      <c r="AN50" s="95">
        <v>1</v>
      </c>
      <c r="AO50" s="783"/>
      <c r="AP50" s="95">
        <v>6</v>
      </c>
      <c r="AQ50" s="783"/>
      <c r="AR50" s="780">
        <v>8</v>
      </c>
      <c r="AS50" s="780">
        <v>9</v>
      </c>
      <c r="AT50" s="783"/>
      <c r="AU50" s="95">
        <v>1</v>
      </c>
      <c r="AV50" s="780">
        <v>2</v>
      </c>
      <c r="AW50" s="780">
        <v>3</v>
      </c>
      <c r="AX50" s="95">
        <v>8</v>
      </c>
      <c r="AY50" s="95">
        <v>1</v>
      </c>
      <c r="AZ50" s="783"/>
      <c r="BA50" s="783"/>
      <c r="BB50" s="783"/>
      <c r="BC50" s="783"/>
      <c r="BD50" s="95" t="s">
        <v>6116</v>
      </c>
      <c r="BE50" s="95">
        <v>3</v>
      </c>
      <c r="BF50" s="95"/>
      <c r="BG50" s="69">
        <v>18</v>
      </c>
      <c r="BH50" s="69" t="s">
        <v>1739</v>
      </c>
      <c r="BI50" s="69">
        <v>8</v>
      </c>
      <c r="BJ50" s="69">
        <v>14</v>
      </c>
      <c r="BK50" s="783"/>
      <c r="BL50" s="69">
        <v>9</v>
      </c>
      <c r="BM50" s="69">
        <v>9</v>
      </c>
      <c r="BN50" s="69">
        <v>5</v>
      </c>
      <c r="BO50" s="69">
        <v>18</v>
      </c>
      <c r="BP50" s="69">
        <v>5</v>
      </c>
      <c r="BQ50" s="69">
        <v>29</v>
      </c>
      <c r="BR50" s="69">
        <v>25</v>
      </c>
      <c r="BS50" s="69">
        <v>19</v>
      </c>
      <c r="BT50" s="783"/>
      <c r="BU50" s="780">
        <v>2</v>
      </c>
      <c r="BV50" s="95">
        <v>2</v>
      </c>
      <c r="BW50" s="780">
        <v>1</v>
      </c>
      <c r="BX50" s="95">
        <v>3</v>
      </c>
      <c r="BY50" s="95">
        <v>2</v>
      </c>
      <c r="BZ50" s="95">
        <v>460</v>
      </c>
      <c r="CA50" s="95">
        <v>2</v>
      </c>
      <c r="CB50" s="95">
        <v>2</v>
      </c>
      <c r="CC50" s="95">
        <v>4</v>
      </c>
      <c r="CD50" s="95">
        <v>4</v>
      </c>
      <c r="CE50" s="95">
        <v>4</v>
      </c>
      <c r="CF50" s="95">
        <v>2</v>
      </c>
      <c r="CG50" s="95">
        <v>2</v>
      </c>
      <c r="CH50" s="780">
        <v>2</v>
      </c>
      <c r="CI50" s="95">
        <v>3</v>
      </c>
      <c r="CJ50" s="780">
        <v>1</v>
      </c>
      <c r="CK50" s="780">
        <v>2</v>
      </c>
      <c r="CL50" s="780">
        <v>1</v>
      </c>
      <c r="CM50" s="780">
        <v>2</v>
      </c>
      <c r="CN50" s="780">
        <v>3</v>
      </c>
      <c r="CO50" s="780">
        <v>1</v>
      </c>
      <c r="CP50" s="780">
        <v>1</v>
      </c>
      <c r="CQ50" s="780">
        <v>2</v>
      </c>
      <c r="CR50" s="95">
        <v>2</v>
      </c>
      <c r="CS50" s="780">
        <v>2</v>
      </c>
      <c r="CT50" s="95">
        <v>5</v>
      </c>
      <c r="CU50" s="780">
        <v>1</v>
      </c>
      <c r="CV50" s="780">
        <v>0</v>
      </c>
      <c r="CW50" s="780">
        <v>2</v>
      </c>
      <c r="CX50" s="780">
        <v>4</v>
      </c>
      <c r="CY50" s="780">
        <v>3</v>
      </c>
      <c r="CZ50" s="95">
        <v>1</v>
      </c>
      <c r="DA50" s="780">
        <v>5</v>
      </c>
      <c r="DB50" s="95">
        <v>3</v>
      </c>
      <c r="DC50" s="780">
        <v>1</v>
      </c>
      <c r="DD50" s="780">
        <v>2</v>
      </c>
      <c r="DE50" s="780">
        <v>3</v>
      </c>
      <c r="DF50" s="780">
        <v>3</v>
      </c>
      <c r="DG50" s="95">
        <v>3</v>
      </c>
      <c r="DH50" s="94"/>
      <c r="DI50" s="95">
        <v>1</v>
      </c>
      <c r="DJ50" s="95">
        <v>4</v>
      </c>
      <c r="DK50" s="95">
        <v>3</v>
      </c>
      <c r="DL50" s="95">
        <v>4</v>
      </c>
      <c r="DM50" s="780">
        <v>0</v>
      </c>
      <c r="DN50" s="780">
        <v>1</v>
      </c>
      <c r="DO50" s="780">
        <v>2</v>
      </c>
      <c r="DP50" s="780">
        <v>18</v>
      </c>
      <c r="DQ50" s="785">
        <v>1</v>
      </c>
      <c r="DR50" s="780">
        <v>16</v>
      </c>
      <c r="DS50" s="783"/>
      <c r="DT50" s="783"/>
      <c r="DU50" s="783"/>
      <c r="DV50" s="84">
        <v>27</v>
      </c>
      <c r="DW50" s="84">
        <v>1</v>
      </c>
      <c r="DX50" s="780">
        <v>24</v>
      </c>
      <c r="DY50" s="783"/>
      <c r="DZ50" s="780">
        <v>1</v>
      </c>
      <c r="EA50" s="780">
        <v>4</v>
      </c>
      <c r="EB50" s="95">
        <v>1</v>
      </c>
      <c r="EC50" s="783"/>
      <c r="ED50" s="95"/>
      <c r="EE50" s="783"/>
      <c r="EF50" s="783"/>
      <c r="EG50" s="783"/>
      <c r="EH50" s="783"/>
      <c r="EI50" s="780">
        <v>13</v>
      </c>
      <c r="EJ50" s="780">
        <v>8</v>
      </c>
      <c r="EK50" s="780">
        <v>2</v>
      </c>
      <c r="EL50" s="780">
        <v>15</v>
      </c>
      <c r="EM50" s="780">
        <v>11</v>
      </c>
      <c r="EN50" s="780">
        <v>4</v>
      </c>
      <c r="EO50" s="780">
        <v>5</v>
      </c>
      <c r="EP50" s="780">
        <v>4</v>
      </c>
      <c r="EQ50" s="783"/>
      <c r="ER50" s="780">
        <v>3</v>
      </c>
      <c r="ES50" s="780">
        <v>2</v>
      </c>
      <c r="ET50" s="780">
        <v>1</v>
      </c>
      <c r="EU50" s="780">
        <v>22</v>
      </c>
      <c r="EV50" s="780">
        <v>44</v>
      </c>
      <c r="EW50" s="780">
        <v>2</v>
      </c>
      <c r="EX50" s="780">
        <v>21</v>
      </c>
      <c r="EY50" s="780"/>
      <c r="EZ50" s="95" t="s">
        <v>6117</v>
      </c>
      <c r="FA50" s="95">
        <v>3</v>
      </c>
      <c r="FB50" s="780">
        <v>3</v>
      </c>
      <c r="FC50" s="780">
        <v>2</v>
      </c>
      <c r="FD50" s="780">
        <v>6</v>
      </c>
      <c r="FE50" s="780"/>
      <c r="FF50" s="780">
        <v>1</v>
      </c>
      <c r="FG50" s="780">
        <v>4</v>
      </c>
      <c r="FH50" s="780">
        <v>1</v>
      </c>
      <c r="FI50" s="780">
        <v>2</v>
      </c>
      <c r="FJ50" s="780">
        <v>12</v>
      </c>
      <c r="FK50" s="780">
        <v>6</v>
      </c>
      <c r="FL50" s="780">
        <v>2</v>
      </c>
      <c r="FM50" s="780" t="s">
        <v>6118</v>
      </c>
      <c r="FN50" s="780"/>
      <c r="FO50" s="780">
        <v>2</v>
      </c>
      <c r="FP50" s="780">
        <v>6</v>
      </c>
      <c r="FQ50" s="780">
        <v>3</v>
      </c>
      <c r="FR50" s="780">
        <v>1</v>
      </c>
      <c r="FS50" s="780">
        <v>2</v>
      </c>
      <c r="FT50" s="780"/>
      <c r="FU50" s="783"/>
      <c r="FV50" s="785">
        <v>66</v>
      </c>
      <c r="FW50" s="780">
        <v>4</v>
      </c>
      <c r="FX50" s="95">
        <v>21</v>
      </c>
      <c r="FY50" s="95">
        <v>3</v>
      </c>
      <c r="FZ50" s="780">
        <v>26</v>
      </c>
      <c r="GA50" s="780">
        <v>3</v>
      </c>
      <c r="GB50" s="780">
        <v>10</v>
      </c>
      <c r="GC50" s="780">
        <v>18</v>
      </c>
      <c r="GD50" s="780">
        <v>6</v>
      </c>
      <c r="GE50" s="783"/>
      <c r="GF50" s="95">
        <v>11</v>
      </c>
      <c r="GG50" s="785">
        <v>1</v>
      </c>
      <c r="GH50" s="783"/>
      <c r="GI50" s="780">
        <v>35</v>
      </c>
      <c r="GJ50" s="780">
        <v>4</v>
      </c>
      <c r="GK50" s="780">
        <v>1</v>
      </c>
      <c r="GL50" s="780">
        <v>57</v>
      </c>
      <c r="GM50" s="780">
        <v>1</v>
      </c>
      <c r="GN50" s="780">
        <v>73</v>
      </c>
      <c r="GO50" s="780">
        <v>26</v>
      </c>
      <c r="GP50" s="780">
        <v>1</v>
      </c>
      <c r="GQ50" s="780">
        <v>16</v>
      </c>
      <c r="GR50" s="780">
        <v>58</v>
      </c>
      <c r="GS50" s="780">
        <v>57</v>
      </c>
      <c r="GT50" s="780">
        <v>59</v>
      </c>
      <c r="GU50" s="780">
        <v>1</v>
      </c>
      <c r="GV50" s="780">
        <v>23</v>
      </c>
      <c r="GW50" s="780">
        <v>1</v>
      </c>
      <c r="GX50" s="780">
        <v>5</v>
      </c>
      <c r="GY50" s="819"/>
      <c r="GZ50" s="819">
        <v>16</v>
      </c>
      <c r="HA50" s="819">
        <v>2</v>
      </c>
      <c r="HB50" s="819">
        <v>2</v>
      </c>
      <c r="HC50" s="780">
        <v>2</v>
      </c>
      <c r="HD50" s="780">
        <v>19</v>
      </c>
      <c r="HE50" s="783"/>
      <c r="HF50" s="783"/>
      <c r="HG50" s="783"/>
      <c r="HH50" s="783"/>
      <c r="HI50" s="780">
        <v>1</v>
      </c>
      <c r="HJ50" s="95">
        <v>59</v>
      </c>
      <c r="HK50" s="95">
        <v>2</v>
      </c>
      <c r="HL50" s="780">
        <v>2</v>
      </c>
      <c r="HM50" s="95">
        <v>19</v>
      </c>
      <c r="HN50" s="783"/>
      <c r="HO50" s="783"/>
      <c r="HP50" s="783"/>
      <c r="HQ50" s="783"/>
      <c r="HR50" s="783"/>
      <c r="HS50" s="780">
        <v>13</v>
      </c>
      <c r="HT50" s="780">
        <v>6</v>
      </c>
      <c r="HU50" s="780">
        <v>41</v>
      </c>
      <c r="HV50" s="780">
        <v>40</v>
      </c>
      <c r="HW50" s="780">
        <v>6</v>
      </c>
      <c r="HX50" s="780">
        <v>1</v>
      </c>
      <c r="HY50" s="780">
        <v>12</v>
      </c>
      <c r="HZ50" s="780">
        <v>5</v>
      </c>
      <c r="IA50" s="780">
        <v>6</v>
      </c>
      <c r="IB50" s="780">
        <v>5</v>
      </c>
      <c r="IC50" s="780">
        <v>3</v>
      </c>
      <c r="ID50" s="780">
        <v>2</v>
      </c>
      <c r="IE50" s="780">
        <v>8</v>
      </c>
      <c r="IF50" s="780">
        <v>6</v>
      </c>
      <c r="IG50" s="783"/>
      <c r="IH50" s="783"/>
      <c r="II50" s="780">
        <v>20</v>
      </c>
      <c r="IJ50" s="783"/>
      <c r="IK50" s="783"/>
      <c r="IL50" s="90">
        <v>1</v>
      </c>
      <c r="IM50" s="95">
        <v>4</v>
      </c>
      <c r="IN50" s="95">
        <v>16</v>
      </c>
      <c r="IO50" s="780">
        <v>4</v>
      </c>
      <c r="IP50" s="780">
        <v>9</v>
      </c>
      <c r="IQ50" s="780" t="s">
        <v>481</v>
      </c>
      <c r="IR50" s="785">
        <v>32</v>
      </c>
      <c r="IS50" s="780">
        <v>2</v>
      </c>
      <c r="IT50" s="780">
        <v>6</v>
      </c>
      <c r="IU50" s="780">
        <v>3</v>
      </c>
      <c r="IV50" s="780">
        <v>40</v>
      </c>
      <c r="IW50" s="95">
        <v>54</v>
      </c>
      <c r="IX50" s="95">
        <v>3</v>
      </c>
      <c r="IY50" s="95">
        <v>2</v>
      </c>
      <c r="IZ50" s="95">
        <v>2</v>
      </c>
      <c r="JA50" s="95">
        <v>1</v>
      </c>
      <c r="JB50" s="95">
        <v>2</v>
      </c>
      <c r="JC50" s="95">
        <v>6</v>
      </c>
      <c r="JD50" s="95">
        <v>2</v>
      </c>
      <c r="JE50" s="95">
        <v>5</v>
      </c>
      <c r="JF50" s="95">
        <v>3</v>
      </c>
      <c r="JG50" s="95">
        <v>2</v>
      </c>
      <c r="JH50" s="95">
        <v>3</v>
      </c>
      <c r="JI50" s="95">
        <v>2</v>
      </c>
      <c r="JJ50" s="95">
        <v>1</v>
      </c>
      <c r="JK50" s="95">
        <v>10</v>
      </c>
      <c r="JL50" s="95">
        <v>3</v>
      </c>
      <c r="JM50" s="95">
        <v>2</v>
      </c>
      <c r="JN50" s="95">
        <v>3</v>
      </c>
      <c r="JO50" s="95">
        <v>2</v>
      </c>
      <c r="JP50" s="95">
        <v>1</v>
      </c>
      <c r="JQ50" s="95">
        <v>12</v>
      </c>
      <c r="JR50" s="95">
        <v>1</v>
      </c>
      <c r="JS50" s="780"/>
      <c r="JT50" s="780">
        <v>10</v>
      </c>
      <c r="JU50" s="780">
        <v>3</v>
      </c>
      <c r="JV50" s="780">
        <v>65</v>
      </c>
      <c r="JW50" s="780">
        <v>3</v>
      </c>
      <c r="JX50" s="780">
        <v>2</v>
      </c>
      <c r="JY50" s="780">
        <v>2</v>
      </c>
      <c r="JZ50" s="780">
        <v>1</v>
      </c>
      <c r="KA50" s="783"/>
      <c r="KB50" s="780">
        <v>5</v>
      </c>
      <c r="KC50" s="780">
        <v>3</v>
      </c>
      <c r="KD50" s="780">
        <v>15</v>
      </c>
      <c r="KE50" s="780">
        <v>34</v>
      </c>
      <c r="KF50" s="780">
        <v>10</v>
      </c>
      <c r="KG50" s="780">
        <v>9</v>
      </c>
      <c r="KH50" s="780">
        <v>19</v>
      </c>
      <c r="KI50" s="780">
        <v>13</v>
      </c>
      <c r="KJ50" s="780">
        <v>34</v>
      </c>
      <c r="KK50" s="780">
        <v>1</v>
      </c>
      <c r="KL50" s="780">
        <v>1</v>
      </c>
      <c r="KM50" s="780">
        <v>1</v>
      </c>
      <c r="KN50" s="780">
        <v>31</v>
      </c>
      <c r="KO50" s="780">
        <v>13</v>
      </c>
      <c r="KP50" s="95">
        <v>75</v>
      </c>
      <c r="KQ50" s="783"/>
      <c r="KR50" s="90">
        <v>10</v>
      </c>
      <c r="KS50" s="783"/>
      <c r="KT50" s="90">
        <v>31</v>
      </c>
      <c r="KU50" s="90">
        <v>77</v>
      </c>
      <c r="KV50" s="90">
        <v>10</v>
      </c>
      <c r="KW50" s="90">
        <v>90</v>
      </c>
      <c r="KX50" s="90">
        <v>138</v>
      </c>
      <c r="KY50" s="90">
        <v>31</v>
      </c>
      <c r="KZ50" s="90"/>
      <c r="LA50" s="90">
        <v>22</v>
      </c>
      <c r="LB50" s="90">
        <v>5</v>
      </c>
      <c r="LC50" s="90">
        <v>1</v>
      </c>
      <c r="LD50" s="90">
        <v>5</v>
      </c>
      <c r="LE50" s="90">
        <v>1</v>
      </c>
      <c r="LF50" s="90">
        <v>1</v>
      </c>
      <c r="LG50" s="90">
        <v>6</v>
      </c>
      <c r="LH50" s="90">
        <v>17</v>
      </c>
      <c r="LI50" s="90">
        <v>2</v>
      </c>
      <c r="LJ50" s="90">
        <v>2</v>
      </c>
      <c r="LK50" s="90">
        <v>1</v>
      </c>
      <c r="LL50" s="90">
        <v>24</v>
      </c>
      <c r="LM50" s="90">
        <v>60</v>
      </c>
      <c r="LN50" s="90">
        <v>58</v>
      </c>
      <c r="LO50" s="90">
        <v>12</v>
      </c>
      <c r="LP50" s="90">
        <v>6</v>
      </c>
      <c r="LQ50" s="90">
        <v>4</v>
      </c>
    </row>
    <row r="51" spans="1:329" ht="51" x14ac:dyDescent="0.2">
      <c r="A51" s="750"/>
      <c r="B51" s="751"/>
      <c r="C51" s="83" t="s">
        <v>252</v>
      </c>
      <c r="D51" s="69" t="s">
        <v>253</v>
      </c>
      <c r="E51" s="85" t="s">
        <v>251</v>
      </c>
      <c r="F51" s="783"/>
      <c r="G51" s="95"/>
      <c r="H51" s="783"/>
      <c r="I51" s="783"/>
      <c r="J51" s="95" t="s">
        <v>6119</v>
      </c>
      <c r="K51" s="780">
        <v>1</v>
      </c>
      <c r="L51" s="69">
        <v>9</v>
      </c>
      <c r="M51" s="69">
        <v>7</v>
      </c>
      <c r="N51" s="69">
        <v>2</v>
      </c>
      <c r="O51" s="69">
        <v>1</v>
      </c>
      <c r="P51" s="69">
        <v>1</v>
      </c>
      <c r="Q51" s="95">
        <v>7</v>
      </c>
      <c r="R51" s="780">
        <v>121</v>
      </c>
      <c r="S51" s="95">
        <v>6</v>
      </c>
      <c r="T51" s="780">
        <v>4</v>
      </c>
      <c r="U51" s="780">
        <v>7</v>
      </c>
      <c r="V51" s="95">
        <v>12</v>
      </c>
      <c r="W51" s="780">
        <v>22</v>
      </c>
      <c r="X51" s="95">
        <v>27</v>
      </c>
      <c r="Y51" s="95">
        <v>2</v>
      </c>
      <c r="Z51" s="95">
        <v>5</v>
      </c>
      <c r="AA51" s="783"/>
      <c r="AB51" s="95">
        <v>51</v>
      </c>
      <c r="AC51" s="784">
        <v>6</v>
      </c>
      <c r="AD51" s="783"/>
      <c r="AE51" s="783"/>
      <c r="AF51" s="783"/>
      <c r="AG51" s="783"/>
      <c r="AH51" s="783"/>
      <c r="AI51" s="783"/>
      <c r="AJ51" s="780">
        <v>1</v>
      </c>
      <c r="AK51" s="780">
        <v>1</v>
      </c>
      <c r="AL51" s="95">
        <v>2</v>
      </c>
      <c r="AM51" s="95">
        <v>1</v>
      </c>
      <c r="AN51" s="95">
        <v>1</v>
      </c>
      <c r="AO51" s="783"/>
      <c r="AP51" s="95">
        <v>6</v>
      </c>
      <c r="AQ51" s="783"/>
      <c r="AR51" s="780">
        <v>8</v>
      </c>
      <c r="AS51" s="780">
        <v>9</v>
      </c>
      <c r="AT51" s="783"/>
      <c r="AU51" s="95">
        <v>1</v>
      </c>
      <c r="AV51" s="780">
        <v>2</v>
      </c>
      <c r="AW51" s="780">
        <v>3</v>
      </c>
      <c r="AX51" s="95">
        <v>8</v>
      </c>
      <c r="AY51" s="95">
        <v>1</v>
      </c>
      <c r="AZ51" s="783"/>
      <c r="BA51" s="783"/>
      <c r="BB51" s="783"/>
      <c r="BC51" s="783"/>
      <c r="BD51" s="95">
        <v>16</v>
      </c>
      <c r="BE51" s="95">
        <v>1</v>
      </c>
      <c r="BF51" s="95"/>
      <c r="BG51" s="69">
        <v>9</v>
      </c>
      <c r="BH51" s="69">
        <v>4</v>
      </c>
      <c r="BI51" s="69">
        <v>8</v>
      </c>
      <c r="BJ51" s="69">
        <v>14</v>
      </c>
      <c r="BK51" s="783"/>
      <c r="BL51" s="69">
        <v>9</v>
      </c>
      <c r="BM51" s="69">
        <v>6</v>
      </c>
      <c r="BN51" s="69">
        <v>5</v>
      </c>
      <c r="BO51" s="69">
        <v>18</v>
      </c>
      <c r="BP51" s="69">
        <v>5</v>
      </c>
      <c r="BQ51" s="69">
        <v>29</v>
      </c>
      <c r="BR51" s="69">
        <v>15</v>
      </c>
      <c r="BS51" s="69">
        <v>19</v>
      </c>
      <c r="BT51" s="783"/>
      <c r="BU51" s="780">
        <v>2</v>
      </c>
      <c r="BV51" s="95">
        <v>2</v>
      </c>
      <c r="BW51" s="780">
        <v>1</v>
      </c>
      <c r="BX51" s="95">
        <v>2</v>
      </c>
      <c r="BY51" s="95">
        <v>1</v>
      </c>
      <c r="BZ51" s="95">
        <v>454</v>
      </c>
      <c r="CA51" s="95">
        <v>2</v>
      </c>
      <c r="CB51" s="95">
        <v>2</v>
      </c>
      <c r="CC51" s="95">
        <v>4</v>
      </c>
      <c r="CD51" s="95">
        <v>4</v>
      </c>
      <c r="CE51" s="95">
        <v>4</v>
      </c>
      <c r="CF51" s="95">
        <v>2</v>
      </c>
      <c r="CG51" s="95">
        <v>2</v>
      </c>
      <c r="CH51" s="780">
        <v>1</v>
      </c>
      <c r="CI51" s="95">
        <v>2</v>
      </c>
      <c r="CJ51" s="780">
        <v>1</v>
      </c>
      <c r="CK51" s="780">
        <v>0</v>
      </c>
      <c r="CL51" s="780">
        <v>1</v>
      </c>
      <c r="CM51" s="780">
        <v>2</v>
      </c>
      <c r="CN51" s="780">
        <v>3</v>
      </c>
      <c r="CO51" s="780">
        <v>1</v>
      </c>
      <c r="CP51" s="780">
        <v>1</v>
      </c>
      <c r="CQ51" s="780">
        <v>1</v>
      </c>
      <c r="CR51" s="95">
        <v>1</v>
      </c>
      <c r="CS51" s="780">
        <v>1</v>
      </c>
      <c r="CT51" s="95">
        <v>3</v>
      </c>
      <c r="CU51" s="780">
        <v>1</v>
      </c>
      <c r="CV51" s="780">
        <v>0</v>
      </c>
      <c r="CW51" s="780">
        <v>2</v>
      </c>
      <c r="CX51" s="780">
        <v>3</v>
      </c>
      <c r="CY51" s="780">
        <v>2</v>
      </c>
      <c r="CZ51" s="95">
        <v>1</v>
      </c>
      <c r="DA51" s="780">
        <v>5</v>
      </c>
      <c r="DB51" s="95">
        <v>2</v>
      </c>
      <c r="DC51" s="780">
        <v>1</v>
      </c>
      <c r="DD51" s="780">
        <v>2</v>
      </c>
      <c r="DE51" s="780">
        <v>3</v>
      </c>
      <c r="DF51" s="780">
        <v>2</v>
      </c>
      <c r="DG51" s="95">
        <v>3</v>
      </c>
      <c r="DH51" s="94"/>
      <c r="DI51" s="95">
        <v>1</v>
      </c>
      <c r="DJ51" s="95">
        <v>2</v>
      </c>
      <c r="DK51" s="95">
        <v>3</v>
      </c>
      <c r="DL51" s="95">
        <v>4</v>
      </c>
      <c r="DM51" s="780">
        <v>0</v>
      </c>
      <c r="DN51" s="780">
        <v>1</v>
      </c>
      <c r="DO51" s="780">
        <v>2</v>
      </c>
      <c r="DP51" s="780">
        <v>14</v>
      </c>
      <c r="DQ51" s="785">
        <v>1</v>
      </c>
      <c r="DR51" s="780">
        <v>4</v>
      </c>
      <c r="DS51" s="783"/>
      <c r="DT51" s="783"/>
      <c r="DU51" s="783"/>
      <c r="DV51" s="84">
        <v>8</v>
      </c>
      <c r="DW51" s="84">
        <v>1</v>
      </c>
      <c r="DX51" s="780">
        <v>18</v>
      </c>
      <c r="DY51" s="783"/>
      <c r="DZ51" s="780">
        <v>1</v>
      </c>
      <c r="EA51" s="780">
        <v>1</v>
      </c>
      <c r="EB51" s="95">
        <v>1</v>
      </c>
      <c r="EC51" s="783"/>
      <c r="ED51" s="95"/>
      <c r="EE51" s="783"/>
      <c r="EF51" s="783"/>
      <c r="EG51" s="783"/>
      <c r="EH51" s="783"/>
      <c r="EI51" s="780">
        <v>13</v>
      </c>
      <c r="EJ51" s="780">
        <v>8</v>
      </c>
      <c r="EK51" s="780">
        <v>2</v>
      </c>
      <c r="EL51" s="780">
        <v>13</v>
      </c>
      <c r="EM51" s="780">
        <v>11</v>
      </c>
      <c r="EN51" s="780">
        <v>4</v>
      </c>
      <c r="EO51" s="780">
        <v>4</v>
      </c>
      <c r="EP51" s="780">
        <v>4</v>
      </c>
      <c r="EQ51" s="783"/>
      <c r="ER51" s="780">
        <v>1</v>
      </c>
      <c r="ES51" s="780">
        <v>2</v>
      </c>
      <c r="ET51" s="780">
        <v>1</v>
      </c>
      <c r="EU51" s="780">
        <v>22</v>
      </c>
      <c r="EV51" s="780" t="s">
        <v>481</v>
      </c>
      <c r="EW51" s="780">
        <v>1</v>
      </c>
      <c r="EX51" s="780">
        <v>5</v>
      </c>
      <c r="EY51" s="780">
        <v>4</v>
      </c>
      <c r="EZ51" s="95">
        <v>1</v>
      </c>
      <c r="FA51" s="95">
        <v>2</v>
      </c>
      <c r="FB51" s="780">
        <v>3</v>
      </c>
      <c r="FC51" s="780">
        <v>1</v>
      </c>
      <c r="FD51" s="780">
        <v>6</v>
      </c>
      <c r="FE51" s="780"/>
      <c r="FF51" s="780">
        <v>1</v>
      </c>
      <c r="FG51" s="780">
        <v>4</v>
      </c>
      <c r="FH51" s="780">
        <v>1</v>
      </c>
      <c r="FI51" s="780">
        <v>2</v>
      </c>
      <c r="FJ51" s="780">
        <v>8</v>
      </c>
      <c r="FK51" s="780">
        <v>3</v>
      </c>
      <c r="FL51" s="780">
        <v>2</v>
      </c>
      <c r="FM51" s="780"/>
      <c r="FN51" s="780"/>
      <c r="FO51" s="780">
        <v>2</v>
      </c>
      <c r="FP51" s="780">
        <v>5</v>
      </c>
      <c r="FQ51" s="780">
        <v>3</v>
      </c>
      <c r="FR51" s="780">
        <v>1</v>
      </c>
      <c r="FS51" s="780">
        <v>2</v>
      </c>
      <c r="FT51" s="780">
        <v>12</v>
      </c>
      <c r="FU51" s="783"/>
      <c r="FV51" s="785">
        <v>66</v>
      </c>
      <c r="FW51" s="780">
        <v>4</v>
      </c>
      <c r="FX51" s="95">
        <v>21</v>
      </c>
      <c r="FY51" s="95">
        <v>3</v>
      </c>
      <c r="FZ51" s="780">
        <v>26</v>
      </c>
      <c r="GA51" s="780">
        <v>3</v>
      </c>
      <c r="GB51" s="780">
        <v>10</v>
      </c>
      <c r="GC51" s="780">
        <v>8</v>
      </c>
      <c r="GD51" s="780">
        <v>6</v>
      </c>
      <c r="GE51" s="783"/>
      <c r="GF51" s="95">
        <v>11</v>
      </c>
      <c r="GG51" s="785">
        <v>1</v>
      </c>
      <c r="GH51" s="783"/>
      <c r="GI51" s="780">
        <v>35</v>
      </c>
      <c r="GJ51" s="780">
        <v>4</v>
      </c>
      <c r="GK51" s="780">
        <v>1</v>
      </c>
      <c r="GL51" s="780">
        <v>52</v>
      </c>
      <c r="GM51" s="780">
        <v>1</v>
      </c>
      <c r="GN51" s="780">
        <v>73</v>
      </c>
      <c r="GO51" s="780">
        <v>26</v>
      </c>
      <c r="GP51" s="780">
        <v>1</v>
      </c>
      <c r="GQ51" s="780">
        <v>16</v>
      </c>
      <c r="GR51" s="780">
        <v>58</v>
      </c>
      <c r="GS51" s="780">
        <v>50</v>
      </c>
      <c r="GT51" s="780">
        <v>59</v>
      </c>
      <c r="GU51" s="780">
        <v>1</v>
      </c>
      <c r="GV51" s="780">
        <v>23</v>
      </c>
      <c r="GW51" s="780">
        <v>1</v>
      </c>
      <c r="GX51" s="780">
        <v>5</v>
      </c>
      <c r="GY51" s="819"/>
      <c r="GZ51" s="819">
        <v>16</v>
      </c>
      <c r="HA51" s="819">
        <v>1</v>
      </c>
      <c r="HB51" s="819">
        <v>2</v>
      </c>
      <c r="HC51" s="780">
        <v>2</v>
      </c>
      <c r="HD51" s="780">
        <v>16</v>
      </c>
      <c r="HE51" s="783"/>
      <c r="HF51" s="783"/>
      <c r="HG51" s="783"/>
      <c r="HH51" s="783"/>
      <c r="HI51" s="780">
        <v>1</v>
      </c>
      <c r="HJ51" s="95">
        <v>59</v>
      </c>
      <c r="HK51" s="95">
        <v>2</v>
      </c>
      <c r="HL51" s="780">
        <v>2</v>
      </c>
      <c r="HM51" s="95">
        <v>19</v>
      </c>
      <c r="HN51" s="783"/>
      <c r="HO51" s="783"/>
      <c r="HP51" s="783"/>
      <c r="HQ51" s="783"/>
      <c r="HR51" s="783"/>
      <c r="HS51" s="780">
        <v>13</v>
      </c>
      <c r="HT51" s="780">
        <v>4</v>
      </c>
      <c r="HU51" s="780">
        <v>6</v>
      </c>
      <c r="HV51" s="780">
        <v>40</v>
      </c>
      <c r="HW51" s="780">
        <v>6</v>
      </c>
      <c r="HX51" s="780">
        <v>1</v>
      </c>
      <c r="HY51" s="780">
        <v>3</v>
      </c>
      <c r="HZ51" s="780">
        <v>3</v>
      </c>
      <c r="IA51" s="780">
        <v>6</v>
      </c>
      <c r="IB51" s="780">
        <v>3</v>
      </c>
      <c r="IC51" s="780">
        <v>3</v>
      </c>
      <c r="ID51" s="780">
        <v>2</v>
      </c>
      <c r="IE51" s="780" t="s">
        <v>200</v>
      </c>
      <c r="IF51" s="780">
        <v>6</v>
      </c>
      <c r="IG51" s="783"/>
      <c r="IH51" s="783"/>
      <c r="II51" s="780">
        <v>6</v>
      </c>
      <c r="IJ51" s="783"/>
      <c r="IK51" s="783"/>
      <c r="IL51" s="90">
        <v>1</v>
      </c>
      <c r="IM51" s="95">
        <v>3</v>
      </c>
      <c r="IN51" s="95">
        <v>11</v>
      </c>
      <c r="IO51" s="780">
        <v>4</v>
      </c>
      <c r="IP51" s="780">
        <v>9</v>
      </c>
      <c r="IQ51" s="780" t="s">
        <v>481</v>
      </c>
      <c r="IR51" s="785">
        <v>32</v>
      </c>
      <c r="IS51" s="780">
        <v>2</v>
      </c>
      <c r="IT51" s="780">
        <v>4</v>
      </c>
      <c r="IU51" s="780">
        <v>1</v>
      </c>
      <c r="IV51" s="780">
        <v>19</v>
      </c>
      <c r="IW51" s="95">
        <v>49</v>
      </c>
      <c r="IX51" s="95">
        <v>3</v>
      </c>
      <c r="IY51" s="95">
        <v>1</v>
      </c>
      <c r="IZ51" s="95">
        <v>1</v>
      </c>
      <c r="JA51" s="95">
        <v>1</v>
      </c>
      <c r="JB51" s="95">
        <v>1</v>
      </c>
      <c r="JC51" s="95">
        <v>2</v>
      </c>
      <c r="JD51" s="95">
        <v>1</v>
      </c>
      <c r="JE51" s="95">
        <v>2</v>
      </c>
      <c r="JF51" s="95">
        <v>1</v>
      </c>
      <c r="JG51" s="95">
        <v>1</v>
      </c>
      <c r="JH51" s="95">
        <v>1</v>
      </c>
      <c r="JI51" s="95">
        <v>2</v>
      </c>
      <c r="JJ51" s="95">
        <v>1</v>
      </c>
      <c r="JK51" s="95">
        <v>10</v>
      </c>
      <c r="JL51" s="95">
        <v>2</v>
      </c>
      <c r="JM51" s="95">
        <v>1</v>
      </c>
      <c r="JN51" s="95">
        <v>3</v>
      </c>
      <c r="JO51" s="95">
        <v>1</v>
      </c>
      <c r="JP51" s="95">
        <v>1</v>
      </c>
      <c r="JQ51" s="95">
        <v>6</v>
      </c>
      <c r="JR51" s="95">
        <v>1</v>
      </c>
      <c r="JS51" s="780"/>
      <c r="JT51" s="780">
        <v>5</v>
      </c>
      <c r="JU51" s="780">
        <v>3</v>
      </c>
      <c r="JV51" s="780">
        <v>65</v>
      </c>
      <c r="JW51" s="780">
        <v>3</v>
      </c>
      <c r="JX51" s="780">
        <v>2</v>
      </c>
      <c r="JY51" s="780">
        <v>2</v>
      </c>
      <c r="JZ51" s="780">
        <v>1</v>
      </c>
      <c r="KA51" s="783"/>
      <c r="KB51" s="780">
        <v>5</v>
      </c>
      <c r="KC51" s="780">
        <v>3</v>
      </c>
      <c r="KD51" s="780">
        <v>15</v>
      </c>
      <c r="KE51" s="780">
        <v>34</v>
      </c>
      <c r="KF51" s="780">
        <v>7</v>
      </c>
      <c r="KG51" s="780">
        <v>9</v>
      </c>
      <c r="KH51" s="780">
        <v>17</v>
      </c>
      <c r="KI51" s="780">
        <v>13</v>
      </c>
      <c r="KJ51" s="780">
        <v>18</v>
      </c>
      <c r="KK51" s="780">
        <v>1</v>
      </c>
      <c r="KL51" s="780">
        <v>1</v>
      </c>
      <c r="KM51" s="780">
        <v>1</v>
      </c>
      <c r="KN51" s="780">
        <v>15</v>
      </c>
      <c r="KO51" s="780">
        <v>12</v>
      </c>
      <c r="KP51" s="95">
        <v>9</v>
      </c>
      <c r="KQ51" s="783"/>
      <c r="KR51" s="90">
        <v>10</v>
      </c>
      <c r="KS51" s="783"/>
      <c r="KT51" s="90">
        <v>13</v>
      </c>
      <c r="KU51" s="90">
        <v>40</v>
      </c>
      <c r="KV51" s="90">
        <v>10</v>
      </c>
      <c r="KW51" s="90">
        <v>33</v>
      </c>
      <c r="KX51" s="90">
        <v>25</v>
      </c>
      <c r="KY51" s="90">
        <v>23</v>
      </c>
      <c r="KZ51" s="90">
        <v>15</v>
      </c>
      <c r="LA51" s="90">
        <v>21</v>
      </c>
      <c r="LB51" s="90">
        <v>5</v>
      </c>
      <c r="LC51" s="90">
        <v>1</v>
      </c>
      <c r="LD51" s="90">
        <v>5</v>
      </c>
      <c r="LE51" s="90">
        <v>1</v>
      </c>
      <c r="LF51" s="90">
        <v>1</v>
      </c>
      <c r="LG51" s="90">
        <v>2</v>
      </c>
      <c r="LH51" s="90">
        <v>16</v>
      </c>
      <c r="LI51" s="90">
        <v>2</v>
      </c>
      <c r="LJ51" s="90">
        <v>2</v>
      </c>
      <c r="LK51" s="90">
        <v>1</v>
      </c>
      <c r="LL51" s="90">
        <v>24</v>
      </c>
      <c r="LM51" s="90">
        <v>32</v>
      </c>
      <c r="LN51" s="90">
        <v>50</v>
      </c>
      <c r="LO51" s="90">
        <v>9</v>
      </c>
      <c r="LP51" s="90">
        <v>2</v>
      </c>
      <c r="LQ51" s="90">
        <v>2</v>
      </c>
    </row>
    <row r="52" spans="1:329" ht="51" x14ac:dyDescent="0.2">
      <c r="A52" s="750"/>
      <c r="B52" s="751"/>
      <c r="C52" s="83" t="s">
        <v>254</v>
      </c>
      <c r="D52" s="69" t="s">
        <v>255</v>
      </c>
      <c r="E52" s="85" t="s">
        <v>251</v>
      </c>
      <c r="F52" s="783"/>
      <c r="G52" s="95"/>
      <c r="H52" s="783"/>
      <c r="I52" s="783"/>
      <c r="J52" s="95" t="s">
        <v>6120</v>
      </c>
      <c r="K52" s="780">
        <v>1</v>
      </c>
      <c r="L52" s="69">
        <v>8</v>
      </c>
      <c r="M52" s="69">
        <v>6</v>
      </c>
      <c r="N52" s="69">
        <v>2</v>
      </c>
      <c r="O52" s="69">
        <v>1</v>
      </c>
      <c r="P52" s="69">
        <v>1</v>
      </c>
      <c r="Q52" s="95">
        <v>7</v>
      </c>
      <c r="R52" s="780">
        <v>121</v>
      </c>
      <c r="S52" s="95">
        <v>6</v>
      </c>
      <c r="T52" s="780">
        <v>4</v>
      </c>
      <c r="U52" s="780">
        <v>7</v>
      </c>
      <c r="V52" s="95">
        <v>3</v>
      </c>
      <c r="W52" s="780">
        <v>6</v>
      </c>
      <c r="X52" s="95">
        <v>15</v>
      </c>
      <c r="Y52" s="95">
        <v>2</v>
      </c>
      <c r="Z52" s="95">
        <v>5</v>
      </c>
      <c r="AA52" s="783"/>
      <c r="AB52" s="95">
        <v>51</v>
      </c>
      <c r="AC52" s="784">
        <v>6</v>
      </c>
      <c r="AD52" s="783"/>
      <c r="AE52" s="783"/>
      <c r="AF52" s="783"/>
      <c r="AG52" s="783"/>
      <c r="AH52" s="783"/>
      <c r="AI52" s="783"/>
      <c r="AJ52" s="780">
        <v>1</v>
      </c>
      <c r="AK52" s="780">
        <v>1</v>
      </c>
      <c r="AL52" s="95">
        <v>2</v>
      </c>
      <c r="AM52" s="95">
        <v>1</v>
      </c>
      <c r="AN52" s="95">
        <v>1</v>
      </c>
      <c r="AO52" s="783"/>
      <c r="AP52" s="95">
        <v>5</v>
      </c>
      <c r="AQ52" s="783"/>
      <c r="AR52" s="780">
        <v>5</v>
      </c>
      <c r="AS52" s="780">
        <v>9</v>
      </c>
      <c r="AT52" s="783"/>
      <c r="AU52" s="95">
        <v>1</v>
      </c>
      <c r="AV52" s="780">
        <v>2</v>
      </c>
      <c r="AW52" s="780">
        <v>3</v>
      </c>
      <c r="AX52" s="95">
        <v>4</v>
      </c>
      <c r="AY52" s="95">
        <v>1</v>
      </c>
      <c r="AZ52" s="783"/>
      <c r="BA52" s="783"/>
      <c r="BB52" s="783"/>
      <c r="BC52" s="783"/>
      <c r="BD52" s="95">
        <v>16</v>
      </c>
      <c r="BE52" s="95">
        <v>1</v>
      </c>
      <c r="BF52" s="95"/>
      <c r="BG52" s="69">
        <v>9</v>
      </c>
      <c r="BH52" s="69">
        <v>4</v>
      </c>
      <c r="BI52" s="69">
        <v>1</v>
      </c>
      <c r="BJ52" s="69">
        <v>7</v>
      </c>
      <c r="BK52" s="783"/>
      <c r="BL52" s="69">
        <v>1</v>
      </c>
      <c r="BM52" s="69">
        <v>6</v>
      </c>
      <c r="BN52" s="69">
        <v>5</v>
      </c>
      <c r="BO52" s="69">
        <v>18</v>
      </c>
      <c r="BP52" s="69">
        <v>5</v>
      </c>
      <c r="BQ52" s="69">
        <v>6</v>
      </c>
      <c r="BR52" s="69">
        <v>15</v>
      </c>
      <c r="BS52" s="69">
        <v>19</v>
      </c>
      <c r="BT52" s="783"/>
      <c r="BU52" s="780">
        <v>1</v>
      </c>
      <c r="BV52" s="95">
        <v>1</v>
      </c>
      <c r="BW52" s="780">
        <v>1</v>
      </c>
      <c r="BX52" s="95">
        <v>1</v>
      </c>
      <c r="BY52" s="95">
        <v>1</v>
      </c>
      <c r="BZ52" s="95">
        <v>454</v>
      </c>
      <c r="CA52" s="95">
        <v>2</v>
      </c>
      <c r="CB52" s="95">
        <v>2</v>
      </c>
      <c r="CC52" s="95">
        <v>4</v>
      </c>
      <c r="CD52" s="95">
        <v>4</v>
      </c>
      <c r="CE52" s="95">
        <v>1</v>
      </c>
      <c r="CF52" s="95">
        <v>1</v>
      </c>
      <c r="CG52" s="95">
        <v>2</v>
      </c>
      <c r="CH52" s="780">
        <v>1</v>
      </c>
      <c r="CI52" s="780">
        <v>2</v>
      </c>
      <c r="CJ52" s="780">
        <v>1</v>
      </c>
      <c r="CK52" s="780">
        <v>0</v>
      </c>
      <c r="CL52" s="780">
        <v>1</v>
      </c>
      <c r="CM52" s="780">
        <v>2</v>
      </c>
      <c r="CN52" s="780">
        <v>2</v>
      </c>
      <c r="CO52" s="780">
        <v>1</v>
      </c>
      <c r="CP52" s="780">
        <v>1</v>
      </c>
      <c r="CQ52" s="780">
        <v>1</v>
      </c>
      <c r="CR52" s="95">
        <v>1</v>
      </c>
      <c r="CS52" s="780">
        <v>1</v>
      </c>
      <c r="CT52" s="95">
        <v>2</v>
      </c>
      <c r="CU52" s="780">
        <v>1</v>
      </c>
      <c r="CV52" s="780">
        <v>0</v>
      </c>
      <c r="CW52" s="780">
        <v>2</v>
      </c>
      <c r="CX52" s="780">
        <v>2</v>
      </c>
      <c r="CY52" s="780">
        <v>2</v>
      </c>
      <c r="CZ52" s="95">
        <v>1</v>
      </c>
      <c r="DA52" s="780">
        <v>2</v>
      </c>
      <c r="DB52" s="95">
        <v>2</v>
      </c>
      <c r="DC52" s="780">
        <v>1</v>
      </c>
      <c r="DD52" s="780">
        <v>1</v>
      </c>
      <c r="DE52" s="780">
        <v>1</v>
      </c>
      <c r="DF52" s="780">
        <v>1</v>
      </c>
      <c r="DG52" s="95">
        <v>2</v>
      </c>
      <c r="DH52" s="94"/>
      <c r="DI52" s="95">
        <v>1</v>
      </c>
      <c r="DJ52" s="95">
        <v>2</v>
      </c>
      <c r="DK52" s="95">
        <v>1</v>
      </c>
      <c r="DL52" s="95">
        <v>2</v>
      </c>
      <c r="DM52" s="780">
        <v>0</v>
      </c>
      <c r="DN52" s="780">
        <v>1</v>
      </c>
      <c r="DO52" s="780">
        <v>2</v>
      </c>
      <c r="DP52" s="780" t="s">
        <v>6121</v>
      </c>
      <c r="DQ52" s="785">
        <v>1</v>
      </c>
      <c r="DR52" s="780">
        <v>4</v>
      </c>
      <c r="DS52" s="783"/>
      <c r="DT52" s="783"/>
      <c r="DU52" s="783"/>
      <c r="DV52" s="84">
        <v>8</v>
      </c>
      <c r="DW52" s="84">
        <v>1</v>
      </c>
      <c r="DX52" s="780">
        <v>8</v>
      </c>
      <c r="DY52" s="783"/>
      <c r="DZ52" s="780">
        <v>1</v>
      </c>
      <c r="EA52" s="780">
        <v>1</v>
      </c>
      <c r="EB52" s="95">
        <v>1</v>
      </c>
      <c r="EC52" s="783"/>
      <c r="ED52" s="95"/>
      <c r="EE52" s="783"/>
      <c r="EF52" s="783"/>
      <c r="EG52" s="783"/>
      <c r="EH52" s="783"/>
      <c r="EI52" s="780">
        <v>13</v>
      </c>
      <c r="EJ52" s="780">
        <v>8</v>
      </c>
      <c r="EK52" s="780">
        <v>2</v>
      </c>
      <c r="EL52" s="780">
        <v>2</v>
      </c>
      <c r="EM52" s="780">
        <v>8</v>
      </c>
      <c r="EN52" s="780">
        <v>4</v>
      </c>
      <c r="EO52" s="780">
        <v>1</v>
      </c>
      <c r="EP52" s="780">
        <v>1</v>
      </c>
      <c r="EQ52" s="783"/>
      <c r="ER52" s="780">
        <v>1</v>
      </c>
      <c r="ES52" s="780">
        <v>2</v>
      </c>
      <c r="ET52" s="780">
        <v>1</v>
      </c>
      <c r="EU52" s="780">
        <v>3</v>
      </c>
      <c r="EV52" s="780">
        <v>11</v>
      </c>
      <c r="EW52" s="780">
        <v>1</v>
      </c>
      <c r="EX52" s="780">
        <v>1</v>
      </c>
      <c r="EY52" s="780">
        <v>3</v>
      </c>
      <c r="EZ52" s="95">
        <v>1</v>
      </c>
      <c r="FA52" s="95">
        <v>2</v>
      </c>
      <c r="FB52" s="780">
        <v>2</v>
      </c>
      <c r="FC52" s="780">
        <v>1</v>
      </c>
      <c r="FD52" s="780">
        <v>6</v>
      </c>
      <c r="FE52" s="780"/>
      <c r="FF52" s="780">
        <v>1</v>
      </c>
      <c r="FG52" s="780">
        <v>2</v>
      </c>
      <c r="FH52" s="780">
        <v>1</v>
      </c>
      <c r="FI52" s="780">
        <v>2</v>
      </c>
      <c r="FJ52" s="780">
        <v>8</v>
      </c>
      <c r="FK52" s="780">
        <v>3</v>
      </c>
      <c r="FL52" s="780">
        <v>2</v>
      </c>
      <c r="FM52" s="780"/>
      <c r="FN52" s="780"/>
      <c r="FO52" s="780">
        <v>2</v>
      </c>
      <c r="FP52" s="780">
        <v>1</v>
      </c>
      <c r="FQ52" s="780">
        <v>1</v>
      </c>
      <c r="FR52" s="780">
        <v>1</v>
      </c>
      <c r="FS52" s="780">
        <v>1</v>
      </c>
      <c r="FT52" s="780">
        <v>5</v>
      </c>
      <c r="FU52" s="783"/>
      <c r="FV52" s="785">
        <v>34</v>
      </c>
      <c r="FW52" s="780">
        <v>4</v>
      </c>
      <c r="FX52" s="95">
        <v>17</v>
      </c>
      <c r="FY52" s="95">
        <v>3</v>
      </c>
      <c r="FZ52" s="780">
        <v>26</v>
      </c>
      <c r="GA52" s="780">
        <v>3</v>
      </c>
      <c r="GB52" s="780">
        <v>10</v>
      </c>
      <c r="GC52" s="780">
        <v>8</v>
      </c>
      <c r="GD52" s="780">
        <v>3</v>
      </c>
      <c r="GE52" s="783"/>
      <c r="GF52" s="95">
        <v>11</v>
      </c>
      <c r="GG52" s="785">
        <v>1</v>
      </c>
      <c r="GH52" s="783"/>
      <c r="GI52" s="780">
        <v>12</v>
      </c>
      <c r="GJ52" s="780">
        <v>4</v>
      </c>
      <c r="GK52" s="780">
        <v>1</v>
      </c>
      <c r="GL52" s="780">
        <v>8</v>
      </c>
      <c r="GM52" s="780">
        <v>1</v>
      </c>
      <c r="GN52" s="780">
        <v>25</v>
      </c>
      <c r="GO52" s="780">
        <v>3</v>
      </c>
      <c r="GP52" s="780">
        <v>1</v>
      </c>
      <c r="GQ52" s="780">
        <v>12</v>
      </c>
      <c r="GR52" s="780">
        <v>40</v>
      </c>
      <c r="GS52" s="780">
        <v>18</v>
      </c>
      <c r="GT52" s="780">
        <v>25</v>
      </c>
      <c r="GU52" s="780">
        <v>1</v>
      </c>
      <c r="GV52" s="780">
        <v>15</v>
      </c>
      <c r="GW52" s="780">
        <v>1</v>
      </c>
      <c r="GX52" s="780">
        <v>5</v>
      </c>
      <c r="GY52" s="819"/>
      <c r="GZ52" s="819">
        <v>6</v>
      </c>
      <c r="HA52" s="819">
        <v>1</v>
      </c>
      <c r="HB52" s="819">
        <v>2</v>
      </c>
      <c r="HC52" s="780">
        <v>2</v>
      </c>
      <c r="HD52" s="780">
        <v>16</v>
      </c>
      <c r="HE52" s="783"/>
      <c r="HF52" s="783"/>
      <c r="HG52" s="783"/>
      <c r="HH52" s="783"/>
      <c r="HI52" s="780">
        <v>1</v>
      </c>
      <c r="HJ52" s="95">
        <v>58</v>
      </c>
      <c r="HK52" s="95">
        <v>2</v>
      </c>
      <c r="HL52" s="780">
        <v>1</v>
      </c>
      <c r="HM52" s="95">
        <v>12</v>
      </c>
      <c r="HN52" s="783"/>
      <c r="HO52" s="783"/>
      <c r="HP52" s="783"/>
      <c r="HQ52" s="783"/>
      <c r="HR52" s="783"/>
      <c r="HS52" s="780">
        <v>11</v>
      </c>
      <c r="HT52" s="780">
        <v>4</v>
      </c>
      <c r="HU52" s="780">
        <v>6</v>
      </c>
      <c r="HV52" s="780">
        <v>8</v>
      </c>
      <c r="HW52" s="780">
        <v>4</v>
      </c>
      <c r="HX52" s="780">
        <v>1</v>
      </c>
      <c r="HY52" s="780">
        <v>3</v>
      </c>
      <c r="HZ52" s="780">
        <v>3</v>
      </c>
      <c r="IA52" s="780">
        <v>3</v>
      </c>
      <c r="IB52" s="780">
        <v>3</v>
      </c>
      <c r="IC52" s="780">
        <v>3</v>
      </c>
      <c r="ID52" s="780">
        <v>2</v>
      </c>
      <c r="IE52" s="780">
        <v>3</v>
      </c>
      <c r="IF52" s="780">
        <v>6</v>
      </c>
      <c r="IG52" s="783"/>
      <c r="IH52" s="783"/>
      <c r="II52" s="780">
        <v>3</v>
      </c>
      <c r="IJ52" s="783"/>
      <c r="IK52" s="783"/>
      <c r="IL52" s="90">
        <v>1</v>
      </c>
      <c r="IM52" s="95">
        <v>3</v>
      </c>
      <c r="IN52" s="95">
        <v>8</v>
      </c>
      <c r="IO52" s="780">
        <v>4</v>
      </c>
      <c r="IP52" s="780">
        <v>9</v>
      </c>
      <c r="IQ52" s="780" t="s">
        <v>481</v>
      </c>
      <c r="IR52" s="785">
        <v>24</v>
      </c>
      <c r="IS52" s="780">
        <v>2</v>
      </c>
      <c r="IT52" s="780">
        <v>4</v>
      </c>
      <c r="IU52" s="780">
        <v>1</v>
      </c>
      <c r="IV52" s="780">
        <v>17</v>
      </c>
      <c r="IW52" s="95">
        <v>19</v>
      </c>
      <c r="IX52" s="95">
        <v>1</v>
      </c>
      <c r="IY52" s="95">
        <v>1</v>
      </c>
      <c r="IZ52" s="95">
        <v>1</v>
      </c>
      <c r="JA52" s="95">
        <v>1</v>
      </c>
      <c r="JB52" s="95">
        <v>1</v>
      </c>
      <c r="JC52" s="95">
        <v>2</v>
      </c>
      <c r="JD52" s="95">
        <v>1</v>
      </c>
      <c r="JE52" s="95">
        <v>2</v>
      </c>
      <c r="JF52" s="95">
        <v>1</v>
      </c>
      <c r="JG52" s="95">
        <v>1</v>
      </c>
      <c r="JH52" s="95">
        <v>1</v>
      </c>
      <c r="JI52" s="95">
        <v>2</v>
      </c>
      <c r="JJ52" s="95">
        <v>1</v>
      </c>
      <c r="JK52" s="95">
        <v>2</v>
      </c>
      <c r="JL52" s="95">
        <v>1</v>
      </c>
      <c r="JM52" s="95">
        <v>1</v>
      </c>
      <c r="JN52" s="95">
        <v>3</v>
      </c>
      <c r="JO52" s="95">
        <v>1</v>
      </c>
      <c r="JP52" s="95">
        <v>1</v>
      </c>
      <c r="JQ52" s="95">
        <v>6</v>
      </c>
      <c r="JR52" s="95">
        <v>1</v>
      </c>
      <c r="JS52" s="780"/>
      <c r="JT52" s="780">
        <v>5</v>
      </c>
      <c r="JU52" s="780">
        <v>1</v>
      </c>
      <c r="JV52" s="780">
        <v>25</v>
      </c>
      <c r="JW52" s="780">
        <v>1</v>
      </c>
      <c r="JX52" s="780">
        <v>2</v>
      </c>
      <c r="JY52" s="780">
        <v>1</v>
      </c>
      <c r="JZ52" s="780">
        <v>1</v>
      </c>
      <c r="KA52" s="783"/>
      <c r="KB52" s="780">
        <v>3</v>
      </c>
      <c r="KC52" s="780">
        <v>1</v>
      </c>
      <c r="KD52" s="780">
        <v>3</v>
      </c>
      <c r="KE52" s="780">
        <v>22</v>
      </c>
      <c r="KF52" s="780">
        <v>7</v>
      </c>
      <c r="KG52" s="780">
        <v>3</v>
      </c>
      <c r="KH52" s="780">
        <v>7</v>
      </c>
      <c r="KI52" s="780">
        <v>13</v>
      </c>
      <c r="KJ52" s="780">
        <v>4</v>
      </c>
      <c r="KK52" s="780">
        <v>1</v>
      </c>
      <c r="KL52" s="780">
        <v>1</v>
      </c>
      <c r="KM52" s="780">
        <v>1</v>
      </c>
      <c r="KN52" s="780">
        <v>1</v>
      </c>
      <c r="KO52" s="780">
        <v>5</v>
      </c>
      <c r="KP52" s="95">
        <v>1</v>
      </c>
      <c r="KQ52" s="783"/>
      <c r="KR52" s="90">
        <v>9</v>
      </c>
      <c r="KS52" s="783"/>
      <c r="KT52" s="90">
        <v>13</v>
      </c>
      <c r="KU52" s="90">
        <v>12</v>
      </c>
      <c r="KV52" s="90">
        <v>6</v>
      </c>
      <c r="KW52" s="90">
        <v>33</v>
      </c>
      <c r="KX52" s="90">
        <v>24</v>
      </c>
      <c r="KY52" s="90">
        <v>15</v>
      </c>
      <c r="KZ52" s="90">
        <v>9</v>
      </c>
      <c r="LA52" s="90">
        <v>15</v>
      </c>
      <c r="LB52" s="90">
        <v>1</v>
      </c>
      <c r="LC52" s="90">
        <v>1</v>
      </c>
      <c r="LD52" s="90">
        <v>1</v>
      </c>
      <c r="LE52" s="90">
        <v>1</v>
      </c>
      <c r="LF52" s="90">
        <v>1</v>
      </c>
      <c r="LG52" s="90">
        <v>2</v>
      </c>
      <c r="LH52" s="90">
        <v>5</v>
      </c>
      <c r="LI52" s="90">
        <v>2</v>
      </c>
      <c r="LJ52" s="90">
        <v>1</v>
      </c>
      <c r="LK52" s="90">
        <v>1</v>
      </c>
      <c r="LL52" s="90">
        <v>11</v>
      </c>
      <c r="LM52" s="90">
        <v>17</v>
      </c>
      <c r="LN52" s="90">
        <v>34</v>
      </c>
      <c r="LO52" s="90">
        <v>9</v>
      </c>
      <c r="LP52" s="90">
        <v>1</v>
      </c>
      <c r="LQ52" s="90">
        <v>1</v>
      </c>
    </row>
    <row r="53" spans="1:329" ht="17" x14ac:dyDescent="0.2">
      <c r="A53" s="750" t="s">
        <v>256</v>
      </c>
      <c r="B53" s="747" t="s">
        <v>428</v>
      </c>
      <c r="C53" s="83" t="s">
        <v>257</v>
      </c>
      <c r="D53" s="69" t="s">
        <v>258</v>
      </c>
      <c r="E53" s="771" t="s">
        <v>251</v>
      </c>
      <c r="F53" s="783"/>
      <c r="G53" s="95"/>
      <c r="H53" s="783"/>
      <c r="I53" s="783"/>
      <c r="J53" s="95"/>
      <c r="K53" s="780"/>
      <c r="L53" s="69" t="s">
        <v>481</v>
      </c>
      <c r="M53" s="69" t="s">
        <v>809</v>
      </c>
      <c r="N53" s="69" t="s">
        <v>481</v>
      </c>
      <c r="O53" s="783" t="s">
        <v>481</v>
      </c>
      <c r="P53" s="69" t="s">
        <v>481</v>
      </c>
      <c r="Q53" s="95"/>
      <c r="R53" s="780">
        <v>0</v>
      </c>
      <c r="S53" s="95"/>
      <c r="T53" s="780"/>
      <c r="U53" s="780"/>
      <c r="V53" s="95"/>
      <c r="W53" s="780"/>
      <c r="X53" s="95"/>
      <c r="Y53" s="95"/>
      <c r="Z53" s="95"/>
      <c r="AA53" s="783"/>
      <c r="AB53" s="95">
        <v>4</v>
      </c>
      <c r="AC53" s="784">
        <v>1</v>
      </c>
      <c r="AD53" s="783"/>
      <c r="AE53" s="783"/>
      <c r="AF53" s="783"/>
      <c r="AG53" s="783"/>
      <c r="AH53" s="783"/>
      <c r="AI53" s="783"/>
      <c r="AJ53" s="780"/>
      <c r="AK53" s="780"/>
      <c r="AL53" s="95"/>
      <c r="AM53" s="95"/>
      <c r="AN53" s="95"/>
      <c r="AO53" s="783"/>
      <c r="AP53" s="95"/>
      <c r="AQ53" s="783"/>
      <c r="AR53" s="780"/>
      <c r="AS53" s="780">
        <v>0</v>
      </c>
      <c r="AT53" s="783"/>
      <c r="AU53" s="95"/>
      <c r="AV53" s="780"/>
      <c r="AW53" s="780">
        <v>5</v>
      </c>
      <c r="AX53" s="95"/>
      <c r="AY53" s="95"/>
      <c r="AZ53" s="783"/>
      <c r="BA53" s="783"/>
      <c r="BB53" s="783"/>
      <c r="BC53" s="783"/>
      <c r="BD53" s="95">
        <v>0</v>
      </c>
      <c r="BE53" s="95"/>
      <c r="BF53" s="95"/>
      <c r="BG53" s="783"/>
      <c r="BH53" s="783"/>
      <c r="BI53" s="783"/>
      <c r="BJ53" s="69">
        <v>1</v>
      </c>
      <c r="BK53" s="783"/>
      <c r="BL53" s="69"/>
      <c r="BM53" s="69"/>
      <c r="BN53" s="69"/>
      <c r="BO53" s="69">
        <v>3</v>
      </c>
      <c r="BP53" s="69">
        <v>0</v>
      </c>
      <c r="BQ53" s="69">
        <v>2</v>
      </c>
      <c r="BR53" s="69">
        <v>6</v>
      </c>
      <c r="BS53" s="69">
        <v>1</v>
      </c>
      <c r="BT53" s="783"/>
      <c r="BU53" s="780" t="s">
        <v>481</v>
      </c>
      <c r="BV53" s="95" t="s">
        <v>481</v>
      </c>
      <c r="BW53" s="780" t="s">
        <v>481</v>
      </c>
      <c r="BX53" s="95" t="s">
        <v>481</v>
      </c>
      <c r="BY53" s="95" t="s">
        <v>481</v>
      </c>
      <c r="BZ53" s="95">
        <v>18</v>
      </c>
      <c r="CA53" s="95" t="s">
        <v>481</v>
      </c>
      <c r="CB53" s="95">
        <v>0</v>
      </c>
      <c r="CC53" s="95" t="s">
        <v>481</v>
      </c>
      <c r="CD53" s="95" t="s">
        <v>481</v>
      </c>
      <c r="CE53" s="95" t="s">
        <v>481</v>
      </c>
      <c r="CF53" s="95" t="s">
        <v>481</v>
      </c>
      <c r="CG53" s="95"/>
      <c r="CH53" s="780">
        <v>0</v>
      </c>
      <c r="CI53" s="95">
        <v>0</v>
      </c>
      <c r="CJ53" s="780">
        <v>0</v>
      </c>
      <c r="CK53" s="780">
        <v>0</v>
      </c>
      <c r="CL53" s="780">
        <v>0</v>
      </c>
      <c r="CM53" s="780" t="s">
        <v>481</v>
      </c>
      <c r="CN53" s="780" t="s">
        <v>481</v>
      </c>
      <c r="CO53" s="780" t="s">
        <v>481</v>
      </c>
      <c r="CP53" s="780" t="s">
        <v>481</v>
      </c>
      <c r="CQ53" s="780">
        <v>0</v>
      </c>
      <c r="CR53" s="95">
        <v>0</v>
      </c>
      <c r="CS53" s="780">
        <v>0</v>
      </c>
      <c r="CT53" s="95">
        <v>0</v>
      </c>
      <c r="CU53" s="780">
        <v>1</v>
      </c>
      <c r="CV53" s="780">
        <v>0</v>
      </c>
      <c r="CW53" s="780" t="s">
        <v>481</v>
      </c>
      <c r="CX53" s="780">
        <v>0</v>
      </c>
      <c r="CY53" s="780">
        <v>1</v>
      </c>
      <c r="CZ53" s="95">
        <v>0</v>
      </c>
      <c r="DA53" s="780" t="s">
        <v>481</v>
      </c>
      <c r="DB53" s="95" t="s">
        <v>481</v>
      </c>
      <c r="DC53" s="780" t="s">
        <v>481</v>
      </c>
      <c r="DD53" s="780" t="s">
        <v>481</v>
      </c>
      <c r="DE53" s="780" t="s">
        <v>481</v>
      </c>
      <c r="DF53" s="780" t="s">
        <v>481</v>
      </c>
      <c r="DG53" s="95">
        <v>0</v>
      </c>
      <c r="DH53" s="94"/>
      <c r="DI53" s="95" t="s">
        <v>481</v>
      </c>
      <c r="DJ53" s="95">
        <v>0</v>
      </c>
      <c r="DK53" s="95">
        <v>0</v>
      </c>
      <c r="DL53" s="95">
        <v>0</v>
      </c>
      <c r="DM53" s="780">
        <v>0</v>
      </c>
      <c r="DN53" s="780">
        <v>0</v>
      </c>
      <c r="DO53" s="780" t="s">
        <v>481</v>
      </c>
      <c r="DP53" s="780"/>
      <c r="DQ53" s="785"/>
      <c r="DR53" s="780">
        <v>0</v>
      </c>
      <c r="DS53" s="783"/>
      <c r="DT53" s="783"/>
      <c r="DU53" s="783"/>
      <c r="DV53" s="84">
        <v>0</v>
      </c>
      <c r="DW53" s="84">
        <v>0</v>
      </c>
      <c r="DX53" s="780">
        <v>0</v>
      </c>
      <c r="DY53" s="783"/>
      <c r="DZ53" s="780">
        <v>0</v>
      </c>
      <c r="EA53" s="780"/>
      <c r="EB53" s="95"/>
      <c r="EC53" s="783"/>
      <c r="ED53" s="95"/>
      <c r="EE53" s="783"/>
      <c r="EF53" s="783"/>
      <c r="EG53" s="783"/>
      <c r="EH53" s="783"/>
      <c r="EI53" s="780"/>
      <c r="EJ53" s="780"/>
      <c r="EK53" s="780"/>
      <c r="EL53" s="780"/>
      <c r="EM53" s="780"/>
      <c r="EN53" s="780">
        <v>0</v>
      </c>
      <c r="EO53" s="780"/>
      <c r="EP53" s="780"/>
      <c r="EQ53" s="783"/>
      <c r="ER53" s="780">
        <v>0</v>
      </c>
      <c r="ES53" s="780">
        <v>0</v>
      </c>
      <c r="ET53" s="780"/>
      <c r="EU53" s="780" t="s">
        <v>481</v>
      </c>
      <c r="EV53" s="780" t="s">
        <v>481</v>
      </c>
      <c r="EW53" s="780" t="s">
        <v>481</v>
      </c>
      <c r="EX53" s="780"/>
      <c r="EY53" s="780">
        <v>1</v>
      </c>
      <c r="EZ53" s="95"/>
      <c r="FA53" s="95"/>
      <c r="FB53" s="780"/>
      <c r="FC53" s="780"/>
      <c r="FD53" s="780">
        <v>4</v>
      </c>
      <c r="FE53" s="780"/>
      <c r="FF53" s="780" t="s">
        <v>481</v>
      </c>
      <c r="FG53" s="780" t="s">
        <v>481</v>
      </c>
      <c r="FH53" s="780">
        <v>1</v>
      </c>
      <c r="FI53" s="780">
        <v>1</v>
      </c>
      <c r="FJ53" s="780">
        <v>0</v>
      </c>
      <c r="FK53" s="780"/>
      <c r="FL53" s="780">
        <v>2</v>
      </c>
      <c r="FM53" s="780"/>
      <c r="FN53" s="780"/>
      <c r="FO53" s="780">
        <v>1</v>
      </c>
      <c r="FP53" s="780">
        <v>1</v>
      </c>
      <c r="FQ53" s="780">
        <v>1</v>
      </c>
      <c r="FR53" s="780"/>
      <c r="FS53" s="780"/>
      <c r="FT53" s="780"/>
      <c r="FU53" s="783"/>
      <c r="FV53" s="785"/>
      <c r="FW53" s="780"/>
      <c r="FX53" s="95">
        <v>0</v>
      </c>
      <c r="FY53" s="95"/>
      <c r="FZ53" s="780"/>
      <c r="GA53" s="780"/>
      <c r="GB53" s="780"/>
      <c r="GC53" s="780"/>
      <c r="GD53" s="780"/>
      <c r="GE53" s="783"/>
      <c r="GF53" s="95">
        <v>1</v>
      </c>
      <c r="GG53" s="785" t="s">
        <v>481</v>
      </c>
      <c r="GH53" s="783"/>
      <c r="GI53" s="780">
        <v>0</v>
      </c>
      <c r="GJ53" s="780"/>
      <c r="GK53" s="780"/>
      <c r="GL53" s="780"/>
      <c r="GM53" s="780"/>
      <c r="GN53" s="780"/>
      <c r="GO53" s="780"/>
      <c r="GP53" s="780">
        <v>0</v>
      </c>
      <c r="GQ53" s="780"/>
      <c r="GR53" s="780"/>
      <c r="GS53" s="780"/>
      <c r="GT53" s="780"/>
      <c r="GU53" s="780"/>
      <c r="GV53" s="780"/>
      <c r="GW53" s="780"/>
      <c r="GX53" s="780">
        <v>2</v>
      </c>
      <c r="GY53" s="819"/>
      <c r="GZ53" s="819">
        <v>3</v>
      </c>
      <c r="HA53" s="819">
        <v>0</v>
      </c>
      <c r="HB53" s="819"/>
      <c r="HC53" s="780">
        <v>0</v>
      </c>
      <c r="HD53" s="780">
        <v>1</v>
      </c>
      <c r="HE53" s="783"/>
      <c r="HF53" s="783"/>
      <c r="HG53" s="783"/>
      <c r="HH53" s="783"/>
      <c r="HI53" s="780"/>
      <c r="HJ53" s="95"/>
      <c r="HK53" s="95"/>
      <c r="HL53" s="780"/>
      <c r="HM53" s="95"/>
      <c r="HN53" s="783"/>
      <c r="HO53" s="783"/>
      <c r="HP53" s="783"/>
      <c r="HQ53" s="783"/>
      <c r="HR53" s="783"/>
      <c r="HS53" s="780"/>
      <c r="HT53" s="780"/>
      <c r="HU53" s="780"/>
      <c r="HV53" s="780"/>
      <c r="HW53" s="780">
        <v>0</v>
      </c>
      <c r="HX53" s="780">
        <v>0</v>
      </c>
      <c r="HY53" s="780" t="s">
        <v>451</v>
      </c>
      <c r="HZ53" s="780" t="s">
        <v>451</v>
      </c>
      <c r="IA53" s="780"/>
      <c r="IB53" s="780">
        <v>0</v>
      </c>
      <c r="IC53" s="780" t="s">
        <v>481</v>
      </c>
      <c r="ID53" s="780"/>
      <c r="IE53" s="780"/>
      <c r="IF53" s="780">
        <v>0</v>
      </c>
      <c r="IG53" s="783"/>
      <c r="IH53" s="783"/>
      <c r="II53" s="780">
        <v>0</v>
      </c>
      <c r="IJ53" s="783"/>
      <c r="IK53" s="783"/>
      <c r="IL53" s="90">
        <v>1</v>
      </c>
      <c r="IM53" s="95" t="s">
        <v>481</v>
      </c>
      <c r="IN53" s="95" t="s">
        <v>481</v>
      </c>
      <c r="IO53" s="780"/>
      <c r="IP53" s="780"/>
      <c r="IQ53" s="780" t="s">
        <v>481</v>
      </c>
      <c r="IR53" s="785"/>
      <c r="IS53" s="780"/>
      <c r="IT53" s="780"/>
      <c r="IU53" s="780"/>
      <c r="IV53" s="780">
        <v>1</v>
      </c>
      <c r="IW53" s="95">
        <v>0</v>
      </c>
      <c r="IX53" s="95"/>
      <c r="IY53" s="95"/>
      <c r="IZ53" s="95"/>
      <c r="JA53" s="95"/>
      <c r="JB53" s="95"/>
      <c r="JC53" s="95"/>
      <c r="JD53" s="95"/>
      <c r="JE53" s="95"/>
      <c r="JF53" s="95"/>
      <c r="JG53" s="95"/>
      <c r="JH53" s="95"/>
      <c r="JI53" s="95"/>
      <c r="JJ53" s="95"/>
      <c r="JK53" s="95"/>
      <c r="JL53" s="95"/>
      <c r="JM53" s="95"/>
      <c r="JN53" s="95"/>
      <c r="JO53" s="95"/>
      <c r="JP53" s="95"/>
      <c r="JQ53" s="95"/>
      <c r="JR53" s="95"/>
      <c r="JS53" s="780"/>
      <c r="JT53" s="780"/>
      <c r="JU53" s="780"/>
      <c r="JV53" s="780"/>
      <c r="JW53" s="780"/>
      <c r="JX53" s="780"/>
      <c r="JY53" s="780"/>
      <c r="JZ53" s="780"/>
      <c r="KA53" s="783"/>
      <c r="KB53" s="780"/>
      <c r="KC53" s="780"/>
      <c r="KD53" s="780"/>
      <c r="KE53" s="780"/>
      <c r="KF53" s="780"/>
      <c r="KG53" s="780">
        <v>0</v>
      </c>
      <c r="KH53" s="780"/>
      <c r="KI53" s="780"/>
      <c r="KJ53" s="780">
        <v>0</v>
      </c>
      <c r="KK53" s="780"/>
      <c r="KL53" s="780"/>
      <c r="KM53" s="780"/>
      <c r="KN53" s="780">
        <v>0</v>
      </c>
      <c r="KO53" s="780"/>
      <c r="KP53" s="95"/>
      <c r="KQ53" s="783"/>
      <c r="KR53" s="90"/>
      <c r="KS53" s="783"/>
      <c r="KT53" s="90">
        <v>1</v>
      </c>
      <c r="KU53" s="90"/>
      <c r="KV53" s="90"/>
      <c r="KW53" s="90"/>
      <c r="KX53" s="90"/>
      <c r="KY53" s="90"/>
      <c r="KZ53" s="90"/>
      <c r="LA53" s="90" t="s">
        <v>481</v>
      </c>
      <c r="LB53" s="90" t="s">
        <v>481</v>
      </c>
      <c r="LC53" s="90" t="s">
        <v>481</v>
      </c>
      <c r="LD53" s="90" t="s">
        <v>481</v>
      </c>
      <c r="LE53" s="90" t="s">
        <v>481</v>
      </c>
      <c r="LF53" s="90" t="s">
        <v>481</v>
      </c>
      <c r="LG53" s="90" t="s">
        <v>481</v>
      </c>
      <c r="LH53" s="90"/>
      <c r="LI53" s="90"/>
      <c r="LJ53" s="90">
        <v>0</v>
      </c>
      <c r="LK53" s="90"/>
      <c r="LL53" s="90"/>
      <c r="LM53" s="90"/>
      <c r="LN53" s="90"/>
      <c r="LO53" s="90"/>
      <c r="LP53" s="90"/>
      <c r="LQ53" s="90"/>
    </row>
    <row r="54" spans="1:329" ht="17" x14ac:dyDescent="0.2">
      <c r="A54" s="750"/>
      <c r="B54" s="747"/>
      <c r="C54" s="83" t="s">
        <v>259</v>
      </c>
      <c r="D54" s="69" t="s">
        <v>260</v>
      </c>
      <c r="E54" s="771" t="s">
        <v>251</v>
      </c>
      <c r="F54" s="783"/>
      <c r="G54" s="95"/>
      <c r="H54" s="783"/>
      <c r="I54" s="783"/>
      <c r="J54" s="95"/>
      <c r="K54" s="780"/>
      <c r="L54" s="69" t="s">
        <v>481</v>
      </c>
      <c r="M54" s="69" t="s">
        <v>809</v>
      </c>
      <c r="N54" s="69">
        <v>1</v>
      </c>
      <c r="O54" s="783" t="s">
        <v>481</v>
      </c>
      <c r="P54" s="69" t="s">
        <v>481</v>
      </c>
      <c r="Q54" s="95"/>
      <c r="R54" s="780">
        <v>0</v>
      </c>
      <c r="S54" s="95">
        <v>1</v>
      </c>
      <c r="T54" s="780"/>
      <c r="U54" s="780">
        <v>2</v>
      </c>
      <c r="V54" s="95"/>
      <c r="W54" s="780"/>
      <c r="X54" s="95"/>
      <c r="Y54" s="95"/>
      <c r="Z54" s="95"/>
      <c r="AA54" s="783"/>
      <c r="AB54" s="95">
        <v>12</v>
      </c>
      <c r="AC54" s="784"/>
      <c r="AD54" s="783"/>
      <c r="AE54" s="783"/>
      <c r="AF54" s="783"/>
      <c r="AG54" s="783"/>
      <c r="AH54" s="783"/>
      <c r="AI54" s="783"/>
      <c r="AJ54" s="780"/>
      <c r="AK54" s="780"/>
      <c r="AL54" s="95"/>
      <c r="AM54" s="95"/>
      <c r="AN54" s="95"/>
      <c r="AO54" s="783"/>
      <c r="AP54" s="95"/>
      <c r="AQ54" s="783"/>
      <c r="AR54" s="780"/>
      <c r="AS54" s="780">
        <v>0</v>
      </c>
      <c r="AT54" s="783"/>
      <c r="AU54" s="95"/>
      <c r="AV54" s="780"/>
      <c r="AW54" s="780"/>
      <c r="AX54" s="95"/>
      <c r="AY54" s="95">
        <v>1</v>
      </c>
      <c r="AZ54" s="783"/>
      <c r="BA54" s="783"/>
      <c r="BB54" s="783"/>
      <c r="BC54" s="783"/>
      <c r="BD54" s="95">
        <v>0</v>
      </c>
      <c r="BE54" s="95"/>
      <c r="BF54" s="95"/>
      <c r="BG54" s="69">
        <v>1</v>
      </c>
      <c r="BH54" s="69"/>
      <c r="BI54" s="783"/>
      <c r="BJ54" s="69">
        <v>3</v>
      </c>
      <c r="BK54" s="783"/>
      <c r="BL54" s="69"/>
      <c r="BM54" s="69"/>
      <c r="BN54" s="69">
        <v>2</v>
      </c>
      <c r="BO54" s="69">
        <v>2</v>
      </c>
      <c r="BP54" s="69">
        <v>0</v>
      </c>
      <c r="BQ54" s="69">
        <v>2</v>
      </c>
      <c r="BR54" s="69">
        <v>0</v>
      </c>
      <c r="BS54" s="69">
        <v>2</v>
      </c>
      <c r="BT54" s="783"/>
      <c r="BU54" s="780" t="s">
        <v>481</v>
      </c>
      <c r="BV54" s="95">
        <v>1</v>
      </c>
      <c r="BW54" s="780" t="s">
        <v>481</v>
      </c>
      <c r="BX54" s="95">
        <v>1</v>
      </c>
      <c r="BY54" s="95" t="s">
        <v>481</v>
      </c>
      <c r="BZ54" s="95">
        <v>144</v>
      </c>
      <c r="CA54" s="95" t="s">
        <v>481</v>
      </c>
      <c r="CB54" s="95">
        <v>0</v>
      </c>
      <c r="CC54" s="95">
        <v>4</v>
      </c>
      <c r="CD54" s="95">
        <v>1</v>
      </c>
      <c r="CE54" s="95" t="s">
        <v>481</v>
      </c>
      <c r="CF54" s="95" t="s">
        <v>481</v>
      </c>
      <c r="CG54" s="95"/>
      <c r="CH54" s="780">
        <v>0</v>
      </c>
      <c r="CI54" s="95">
        <v>0</v>
      </c>
      <c r="CJ54" s="780">
        <v>1</v>
      </c>
      <c r="CK54" s="780">
        <v>0</v>
      </c>
      <c r="CL54" s="780">
        <v>0</v>
      </c>
      <c r="CM54" s="780" t="s">
        <v>481</v>
      </c>
      <c r="CN54" s="780" t="s">
        <v>481</v>
      </c>
      <c r="CO54" s="780">
        <v>1</v>
      </c>
      <c r="CP54" s="780" t="s">
        <v>481</v>
      </c>
      <c r="CQ54" s="780">
        <v>0</v>
      </c>
      <c r="CR54" s="95">
        <v>1</v>
      </c>
      <c r="CS54" s="780">
        <v>0</v>
      </c>
      <c r="CT54" s="95">
        <v>1</v>
      </c>
      <c r="CU54" s="780">
        <v>0</v>
      </c>
      <c r="CV54" s="780">
        <v>1</v>
      </c>
      <c r="CW54" s="780" t="s">
        <v>481</v>
      </c>
      <c r="CX54" s="780">
        <v>1</v>
      </c>
      <c r="CY54" s="780">
        <v>1</v>
      </c>
      <c r="CZ54" s="95">
        <v>0</v>
      </c>
      <c r="DA54" s="780" t="s">
        <v>481</v>
      </c>
      <c r="DB54" s="95" t="s">
        <v>481</v>
      </c>
      <c r="DC54" s="780" t="s">
        <v>481</v>
      </c>
      <c r="DD54" s="780" t="s">
        <v>481</v>
      </c>
      <c r="DE54" s="780" t="s">
        <v>481</v>
      </c>
      <c r="DF54" s="780" t="s">
        <v>481</v>
      </c>
      <c r="DG54" s="95">
        <v>0</v>
      </c>
      <c r="DH54" s="94">
        <v>3</v>
      </c>
      <c r="DI54" s="95" t="s">
        <v>481</v>
      </c>
      <c r="DJ54" s="95">
        <v>0</v>
      </c>
      <c r="DK54" s="95">
        <v>1</v>
      </c>
      <c r="DL54" s="95">
        <v>0</v>
      </c>
      <c r="DM54" s="780">
        <v>0</v>
      </c>
      <c r="DN54" s="780">
        <v>0</v>
      </c>
      <c r="DO54" s="780">
        <v>1</v>
      </c>
      <c r="DP54" s="780"/>
      <c r="DQ54" s="785"/>
      <c r="DR54" s="780">
        <v>0</v>
      </c>
      <c r="DS54" s="783"/>
      <c r="DT54" s="783"/>
      <c r="DU54" s="783"/>
      <c r="DV54" s="84">
        <v>0</v>
      </c>
      <c r="DW54" s="84">
        <v>0</v>
      </c>
      <c r="DX54" s="780">
        <v>0</v>
      </c>
      <c r="DY54" s="783"/>
      <c r="DZ54" s="780">
        <v>0</v>
      </c>
      <c r="EA54" s="780"/>
      <c r="EB54" s="95"/>
      <c r="EC54" s="783"/>
      <c r="ED54" s="95"/>
      <c r="EE54" s="783"/>
      <c r="EF54" s="783"/>
      <c r="EG54" s="783"/>
      <c r="EH54" s="783"/>
      <c r="EI54" s="780">
        <v>13</v>
      </c>
      <c r="EJ54" s="780"/>
      <c r="EK54" s="780"/>
      <c r="EL54" s="780"/>
      <c r="EM54" s="780"/>
      <c r="EN54" s="780">
        <v>0</v>
      </c>
      <c r="EO54" s="780"/>
      <c r="EP54" s="780"/>
      <c r="EQ54" s="783"/>
      <c r="ER54" s="780">
        <v>0</v>
      </c>
      <c r="ES54" s="780">
        <v>0</v>
      </c>
      <c r="ET54" s="780"/>
      <c r="EU54" s="780">
        <v>2</v>
      </c>
      <c r="EV54" s="780" t="s">
        <v>481</v>
      </c>
      <c r="EW54" s="780" t="s">
        <v>481</v>
      </c>
      <c r="EX54" s="780"/>
      <c r="EY54" s="780"/>
      <c r="EZ54" s="95">
        <v>3</v>
      </c>
      <c r="FA54" s="95"/>
      <c r="FB54" s="780"/>
      <c r="FC54" s="780"/>
      <c r="FD54" s="780"/>
      <c r="FE54" s="780"/>
      <c r="FF54" s="780">
        <v>1</v>
      </c>
      <c r="FG54" s="780" t="s">
        <v>481</v>
      </c>
      <c r="FH54" s="780"/>
      <c r="FI54" s="780"/>
      <c r="FJ54" s="780">
        <v>2</v>
      </c>
      <c r="FK54" s="780"/>
      <c r="FL54" s="780"/>
      <c r="FM54" s="780"/>
      <c r="FN54" s="780"/>
      <c r="FO54" s="780"/>
      <c r="FP54" s="780"/>
      <c r="FQ54" s="780"/>
      <c r="FR54" s="780"/>
      <c r="FS54" s="780"/>
      <c r="FT54" s="780"/>
      <c r="FU54" s="783"/>
      <c r="FV54" s="785">
        <v>4</v>
      </c>
      <c r="FW54" s="780"/>
      <c r="FX54" s="95">
        <v>0</v>
      </c>
      <c r="FY54" s="95"/>
      <c r="FZ54" s="780"/>
      <c r="GA54" s="780"/>
      <c r="GB54" s="780">
        <v>5</v>
      </c>
      <c r="GC54" s="780">
        <v>1</v>
      </c>
      <c r="GD54" s="780">
        <v>1</v>
      </c>
      <c r="GE54" s="783"/>
      <c r="GF54" s="95">
        <v>2</v>
      </c>
      <c r="GG54" s="785" t="s">
        <v>481</v>
      </c>
      <c r="GH54" s="783"/>
      <c r="GI54" s="780">
        <v>0</v>
      </c>
      <c r="GJ54" s="780"/>
      <c r="GK54" s="780"/>
      <c r="GL54" s="780"/>
      <c r="GM54" s="780"/>
      <c r="GN54" s="780"/>
      <c r="GO54" s="780"/>
      <c r="GP54" s="780">
        <v>0</v>
      </c>
      <c r="GQ54" s="780"/>
      <c r="GR54" s="780"/>
      <c r="GS54" s="780"/>
      <c r="GT54" s="780"/>
      <c r="GU54" s="780">
        <v>1</v>
      </c>
      <c r="GV54" s="780"/>
      <c r="GW54" s="780"/>
      <c r="GX54" s="780"/>
      <c r="GY54" s="819"/>
      <c r="GZ54" s="819">
        <v>1</v>
      </c>
      <c r="HA54" s="819">
        <v>0</v>
      </c>
      <c r="HB54" s="819">
        <v>2</v>
      </c>
      <c r="HC54" s="780">
        <v>0</v>
      </c>
      <c r="HD54" s="780">
        <v>3</v>
      </c>
      <c r="HE54" s="783"/>
      <c r="HF54" s="783"/>
      <c r="HG54" s="783"/>
      <c r="HH54" s="783"/>
      <c r="HI54" s="780"/>
      <c r="HJ54" s="95"/>
      <c r="HK54" s="95"/>
      <c r="HL54" s="780"/>
      <c r="HM54" s="95"/>
      <c r="HN54" s="783"/>
      <c r="HO54" s="783"/>
      <c r="HP54" s="783"/>
      <c r="HQ54" s="783"/>
      <c r="HR54" s="783"/>
      <c r="HS54" s="780"/>
      <c r="HT54" s="780">
        <v>2</v>
      </c>
      <c r="HU54" s="780">
        <v>3</v>
      </c>
      <c r="HV54" s="780">
        <v>4</v>
      </c>
      <c r="HW54" s="780">
        <v>2</v>
      </c>
      <c r="HX54" s="780">
        <v>0</v>
      </c>
      <c r="HY54" s="780" t="s">
        <v>451</v>
      </c>
      <c r="HZ54" s="780">
        <v>2</v>
      </c>
      <c r="IA54" s="780"/>
      <c r="IB54" s="780">
        <v>0</v>
      </c>
      <c r="IC54" s="780" t="s">
        <v>481</v>
      </c>
      <c r="ID54" s="780"/>
      <c r="IE54" s="780"/>
      <c r="IF54" s="780">
        <v>6</v>
      </c>
      <c r="IG54" s="783"/>
      <c r="IH54" s="783"/>
      <c r="II54" s="780">
        <v>0</v>
      </c>
      <c r="IJ54" s="783"/>
      <c r="IK54" s="783"/>
      <c r="IL54" s="90"/>
      <c r="IM54" s="95">
        <v>3</v>
      </c>
      <c r="IN54" s="95" t="s">
        <v>481</v>
      </c>
      <c r="IO54" s="780">
        <v>4</v>
      </c>
      <c r="IP54" s="780">
        <v>5</v>
      </c>
      <c r="IQ54" s="780" t="s">
        <v>481</v>
      </c>
      <c r="IR54" s="785">
        <v>19</v>
      </c>
      <c r="IS54" s="780"/>
      <c r="IT54" s="780">
        <v>4</v>
      </c>
      <c r="IU54" s="780"/>
      <c r="IV54" s="780">
        <v>16</v>
      </c>
      <c r="IW54" s="95">
        <v>0</v>
      </c>
      <c r="IX54" s="95"/>
      <c r="IY54" s="95"/>
      <c r="IZ54" s="95"/>
      <c r="JA54" s="95"/>
      <c r="JB54" s="95"/>
      <c r="JC54" s="95"/>
      <c r="JD54" s="95"/>
      <c r="JE54" s="95"/>
      <c r="JF54" s="95"/>
      <c r="JG54" s="95"/>
      <c r="JH54" s="95"/>
      <c r="JI54" s="95"/>
      <c r="JJ54" s="95"/>
      <c r="JK54" s="95"/>
      <c r="JL54" s="95"/>
      <c r="JM54" s="95"/>
      <c r="JN54" s="95"/>
      <c r="JO54" s="95"/>
      <c r="JP54" s="95"/>
      <c r="JQ54" s="95"/>
      <c r="JR54" s="95"/>
      <c r="JS54" s="780"/>
      <c r="JT54" s="780"/>
      <c r="JU54" s="780"/>
      <c r="JV54" s="780"/>
      <c r="JW54" s="780"/>
      <c r="JX54" s="780"/>
      <c r="JY54" s="780"/>
      <c r="JZ54" s="780"/>
      <c r="KA54" s="783"/>
      <c r="KB54" s="780"/>
      <c r="KC54" s="780"/>
      <c r="KD54" s="780"/>
      <c r="KE54" s="780">
        <v>7</v>
      </c>
      <c r="KF54" s="780"/>
      <c r="KG54" s="780">
        <v>1</v>
      </c>
      <c r="KH54" s="780"/>
      <c r="KI54" s="780"/>
      <c r="KJ54" s="780">
        <v>1</v>
      </c>
      <c r="KK54" s="780"/>
      <c r="KL54" s="780"/>
      <c r="KM54" s="780"/>
      <c r="KN54" s="780">
        <v>1</v>
      </c>
      <c r="KO54" s="780"/>
      <c r="KP54" s="95"/>
      <c r="KQ54" s="783"/>
      <c r="KR54" s="90">
        <v>9</v>
      </c>
      <c r="KS54" s="783"/>
      <c r="KT54" s="90"/>
      <c r="KU54" s="90"/>
      <c r="KV54" s="90"/>
      <c r="KW54" s="90"/>
      <c r="KX54" s="90">
        <v>1</v>
      </c>
      <c r="KY54" s="90">
        <v>3</v>
      </c>
      <c r="KZ54" s="90">
        <v>1</v>
      </c>
      <c r="LA54" s="90" t="s">
        <v>481</v>
      </c>
      <c r="LB54" s="90" t="s">
        <v>481</v>
      </c>
      <c r="LC54" s="90" t="s">
        <v>481</v>
      </c>
      <c r="LD54" s="90" t="s">
        <v>481</v>
      </c>
      <c r="LE54" s="90" t="s">
        <v>481</v>
      </c>
      <c r="LF54" s="90" t="s">
        <v>481</v>
      </c>
      <c r="LG54" s="90">
        <v>1</v>
      </c>
      <c r="LH54" s="90"/>
      <c r="LI54" s="90">
        <v>1</v>
      </c>
      <c r="LJ54" s="90">
        <v>1</v>
      </c>
      <c r="LK54" s="90"/>
      <c r="LL54" s="90"/>
      <c r="LM54" s="90">
        <v>4</v>
      </c>
      <c r="LN54" s="90"/>
      <c r="LO54" s="90"/>
      <c r="LP54" s="90">
        <v>1</v>
      </c>
      <c r="LQ54" s="90"/>
    </row>
    <row r="55" spans="1:329" ht="17" x14ac:dyDescent="0.2">
      <c r="A55" s="750"/>
      <c r="B55" s="747"/>
      <c r="C55" s="83" t="s">
        <v>261</v>
      </c>
      <c r="D55" s="69" t="s">
        <v>262</v>
      </c>
      <c r="E55" s="771" t="s">
        <v>251</v>
      </c>
      <c r="F55" s="783"/>
      <c r="G55" s="95"/>
      <c r="H55" s="783"/>
      <c r="I55" s="783"/>
      <c r="J55" s="95"/>
      <c r="K55" s="780"/>
      <c r="L55" s="69" t="s">
        <v>481</v>
      </c>
      <c r="M55" s="69" t="s">
        <v>809</v>
      </c>
      <c r="N55" s="69" t="s">
        <v>481</v>
      </c>
      <c r="O55" s="783" t="s">
        <v>481</v>
      </c>
      <c r="P55" s="69" t="s">
        <v>481</v>
      </c>
      <c r="Q55" s="95"/>
      <c r="R55" s="780">
        <v>0</v>
      </c>
      <c r="S55" s="95"/>
      <c r="T55" s="780"/>
      <c r="U55" s="780"/>
      <c r="V55" s="95"/>
      <c r="W55" s="780"/>
      <c r="X55" s="95"/>
      <c r="Y55" s="95"/>
      <c r="Z55" s="95"/>
      <c r="AA55" s="783"/>
      <c r="AB55" s="95">
        <v>3</v>
      </c>
      <c r="AC55" s="784"/>
      <c r="AD55" s="783"/>
      <c r="AE55" s="783"/>
      <c r="AF55" s="783"/>
      <c r="AG55" s="783"/>
      <c r="AH55" s="783"/>
      <c r="AI55" s="783"/>
      <c r="AJ55" s="780"/>
      <c r="AK55" s="801"/>
      <c r="AL55" s="95"/>
      <c r="AM55" s="95"/>
      <c r="AN55" s="95"/>
      <c r="AO55" s="783"/>
      <c r="AP55" s="95"/>
      <c r="AQ55" s="783"/>
      <c r="AR55" s="780"/>
      <c r="AS55" s="780">
        <v>0</v>
      </c>
      <c r="AT55" s="783"/>
      <c r="AU55" s="95"/>
      <c r="AV55" s="780"/>
      <c r="AW55" s="780"/>
      <c r="AX55" s="95"/>
      <c r="AY55" s="95"/>
      <c r="AZ55" s="783"/>
      <c r="BA55" s="783"/>
      <c r="BB55" s="783"/>
      <c r="BC55" s="783"/>
      <c r="BD55" s="95">
        <v>0</v>
      </c>
      <c r="BE55" s="95">
        <v>1</v>
      </c>
      <c r="BF55" s="95"/>
      <c r="BG55" s="69">
        <v>1</v>
      </c>
      <c r="BH55" s="69"/>
      <c r="BI55" s="783"/>
      <c r="BJ55" s="69">
        <v>1</v>
      </c>
      <c r="BK55" s="783"/>
      <c r="BL55" s="69">
        <v>1</v>
      </c>
      <c r="BM55" s="69"/>
      <c r="BN55" s="69"/>
      <c r="BO55" s="69">
        <v>2</v>
      </c>
      <c r="BP55" s="69">
        <v>0</v>
      </c>
      <c r="BQ55" s="69">
        <v>1</v>
      </c>
      <c r="BR55" s="69">
        <v>0</v>
      </c>
      <c r="BS55" s="69"/>
      <c r="BT55" s="783"/>
      <c r="BU55" s="780">
        <v>1</v>
      </c>
      <c r="BV55" s="95" t="s">
        <v>481</v>
      </c>
      <c r="BW55" s="780">
        <v>1</v>
      </c>
      <c r="BX55" s="95" t="s">
        <v>481</v>
      </c>
      <c r="BY55" s="95">
        <v>1</v>
      </c>
      <c r="BZ55" s="95">
        <v>28</v>
      </c>
      <c r="CA55" s="95" t="s">
        <v>481</v>
      </c>
      <c r="CB55" s="95">
        <v>0</v>
      </c>
      <c r="CC55" s="95" t="s">
        <v>481</v>
      </c>
      <c r="CD55" s="95">
        <v>1</v>
      </c>
      <c r="CE55" s="95" t="s">
        <v>481</v>
      </c>
      <c r="CF55" s="95" t="s">
        <v>481</v>
      </c>
      <c r="CG55" s="95">
        <v>1</v>
      </c>
      <c r="CH55" s="780">
        <v>0</v>
      </c>
      <c r="CI55" s="95">
        <v>0</v>
      </c>
      <c r="CJ55" s="780">
        <v>0</v>
      </c>
      <c r="CK55" s="780">
        <v>0</v>
      </c>
      <c r="CL55" s="780">
        <v>0</v>
      </c>
      <c r="CM55" s="780" t="s">
        <v>481</v>
      </c>
      <c r="CN55" s="780" t="s">
        <v>481</v>
      </c>
      <c r="CO55" s="780" t="s">
        <v>481</v>
      </c>
      <c r="CP55" s="780" t="s">
        <v>481</v>
      </c>
      <c r="CQ55" s="780">
        <v>0</v>
      </c>
      <c r="CR55" s="95">
        <v>0</v>
      </c>
      <c r="CS55" s="780">
        <v>0</v>
      </c>
      <c r="CT55" s="95">
        <v>0</v>
      </c>
      <c r="CU55" s="780">
        <v>0</v>
      </c>
      <c r="CV55" s="780">
        <v>0</v>
      </c>
      <c r="CW55" s="780">
        <v>1</v>
      </c>
      <c r="CX55" s="780">
        <v>0</v>
      </c>
      <c r="CY55" s="780" t="s">
        <v>481</v>
      </c>
      <c r="CZ55" s="95">
        <v>0</v>
      </c>
      <c r="DA55" s="780">
        <v>1</v>
      </c>
      <c r="DB55" s="95" t="s">
        <v>481</v>
      </c>
      <c r="DC55" s="780" t="s">
        <v>481</v>
      </c>
      <c r="DD55" s="780" t="s">
        <v>481</v>
      </c>
      <c r="DE55" s="780" t="s">
        <v>481</v>
      </c>
      <c r="DF55" s="780" t="s">
        <v>481</v>
      </c>
      <c r="DG55" s="95">
        <v>0</v>
      </c>
      <c r="DH55" s="94"/>
      <c r="DI55" s="95" t="s">
        <v>481</v>
      </c>
      <c r="DJ55" s="95">
        <v>0</v>
      </c>
      <c r="DK55" s="95">
        <v>2</v>
      </c>
      <c r="DL55" s="95">
        <v>0</v>
      </c>
      <c r="DM55" s="780">
        <v>0</v>
      </c>
      <c r="DN55" s="780">
        <v>0</v>
      </c>
      <c r="DO55" s="780" t="s">
        <v>481</v>
      </c>
      <c r="DP55" s="780"/>
      <c r="DQ55" s="785"/>
      <c r="DR55" s="780">
        <v>0</v>
      </c>
      <c r="DS55" s="783"/>
      <c r="DT55" s="783"/>
      <c r="DU55" s="783"/>
      <c r="DV55" s="84">
        <v>0</v>
      </c>
      <c r="DW55" s="84">
        <v>0</v>
      </c>
      <c r="DX55" s="780">
        <v>0</v>
      </c>
      <c r="DY55" s="783"/>
      <c r="DZ55" s="780">
        <v>0</v>
      </c>
      <c r="EA55" s="780"/>
      <c r="EB55" s="95"/>
      <c r="EC55" s="783"/>
      <c r="ED55" s="95"/>
      <c r="EE55" s="783"/>
      <c r="EF55" s="783"/>
      <c r="EG55" s="783"/>
      <c r="EH55" s="783"/>
      <c r="EI55" s="780"/>
      <c r="EJ55" s="780"/>
      <c r="EK55" s="780"/>
      <c r="EL55" s="780"/>
      <c r="EM55" s="780"/>
      <c r="EN55" s="780">
        <v>0</v>
      </c>
      <c r="EO55" s="780"/>
      <c r="EP55" s="780"/>
      <c r="EQ55" s="783"/>
      <c r="ER55" s="780">
        <v>0</v>
      </c>
      <c r="ES55" s="780">
        <v>0</v>
      </c>
      <c r="ET55" s="780"/>
      <c r="EU55" s="780" t="s">
        <v>481</v>
      </c>
      <c r="EV55" s="780" t="s">
        <v>481</v>
      </c>
      <c r="EW55" s="780" t="s">
        <v>481</v>
      </c>
      <c r="EX55" s="780"/>
      <c r="EY55" s="780"/>
      <c r="EZ55" s="95"/>
      <c r="FA55" s="95"/>
      <c r="FB55" s="780"/>
      <c r="FC55" s="780"/>
      <c r="FD55" s="780"/>
      <c r="FE55" s="780"/>
      <c r="FF55" s="780" t="s">
        <v>481</v>
      </c>
      <c r="FG55" s="780" t="s">
        <v>481</v>
      </c>
      <c r="FH55" s="780"/>
      <c r="FI55" s="780"/>
      <c r="FJ55" s="780">
        <v>0</v>
      </c>
      <c r="FK55" s="780"/>
      <c r="FL55" s="780"/>
      <c r="FM55" s="780"/>
      <c r="FN55" s="780"/>
      <c r="FO55" s="780"/>
      <c r="FP55" s="780"/>
      <c r="FQ55" s="780"/>
      <c r="FR55" s="780"/>
      <c r="FS55" s="780"/>
      <c r="FT55" s="780"/>
      <c r="FU55" s="783"/>
      <c r="FV55" s="785"/>
      <c r="FW55" s="780"/>
      <c r="FX55" s="95">
        <v>0</v>
      </c>
      <c r="FY55" s="95"/>
      <c r="FZ55" s="780"/>
      <c r="GA55" s="780"/>
      <c r="GB55" s="780"/>
      <c r="GC55" s="780"/>
      <c r="GD55" s="780"/>
      <c r="GE55" s="783"/>
      <c r="GF55" s="95">
        <v>0</v>
      </c>
      <c r="GG55" s="785">
        <v>1</v>
      </c>
      <c r="GH55" s="783"/>
      <c r="GI55" s="780">
        <v>0</v>
      </c>
      <c r="GJ55" s="780"/>
      <c r="GK55" s="780"/>
      <c r="GL55" s="780"/>
      <c r="GM55" s="780"/>
      <c r="GN55" s="780"/>
      <c r="GO55" s="780"/>
      <c r="GP55" s="780">
        <v>0</v>
      </c>
      <c r="GQ55" s="780"/>
      <c r="GR55" s="780"/>
      <c r="GS55" s="780"/>
      <c r="GT55" s="780"/>
      <c r="GU55" s="780"/>
      <c r="GV55" s="780"/>
      <c r="GW55" s="780"/>
      <c r="GX55" s="780"/>
      <c r="GY55" s="780"/>
      <c r="GZ55" s="780" t="s">
        <v>481</v>
      </c>
      <c r="HA55" s="780">
        <v>0</v>
      </c>
      <c r="HB55" s="780"/>
      <c r="HC55" s="780">
        <v>0</v>
      </c>
      <c r="HD55" s="780"/>
      <c r="HE55" s="783"/>
      <c r="HF55" s="783"/>
      <c r="HG55" s="783"/>
      <c r="HH55" s="783"/>
      <c r="HI55" s="780"/>
      <c r="HJ55" s="95"/>
      <c r="HK55" s="95"/>
      <c r="HL55" s="780"/>
      <c r="HM55" s="95"/>
      <c r="HN55" s="783"/>
      <c r="HO55" s="783"/>
      <c r="HP55" s="783"/>
      <c r="HQ55" s="783"/>
      <c r="HR55" s="783"/>
      <c r="HS55" s="780"/>
      <c r="HT55" s="780"/>
      <c r="HU55" s="780"/>
      <c r="HV55" s="780"/>
      <c r="HW55" s="780">
        <v>0</v>
      </c>
      <c r="HX55" s="780">
        <v>0</v>
      </c>
      <c r="HY55" s="780" t="s">
        <v>451</v>
      </c>
      <c r="HZ55" s="780" t="s">
        <v>451</v>
      </c>
      <c r="IA55" s="780"/>
      <c r="IB55" s="780">
        <v>0</v>
      </c>
      <c r="IC55" s="780">
        <v>3</v>
      </c>
      <c r="ID55" s="780"/>
      <c r="IE55" s="780"/>
      <c r="IF55" s="780">
        <v>0</v>
      </c>
      <c r="IG55" s="783"/>
      <c r="IH55" s="783"/>
      <c r="II55" s="780">
        <v>0</v>
      </c>
      <c r="IJ55" s="783"/>
      <c r="IK55" s="783"/>
      <c r="IL55" s="90">
        <v>1</v>
      </c>
      <c r="IM55" s="95" t="s">
        <v>481</v>
      </c>
      <c r="IN55" s="95" t="s">
        <v>481</v>
      </c>
      <c r="IO55" s="780"/>
      <c r="IP55" s="780">
        <v>4</v>
      </c>
      <c r="IQ55" s="780" t="s">
        <v>481</v>
      </c>
      <c r="IR55" s="785">
        <v>2</v>
      </c>
      <c r="IS55" s="780"/>
      <c r="IT55" s="780"/>
      <c r="IU55" s="780"/>
      <c r="IV55" s="780"/>
      <c r="IW55" s="95">
        <v>2</v>
      </c>
      <c r="IX55" s="95"/>
      <c r="IY55" s="95"/>
      <c r="IZ55" s="95"/>
      <c r="JA55" s="95"/>
      <c r="JB55" s="95"/>
      <c r="JC55" s="95"/>
      <c r="JD55" s="95"/>
      <c r="JE55" s="95"/>
      <c r="JF55" s="95"/>
      <c r="JG55" s="95">
        <v>1</v>
      </c>
      <c r="JH55" s="95"/>
      <c r="JI55" s="95"/>
      <c r="JJ55" s="95"/>
      <c r="JK55" s="95"/>
      <c r="JL55" s="95"/>
      <c r="JM55" s="95"/>
      <c r="JN55" s="95"/>
      <c r="JO55" s="95"/>
      <c r="JP55" s="95"/>
      <c r="JQ55" s="95"/>
      <c r="JR55" s="95"/>
      <c r="JS55" s="780"/>
      <c r="JT55" s="780"/>
      <c r="JU55" s="780"/>
      <c r="JV55" s="780"/>
      <c r="JW55" s="780"/>
      <c r="JX55" s="780"/>
      <c r="JY55" s="780"/>
      <c r="JZ55" s="780">
        <v>1</v>
      </c>
      <c r="KA55" s="783"/>
      <c r="KB55" s="780"/>
      <c r="KC55" s="780"/>
      <c r="KD55" s="780"/>
      <c r="KE55" s="780"/>
      <c r="KF55" s="780"/>
      <c r="KG55" s="780">
        <v>0</v>
      </c>
      <c r="KH55" s="780"/>
      <c r="KI55" s="780"/>
      <c r="KJ55" s="780">
        <v>0</v>
      </c>
      <c r="KK55" s="780"/>
      <c r="KL55" s="780"/>
      <c r="KM55" s="780"/>
      <c r="KN55" s="780">
        <v>0</v>
      </c>
      <c r="KO55" s="780"/>
      <c r="KP55" s="95"/>
      <c r="KQ55" s="783"/>
      <c r="KR55" s="90"/>
      <c r="KS55" s="783"/>
      <c r="KT55" s="90"/>
      <c r="KU55" s="90"/>
      <c r="KV55" s="90"/>
      <c r="KW55" s="90"/>
      <c r="KX55" s="90"/>
      <c r="KY55" s="90"/>
      <c r="KZ55" s="90"/>
      <c r="LA55" s="90" t="s">
        <v>481</v>
      </c>
      <c r="LB55" s="90" t="s">
        <v>481</v>
      </c>
      <c r="LC55" s="90" t="s">
        <v>481</v>
      </c>
      <c r="LD55" s="90" t="s">
        <v>481</v>
      </c>
      <c r="LE55" s="90" t="s">
        <v>481</v>
      </c>
      <c r="LF55" s="90" t="s">
        <v>481</v>
      </c>
      <c r="LG55" s="90" t="s">
        <v>481</v>
      </c>
      <c r="LH55" s="90"/>
      <c r="LI55" s="90"/>
      <c r="LJ55" s="90">
        <v>0</v>
      </c>
      <c r="LK55" s="90"/>
      <c r="LL55" s="90"/>
      <c r="LM55" s="90"/>
      <c r="LN55" s="90"/>
      <c r="LO55" s="90"/>
      <c r="LP55" s="90"/>
      <c r="LQ55" s="90"/>
    </row>
    <row r="56" spans="1:329" ht="17" x14ac:dyDescent="0.2">
      <c r="A56" s="750"/>
      <c r="B56" s="747"/>
      <c r="C56" s="83" t="s">
        <v>263</v>
      </c>
      <c r="D56" s="69" t="s">
        <v>264</v>
      </c>
      <c r="E56" s="771" t="s">
        <v>251</v>
      </c>
      <c r="F56" s="783"/>
      <c r="G56" s="763"/>
      <c r="H56" s="783"/>
      <c r="I56" s="783"/>
      <c r="J56" s="95"/>
      <c r="K56" s="780"/>
      <c r="L56" s="69" t="s">
        <v>481</v>
      </c>
      <c r="M56" s="69" t="s">
        <v>809</v>
      </c>
      <c r="N56" s="69" t="s">
        <v>481</v>
      </c>
      <c r="O56" s="783" t="s">
        <v>481</v>
      </c>
      <c r="P56" s="69" t="s">
        <v>481</v>
      </c>
      <c r="Q56" s="95"/>
      <c r="R56" s="780">
        <v>0</v>
      </c>
      <c r="S56" s="95">
        <v>1</v>
      </c>
      <c r="T56" s="780"/>
      <c r="U56" s="780"/>
      <c r="V56" s="95"/>
      <c r="W56" s="780"/>
      <c r="X56" s="95"/>
      <c r="Y56" s="95"/>
      <c r="Z56" s="95"/>
      <c r="AA56" s="783"/>
      <c r="AB56" s="95"/>
      <c r="AC56" s="784">
        <v>3</v>
      </c>
      <c r="AD56" s="783"/>
      <c r="AE56" s="783"/>
      <c r="AF56" s="783"/>
      <c r="AG56" s="783"/>
      <c r="AH56" s="783"/>
      <c r="AI56" s="783"/>
      <c r="AJ56" s="780"/>
      <c r="AK56" s="780"/>
      <c r="AL56" s="95"/>
      <c r="AM56" s="95"/>
      <c r="AN56" s="95"/>
      <c r="AO56" s="783"/>
      <c r="AP56" s="95"/>
      <c r="AQ56" s="783"/>
      <c r="AR56" s="780"/>
      <c r="AS56" s="780">
        <v>0</v>
      </c>
      <c r="AT56" s="783"/>
      <c r="AU56" s="95"/>
      <c r="AV56" s="780"/>
      <c r="AW56" s="780"/>
      <c r="AX56" s="95"/>
      <c r="AY56" s="95"/>
      <c r="AZ56" s="783"/>
      <c r="BA56" s="783"/>
      <c r="BB56" s="783"/>
      <c r="BC56" s="783"/>
      <c r="BD56" s="95">
        <v>0</v>
      </c>
      <c r="BE56" s="95"/>
      <c r="BF56" s="95"/>
      <c r="BG56" s="69"/>
      <c r="BH56" s="69"/>
      <c r="BI56" s="783"/>
      <c r="BJ56" s="69"/>
      <c r="BK56" s="783"/>
      <c r="BL56" s="69"/>
      <c r="BM56" s="69"/>
      <c r="BN56" s="69"/>
      <c r="BO56" s="69"/>
      <c r="BP56" s="69">
        <v>0</v>
      </c>
      <c r="BQ56" s="69"/>
      <c r="BR56" s="69">
        <v>0</v>
      </c>
      <c r="BS56" s="69">
        <v>1</v>
      </c>
      <c r="BT56" s="783"/>
      <c r="BU56" s="780" t="s">
        <v>481</v>
      </c>
      <c r="BV56" s="95" t="s">
        <v>481</v>
      </c>
      <c r="BW56" s="780" t="s">
        <v>481</v>
      </c>
      <c r="BX56" s="95" t="s">
        <v>481</v>
      </c>
      <c r="BY56" s="95" t="s">
        <v>481</v>
      </c>
      <c r="BZ56" s="95">
        <v>0</v>
      </c>
      <c r="CA56" s="95" t="s">
        <v>481</v>
      </c>
      <c r="CB56" s="95">
        <v>0</v>
      </c>
      <c r="CC56" s="95" t="s">
        <v>481</v>
      </c>
      <c r="CD56" s="95" t="s">
        <v>481</v>
      </c>
      <c r="CE56" s="95" t="s">
        <v>481</v>
      </c>
      <c r="CF56" s="95" t="s">
        <v>481</v>
      </c>
      <c r="CG56" s="95"/>
      <c r="CH56" s="780">
        <v>0</v>
      </c>
      <c r="CI56" s="95">
        <v>0</v>
      </c>
      <c r="CJ56" s="780">
        <v>0</v>
      </c>
      <c r="CK56" s="780">
        <v>0</v>
      </c>
      <c r="CL56" s="780">
        <v>0</v>
      </c>
      <c r="CM56" s="780" t="s">
        <v>481</v>
      </c>
      <c r="CN56" s="780" t="s">
        <v>481</v>
      </c>
      <c r="CO56" s="780" t="s">
        <v>481</v>
      </c>
      <c r="CP56" s="780" t="s">
        <v>481</v>
      </c>
      <c r="CQ56" s="780">
        <v>0</v>
      </c>
      <c r="CR56" s="95">
        <v>0</v>
      </c>
      <c r="CS56" s="780">
        <v>0</v>
      </c>
      <c r="CT56" s="95">
        <v>0</v>
      </c>
      <c r="CU56" s="780">
        <v>0</v>
      </c>
      <c r="CV56" s="780">
        <v>0</v>
      </c>
      <c r="CW56" s="780" t="s">
        <v>481</v>
      </c>
      <c r="CX56" s="780">
        <v>0</v>
      </c>
      <c r="CY56" s="780" t="s">
        <v>481</v>
      </c>
      <c r="CZ56" s="95">
        <v>0</v>
      </c>
      <c r="DA56" s="780" t="s">
        <v>481</v>
      </c>
      <c r="DB56" s="95" t="s">
        <v>481</v>
      </c>
      <c r="DC56" s="780" t="s">
        <v>481</v>
      </c>
      <c r="DD56" s="780" t="s">
        <v>481</v>
      </c>
      <c r="DE56" s="780" t="s">
        <v>481</v>
      </c>
      <c r="DF56" s="780" t="s">
        <v>481</v>
      </c>
      <c r="DG56" s="95">
        <v>0</v>
      </c>
      <c r="DH56" s="94"/>
      <c r="DI56" s="95" t="s">
        <v>481</v>
      </c>
      <c r="DJ56" s="95">
        <v>0</v>
      </c>
      <c r="DK56" s="95">
        <v>0</v>
      </c>
      <c r="DL56" s="95">
        <v>0</v>
      </c>
      <c r="DM56" s="780">
        <v>0</v>
      </c>
      <c r="DN56" s="780">
        <v>0</v>
      </c>
      <c r="DO56" s="780" t="s">
        <v>481</v>
      </c>
      <c r="DP56" s="780"/>
      <c r="DQ56" s="785"/>
      <c r="DR56" s="780">
        <v>0</v>
      </c>
      <c r="DS56" s="783"/>
      <c r="DT56" s="783"/>
      <c r="DU56" s="783"/>
      <c r="DV56" s="84">
        <v>0</v>
      </c>
      <c r="DW56" s="84">
        <v>0</v>
      </c>
      <c r="DX56" s="780">
        <v>0</v>
      </c>
      <c r="DY56" s="783"/>
      <c r="DZ56" s="780">
        <v>0</v>
      </c>
      <c r="EA56" s="780"/>
      <c r="EB56" s="95"/>
      <c r="EC56" s="783"/>
      <c r="ED56" s="95"/>
      <c r="EE56" s="783"/>
      <c r="EF56" s="783"/>
      <c r="EG56" s="783"/>
      <c r="EH56" s="783"/>
      <c r="EI56" s="780"/>
      <c r="EJ56" s="780"/>
      <c r="EK56" s="780"/>
      <c r="EL56" s="780"/>
      <c r="EM56" s="780"/>
      <c r="EN56" s="780">
        <v>0</v>
      </c>
      <c r="EO56" s="780"/>
      <c r="EP56" s="780"/>
      <c r="EQ56" s="783"/>
      <c r="ER56" s="780">
        <v>0</v>
      </c>
      <c r="ES56" s="780">
        <v>0</v>
      </c>
      <c r="ET56" s="780"/>
      <c r="EU56" s="780" t="s">
        <v>481</v>
      </c>
      <c r="EV56" s="780" t="s">
        <v>481</v>
      </c>
      <c r="EW56" s="780" t="s">
        <v>481</v>
      </c>
      <c r="EX56" s="780"/>
      <c r="EY56" s="780"/>
      <c r="EZ56" s="95"/>
      <c r="FA56" s="95"/>
      <c r="FB56" s="780"/>
      <c r="FC56" s="780"/>
      <c r="FD56" s="780"/>
      <c r="FE56" s="780"/>
      <c r="FF56" s="780" t="s">
        <v>481</v>
      </c>
      <c r="FG56" s="780" t="s">
        <v>481</v>
      </c>
      <c r="FH56" s="780"/>
      <c r="FI56" s="780"/>
      <c r="FJ56" s="780">
        <v>0</v>
      </c>
      <c r="FK56" s="780"/>
      <c r="FL56" s="780"/>
      <c r="FM56" s="780"/>
      <c r="FN56" s="780"/>
      <c r="FO56" s="780"/>
      <c r="FP56" s="780"/>
      <c r="FQ56" s="780"/>
      <c r="FR56" s="780"/>
      <c r="FS56" s="780"/>
      <c r="FT56" s="780"/>
      <c r="FU56" s="783"/>
      <c r="FV56" s="785"/>
      <c r="FW56" s="780"/>
      <c r="FX56" s="95">
        <v>0</v>
      </c>
      <c r="FY56" s="95"/>
      <c r="FZ56" s="780"/>
      <c r="GA56" s="780"/>
      <c r="GB56" s="780"/>
      <c r="GC56" s="780"/>
      <c r="GD56" s="780"/>
      <c r="GE56" s="783"/>
      <c r="GF56" s="95">
        <v>0</v>
      </c>
      <c r="GG56" s="785" t="s">
        <v>481</v>
      </c>
      <c r="GH56" s="783"/>
      <c r="GI56" s="780">
        <v>0</v>
      </c>
      <c r="GJ56" s="780"/>
      <c r="GK56" s="780"/>
      <c r="GL56" s="780"/>
      <c r="GM56" s="780"/>
      <c r="GN56" s="780"/>
      <c r="GO56" s="780"/>
      <c r="GP56" s="780">
        <v>0</v>
      </c>
      <c r="GQ56" s="780"/>
      <c r="GR56" s="780"/>
      <c r="GS56" s="780"/>
      <c r="GT56" s="780"/>
      <c r="GU56" s="780"/>
      <c r="GV56" s="780"/>
      <c r="GW56" s="780"/>
      <c r="GX56" s="780"/>
      <c r="GY56" s="780"/>
      <c r="GZ56" s="780" t="s">
        <v>481</v>
      </c>
      <c r="HA56" s="780">
        <v>0</v>
      </c>
      <c r="HB56" s="780"/>
      <c r="HC56" s="780">
        <v>0</v>
      </c>
      <c r="HD56" s="780"/>
      <c r="HE56" s="783"/>
      <c r="HF56" s="783"/>
      <c r="HG56" s="783"/>
      <c r="HH56" s="783"/>
      <c r="HI56" s="780"/>
      <c r="HJ56" s="95"/>
      <c r="HK56" s="95"/>
      <c r="HL56" s="780"/>
      <c r="HM56" s="95"/>
      <c r="HN56" s="783"/>
      <c r="HO56" s="783"/>
      <c r="HP56" s="783"/>
      <c r="HQ56" s="783"/>
      <c r="HR56" s="783"/>
      <c r="HS56" s="780"/>
      <c r="HT56" s="780"/>
      <c r="HU56" s="780"/>
      <c r="HV56" s="780"/>
      <c r="HW56" s="780">
        <v>0</v>
      </c>
      <c r="HX56" s="780">
        <v>0</v>
      </c>
      <c r="HY56" s="780" t="s">
        <v>451</v>
      </c>
      <c r="HZ56" s="780" t="s">
        <v>451</v>
      </c>
      <c r="IA56" s="780"/>
      <c r="IB56" s="780">
        <v>0</v>
      </c>
      <c r="IC56" s="780" t="s">
        <v>481</v>
      </c>
      <c r="ID56" s="780"/>
      <c r="IE56" s="780"/>
      <c r="IF56" s="780">
        <v>0</v>
      </c>
      <c r="IG56" s="783"/>
      <c r="IH56" s="783"/>
      <c r="II56" s="780">
        <v>0</v>
      </c>
      <c r="IJ56" s="783"/>
      <c r="IK56" s="783"/>
      <c r="IL56" s="90">
        <v>1</v>
      </c>
      <c r="IM56" s="95" t="s">
        <v>481</v>
      </c>
      <c r="IN56" s="95" t="s">
        <v>481</v>
      </c>
      <c r="IO56" s="780"/>
      <c r="IP56" s="780"/>
      <c r="IQ56" s="780" t="s">
        <v>481</v>
      </c>
      <c r="IR56" s="785"/>
      <c r="IS56" s="780"/>
      <c r="IT56" s="780"/>
      <c r="IU56" s="780"/>
      <c r="IV56" s="780"/>
      <c r="IW56" s="95">
        <v>0</v>
      </c>
      <c r="IX56" s="95"/>
      <c r="IY56" s="95"/>
      <c r="IZ56" s="95"/>
      <c r="JA56" s="95"/>
      <c r="JB56" s="95"/>
      <c r="JC56" s="95"/>
      <c r="JD56" s="95"/>
      <c r="JE56" s="95"/>
      <c r="JF56" s="95"/>
      <c r="JG56" s="95"/>
      <c r="JH56" s="95"/>
      <c r="JI56" s="95"/>
      <c r="JJ56" s="95"/>
      <c r="JK56" s="95"/>
      <c r="JL56" s="95"/>
      <c r="JM56" s="95"/>
      <c r="JN56" s="95"/>
      <c r="JO56" s="95"/>
      <c r="JP56" s="95"/>
      <c r="JQ56" s="95"/>
      <c r="JR56" s="95"/>
      <c r="JS56" s="780"/>
      <c r="JT56" s="780"/>
      <c r="JU56" s="780"/>
      <c r="JV56" s="780"/>
      <c r="JW56" s="780"/>
      <c r="JX56" s="780"/>
      <c r="JY56" s="780"/>
      <c r="JZ56" s="780"/>
      <c r="KA56" s="783"/>
      <c r="KB56" s="780"/>
      <c r="KC56" s="780"/>
      <c r="KD56" s="780"/>
      <c r="KE56" s="780"/>
      <c r="KF56" s="780"/>
      <c r="KG56" s="780">
        <v>0</v>
      </c>
      <c r="KH56" s="780"/>
      <c r="KI56" s="780"/>
      <c r="KJ56" s="780">
        <v>0</v>
      </c>
      <c r="KK56" s="780"/>
      <c r="KL56" s="780"/>
      <c r="KM56" s="780"/>
      <c r="KN56" s="780">
        <v>0</v>
      </c>
      <c r="KO56" s="780"/>
      <c r="KP56" s="95"/>
      <c r="KQ56" s="783"/>
      <c r="KR56" s="90"/>
      <c r="KS56" s="783"/>
      <c r="KT56" s="90"/>
      <c r="KU56" s="90"/>
      <c r="KV56" s="90"/>
      <c r="KW56" s="90"/>
      <c r="KX56" s="90"/>
      <c r="KY56" s="90"/>
      <c r="KZ56" s="90"/>
      <c r="LA56" s="90" t="s">
        <v>481</v>
      </c>
      <c r="LB56" s="90" t="s">
        <v>481</v>
      </c>
      <c r="LC56" s="90" t="s">
        <v>481</v>
      </c>
      <c r="LD56" s="90" t="s">
        <v>481</v>
      </c>
      <c r="LE56" s="90" t="s">
        <v>481</v>
      </c>
      <c r="LF56" s="90" t="s">
        <v>481</v>
      </c>
      <c r="LG56" s="90" t="s">
        <v>481</v>
      </c>
      <c r="LH56" s="90"/>
      <c r="LI56" s="90"/>
      <c r="LJ56" s="90">
        <v>0</v>
      </c>
      <c r="LK56" s="90"/>
      <c r="LL56" s="90"/>
      <c r="LM56" s="90"/>
      <c r="LN56" s="90"/>
      <c r="LO56" s="90"/>
      <c r="LP56" s="90"/>
      <c r="LQ56" s="90"/>
    </row>
    <row r="57" spans="1:329" ht="17" x14ac:dyDescent="0.2">
      <c r="A57" s="750"/>
      <c r="B57" s="747"/>
      <c r="C57" s="83" t="s">
        <v>265</v>
      </c>
      <c r="D57" s="69" t="s">
        <v>266</v>
      </c>
      <c r="E57" s="771" t="s">
        <v>251</v>
      </c>
      <c r="F57" s="783"/>
      <c r="G57" s="95"/>
      <c r="H57" s="783"/>
      <c r="I57" s="783"/>
      <c r="J57" s="95"/>
      <c r="K57" s="780"/>
      <c r="L57" s="69" t="s">
        <v>481</v>
      </c>
      <c r="M57" s="69" t="s">
        <v>809</v>
      </c>
      <c r="N57" s="69" t="s">
        <v>481</v>
      </c>
      <c r="O57" s="783" t="s">
        <v>481</v>
      </c>
      <c r="P57" s="69" t="s">
        <v>481</v>
      </c>
      <c r="Q57" s="95"/>
      <c r="R57" s="780">
        <v>0</v>
      </c>
      <c r="S57" s="95"/>
      <c r="T57" s="780"/>
      <c r="U57" s="780"/>
      <c r="V57" s="95"/>
      <c r="W57" s="780"/>
      <c r="X57" s="95"/>
      <c r="Y57" s="95"/>
      <c r="Z57" s="95"/>
      <c r="AA57" s="783"/>
      <c r="AB57" s="95"/>
      <c r="AC57" s="784"/>
      <c r="AD57" s="783"/>
      <c r="AE57" s="783"/>
      <c r="AF57" s="783"/>
      <c r="AG57" s="783"/>
      <c r="AH57" s="783"/>
      <c r="AI57" s="783"/>
      <c r="AJ57" s="780"/>
      <c r="AK57" s="780"/>
      <c r="AL57" s="95"/>
      <c r="AM57" s="95"/>
      <c r="AN57" s="95"/>
      <c r="AO57" s="783"/>
      <c r="AP57" s="95"/>
      <c r="AQ57" s="783"/>
      <c r="AR57" s="780"/>
      <c r="AS57" s="780">
        <v>0</v>
      </c>
      <c r="AT57" s="783"/>
      <c r="AU57" s="95"/>
      <c r="AV57" s="780"/>
      <c r="AW57" s="780"/>
      <c r="AX57" s="95"/>
      <c r="AY57" s="95"/>
      <c r="AZ57" s="783"/>
      <c r="BA57" s="783"/>
      <c r="BB57" s="783"/>
      <c r="BC57" s="783"/>
      <c r="BD57" s="95">
        <v>0</v>
      </c>
      <c r="BE57" s="95"/>
      <c r="BF57" s="95"/>
      <c r="BG57" s="69">
        <v>1</v>
      </c>
      <c r="BH57" s="69"/>
      <c r="BI57" s="783"/>
      <c r="BJ57" s="69"/>
      <c r="BK57" s="783"/>
      <c r="BL57" s="69"/>
      <c r="BM57" s="69"/>
      <c r="BN57" s="69"/>
      <c r="BO57" s="69"/>
      <c r="BP57" s="69">
        <v>0</v>
      </c>
      <c r="BQ57" s="69"/>
      <c r="BR57" s="69">
        <v>0</v>
      </c>
      <c r="BS57" s="69">
        <v>1</v>
      </c>
      <c r="BT57" s="783"/>
      <c r="BU57" s="780" t="s">
        <v>481</v>
      </c>
      <c r="BV57" s="95" t="s">
        <v>481</v>
      </c>
      <c r="BW57" s="780" t="s">
        <v>481</v>
      </c>
      <c r="BX57" s="95" t="s">
        <v>481</v>
      </c>
      <c r="BY57" s="95" t="s">
        <v>481</v>
      </c>
      <c r="BZ57" s="95">
        <v>19</v>
      </c>
      <c r="CA57" s="95" t="s">
        <v>481</v>
      </c>
      <c r="CB57" s="95">
        <v>0</v>
      </c>
      <c r="CC57" s="95" t="s">
        <v>481</v>
      </c>
      <c r="CD57" s="95" t="s">
        <v>481</v>
      </c>
      <c r="CE57" s="95" t="s">
        <v>481</v>
      </c>
      <c r="CF57" s="95" t="s">
        <v>481</v>
      </c>
      <c r="CG57" s="95"/>
      <c r="CH57" s="780">
        <v>0</v>
      </c>
      <c r="CI57" s="95">
        <v>0</v>
      </c>
      <c r="CJ57" s="780">
        <v>0</v>
      </c>
      <c r="CK57" s="780">
        <v>0</v>
      </c>
      <c r="CL57" s="780">
        <v>0</v>
      </c>
      <c r="CM57" s="780" t="s">
        <v>481</v>
      </c>
      <c r="CN57" s="780" t="s">
        <v>481</v>
      </c>
      <c r="CO57" s="780" t="s">
        <v>481</v>
      </c>
      <c r="CP57" s="780" t="s">
        <v>481</v>
      </c>
      <c r="CQ57" s="780">
        <v>0</v>
      </c>
      <c r="CR57" s="95">
        <v>0</v>
      </c>
      <c r="CS57" s="780">
        <v>0</v>
      </c>
      <c r="CT57" s="95">
        <v>0</v>
      </c>
      <c r="CU57" s="780">
        <v>0</v>
      </c>
      <c r="CV57" s="780">
        <v>0</v>
      </c>
      <c r="CW57" s="780" t="s">
        <v>481</v>
      </c>
      <c r="CX57" s="780">
        <v>0</v>
      </c>
      <c r="CY57" s="780" t="s">
        <v>481</v>
      </c>
      <c r="CZ57" s="95">
        <v>0</v>
      </c>
      <c r="DA57" s="780" t="s">
        <v>481</v>
      </c>
      <c r="DB57" s="95" t="s">
        <v>481</v>
      </c>
      <c r="DC57" s="780" t="s">
        <v>481</v>
      </c>
      <c r="DD57" s="780">
        <v>1</v>
      </c>
      <c r="DE57" s="780" t="s">
        <v>481</v>
      </c>
      <c r="DF57" s="780" t="s">
        <v>481</v>
      </c>
      <c r="DG57" s="95">
        <v>0</v>
      </c>
      <c r="DH57" s="94"/>
      <c r="DI57" s="95" t="s">
        <v>481</v>
      </c>
      <c r="DJ57" s="95">
        <v>0</v>
      </c>
      <c r="DK57" s="95">
        <v>0</v>
      </c>
      <c r="DL57" s="95">
        <v>0</v>
      </c>
      <c r="DM57" s="780">
        <v>0</v>
      </c>
      <c r="DN57" s="780">
        <v>0</v>
      </c>
      <c r="DO57" s="780" t="s">
        <v>481</v>
      </c>
      <c r="DP57" s="780"/>
      <c r="DQ57" s="785"/>
      <c r="DR57" s="780">
        <v>0</v>
      </c>
      <c r="DS57" s="783"/>
      <c r="DT57" s="783"/>
      <c r="DU57" s="783"/>
      <c r="DV57" s="84">
        <v>0</v>
      </c>
      <c r="DW57" s="84">
        <v>0</v>
      </c>
      <c r="DX57" s="780">
        <v>0</v>
      </c>
      <c r="DY57" s="783"/>
      <c r="DZ57" s="780">
        <v>0</v>
      </c>
      <c r="EA57" s="780"/>
      <c r="EB57" s="95"/>
      <c r="EC57" s="783"/>
      <c r="ED57" s="95"/>
      <c r="EE57" s="783"/>
      <c r="EF57" s="783"/>
      <c r="EG57" s="783"/>
      <c r="EH57" s="783"/>
      <c r="EI57" s="780"/>
      <c r="EJ57" s="780"/>
      <c r="EK57" s="780"/>
      <c r="EL57" s="780"/>
      <c r="EM57" s="780"/>
      <c r="EN57" s="780">
        <v>0</v>
      </c>
      <c r="EO57" s="780"/>
      <c r="EP57" s="780"/>
      <c r="EQ57" s="783"/>
      <c r="ER57" s="780">
        <v>0</v>
      </c>
      <c r="ES57" s="780">
        <v>0</v>
      </c>
      <c r="ET57" s="780"/>
      <c r="EU57" s="780" t="s">
        <v>481</v>
      </c>
      <c r="EV57" s="780" t="s">
        <v>481</v>
      </c>
      <c r="EW57" s="780" t="s">
        <v>481</v>
      </c>
      <c r="EX57" s="780"/>
      <c r="EY57" s="780"/>
      <c r="EZ57" s="95"/>
      <c r="FA57" s="95"/>
      <c r="FB57" s="780"/>
      <c r="FC57" s="780"/>
      <c r="FD57" s="780"/>
      <c r="FE57" s="780"/>
      <c r="FF57" s="780" t="s">
        <v>481</v>
      </c>
      <c r="FG57" s="780" t="s">
        <v>481</v>
      </c>
      <c r="FH57" s="780"/>
      <c r="FI57" s="780"/>
      <c r="FJ57" s="780">
        <v>0</v>
      </c>
      <c r="FK57" s="780"/>
      <c r="FL57" s="780"/>
      <c r="FM57" s="780"/>
      <c r="FN57" s="780"/>
      <c r="FO57" s="780"/>
      <c r="FP57" s="780"/>
      <c r="FQ57" s="780"/>
      <c r="FR57" s="780"/>
      <c r="FS57" s="780"/>
      <c r="FT57" s="780"/>
      <c r="FU57" s="783"/>
      <c r="FV57" s="785"/>
      <c r="FW57" s="780"/>
      <c r="FX57" s="95">
        <v>0</v>
      </c>
      <c r="FY57" s="95"/>
      <c r="FZ57" s="780"/>
      <c r="GA57" s="780"/>
      <c r="GB57" s="780"/>
      <c r="GC57" s="780"/>
      <c r="GD57" s="780"/>
      <c r="GE57" s="783"/>
      <c r="GF57" s="95">
        <v>0</v>
      </c>
      <c r="GG57" s="785" t="s">
        <v>481</v>
      </c>
      <c r="GH57" s="783"/>
      <c r="GI57" s="780">
        <v>0</v>
      </c>
      <c r="GJ57" s="780"/>
      <c r="GK57" s="780"/>
      <c r="GL57" s="780"/>
      <c r="GM57" s="780"/>
      <c r="GN57" s="780"/>
      <c r="GO57" s="780"/>
      <c r="GP57" s="780">
        <v>0</v>
      </c>
      <c r="GQ57" s="780"/>
      <c r="GR57" s="780"/>
      <c r="GS57" s="780"/>
      <c r="GT57" s="780"/>
      <c r="GU57" s="780"/>
      <c r="GV57" s="780"/>
      <c r="GW57" s="780"/>
      <c r="GX57" s="780"/>
      <c r="GY57" s="780"/>
      <c r="GZ57" s="780" t="s">
        <v>481</v>
      </c>
      <c r="HA57" s="780">
        <v>0</v>
      </c>
      <c r="HB57" s="780"/>
      <c r="HC57" s="780">
        <v>0</v>
      </c>
      <c r="HD57" s="780"/>
      <c r="HE57" s="783"/>
      <c r="HF57" s="783"/>
      <c r="HG57" s="783"/>
      <c r="HH57" s="783"/>
      <c r="HI57" s="780"/>
      <c r="HJ57" s="95"/>
      <c r="HK57" s="95"/>
      <c r="HL57" s="780"/>
      <c r="HM57" s="95"/>
      <c r="HN57" s="783"/>
      <c r="HO57" s="783"/>
      <c r="HP57" s="783"/>
      <c r="HQ57" s="783"/>
      <c r="HR57" s="783"/>
      <c r="HS57" s="780"/>
      <c r="HT57" s="780"/>
      <c r="HU57" s="780"/>
      <c r="HV57" s="780"/>
      <c r="HW57" s="780">
        <v>0</v>
      </c>
      <c r="HX57" s="780">
        <v>0</v>
      </c>
      <c r="HY57" s="780" t="s">
        <v>451</v>
      </c>
      <c r="HZ57" s="780" t="s">
        <v>451</v>
      </c>
      <c r="IA57" s="780"/>
      <c r="IB57" s="780">
        <v>0</v>
      </c>
      <c r="IC57" s="780" t="s">
        <v>481</v>
      </c>
      <c r="ID57" s="780"/>
      <c r="IE57" s="780"/>
      <c r="IF57" s="780">
        <v>0</v>
      </c>
      <c r="IG57" s="783"/>
      <c r="IH57" s="783"/>
      <c r="II57" s="780">
        <v>0</v>
      </c>
      <c r="IJ57" s="783"/>
      <c r="IK57" s="783"/>
      <c r="IL57" s="90"/>
      <c r="IM57" s="95" t="s">
        <v>481</v>
      </c>
      <c r="IN57" s="95" t="s">
        <v>481</v>
      </c>
      <c r="IO57" s="780"/>
      <c r="IP57" s="780"/>
      <c r="IQ57" s="780" t="s">
        <v>481</v>
      </c>
      <c r="IR57" s="785"/>
      <c r="IS57" s="780"/>
      <c r="IT57" s="780"/>
      <c r="IU57" s="780"/>
      <c r="IV57" s="780"/>
      <c r="IW57" s="95">
        <v>0</v>
      </c>
      <c r="IX57" s="95"/>
      <c r="IY57" s="95"/>
      <c r="IZ57" s="95"/>
      <c r="JA57" s="95"/>
      <c r="JB57" s="95"/>
      <c r="JC57" s="95"/>
      <c r="JD57" s="95"/>
      <c r="JE57" s="95"/>
      <c r="JF57" s="95"/>
      <c r="JG57" s="95"/>
      <c r="JH57" s="95"/>
      <c r="JI57" s="95"/>
      <c r="JJ57" s="95"/>
      <c r="JK57" s="95"/>
      <c r="JL57" s="95"/>
      <c r="JM57" s="95"/>
      <c r="JN57" s="95"/>
      <c r="JO57" s="95"/>
      <c r="JP57" s="95"/>
      <c r="JQ57" s="95"/>
      <c r="JR57" s="95"/>
      <c r="JS57" s="780"/>
      <c r="JT57" s="780"/>
      <c r="JU57" s="780"/>
      <c r="JV57" s="780"/>
      <c r="JW57" s="780"/>
      <c r="JX57" s="780"/>
      <c r="JY57" s="780"/>
      <c r="JZ57" s="780"/>
      <c r="KA57" s="783"/>
      <c r="KB57" s="780"/>
      <c r="KC57" s="780"/>
      <c r="KD57" s="780"/>
      <c r="KE57" s="780"/>
      <c r="KF57" s="780"/>
      <c r="KG57" s="780">
        <v>0</v>
      </c>
      <c r="KH57" s="780"/>
      <c r="KI57" s="780"/>
      <c r="KJ57" s="780">
        <v>0</v>
      </c>
      <c r="KK57" s="780"/>
      <c r="KL57" s="780"/>
      <c r="KM57" s="780"/>
      <c r="KN57" s="780">
        <v>0</v>
      </c>
      <c r="KO57" s="780"/>
      <c r="KP57" s="95"/>
      <c r="KQ57" s="783"/>
      <c r="KR57" s="90"/>
      <c r="KS57" s="783"/>
      <c r="KT57" s="90"/>
      <c r="KU57" s="90"/>
      <c r="KV57" s="90"/>
      <c r="KW57" s="90"/>
      <c r="KX57" s="90"/>
      <c r="KY57" s="90"/>
      <c r="KZ57" s="90"/>
      <c r="LA57" s="90" t="s">
        <v>481</v>
      </c>
      <c r="LB57" s="90" t="s">
        <v>481</v>
      </c>
      <c r="LC57" s="90" t="s">
        <v>481</v>
      </c>
      <c r="LD57" s="90" t="s">
        <v>481</v>
      </c>
      <c r="LE57" s="90" t="s">
        <v>481</v>
      </c>
      <c r="LF57" s="90">
        <v>1</v>
      </c>
      <c r="LG57" s="90" t="s">
        <v>481</v>
      </c>
      <c r="LH57" s="90"/>
      <c r="LI57" s="90"/>
      <c r="LJ57" s="90">
        <v>0</v>
      </c>
      <c r="LK57" s="90"/>
      <c r="LL57" s="90"/>
      <c r="LM57" s="90">
        <v>1</v>
      </c>
      <c r="LN57" s="90"/>
      <c r="LO57" s="90"/>
      <c r="LP57" s="90"/>
      <c r="LQ57" s="90"/>
    </row>
    <row r="58" spans="1:329" ht="68" x14ac:dyDescent="0.2">
      <c r="A58" s="750"/>
      <c r="B58" s="747"/>
      <c r="C58" s="83" t="s">
        <v>267</v>
      </c>
      <c r="D58" s="69" t="s">
        <v>268</v>
      </c>
      <c r="E58" s="771" t="s">
        <v>251</v>
      </c>
      <c r="F58" s="783"/>
      <c r="G58" s="95"/>
      <c r="H58" s="783"/>
      <c r="I58" s="783"/>
      <c r="J58" s="95"/>
      <c r="K58" s="780"/>
      <c r="L58" s="69">
        <v>1</v>
      </c>
      <c r="M58" s="69">
        <v>1</v>
      </c>
      <c r="N58" s="69" t="s">
        <v>481</v>
      </c>
      <c r="O58" s="783" t="s">
        <v>481</v>
      </c>
      <c r="P58" s="69" t="s">
        <v>481</v>
      </c>
      <c r="Q58" s="95"/>
      <c r="R58" s="780">
        <v>2</v>
      </c>
      <c r="S58" s="95">
        <v>1</v>
      </c>
      <c r="T58" s="780">
        <v>1</v>
      </c>
      <c r="U58" s="780"/>
      <c r="V58" s="95"/>
      <c r="W58" s="780"/>
      <c r="X58" s="95">
        <v>1</v>
      </c>
      <c r="Y58" s="95"/>
      <c r="Z58" s="95"/>
      <c r="AA58" s="783"/>
      <c r="AB58" s="95">
        <v>1</v>
      </c>
      <c r="AC58" s="784"/>
      <c r="AD58" s="783"/>
      <c r="AE58" s="783"/>
      <c r="AF58" s="783"/>
      <c r="AG58" s="783"/>
      <c r="AH58" s="783"/>
      <c r="AI58" s="783"/>
      <c r="AJ58" s="780"/>
      <c r="AK58" s="780"/>
      <c r="AL58" s="95"/>
      <c r="AM58" s="95"/>
      <c r="AN58" s="95"/>
      <c r="AO58" s="783"/>
      <c r="AP58" s="95"/>
      <c r="AQ58" s="783"/>
      <c r="AR58" s="780"/>
      <c r="AS58" s="780">
        <v>0</v>
      </c>
      <c r="AT58" s="783"/>
      <c r="AU58" s="95"/>
      <c r="AV58" s="780"/>
      <c r="AW58" s="780"/>
      <c r="AX58" s="95"/>
      <c r="AY58" s="95"/>
      <c r="AZ58" s="783"/>
      <c r="BA58" s="783"/>
      <c r="BB58" s="783"/>
      <c r="BC58" s="783"/>
      <c r="BD58" s="95">
        <v>0</v>
      </c>
      <c r="BE58" s="95"/>
      <c r="BF58" s="95"/>
      <c r="BG58" s="69"/>
      <c r="BH58" s="69"/>
      <c r="BI58" s="783"/>
      <c r="BJ58" s="69"/>
      <c r="BK58" s="783"/>
      <c r="BL58" s="69"/>
      <c r="BM58" s="69"/>
      <c r="BN58" s="69"/>
      <c r="BO58" s="69"/>
      <c r="BP58" s="69">
        <v>0</v>
      </c>
      <c r="BQ58" s="69"/>
      <c r="BR58" s="69"/>
      <c r="BS58" s="69">
        <v>1</v>
      </c>
      <c r="BT58" s="783"/>
      <c r="BU58" s="780" t="s">
        <v>481</v>
      </c>
      <c r="BV58" s="95" t="s">
        <v>481</v>
      </c>
      <c r="BW58" s="780">
        <v>1</v>
      </c>
      <c r="BX58" s="95" t="s">
        <v>481</v>
      </c>
      <c r="BY58" s="95" t="s">
        <v>481</v>
      </c>
      <c r="BZ58" s="95">
        <v>4</v>
      </c>
      <c r="CA58" s="95" t="s">
        <v>481</v>
      </c>
      <c r="CB58" s="95">
        <v>0</v>
      </c>
      <c r="CC58" s="95" t="s">
        <v>481</v>
      </c>
      <c r="CD58" s="95" t="s">
        <v>481</v>
      </c>
      <c r="CE58" s="95" t="s">
        <v>481</v>
      </c>
      <c r="CF58" s="95" t="s">
        <v>481</v>
      </c>
      <c r="CG58" s="95"/>
      <c r="CH58" s="780">
        <v>0</v>
      </c>
      <c r="CI58" s="95">
        <v>0</v>
      </c>
      <c r="CJ58" s="780">
        <v>0</v>
      </c>
      <c r="CK58" s="780">
        <v>0</v>
      </c>
      <c r="CL58" s="780">
        <v>0</v>
      </c>
      <c r="CM58" s="780" t="s">
        <v>481</v>
      </c>
      <c r="CN58" s="780" t="s">
        <v>481</v>
      </c>
      <c r="CO58" s="780" t="s">
        <v>481</v>
      </c>
      <c r="CP58" s="780" t="s">
        <v>481</v>
      </c>
      <c r="CQ58" s="780">
        <v>0</v>
      </c>
      <c r="CR58" s="95">
        <v>0</v>
      </c>
      <c r="CS58" s="780">
        <v>0</v>
      </c>
      <c r="CT58" s="95">
        <v>0</v>
      </c>
      <c r="CU58" s="780">
        <v>0</v>
      </c>
      <c r="CV58" s="780">
        <v>0</v>
      </c>
      <c r="CW58" s="780" t="s">
        <v>481</v>
      </c>
      <c r="CX58" s="780">
        <v>0</v>
      </c>
      <c r="CY58" s="780" t="s">
        <v>481</v>
      </c>
      <c r="CZ58" s="95">
        <v>0</v>
      </c>
      <c r="DA58" s="780" t="s">
        <v>481</v>
      </c>
      <c r="DB58" s="95" t="s">
        <v>481</v>
      </c>
      <c r="DC58" s="780" t="s">
        <v>481</v>
      </c>
      <c r="DD58" s="780" t="s">
        <v>481</v>
      </c>
      <c r="DE58" s="780" t="s">
        <v>481</v>
      </c>
      <c r="DF58" s="780" t="s">
        <v>481</v>
      </c>
      <c r="DG58" s="95">
        <v>0</v>
      </c>
      <c r="DH58" s="94"/>
      <c r="DI58" s="95" t="s">
        <v>481</v>
      </c>
      <c r="DJ58" s="95">
        <v>0</v>
      </c>
      <c r="DK58" s="95">
        <v>0</v>
      </c>
      <c r="DL58" s="95">
        <v>0</v>
      </c>
      <c r="DM58" s="780">
        <v>0</v>
      </c>
      <c r="DN58" s="780">
        <v>0</v>
      </c>
      <c r="DO58" s="780" t="s">
        <v>481</v>
      </c>
      <c r="DP58" s="780"/>
      <c r="DQ58" s="785"/>
      <c r="DR58" s="780">
        <v>0</v>
      </c>
      <c r="DS58" s="783"/>
      <c r="DT58" s="783"/>
      <c r="DU58" s="783"/>
      <c r="DV58" s="84">
        <v>0</v>
      </c>
      <c r="DW58" s="84">
        <v>0</v>
      </c>
      <c r="DX58" s="780">
        <v>0</v>
      </c>
      <c r="DY58" s="783"/>
      <c r="DZ58" s="780">
        <v>0</v>
      </c>
      <c r="EA58" s="780"/>
      <c r="EB58" s="95"/>
      <c r="EC58" s="783"/>
      <c r="ED58" s="95"/>
      <c r="EE58" s="783"/>
      <c r="EF58" s="783"/>
      <c r="EG58" s="783"/>
      <c r="EH58" s="783"/>
      <c r="EI58" s="780"/>
      <c r="EJ58" s="780"/>
      <c r="EK58" s="780"/>
      <c r="EL58" s="780"/>
      <c r="EM58" s="780"/>
      <c r="EN58" s="780">
        <v>0</v>
      </c>
      <c r="EO58" s="780"/>
      <c r="EP58" s="780"/>
      <c r="EQ58" s="783"/>
      <c r="ER58" s="780">
        <v>0</v>
      </c>
      <c r="ES58" s="780">
        <v>0</v>
      </c>
      <c r="ET58" s="780"/>
      <c r="EU58" s="780" t="s">
        <v>481</v>
      </c>
      <c r="EV58" s="780" t="s">
        <v>481</v>
      </c>
      <c r="EW58" s="780" t="s">
        <v>481</v>
      </c>
      <c r="EX58" s="780"/>
      <c r="EY58" s="780"/>
      <c r="EZ58" s="95"/>
      <c r="FA58" s="95"/>
      <c r="FB58" s="780"/>
      <c r="FC58" s="780">
        <v>1</v>
      </c>
      <c r="FD58" s="780"/>
      <c r="FE58" s="780">
        <v>1</v>
      </c>
      <c r="FF58" s="780" t="s">
        <v>481</v>
      </c>
      <c r="FG58" s="780" t="s">
        <v>481</v>
      </c>
      <c r="FH58" s="780"/>
      <c r="FI58" s="780"/>
      <c r="FJ58" s="780">
        <v>0</v>
      </c>
      <c r="FK58" s="780"/>
      <c r="FL58" s="780"/>
      <c r="FM58" s="780"/>
      <c r="FN58" s="780" t="s">
        <v>6122</v>
      </c>
      <c r="FO58" s="780"/>
      <c r="FP58" s="780"/>
      <c r="FQ58" s="780"/>
      <c r="FR58" s="780"/>
      <c r="FS58" s="780"/>
      <c r="FT58" s="780"/>
      <c r="FU58" s="783"/>
      <c r="FV58" s="785"/>
      <c r="FW58" s="780">
        <v>1</v>
      </c>
      <c r="FX58" s="95">
        <v>0</v>
      </c>
      <c r="FY58" s="95"/>
      <c r="FZ58" s="780"/>
      <c r="GA58" s="780"/>
      <c r="GB58" s="780"/>
      <c r="GC58" s="780"/>
      <c r="GD58" s="780"/>
      <c r="GE58" s="783"/>
      <c r="GF58" s="95">
        <v>0</v>
      </c>
      <c r="GG58" s="785" t="s">
        <v>481</v>
      </c>
      <c r="GH58" s="783"/>
      <c r="GI58" s="780">
        <v>0</v>
      </c>
      <c r="GJ58" s="780">
        <v>1</v>
      </c>
      <c r="GK58" s="780"/>
      <c r="GL58" s="780"/>
      <c r="GM58" s="780"/>
      <c r="GN58" s="780"/>
      <c r="GO58" s="780"/>
      <c r="GP58" s="780">
        <v>0</v>
      </c>
      <c r="GQ58" s="780"/>
      <c r="GR58" s="780"/>
      <c r="GS58" s="780"/>
      <c r="GT58" s="780"/>
      <c r="GU58" s="780"/>
      <c r="GV58" s="780"/>
      <c r="GW58" s="780"/>
      <c r="GX58" s="780"/>
      <c r="GY58" s="780"/>
      <c r="GZ58" s="780" t="s">
        <v>481</v>
      </c>
      <c r="HA58" s="780">
        <v>0</v>
      </c>
      <c r="HB58" s="780"/>
      <c r="HC58" s="780">
        <v>0</v>
      </c>
      <c r="HD58" s="780"/>
      <c r="HE58" s="783"/>
      <c r="HF58" s="783"/>
      <c r="HG58" s="783"/>
      <c r="HH58" s="783"/>
      <c r="HI58" s="780"/>
      <c r="HJ58" s="95"/>
      <c r="HK58" s="95"/>
      <c r="HL58" s="780"/>
      <c r="HM58" s="95"/>
      <c r="HN58" s="783"/>
      <c r="HO58" s="783"/>
      <c r="HP58" s="783"/>
      <c r="HQ58" s="783"/>
      <c r="HR58" s="783"/>
      <c r="HS58" s="780"/>
      <c r="HT58" s="780"/>
      <c r="HU58" s="780"/>
      <c r="HV58" s="780"/>
      <c r="HW58" s="780">
        <v>0</v>
      </c>
      <c r="HX58" s="780">
        <v>0</v>
      </c>
      <c r="HY58" s="780" t="s">
        <v>451</v>
      </c>
      <c r="HZ58" s="780" t="s">
        <v>451</v>
      </c>
      <c r="IA58" s="780"/>
      <c r="IB58" s="780">
        <v>0</v>
      </c>
      <c r="IC58" s="780" t="s">
        <v>481</v>
      </c>
      <c r="ID58" s="780"/>
      <c r="IE58" s="780"/>
      <c r="IF58" s="780">
        <v>0</v>
      </c>
      <c r="IG58" s="783"/>
      <c r="IH58" s="783"/>
      <c r="II58" s="780">
        <v>0</v>
      </c>
      <c r="IJ58" s="783"/>
      <c r="IK58" s="783"/>
      <c r="IL58" s="90"/>
      <c r="IM58" s="95" t="s">
        <v>481</v>
      </c>
      <c r="IN58" s="95" t="s">
        <v>481</v>
      </c>
      <c r="IO58" s="780"/>
      <c r="IP58" s="780"/>
      <c r="IQ58" s="780" t="s">
        <v>481</v>
      </c>
      <c r="IR58" s="785"/>
      <c r="IS58" s="780"/>
      <c r="IT58" s="780"/>
      <c r="IU58" s="780"/>
      <c r="IV58" s="780"/>
      <c r="IW58" s="95">
        <v>0</v>
      </c>
      <c r="IX58" s="95"/>
      <c r="IY58" s="95"/>
      <c r="IZ58" s="95">
        <v>1</v>
      </c>
      <c r="JA58" s="95"/>
      <c r="JB58" s="95"/>
      <c r="JC58" s="95"/>
      <c r="JD58" s="95"/>
      <c r="JE58" s="95"/>
      <c r="JF58" s="95"/>
      <c r="JG58" s="95"/>
      <c r="JH58" s="95">
        <v>1</v>
      </c>
      <c r="JI58" s="95">
        <v>1</v>
      </c>
      <c r="JJ58" s="95"/>
      <c r="JK58" s="95"/>
      <c r="JL58" s="95"/>
      <c r="JM58" s="95"/>
      <c r="JN58" s="95"/>
      <c r="JO58" s="95"/>
      <c r="JP58" s="95"/>
      <c r="JQ58" s="95" t="s">
        <v>1412</v>
      </c>
      <c r="JR58" s="95">
        <v>1</v>
      </c>
      <c r="JS58" s="780"/>
      <c r="JT58" s="780"/>
      <c r="JU58" s="780"/>
      <c r="JV58" s="780"/>
      <c r="JW58" s="780">
        <v>1</v>
      </c>
      <c r="JX58" s="780">
        <v>1</v>
      </c>
      <c r="JY58" s="780"/>
      <c r="JZ58" s="780"/>
      <c r="KA58" s="783"/>
      <c r="KB58" s="780"/>
      <c r="KC58" s="780"/>
      <c r="KD58" s="780"/>
      <c r="KE58" s="780">
        <v>1</v>
      </c>
      <c r="KF58" s="780"/>
      <c r="KG58" s="780">
        <v>0</v>
      </c>
      <c r="KH58" s="780"/>
      <c r="KI58" s="780"/>
      <c r="KJ58" s="780">
        <v>0</v>
      </c>
      <c r="KK58" s="780"/>
      <c r="KL58" s="780"/>
      <c r="KM58" s="780"/>
      <c r="KN58" s="780">
        <v>0</v>
      </c>
      <c r="KO58" s="780"/>
      <c r="KP58" s="95"/>
      <c r="KQ58" s="783"/>
      <c r="KR58" s="90"/>
      <c r="KS58" s="783"/>
      <c r="KT58" s="90"/>
      <c r="KU58" s="90"/>
      <c r="KV58" s="90"/>
      <c r="KW58" s="90"/>
      <c r="KX58" s="90"/>
      <c r="KY58" s="90"/>
      <c r="KZ58" s="90"/>
      <c r="LA58" s="90" t="s">
        <v>481</v>
      </c>
      <c r="LB58" s="90" t="s">
        <v>481</v>
      </c>
      <c r="LC58" s="90" t="s">
        <v>481</v>
      </c>
      <c r="LD58" s="90" t="s">
        <v>481</v>
      </c>
      <c r="LE58" s="90" t="s">
        <v>481</v>
      </c>
      <c r="LF58" s="90" t="s">
        <v>481</v>
      </c>
      <c r="LG58" s="90" t="s">
        <v>481</v>
      </c>
      <c r="LH58" s="90"/>
      <c r="LI58" s="90"/>
      <c r="LJ58" s="90">
        <v>0</v>
      </c>
      <c r="LK58" s="90"/>
      <c r="LL58" s="90"/>
      <c r="LM58" s="90"/>
      <c r="LN58" s="90"/>
      <c r="LO58" s="90"/>
      <c r="LP58" s="90"/>
      <c r="LQ58" s="90"/>
    </row>
    <row r="59" spans="1:329" ht="157.5" customHeight="1" x14ac:dyDescent="0.2">
      <c r="A59" s="750"/>
      <c r="B59" s="747"/>
      <c r="C59" s="83" t="s">
        <v>269</v>
      </c>
      <c r="D59" s="69" t="s">
        <v>429</v>
      </c>
      <c r="E59" s="771" t="s">
        <v>251</v>
      </c>
      <c r="F59" s="783"/>
      <c r="G59" s="95"/>
      <c r="H59" s="783"/>
      <c r="I59" s="783"/>
      <c r="J59" s="95"/>
      <c r="K59" s="780"/>
      <c r="L59" s="69" t="s">
        <v>481</v>
      </c>
      <c r="M59" s="69" t="s">
        <v>809</v>
      </c>
      <c r="N59" s="69" t="s">
        <v>481</v>
      </c>
      <c r="O59" s="783" t="s">
        <v>481</v>
      </c>
      <c r="P59" s="69" t="s">
        <v>481</v>
      </c>
      <c r="Q59" s="95"/>
      <c r="R59" s="780">
        <v>0</v>
      </c>
      <c r="S59" s="95">
        <v>1</v>
      </c>
      <c r="T59" s="780"/>
      <c r="U59" s="780"/>
      <c r="V59" s="95"/>
      <c r="W59" s="780"/>
      <c r="X59" s="95"/>
      <c r="Y59" s="95"/>
      <c r="Z59" s="95"/>
      <c r="AA59" s="783"/>
      <c r="AB59" s="95"/>
      <c r="AC59" s="784"/>
      <c r="AD59" s="783"/>
      <c r="AE59" s="783"/>
      <c r="AF59" s="783"/>
      <c r="AG59" s="783"/>
      <c r="AH59" s="783"/>
      <c r="AI59" s="783"/>
      <c r="AJ59" s="780"/>
      <c r="AK59" s="780"/>
      <c r="AL59" s="95"/>
      <c r="AM59" s="95"/>
      <c r="AN59" s="95"/>
      <c r="AO59" s="783"/>
      <c r="AP59" s="95"/>
      <c r="AQ59" s="783"/>
      <c r="AR59" s="780"/>
      <c r="AS59" s="780">
        <v>0</v>
      </c>
      <c r="AT59" s="783"/>
      <c r="AU59" s="95"/>
      <c r="AV59" s="780"/>
      <c r="AW59" s="780"/>
      <c r="AX59" s="95"/>
      <c r="AY59" s="95"/>
      <c r="AZ59" s="783"/>
      <c r="BA59" s="783"/>
      <c r="BB59" s="783"/>
      <c r="BC59" s="783"/>
      <c r="BD59" s="95">
        <v>0</v>
      </c>
      <c r="BE59" s="95"/>
      <c r="BF59" s="95"/>
      <c r="BG59" s="69"/>
      <c r="BH59" s="69">
        <v>1</v>
      </c>
      <c r="BI59" s="783"/>
      <c r="BJ59" s="69"/>
      <c r="BK59" s="783"/>
      <c r="BL59" s="69"/>
      <c r="BM59" s="69"/>
      <c r="BN59" s="69"/>
      <c r="BO59" s="69">
        <v>1</v>
      </c>
      <c r="BP59" s="69">
        <v>1</v>
      </c>
      <c r="BQ59" s="69">
        <v>1</v>
      </c>
      <c r="BR59" s="69">
        <v>2</v>
      </c>
      <c r="BS59" s="69">
        <v>1</v>
      </c>
      <c r="BT59" s="783"/>
      <c r="BU59" s="780" t="s">
        <v>481</v>
      </c>
      <c r="BV59" s="95" t="s">
        <v>481</v>
      </c>
      <c r="BW59" s="780" t="s">
        <v>481</v>
      </c>
      <c r="BX59" s="95" t="s">
        <v>481</v>
      </c>
      <c r="BY59" s="95" t="s">
        <v>481</v>
      </c>
      <c r="BZ59" s="95">
        <v>30</v>
      </c>
      <c r="CA59" s="95" t="s">
        <v>481</v>
      </c>
      <c r="CB59" s="95">
        <v>0</v>
      </c>
      <c r="CC59" s="95" t="s">
        <v>481</v>
      </c>
      <c r="CD59" s="95" t="s">
        <v>481</v>
      </c>
      <c r="CE59" s="95" t="s">
        <v>481</v>
      </c>
      <c r="CF59" s="95" t="s">
        <v>481</v>
      </c>
      <c r="CG59" s="95"/>
      <c r="CH59" s="780">
        <v>0</v>
      </c>
      <c r="CI59" s="95">
        <v>0</v>
      </c>
      <c r="CJ59" s="780">
        <v>0</v>
      </c>
      <c r="CK59" s="780">
        <v>0</v>
      </c>
      <c r="CL59" s="780">
        <v>0</v>
      </c>
      <c r="CM59" s="780" t="s">
        <v>481</v>
      </c>
      <c r="CN59" s="780" t="s">
        <v>481</v>
      </c>
      <c r="CO59" s="780" t="s">
        <v>481</v>
      </c>
      <c r="CP59" s="780" t="s">
        <v>481</v>
      </c>
      <c r="CQ59" s="780">
        <v>0</v>
      </c>
      <c r="CR59" s="95">
        <v>0</v>
      </c>
      <c r="CS59" s="780">
        <v>0</v>
      </c>
      <c r="CT59" s="95">
        <v>0</v>
      </c>
      <c r="CU59" s="780">
        <v>0</v>
      </c>
      <c r="CV59" s="780">
        <v>0</v>
      </c>
      <c r="CW59" s="780" t="s">
        <v>481</v>
      </c>
      <c r="CX59" s="780">
        <v>0</v>
      </c>
      <c r="CY59" s="780" t="s">
        <v>481</v>
      </c>
      <c r="CZ59" s="95">
        <v>0</v>
      </c>
      <c r="DA59" s="780" t="s">
        <v>481</v>
      </c>
      <c r="DB59" s="95" t="s">
        <v>481</v>
      </c>
      <c r="DC59" s="780" t="s">
        <v>481</v>
      </c>
      <c r="DD59" s="780" t="s">
        <v>481</v>
      </c>
      <c r="DE59" s="780" t="s">
        <v>481</v>
      </c>
      <c r="DF59" s="780" t="s">
        <v>481</v>
      </c>
      <c r="DG59" s="95">
        <v>0</v>
      </c>
      <c r="DH59" s="94"/>
      <c r="DI59" s="95" t="s">
        <v>481</v>
      </c>
      <c r="DJ59" s="95">
        <v>0</v>
      </c>
      <c r="DK59" s="95">
        <v>0</v>
      </c>
      <c r="DL59" s="95">
        <v>0</v>
      </c>
      <c r="DM59" s="780">
        <v>0</v>
      </c>
      <c r="DN59" s="780">
        <v>0</v>
      </c>
      <c r="DO59" s="780" t="s">
        <v>481</v>
      </c>
      <c r="DP59" s="780"/>
      <c r="DQ59" s="785"/>
      <c r="DR59" s="780">
        <v>0</v>
      </c>
      <c r="DS59" s="783"/>
      <c r="DT59" s="783"/>
      <c r="DU59" s="783"/>
      <c r="DV59" s="84">
        <v>0</v>
      </c>
      <c r="DW59" s="84">
        <v>0</v>
      </c>
      <c r="DX59" s="780">
        <v>0</v>
      </c>
      <c r="DY59" s="783"/>
      <c r="DZ59" s="780">
        <v>0</v>
      </c>
      <c r="EA59" s="780"/>
      <c r="EB59" s="95"/>
      <c r="EC59" s="783"/>
      <c r="ED59" s="95"/>
      <c r="EE59" s="783"/>
      <c r="EF59" s="783"/>
      <c r="EG59" s="783"/>
      <c r="EH59" s="783"/>
      <c r="EI59" s="780"/>
      <c r="EJ59" s="780"/>
      <c r="EK59" s="780"/>
      <c r="EL59" s="780"/>
      <c r="EM59" s="780"/>
      <c r="EN59" s="780">
        <v>0</v>
      </c>
      <c r="EO59" s="780"/>
      <c r="EP59" s="780"/>
      <c r="EQ59" s="783"/>
      <c r="ER59" s="780">
        <v>0</v>
      </c>
      <c r="ES59" s="780">
        <v>2</v>
      </c>
      <c r="ET59" s="780"/>
      <c r="EU59" s="780" t="s">
        <v>481</v>
      </c>
      <c r="EV59" s="780" t="s">
        <v>481</v>
      </c>
      <c r="EW59" s="780" t="s">
        <v>481</v>
      </c>
      <c r="EX59" s="780"/>
      <c r="EY59" s="780"/>
      <c r="EZ59" s="95"/>
      <c r="FA59" s="95"/>
      <c r="FB59" s="780"/>
      <c r="FC59" s="780"/>
      <c r="FD59" s="780"/>
      <c r="FE59" s="780"/>
      <c r="FF59" s="780" t="s">
        <v>481</v>
      </c>
      <c r="FG59" s="780" t="s">
        <v>481</v>
      </c>
      <c r="FH59" s="780"/>
      <c r="FI59" s="780"/>
      <c r="FJ59" s="780">
        <v>0</v>
      </c>
      <c r="FK59" s="780"/>
      <c r="FL59" s="780"/>
      <c r="FM59" s="780"/>
      <c r="FN59" s="780"/>
      <c r="FO59" s="780"/>
      <c r="FP59" s="780"/>
      <c r="FQ59" s="780"/>
      <c r="FR59" s="780"/>
      <c r="FS59" s="780"/>
      <c r="FT59" s="780"/>
      <c r="FU59" s="783"/>
      <c r="FV59" s="785">
        <v>6</v>
      </c>
      <c r="FW59" s="780"/>
      <c r="FX59" s="95">
        <v>0</v>
      </c>
      <c r="FY59" s="95"/>
      <c r="FZ59" s="780"/>
      <c r="GA59" s="780"/>
      <c r="GB59" s="780"/>
      <c r="GC59" s="780"/>
      <c r="GD59" s="780"/>
      <c r="GE59" s="783"/>
      <c r="GF59" s="95">
        <v>2</v>
      </c>
      <c r="GG59" s="785" t="s">
        <v>481</v>
      </c>
      <c r="GH59" s="783"/>
      <c r="GI59" s="780">
        <v>0</v>
      </c>
      <c r="GJ59" s="780"/>
      <c r="GK59" s="780"/>
      <c r="GL59" s="780"/>
      <c r="GM59" s="780"/>
      <c r="GN59" s="780"/>
      <c r="GO59" s="780"/>
      <c r="GP59" s="780">
        <v>0</v>
      </c>
      <c r="GQ59" s="780"/>
      <c r="GR59" s="780"/>
      <c r="GS59" s="780"/>
      <c r="GT59" s="780"/>
      <c r="GU59" s="780"/>
      <c r="GV59" s="780">
        <v>4</v>
      </c>
      <c r="GW59" s="780"/>
      <c r="GX59" s="780"/>
      <c r="GY59" s="780"/>
      <c r="GZ59" s="780">
        <v>1</v>
      </c>
      <c r="HA59" s="780">
        <v>0</v>
      </c>
      <c r="HB59" s="780"/>
      <c r="HC59" s="780">
        <v>0</v>
      </c>
      <c r="HD59" s="780"/>
      <c r="HE59" s="783"/>
      <c r="HF59" s="783"/>
      <c r="HG59" s="783"/>
      <c r="HH59" s="783"/>
      <c r="HI59" s="780"/>
      <c r="HJ59" s="95">
        <v>12</v>
      </c>
      <c r="HK59" s="95"/>
      <c r="HL59" s="780"/>
      <c r="HM59" s="95">
        <v>3</v>
      </c>
      <c r="HN59" s="783"/>
      <c r="HO59" s="783"/>
      <c r="HP59" s="783"/>
      <c r="HQ59" s="783"/>
      <c r="HR59" s="783"/>
      <c r="HS59" s="780">
        <v>1</v>
      </c>
      <c r="HT59" s="780"/>
      <c r="HU59" s="780"/>
      <c r="HV59" s="780"/>
      <c r="HW59" s="780">
        <v>0</v>
      </c>
      <c r="HX59" s="780">
        <v>0</v>
      </c>
      <c r="HY59" s="780" t="s">
        <v>451</v>
      </c>
      <c r="HZ59" s="780" t="s">
        <v>451</v>
      </c>
      <c r="IA59" s="780"/>
      <c r="IB59" s="780">
        <v>0</v>
      </c>
      <c r="IC59" s="780" t="s">
        <v>481</v>
      </c>
      <c r="ID59" s="780"/>
      <c r="IE59" s="780">
        <v>1</v>
      </c>
      <c r="IF59" s="780">
        <v>0</v>
      </c>
      <c r="IG59" s="783"/>
      <c r="IH59" s="783"/>
      <c r="II59" s="780">
        <v>3</v>
      </c>
      <c r="IJ59" s="783"/>
      <c r="IK59" s="783"/>
      <c r="IL59" s="90"/>
      <c r="IM59" s="95" t="s">
        <v>481</v>
      </c>
      <c r="IN59" s="95" t="s">
        <v>481</v>
      </c>
      <c r="IO59" s="780"/>
      <c r="IP59" s="780"/>
      <c r="IQ59" s="780" t="s">
        <v>481</v>
      </c>
      <c r="IR59" s="785"/>
      <c r="IS59" s="780"/>
      <c r="IT59" s="780"/>
      <c r="IU59" s="780"/>
      <c r="IV59" s="780"/>
      <c r="IW59" s="95">
        <v>1</v>
      </c>
      <c r="IX59" s="95">
        <v>1</v>
      </c>
      <c r="IY59" s="95"/>
      <c r="IZ59" s="95"/>
      <c r="JA59" s="95"/>
      <c r="JB59" s="95"/>
      <c r="JC59" s="95"/>
      <c r="JD59" s="95"/>
      <c r="JE59" s="95">
        <v>2</v>
      </c>
      <c r="JF59" s="95"/>
      <c r="JG59" s="95"/>
      <c r="JH59" s="95"/>
      <c r="JI59" s="95"/>
      <c r="JJ59" s="95"/>
      <c r="JK59" s="95">
        <v>2</v>
      </c>
      <c r="JL59" s="95"/>
      <c r="JM59" s="95"/>
      <c r="JN59" s="95"/>
      <c r="JO59" s="95"/>
      <c r="JP59" s="95"/>
      <c r="JQ59" s="95"/>
      <c r="JR59" s="95"/>
      <c r="JS59" s="780"/>
      <c r="JT59" s="780"/>
      <c r="JU59" s="780"/>
      <c r="JV59" s="780"/>
      <c r="JW59" s="780"/>
      <c r="JX59" s="780"/>
      <c r="JY59" s="780"/>
      <c r="JZ59" s="780"/>
      <c r="KA59" s="783"/>
      <c r="KB59" s="780">
        <v>1</v>
      </c>
      <c r="KC59" s="780"/>
      <c r="KD59" s="780"/>
      <c r="KE59" s="780"/>
      <c r="KF59" s="780"/>
      <c r="KG59" s="780">
        <v>0</v>
      </c>
      <c r="KH59" s="780">
        <v>4</v>
      </c>
      <c r="KI59" s="780"/>
      <c r="KJ59" s="780">
        <v>0</v>
      </c>
      <c r="KK59" s="780"/>
      <c r="KL59" s="780"/>
      <c r="KM59" s="780"/>
      <c r="KN59" s="780">
        <v>0</v>
      </c>
      <c r="KO59" s="780"/>
      <c r="KP59" s="95">
        <v>1</v>
      </c>
      <c r="KQ59" s="783"/>
      <c r="KR59" s="90"/>
      <c r="KS59" s="783"/>
      <c r="KT59" s="90"/>
      <c r="KU59" s="90"/>
      <c r="KV59" s="90"/>
      <c r="KW59" s="90"/>
      <c r="KX59" s="90"/>
      <c r="KY59" s="90"/>
      <c r="KZ59" s="90"/>
      <c r="LA59" s="90">
        <v>1</v>
      </c>
      <c r="LB59" s="90" t="s">
        <v>481</v>
      </c>
      <c r="LC59" s="90" t="s">
        <v>481</v>
      </c>
      <c r="LD59" s="90" t="s">
        <v>481</v>
      </c>
      <c r="LE59" s="90" t="s">
        <v>481</v>
      </c>
      <c r="LF59" s="90" t="s">
        <v>481</v>
      </c>
      <c r="LG59" s="90" t="s">
        <v>481</v>
      </c>
      <c r="LH59" s="90"/>
      <c r="LI59" s="90"/>
      <c r="LJ59" s="90">
        <v>0</v>
      </c>
      <c r="LK59" s="90"/>
      <c r="LL59" s="90"/>
      <c r="LM59" s="90"/>
      <c r="LN59" s="90"/>
      <c r="LO59" s="90">
        <v>1</v>
      </c>
      <c r="LP59" s="90"/>
      <c r="LQ59" s="90"/>
    </row>
    <row r="60" spans="1:329" ht="68" x14ac:dyDescent="0.2">
      <c r="A60" s="750"/>
      <c r="B60" s="747"/>
      <c r="C60" s="83" t="s">
        <v>270</v>
      </c>
      <c r="D60" s="69" t="s">
        <v>271</v>
      </c>
      <c r="E60" s="771" t="s">
        <v>251</v>
      </c>
      <c r="F60" s="783"/>
      <c r="G60" s="95"/>
      <c r="H60" s="783"/>
      <c r="I60" s="783"/>
      <c r="J60" s="95"/>
      <c r="K60" s="780"/>
      <c r="L60" s="69" t="s">
        <v>481</v>
      </c>
      <c r="M60" s="69" t="s">
        <v>809</v>
      </c>
      <c r="N60" s="69" t="s">
        <v>481</v>
      </c>
      <c r="O60" s="783" t="s">
        <v>481</v>
      </c>
      <c r="P60" s="69" t="s">
        <v>481</v>
      </c>
      <c r="Q60" s="95"/>
      <c r="R60" s="780">
        <v>0</v>
      </c>
      <c r="S60" s="95"/>
      <c r="T60" s="780"/>
      <c r="U60" s="780"/>
      <c r="V60" s="95"/>
      <c r="W60" s="780"/>
      <c r="X60" s="95"/>
      <c r="Y60" s="95"/>
      <c r="Z60" s="95"/>
      <c r="AA60" s="783"/>
      <c r="AB60" s="95">
        <v>4</v>
      </c>
      <c r="AC60" s="784"/>
      <c r="AD60" s="783"/>
      <c r="AE60" s="783"/>
      <c r="AF60" s="783"/>
      <c r="AG60" s="783"/>
      <c r="AH60" s="783"/>
      <c r="AI60" s="783"/>
      <c r="AJ60" s="780"/>
      <c r="AK60" s="780"/>
      <c r="AL60" s="95"/>
      <c r="AM60" s="95"/>
      <c r="AN60" s="95"/>
      <c r="AO60" s="783"/>
      <c r="AP60" s="95"/>
      <c r="AQ60" s="783"/>
      <c r="AR60" s="780"/>
      <c r="AS60" s="780">
        <v>0</v>
      </c>
      <c r="AT60" s="783"/>
      <c r="AU60" s="95"/>
      <c r="AV60" s="780"/>
      <c r="AW60" s="780"/>
      <c r="AX60" s="95"/>
      <c r="AY60" s="95"/>
      <c r="AZ60" s="783"/>
      <c r="BA60" s="783"/>
      <c r="BB60" s="783"/>
      <c r="BC60" s="783"/>
      <c r="BD60" s="95">
        <v>0</v>
      </c>
      <c r="BE60" s="95"/>
      <c r="BF60" s="95"/>
      <c r="BG60" s="69">
        <v>2</v>
      </c>
      <c r="BH60" s="69"/>
      <c r="BI60" s="783"/>
      <c r="BJ60" s="69"/>
      <c r="BK60" s="783"/>
      <c r="BL60" s="69"/>
      <c r="BM60" s="69"/>
      <c r="BN60" s="69"/>
      <c r="BO60" s="69">
        <v>5</v>
      </c>
      <c r="BP60" s="69">
        <v>2</v>
      </c>
      <c r="BQ60" s="69"/>
      <c r="BR60" s="69"/>
      <c r="BS60" s="69"/>
      <c r="BT60" s="783"/>
      <c r="BU60" s="780" t="s">
        <v>481</v>
      </c>
      <c r="BV60" s="95" t="s">
        <v>481</v>
      </c>
      <c r="BW60" s="780" t="s">
        <v>481</v>
      </c>
      <c r="BX60" s="95" t="s">
        <v>481</v>
      </c>
      <c r="BY60" s="95" t="s">
        <v>481</v>
      </c>
      <c r="BZ60" s="95">
        <v>12</v>
      </c>
      <c r="CA60" s="95" t="s">
        <v>481</v>
      </c>
      <c r="CB60" s="95">
        <v>0</v>
      </c>
      <c r="CC60" s="95" t="s">
        <v>481</v>
      </c>
      <c r="CD60" s="95" t="s">
        <v>481</v>
      </c>
      <c r="CE60" s="95" t="s">
        <v>481</v>
      </c>
      <c r="CF60" s="95" t="s">
        <v>481</v>
      </c>
      <c r="CG60" s="95"/>
      <c r="CH60" s="780">
        <v>0</v>
      </c>
      <c r="CI60" s="95">
        <v>0</v>
      </c>
      <c r="CJ60" s="780">
        <v>0</v>
      </c>
      <c r="CK60" s="780">
        <v>0</v>
      </c>
      <c r="CL60" s="780">
        <v>0</v>
      </c>
      <c r="CM60" s="780">
        <v>2</v>
      </c>
      <c r="CN60" s="780" t="s">
        <v>481</v>
      </c>
      <c r="CO60" s="780" t="s">
        <v>481</v>
      </c>
      <c r="CP60" s="780" t="s">
        <v>481</v>
      </c>
      <c r="CQ60" s="780">
        <v>0</v>
      </c>
      <c r="CR60" s="95">
        <v>0</v>
      </c>
      <c r="CS60" s="780">
        <v>0</v>
      </c>
      <c r="CT60" s="95">
        <v>0</v>
      </c>
      <c r="CU60" s="780">
        <v>0</v>
      </c>
      <c r="CV60" s="780">
        <v>0</v>
      </c>
      <c r="CW60" s="780" t="s">
        <v>481</v>
      </c>
      <c r="CX60" s="780">
        <v>0</v>
      </c>
      <c r="CY60" s="780" t="s">
        <v>481</v>
      </c>
      <c r="CZ60" s="95">
        <v>0</v>
      </c>
      <c r="DA60" s="780" t="s">
        <v>481</v>
      </c>
      <c r="DB60" s="95" t="s">
        <v>481</v>
      </c>
      <c r="DC60" s="780" t="s">
        <v>481</v>
      </c>
      <c r="DD60" s="780" t="s">
        <v>481</v>
      </c>
      <c r="DE60" s="780" t="s">
        <v>481</v>
      </c>
      <c r="DF60" s="780" t="s">
        <v>481</v>
      </c>
      <c r="DG60" s="95">
        <v>0</v>
      </c>
      <c r="DH60" s="94"/>
      <c r="DI60" s="95" t="s">
        <v>481</v>
      </c>
      <c r="DJ60" s="95">
        <v>0</v>
      </c>
      <c r="DK60" s="95">
        <v>0</v>
      </c>
      <c r="DL60" s="95">
        <v>0</v>
      </c>
      <c r="DM60" s="780">
        <v>0</v>
      </c>
      <c r="DN60" s="780">
        <v>0</v>
      </c>
      <c r="DO60" s="780" t="s">
        <v>481</v>
      </c>
      <c r="DP60" s="780"/>
      <c r="DQ60" s="785"/>
      <c r="DR60" s="780">
        <v>0</v>
      </c>
      <c r="DS60" s="783"/>
      <c r="DT60" s="783"/>
      <c r="DU60" s="783"/>
      <c r="DV60" s="84">
        <v>0</v>
      </c>
      <c r="DW60" s="84">
        <v>0</v>
      </c>
      <c r="DX60" s="780">
        <v>0</v>
      </c>
      <c r="DY60" s="783"/>
      <c r="DZ60" s="780">
        <v>0</v>
      </c>
      <c r="EA60" s="780"/>
      <c r="EB60" s="95"/>
      <c r="EC60" s="783"/>
      <c r="ED60" s="95"/>
      <c r="EE60" s="783"/>
      <c r="EF60" s="783"/>
      <c r="EG60" s="783"/>
      <c r="EH60" s="783"/>
      <c r="EI60" s="780"/>
      <c r="EJ60" s="780"/>
      <c r="EK60" s="780">
        <v>1</v>
      </c>
      <c r="EL60" s="780"/>
      <c r="EM60" s="780"/>
      <c r="EN60" s="780">
        <v>0</v>
      </c>
      <c r="EO60" s="780"/>
      <c r="EP60" s="780"/>
      <c r="EQ60" s="783"/>
      <c r="ER60" s="780">
        <v>0</v>
      </c>
      <c r="ES60" s="780">
        <v>0</v>
      </c>
      <c r="ET60" s="780"/>
      <c r="EU60" s="780" t="s">
        <v>481</v>
      </c>
      <c r="EV60" s="780" t="s">
        <v>481</v>
      </c>
      <c r="EW60" s="780" t="s">
        <v>481</v>
      </c>
      <c r="EX60" s="780"/>
      <c r="EY60" s="780"/>
      <c r="EZ60" s="95"/>
      <c r="FA60" s="95"/>
      <c r="FB60" s="780"/>
      <c r="FC60" s="780">
        <v>1</v>
      </c>
      <c r="FD60" s="780"/>
      <c r="FE60" s="780">
        <v>1</v>
      </c>
      <c r="FF60" s="780" t="s">
        <v>481</v>
      </c>
      <c r="FG60" s="780" t="s">
        <v>481</v>
      </c>
      <c r="FH60" s="780"/>
      <c r="FI60" s="780"/>
      <c r="FJ60" s="780">
        <v>1</v>
      </c>
      <c r="FK60" s="780"/>
      <c r="FL60" s="780"/>
      <c r="FM60" s="780" t="s">
        <v>6123</v>
      </c>
      <c r="FN60" s="780"/>
      <c r="FO60" s="780">
        <v>1</v>
      </c>
      <c r="FP60" s="780"/>
      <c r="FQ60" s="780"/>
      <c r="FR60" s="780"/>
      <c r="FS60" s="780"/>
      <c r="FT60" s="780"/>
      <c r="FU60" s="783"/>
      <c r="FV60" s="785">
        <v>2</v>
      </c>
      <c r="FW60" s="780"/>
      <c r="FX60" s="95">
        <v>0</v>
      </c>
      <c r="FY60" s="95"/>
      <c r="FZ60" s="780"/>
      <c r="GA60" s="780">
        <v>2</v>
      </c>
      <c r="GB60" s="780"/>
      <c r="GC60" s="780"/>
      <c r="GD60" s="780"/>
      <c r="GE60" s="783"/>
      <c r="GF60" s="95">
        <v>2</v>
      </c>
      <c r="GG60" s="785" t="s">
        <v>481</v>
      </c>
      <c r="GH60" s="783"/>
      <c r="GI60" s="780">
        <v>3</v>
      </c>
      <c r="GJ60" s="780"/>
      <c r="GK60" s="780"/>
      <c r="GL60" s="780"/>
      <c r="GM60" s="780"/>
      <c r="GN60" s="780"/>
      <c r="GO60" s="780"/>
      <c r="GP60" s="780">
        <v>0</v>
      </c>
      <c r="GQ60" s="780"/>
      <c r="GR60" s="780"/>
      <c r="GS60" s="780"/>
      <c r="GT60" s="780"/>
      <c r="GU60" s="780"/>
      <c r="GV60" s="780"/>
      <c r="GW60" s="780"/>
      <c r="GX60" s="780"/>
      <c r="GY60" s="780"/>
      <c r="GZ60" s="780" t="s">
        <v>481</v>
      </c>
      <c r="HA60" s="780">
        <v>0</v>
      </c>
      <c r="HB60" s="780"/>
      <c r="HC60" s="780">
        <v>0</v>
      </c>
      <c r="HD60" s="780">
        <v>1</v>
      </c>
      <c r="HE60" s="783"/>
      <c r="HF60" s="783"/>
      <c r="HG60" s="783"/>
      <c r="HH60" s="783"/>
      <c r="HI60" s="780"/>
      <c r="HJ60" s="95">
        <v>24</v>
      </c>
      <c r="HK60" s="95"/>
      <c r="HL60" s="780"/>
      <c r="HM60" s="95">
        <v>1</v>
      </c>
      <c r="HN60" s="783"/>
      <c r="HO60" s="783"/>
      <c r="HP60" s="783"/>
      <c r="HQ60" s="783"/>
      <c r="HR60" s="783"/>
      <c r="HS60" s="780">
        <v>2</v>
      </c>
      <c r="HT60" s="780"/>
      <c r="HU60" s="780">
        <v>1</v>
      </c>
      <c r="HV60" s="780"/>
      <c r="HW60" s="780">
        <v>0</v>
      </c>
      <c r="HX60" s="780">
        <v>0</v>
      </c>
      <c r="HY60" s="780" t="s">
        <v>451</v>
      </c>
      <c r="HZ60" s="780" t="s">
        <v>451</v>
      </c>
      <c r="IA60" s="780"/>
      <c r="IB60" s="780">
        <v>0</v>
      </c>
      <c r="IC60" s="780" t="s">
        <v>481</v>
      </c>
      <c r="ID60" s="780"/>
      <c r="IE60" s="780"/>
      <c r="IF60" s="780">
        <v>0</v>
      </c>
      <c r="IG60" s="783"/>
      <c r="IH60" s="783"/>
      <c r="II60" s="780">
        <v>0</v>
      </c>
      <c r="IJ60" s="783"/>
      <c r="IK60" s="783"/>
      <c r="IL60" s="90"/>
      <c r="IM60" s="95" t="s">
        <v>481</v>
      </c>
      <c r="IN60" s="95" t="s">
        <v>481</v>
      </c>
      <c r="IO60" s="780"/>
      <c r="IP60" s="780"/>
      <c r="IQ60" s="780" t="s">
        <v>481</v>
      </c>
      <c r="IR60" s="785">
        <v>1</v>
      </c>
      <c r="IS60" s="780"/>
      <c r="IT60" s="780"/>
      <c r="IU60" s="780"/>
      <c r="IV60" s="780"/>
      <c r="IW60" s="95">
        <v>2</v>
      </c>
      <c r="IX60" s="95"/>
      <c r="IY60" s="95"/>
      <c r="IZ60" s="95"/>
      <c r="JA60" s="95"/>
      <c r="JB60" s="95"/>
      <c r="JC60" s="95"/>
      <c r="JD60" s="95"/>
      <c r="JE60" s="95"/>
      <c r="JF60" s="95"/>
      <c r="JG60" s="95"/>
      <c r="JH60" s="95"/>
      <c r="JI60" s="95"/>
      <c r="JJ60" s="95">
        <v>1</v>
      </c>
      <c r="JK60" s="95"/>
      <c r="JL60" s="95"/>
      <c r="JM60" s="95"/>
      <c r="JN60" s="95"/>
      <c r="JO60" s="95"/>
      <c r="JP60" s="95"/>
      <c r="JQ60" s="95"/>
      <c r="JR60" s="95"/>
      <c r="JS60" s="780"/>
      <c r="JT60" s="780"/>
      <c r="JU60" s="780"/>
      <c r="JV60" s="780"/>
      <c r="JW60" s="780"/>
      <c r="JX60" s="780"/>
      <c r="JY60" s="780"/>
      <c r="JZ60" s="780"/>
      <c r="KA60" s="783"/>
      <c r="KB60" s="780"/>
      <c r="KC60" s="780"/>
      <c r="KD60" s="780"/>
      <c r="KE60" s="780">
        <v>1</v>
      </c>
      <c r="KF60" s="780"/>
      <c r="KG60" s="780">
        <v>0</v>
      </c>
      <c r="KH60" s="780"/>
      <c r="KI60" s="780"/>
      <c r="KJ60" s="780">
        <v>0</v>
      </c>
      <c r="KK60" s="780"/>
      <c r="KL60" s="780"/>
      <c r="KM60" s="780"/>
      <c r="KN60" s="780">
        <v>0</v>
      </c>
      <c r="KO60" s="780"/>
      <c r="KP60" s="95"/>
      <c r="KQ60" s="783"/>
      <c r="KR60" s="90"/>
      <c r="KS60" s="783"/>
      <c r="KT60" s="90"/>
      <c r="KU60" s="90">
        <v>1</v>
      </c>
      <c r="KV60" s="90"/>
      <c r="KW60" s="90"/>
      <c r="KX60" s="90">
        <v>1</v>
      </c>
      <c r="KY60" s="90"/>
      <c r="KZ60" s="90"/>
      <c r="LA60" s="90">
        <v>2</v>
      </c>
      <c r="LB60" s="90" t="s">
        <v>481</v>
      </c>
      <c r="LC60" s="90" t="s">
        <v>481</v>
      </c>
      <c r="LD60" s="90" t="s">
        <v>481</v>
      </c>
      <c r="LE60" s="90" t="s">
        <v>481</v>
      </c>
      <c r="LF60" s="90" t="s">
        <v>481</v>
      </c>
      <c r="LG60" s="90" t="s">
        <v>481</v>
      </c>
      <c r="LH60" s="90">
        <v>2</v>
      </c>
      <c r="LI60" s="90"/>
      <c r="LJ60" s="90">
        <v>0</v>
      </c>
      <c r="LK60" s="90"/>
      <c r="LL60" s="90"/>
      <c r="LM60" s="90"/>
      <c r="LN60" s="90">
        <v>3</v>
      </c>
      <c r="LO60" s="90">
        <v>2</v>
      </c>
      <c r="LP60" s="90"/>
      <c r="LQ60" s="90"/>
    </row>
    <row r="61" spans="1:329" ht="220.5" customHeight="1" x14ac:dyDescent="0.2">
      <c r="A61" s="750"/>
      <c r="B61" s="747"/>
      <c r="C61" s="83" t="s">
        <v>272</v>
      </c>
      <c r="D61" s="69" t="s">
        <v>273</v>
      </c>
      <c r="E61" s="771" t="s">
        <v>251</v>
      </c>
      <c r="F61" s="783"/>
      <c r="G61" s="95"/>
      <c r="H61" s="783"/>
      <c r="I61" s="783"/>
      <c r="J61" s="95">
        <v>2</v>
      </c>
      <c r="K61" s="780"/>
      <c r="L61" s="69" t="s">
        <v>481</v>
      </c>
      <c r="M61" s="69" t="s">
        <v>809</v>
      </c>
      <c r="N61" s="69" t="s">
        <v>481</v>
      </c>
      <c r="O61" s="783" t="s">
        <v>481</v>
      </c>
      <c r="P61" s="69" t="s">
        <v>481</v>
      </c>
      <c r="Q61" s="95"/>
      <c r="R61" s="780">
        <v>16</v>
      </c>
      <c r="S61" s="95"/>
      <c r="T61" s="780"/>
      <c r="U61" s="780">
        <v>2</v>
      </c>
      <c r="V61" s="95"/>
      <c r="W61" s="780"/>
      <c r="X61" s="95"/>
      <c r="Y61" s="95">
        <v>1</v>
      </c>
      <c r="Z61" s="95"/>
      <c r="AA61" s="783"/>
      <c r="AB61" s="95">
        <v>1</v>
      </c>
      <c r="AC61" s="784">
        <v>1</v>
      </c>
      <c r="AD61" s="783"/>
      <c r="AE61" s="783"/>
      <c r="AF61" s="783"/>
      <c r="AG61" s="783"/>
      <c r="AH61" s="783"/>
      <c r="AI61" s="783"/>
      <c r="AJ61" s="780"/>
      <c r="AK61" s="780"/>
      <c r="AL61" s="95"/>
      <c r="AM61" s="95"/>
      <c r="AN61" s="95"/>
      <c r="AO61" s="783"/>
      <c r="AP61" s="95"/>
      <c r="AQ61" s="783"/>
      <c r="AR61" s="780"/>
      <c r="AS61" s="780">
        <v>0</v>
      </c>
      <c r="AT61" s="783"/>
      <c r="AU61" s="95"/>
      <c r="AV61" s="780">
        <v>2</v>
      </c>
      <c r="AW61" s="780"/>
      <c r="AX61" s="95"/>
      <c r="AY61" s="95"/>
      <c r="AZ61" s="783"/>
      <c r="BA61" s="783"/>
      <c r="BB61" s="783"/>
      <c r="BC61" s="783"/>
      <c r="BD61" s="95">
        <v>2</v>
      </c>
      <c r="BE61" s="95"/>
      <c r="BF61" s="95"/>
      <c r="BG61" s="69"/>
      <c r="BH61" s="69"/>
      <c r="BI61" s="69">
        <v>1</v>
      </c>
      <c r="BJ61" s="69"/>
      <c r="BK61" s="783"/>
      <c r="BL61" s="69"/>
      <c r="BM61" s="69"/>
      <c r="BN61" s="69">
        <v>1</v>
      </c>
      <c r="BO61" s="69"/>
      <c r="BP61" s="69">
        <v>0</v>
      </c>
      <c r="BQ61" s="69"/>
      <c r="BR61" s="69">
        <v>1</v>
      </c>
      <c r="BS61" s="69">
        <v>1</v>
      </c>
      <c r="BT61" s="783"/>
      <c r="BU61" s="780" t="s">
        <v>481</v>
      </c>
      <c r="BV61" s="95" t="s">
        <v>481</v>
      </c>
      <c r="BW61" s="780" t="s">
        <v>481</v>
      </c>
      <c r="BX61" s="95" t="s">
        <v>481</v>
      </c>
      <c r="BY61" s="95" t="s">
        <v>481</v>
      </c>
      <c r="BZ61" s="95">
        <v>41</v>
      </c>
      <c r="CA61" s="95" t="s">
        <v>481</v>
      </c>
      <c r="CB61" s="95">
        <v>0</v>
      </c>
      <c r="CC61" s="95" t="s">
        <v>481</v>
      </c>
      <c r="CD61" s="95" t="s">
        <v>481</v>
      </c>
      <c r="CE61" s="95" t="s">
        <v>481</v>
      </c>
      <c r="CF61" s="95" t="s">
        <v>481</v>
      </c>
      <c r="CG61" s="95"/>
      <c r="CH61" s="780">
        <v>0</v>
      </c>
      <c r="CI61" s="95">
        <v>0</v>
      </c>
      <c r="CJ61" s="780">
        <v>0</v>
      </c>
      <c r="CK61" s="780">
        <v>0</v>
      </c>
      <c r="CL61" s="780">
        <v>0</v>
      </c>
      <c r="CM61" s="780" t="s">
        <v>481</v>
      </c>
      <c r="CN61" s="780" t="s">
        <v>481</v>
      </c>
      <c r="CO61" s="780" t="s">
        <v>481</v>
      </c>
      <c r="CP61" s="780" t="s">
        <v>481</v>
      </c>
      <c r="CQ61" s="780">
        <v>0</v>
      </c>
      <c r="CR61" s="95">
        <v>0</v>
      </c>
      <c r="CS61" s="780">
        <v>0</v>
      </c>
      <c r="CT61" s="95">
        <v>0</v>
      </c>
      <c r="CU61" s="780">
        <v>0</v>
      </c>
      <c r="CV61" s="780">
        <v>0</v>
      </c>
      <c r="CW61" s="780" t="s">
        <v>481</v>
      </c>
      <c r="CX61" s="780">
        <v>0</v>
      </c>
      <c r="CY61" s="780" t="s">
        <v>481</v>
      </c>
      <c r="CZ61" s="95">
        <v>0</v>
      </c>
      <c r="DA61" s="780" t="s">
        <v>481</v>
      </c>
      <c r="DB61" s="95" t="s">
        <v>481</v>
      </c>
      <c r="DC61" s="780" t="s">
        <v>481</v>
      </c>
      <c r="DD61" s="780" t="s">
        <v>481</v>
      </c>
      <c r="DE61" s="780" t="s">
        <v>481</v>
      </c>
      <c r="DF61" s="780" t="s">
        <v>481</v>
      </c>
      <c r="DG61" s="95">
        <v>0</v>
      </c>
      <c r="DH61" s="94"/>
      <c r="DI61" s="95">
        <v>1</v>
      </c>
      <c r="DJ61" s="95">
        <v>0</v>
      </c>
      <c r="DK61" s="95">
        <v>0</v>
      </c>
      <c r="DL61" s="95">
        <v>0</v>
      </c>
      <c r="DM61" s="780">
        <v>0</v>
      </c>
      <c r="DN61" s="780">
        <v>0</v>
      </c>
      <c r="DO61" s="780" t="s">
        <v>481</v>
      </c>
      <c r="DP61" s="780"/>
      <c r="DQ61" s="785"/>
      <c r="DR61" s="780">
        <v>0</v>
      </c>
      <c r="DS61" s="783"/>
      <c r="DT61" s="783"/>
      <c r="DU61" s="783"/>
      <c r="DV61" s="84">
        <v>0</v>
      </c>
      <c r="DW61" s="84">
        <v>0</v>
      </c>
      <c r="DX61" s="780">
        <v>4</v>
      </c>
      <c r="DY61" s="783"/>
      <c r="DZ61" s="780">
        <v>0</v>
      </c>
      <c r="EA61" s="780"/>
      <c r="EB61" s="95"/>
      <c r="EC61" s="783"/>
      <c r="ED61" s="95"/>
      <c r="EE61" s="783"/>
      <c r="EF61" s="783"/>
      <c r="EG61" s="783"/>
      <c r="EH61" s="783"/>
      <c r="EI61" s="780"/>
      <c r="EJ61" s="780"/>
      <c r="EK61" s="780"/>
      <c r="EL61" s="780"/>
      <c r="EM61" s="780"/>
      <c r="EN61" s="780">
        <v>0</v>
      </c>
      <c r="EO61" s="780"/>
      <c r="EP61" s="780"/>
      <c r="EQ61" s="783"/>
      <c r="ER61" s="780">
        <v>0</v>
      </c>
      <c r="ES61" s="780">
        <v>0</v>
      </c>
      <c r="ET61" s="780"/>
      <c r="EU61" s="780" t="s">
        <v>481</v>
      </c>
      <c r="EV61" s="780" t="s">
        <v>481</v>
      </c>
      <c r="EW61" s="780" t="s">
        <v>481</v>
      </c>
      <c r="EX61" s="780"/>
      <c r="EY61" s="780"/>
      <c r="EZ61" s="95"/>
      <c r="FA61" s="95"/>
      <c r="FB61" s="780"/>
      <c r="FC61" s="780"/>
      <c r="FD61" s="780"/>
      <c r="FE61" s="780">
        <v>1</v>
      </c>
      <c r="FF61" s="780" t="s">
        <v>481</v>
      </c>
      <c r="FG61" s="780" t="s">
        <v>481</v>
      </c>
      <c r="FH61" s="780"/>
      <c r="FI61" s="780"/>
      <c r="FJ61" s="780">
        <v>0</v>
      </c>
      <c r="FK61" s="780"/>
      <c r="FL61" s="780"/>
      <c r="FM61" s="780"/>
      <c r="FN61" s="780"/>
      <c r="FO61" s="780"/>
      <c r="FP61" s="780"/>
      <c r="FQ61" s="780"/>
      <c r="FR61" s="780"/>
      <c r="FS61" s="780"/>
      <c r="FT61" s="780"/>
      <c r="FU61" s="783"/>
      <c r="FV61" s="785"/>
      <c r="FW61" s="780"/>
      <c r="FX61" s="95">
        <v>0</v>
      </c>
      <c r="FY61" s="95">
        <v>1</v>
      </c>
      <c r="FZ61" s="780"/>
      <c r="GA61" s="780"/>
      <c r="GB61" s="780">
        <v>4</v>
      </c>
      <c r="GC61" s="780">
        <v>2</v>
      </c>
      <c r="GD61" s="780"/>
      <c r="GE61" s="783"/>
      <c r="GF61" s="95">
        <v>1</v>
      </c>
      <c r="GG61" s="785" t="s">
        <v>481</v>
      </c>
      <c r="GH61" s="783"/>
      <c r="GI61" s="780">
        <v>2</v>
      </c>
      <c r="GJ61" s="780">
        <v>2</v>
      </c>
      <c r="GK61" s="780"/>
      <c r="GL61" s="780"/>
      <c r="GM61" s="780"/>
      <c r="GN61" s="780"/>
      <c r="GO61" s="780"/>
      <c r="GP61" s="780">
        <v>0</v>
      </c>
      <c r="GQ61" s="780"/>
      <c r="GR61" s="780"/>
      <c r="GS61" s="780">
        <v>4</v>
      </c>
      <c r="GT61" s="780">
        <v>1</v>
      </c>
      <c r="GU61" s="780"/>
      <c r="GV61" s="780">
        <v>3</v>
      </c>
      <c r="GW61" s="780"/>
      <c r="GX61" s="780"/>
      <c r="GY61" s="780"/>
      <c r="GZ61" s="780" t="s">
        <v>481</v>
      </c>
      <c r="HA61" s="780">
        <v>0</v>
      </c>
      <c r="HB61" s="780"/>
      <c r="HC61" s="780">
        <v>0</v>
      </c>
      <c r="HD61" s="780">
        <v>1</v>
      </c>
      <c r="HE61" s="783"/>
      <c r="HF61" s="783"/>
      <c r="HG61" s="783"/>
      <c r="HH61" s="783"/>
      <c r="HI61" s="780">
        <v>1</v>
      </c>
      <c r="HJ61" s="95">
        <v>6</v>
      </c>
      <c r="HK61" s="95">
        <v>1</v>
      </c>
      <c r="HL61" s="780"/>
      <c r="HM61" s="95">
        <v>2</v>
      </c>
      <c r="HN61" s="783"/>
      <c r="HO61" s="783"/>
      <c r="HP61" s="783"/>
      <c r="HQ61" s="783"/>
      <c r="HR61" s="783"/>
      <c r="HS61" s="780">
        <v>1</v>
      </c>
      <c r="HT61" s="780">
        <v>1</v>
      </c>
      <c r="HU61" s="780">
        <v>1</v>
      </c>
      <c r="HV61" s="780">
        <v>1</v>
      </c>
      <c r="HW61" s="780">
        <v>0</v>
      </c>
      <c r="HX61" s="780">
        <v>0</v>
      </c>
      <c r="HY61" s="780" t="s">
        <v>451</v>
      </c>
      <c r="HZ61" s="780" t="s">
        <v>451</v>
      </c>
      <c r="IA61" s="780"/>
      <c r="IB61" s="780">
        <v>0</v>
      </c>
      <c r="IC61" s="780" t="s">
        <v>481</v>
      </c>
      <c r="ID61" s="780">
        <v>2</v>
      </c>
      <c r="IE61" s="780">
        <v>2</v>
      </c>
      <c r="IF61" s="780">
        <v>0</v>
      </c>
      <c r="IG61" s="783"/>
      <c r="IH61" s="783"/>
      <c r="II61" s="780">
        <v>0</v>
      </c>
      <c r="IJ61" s="783"/>
      <c r="IK61" s="783"/>
      <c r="IL61" s="90"/>
      <c r="IM61" s="95" t="s">
        <v>481</v>
      </c>
      <c r="IN61" s="95">
        <v>1</v>
      </c>
      <c r="IO61" s="780"/>
      <c r="IP61" s="780"/>
      <c r="IQ61" s="780" t="s">
        <v>481</v>
      </c>
      <c r="IR61" s="785">
        <v>1</v>
      </c>
      <c r="IS61" s="780"/>
      <c r="IT61" s="780"/>
      <c r="IU61" s="780"/>
      <c r="IV61" s="780"/>
      <c r="IW61" s="95">
        <v>0</v>
      </c>
      <c r="IX61" s="95"/>
      <c r="IY61" s="95"/>
      <c r="IZ61" s="95"/>
      <c r="JA61" s="95"/>
      <c r="JB61" s="95"/>
      <c r="JC61" s="95"/>
      <c r="JD61" s="95"/>
      <c r="JE61" s="95"/>
      <c r="JF61" s="95"/>
      <c r="JG61" s="95"/>
      <c r="JH61" s="95"/>
      <c r="JI61" s="95"/>
      <c r="JJ61" s="95"/>
      <c r="JK61" s="95"/>
      <c r="JL61" s="95"/>
      <c r="JM61" s="95"/>
      <c r="JN61" s="95">
        <v>1</v>
      </c>
      <c r="JO61" s="95"/>
      <c r="JP61" s="95">
        <v>1</v>
      </c>
      <c r="JQ61" s="95">
        <v>4</v>
      </c>
      <c r="JR61" s="95"/>
      <c r="JS61" s="780"/>
      <c r="JT61" s="780"/>
      <c r="JU61" s="780"/>
      <c r="JV61" s="780"/>
      <c r="JW61" s="780"/>
      <c r="JX61" s="780"/>
      <c r="JY61" s="780"/>
      <c r="JZ61" s="780"/>
      <c r="KA61" s="783"/>
      <c r="KB61" s="780">
        <v>1</v>
      </c>
      <c r="KC61" s="780">
        <v>1</v>
      </c>
      <c r="KD61" s="780"/>
      <c r="KE61" s="780">
        <v>3</v>
      </c>
      <c r="KF61" s="780">
        <v>1</v>
      </c>
      <c r="KG61" s="780">
        <v>1</v>
      </c>
      <c r="KH61" s="780">
        <v>2</v>
      </c>
      <c r="KI61" s="780">
        <v>2</v>
      </c>
      <c r="KJ61" s="780">
        <v>0</v>
      </c>
      <c r="KK61" s="780"/>
      <c r="KL61" s="780"/>
      <c r="KM61" s="780"/>
      <c r="KN61" s="780">
        <v>0</v>
      </c>
      <c r="KO61" s="780"/>
      <c r="KP61" s="95"/>
      <c r="KQ61" s="783"/>
      <c r="KR61" s="90"/>
      <c r="KS61" s="783"/>
      <c r="KT61" s="90"/>
      <c r="KU61" s="90">
        <v>1</v>
      </c>
      <c r="KV61" s="90"/>
      <c r="KW61" s="90">
        <v>1</v>
      </c>
      <c r="KX61" s="90">
        <v>1</v>
      </c>
      <c r="KY61" s="90">
        <v>2</v>
      </c>
      <c r="KZ61" s="90">
        <v>1</v>
      </c>
      <c r="LA61" s="90">
        <v>1</v>
      </c>
      <c r="LB61" s="90" t="s">
        <v>481</v>
      </c>
      <c r="LC61" s="90" t="s">
        <v>481</v>
      </c>
      <c r="LD61" s="90" t="s">
        <v>481</v>
      </c>
      <c r="LE61" s="90" t="s">
        <v>481</v>
      </c>
      <c r="LF61" s="90" t="s">
        <v>481</v>
      </c>
      <c r="LG61" s="90" t="s">
        <v>481</v>
      </c>
      <c r="LH61" s="90"/>
      <c r="LI61" s="90"/>
      <c r="LJ61" s="90">
        <v>0</v>
      </c>
      <c r="LK61" s="90"/>
      <c r="LL61" s="90"/>
      <c r="LM61" s="90"/>
      <c r="LN61" s="90"/>
      <c r="LO61" s="90"/>
      <c r="LP61" s="90"/>
      <c r="LQ61" s="90"/>
    </row>
    <row r="62" spans="1:329" ht="34" x14ac:dyDescent="0.2">
      <c r="A62" s="750"/>
      <c r="B62" s="747"/>
      <c r="C62" s="83" t="s">
        <v>274</v>
      </c>
      <c r="D62" s="69" t="s">
        <v>3436</v>
      </c>
      <c r="E62" s="771" t="s">
        <v>251</v>
      </c>
      <c r="F62" s="783"/>
      <c r="G62" s="95"/>
      <c r="H62" s="783"/>
      <c r="I62" s="783"/>
      <c r="J62" s="95"/>
      <c r="K62" s="780"/>
      <c r="L62" s="69" t="s">
        <v>481</v>
      </c>
      <c r="M62" s="69" t="s">
        <v>809</v>
      </c>
      <c r="N62" s="69" t="s">
        <v>481</v>
      </c>
      <c r="O62" s="783" t="s">
        <v>481</v>
      </c>
      <c r="P62" s="69" t="s">
        <v>481</v>
      </c>
      <c r="Q62" s="95"/>
      <c r="R62" s="780">
        <v>0</v>
      </c>
      <c r="S62" s="95"/>
      <c r="T62" s="780"/>
      <c r="U62" s="780">
        <v>2</v>
      </c>
      <c r="V62" s="95"/>
      <c r="W62" s="780"/>
      <c r="X62" s="95"/>
      <c r="Y62" s="95"/>
      <c r="Z62" s="95"/>
      <c r="AA62" s="783"/>
      <c r="AB62" s="95"/>
      <c r="AC62" s="784"/>
      <c r="AD62" s="783"/>
      <c r="AE62" s="783"/>
      <c r="AF62" s="783"/>
      <c r="AG62" s="783"/>
      <c r="AH62" s="783"/>
      <c r="AI62" s="783"/>
      <c r="AJ62" s="780"/>
      <c r="AK62" s="780"/>
      <c r="AL62" s="95"/>
      <c r="AM62" s="95"/>
      <c r="AN62" s="95"/>
      <c r="AO62" s="783"/>
      <c r="AP62" s="95"/>
      <c r="AQ62" s="783"/>
      <c r="AR62" s="780"/>
      <c r="AS62" s="780">
        <v>9</v>
      </c>
      <c r="AT62" s="783"/>
      <c r="AU62" s="95"/>
      <c r="AV62" s="780"/>
      <c r="AW62" s="780"/>
      <c r="AX62" s="95"/>
      <c r="AY62" s="95"/>
      <c r="AZ62" s="783"/>
      <c r="BA62" s="783"/>
      <c r="BB62" s="783"/>
      <c r="BC62" s="783"/>
      <c r="BD62" s="95">
        <v>2</v>
      </c>
      <c r="BE62" s="95"/>
      <c r="BF62" s="95"/>
      <c r="BG62" s="69"/>
      <c r="BH62" s="69">
        <v>3</v>
      </c>
      <c r="BI62" s="783"/>
      <c r="BJ62" s="69"/>
      <c r="BK62" s="783"/>
      <c r="BL62" s="69"/>
      <c r="BM62" s="69"/>
      <c r="BN62" s="69">
        <v>1</v>
      </c>
      <c r="BO62" s="69">
        <v>1</v>
      </c>
      <c r="BP62" s="69">
        <v>0</v>
      </c>
      <c r="BQ62" s="69"/>
      <c r="BR62" s="69"/>
      <c r="BS62" s="69"/>
      <c r="BT62" s="783"/>
      <c r="BU62" s="780" t="s">
        <v>481</v>
      </c>
      <c r="BV62" s="95" t="s">
        <v>481</v>
      </c>
      <c r="BW62" s="780" t="s">
        <v>481</v>
      </c>
      <c r="BX62" s="95" t="s">
        <v>481</v>
      </c>
      <c r="BY62" s="95" t="s">
        <v>481</v>
      </c>
      <c r="BZ62" s="95">
        <v>13</v>
      </c>
      <c r="CA62" s="95" t="s">
        <v>481</v>
      </c>
      <c r="CB62" s="95">
        <v>0</v>
      </c>
      <c r="CC62" s="95" t="s">
        <v>481</v>
      </c>
      <c r="CD62" s="95">
        <v>1</v>
      </c>
      <c r="CE62" s="95" t="s">
        <v>481</v>
      </c>
      <c r="CF62" s="95" t="s">
        <v>481</v>
      </c>
      <c r="CG62" s="95"/>
      <c r="CH62" s="780">
        <v>0</v>
      </c>
      <c r="CI62" s="95">
        <v>0</v>
      </c>
      <c r="CJ62" s="780">
        <v>0</v>
      </c>
      <c r="CK62" s="780">
        <v>0</v>
      </c>
      <c r="CL62" s="780">
        <v>0</v>
      </c>
      <c r="CM62" s="780" t="s">
        <v>481</v>
      </c>
      <c r="CN62" s="780" t="s">
        <v>481</v>
      </c>
      <c r="CO62" s="780" t="s">
        <v>481</v>
      </c>
      <c r="CP62" s="780" t="s">
        <v>481</v>
      </c>
      <c r="CQ62" s="780">
        <v>0</v>
      </c>
      <c r="CR62" s="95">
        <v>0</v>
      </c>
      <c r="CS62" s="780">
        <v>0</v>
      </c>
      <c r="CT62" s="95">
        <v>0</v>
      </c>
      <c r="CU62" s="780">
        <v>0</v>
      </c>
      <c r="CV62" s="780">
        <v>0</v>
      </c>
      <c r="CW62" s="780" t="s">
        <v>481</v>
      </c>
      <c r="CX62" s="780">
        <v>0</v>
      </c>
      <c r="CY62" s="780" t="s">
        <v>481</v>
      </c>
      <c r="CZ62" s="95">
        <v>0</v>
      </c>
      <c r="DA62" s="780" t="s">
        <v>481</v>
      </c>
      <c r="DB62" s="95" t="s">
        <v>481</v>
      </c>
      <c r="DC62" s="780" t="s">
        <v>481</v>
      </c>
      <c r="DD62" s="780" t="s">
        <v>481</v>
      </c>
      <c r="DE62" s="780" t="s">
        <v>481</v>
      </c>
      <c r="DF62" s="780" t="s">
        <v>481</v>
      </c>
      <c r="DG62" s="95">
        <v>0</v>
      </c>
      <c r="DH62" s="94"/>
      <c r="DI62" s="95" t="s">
        <v>481</v>
      </c>
      <c r="DJ62" s="95">
        <v>0</v>
      </c>
      <c r="DK62" s="95">
        <v>0</v>
      </c>
      <c r="DL62" s="95">
        <v>0</v>
      </c>
      <c r="DM62" s="780">
        <v>0</v>
      </c>
      <c r="DN62" s="780">
        <v>0</v>
      </c>
      <c r="DO62" s="780" t="s">
        <v>481</v>
      </c>
      <c r="DP62" s="780"/>
      <c r="DQ62" s="785"/>
      <c r="DR62" s="780">
        <v>0</v>
      </c>
      <c r="DS62" s="783"/>
      <c r="DT62" s="783"/>
      <c r="DU62" s="783"/>
      <c r="DV62" s="84">
        <v>0</v>
      </c>
      <c r="DW62" s="84">
        <v>0</v>
      </c>
      <c r="DX62" s="780">
        <v>1</v>
      </c>
      <c r="DY62" s="783"/>
      <c r="DZ62" s="780">
        <v>1</v>
      </c>
      <c r="EA62" s="780"/>
      <c r="EB62" s="95"/>
      <c r="EC62" s="783"/>
      <c r="ED62" s="95"/>
      <c r="EE62" s="783"/>
      <c r="EF62" s="783"/>
      <c r="EG62" s="783"/>
      <c r="EH62" s="783"/>
      <c r="EI62" s="780"/>
      <c r="EJ62" s="780"/>
      <c r="EK62" s="780"/>
      <c r="EL62" s="780"/>
      <c r="EM62" s="780"/>
      <c r="EN62" s="780">
        <v>0</v>
      </c>
      <c r="EO62" s="780"/>
      <c r="EP62" s="780"/>
      <c r="EQ62" s="783"/>
      <c r="ER62" s="780">
        <v>0</v>
      </c>
      <c r="ES62" s="780">
        <v>0</v>
      </c>
      <c r="ET62" s="780"/>
      <c r="EU62" s="780" t="s">
        <v>481</v>
      </c>
      <c r="EV62" s="780" t="s">
        <v>481</v>
      </c>
      <c r="EW62" s="780" t="s">
        <v>481</v>
      </c>
      <c r="EX62" s="780"/>
      <c r="EY62" s="780"/>
      <c r="EZ62" s="95">
        <v>1</v>
      </c>
      <c r="FA62" s="95"/>
      <c r="FB62" s="780"/>
      <c r="FC62" s="780"/>
      <c r="FD62" s="780"/>
      <c r="FE62" s="780"/>
      <c r="FF62" s="780" t="s">
        <v>481</v>
      </c>
      <c r="FG62" s="780" t="s">
        <v>481</v>
      </c>
      <c r="FH62" s="780"/>
      <c r="FI62" s="780"/>
      <c r="FJ62" s="780">
        <v>0</v>
      </c>
      <c r="FK62" s="780">
        <v>2</v>
      </c>
      <c r="FL62" s="780"/>
      <c r="FM62" s="780"/>
      <c r="FN62" s="780"/>
      <c r="FO62" s="780"/>
      <c r="FP62" s="780"/>
      <c r="FQ62" s="780"/>
      <c r="FR62" s="780"/>
      <c r="FS62" s="780"/>
      <c r="FT62" s="780"/>
      <c r="FU62" s="783"/>
      <c r="FV62" s="785"/>
      <c r="FW62" s="780"/>
      <c r="FX62" s="95">
        <v>0</v>
      </c>
      <c r="FY62" s="95"/>
      <c r="FZ62" s="780"/>
      <c r="GA62" s="780"/>
      <c r="GB62" s="780"/>
      <c r="GC62" s="780"/>
      <c r="GD62" s="780"/>
      <c r="GE62" s="783"/>
      <c r="GF62" s="95">
        <v>0</v>
      </c>
      <c r="GG62" s="785" t="s">
        <v>481</v>
      </c>
      <c r="GH62" s="783"/>
      <c r="GI62" s="780">
        <v>0</v>
      </c>
      <c r="GJ62" s="780"/>
      <c r="GK62" s="780">
        <v>1</v>
      </c>
      <c r="GL62" s="780">
        <v>8</v>
      </c>
      <c r="GM62" s="780"/>
      <c r="GN62" s="780"/>
      <c r="GO62" s="780">
        <v>3</v>
      </c>
      <c r="GP62" s="780">
        <v>0</v>
      </c>
      <c r="GQ62" s="780"/>
      <c r="GR62" s="780">
        <v>40</v>
      </c>
      <c r="GS62" s="780"/>
      <c r="GT62" s="780">
        <v>19</v>
      </c>
      <c r="GU62" s="780"/>
      <c r="GV62" s="780"/>
      <c r="GW62" s="780"/>
      <c r="GX62" s="780"/>
      <c r="GY62" s="780"/>
      <c r="GZ62" s="780" t="s">
        <v>481</v>
      </c>
      <c r="HA62" s="780">
        <v>0</v>
      </c>
      <c r="HB62" s="780"/>
      <c r="HC62" s="780">
        <v>0</v>
      </c>
      <c r="HD62" s="780"/>
      <c r="HE62" s="783"/>
      <c r="HF62" s="783"/>
      <c r="HG62" s="783"/>
      <c r="HH62" s="783"/>
      <c r="HI62" s="780"/>
      <c r="HJ62" s="95"/>
      <c r="HK62" s="95"/>
      <c r="HL62" s="780">
        <v>1</v>
      </c>
      <c r="HM62" s="95"/>
      <c r="HN62" s="783"/>
      <c r="HO62" s="783"/>
      <c r="HP62" s="783"/>
      <c r="HQ62" s="783"/>
      <c r="HR62" s="783"/>
      <c r="HS62" s="780"/>
      <c r="HT62" s="780"/>
      <c r="HU62" s="780"/>
      <c r="HV62" s="780"/>
      <c r="HW62" s="780">
        <v>0</v>
      </c>
      <c r="HX62" s="780">
        <v>0</v>
      </c>
      <c r="HY62" s="780" t="s">
        <v>451</v>
      </c>
      <c r="HZ62" s="780">
        <v>1</v>
      </c>
      <c r="IA62" s="780"/>
      <c r="IB62" s="780">
        <v>0</v>
      </c>
      <c r="IC62" s="780" t="s">
        <v>481</v>
      </c>
      <c r="ID62" s="780"/>
      <c r="IE62" s="780"/>
      <c r="IF62" s="780">
        <v>0</v>
      </c>
      <c r="IG62" s="783"/>
      <c r="IH62" s="783"/>
      <c r="II62" s="780">
        <v>0</v>
      </c>
      <c r="IJ62" s="783"/>
      <c r="IK62" s="783"/>
      <c r="IL62" s="90"/>
      <c r="IM62" s="95" t="s">
        <v>481</v>
      </c>
      <c r="IN62" s="95" t="s">
        <v>481</v>
      </c>
      <c r="IO62" s="780"/>
      <c r="IP62" s="780"/>
      <c r="IQ62" s="780" t="s">
        <v>481</v>
      </c>
      <c r="IR62" s="785"/>
      <c r="IS62" s="780"/>
      <c r="IT62" s="780"/>
      <c r="IU62" s="780"/>
      <c r="IV62" s="780"/>
      <c r="IW62" s="95">
        <v>0</v>
      </c>
      <c r="IX62" s="95"/>
      <c r="IY62" s="95"/>
      <c r="IZ62" s="95"/>
      <c r="JA62" s="95"/>
      <c r="JB62" s="95">
        <v>1</v>
      </c>
      <c r="JC62" s="95"/>
      <c r="JD62" s="95"/>
      <c r="JE62" s="95"/>
      <c r="JF62" s="95"/>
      <c r="JG62" s="95"/>
      <c r="JH62" s="95"/>
      <c r="JI62" s="95"/>
      <c r="JJ62" s="95"/>
      <c r="JK62" s="95"/>
      <c r="JL62" s="95"/>
      <c r="JM62" s="95"/>
      <c r="JN62" s="95">
        <v>1</v>
      </c>
      <c r="JO62" s="95"/>
      <c r="JP62" s="95"/>
      <c r="JQ62" s="95"/>
      <c r="JR62" s="95"/>
      <c r="JS62" s="780"/>
      <c r="JT62" s="780"/>
      <c r="JU62" s="780"/>
      <c r="JV62" s="780">
        <v>8</v>
      </c>
      <c r="JW62" s="780"/>
      <c r="JX62" s="780"/>
      <c r="JY62" s="780"/>
      <c r="JZ62" s="780"/>
      <c r="KA62" s="783"/>
      <c r="KB62" s="780">
        <v>1</v>
      </c>
      <c r="KC62" s="780"/>
      <c r="KD62" s="780"/>
      <c r="KE62" s="780"/>
      <c r="KF62" s="780"/>
      <c r="KG62" s="780">
        <v>1</v>
      </c>
      <c r="KH62" s="780"/>
      <c r="KI62" s="780">
        <v>5</v>
      </c>
      <c r="KJ62" s="780">
        <v>0</v>
      </c>
      <c r="KK62" s="780"/>
      <c r="KL62" s="780"/>
      <c r="KM62" s="780"/>
      <c r="KN62" s="780">
        <v>0</v>
      </c>
      <c r="KO62" s="780"/>
      <c r="KP62" s="95"/>
      <c r="KQ62" s="783"/>
      <c r="KR62" s="90"/>
      <c r="KS62" s="783"/>
      <c r="KT62" s="90"/>
      <c r="KU62" s="90">
        <v>1</v>
      </c>
      <c r="KV62" s="90"/>
      <c r="KW62" s="90">
        <v>12</v>
      </c>
      <c r="KX62" s="90"/>
      <c r="KY62" s="90"/>
      <c r="KZ62" s="90"/>
      <c r="LA62" s="90" t="s">
        <v>481</v>
      </c>
      <c r="LB62" s="90" t="s">
        <v>481</v>
      </c>
      <c r="LC62" s="90" t="s">
        <v>481</v>
      </c>
      <c r="LD62" s="90" t="s">
        <v>481</v>
      </c>
      <c r="LE62" s="90" t="s">
        <v>481</v>
      </c>
      <c r="LF62" s="90" t="s">
        <v>481</v>
      </c>
      <c r="LG62" s="90">
        <v>1</v>
      </c>
      <c r="LH62" s="90"/>
      <c r="LI62" s="90"/>
      <c r="LJ62" s="90">
        <v>0</v>
      </c>
      <c r="LK62" s="90"/>
      <c r="LL62" s="90"/>
      <c r="LM62" s="90">
        <v>1</v>
      </c>
      <c r="LN62" s="90"/>
      <c r="LO62" s="90"/>
      <c r="LP62" s="90"/>
      <c r="LQ62" s="90"/>
    </row>
    <row r="63" spans="1:329" ht="17" x14ac:dyDescent="0.2">
      <c r="A63" s="750"/>
      <c r="B63" s="747"/>
      <c r="C63" s="83" t="s">
        <v>275</v>
      </c>
      <c r="D63" s="69" t="s">
        <v>276</v>
      </c>
      <c r="E63" s="771" t="s">
        <v>251</v>
      </c>
      <c r="F63" s="783"/>
      <c r="G63" s="95"/>
      <c r="H63" s="783"/>
      <c r="I63" s="783"/>
      <c r="J63" s="95"/>
      <c r="K63" s="780"/>
      <c r="L63" s="69" t="s">
        <v>481</v>
      </c>
      <c r="M63" s="69" t="s">
        <v>809</v>
      </c>
      <c r="N63" s="69" t="s">
        <v>481</v>
      </c>
      <c r="O63" s="783" t="s">
        <v>481</v>
      </c>
      <c r="P63" s="69" t="s">
        <v>481</v>
      </c>
      <c r="Q63" s="95">
        <v>6</v>
      </c>
      <c r="R63" s="780">
        <v>91</v>
      </c>
      <c r="S63" s="95">
        <v>1</v>
      </c>
      <c r="T63" s="780"/>
      <c r="U63" s="780">
        <v>1</v>
      </c>
      <c r="V63" s="95"/>
      <c r="W63" s="780"/>
      <c r="X63" s="95">
        <v>10</v>
      </c>
      <c r="Y63" s="95">
        <v>1</v>
      </c>
      <c r="Z63" s="95">
        <v>5</v>
      </c>
      <c r="AA63" s="783"/>
      <c r="AB63" s="95">
        <v>6</v>
      </c>
      <c r="AC63" s="784">
        <v>1</v>
      </c>
      <c r="AD63" s="783"/>
      <c r="AE63" s="783"/>
      <c r="AF63" s="783"/>
      <c r="AG63" s="783"/>
      <c r="AH63" s="783"/>
      <c r="AI63" s="783"/>
      <c r="AJ63" s="780">
        <v>1</v>
      </c>
      <c r="AK63" s="780">
        <v>1</v>
      </c>
      <c r="AL63" s="95"/>
      <c r="AM63" s="95">
        <v>1</v>
      </c>
      <c r="AN63" s="95"/>
      <c r="AO63" s="783"/>
      <c r="AP63" s="95"/>
      <c r="AQ63" s="783"/>
      <c r="AR63" s="780">
        <v>4</v>
      </c>
      <c r="AS63" s="780">
        <v>0</v>
      </c>
      <c r="AT63" s="783"/>
      <c r="AU63" s="95"/>
      <c r="AV63" s="780"/>
      <c r="AW63" s="780"/>
      <c r="AX63" s="95">
        <v>1</v>
      </c>
      <c r="AY63" s="95"/>
      <c r="AZ63" s="783"/>
      <c r="BA63" s="783"/>
      <c r="BB63" s="783"/>
      <c r="BC63" s="783"/>
      <c r="BD63" s="95">
        <v>6</v>
      </c>
      <c r="BE63" s="95"/>
      <c r="BF63" s="95">
        <v>0</v>
      </c>
      <c r="BG63" s="69">
        <v>2</v>
      </c>
      <c r="BH63" s="69"/>
      <c r="BI63" s="783"/>
      <c r="BJ63" s="69"/>
      <c r="BK63" s="783"/>
      <c r="BL63" s="69"/>
      <c r="BM63" s="69"/>
      <c r="BN63" s="69"/>
      <c r="BO63" s="69">
        <v>4</v>
      </c>
      <c r="BP63" s="69">
        <v>0</v>
      </c>
      <c r="BQ63" s="69"/>
      <c r="BR63" s="69"/>
      <c r="BS63" s="69"/>
      <c r="BT63" s="783"/>
      <c r="BU63" s="780" t="s">
        <v>481</v>
      </c>
      <c r="BV63" s="95" t="s">
        <v>481</v>
      </c>
      <c r="BW63" s="780" t="s">
        <v>481</v>
      </c>
      <c r="BX63" s="95" t="s">
        <v>481</v>
      </c>
      <c r="BY63" s="95" t="s">
        <v>481</v>
      </c>
      <c r="BZ63" s="95">
        <v>62</v>
      </c>
      <c r="CA63" s="95">
        <v>1</v>
      </c>
      <c r="CB63" s="95">
        <v>1</v>
      </c>
      <c r="CC63" s="95" t="s">
        <v>481</v>
      </c>
      <c r="CD63" s="95">
        <v>1</v>
      </c>
      <c r="CE63" s="95" t="s">
        <v>481</v>
      </c>
      <c r="CF63" s="95">
        <v>1</v>
      </c>
      <c r="CG63" s="95"/>
      <c r="CH63" s="780">
        <v>0</v>
      </c>
      <c r="CI63" s="95">
        <v>3</v>
      </c>
      <c r="CJ63" s="780">
        <v>0</v>
      </c>
      <c r="CK63" s="780">
        <v>0</v>
      </c>
      <c r="CL63" s="780">
        <v>0</v>
      </c>
      <c r="CM63" s="780" t="s">
        <v>481</v>
      </c>
      <c r="CN63" s="780" t="s">
        <v>481</v>
      </c>
      <c r="CO63" s="780" t="s">
        <v>481</v>
      </c>
      <c r="CP63" s="780">
        <v>1</v>
      </c>
      <c r="CQ63" s="780">
        <v>2</v>
      </c>
      <c r="CR63" s="95">
        <v>0</v>
      </c>
      <c r="CS63" s="780">
        <v>0</v>
      </c>
      <c r="CT63" s="95">
        <v>0</v>
      </c>
      <c r="CU63" s="780">
        <v>0</v>
      </c>
      <c r="CV63" s="780">
        <v>0</v>
      </c>
      <c r="CW63" s="780">
        <v>1</v>
      </c>
      <c r="CX63" s="780">
        <v>0</v>
      </c>
      <c r="CY63" s="780" t="s">
        <v>481</v>
      </c>
      <c r="CZ63" s="95">
        <v>1</v>
      </c>
      <c r="DA63" s="780" t="s">
        <v>481</v>
      </c>
      <c r="DB63" s="95" t="s">
        <v>481</v>
      </c>
      <c r="DC63" s="780">
        <v>1</v>
      </c>
      <c r="DD63" s="780" t="s">
        <v>481</v>
      </c>
      <c r="DE63" s="780" t="s">
        <v>481</v>
      </c>
      <c r="DF63" s="780" t="s">
        <v>481</v>
      </c>
      <c r="DG63" s="95">
        <v>0</v>
      </c>
      <c r="DH63" s="94"/>
      <c r="DI63" s="95" t="s">
        <v>481</v>
      </c>
      <c r="DJ63" s="95">
        <v>0</v>
      </c>
      <c r="DK63" s="95">
        <v>0</v>
      </c>
      <c r="DL63" s="95">
        <v>0</v>
      </c>
      <c r="DM63" s="780">
        <v>0</v>
      </c>
      <c r="DN63" s="780">
        <v>0</v>
      </c>
      <c r="DO63" s="780" t="s">
        <v>481</v>
      </c>
      <c r="DP63" s="780">
        <v>1</v>
      </c>
      <c r="DQ63" s="785">
        <v>1</v>
      </c>
      <c r="DR63" s="780">
        <v>4</v>
      </c>
      <c r="DS63" s="783"/>
      <c r="DT63" s="783"/>
      <c r="DU63" s="783"/>
      <c r="DV63" s="84">
        <v>0</v>
      </c>
      <c r="DW63" s="84">
        <v>0</v>
      </c>
      <c r="DX63" s="780">
        <v>0</v>
      </c>
      <c r="DY63" s="783"/>
      <c r="DZ63" s="780">
        <v>0</v>
      </c>
      <c r="EA63" s="780"/>
      <c r="EB63" s="95"/>
      <c r="EC63" s="783"/>
      <c r="ED63" s="95"/>
      <c r="EE63" s="783"/>
      <c r="EF63" s="783"/>
      <c r="EG63" s="783"/>
      <c r="EH63" s="783"/>
      <c r="EI63" s="780"/>
      <c r="EJ63" s="780">
        <v>8</v>
      </c>
      <c r="EK63" s="780"/>
      <c r="EL63" s="780"/>
      <c r="EM63" s="780"/>
      <c r="EN63" s="780">
        <v>0</v>
      </c>
      <c r="EO63" s="780"/>
      <c r="EP63" s="780"/>
      <c r="EQ63" s="783"/>
      <c r="ER63" s="780">
        <v>1</v>
      </c>
      <c r="ES63" s="780">
        <v>0</v>
      </c>
      <c r="ET63" s="780"/>
      <c r="EU63" s="780">
        <v>1</v>
      </c>
      <c r="EV63" s="780" t="s">
        <v>481</v>
      </c>
      <c r="EW63" s="780" t="s">
        <v>481</v>
      </c>
      <c r="EX63" s="780"/>
      <c r="EY63" s="780"/>
      <c r="EZ63" s="95"/>
      <c r="FA63" s="95">
        <v>1</v>
      </c>
      <c r="FB63" s="780"/>
      <c r="FC63" s="780"/>
      <c r="FD63" s="780">
        <v>1</v>
      </c>
      <c r="FE63" s="780">
        <v>1</v>
      </c>
      <c r="FF63" s="780" t="s">
        <v>481</v>
      </c>
      <c r="FG63" s="780" t="s">
        <v>481</v>
      </c>
      <c r="FH63" s="780"/>
      <c r="FI63" s="780"/>
      <c r="FJ63" s="780">
        <v>0</v>
      </c>
      <c r="FK63" s="780"/>
      <c r="FL63" s="780"/>
      <c r="FM63" s="780"/>
      <c r="FN63" s="780"/>
      <c r="FO63" s="780"/>
      <c r="FP63" s="780"/>
      <c r="FQ63" s="780"/>
      <c r="FR63" s="780"/>
      <c r="FS63" s="780"/>
      <c r="FT63" s="780">
        <v>1</v>
      </c>
      <c r="FU63" s="783"/>
      <c r="FV63" s="785">
        <v>2</v>
      </c>
      <c r="FW63" s="780">
        <v>1</v>
      </c>
      <c r="FX63" s="95">
        <v>6</v>
      </c>
      <c r="FY63" s="95">
        <v>1</v>
      </c>
      <c r="FZ63" s="780">
        <v>26</v>
      </c>
      <c r="GA63" s="780"/>
      <c r="GB63" s="780">
        <v>1</v>
      </c>
      <c r="GC63" s="780">
        <v>2</v>
      </c>
      <c r="GD63" s="780"/>
      <c r="GE63" s="783"/>
      <c r="GF63" s="95">
        <v>0</v>
      </c>
      <c r="GG63" s="785" t="s">
        <v>481</v>
      </c>
      <c r="GH63" s="783"/>
      <c r="GI63" s="780">
        <v>2</v>
      </c>
      <c r="GJ63" s="780"/>
      <c r="GK63" s="780"/>
      <c r="GL63" s="780"/>
      <c r="GM63" s="780"/>
      <c r="GN63" s="780">
        <v>10</v>
      </c>
      <c r="GO63" s="780"/>
      <c r="GP63" s="780">
        <v>1</v>
      </c>
      <c r="GQ63" s="780">
        <v>5</v>
      </c>
      <c r="GR63" s="780"/>
      <c r="GS63" s="780">
        <v>10</v>
      </c>
      <c r="GT63" s="780">
        <v>3</v>
      </c>
      <c r="GU63" s="780"/>
      <c r="GV63" s="780">
        <v>3</v>
      </c>
      <c r="GW63" s="780"/>
      <c r="GX63" s="780"/>
      <c r="GY63" s="780"/>
      <c r="GZ63" s="780" t="s">
        <v>481</v>
      </c>
      <c r="HA63" s="780">
        <v>1</v>
      </c>
      <c r="HB63" s="780"/>
      <c r="HC63" s="780">
        <v>1</v>
      </c>
      <c r="HD63" s="780">
        <v>2</v>
      </c>
      <c r="HE63" s="783"/>
      <c r="HF63" s="783"/>
      <c r="HG63" s="783"/>
      <c r="HH63" s="783"/>
      <c r="HI63" s="780"/>
      <c r="HJ63" s="95"/>
      <c r="HK63" s="95">
        <v>1</v>
      </c>
      <c r="HL63" s="780"/>
      <c r="HM63" s="95">
        <v>5</v>
      </c>
      <c r="HN63" s="783"/>
      <c r="HO63" s="783"/>
      <c r="HP63" s="783"/>
      <c r="HQ63" s="783"/>
      <c r="HR63" s="783"/>
      <c r="HS63" s="780">
        <v>5</v>
      </c>
      <c r="HT63" s="780"/>
      <c r="HU63" s="780">
        <v>1</v>
      </c>
      <c r="HV63" s="780">
        <v>3</v>
      </c>
      <c r="HW63" s="780">
        <v>0</v>
      </c>
      <c r="HX63" s="780">
        <v>0</v>
      </c>
      <c r="HY63" s="780" t="s">
        <v>451</v>
      </c>
      <c r="HZ63" s="780" t="s">
        <v>451</v>
      </c>
      <c r="IA63" s="780"/>
      <c r="IB63" s="780">
        <v>0</v>
      </c>
      <c r="IC63" s="780" t="s">
        <v>481</v>
      </c>
      <c r="ID63" s="780"/>
      <c r="IE63" s="780"/>
      <c r="IF63" s="780">
        <v>0</v>
      </c>
      <c r="IG63" s="783"/>
      <c r="IH63" s="783"/>
      <c r="II63" s="780">
        <v>0</v>
      </c>
      <c r="IJ63" s="783"/>
      <c r="IK63" s="783"/>
      <c r="IL63" s="90"/>
      <c r="IM63" s="95" t="s">
        <v>481</v>
      </c>
      <c r="IN63" s="95">
        <v>3</v>
      </c>
      <c r="IO63" s="780"/>
      <c r="IP63" s="780"/>
      <c r="IQ63" s="780">
        <v>2</v>
      </c>
      <c r="IR63" s="785">
        <v>1</v>
      </c>
      <c r="IS63" s="780"/>
      <c r="IT63" s="780"/>
      <c r="IU63" s="780">
        <v>1</v>
      </c>
      <c r="IV63" s="780"/>
      <c r="IW63" s="95">
        <v>0</v>
      </c>
      <c r="IX63" s="95"/>
      <c r="IY63" s="95"/>
      <c r="IZ63" s="95"/>
      <c r="JA63" s="95">
        <v>1</v>
      </c>
      <c r="JB63" s="95"/>
      <c r="JC63" s="95"/>
      <c r="JD63" s="95"/>
      <c r="JE63" s="95"/>
      <c r="JF63" s="95"/>
      <c r="JG63" s="95"/>
      <c r="JH63" s="95"/>
      <c r="JI63" s="95"/>
      <c r="JJ63" s="95"/>
      <c r="JK63" s="95"/>
      <c r="JL63" s="95"/>
      <c r="JM63" s="95"/>
      <c r="JN63" s="95">
        <v>1</v>
      </c>
      <c r="JO63" s="95"/>
      <c r="JP63" s="95"/>
      <c r="JQ63" s="95"/>
      <c r="JR63" s="95"/>
      <c r="JS63" s="780">
        <v>1</v>
      </c>
      <c r="JT63" s="780">
        <v>1</v>
      </c>
      <c r="JU63" s="780">
        <v>1</v>
      </c>
      <c r="JV63" s="780">
        <v>17</v>
      </c>
      <c r="JW63" s="780"/>
      <c r="JX63" s="780"/>
      <c r="JY63" s="780">
        <v>1</v>
      </c>
      <c r="JZ63" s="780"/>
      <c r="KA63" s="783"/>
      <c r="KB63" s="780"/>
      <c r="KC63" s="780"/>
      <c r="KD63" s="780"/>
      <c r="KE63" s="780">
        <v>4</v>
      </c>
      <c r="KF63" s="780"/>
      <c r="KG63" s="780">
        <v>0</v>
      </c>
      <c r="KH63" s="780"/>
      <c r="KI63" s="780">
        <v>1</v>
      </c>
      <c r="KJ63" s="780">
        <v>0</v>
      </c>
      <c r="KK63" s="780"/>
      <c r="KL63" s="780"/>
      <c r="KM63" s="780"/>
      <c r="KN63" s="780">
        <v>0</v>
      </c>
      <c r="KO63" s="780">
        <v>2</v>
      </c>
      <c r="KP63" s="95"/>
      <c r="KQ63" s="783"/>
      <c r="KR63" s="90"/>
      <c r="KS63" s="783"/>
      <c r="KT63" s="90"/>
      <c r="KU63" s="90">
        <v>2</v>
      </c>
      <c r="KV63" s="90"/>
      <c r="KW63" s="90">
        <v>2</v>
      </c>
      <c r="KX63" s="90"/>
      <c r="KY63" s="90">
        <v>3</v>
      </c>
      <c r="KZ63" s="90"/>
      <c r="LA63" s="90" t="s">
        <v>481</v>
      </c>
      <c r="LB63" s="90">
        <v>1</v>
      </c>
      <c r="LC63" s="90" t="s">
        <v>481</v>
      </c>
      <c r="LD63" s="90" t="s">
        <v>481</v>
      </c>
      <c r="LE63" s="90" t="s">
        <v>481</v>
      </c>
      <c r="LF63" s="90" t="s">
        <v>481</v>
      </c>
      <c r="LG63" s="90" t="s">
        <v>481</v>
      </c>
      <c r="LH63" s="90"/>
      <c r="LI63" s="90"/>
      <c r="LJ63" s="90">
        <v>0</v>
      </c>
      <c r="LK63" s="90"/>
      <c r="LL63" s="90"/>
      <c r="LM63" s="90">
        <v>1</v>
      </c>
      <c r="LN63" s="90"/>
      <c r="LO63" s="90"/>
      <c r="LP63" s="90"/>
      <c r="LQ63" s="90"/>
    </row>
    <row r="64" spans="1:329" ht="330.75" customHeight="1" x14ac:dyDescent="0.2">
      <c r="A64" s="750"/>
      <c r="B64" s="747"/>
      <c r="C64" s="83" t="s">
        <v>277</v>
      </c>
      <c r="D64" s="69" t="s">
        <v>3437</v>
      </c>
      <c r="E64" s="771" t="s">
        <v>251</v>
      </c>
      <c r="F64" s="783"/>
      <c r="G64" s="95"/>
      <c r="H64" s="783"/>
      <c r="I64" s="783"/>
      <c r="J64" s="95">
        <v>1</v>
      </c>
      <c r="K64" s="780"/>
      <c r="L64" s="69" t="s">
        <v>481</v>
      </c>
      <c r="M64" s="69">
        <v>1</v>
      </c>
      <c r="N64" s="69">
        <v>1</v>
      </c>
      <c r="O64" s="69">
        <v>1</v>
      </c>
      <c r="P64" s="69" t="s">
        <v>481</v>
      </c>
      <c r="Q64" s="95"/>
      <c r="R64" s="780">
        <v>12</v>
      </c>
      <c r="S64" s="95"/>
      <c r="T64" s="780">
        <v>3</v>
      </c>
      <c r="U64" s="780"/>
      <c r="V64" s="95">
        <v>3</v>
      </c>
      <c r="W64" s="780">
        <v>6</v>
      </c>
      <c r="X64" s="95">
        <v>4</v>
      </c>
      <c r="Y64" s="95"/>
      <c r="Z64" s="95"/>
      <c r="AA64" s="783"/>
      <c r="AB64" s="95">
        <v>12</v>
      </c>
      <c r="AC64" s="784"/>
      <c r="AD64" s="783"/>
      <c r="AE64" s="783"/>
      <c r="AF64" s="783"/>
      <c r="AG64" s="783"/>
      <c r="AH64" s="783"/>
      <c r="AI64" s="783"/>
      <c r="AJ64" s="780"/>
      <c r="AK64" s="780"/>
      <c r="AL64" s="95">
        <v>2</v>
      </c>
      <c r="AM64" s="95"/>
      <c r="AN64" s="95">
        <v>1</v>
      </c>
      <c r="AO64" s="783"/>
      <c r="AP64" s="95">
        <v>5</v>
      </c>
      <c r="AQ64" s="783"/>
      <c r="AR64" s="780"/>
      <c r="AS64" s="780">
        <v>0</v>
      </c>
      <c r="AT64" s="783"/>
      <c r="AU64" s="95"/>
      <c r="AV64" s="780"/>
      <c r="AW64" s="780"/>
      <c r="AX64" s="95">
        <v>1</v>
      </c>
      <c r="AY64" s="95"/>
      <c r="AZ64" s="783"/>
      <c r="BA64" s="783"/>
      <c r="BB64" s="783"/>
      <c r="BC64" s="783"/>
      <c r="BD64" s="95">
        <v>1</v>
      </c>
      <c r="BE64" s="95"/>
      <c r="BF64" s="95">
        <v>0</v>
      </c>
      <c r="BG64" s="69"/>
      <c r="BH64" s="69"/>
      <c r="BI64" s="783"/>
      <c r="BJ64" s="69"/>
      <c r="BK64" s="783"/>
      <c r="BL64" s="69"/>
      <c r="BM64" s="69"/>
      <c r="BN64" s="69"/>
      <c r="BO64" s="69"/>
      <c r="BP64" s="69">
        <v>0</v>
      </c>
      <c r="BQ64" s="69"/>
      <c r="BR64" s="69"/>
      <c r="BS64" s="69"/>
      <c r="BT64" s="783"/>
      <c r="BU64" s="780" t="s">
        <v>481</v>
      </c>
      <c r="BV64" s="95" t="s">
        <v>481</v>
      </c>
      <c r="BW64" s="780" t="s">
        <v>481</v>
      </c>
      <c r="BX64" s="95" t="s">
        <v>481</v>
      </c>
      <c r="BY64" s="95" t="s">
        <v>481</v>
      </c>
      <c r="BZ64" s="95">
        <v>34</v>
      </c>
      <c r="CA64" s="95" t="s">
        <v>481</v>
      </c>
      <c r="CB64" s="95">
        <v>0</v>
      </c>
      <c r="CC64" s="95" t="s">
        <v>481</v>
      </c>
      <c r="CD64" s="95" t="s">
        <v>481</v>
      </c>
      <c r="CE64" s="95">
        <v>1</v>
      </c>
      <c r="CF64" s="95" t="s">
        <v>481</v>
      </c>
      <c r="CG64" s="95"/>
      <c r="CH64" s="780">
        <v>1</v>
      </c>
      <c r="CI64" s="95">
        <v>0</v>
      </c>
      <c r="CJ64" s="780">
        <v>0</v>
      </c>
      <c r="CK64" s="780">
        <v>0</v>
      </c>
      <c r="CL64" s="780">
        <v>0</v>
      </c>
      <c r="CM64" s="780" t="s">
        <v>481</v>
      </c>
      <c r="CN64" s="780">
        <v>2</v>
      </c>
      <c r="CO64" s="780" t="s">
        <v>481</v>
      </c>
      <c r="CP64" s="780" t="s">
        <v>481</v>
      </c>
      <c r="CQ64" s="780">
        <v>0</v>
      </c>
      <c r="CR64" s="95">
        <v>0</v>
      </c>
      <c r="CS64" s="780">
        <v>2</v>
      </c>
      <c r="CT64" s="95">
        <v>2</v>
      </c>
      <c r="CU64" s="780">
        <v>0</v>
      </c>
      <c r="CV64" s="780">
        <v>0</v>
      </c>
      <c r="CW64" s="780" t="s">
        <v>481</v>
      </c>
      <c r="CX64" s="780">
        <v>0</v>
      </c>
      <c r="CY64" s="780" t="s">
        <v>481</v>
      </c>
      <c r="CZ64" s="95">
        <v>0</v>
      </c>
      <c r="DA64" s="780">
        <v>1</v>
      </c>
      <c r="DB64" s="95">
        <v>2</v>
      </c>
      <c r="DC64" s="780" t="s">
        <v>481</v>
      </c>
      <c r="DD64" s="780" t="s">
        <v>481</v>
      </c>
      <c r="DE64" s="780">
        <v>1</v>
      </c>
      <c r="DF64" s="780">
        <v>1</v>
      </c>
      <c r="DG64" s="95">
        <v>2</v>
      </c>
      <c r="DH64" s="94"/>
      <c r="DI64" s="95" t="s">
        <v>481</v>
      </c>
      <c r="DJ64" s="95">
        <v>1</v>
      </c>
      <c r="DK64" s="95">
        <v>0</v>
      </c>
      <c r="DL64" s="95">
        <v>2</v>
      </c>
      <c r="DM64" s="780">
        <v>0</v>
      </c>
      <c r="DN64" s="780">
        <v>1</v>
      </c>
      <c r="DO64" s="780">
        <v>1</v>
      </c>
      <c r="DP64" s="780">
        <v>8</v>
      </c>
      <c r="DQ64" s="785"/>
      <c r="DR64" s="780">
        <v>0</v>
      </c>
      <c r="DS64" s="783"/>
      <c r="DT64" s="783"/>
      <c r="DU64" s="783"/>
      <c r="DV64" s="84">
        <v>0</v>
      </c>
      <c r="DW64" s="84">
        <v>1</v>
      </c>
      <c r="DX64" s="780">
        <v>1</v>
      </c>
      <c r="DY64" s="783"/>
      <c r="DZ64" s="780">
        <v>0</v>
      </c>
      <c r="EA64" s="780"/>
      <c r="EB64" s="95"/>
      <c r="EC64" s="783"/>
      <c r="ED64" s="95"/>
      <c r="EE64" s="783"/>
      <c r="EF64" s="783"/>
      <c r="EG64" s="783"/>
      <c r="EH64" s="783"/>
      <c r="EI64" s="780"/>
      <c r="EJ64" s="780"/>
      <c r="EK64" s="780">
        <v>1</v>
      </c>
      <c r="EL64" s="780"/>
      <c r="EM64" s="780"/>
      <c r="EN64" s="780">
        <v>0</v>
      </c>
      <c r="EO64" s="780"/>
      <c r="EP64" s="780"/>
      <c r="EQ64" s="783"/>
      <c r="ER64" s="780">
        <v>0</v>
      </c>
      <c r="ES64" s="780">
        <v>0</v>
      </c>
      <c r="ET64" s="780"/>
      <c r="EU64" s="780">
        <v>1</v>
      </c>
      <c r="EV64" s="780" t="s">
        <v>481</v>
      </c>
      <c r="EW64" s="780" t="s">
        <v>481</v>
      </c>
      <c r="EX64" s="780"/>
      <c r="EY64" s="780"/>
      <c r="EZ64" s="95"/>
      <c r="FA64" s="95">
        <v>1</v>
      </c>
      <c r="FB64" s="780"/>
      <c r="FC64" s="780"/>
      <c r="FD64" s="780">
        <v>1</v>
      </c>
      <c r="FE64" s="780"/>
      <c r="FF64" s="780" t="s">
        <v>481</v>
      </c>
      <c r="FG64" s="780" t="s">
        <v>481</v>
      </c>
      <c r="FH64" s="780"/>
      <c r="FI64" s="780"/>
      <c r="FJ64" s="780">
        <v>2</v>
      </c>
      <c r="FK64" s="780"/>
      <c r="FL64" s="780"/>
      <c r="FM64" s="780"/>
      <c r="FN64" s="780"/>
      <c r="FO64" s="780"/>
      <c r="FP64" s="780"/>
      <c r="FQ64" s="780"/>
      <c r="FR64" s="780">
        <v>1</v>
      </c>
      <c r="FS64" s="780"/>
      <c r="FT64" s="780"/>
      <c r="FU64" s="783"/>
      <c r="FV64" s="785">
        <v>2</v>
      </c>
      <c r="FW64" s="780"/>
      <c r="FX64" s="95">
        <v>8</v>
      </c>
      <c r="FY64" s="95">
        <v>1</v>
      </c>
      <c r="FZ64" s="780"/>
      <c r="GA64" s="780"/>
      <c r="GB64" s="780"/>
      <c r="GC64" s="780">
        <v>3</v>
      </c>
      <c r="GD64" s="780"/>
      <c r="GE64" s="783"/>
      <c r="GF64" s="95">
        <v>3</v>
      </c>
      <c r="GG64" s="785" t="s">
        <v>481</v>
      </c>
      <c r="GH64" s="783"/>
      <c r="GI64" s="780">
        <v>0</v>
      </c>
      <c r="GJ64" s="780"/>
      <c r="GK64" s="780"/>
      <c r="GL64" s="780"/>
      <c r="GM64" s="780">
        <v>1</v>
      </c>
      <c r="GN64" s="780">
        <v>15</v>
      </c>
      <c r="GO64" s="780"/>
      <c r="GP64" s="780">
        <v>0</v>
      </c>
      <c r="GQ64" s="780"/>
      <c r="GR64" s="780"/>
      <c r="GS64" s="780"/>
      <c r="GT64" s="780"/>
      <c r="GU64" s="780"/>
      <c r="GV64" s="780"/>
      <c r="GW64" s="780">
        <v>1</v>
      </c>
      <c r="GX64" s="780"/>
      <c r="GY64" s="780"/>
      <c r="GZ64" s="780" t="s">
        <v>481</v>
      </c>
      <c r="HA64" s="780">
        <v>0</v>
      </c>
      <c r="HB64" s="780"/>
      <c r="HC64" s="780">
        <v>1</v>
      </c>
      <c r="HD64" s="780"/>
      <c r="HE64" s="783"/>
      <c r="HF64" s="783"/>
      <c r="HG64" s="783"/>
      <c r="HH64" s="783"/>
      <c r="HI64" s="780"/>
      <c r="HJ64" s="95"/>
      <c r="HK64" s="95"/>
      <c r="HL64" s="780"/>
      <c r="HM64" s="95">
        <v>1</v>
      </c>
      <c r="HN64" s="783"/>
      <c r="HO64" s="783"/>
      <c r="HP64" s="783"/>
      <c r="HQ64" s="783"/>
      <c r="HR64" s="783"/>
      <c r="HS64" s="780">
        <v>2</v>
      </c>
      <c r="HT64" s="780"/>
      <c r="HU64" s="780"/>
      <c r="HV64" s="780"/>
      <c r="HW64" s="780">
        <v>0</v>
      </c>
      <c r="HX64" s="780">
        <v>0</v>
      </c>
      <c r="HY64" s="780">
        <v>3</v>
      </c>
      <c r="HZ64" s="780" t="s">
        <v>451</v>
      </c>
      <c r="IA64" s="780">
        <v>3</v>
      </c>
      <c r="IB64" s="780">
        <v>3</v>
      </c>
      <c r="IC64" s="780" t="s">
        <v>481</v>
      </c>
      <c r="ID64" s="780"/>
      <c r="IE64" s="780"/>
      <c r="IF64" s="780">
        <v>0</v>
      </c>
      <c r="IG64" s="783"/>
      <c r="IH64" s="783"/>
      <c r="II64" s="780">
        <v>0</v>
      </c>
      <c r="IJ64" s="783"/>
      <c r="IK64" s="783"/>
      <c r="IL64" s="90"/>
      <c r="IM64" s="95" t="s">
        <v>481</v>
      </c>
      <c r="IN64" s="95">
        <v>3</v>
      </c>
      <c r="IO64" s="780"/>
      <c r="IP64" s="780"/>
      <c r="IQ64" s="780" t="s">
        <v>481</v>
      </c>
      <c r="IR64" s="785"/>
      <c r="IS64" s="780">
        <v>2</v>
      </c>
      <c r="IT64" s="780"/>
      <c r="IU64" s="780"/>
      <c r="IV64" s="780"/>
      <c r="IW64" s="95">
        <v>14</v>
      </c>
      <c r="IX64" s="95"/>
      <c r="IY64" s="95">
        <v>1</v>
      </c>
      <c r="IZ64" s="95"/>
      <c r="JA64" s="95"/>
      <c r="JB64" s="95"/>
      <c r="JC64" s="95">
        <v>2</v>
      </c>
      <c r="JD64" s="95"/>
      <c r="JE64" s="95"/>
      <c r="JF64" s="95">
        <v>1</v>
      </c>
      <c r="JG64" s="95"/>
      <c r="JH64" s="95"/>
      <c r="JI64" s="95"/>
      <c r="JJ64" s="95"/>
      <c r="JK64" s="95"/>
      <c r="JL64" s="95">
        <v>1</v>
      </c>
      <c r="JM64" s="95">
        <v>1</v>
      </c>
      <c r="JN64" s="95"/>
      <c r="JO64" s="95">
        <v>1</v>
      </c>
      <c r="JP64" s="95"/>
      <c r="JQ64" s="95"/>
      <c r="JR64" s="95"/>
      <c r="JS64" s="780"/>
      <c r="JT64" s="780"/>
      <c r="JU64" s="780"/>
      <c r="JV64" s="780"/>
      <c r="JW64" s="780"/>
      <c r="JX64" s="780"/>
      <c r="JY64" s="780"/>
      <c r="JZ64" s="780"/>
      <c r="KA64" s="783"/>
      <c r="KB64" s="780"/>
      <c r="KC64" s="780"/>
      <c r="KD64" s="780">
        <v>2</v>
      </c>
      <c r="KE64" s="780">
        <v>6</v>
      </c>
      <c r="KF64" s="780"/>
      <c r="KG64" s="780">
        <v>0</v>
      </c>
      <c r="KH64" s="780">
        <v>1</v>
      </c>
      <c r="KI64" s="780">
        <v>5</v>
      </c>
      <c r="KJ64" s="780">
        <v>3</v>
      </c>
      <c r="KK64" s="780">
        <v>1</v>
      </c>
      <c r="KL64" s="780">
        <v>1</v>
      </c>
      <c r="KM64" s="780">
        <v>1</v>
      </c>
      <c r="KN64" s="780">
        <v>0</v>
      </c>
      <c r="KO64" s="780"/>
      <c r="KP64" s="95"/>
      <c r="KQ64" s="783"/>
      <c r="KR64" s="90"/>
      <c r="KS64" s="783"/>
      <c r="KT64" s="90">
        <v>3</v>
      </c>
      <c r="KU64" s="90"/>
      <c r="KV64" s="90">
        <v>1</v>
      </c>
      <c r="KW64" s="90">
        <v>1</v>
      </c>
      <c r="KX64" s="90">
        <v>3</v>
      </c>
      <c r="KY64" s="90">
        <v>5</v>
      </c>
      <c r="KZ64" s="90">
        <v>7</v>
      </c>
      <c r="LA64" s="90">
        <v>1</v>
      </c>
      <c r="LB64" s="90" t="s">
        <v>481</v>
      </c>
      <c r="LC64" s="90">
        <v>1</v>
      </c>
      <c r="LD64" s="90">
        <v>1</v>
      </c>
      <c r="LE64" s="90" t="s">
        <v>481</v>
      </c>
      <c r="LF64" s="90" t="s">
        <v>481</v>
      </c>
      <c r="LG64" s="90" t="s">
        <v>481</v>
      </c>
      <c r="LH64" s="90"/>
      <c r="LI64" s="90">
        <v>1</v>
      </c>
      <c r="LJ64" s="90">
        <v>0</v>
      </c>
      <c r="LK64" s="90">
        <v>1</v>
      </c>
      <c r="LL64" s="90">
        <v>3</v>
      </c>
      <c r="LM64" s="90">
        <v>3</v>
      </c>
      <c r="LN64" s="90">
        <v>7</v>
      </c>
      <c r="LO64" s="90"/>
      <c r="LP64" s="90"/>
      <c r="LQ64" s="90"/>
    </row>
    <row r="65" spans="1:329" ht="17" x14ac:dyDescent="0.2">
      <c r="A65" s="750"/>
      <c r="B65" s="747"/>
      <c r="C65" s="83" t="s">
        <v>279</v>
      </c>
      <c r="D65" s="69" t="s">
        <v>431</v>
      </c>
      <c r="E65" s="771" t="s">
        <v>251</v>
      </c>
      <c r="F65" s="783"/>
      <c r="G65" s="95"/>
      <c r="H65" s="783"/>
      <c r="I65" s="783"/>
      <c r="J65" s="95"/>
      <c r="K65" s="780">
        <v>1</v>
      </c>
      <c r="L65" s="69">
        <v>6</v>
      </c>
      <c r="M65" s="69">
        <v>4</v>
      </c>
      <c r="N65" s="69" t="s">
        <v>481</v>
      </c>
      <c r="O65" s="815" t="s">
        <v>481</v>
      </c>
      <c r="P65" s="69">
        <v>1</v>
      </c>
      <c r="Q65" s="95"/>
      <c r="R65" s="780">
        <v>0</v>
      </c>
      <c r="S65" s="95"/>
      <c r="T65" s="780"/>
      <c r="U65" s="780"/>
      <c r="V65" s="95"/>
      <c r="W65" s="780"/>
      <c r="X65" s="95"/>
      <c r="Y65" s="95"/>
      <c r="Z65" s="95"/>
      <c r="AA65" s="783"/>
      <c r="AB65" s="95">
        <v>1</v>
      </c>
      <c r="AC65" s="784"/>
      <c r="AD65" s="783"/>
      <c r="AE65" s="783"/>
      <c r="AF65" s="783"/>
      <c r="AG65" s="783"/>
      <c r="AH65" s="783"/>
      <c r="AI65" s="783"/>
      <c r="AJ65" s="780"/>
      <c r="AK65" s="780"/>
      <c r="AL65" s="95"/>
      <c r="AM65" s="95"/>
      <c r="AN65" s="95"/>
      <c r="AO65" s="783"/>
      <c r="AP65" s="95"/>
      <c r="AQ65" s="783"/>
      <c r="AR65" s="780"/>
      <c r="AS65" s="780">
        <v>0</v>
      </c>
      <c r="AT65" s="783"/>
      <c r="AU65" s="95"/>
      <c r="AV65" s="780"/>
      <c r="AW65" s="780"/>
      <c r="AX65" s="95"/>
      <c r="AY65" s="95"/>
      <c r="AZ65" s="783"/>
      <c r="BA65" s="783"/>
      <c r="BB65" s="783"/>
      <c r="BC65" s="783"/>
      <c r="BD65" s="95">
        <v>0</v>
      </c>
      <c r="BE65" s="95"/>
      <c r="BF65" s="95">
        <v>0</v>
      </c>
      <c r="BG65" s="69"/>
      <c r="BH65" s="69"/>
      <c r="BI65" s="783"/>
      <c r="BJ65" s="69"/>
      <c r="BK65" s="783"/>
      <c r="BL65" s="69"/>
      <c r="BM65" s="69"/>
      <c r="BN65" s="69"/>
      <c r="BO65" s="69"/>
      <c r="BP65" s="69">
        <v>0</v>
      </c>
      <c r="BQ65" s="69"/>
      <c r="BR65" s="69"/>
      <c r="BS65" s="69"/>
      <c r="BT65" s="783"/>
      <c r="BU65" s="780" t="s">
        <v>481</v>
      </c>
      <c r="BV65" s="95" t="s">
        <v>481</v>
      </c>
      <c r="BW65" s="780" t="s">
        <v>481</v>
      </c>
      <c r="BX65" s="95" t="s">
        <v>481</v>
      </c>
      <c r="BY65" s="95" t="s">
        <v>481</v>
      </c>
      <c r="BZ65" s="95">
        <v>1</v>
      </c>
      <c r="CA65" s="95" t="s">
        <v>481</v>
      </c>
      <c r="CB65" s="95">
        <v>0</v>
      </c>
      <c r="CC65" s="95" t="s">
        <v>481</v>
      </c>
      <c r="CD65" s="95" t="s">
        <v>481</v>
      </c>
      <c r="CE65" s="95" t="s">
        <v>481</v>
      </c>
      <c r="CF65" s="95" t="s">
        <v>481</v>
      </c>
      <c r="CG65" s="95">
        <v>1</v>
      </c>
      <c r="CH65" s="780">
        <v>0</v>
      </c>
      <c r="CI65" s="95">
        <v>0</v>
      </c>
      <c r="CJ65" s="780">
        <v>0</v>
      </c>
      <c r="CK65" s="780">
        <v>0</v>
      </c>
      <c r="CL65" s="780">
        <v>0</v>
      </c>
      <c r="CM65" s="780" t="s">
        <v>481</v>
      </c>
      <c r="CN65" s="780" t="s">
        <v>481</v>
      </c>
      <c r="CO65" s="780" t="s">
        <v>481</v>
      </c>
      <c r="CP65" s="780" t="s">
        <v>481</v>
      </c>
      <c r="CQ65" s="780">
        <v>0</v>
      </c>
      <c r="CR65" s="95">
        <v>0</v>
      </c>
      <c r="CS65" s="780">
        <v>0</v>
      </c>
      <c r="CT65" s="95">
        <v>0</v>
      </c>
      <c r="CU65" s="780">
        <v>0</v>
      </c>
      <c r="CV65" s="780">
        <v>0</v>
      </c>
      <c r="CW65" s="780" t="s">
        <v>481</v>
      </c>
      <c r="CX65" s="780">
        <v>0</v>
      </c>
      <c r="CY65" s="780" t="s">
        <v>481</v>
      </c>
      <c r="CZ65" s="95">
        <v>0</v>
      </c>
      <c r="DA65" s="780" t="s">
        <v>481</v>
      </c>
      <c r="DB65" s="95" t="s">
        <v>481</v>
      </c>
      <c r="DC65" s="780" t="s">
        <v>481</v>
      </c>
      <c r="DD65" s="780" t="s">
        <v>481</v>
      </c>
      <c r="DE65" s="780" t="s">
        <v>481</v>
      </c>
      <c r="DF65" s="780" t="s">
        <v>481</v>
      </c>
      <c r="DG65" s="95">
        <v>0</v>
      </c>
      <c r="DH65" s="94"/>
      <c r="DI65" s="95" t="s">
        <v>481</v>
      </c>
      <c r="DJ65" s="95">
        <v>0</v>
      </c>
      <c r="DK65" s="95">
        <v>0</v>
      </c>
      <c r="DL65" s="95">
        <v>0</v>
      </c>
      <c r="DM65" s="780">
        <v>0</v>
      </c>
      <c r="DN65" s="780">
        <v>0</v>
      </c>
      <c r="DO65" s="780" t="s">
        <v>481</v>
      </c>
      <c r="DP65" s="780"/>
      <c r="DQ65" s="785"/>
      <c r="DR65" s="780">
        <v>0</v>
      </c>
      <c r="DS65" s="783"/>
      <c r="DT65" s="783"/>
      <c r="DU65" s="783"/>
      <c r="DV65" s="84">
        <v>0</v>
      </c>
      <c r="DW65" s="84">
        <v>0</v>
      </c>
      <c r="DX65" s="780">
        <v>0</v>
      </c>
      <c r="DY65" s="783"/>
      <c r="DZ65" s="780">
        <v>0</v>
      </c>
      <c r="EA65" s="780"/>
      <c r="EB65" s="95"/>
      <c r="EC65" s="783"/>
      <c r="ED65" s="95"/>
      <c r="EE65" s="783"/>
      <c r="EF65" s="783"/>
      <c r="EG65" s="783"/>
      <c r="EH65" s="783"/>
      <c r="EI65" s="780"/>
      <c r="EJ65" s="780"/>
      <c r="EK65" s="780"/>
      <c r="EL65" s="780"/>
      <c r="EM65" s="780"/>
      <c r="EN65" s="780">
        <v>0</v>
      </c>
      <c r="EO65" s="780"/>
      <c r="EP65" s="780"/>
      <c r="EQ65" s="783"/>
      <c r="ER65" s="780">
        <v>0</v>
      </c>
      <c r="ES65" s="780">
        <v>0</v>
      </c>
      <c r="ET65" s="780"/>
      <c r="EU65" s="780" t="s">
        <v>481</v>
      </c>
      <c r="EV65" s="780" t="s">
        <v>481</v>
      </c>
      <c r="EW65" s="780" t="s">
        <v>481</v>
      </c>
      <c r="EX65" s="780"/>
      <c r="EY65" s="780"/>
      <c r="EZ65" s="95"/>
      <c r="FA65" s="95"/>
      <c r="FB65" s="780"/>
      <c r="FC65" s="780"/>
      <c r="FD65" s="780"/>
      <c r="FE65" s="780"/>
      <c r="FF65" s="780" t="s">
        <v>481</v>
      </c>
      <c r="FG65" s="780" t="s">
        <v>481</v>
      </c>
      <c r="FH65" s="780"/>
      <c r="FI65" s="780">
        <v>1</v>
      </c>
      <c r="FJ65" s="780">
        <v>3</v>
      </c>
      <c r="FK65" s="780">
        <v>1</v>
      </c>
      <c r="FL65" s="780"/>
      <c r="FM65" s="780"/>
      <c r="FN65" s="780"/>
      <c r="FO65" s="780"/>
      <c r="FP65" s="780"/>
      <c r="FQ65" s="780"/>
      <c r="FR65" s="780"/>
      <c r="FS65" s="780"/>
      <c r="FT65" s="780">
        <v>4</v>
      </c>
      <c r="FU65" s="783"/>
      <c r="FV65" s="785"/>
      <c r="FW65" s="780"/>
      <c r="FX65" s="95">
        <v>0</v>
      </c>
      <c r="FY65" s="95"/>
      <c r="FZ65" s="780"/>
      <c r="GA65" s="780"/>
      <c r="GB65" s="780"/>
      <c r="GC65" s="780"/>
      <c r="GD65" s="780"/>
      <c r="GE65" s="783"/>
      <c r="GF65" s="95">
        <v>0</v>
      </c>
      <c r="GG65" s="785" t="s">
        <v>481</v>
      </c>
      <c r="GH65" s="783"/>
      <c r="GI65" s="780">
        <v>0</v>
      </c>
      <c r="GJ65" s="780"/>
      <c r="GK65" s="780"/>
      <c r="GL65" s="780"/>
      <c r="GM65" s="780"/>
      <c r="GN65" s="780"/>
      <c r="GO65" s="780"/>
      <c r="GP65" s="780">
        <v>0</v>
      </c>
      <c r="GQ65" s="780"/>
      <c r="GR65" s="780"/>
      <c r="GS65" s="780"/>
      <c r="GT65" s="780"/>
      <c r="GU65" s="780"/>
      <c r="GV65" s="780"/>
      <c r="GW65" s="780"/>
      <c r="GX65" s="780"/>
      <c r="GY65" s="780"/>
      <c r="GZ65" s="780" t="s">
        <v>481</v>
      </c>
      <c r="HA65" s="780">
        <v>0</v>
      </c>
      <c r="HB65" s="780"/>
      <c r="HC65" s="780">
        <v>0</v>
      </c>
      <c r="HD65" s="780">
        <v>7</v>
      </c>
      <c r="HE65" s="783"/>
      <c r="HF65" s="783"/>
      <c r="HG65" s="783"/>
      <c r="HH65" s="783"/>
      <c r="HI65" s="780"/>
      <c r="HJ65" s="95"/>
      <c r="HK65" s="95"/>
      <c r="HL65" s="780"/>
      <c r="HM65" s="95"/>
      <c r="HN65" s="783"/>
      <c r="HO65" s="783"/>
      <c r="HP65" s="783"/>
      <c r="HQ65" s="783"/>
      <c r="HR65" s="783"/>
      <c r="HS65" s="780"/>
      <c r="HT65" s="780">
        <v>1</v>
      </c>
      <c r="HU65" s="780"/>
      <c r="HV65" s="780"/>
      <c r="HW65" s="780">
        <v>0</v>
      </c>
      <c r="HX65" s="780">
        <v>0</v>
      </c>
      <c r="HY65" s="780" t="s">
        <v>451</v>
      </c>
      <c r="HZ65" s="780" t="s">
        <v>451</v>
      </c>
      <c r="IA65" s="780"/>
      <c r="IB65" s="780">
        <v>0</v>
      </c>
      <c r="IC65" s="780" t="s">
        <v>481</v>
      </c>
      <c r="ID65" s="780"/>
      <c r="IE65" s="780"/>
      <c r="IF65" s="780">
        <v>0</v>
      </c>
      <c r="IG65" s="783"/>
      <c r="IH65" s="783"/>
      <c r="II65" s="780">
        <v>0</v>
      </c>
      <c r="IJ65" s="783"/>
      <c r="IK65" s="783"/>
      <c r="IL65" s="90"/>
      <c r="IM65" s="95" t="s">
        <v>481</v>
      </c>
      <c r="IN65" s="95" t="s">
        <v>481</v>
      </c>
      <c r="IO65" s="780"/>
      <c r="IP65" s="780"/>
      <c r="IQ65" s="780" t="s">
        <v>481</v>
      </c>
      <c r="IR65" s="785"/>
      <c r="IS65" s="780"/>
      <c r="IT65" s="780"/>
      <c r="IU65" s="780"/>
      <c r="IV65" s="780"/>
      <c r="IW65" s="95">
        <v>0</v>
      </c>
      <c r="IX65" s="95"/>
      <c r="IY65" s="95"/>
      <c r="IZ65" s="95"/>
      <c r="JA65" s="95"/>
      <c r="JB65" s="95"/>
      <c r="JC65" s="95"/>
      <c r="JD65" s="95">
        <v>1</v>
      </c>
      <c r="JE65" s="95"/>
      <c r="JF65" s="95"/>
      <c r="JG65" s="95"/>
      <c r="JH65" s="95"/>
      <c r="JI65" s="95"/>
      <c r="JJ65" s="95"/>
      <c r="JK65" s="95"/>
      <c r="JL65" s="95"/>
      <c r="JM65" s="95"/>
      <c r="JN65" s="95"/>
      <c r="JO65" s="95"/>
      <c r="JP65" s="95"/>
      <c r="JQ65" s="95"/>
      <c r="JR65" s="95"/>
      <c r="JS65" s="780"/>
      <c r="JT65" s="780"/>
      <c r="JU65" s="780"/>
      <c r="JV65" s="780"/>
      <c r="JW65" s="780"/>
      <c r="JX65" s="780"/>
      <c r="JY65" s="780"/>
      <c r="JZ65" s="780"/>
      <c r="KA65" s="783"/>
      <c r="KB65" s="780"/>
      <c r="KC65" s="780"/>
      <c r="KD65" s="780"/>
      <c r="KE65" s="780"/>
      <c r="KF65" s="780"/>
      <c r="KG65" s="780">
        <v>0</v>
      </c>
      <c r="KH65" s="780"/>
      <c r="KI65" s="780"/>
      <c r="KJ65" s="780">
        <v>0</v>
      </c>
      <c r="KK65" s="780"/>
      <c r="KL65" s="780"/>
      <c r="KM65" s="780"/>
      <c r="KN65" s="780">
        <v>0</v>
      </c>
      <c r="KO65" s="780"/>
      <c r="KP65" s="95"/>
      <c r="KQ65" s="783"/>
      <c r="KR65" s="90"/>
      <c r="KS65" s="783"/>
      <c r="KT65" s="90">
        <v>1</v>
      </c>
      <c r="KU65" s="90"/>
      <c r="KV65" s="90"/>
      <c r="KW65" s="90"/>
      <c r="KX65" s="90"/>
      <c r="KY65" s="90"/>
      <c r="KZ65" s="90"/>
      <c r="LA65" s="90" t="s">
        <v>481</v>
      </c>
      <c r="LB65" s="90" t="s">
        <v>481</v>
      </c>
      <c r="LC65" s="90" t="s">
        <v>481</v>
      </c>
      <c r="LD65" s="90" t="s">
        <v>481</v>
      </c>
      <c r="LE65" s="90">
        <v>1</v>
      </c>
      <c r="LF65" s="90" t="s">
        <v>481</v>
      </c>
      <c r="LG65" s="90" t="s">
        <v>481</v>
      </c>
      <c r="LH65" s="90"/>
      <c r="LI65" s="90"/>
      <c r="LJ65" s="90">
        <v>0</v>
      </c>
      <c r="LK65" s="90"/>
      <c r="LL65" s="90"/>
      <c r="LM65" s="90"/>
      <c r="LN65" s="90"/>
      <c r="LO65" s="90"/>
      <c r="LP65" s="90"/>
      <c r="LQ65" s="90"/>
    </row>
    <row r="66" spans="1:329" ht="31.5" customHeight="1" x14ac:dyDescent="0.2">
      <c r="A66" s="750"/>
      <c r="B66" s="747"/>
      <c r="C66" s="83" t="s">
        <v>280</v>
      </c>
      <c r="D66" s="69" t="s">
        <v>281</v>
      </c>
      <c r="E66" s="771" t="s">
        <v>251</v>
      </c>
      <c r="F66" s="783"/>
      <c r="G66" s="95"/>
      <c r="H66" s="783"/>
      <c r="I66" s="783"/>
      <c r="J66" s="95"/>
      <c r="K66" s="780"/>
      <c r="L66" s="69" t="s">
        <v>481</v>
      </c>
      <c r="M66" s="69" t="s">
        <v>809</v>
      </c>
      <c r="N66" s="69" t="s">
        <v>481</v>
      </c>
      <c r="O66" s="815" t="s">
        <v>481</v>
      </c>
      <c r="P66" s="69" t="s">
        <v>481</v>
      </c>
      <c r="Q66" s="95"/>
      <c r="R66" s="780">
        <v>0</v>
      </c>
      <c r="S66" s="95"/>
      <c r="T66" s="780"/>
      <c r="U66" s="780"/>
      <c r="V66" s="95"/>
      <c r="W66" s="780"/>
      <c r="X66" s="95"/>
      <c r="Y66" s="95"/>
      <c r="Z66" s="95"/>
      <c r="AA66" s="783"/>
      <c r="AB66" s="95">
        <v>1</v>
      </c>
      <c r="AC66" s="784"/>
      <c r="AD66" s="783"/>
      <c r="AE66" s="783"/>
      <c r="AF66" s="783"/>
      <c r="AG66" s="783"/>
      <c r="AH66" s="783"/>
      <c r="AI66" s="783"/>
      <c r="AJ66" s="780"/>
      <c r="AK66" s="780"/>
      <c r="AL66" s="95"/>
      <c r="AM66" s="95"/>
      <c r="AN66" s="95"/>
      <c r="AO66" s="783"/>
      <c r="AP66" s="95"/>
      <c r="AQ66" s="783"/>
      <c r="AR66" s="780">
        <v>1</v>
      </c>
      <c r="AS66" s="780">
        <v>0</v>
      </c>
      <c r="AT66" s="783"/>
      <c r="AU66" s="95"/>
      <c r="AV66" s="780"/>
      <c r="AW66" s="780"/>
      <c r="AX66" s="95"/>
      <c r="AY66" s="95"/>
      <c r="AZ66" s="783"/>
      <c r="BA66" s="783"/>
      <c r="BB66" s="783"/>
      <c r="BC66" s="783"/>
      <c r="BD66" s="95">
        <v>0</v>
      </c>
      <c r="BE66" s="95"/>
      <c r="BF66" s="95">
        <v>0</v>
      </c>
      <c r="BG66" s="69">
        <v>1</v>
      </c>
      <c r="BH66" s="69"/>
      <c r="BI66" s="783"/>
      <c r="BJ66" s="69"/>
      <c r="BK66" s="783"/>
      <c r="BL66" s="69"/>
      <c r="BM66" s="69"/>
      <c r="BN66" s="69"/>
      <c r="BO66" s="69"/>
      <c r="BP66" s="69">
        <v>0</v>
      </c>
      <c r="BQ66" s="69"/>
      <c r="BR66" s="69"/>
      <c r="BS66" s="69">
        <v>2</v>
      </c>
      <c r="BT66" s="783"/>
      <c r="BU66" s="780" t="s">
        <v>481</v>
      </c>
      <c r="BV66" s="95" t="s">
        <v>481</v>
      </c>
      <c r="BW66" s="780" t="s">
        <v>481</v>
      </c>
      <c r="BX66" s="95" t="s">
        <v>481</v>
      </c>
      <c r="BY66" s="95" t="s">
        <v>481</v>
      </c>
      <c r="BZ66" s="95">
        <v>33</v>
      </c>
      <c r="CA66" s="95" t="s">
        <v>481</v>
      </c>
      <c r="CB66" s="95">
        <v>0</v>
      </c>
      <c r="CC66" s="95" t="s">
        <v>481</v>
      </c>
      <c r="CD66" s="95" t="s">
        <v>481</v>
      </c>
      <c r="CE66" s="95" t="s">
        <v>481</v>
      </c>
      <c r="CF66" s="95" t="s">
        <v>481</v>
      </c>
      <c r="CG66" s="95"/>
      <c r="CH66" s="780">
        <v>0</v>
      </c>
      <c r="CI66" s="95">
        <v>0</v>
      </c>
      <c r="CJ66" s="780">
        <v>0</v>
      </c>
      <c r="CK66" s="780">
        <v>0</v>
      </c>
      <c r="CL66" s="780">
        <v>0</v>
      </c>
      <c r="CM66" s="780" t="s">
        <v>481</v>
      </c>
      <c r="CN66" s="780" t="s">
        <v>481</v>
      </c>
      <c r="CO66" s="780" t="s">
        <v>481</v>
      </c>
      <c r="CP66" s="780" t="s">
        <v>481</v>
      </c>
      <c r="CQ66" s="780">
        <v>0</v>
      </c>
      <c r="CR66" s="95">
        <v>0</v>
      </c>
      <c r="CS66" s="780">
        <v>0</v>
      </c>
      <c r="CT66" s="95">
        <v>0</v>
      </c>
      <c r="CU66" s="780">
        <v>0</v>
      </c>
      <c r="CV66" s="780">
        <v>0</v>
      </c>
      <c r="CW66" s="780" t="s">
        <v>481</v>
      </c>
      <c r="CX66" s="780">
        <v>0</v>
      </c>
      <c r="CY66" s="780" t="s">
        <v>481</v>
      </c>
      <c r="CZ66" s="95">
        <v>0</v>
      </c>
      <c r="DA66" s="780" t="s">
        <v>481</v>
      </c>
      <c r="DB66" s="95" t="s">
        <v>481</v>
      </c>
      <c r="DC66" s="780" t="s">
        <v>481</v>
      </c>
      <c r="DD66" s="780" t="s">
        <v>481</v>
      </c>
      <c r="DE66" s="780" t="s">
        <v>481</v>
      </c>
      <c r="DF66" s="780" t="s">
        <v>481</v>
      </c>
      <c r="DG66" s="95">
        <v>0</v>
      </c>
      <c r="DH66" s="94"/>
      <c r="DI66" s="95" t="s">
        <v>481</v>
      </c>
      <c r="DJ66" s="95">
        <v>0</v>
      </c>
      <c r="DK66" s="95">
        <v>0</v>
      </c>
      <c r="DL66" s="95">
        <v>0</v>
      </c>
      <c r="DM66" s="780">
        <v>0</v>
      </c>
      <c r="DN66" s="780">
        <v>0</v>
      </c>
      <c r="DO66" s="780" t="s">
        <v>481</v>
      </c>
      <c r="DP66" s="780"/>
      <c r="DQ66" s="785"/>
      <c r="DR66" s="780">
        <v>0</v>
      </c>
      <c r="DS66" s="783"/>
      <c r="DT66" s="783"/>
      <c r="DU66" s="783"/>
      <c r="DV66" s="84">
        <v>0</v>
      </c>
      <c r="DW66" s="84">
        <v>0</v>
      </c>
      <c r="DX66" s="780">
        <v>0</v>
      </c>
      <c r="DY66" s="783"/>
      <c r="DZ66" s="780">
        <v>0</v>
      </c>
      <c r="EA66" s="780"/>
      <c r="EB66" s="95"/>
      <c r="EC66" s="783"/>
      <c r="ED66" s="95"/>
      <c r="EE66" s="783"/>
      <c r="EF66" s="783"/>
      <c r="EG66" s="783"/>
      <c r="EH66" s="783"/>
      <c r="EI66" s="780"/>
      <c r="EJ66" s="780"/>
      <c r="EK66" s="780"/>
      <c r="EL66" s="780"/>
      <c r="EM66" s="780"/>
      <c r="EN66" s="780">
        <v>0</v>
      </c>
      <c r="EO66" s="780"/>
      <c r="EP66" s="780"/>
      <c r="EQ66" s="783"/>
      <c r="ER66" s="780">
        <v>0</v>
      </c>
      <c r="ES66" s="780">
        <v>0</v>
      </c>
      <c r="ET66" s="780"/>
      <c r="EU66" s="780" t="s">
        <v>481</v>
      </c>
      <c r="EV66" s="780" t="s">
        <v>481</v>
      </c>
      <c r="EW66" s="780" t="s">
        <v>481</v>
      </c>
      <c r="EX66" s="780"/>
      <c r="EY66" s="780">
        <v>1</v>
      </c>
      <c r="EZ66" s="95"/>
      <c r="FA66" s="95"/>
      <c r="FB66" s="780"/>
      <c r="FC66" s="780"/>
      <c r="FD66" s="780"/>
      <c r="FE66" s="780"/>
      <c r="FF66" s="780" t="s">
        <v>481</v>
      </c>
      <c r="FG66" s="780" t="s">
        <v>481</v>
      </c>
      <c r="FH66" s="780"/>
      <c r="FI66" s="780"/>
      <c r="FJ66" s="780">
        <v>0</v>
      </c>
      <c r="FK66" s="780"/>
      <c r="FL66" s="780"/>
      <c r="FM66" s="780"/>
      <c r="FN66" s="780"/>
      <c r="FO66" s="780"/>
      <c r="FP66" s="780"/>
      <c r="FQ66" s="780"/>
      <c r="FR66" s="780"/>
      <c r="FS66" s="780"/>
      <c r="FT66" s="780"/>
      <c r="FU66" s="783"/>
      <c r="FV66" s="785"/>
      <c r="FW66" s="780"/>
      <c r="FX66" s="95">
        <v>0</v>
      </c>
      <c r="FY66" s="95"/>
      <c r="FZ66" s="780"/>
      <c r="GA66" s="780"/>
      <c r="GB66" s="780"/>
      <c r="GC66" s="780"/>
      <c r="GD66" s="780">
        <v>2</v>
      </c>
      <c r="GE66" s="783"/>
      <c r="GF66" s="95">
        <v>0</v>
      </c>
      <c r="GG66" s="785" t="s">
        <v>481</v>
      </c>
      <c r="GH66" s="783"/>
      <c r="GI66" s="780">
        <v>0</v>
      </c>
      <c r="GJ66" s="780"/>
      <c r="GK66" s="780"/>
      <c r="GL66" s="780"/>
      <c r="GM66" s="780"/>
      <c r="GN66" s="780"/>
      <c r="GO66" s="780"/>
      <c r="GP66" s="780">
        <v>0</v>
      </c>
      <c r="GQ66" s="780"/>
      <c r="GR66" s="780"/>
      <c r="GS66" s="780"/>
      <c r="GT66" s="780"/>
      <c r="GU66" s="780"/>
      <c r="GV66" s="780"/>
      <c r="GW66" s="780"/>
      <c r="GX66" s="780"/>
      <c r="GY66" s="780"/>
      <c r="GZ66" s="780" t="s">
        <v>481</v>
      </c>
      <c r="HA66" s="780">
        <v>0</v>
      </c>
      <c r="HB66" s="780"/>
      <c r="HC66" s="780">
        <v>0</v>
      </c>
      <c r="HD66" s="780"/>
      <c r="HE66" s="783"/>
      <c r="HF66" s="783"/>
      <c r="HG66" s="783"/>
      <c r="HH66" s="783"/>
      <c r="HI66" s="780"/>
      <c r="HJ66" s="95"/>
      <c r="HK66" s="95"/>
      <c r="HL66" s="780"/>
      <c r="HM66" s="95"/>
      <c r="HN66" s="783"/>
      <c r="HO66" s="783"/>
      <c r="HP66" s="783"/>
      <c r="HQ66" s="783"/>
      <c r="HR66" s="783"/>
      <c r="HS66" s="780"/>
      <c r="HT66" s="780"/>
      <c r="HU66" s="780"/>
      <c r="HV66" s="780"/>
      <c r="HW66" s="780">
        <v>0</v>
      </c>
      <c r="HX66" s="780">
        <v>0</v>
      </c>
      <c r="HY66" s="780" t="s">
        <v>451</v>
      </c>
      <c r="HZ66" s="780" t="s">
        <v>451</v>
      </c>
      <c r="IA66" s="780"/>
      <c r="IB66" s="780">
        <v>0</v>
      </c>
      <c r="IC66" s="780" t="s">
        <v>481</v>
      </c>
      <c r="ID66" s="780"/>
      <c r="IE66" s="780"/>
      <c r="IF66" s="780">
        <v>0</v>
      </c>
      <c r="IG66" s="783"/>
      <c r="IH66" s="783"/>
      <c r="II66" s="780">
        <v>0</v>
      </c>
      <c r="IJ66" s="783"/>
      <c r="IK66" s="783"/>
      <c r="IL66" s="90"/>
      <c r="IM66" s="95" t="s">
        <v>481</v>
      </c>
      <c r="IN66" s="95" t="s">
        <v>481</v>
      </c>
      <c r="IO66" s="780"/>
      <c r="IP66" s="780"/>
      <c r="IQ66" s="780" t="s">
        <v>481</v>
      </c>
      <c r="IR66" s="785"/>
      <c r="IS66" s="780"/>
      <c r="IT66" s="780"/>
      <c r="IU66" s="780"/>
      <c r="IV66" s="780"/>
      <c r="IW66" s="95">
        <v>0</v>
      </c>
      <c r="IX66" s="95"/>
      <c r="IY66" s="95"/>
      <c r="IZ66" s="95"/>
      <c r="JA66" s="95"/>
      <c r="JB66" s="95"/>
      <c r="JC66" s="95"/>
      <c r="JD66" s="95"/>
      <c r="JE66" s="95"/>
      <c r="JF66" s="95"/>
      <c r="JG66" s="95"/>
      <c r="JH66" s="95"/>
      <c r="JI66" s="95"/>
      <c r="JJ66" s="95"/>
      <c r="JK66" s="95"/>
      <c r="JL66" s="95"/>
      <c r="JM66" s="95"/>
      <c r="JN66" s="95"/>
      <c r="JO66" s="95"/>
      <c r="JP66" s="95"/>
      <c r="JQ66" s="95"/>
      <c r="JR66" s="95"/>
      <c r="JS66" s="780"/>
      <c r="JT66" s="780"/>
      <c r="JU66" s="780"/>
      <c r="JV66" s="780"/>
      <c r="JW66" s="780"/>
      <c r="JX66" s="780"/>
      <c r="JY66" s="780"/>
      <c r="JZ66" s="780"/>
      <c r="KA66" s="783"/>
      <c r="KB66" s="780"/>
      <c r="KC66" s="780"/>
      <c r="KD66" s="780"/>
      <c r="KE66" s="780"/>
      <c r="KF66" s="780"/>
      <c r="KG66" s="780">
        <v>0</v>
      </c>
      <c r="KH66" s="780"/>
      <c r="KI66" s="780"/>
      <c r="KJ66" s="780">
        <v>0</v>
      </c>
      <c r="KK66" s="780"/>
      <c r="KL66" s="780"/>
      <c r="KM66" s="780"/>
      <c r="KN66" s="780">
        <v>0</v>
      </c>
      <c r="KO66" s="780"/>
      <c r="KP66" s="95"/>
      <c r="KQ66" s="783"/>
      <c r="KR66" s="90"/>
      <c r="KS66" s="783"/>
      <c r="KT66" s="90"/>
      <c r="KU66" s="90"/>
      <c r="KV66" s="90">
        <v>1</v>
      </c>
      <c r="KW66" s="90"/>
      <c r="KX66" s="90"/>
      <c r="KY66" s="90"/>
      <c r="KZ66" s="90">
        <v>1</v>
      </c>
      <c r="LA66" s="90" t="s">
        <v>481</v>
      </c>
      <c r="LB66" s="90" t="s">
        <v>481</v>
      </c>
      <c r="LC66" s="90" t="s">
        <v>481</v>
      </c>
      <c r="LD66" s="90" t="s">
        <v>481</v>
      </c>
      <c r="LE66" s="90" t="s">
        <v>481</v>
      </c>
      <c r="LF66" s="90" t="s">
        <v>481</v>
      </c>
      <c r="LG66" s="90" t="s">
        <v>481</v>
      </c>
      <c r="LH66" s="90"/>
      <c r="LI66" s="90"/>
      <c r="LJ66" s="90">
        <v>0</v>
      </c>
      <c r="LK66" s="90"/>
      <c r="LL66" s="90"/>
      <c r="LM66" s="90"/>
      <c r="LN66" s="90"/>
      <c r="LO66" s="90"/>
      <c r="LP66" s="90"/>
      <c r="LQ66" s="90"/>
    </row>
    <row r="67" spans="1:329" ht="17" x14ac:dyDescent="0.2">
      <c r="A67" s="750"/>
      <c r="B67" s="747"/>
      <c r="C67" s="83" t="s">
        <v>282</v>
      </c>
      <c r="D67" s="69" t="s">
        <v>283</v>
      </c>
      <c r="E67" s="771" t="s">
        <v>251</v>
      </c>
      <c r="F67" s="783"/>
      <c r="G67" s="95"/>
      <c r="H67" s="783"/>
      <c r="I67" s="783"/>
      <c r="J67" s="95"/>
      <c r="K67" s="780"/>
      <c r="L67" s="69" t="s">
        <v>481</v>
      </c>
      <c r="M67" s="69" t="s">
        <v>809</v>
      </c>
      <c r="N67" s="69" t="s">
        <v>481</v>
      </c>
      <c r="O67" s="815" t="s">
        <v>481</v>
      </c>
      <c r="P67" s="69" t="s">
        <v>481</v>
      </c>
      <c r="Q67" s="95"/>
      <c r="R67" s="780">
        <v>0</v>
      </c>
      <c r="S67" s="95"/>
      <c r="T67" s="780"/>
      <c r="U67" s="780"/>
      <c r="V67" s="95"/>
      <c r="W67" s="780"/>
      <c r="X67" s="95"/>
      <c r="Y67" s="95"/>
      <c r="Z67" s="95"/>
      <c r="AA67" s="783"/>
      <c r="AB67" s="95">
        <v>1</v>
      </c>
      <c r="AC67" s="784"/>
      <c r="AD67" s="783"/>
      <c r="AE67" s="783"/>
      <c r="AF67" s="783"/>
      <c r="AG67" s="783"/>
      <c r="AH67" s="783"/>
      <c r="AI67" s="783"/>
      <c r="AJ67" s="780"/>
      <c r="AK67" s="780"/>
      <c r="AL67" s="95"/>
      <c r="AM67" s="95"/>
      <c r="AN67" s="95"/>
      <c r="AO67" s="783"/>
      <c r="AP67" s="95"/>
      <c r="AQ67" s="783"/>
      <c r="AR67" s="780"/>
      <c r="AS67" s="780">
        <v>0</v>
      </c>
      <c r="AT67" s="783"/>
      <c r="AU67" s="95"/>
      <c r="AV67" s="780"/>
      <c r="AW67" s="780"/>
      <c r="AX67" s="95"/>
      <c r="AY67" s="95"/>
      <c r="AZ67" s="783"/>
      <c r="BA67" s="783"/>
      <c r="BB67" s="783"/>
      <c r="BC67" s="783"/>
      <c r="BD67" s="95">
        <v>0</v>
      </c>
      <c r="BE67" s="95"/>
      <c r="BF67" s="95">
        <v>0</v>
      </c>
      <c r="BG67" s="69"/>
      <c r="BH67" s="69"/>
      <c r="BI67" s="783"/>
      <c r="BJ67" s="69"/>
      <c r="BK67" s="783"/>
      <c r="BL67" s="69"/>
      <c r="BM67" s="69"/>
      <c r="BN67" s="69"/>
      <c r="BO67" s="69"/>
      <c r="BP67" s="69">
        <v>0</v>
      </c>
      <c r="BQ67" s="69"/>
      <c r="BR67" s="69"/>
      <c r="BS67" s="69"/>
      <c r="BT67" s="783"/>
      <c r="BU67" s="780" t="s">
        <v>481</v>
      </c>
      <c r="BV67" s="95" t="s">
        <v>481</v>
      </c>
      <c r="BW67" s="780" t="s">
        <v>481</v>
      </c>
      <c r="BX67" s="95" t="s">
        <v>481</v>
      </c>
      <c r="BY67" s="95" t="s">
        <v>481</v>
      </c>
      <c r="BZ67" s="95">
        <v>3</v>
      </c>
      <c r="CA67" s="95" t="s">
        <v>481</v>
      </c>
      <c r="CB67" s="95">
        <v>0</v>
      </c>
      <c r="CC67" s="95" t="s">
        <v>481</v>
      </c>
      <c r="CD67" s="95" t="s">
        <v>481</v>
      </c>
      <c r="CE67" s="95" t="s">
        <v>481</v>
      </c>
      <c r="CF67" s="95" t="s">
        <v>481</v>
      </c>
      <c r="CG67" s="95"/>
      <c r="CH67" s="780">
        <v>0</v>
      </c>
      <c r="CI67" s="95">
        <v>0</v>
      </c>
      <c r="CJ67" s="780">
        <v>0</v>
      </c>
      <c r="CK67" s="780">
        <v>0</v>
      </c>
      <c r="CL67" s="780">
        <v>0</v>
      </c>
      <c r="CM67" s="780" t="s">
        <v>481</v>
      </c>
      <c r="CN67" s="780" t="s">
        <v>481</v>
      </c>
      <c r="CO67" s="780" t="s">
        <v>481</v>
      </c>
      <c r="CP67" s="780" t="s">
        <v>481</v>
      </c>
      <c r="CQ67" s="780">
        <v>0</v>
      </c>
      <c r="CR67" s="95">
        <v>0</v>
      </c>
      <c r="CS67" s="780">
        <v>0</v>
      </c>
      <c r="CT67" s="95">
        <v>0</v>
      </c>
      <c r="CU67" s="780">
        <v>0</v>
      </c>
      <c r="CV67" s="780">
        <v>0</v>
      </c>
      <c r="CW67" s="780" t="s">
        <v>481</v>
      </c>
      <c r="CX67" s="780">
        <v>0</v>
      </c>
      <c r="CY67" s="780" t="s">
        <v>481</v>
      </c>
      <c r="CZ67" s="95">
        <v>0</v>
      </c>
      <c r="DA67" s="780" t="s">
        <v>481</v>
      </c>
      <c r="DB67" s="95" t="s">
        <v>481</v>
      </c>
      <c r="DC67" s="780" t="s">
        <v>481</v>
      </c>
      <c r="DD67" s="780" t="s">
        <v>481</v>
      </c>
      <c r="DE67" s="780" t="s">
        <v>481</v>
      </c>
      <c r="DF67" s="780" t="s">
        <v>481</v>
      </c>
      <c r="DG67" s="95">
        <v>0</v>
      </c>
      <c r="DH67" s="94"/>
      <c r="DI67" s="95" t="s">
        <v>481</v>
      </c>
      <c r="DJ67" s="95">
        <v>0</v>
      </c>
      <c r="DK67" s="95">
        <v>0</v>
      </c>
      <c r="DL67" s="95">
        <v>0</v>
      </c>
      <c r="DM67" s="780">
        <v>0</v>
      </c>
      <c r="DN67" s="780">
        <v>0</v>
      </c>
      <c r="DO67" s="780" t="s">
        <v>481</v>
      </c>
      <c r="DP67" s="780"/>
      <c r="DQ67" s="785"/>
      <c r="DR67" s="780">
        <v>0</v>
      </c>
      <c r="DS67" s="783"/>
      <c r="DT67" s="783"/>
      <c r="DU67" s="783"/>
      <c r="DV67" s="84">
        <v>0</v>
      </c>
      <c r="DW67" s="84">
        <v>0</v>
      </c>
      <c r="DX67" s="780">
        <v>0</v>
      </c>
      <c r="DY67" s="783"/>
      <c r="DZ67" s="780">
        <v>0</v>
      </c>
      <c r="EA67" s="780"/>
      <c r="EB67" s="95"/>
      <c r="EC67" s="783"/>
      <c r="ED67" s="95"/>
      <c r="EE67" s="783"/>
      <c r="EF67" s="783"/>
      <c r="EG67" s="783"/>
      <c r="EH67" s="783"/>
      <c r="EI67" s="780"/>
      <c r="EJ67" s="780"/>
      <c r="EK67" s="780"/>
      <c r="EL67" s="780"/>
      <c r="EM67" s="780"/>
      <c r="EN67" s="780">
        <v>0</v>
      </c>
      <c r="EO67" s="780"/>
      <c r="EP67" s="780"/>
      <c r="EQ67" s="783"/>
      <c r="ER67" s="780">
        <v>0</v>
      </c>
      <c r="ES67" s="780">
        <v>0</v>
      </c>
      <c r="ET67" s="780"/>
      <c r="EU67" s="780" t="s">
        <v>481</v>
      </c>
      <c r="EV67" s="780" t="s">
        <v>481</v>
      </c>
      <c r="EW67" s="780" t="s">
        <v>481</v>
      </c>
      <c r="EX67" s="780"/>
      <c r="EY67" s="780"/>
      <c r="EZ67" s="95"/>
      <c r="FA67" s="95"/>
      <c r="FB67" s="780"/>
      <c r="FC67" s="780"/>
      <c r="FD67" s="780"/>
      <c r="FE67" s="780"/>
      <c r="FF67" s="780" t="s">
        <v>481</v>
      </c>
      <c r="FG67" s="780" t="s">
        <v>481</v>
      </c>
      <c r="FH67" s="780"/>
      <c r="FI67" s="780"/>
      <c r="FJ67" s="780">
        <v>0</v>
      </c>
      <c r="FK67" s="780"/>
      <c r="FL67" s="780"/>
      <c r="FM67" s="780"/>
      <c r="FN67" s="780"/>
      <c r="FO67" s="780"/>
      <c r="FP67" s="780"/>
      <c r="FQ67" s="780"/>
      <c r="FR67" s="780"/>
      <c r="FS67" s="780"/>
      <c r="FT67" s="780"/>
      <c r="FU67" s="783"/>
      <c r="FV67" s="785"/>
      <c r="FW67" s="780"/>
      <c r="FX67" s="95">
        <v>0</v>
      </c>
      <c r="FY67" s="95"/>
      <c r="FZ67" s="780"/>
      <c r="GA67" s="780"/>
      <c r="GB67" s="780"/>
      <c r="GC67" s="780"/>
      <c r="GD67" s="780"/>
      <c r="GE67" s="783"/>
      <c r="GF67" s="95">
        <v>0</v>
      </c>
      <c r="GG67" s="785" t="s">
        <v>481</v>
      </c>
      <c r="GH67" s="783"/>
      <c r="GI67" s="780">
        <v>0</v>
      </c>
      <c r="GJ67" s="780"/>
      <c r="GK67" s="780"/>
      <c r="GL67" s="780"/>
      <c r="GM67" s="780"/>
      <c r="GN67" s="780"/>
      <c r="GO67" s="780"/>
      <c r="GP67" s="780">
        <v>0</v>
      </c>
      <c r="GQ67" s="780"/>
      <c r="GR67" s="780"/>
      <c r="GS67" s="780"/>
      <c r="GT67" s="780"/>
      <c r="GU67" s="780"/>
      <c r="GV67" s="780"/>
      <c r="GW67" s="780"/>
      <c r="GX67" s="780"/>
      <c r="GY67" s="780"/>
      <c r="GZ67" s="780" t="s">
        <v>481</v>
      </c>
      <c r="HA67" s="780">
        <v>0</v>
      </c>
      <c r="HB67" s="780"/>
      <c r="HC67" s="780">
        <v>0</v>
      </c>
      <c r="HD67" s="780"/>
      <c r="HE67" s="783"/>
      <c r="HF67" s="783"/>
      <c r="HG67" s="783"/>
      <c r="HH67" s="783"/>
      <c r="HI67" s="780"/>
      <c r="HJ67" s="95"/>
      <c r="HK67" s="95"/>
      <c r="HL67" s="780"/>
      <c r="HM67" s="95"/>
      <c r="HN67" s="783"/>
      <c r="HO67" s="783"/>
      <c r="HP67" s="783"/>
      <c r="HQ67" s="783"/>
      <c r="HR67" s="783"/>
      <c r="HS67" s="780"/>
      <c r="HT67" s="780"/>
      <c r="HU67" s="780"/>
      <c r="HV67" s="780"/>
      <c r="HW67" s="780">
        <v>0</v>
      </c>
      <c r="HX67" s="780">
        <v>0</v>
      </c>
      <c r="HY67" s="780" t="s">
        <v>451</v>
      </c>
      <c r="HZ67" s="780" t="s">
        <v>451</v>
      </c>
      <c r="IA67" s="780"/>
      <c r="IB67" s="780">
        <v>0</v>
      </c>
      <c r="IC67" s="780" t="s">
        <v>481</v>
      </c>
      <c r="ID67" s="780"/>
      <c r="IE67" s="780"/>
      <c r="IF67" s="780">
        <v>0</v>
      </c>
      <c r="IG67" s="783"/>
      <c r="IH67" s="783"/>
      <c r="II67" s="780">
        <v>0</v>
      </c>
      <c r="IJ67" s="783"/>
      <c r="IK67" s="783"/>
      <c r="IL67" s="90"/>
      <c r="IM67" s="95" t="s">
        <v>481</v>
      </c>
      <c r="IN67" s="95">
        <v>1</v>
      </c>
      <c r="IO67" s="780"/>
      <c r="IP67" s="780"/>
      <c r="IQ67" s="780" t="s">
        <v>481</v>
      </c>
      <c r="IR67" s="785"/>
      <c r="IS67" s="780"/>
      <c r="IT67" s="780"/>
      <c r="IU67" s="780"/>
      <c r="IV67" s="780"/>
      <c r="IW67" s="95">
        <v>0</v>
      </c>
      <c r="IX67" s="95"/>
      <c r="IY67" s="95"/>
      <c r="IZ67" s="95"/>
      <c r="JA67" s="95"/>
      <c r="JB67" s="95"/>
      <c r="JC67" s="95"/>
      <c r="JD67" s="95"/>
      <c r="JE67" s="95"/>
      <c r="JF67" s="95"/>
      <c r="JG67" s="95"/>
      <c r="JH67" s="95"/>
      <c r="JI67" s="95"/>
      <c r="JJ67" s="95"/>
      <c r="JK67" s="95"/>
      <c r="JL67" s="95"/>
      <c r="JM67" s="95"/>
      <c r="JN67" s="95"/>
      <c r="JO67" s="95"/>
      <c r="JP67" s="95"/>
      <c r="JQ67" s="95"/>
      <c r="JR67" s="95"/>
      <c r="JS67" s="780"/>
      <c r="JT67" s="780"/>
      <c r="JU67" s="780"/>
      <c r="JV67" s="780"/>
      <c r="JW67" s="780"/>
      <c r="JX67" s="780"/>
      <c r="JY67" s="780"/>
      <c r="JZ67" s="780"/>
      <c r="KA67" s="783"/>
      <c r="KB67" s="780"/>
      <c r="KC67" s="780"/>
      <c r="KD67" s="780">
        <v>1</v>
      </c>
      <c r="KE67" s="780"/>
      <c r="KF67" s="780"/>
      <c r="KG67" s="780">
        <v>0</v>
      </c>
      <c r="KH67" s="780"/>
      <c r="KI67" s="780"/>
      <c r="KJ67" s="780">
        <v>0</v>
      </c>
      <c r="KK67" s="780"/>
      <c r="KL67" s="780"/>
      <c r="KM67" s="780"/>
      <c r="KN67" s="780">
        <v>0</v>
      </c>
      <c r="KO67" s="780"/>
      <c r="KP67" s="95"/>
      <c r="KQ67" s="783"/>
      <c r="KR67" s="90"/>
      <c r="KS67" s="783"/>
      <c r="KT67" s="90"/>
      <c r="KU67" s="90"/>
      <c r="KV67" s="90"/>
      <c r="KW67" s="90">
        <v>3</v>
      </c>
      <c r="KX67" s="90">
        <v>8</v>
      </c>
      <c r="KY67" s="90">
        <v>1</v>
      </c>
      <c r="KZ67" s="90"/>
      <c r="LA67" s="90" t="s">
        <v>481</v>
      </c>
      <c r="LB67" s="90" t="s">
        <v>481</v>
      </c>
      <c r="LC67" s="90" t="s">
        <v>481</v>
      </c>
      <c r="LD67" s="90" t="s">
        <v>481</v>
      </c>
      <c r="LE67" s="90" t="s">
        <v>481</v>
      </c>
      <c r="LF67" s="90" t="s">
        <v>481</v>
      </c>
      <c r="LG67" s="90" t="s">
        <v>481</v>
      </c>
      <c r="LH67" s="90">
        <v>1</v>
      </c>
      <c r="LI67" s="90"/>
      <c r="LJ67" s="90">
        <v>0</v>
      </c>
      <c r="LK67" s="90"/>
      <c r="LL67" s="90"/>
      <c r="LM67" s="90"/>
      <c r="LN67" s="90">
        <v>3</v>
      </c>
      <c r="LO67" s="90"/>
      <c r="LP67" s="90"/>
      <c r="LQ67" s="90"/>
    </row>
    <row r="68" spans="1:329" ht="17" x14ac:dyDescent="0.2">
      <c r="A68" s="750"/>
      <c r="B68" s="747"/>
      <c r="C68" s="83" t="s">
        <v>284</v>
      </c>
      <c r="D68" s="69" t="s">
        <v>3438</v>
      </c>
      <c r="E68" s="771" t="s">
        <v>251</v>
      </c>
      <c r="F68" s="783"/>
      <c r="G68" s="95"/>
      <c r="H68" s="783"/>
      <c r="I68" s="783"/>
      <c r="J68" s="95"/>
      <c r="K68" s="780"/>
      <c r="L68" s="69">
        <v>1</v>
      </c>
      <c r="M68" s="69" t="s">
        <v>809</v>
      </c>
      <c r="N68" s="69" t="s">
        <v>481</v>
      </c>
      <c r="O68" s="815" t="s">
        <v>481</v>
      </c>
      <c r="P68" s="69" t="s">
        <v>481</v>
      </c>
      <c r="Q68" s="95"/>
      <c r="R68" s="780">
        <v>0</v>
      </c>
      <c r="S68" s="95"/>
      <c r="T68" s="780"/>
      <c r="U68" s="780"/>
      <c r="V68" s="95"/>
      <c r="W68" s="780"/>
      <c r="X68" s="95"/>
      <c r="Y68" s="95"/>
      <c r="Z68" s="95"/>
      <c r="AA68" s="783"/>
      <c r="AB68" s="95"/>
      <c r="AC68" s="784"/>
      <c r="AD68" s="783"/>
      <c r="AE68" s="783"/>
      <c r="AF68" s="783"/>
      <c r="AG68" s="783"/>
      <c r="AH68" s="783"/>
      <c r="AI68" s="783"/>
      <c r="AJ68" s="780"/>
      <c r="AK68" s="780"/>
      <c r="AL68" s="95"/>
      <c r="AM68" s="95"/>
      <c r="AN68" s="95"/>
      <c r="AO68" s="783"/>
      <c r="AP68" s="95"/>
      <c r="AQ68" s="783"/>
      <c r="AR68" s="780"/>
      <c r="AS68" s="780">
        <v>0</v>
      </c>
      <c r="AT68" s="783"/>
      <c r="AU68" s="95">
        <v>1</v>
      </c>
      <c r="AV68" s="780"/>
      <c r="AW68" s="780"/>
      <c r="AX68" s="95"/>
      <c r="AY68" s="95"/>
      <c r="AZ68" s="783"/>
      <c r="BA68" s="783"/>
      <c r="BB68" s="783"/>
      <c r="BC68" s="783"/>
      <c r="BD68" s="95">
        <v>0</v>
      </c>
      <c r="BE68" s="95"/>
      <c r="BF68" s="95">
        <v>0</v>
      </c>
      <c r="BG68" s="69"/>
      <c r="BH68" s="69"/>
      <c r="BI68" s="783"/>
      <c r="BJ68" s="69"/>
      <c r="BK68" s="783"/>
      <c r="BL68" s="69"/>
      <c r="BM68" s="69"/>
      <c r="BN68" s="69"/>
      <c r="BO68" s="69"/>
      <c r="BP68" s="69">
        <v>0</v>
      </c>
      <c r="BQ68" s="69"/>
      <c r="BR68" s="69">
        <v>6</v>
      </c>
      <c r="BS68" s="69">
        <v>7</v>
      </c>
      <c r="BT68" s="783"/>
      <c r="BU68" s="780" t="s">
        <v>481</v>
      </c>
      <c r="BV68" s="95" t="s">
        <v>481</v>
      </c>
      <c r="BW68" s="780" t="s">
        <v>481</v>
      </c>
      <c r="BX68" s="95" t="s">
        <v>481</v>
      </c>
      <c r="BY68" s="95" t="s">
        <v>481</v>
      </c>
      <c r="BZ68" s="95">
        <v>5</v>
      </c>
      <c r="CA68" s="95" t="s">
        <v>481</v>
      </c>
      <c r="CB68" s="95">
        <v>0</v>
      </c>
      <c r="CC68" s="95" t="s">
        <v>481</v>
      </c>
      <c r="CD68" s="95" t="s">
        <v>481</v>
      </c>
      <c r="CE68" s="95" t="s">
        <v>481</v>
      </c>
      <c r="CF68" s="95" t="s">
        <v>481</v>
      </c>
      <c r="CG68" s="95"/>
      <c r="CH68" s="780">
        <v>0</v>
      </c>
      <c r="CI68" s="95">
        <v>0</v>
      </c>
      <c r="CJ68" s="780">
        <v>0</v>
      </c>
      <c r="CK68" s="780">
        <v>0</v>
      </c>
      <c r="CL68" s="780">
        <v>0</v>
      </c>
      <c r="CM68" s="780" t="s">
        <v>481</v>
      </c>
      <c r="CN68" s="780" t="s">
        <v>481</v>
      </c>
      <c r="CO68" s="780" t="s">
        <v>481</v>
      </c>
      <c r="CP68" s="780" t="s">
        <v>481</v>
      </c>
      <c r="CQ68" s="780">
        <v>0</v>
      </c>
      <c r="CR68" s="95">
        <v>0</v>
      </c>
      <c r="CS68" s="780">
        <v>0</v>
      </c>
      <c r="CT68" s="95">
        <v>0</v>
      </c>
      <c r="CU68" s="780">
        <v>0</v>
      </c>
      <c r="CV68" s="780">
        <v>0</v>
      </c>
      <c r="CW68" s="780" t="s">
        <v>481</v>
      </c>
      <c r="CX68" s="780">
        <v>0</v>
      </c>
      <c r="CY68" s="780" t="s">
        <v>481</v>
      </c>
      <c r="CZ68" s="95">
        <v>0</v>
      </c>
      <c r="DA68" s="780" t="s">
        <v>481</v>
      </c>
      <c r="DB68" s="95" t="s">
        <v>481</v>
      </c>
      <c r="DC68" s="780" t="s">
        <v>481</v>
      </c>
      <c r="DD68" s="780" t="s">
        <v>481</v>
      </c>
      <c r="DE68" s="780" t="s">
        <v>481</v>
      </c>
      <c r="DF68" s="780" t="s">
        <v>481</v>
      </c>
      <c r="DG68" s="95">
        <v>0</v>
      </c>
      <c r="DH68" s="94"/>
      <c r="DI68" s="95" t="s">
        <v>481</v>
      </c>
      <c r="DJ68" s="95">
        <v>0</v>
      </c>
      <c r="DK68" s="95">
        <v>0</v>
      </c>
      <c r="DL68" s="95">
        <v>0</v>
      </c>
      <c r="DM68" s="780">
        <v>0</v>
      </c>
      <c r="DN68" s="780">
        <v>0</v>
      </c>
      <c r="DO68" s="780" t="s">
        <v>481</v>
      </c>
      <c r="DP68" s="780"/>
      <c r="DQ68" s="785"/>
      <c r="DR68" s="780">
        <v>0</v>
      </c>
      <c r="DS68" s="783"/>
      <c r="DT68" s="783"/>
      <c r="DU68" s="783"/>
      <c r="DV68" s="84">
        <v>0</v>
      </c>
      <c r="DW68" s="84">
        <v>0</v>
      </c>
      <c r="DX68" s="780">
        <v>0</v>
      </c>
      <c r="DY68" s="783"/>
      <c r="DZ68" s="780">
        <v>0</v>
      </c>
      <c r="EA68" s="780"/>
      <c r="EB68" s="95"/>
      <c r="EC68" s="783"/>
      <c r="ED68" s="95"/>
      <c r="EE68" s="783"/>
      <c r="EF68" s="783"/>
      <c r="EG68" s="783"/>
      <c r="EH68" s="783"/>
      <c r="EI68" s="780"/>
      <c r="EJ68" s="780"/>
      <c r="EK68" s="780"/>
      <c r="EL68" s="780"/>
      <c r="EM68" s="780"/>
      <c r="EN68" s="780">
        <v>0</v>
      </c>
      <c r="EO68" s="780"/>
      <c r="EP68" s="780"/>
      <c r="EQ68" s="783"/>
      <c r="ER68" s="780">
        <v>0</v>
      </c>
      <c r="ES68" s="780">
        <v>0</v>
      </c>
      <c r="ET68" s="780"/>
      <c r="EU68" s="780" t="s">
        <v>481</v>
      </c>
      <c r="EV68" s="780" t="s">
        <v>481</v>
      </c>
      <c r="EW68" s="780" t="s">
        <v>481</v>
      </c>
      <c r="EX68" s="780"/>
      <c r="EY68" s="780"/>
      <c r="EZ68" s="95"/>
      <c r="FA68" s="95"/>
      <c r="FB68" s="780"/>
      <c r="FC68" s="780"/>
      <c r="FD68" s="780"/>
      <c r="FE68" s="780"/>
      <c r="FF68" s="780" t="s">
        <v>481</v>
      </c>
      <c r="FG68" s="780" t="s">
        <v>481</v>
      </c>
      <c r="FH68" s="780"/>
      <c r="FI68" s="780"/>
      <c r="FJ68" s="780">
        <v>0</v>
      </c>
      <c r="FK68" s="780"/>
      <c r="FL68" s="780"/>
      <c r="FM68" s="780"/>
      <c r="FN68" s="780"/>
      <c r="FO68" s="780"/>
      <c r="FP68" s="780"/>
      <c r="FQ68" s="780"/>
      <c r="FR68" s="780"/>
      <c r="FS68" s="780"/>
      <c r="FT68" s="780"/>
      <c r="FU68" s="783"/>
      <c r="FV68" s="785">
        <v>18</v>
      </c>
      <c r="FW68" s="780"/>
      <c r="FX68" s="95">
        <v>0</v>
      </c>
      <c r="FY68" s="95"/>
      <c r="FZ68" s="780"/>
      <c r="GA68" s="780"/>
      <c r="GB68" s="780"/>
      <c r="GC68" s="780"/>
      <c r="GD68" s="780"/>
      <c r="GE68" s="783"/>
      <c r="GF68" s="95">
        <v>0</v>
      </c>
      <c r="GG68" s="785" t="s">
        <v>481</v>
      </c>
      <c r="GH68" s="783"/>
      <c r="GI68" s="780">
        <v>0</v>
      </c>
      <c r="GJ68" s="780"/>
      <c r="GK68" s="780"/>
      <c r="GL68" s="780"/>
      <c r="GM68" s="780"/>
      <c r="GN68" s="780"/>
      <c r="GO68" s="780"/>
      <c r="GP68" s="780">
        <v>0</v>
      </c>
      <c r="GQ68" s="780"/>
      <c r="GR68" s="780"/>
      <c r="GS68" s="780"/>
      <c r="GT68" s="780"/>
      <c r="GU68" s="780"/>
      <c r="GV68" s="780"/>
      <c r="GW68" s="780"/>
      <c r="GX68" s="780">
        <v>3</v>
      </c>
      <c r="GY68" s="780"/>
      <c r="GZ68" s="780" t="s">
        <v>481</v>
      </c>
      <c r="HA68" s="780">
        <v>0</v>
      </c>
      <c r="HB68" s="780"/>
      <c r="HC68" s="780">
        <v>0</v>
      </c>
      <c r="HD68" s="780"/>
      <c r="HE68" s="783"/>
      <c r="HF68" s="783"/>
      <c r="HG68" s="783"/>
      <c r="HH68" s="783"/>
      <c r="HI68" s="780"/>
      <c r="HJ68" s="95"/>
      <c r="HK68" s="95"/>
      <c r="HL68" s="780"/>
      <c r="HM68" s="95"/>
      <c r="HN68" s="783"/>
      <c r="HO68" s="783"/>
      <c r="HP68" s="783"/>
      <c r="HQ68" s="783"/>
      <c r="HR68" s="783"/>
      <c r="HS68" s="780"/>
      <c r="HT68" s="780"/>
      <c r="HU68" s="780"/>
      <c r="HV68" s="780"/>
      <c r="HW68" s="780">
        <v>0</v>
      </c>
      <c r="HX68" s="780">
        <v>0</v>
      </c>
      <c r="HY68" s="780" t="s">
        <v>451</v>
      </c>
      <c r="HZ68" s="780" t="s">
        <v>451</v>
      </c>
      <c r="IA68" s="780"/>
      <c r="IB68" s="780">
        <v>0</v>
      </c>
      <c r="IC68" s="780" t="s">
        <v>481</v>
      </c>
      <c r="ID68" s="780"/>
      <c r="IE68" s="780"/>
      <c r="IF68" s="780">
        <v>0</v>
      </c>
      <c r="IG68" s="783"/>
      <c r="IH68" s="783"/>
      <c r="II68" s="780">
        <v>0</v>
      </c>
      <c r="IJ68" s="783"/>
      <c r="IK68" s="783"/>
      <c r="IL68" s="90"/>
      <c r="IM68" s="95" t="s">
        <v>481</v>
      </c>
      <c r="IN68" s="95" t="s">
        <v>481</v>
      </c>
      <c r="IO68" s="780"/>
      <c r="IP68" s="780"/>
      <c r="IQ68" s="780" t="s">
        <v>481</v>
      </c>
      <c r="IR68" s="785"/>
      <c r="IS68" s="780"/>
      <c r="IT68" s="780"/>
      <c r="IU68" s="780"/>
      <c r="IV68" s="780"/>
      <c r="IW68" s="95">
        <v>0</v>
      </c>
      <c r="IX68" s="95"/>
      <c r="IY68" s="95"/>
      <c r="IZ68" s="95"/>
      <c r="JA68" s="95"/>
      <c r="JB68" s="95"/>
      <c r="JC68" s="95"/>
      <c r="JD68" s="95"/>
      <c r="JE68" s="95"/>
      <c r="JF68" s="95"/>
      <c r="JG68" s="95"/>
      <c r="JH68" s="95"/>
      <c r="JI68" s="95"/>
      <c r="JJ68" s="95"/>
      <c r="JK68" s="95"/>
      <c r="JL68" s="95"/>
      <c r="JM68" s="95"/>
      <c r="JN68" s="95"/>
      <c r="JO68" s="95"/>
      <c r="JP68" s="95"/>
      <c r="JQ68" s="95"/>
      <c r="JR68" s="95"/>
      <c r="JS68" s="780"/>
      <c r="JT68" s="780"/>
      <c r="JU68" s="780"/>
      <c r="JV68" s="780"/>
      <c r="JW68" s="780"/>
      <c r="JX68" s="780"/>
      <c r="JY68" s="780"/>
      <c r="JZ68" s="780"/>
      <c r="KA68" s="783"/>
      <c r="KB68" s="780"/>
      <c r="KC68" s="780"/>
      <c r="KD68" s="780"/>
      <c r="KE68" s="780"/>
      <c r="KF68" s="780"/>
      <c r="KG68" s="780">
        <v>0</v>
      </c>
      <c r="KH68" s="780"/>
      <c r="KI68" s="780"/>
      <c r="KJ68" s="780">
        <v>0</v>
      </c>
      <c r="KK68" s="780"/>
      <c r="KL68" s="780"/>
      <c r="KM68" s="780"/>
      <c r="KN68" s="780">
        <v>0</v>
      </c>
      <c r="KO68" s="780"/>
      <c r="KP68" s="95"/>
      <c r="KQ68" s="783"/>
      <c r="KR68" s="90"/>
      <c r="KS68" s="783"/>
      <c r="KT68" s="90"/>
      <c r="KU68" s="90"/>
      <c r="KV68" s="90"/>
      <c r="KW68" s="90"/>
      <c r="KX68" s="90"/>
      <c r="KY68" s="90"/>
      <c r="KZ68" s="90"/>
      <c r="LA68" s="90" t="s">
        <v>481</v>
      </c>
      <c r="LB68" s="90" t="s">
        <v>481</v>
      </c>
      <c r="LC68" s="90" t="s">
        <v>481</v>
      </c>
      <c r="LD68" s="90" t="s">
        <v>481</v>
      </c>
      <c r="LE68" s="90" t="s">
        <v>481</v>
      </c>
      <c r="LF68" s="90" t="s">
        <v>481</v>
      </c>
      <c r="LG68" s="90" t="s">
        <v>481</v>
      </c>
      <c r="LH68" s="90"/>
      <c r="LI68" s="90"/>
      <c r="LJ68" s="90">
        <v>0</v>
      </c>
      <c r="LK68" s="90"/>
      <c r="LL68" s="90"/>
      <c r="LM68" s="90"/>
      <c r="LN68" s="90"/>
      <c r="LO68" s="90"/>
      <c r="LP68" s="90"/>
      <c r="LQ68" s="90"/>
    </row>
    <row r="69" spans="1:329" ht="17" x14ac:dyDescent="0.2">
      <c r="A69" s="750"/>
      <c r="B69" s="747"/>
      <c r="C69" s="83" t="s">
        <v>286</v>
      </c>
      <c r="D69" s="69" t="s">
        <v>3439</v>
      </c>
      <c r="E69" s="771" t="s">
        <v>251</v>
      </c>
      <c r="F69" s="783"/>
      <c r="G69" s="95"/>
      <c r="H69" s="783"/>
      <c r="I69" s="783"/>
      <c r="J69" s="95"/>
      <c r="K69" s="780"/>
      <c r="L69" s="69" t="s">
        <v>481</v>
      </c>
      <c r="M69" s="69" t="s">
        <v>809</v>
      </c>
      <c r="N69" s="69" t="s">
        <v>481</v>
      </c>
      <c r="O69" s="815" t="s">
        <v>481</v>
      </c>
      <c r="P69" s="69" t="s">
        <v>481</v>
      </c>
      <c r="Q69" s="95"/>
      <c r="R69" s="780">
        <v>0</v>
      </c>
      <c r="S69" s="95"/>
      <c r="T69" s="780"/>
      <c r="U69" s="780"/>
      <c r="V69" s="95"/>
      <c r="W69" s="780"/>
      <c r="X69" s="95"/>
      <c r="Y69" s="95"/>
      <c r="Z69" s="95"/>
      <c r="AA69" s="783"/>
      <c r="AB69" s="95"/>
      <c r="AC69" s="784"/>
      <c r="AD69" s="783"/>
      <c r="AE69" s="783"/>
      <c r="AF69" s="783"/>
      <c r="AG69" s="783"/>
      <c r="AH69" s="783"/>
      <c r="AI69" s="783"/>
      <c r="AJ69" s="780"/>
      <c r="AK69" s="780"/>
      <c r="AL69" s="95"/>
      <c r="AM69" s="95"/>
      <c r="AN69" s="95"/>
      <c r="AO69" s="783"/>
      <c r="AP69" s="95"/>
      <c r="AQ69" s="783"/>
      <c r="AR69" s="780"/>
      <c r="AS69" s="780">
        <v>0</v>
      </c>
      <c r="AT69" s="783"/>
      <c r="AU69" s="95"/>
      <c r="AV69" s="780"/>
      <c r="AW69" s="780"/>
      <c r="AX69" s="95"/>
      <c r="AY69" s="95"/>
      <c r="AZ69" s="783"/>
      <c r="BA69" s="783"/>
      <c r="BB69" s="783"/>
      <c r="BC69" s="783"/>
      <c r="BD69" s="95">
        <v>0</v>
      </c>
      <c r="BE69" s="95"/>
      <c r="BF69" s="95">
        <v>0</v>
      </c>
      <c r="BG69" s="69"/>
      <c r="BH69" s="69"/>
      <c r="BI69" s="783"/>
      <c r="BJ69" s="69"/>
      <c r="BK69" s="783"/>
      <c r="BL69" s="69"/>
      <c r="BM69" s="69"/>
      <c r="BN69" s="69"/>
      <c r="BO69" s="69"/>
      <c r="BP69" s="69">
        <v>0</v>
      </c>
      <c r="BQ69" s="69"/>
      <c r="BR69" s="69"/>
      <c r="BS69" s="69"/>
      <c r="BT69" s="783"/>
      <c r="BU69" s="780" t="s">
        <v>481</v>
      </c>
      <c r="BV69" s="95" t="s">
        <v>481</v>
      </c>
      <c r="BW69" s="780" t="s">
        <v>481</v>
      </c>
      <c r="BX69" s="95" t="s">
        <v>481</v>
      </c>
      <c r="BY69" s="95" t="s">
        <v>481</v>
      </c>
      <c r="BZ69" s="95">
        <v>1</v>
      </c>
      <c r="CA69" s="95" t="s">
        <v>481</v>
      </c>
      <c r="CB69" s="95">
        <v>0</v>
      </c>
      <c r="CC69" s="95" t="s">
        <v>481</v>
      </c>
      <c r="CD69" s="95" t="s">
        <v>481</v>
      </c>
      <c r="CE69" s="95" t="s">
        <v>481</v>
      </c>
      <c r="CF69" s="95" t="s">
        <v>481</v>
      </c>
      <c r="CG69" s="95"/>
      <c r="CH69" s="780">
        <v>0</v>
      </c>
      <c r="CI69" s="95">
        <v>0</v>
      </c>
      <c r="CJ69" s="780">
        <v>0</v>
      </c>
      <c r="CK69" s="780">
        <v>0</v>
      </c>
      <c r="CL69" s="780">
        <v>0</v>
      </c>
      <c r="CM69" s="780" t="s">
        <v>481</v>
      </c>
      <c r="CN69" s="780" t="s">
        <v>481</v>
      </c>
      <c r="CO69" s="780" t="s">
        <v>481</v>
      </c>
      <c r="CP69" s="780" t="s">
        <v>481</v>
      </c>
      <c r="CQ69" s="780">
        <v>0</v>
      </c>
      <c r="CR69" s="95">
        <v>0</v>
      </c>
      <c r="CS69" s="780">
        <v>0</v>
      </c>
      <c r="CT69" s="95">
        <v>0</v>
      </c>
      <c r="CU69" s="780">
        <v>0</v>
      </c>
      <c r="CV69" s="780">
        <v>0</v>
      </c>
      <c r="CW69" s="780" t="s">
        <v>481</v>
      </c>
      <c r="CX69" s="780">
        <v>0</v>
      </c>
      <c r="CY69" s="780" t="s">
        <v>481</v>
      </c>
      <c r="CZ69" s="95">
        <v>0</v>
      </c>
      <c r="DA69" s="780" t="s">
        <v>481</v>
      </c>
      <c r="DB69" s="95" t="s">
        <v>481</v>
      </c>
      <c r="DC69" s="780" t="s">
        <v>481</v>
      </c>
      <c r="DD69" s="780" t="s">
        <v>481</v>
      </c>
      <c r="DE69" s="780" t="s">
        <v>481</v>
      </c>
      <c r="DF69" s="780" t="s">
        <v>481</v>
      </c>
      <c r="DG69" s="95">
        <v>0</v>
      </c>
      <c r="DH69" s="94"/>
      <c r="DI69" s="95" t="s">
        <v>481</v>
      </c>
      <c r="DJ69" s="95">
        <v>0</v>
      </c>
      <c r="DK69" s="95">
        <v>0</v>
      </c>
      <c r="DL69" s="95">
        <v>0</v>
      </c>
      <c r="DM69" s="780">
        <v>0</v>
      </c>
      <c r="DN69" s="780">
        <v>0</v>
      </c>
      <c r="DO69" s="780" t="s">
        <v>481</v>
      </c>
      <c r="DP69" s="780"/>
      <c r="DQ69" s="785"/>
      <c r="DR69" s="780">
        <v>0</v>
      </c>
      <c r="DS69" s="783"/>
      <c r="DT69" s="783"/>
      <c r="DU69" s="783"/>
      <c r="DV69" s="84">
        <v>0</v>
      </c>
      <c r="DW69" s="84">
        <v>0</v>
      </c>
      <c r="DX69" s="780">
        <v>0</v>
      </c>
      <c r="DY69" s="783"/>
      <c r="DZ69" s="780">
        <v>0</v>
      </c>
      <c r="EA69" s="780"/>
      <c r="EB69" s="95"/>
      <c r="EC69" s="783"/>
      <c r="ED69" s="95"/>
      <c r="EE69" s="783"/>
      <c r="EF69" s="783"/>
      <c r="EG69" s="783"/>
      <c r="EH69" s="783"/>
      <c r="EI69" s="780"/>
      <c r="EJ69" s="780"/>
      <c r="EK69" s="780"/>
      <c r="EL69" s="780"/>
      <c r="EM69" s="780"/>
      <c r="EN69" s="780">
        <v>0</v>
      </c>
      <c r="EO69" s="780"/>
      <c r="EP69" s="780"/>
      <c r="EQ69" s="783"/>
      <c r="ER69" s="780">
        <v>0</v>
      </c>
      <c r="ES69" s="780">
        <v>0</v>
      </c>
      <c r="ET69" s="780"/>
      <c r="EU69" s="780" t="s">
        <v>481</v>
      </c>
      <c r="EV69" s="780" t="s">
        <v>481</v>
      </c>
      <c r="EW69" s="780" t="s">
        <v>481</v>
      </c>
      <c r="EX69" s="780"/>
      <c r="EY69" s="780"/>
      <c r="EZ69" s="95"/>
      <c r="FA69" s="95"/>
      <c r="FB69" s="780"/>
      <c r="FC69" s="780"/>
      <c r="FD69" s="780"/>
      <c r="FE69" s="780"/>
      <c r="FF69" s="780" t="s">
        <v>481</v>
      </c>
      <c r="FG69" s="780" t="s">
        <v>481</v>
      </c>
      <c r="FH69" s="780"/>
      <c r="FI69" s="780"/>
      <c r="FJ69" s="780">
        <v>0</v>
      </c>
      <c r="FK69" s="780"/>
      <c r="FL69" s="780"/>
      <c r="FM69" s="780"/>
      <c r="FN69" s="780"/>
      <c r="FO69" s="780"/>
      <c r="FP69" s="780"/>
      <c r="FQ69" s="780"/>
      <c r="FR69" s="780"/>
      <c r="FS69" s="780"/>
      <c r="FT69" s="780"/>
      <c r="FU69" s="783"/>
      <c r="FV69" s="785"/>
      <c r="FW69" s="780"/>
      <c r="FX69" s="95">
        <v>0</v>
      </c>
      <c r="FY69" s="95"/>
      <c r="FZ69" s="780"/>
      <c r="GA69" s="780"/>
      <c r="GB69" s="780"/>
      <c r="GC69" s="780"/>
      <c r="GD69" s="780"/>
      <c r="GE69" s="783"/>
      <c r="GF69" s="95">
        <v>0</v>
      </c>
      <c r="GG69" s="785" t="s">
        <v>481</v>
      </c>
      <c r="GH69" s="783"/>
      <c r="GI69" s="780">
        <v>0</v>
      </c>
      <c r="GJ69" s="780"/>
      <c r="GK69" s="780"/>
      <c r="GL69" s="780"/>
      <c r="GM69" s="780"/>
      <c r="GN69" s="780"/>
      <c r="GO69" s="780"/>
      <c r="GP69" s="780">
        <v>0</v>
      </c>
      <c r="GQ69" s="780"/>
      <c r="GR69" s="780"/>
      <c r="GS69" s="780"/>
      <c r="GT69" s="780"/>
      <c r="GU69" s="780"/>
      <c r="GV69" s="780"/>
      <c r="GW69" s="780"/>
      <c r="GX69" s="780"/>
      <c r="GY69" s="780"/>
      <c r="GZ69" s="780" t="s">
        <v>481</v>
      </c>
      <c r="HA69" s="780">
        <v>0</v>
      </c>
      <c r="HB69" s="780"/>
      <c r="HC69" s="780">
        <v>0</v>
      </c>
      <c r="HD69" s="780">
        <v>1</v>
      </c>
      <c r="HE69" s="783"/>
      <c r="HF69" s="783"/>
      <c r="HG69" s="783"/>
      <c r="HH69" s="783"/>
      <c r="HI69" s="780"/>
      <c r="HJ69" s="95"/>
      <c r="HK69" s="95"/>
      <c r="HL69" s="780"/>
      <c r="HM69" s="95"/>
      <c r="HN69" s="783"/>
      <c r="HO69" s="783"/>
      <c r="HP69" s="783"/>
      <c r="HQ69" s="783"/>
      <c r="HR69" s="783"/>
      <c r="HS69" s="780"/>
      <c r="HT69" s="780"/>
      <c r="HU69" s="780"/>
      <c r="HV69" s="780"/>
      <c r="HW69" s="780">
        <v>0</v>
      </c>
      <c r="HX69" s="780">
        <v>0</v>
      </c>
      <c r="HY69" s="780" t="s">
        <v>451</v>
      </c>
      <c r="HZ69" s="780" t="s">
        <v>451</v>
      </c>
      <c r="IA69" s="780"/>
      <c r="IB69" s="780">
        <v>0</v>
      </c>
      <c r="IC69" s="780" t="s">
        <v>481</v>
      </c>
      <c r="ID69" s="780"/>
      <c r="IE69" s="780"/>
      <c r="IF69" s="780">
        <v>0</v>
      </c>
      <c r="IG69" s="783"/>
      <c r="IH69" s="783"/>
      <c r="II69" s="780">
        <v>0</v>
      </c>
      <c r="IJ69" s="783"/>
      <c r="IK69" s="783"/>
      <c r="IL69" s="90"/>
      <c r="IM69" s="95" t="s">
        <v>481</v>
      </c>
      <c r="IN69" s="95" t="s">
        <v>481</v>
      </c>
      <c r="IO69" s="780"/>
      <c r="IP69" s="780"/>
      <c r="IQ69" s="780" t="s">
        <v>481</v>
      </c>
      <c r="IR69" s="785"/>
      <c r="IS69" s="780"/>
      <c r="IT69" s="780"/>
      <c r="IU69" s="780"/>
      <c r="IV69" s="780"/>
      <c r="IW69" s="95">
        <v>0</v>
      </c>
      <c r="IX69" s="95"/>
      <c r="IY69" s="95"/>
      <c r="IZ69" s="95"/>
      <c r="JA69" s="95"/>
      <c r="JB69" s="95"/>
      <c r="JC69" s="95"/>
      <c r="JD69" s="95"/>
      <c r="JE69" s="95"/>
      <c r="JF69" s="95"/>
      <c r="JG69" s="95"/>
      <c r="JH69" s="95"/>
      <c r="JI69" s="95"/>
      <c r="JJ69" s="95"/>
      <c r="JK69" s="95"/>
      <c r="JL69" s="95"/>
      <c r="JM69" s="95"/>
      <c r="JN69" s="95"/>
      <c r="JO69" s="95"/>
      <c r="JP69" s="95"/>
      <c r="JQ69" s="95"/>
      <c r="JR69" s="95"/>
      <c r="JS69" s="780"/>
      <c r="JT69" s="780"/>
      <c r="JU69" s="780"/>
      <c r="JV69" s="780"/>
      <c r="JW69" s="780"/>
      <c r="JX69" s="780"/>
      <c r="JY69" s="780"/>
      <c r="JZ69" s="780"/>
      <c r="KA69" s="783"/>
      <c r="KB69" s="780"/>
      <c r="KC69" s="780"/>
      <c r="KD69" s="780"/>
      <c r="KE69" s="780"/>
      <c r="KF69" s="780"/>
      <c r="KG69" s="780">
        <v>0</v>
      </c>
      <c r="KH69" s="780"/>
      <c r="KI69" s="780"/>
      <c r="KJ69" s="780">
        <v>0</v>
      </c>
      <c r="KK69" s="780"/>
      <c r="KL69" s="780"/>
      <c r="KM69" s="780"/>
      <c r="KN69" s="780">
        <v>0</v>
      </c>
      <c r="KO69" s="780"/>
      <c r="KP69" s="95"/>
      <c r="KQ69" s="783"/>
      <c r="KR69" s="90"/>
      <c r="KS69" s="783"/>
      <c r="KT69" s="90"/>
      <c r="KU69" s="90"/>
      <c r="KV69" s="90"/>
      <c r="KW69" s="90"/>
      <c r="KX69" s="90"/>
      <c r="KY69" s="90"/>
      <c r="KZ69" s="90"/>
      <c r="LA69" s="90" t="s">
        <v>481</v>
      </c>
      <c r="LB69" s="90" t="s">
        <v>481</v>
      </c>
      <c r="LC69" s="90" t="s">
        <v>481</v>
      </c>
      <c r="LD69" s="90" t="s">
        <v>481</v>
      </c>
      <c r="LE69" s="90" t="s">
        <v>481</v>
      </c>
      <c r="LF69" s="90" t="s">
        <v>481</v>
      </c>
      <c r="LG69" s="90" t="s">
        <v>481</v>
      </c>
      <c r="LH69" s="90"/>
      <c r="LI69" s="90"/>
      <c r="LJ69" s="90">
        <v>0</v>
      </c>
      <c r="LK69" s="90"/>
      <c r="LL69" s="90"/>
      <c r="LM69" s="90"/>
      <c r="LN69" s="90"/>
      <c r="LO69" s="90"/>
      <c r="LP69" s="90"/>
      <c r="LQ69" s="90"/>
    </row>
    <row r="70" spans="1:329" ht="51" x14ac:dyDescent="0.2">
      <c r="A70" s="750"/>
      <c r="B70" s="747"/>
      <c r="C70" s="83" t="s">
        <v>288</v>
      </c>
      <c r="D70" s="69" t="s">
        <v>432</v>
      </c>
      <c r="E70" s="771" t="s">
        <v>251</v>
      </c>
      <c r="F70" s="783"/>
      <c r="G70" s="95"/>
      <c r="H70" s="783"/>
      <c r="I70" s="783"/>
      <c r="J70" s="95"/>
      <c r="K70" s="780"/>
      <c r="L70" s="69" t="s">
        <v>481</v>
      </c>
      <c r="M70" s="69" t="s">
        <v>809</v>
      </c>
      <c r="N70" s="69" t="s">
        <v>481</v>
      </c>
      <c r="O70" s="815" t="s">
        <v>481</v>
      </c>
      <c r="P70" s="69" t="s">
        <v>481</v>
      </c>
      <c r="Q70" s="95"/>
      <c r="R70" s="780">
        <v>0</v>
      </c>
      <c r="S70" s="95"/>
      <c r="T70" s="780"/>
      <c r="U70" s="780"/>
      <c r="V70" s="95"/>
      <c r="W70" s="780"/>
      <c r="X70" s="95"/>
      <c r="Y70" s="95"/>
      <c r="Z70" s="95"/>
      <c r="AA70" s="783"/>
      <c r="AB70" s="95">
        <v>3</v>
      </c>
      <c r="AC70" s="784"/>
      <c r="AD70" s="783"/>
      <c r="AE70" s="783"/>
      <c r="AF70" s="783"/>
      <c r="AG70" s="783"/>
      <c r="AH70" s="783"/>
      <c r="AI70" s="783"/>
      <c r="AJ70" s="780"/>
      <c r="AK70" s="780"/>
      <c r="AL70" s="95"/>
      <c r="AM70" s="95"/>
      <c r="AN70" s="95"/>
      <c r="AO70" s="783"/>
      <c r="AP70" s="95"/>
      <c r="AQ70" s="783"/>
      <c r="AR70" s="780"/>
      <c r="AS70" s="780">
        <v>0</v>
      </c>
      <c r="AT70" s="783"/>
      <c r="AU70" s="95"/>
      <c r="AV70" s="780"/>
      <c r="AW70" s="780"/>
      <c r="AX70" s="95"/>
      <c r="AY70" s="95"/>
      <c r="AZ70" s="783"/>
      <c r="BA70" s="783"/>
      <c r="BB70" s="783"/>
      <c r="BC70" s="783"/>
      <c r="BD70" s="95">
        <v>0</v>
      </c>
      <c r="BE70" s="95"/>
      <c r="BF70" s="95">
        <v>0</v>
      </c>
      <c r="BG70" s="69"/>
      <c r="BH70" s="69"/>
      <c r="BI70" s="783"/>
      <c r="BJ70" s="69"/>
      <c r="BK70" s="783"/>
      <c r="BL70" s="69"/>
      <c r="BM70" s="69"/>
      <c r="BN70" s="69">
        <v>1</v>
      </c>
      <c r="BO70" s="69"/>
      <c r="BP70" s="69">
        <v>2</v>
      </c>
      <c r="BQ70" s="69"/>
      <c r="BR70" s="69"/>
      <c r="BS70" s="69"/>
      <c r="BT70" s="783"/>
      <c r="BU70" s="780" t="s">
        <v>481</v>
      </c>
      <c r="BV70" s="95" t="s">
        <v>481</v>
      </c>
      <c r="BW70" s="780" t="s">
        <v>481</v>
      </c>
      <c r="BX70" s="95" t="s">
        <v>481</v>
      </c>
      <c r="BY70" s="95" t="s">
        <v>481</v>
      </c>
      <c r="BZ70" s="95">
        <v>1</v>
      </c>
      <c r="CA70" s="95" t="s">
        <v>481</v>
      </c>
      <c r="CB70" s="95">
        <v>0</v>
      </c>
      <c r="CC70" s="95" t="s">
        <v>481</v>
      </c>
      <c r="CD70" s="95" t="s">
        <v>481</v>
      </c>
      <c r="CE70" s="95" t="s">
        <v>481</v>
      </c>
      <c r="CF70" s="95" t="s">
        <v>481</v>
      </c>
      <c r="CG70" s="95"/>
      <c r="CH70" s="780">
        <v>0</v>
      </c>
      <c r="CI70" s="95">
        <v>0</v>
      </c>
      <c r="CJ70" s="780">
        <v>0</v>
      </c>
      <c r="CK70" s="780">
        <v>0</v>
      </c>
      <c r="CL70" s="780">
        <v>0</v>
      </c>
      <c r="CM70" s="780" t="s">
        <v>481</v>
      </c>
      <c r="CN70" s="780" t="s">
        <v>481</v>
      </c>
      <c r="CO70" s="780" t="s">
        <v>481</v>
      </c>
      <c r="CP70" s="780" t="s">
        <v>481</v>
      </c>
      <c r="CQ70" s="780">
        <v>0</v>
      </c>
      <c r="CR70" s="95">
        <v>0</v>
      </c>
      <c r="CS70" s="780">
        <v>0</v>
      </c>
      <c r="CT70" s="95">
        <v>0</v>
      </c>
      <c r="CU70" s="780">
        <v>0</v>
      </c>
      <c r="CV70" s="780">
        <v>0</v>
      </c>
      <c r="CW70" s="780" t="s">
        <v>481</v>
      </c>
      <c r="CX70" s="780">
        <v>0</v>
      </c>
      <c r="CY70" s="780" t="s">
        <v>481</v>
      </c>
      <c r="CZ70" s="95">
        <v>0</v>
      </c>
      <c r="DA70" s="780" t="s">
        <v>481</v>
      </c>
      <c r="DB70" s="95" t="s">
        <v>481</v>
      </c>
      <c r="DC70" s="780" t="s">
        <v>481</v>
      </c>
      <c r="DD70" s="780" t="s">
        <v>481</v>
      </c>
      <c r="DE70" s="780" t="s">
        <v>481</v>
      </c>
      <c r="DF70" s="780" t="s">
        <v>481</v>
      </c>
      <c r="DG70" s="95">
        <v>0</v>
      </c>
      <c r="DH70" s="94"/>
      <c r="DI70" s="95" t="s">
        <v>481</v>
      </c>
      <c r="DJ70" s="95">
        <v>0</v>
      </c>
      <c r="DK70" s="95">
        <v>0</v>
      </c>
      <c r="DL70" s="95">
        <v>0</v>
      </c>
      <c r="DM70" s="780">
        <v>0</v>
      </c>
      <c r="DN70" s="780">
        <v>0</v>
      </c>
      <c r="DO70" s="780" t="s">
        <v>481</v>
      </c>
      <c r="DP70" s="780"/>
      <c r="DQ70" s="785"/>
      <c r="DR70" s="780">
        <v>0</v>
      </c>
      <c r="DS70" s="783"/>
      <c r="DT70" s="783"/>
      <c r="DU70" s="783"/>
      <c r="DV70" s="84">
        <v>0</v>
      </c>
      <c r="DW70" s="84">
        <v>0</v>
      </c>
      <c r="DX70" s="780">
        <v>0</v>
      </c>
      <c r="DY70" s="783"/>
      <c r="DZ70" s="780">
        <v>0</v>
      </c>
      <c r="EA70" s="780"/>
      <c r="EB70" s="95"/>
      <c r="EC70" s="783"/>
      <c r="ED70" s="95"/>
      <c r="EE70" s="783"/>
      <c r="EF70" s="783"/>
      <c r="EG70" s="783"/>
      <c r="EH70" s="783"/>
      <c r="EI70" s="780"/>
      <c r="EJ70" s="780"/>
      <c r="EK70" s="780"/>
      <c r="EL70" s="780"/>
      <c r="EM70" s="780"/>
      <c r="EN70" s="780">
        <v>0</v>
      </c>
      <c r="EO70" s="780"/>
      <c r="EP70" s="780"/>
      <c r="EQ70" s="783"/>
      <c r="ER70" s="780">
        <v>0</v>
      </c>
      <c r="ES70" s="780">
        <v>0</v>
      </c>
      <c r="ET70" s="780"/>
      <c r="EU70" s="780" t="s">
        <v>481</v>
      </c>
      <c r="EV70" s="780" t="s">
        <v>481</v>
      </c>
      <c r="EW70" s="780" t="s">
        <v>481</v>
      </c>
      <c r="EX70" s="780"/>
      <c r="EY70" s="780"/>
      <c r="EZ70" s="95"/>
      <c r="FA70" s="95"/>
      <c r="FB70" s="780"/>
      <c r="FC70" s="780"/>
      <c r="FD70" s="780"/>
      <c r="FE70" s="780"/>
      <c r="FF70" s="780" t="s">
        <v>481</v>
      </c>
      <c r="FG70" s="780" t="s">
        <v>481</v>
      </c>
      <c r="FH70" s="780"/>
      <c r="FI70" s="780"/>
      <c r="FJ70" s="780">
        <v>0</v>
      </c>
      <c r="FK70" s="780"/>
      <c r="FL70" s="780"/>
      <c r="FM70" s="780"/>
      <c r="FN70" s="780"/>
      <c r="FO70" s="780"/>
      <c r="FP70" s="780"/>
      <c r="FQ70" s="780"/>
      <c r="FR70" s="780"/>
      <c r="FS70" s="780"/>
      <c r="FT70" s="780"/>
      <c r="FU70" s="783"/>
      <c r="FV70" s="785"/>
      <c r="FW70" s="780"/>
      <c r="FX70" s="95">
        <v>2</v>
      </c>
      <c r="FY70" s="95"/>
      <c r="FZ70" s="780"/>
      <c r="GA70" s="780"/>
      <c r="GB70" s="780"/>
      <c r="GC70" s="780"/>
      <c r="GD70" s="780"/>
      <c r="GE70" s="783"/>
      <c r="GF70" s="95">
        <v>0</v>
      </c>
      <c r="GG70" s="785" t="s">
        <v>481</v>
      </c>
      <c r="GH70" s="783"/>
      <c r="GI70" s="780">
        <v>0</v>
      </c>
      <c r="GJ70" s="780"/>
      <c r="GK70" s="780"/>
      <c r="GL70" s="780"/>
      <c r="GM70" s="780"/>
      <c r="GN70" s="780"/>
      <c r="GO70" s="780"/>
      <c r="GP70" s="780">
        <v>0</v>
      </c>
      <c r="GQ70" s="780"/>
      <c r="GR70" s="780"/>
      <c r="GS70" s="780"/>
      <c r="GT70" s="780"/>
      <c r="GU70" s="780"/>
      <c r="GV70" s="780"/>
      <c r="GW70" s="780"/>
      <c r="GX70" s="780"/>
      <c r="GY70" s="780"/>
      <c r="GZ70" s="780" t="s">
        <v>481</v>
      </c>
      <c r="HA70" s="780">
        <v>0</v>
      </c>
      <c r="HB70" s="780"/>
      <c r="HC70" s="780">
        <v>0</v>
      </c>
      <c r="HD70" s="780"/>
      <c r="HE70" s="783"/>
      <c r="HF70" s="783"/>
      <c r="HG70" s="783"/>
      <c r="HH70" s="783"/>
      <c r="HI70" s="780"/>
      <c r="HJ70" s="95"/>
      <c r="HK70" s="95"/>
      <c r="HL70" s="780"/>
      <c r="HM70" s="95"/>
      <c r="HN70" s="783"/>
      <c r="HO70" s="783"/>
      <c r="HP70" s="783"/>
      <c r="HQ70" s="783"/>
      <c r="HR70" s="783"/>
      <c r="HS70" s="780"/>
      <c r="HT70" s="780"/>
      <c r="HU70" s="780"/>
      <c r="HV70" s="780"/>
      <c r="HW70" s="780">
        <v>0</v>
      </c>
      <c r="HX70" s="780">
        <v>1</v>
      </c>
      <c r="HY70" s="780" t="s">
        <v>451</v>
      </c>
      <c r="HZ70" s="780" t="s">
        <v>451</v>
      </c>
      <c r="IA70" s="780"/>
      <c r="IB70" s="780">
        <v>0</v>
      </c>
      <c r="IC70" s="780" t="s">
        <v>481</v>
      </c>
      <c r="ID70" s="780"/>
      <c r="IE70" s="780"/>
      <c r="IF70" s="780">
        <v>0</v>
      </c>
      <c r="IG70" s="783"/>
      <c r="IH70" s="783"/>
      <c r="II70" s="780">
        <v>0</v>
      </c>
      <c r="IJ70" s="783"/>
      <c r="IK70" s="783"/>
      <c r="IL70" s="90"/>
      <c r="IM70" s="95" t="s">
        <v>481</v>
      </c>
      <c r="IN70" s="95" t="s">
        <v>481</v>
      </c>
      <c r="IO70" s="780"/>
      <c r="IP70" s="780"/>
      <c r="IQ70" s="780" t="s">
        <v>481</v>
      </c>
      <c r="IR70" s="785"/>
      <c r="IS70" s="780"/>
      <c r="IT70" s="780"/>
      <c r="IU70" s="780"/>
      <c r="IV70" s="780"/>
      <c r="IW70" s="95">
        <v>0</v>
      </c>
      <c r="IX70" s="95"/>
      <c r="IY70" s="95"/>
      <c r="IZ70" s="95"/>
      <c r="JA70" s="95"/>
      <c r="JB70" s="95"/>
      <c r="JC70" s="95"/>
      <c r="JD70" s="95"/>
      <c r="JE70" s="95"/>
      <c r="JF70" s="95"/>
      <c r="JG70" s="95"/>
      <c r="JH70" s="95"/>
      <c r="JI70" s="95"/>
      <c r="JJ70" s="95"/>
      <c r="JK70" s="95"/>
      <c r="JL70" s="95"/>
      <c r="JM70" s="95"/>
      <c r="JN70" s="95"/>
      <c r="JO70" s="95"/>
      <c r="JP70" s="95"/>
      <c r="JQ70" s="95"/>
      <c r="JR70" s="95"/>
      <c r="JS70" s="780"/>
      <c r="JT70" s="780"/>
      <c r="JU70" s="780"/>
      <c r="JV70" s="780"/>
      <c r="JW70" s="780"/>
      <c r="JX70" s="780"/>
      <c r="JY70" s="780"/>
      <c r="JZ70" s="780"/>
      <c r="KA70" s="783"/>
      <c r="KB70" s="780"/>
      <c r="KC70" s="780"/>
      <c r="KD70" s="780"/>
      <c r="KE70" s="780"/>
      <c r="KF70" s="780"/>
      <c r="KG70" s="780">
        <v>0</v>
      </c>
      <c r="KH70" s="780"/>
      <c r="KI70" s="780"/>
      <c r="KJ70" s="780">
        <v>0</v>
      </c>
      <c r="KK70" s="780"/>
      <c r="KL70" s="780"/>
      <c r="KM70" s="780"/>
      <c r="KN70" s="780">
        <v>0</v>
      </c>
      <c r="KO70" s="780"/>
      <c r="KP70" s="95"/>
      <c r="KQ70" s="783"/>
      <c r="KR70" s="90"/>
      <c r="KS70" s="783"/>
      <c r="KT70" s="90"/>
      <c r="KU70" s="90"/>
      <c r="KV70" s="90"/>
      <c r="KW70" s="90"/>
      <c r="KX70" s="90"/>
      <c r="KY70" s="90"/>
      <c r="KZ70" s="90"/>
      <c r="LA70" s="90" t="s">
        <v>481</v>
      </c>
      <c r="LB70" s="90" t="s">
        <v>481</v>
      </c>
      <c r="LC70" s="90" t="s">
        <v>481</v>
      </c>
      <c r="LD70" s="90" t="s">
        <v>481</v>
      </c>
      <c r="LE70" s="90" t="s">
        <v>481</v>
      </c>
      <c r="LF70" s="90" t="s">
        <v>481</v>
      </c>
      <c r="LG70" s="90" t="s">
        <v>481</v>
      </c>
      <c r="LH70" s="90"/>
      <c r="LI70" s="90"/>
      <c r="LJ70" s="90">
        <v>0</v>
      </c>
      <c r="LK70" s="90"/>
      <c r="LL70" s="90"/>
      <c r="LM70" s="90"/>
      <c r="LN70" s="90"/>
      <c r="LO70" s="90"/>
      <c r="LP70" s="90"/>
      <c r="LQ70" s="90"/>
    </row>
    <row r="71" spans="1:329" ht="34" x14ac:dyDescent="0.2">
      <c r="A71" s="750"/>
      <c r="B71" s="747"/>
      <c r="C71" s="83" t="s">
        <v>289</v>
      </c>
      <c r="D71" s="69" t="s">
        <v>290</v>
      </c>
      <c r="E71" s="771" t="s">
        <v>251</v>
      </c>
      <c r="F71" s="783"/>
      <c r="G71" s="95"/>
      <c r="H71" s="783"/>
      <c r="I71" s="783"/>
      <c r="J71" s="95"/>
      <c r="K71" s="780"/>
      <c r="L71" s="69" t="s">
        <v>481</v>
      </c>
      <c r="M71" s="69" t="s">
        <v>809</v>
      </c>
      <c r="N71" s="69" t="s">
        <v>481</v>
      </c>
      <c r="O71" s="815" t="s">
        <v>481</v>
      </c>
      <c r="P71" s="69" t="s">
        <v>481</v>
      </c>
      <c r="Q71" s="95"/>
      <c r="R71" s="780">
        <v>0</v>
      </c>
      <c r="S71" s="95"/>
      <c r="T71" s="780"/>
      <c r="U71" s="780"/>
      <c r="V71" s="95"/>
      <c r="W71" s="780"/>
      <c r="X71" s="95"/>
      <c r="Y71" s="95"/>
      <c r="Z71" s="95"/>
      <c r="AA71" s="783"/>
      <c r="AB71" s="95"/>
      <c r="AC71" s="784"/>
      <c r="AD71" s="783"/>
      <c r="AE71" s="783"/>
      <c r="AF71" s="783"/>
      <c r="AG71" s="783"/>
      <c r="AH71" s="783"/>
      <c r="AI71" s="783"/>
      <c r="AJ71" s="780"/>
      <c r="AK71" s="780"/>
      <c r="AL71" s="95"/>
      <c r="AM71" s="95"/>
      <c r="AN71" s="95"/>
      <c r="AO71" s="783"/>
      <c r="AP71" s="95"/>
      <c r="AQ71" s="783"/>
      <c r="AR71" s="780"/>
      <c r="AS71" s="780">
        <v>0</v>
      </c>
      <c r="AT71" s="783"/>
      <c r="AU71" s="95"/>
      <c r="AV71" s="780"/>
      <c r="AW71" s="780"/>
      <c r="AX71" s="95"/>
      <c r="AY71" s="95"/>
      <c r="AZ71" s="783"/>
      <c r="BA71" s="783"/>
      <c r="BB71" s="783"/>
      <c r="BC71" s="783"/>
      <c r="BD71" s="95">
        <v>0</v>
      </c>
      <c r="BE71" s="95"/>
      <c r="BF71" s="95">
        <v>0</v>
      </c>
      <c r="BG71" s="69"/>
      <c r="BH71" s="69"/>
      <c r="BI71" s="783"/>
      <c r="BJ71" s="69"/>
      <c r="BK71" s="783"/>
      <c r="BL71" s="69"/>
      <c r="BM71" s="69"/>
      <c r="BN71" s="69"/>
      <c r="BO71" s="69"/>
      <c r="BP71" s="69">
        <v>0</v>
      </c>
      <c r="BQ71" s="69"/>
      <c r="BR71" s="69"/>
      <c r="BS71" s="69"/>
      <c r="BT71" s="783"/>
      <c r="BU71" s="780" t="s">
        <v>481</v>
      </c>
      <c r="BV71" s="95" t="s">
        <v>481</v>
      </c>
      <c r="BW71" s="780" t="s">
        <v>481</v>
      </c>
      <c r="BX71" s="95" t="s">
        <v>481</v>
      </c>
      <c r="BY71" s="95" t="s">
        <v>481</v>
      </c>
      <c r="BZ71" s="95">
        <v>5</v>
      </c>
      <c r="CA71" s="95" t="s">
        <v>481</v>
      </c>
      <c r="CB71" s="95">
        <v>0</v>
      </c>
      <c r="CC71" s="95" t="s">
        <v>481</v>
      </c>
      <c r="CD71" s="95" t="s">
        <v>481</v>
      </c>
      <c r="CE71" s="95" t="s">
        <v>481</v>
      </c>
      <c r="CF71" s="95" t="s">
        <v>481</v>
      </c>
      <c r="CG71" s="95"/>
      <c r="CH71" s="780">
        <v>0</v>
      </c>
      <c r="CI71" s="95">
        <v>0</v>
      </c>
      <c r="CJ71" s="780">
        <v>0</v>
      </c>
      <c r="CK71" s="780">
        <v>0</v>
      </c>
      <c r="CL71" s="780">
        <v>0</v>
      </c>
      <c r="CM71" s="780" t="s">
        <v>481</v>
      </c>
      <c r="CN71" s="780" t="s">
        <v>481</v>
      </c>
      <c r="CO71" s="780" t="s">
        <v>481</v>
      </c>
      <c r="CP71" s="780" t="s">
        <v>481</v>
      </c>
      <c r="CQ71" s="780">
        <v>0</v>
      </c>
      <c r="CR71" s="95">
        <v>0</v>
      </c>
      <c r="CS71" s="780">
        <v>0</v>
      </c>
      <c r="CT71" s="95">
        <v>0</v>
      </c>
      <c r="CU71" s="780">
        <v>0</v>
      </c>
      <c r="CV71" s="780">
        <v>0</v>
      </c>
      <c r="CW71" s="780" t="s">
        <v>481</v>
      </c>
      <c r="CX71" s="780">
        <v>0</v>
      </c>
      <c r="CY71" s="780" t="s">
        <v>481</v>
      </c>
      <c r="CZ71" s="95">
        <v>0</v>
      </c>
      <c r="DA71" s="780" t="s">
        <v>481</v>
      </c>
      <c r="DB71" s="95" t="s">
        <v>481</v>
      </c>
      <c r="DC71" s="780" t="s">
        <v>481</v>
      </c>
      <c r="DD71" s="780" t="s">
        <v>481</v>
      </c>
      <c r="DE71" s="780" t="s">
        <v>481</v>
      </c>
      <c r="DF71" s="780" t="s">
        <v>481</v>
      </c>
      <c r="DG71" s="95">
        <v>0</v>
      </c>
      <c r="DH71" s="94"/>
      <c r="DI71" s="95" t="s">
        <v>481</v>
      </c>
      <c r="DJ71" s="95">
        <v>0</v>
      </c>
      <c r="DK71" s="95">
        <v>0</v>
      </c>
      <c r="DL71" s="95">
        <v>0</v>
      </c>
      <c r="DM71" s="780">
        <v>0</v>
      </c>
      <c r="DN71" s="780">
        <v>0</v>
      </c>
      <c r="DO71" s="780" t="s">
        <v>481</v>
      </c>
      <c r="DP71" s="780"/>
      <c r="DQ71" s="785"/>
      <c r="DR71" s="780">
        <v>0</v>
      </c>
      <c r="DS71" s="783"/>
      <c r="DT71" s="783"/>
      <c r="DU71" s="783"/>
      <c r="DV71" s="84">
        <v>0</v>
      </c>
      <c r="DW71" s="84">
        <v>0</v>
      </c>
      <c r="DX71" s="780">
        <v>0</v>
      </c>
      <c r="DY71" s="783"/>
      <c r="DZ71" s="780">
        <v>0</v>
      </c>
      <c r="EA71" s="780"/>
      <c r="EB71" s="95"/>
      <c r="EC71" s="783"/>
      <c r="ED71" s="95"/>
      <c r="EE71" s="783"/>
      <c r="EF71" s="783"/>
      <c r="EG71" s="783"/>
      <c r="EH71" s="783"/>
      <c r="EI71" s="780"/>
      <c r="EJ71" s="780"/>
      <c r="EK71" s="780"/>
      <c r="EL71" s="780"/>
      <c r="EM71" s="780"/>
      <c r="EN71" s="780">
        <v>0</v>
      </c>
      <c r="EO71" s="780"/>
      <c r="EP71" s="780"/>
      <c r="EQ71" s="783"/>
      <c r="ER71" s="780">
        <v>0</v>
      </c>
      <c r="ES71" s="780">
        <v>0</v>
      </c>
      <c r="ET71" s="780"/>
      <c r="EU71" s="780" t="s">
        <v>481</v>
      </c>
      <c r="EV71" s="780" t="s">
        <v>481</v>
      </c>
      <c r="EW71" s="780" t="s">
        <v>481</v>
      </c>
      <c r="EX71" s="780"/>
      <c r="EY71" s="780"/>
      <c r="EZ71" s="95"/>
      <c r="FA71" s="95"/>
      <c r="FB71" s="780"/>
      <c r="FC71" s="780"/>
      <c r="FD71" s="780"/>
      <c r="FE71" s="780"/>
      <c r="FF71" s="780" t="s">
        <v>481</v>
      </c>
      <c r="FG71" s="780" t="s">
        <v>481</v>
      </c>
      <c r="FH71" s="780"/>
      <c r="FI71" s="780"/>
      <c r="FJ71" s="780">
        <v>0</v>
      </c>
      <c r="FK71" s="780"/>
      <c r="FL71" s="780"/>
      <c r="FM71" s="780"/>
      <c r="FN71" s="780"/>
      <c r="FO71" s="780"/>
      <c r="FP71" s="780"/>
      <c r="FQ71" s="780"/>
      <c r="FR71" s="780"/>
      <c r="FS71" s="780"/>
      <c r="FT71" s="780"/>
      <c r="FU71" s="783"/>
      <c r="FV71" s="785"/>
      <c r="FW71" s="780"/>
      <c r="FX71" s="95">
        <v>0</v>
      </c>
      <c r="FY71" s="95"/>
      <c r="FZ71" s="780"/>
      <c r="GA71" s="780">
        <v>1</v>
      </c>
      <c r="GB71" s="780"/>
      <c r="GC71" s="780"/>
      <c r="GD71" s="780"/>
      <c r="GE71" s="783"/>
      <c r="GF71" s="95">
        <v>0</v>
      </c>
      <c r="GG71" s="785" t="s">
        <v>481</v>
      </c>
      <c r="GH71" s="783"/>
      <c r="GI71" s="780">
        <v>3</v>
      </c>
      <c r="GJ71" s="780">
        <v>1</v>
      </c>
      <c r="GK71" s="780"/>
      <c r="GL71" s="780"/>
      <c r="GM71" s="780"/>
      <c r="GN71" s="780"/>
      <c r="GO71" s="780"/>
      <c r="GP71" s="780">
        <v>0</v>
      </c>
      <c r="GQ71" s="780"/>
      <c r="GR71" s="780"/>
      <c r="GS71" s="780"/>
      <c r="GT71" s="780"/>
      <c r="GU71" s="780"/>
      <c r="GV71" s="780"/>
      <c r="GW71" s="780"/>
      <c r="GX71" s="780"/>
      <c r="GY71" s="780"/>
      <c r="GZ71" s="780">
        <v>1</v>
      </c>
      <c r="HA71" s="780">
        <v>0</v>
      </c>
      <c r="HB71" s="780"/>
      <c r="HC71" s="780">
        <v>0</v>
      </c>
      <c r="HD71" s="780"/>
      <c r="HE71" s="783"/>
      <c r="HF71" s="783"/>
      <c r="HG71" s="783"/>
      <c r="HH71" s="783"/>
      <c r="HI71" s="780"/>
      <c r="HJ71" s="95"/>
      <c r="HK71" s="95"/>
      <c r="HL71" s="780"/>
      <c r="HM71" s="95"/>
      <c r="HN71" s="783"/>
      <c r="HO71" s="783"/>
      <c r="HP71" s="783"/>
      <c r="HQ71" s="783"/>
      <c r="HR71" s="783"/>
      <c r="HS71" s="780"/>
      <c r="HT71" s="780"/>
      <c r="HU71" s="780"/>
      <c r="HV71" s="780"/>
      <c r="HW71" s="780">
        <v>0</v>
      </c>
      <c r="HX71" s="780">
        <v>0</v>
      </c>
      <c r="HY71" s="780" t="s">
        <v>451</v>
      </c>
      <c r="HZ71" s="780" t="s">
        <v>451</v>
      </c>
      <c r="IA71" s="780"/>
      <c r="IB71" s="780">
        <v>0</v>
      </c>
      <c r="IC71" s="780" t="s">
        <v>481</v>
      </c>
      <c r="ID71" s="780"/>
      <c r="IE71" s="780"/>
      <c r="IF71" s="780">
        <v>0</v>
      </c>
      <c r="IG71" s="783"/>
      <c r="IH71" s="783"/>
      <c r="II71" s="780">
        <v>0</v>
      </c>
      <c r="IJ71" s="783"/>
      <c r="IK71" s="783"/>
      <c r="IL71" s="90"/>
      <c r="IM71" s="95" t="s">
        <v>481</v>
      </c>
      <c r="IN71" s="95" t="s">
        <v>481</v>
      </c>
      <c r="IO71" s="780"/>
      <c r="IP71" s="780"/>
      <c r="IQ71" s="780" t="s">
        <v>481</v>
      </c>
      <c r="IR71" s="785"/>
      <c r="IS71" s="780"/>
      <c r="IT71" s="780"/>
      <c r="IU71" s="780"/>
      <c r="IV71" s="780"/>
      <c r="IW71" s="95">
        <v>0</v>
      </c>
      <c r="IX71" s="95"/>
      <c r="IY71" s="95"/>
      <c r="IZ71" s="95"/>
      <c r="JA71" s="95"/>
      <c r="JB71" s="95"/>
      <c r="JC71" s="95"/>
      <c r="JD71" s="95"/>
      <c r="JE71" s="95"/>
      <c r="JF71" s="95"/>
      <c r="JG71" s="95"/>
      <c r="JH71" s="95"/>
      <c r="JI71" s="95">
        <v>1</v>
      </c>
      <c r="JJ71" s="95"/>
      <c r="JK71" s="95"/>
      <c r="JL71" s="95"/>
      <c r="JM71" s="95"/>
      <c r="JN71" s="95"/>
      <c r="JO71" s="95"/>
      <c r="JP71" s="95"/>
      <c r="JQ71" s="95"/>
      <c r="JR71" s="95"/>
      <c r="JS71" s="780"/>
      <c r="JT71" s="780"/>
      <c r="JU71" s="780"/>
      <c r="JV71" s="780"/>
      <c r="JW71" s="780"/>
      <c r="JX71" s="780"/>
      <c r="JY71" s="780"/>
      <c r="JZ71" s="780"/>
      <c r="KA71" s="783"/>
      <c r="KB71" s="780"/>
      <c r="KC71" s="780"/>
      <c r="KD71" s="780"/>
      <c r="KE71" s="780"/>
      <c r="KF71" s="780"/>
      <c r="KG71" s="780">
        <v>0</v>
      </c>
      <c r="KH71" s="780"/>
      <c r="KI71" s="780"/>
      <c r="KJ71" s="780">
        <v>0</v>
      </c>
      <c r="KK71" s="780"/>
      <c r="KL71" s="780"/>
      <c r="KM71" s="780"/>
      <c r="KN71" s="780">
        <v>0</v>
      </c>
      <c r="KO71" s="780"/>
      <c r="KP71" s="95"/>
      <c r="KQ71" s="783"/>
      <c r="KR71" s="90"/>
      <c r="KS71" s="783"/>
      <c r="KT71" s="90"/>
      <c r="KU71" s="90"/>
      <c r="KV71" s="90"/>
      <c r="KW71" s="90"/>
      <c r="KX71" s="90"/>
      <c r="KY71" s="90"/>
      <c r="KZ71" s="90"/>
      <c r="LA71" s="90" t="s">
        <v>481</v>
      </c>
      <c r="LB71" s="90" t="s">
        <v>481</v>
      </c>
      <c r="LC71" s="90" t="s">
        <v>481</v>
      </c>
      <c r="LD71" s="90" t="s">
        <v>481</v>
      </c>
      <c r="LE71" s="90" t="s">
        <v>481</v>
      </c>
      <c r="LF71" s="90" t="s">
        <v>481</v>
      </c>
      <c r="LG71" s="90" t="s">
        <v>481</v>
      </c>
      <c r="LH71" s="90"/>
      <c r="LI71" s="90"/>
      <c r="LJ71" s="90">
        <v>0</v>
      </c>
      <c r="LK71" s="90"/>
      <c r="LL71" s="90"/>
      <c r="LM71" s="90"/>
      <c r="LN71" s="90"/>
      <c r="LO71" s="90"/>
      <c r="LP71" s="90"/>
      <c r="LQ71" s="90"/>
    </row>
    <row r="72" spans="1:329" ht="17" x14ac:dyDescent="0.2">
      <c r="A72" s="750"/>
      <c r="B72" s="747"/>
      <c r="C72" s="83" t="s">
        <v>291</v>
      </c>
      <c r="D72" s="69" t="s">
        <v>292</v>
      </c>
      <c r="E72" s="771" t="s">
        <v>251</v>
      </c>
      <c r="F72" s="783"/>
      <c r="G72" s="95"/>
      <c r="H72" s="783"/>
      <c r="I72" s="783"/>
      <c r="J72" s="95"/>
      <c r="K72" s="780"/>
      <c r="L72" s="69" t="s">
        <v>481</v>
      </c>
      <c r="M72" s="69" t="s">
        <v>809</v>
      </c>
      <c r="N72" s="69" t="s">
        <v>481</v>
      </c>
      <c r="O72" s="815" t="s">
        <v>481</v>
      </c>
      <c r="P72" s="69" t="s">
        <v>481</v>
      </c>
      <c r="Q72" s="95"/>
      <c r="R72" s="780">
        <v>0</v>
      </c>
      <c r="S72" s="95"/>
      <c r="T72" s="780"/>
      <c r="U72" s="780"/>
      <c r="V72" s="95"/>
      <c r="W72" s="780"/>
      <c r="X72" s="95"/>
      <c r="Y72" s="95"/>
      <c r="Z72" s="95"/>
      <c r="AA72" s="783"/>
      <c r="AB72" s="95"/>
      <c r="AC72" s="784"/>
      <c r="AD72" s="783"/>
      <c r="AE72" s="783"/>
      <c r="AF72" s="783"/>
      <c r="AG72" s="783"/>
      <c r="AH72" s="783"/>
      <c r="AI72" s="783"/>
      <c r="AJ72" s="780"/>
      <c r="AK72" s="780"/>
      <c r="AL72" s="95"/>
      <c r="AM72" s="95"/>
      <c r="AN72" s="95"/>
      <c r="AO72" s="783"/>
      <c r="AP72" s="95"/>
      <c r="AQ72" s="783"/>
      <c r="AR72" s="780"/>
      <c r="AS72" s="780">
        <v>0</v>
      </c>
      <c r="AT72" s="783"/>
      <c r="AU72" s="95"/>
      <c r="AV72" s="780"/>
      <c r="AW72" s="780"/>
      <c r="AX72" s="95"/>
      <c r="AY72" s="95"/>
      <c r="AZ72" s="783"/>
      <c r="BA72" s="783"/>
      <c r="BB72" s="783"/>
      <c r="BC72" s="783"/>
      <c r="BD72" s="95">
        <v>0</v>
      </c>
      <c r="BE72" s="95"/>
      <c r="BF72" s="95">
        <v>0</v>
      </c>
      <c r="BG72" s="69"/>
      <c r="BH72" s="69"/>
      <c r="BI72" s="783"/>
      <c r="BJ72" s="69"/>
      <c r="BK72" s="783"/>
      <c r="BL72" s="69"/>
      <c r="BM72" s="69"/>
      <c r="BN72" s="69"/>
      <c r="BO72" s="69"/>
      <c r="BP72" s="69">
        <v>0</v>
      </c>
      <c r="BQ72" s="69"/>
      <c r="BR72" s="69"/>
      <c r="BS72" s="69"/>
      <c r="BT72" s="783"/>
      <c r="BU72" s="780" t="s">
        <v>481</v>
      </c>
      <c r="BV72" s="95" t="s">
        <v>481</v>
      </c>
      <c r="BW72" s="780" t="s">
        <v>481</v>
      </c>
      <c r="BX72" s="95" t="s">
        <v>481</v>
      </c>
      <c r="BY72" s="95" t="s">
        <v>481</v>
      </c>
      <c r="BZ72" s="95">
        <v>0</v>
      </c>
      <c r="CA72" s="95" t="s">
        <v>481</v>
      </c>
      <c r="CB72" s="95">
        <v>0</v>
      </c>
      <c r="CC72" s="95" t="s">
        <v>481</v>
      </c>
      <c r="CD72" s="95" t="s">
        <v>481</v>
      </c>
      <c r="CE72" s="95" t="s">
        <v>481</v>
      </c>
      <c r="CF72" s="95" t="s">
        <v>481</v>
      </c>
      <c r="CG72" s="95"/>
      <c r="CH72" s="780">
        <v>0</v>
      </c>
      <c r="CI72" s="95">
        <v>0</v>
      </c>
      <c r="CJ72" s="780">
        <v>0</v>
      </c>
      <c r="CK72" s="780">
        <v>0</v>
      </c>
      <c r="CL72" s="780">
        <v>0</v>
      </c>
      <c r="CM72" s="780" t="s">
        <v>481</v>
      </c>
      <c r="CN72" s="780" t="s">
        <v>481</v>
      </c>
      <c r="CO72" s="780" t="s">
        <v>481</v>
      </c>
      <c r="CP72" s="780" t="s">
        <v>481</v>
      </c>
      <c r="CQ72" s="780">
        <v>0</v>
      </c>
      <c r="CR72" s="95">
        <v>0</v>
      </c>
      <c r="CS72" s="780">
        <v>0</v>
      </c>
      <c r="CT72" s="95">
        <v>0</v>
      </c>
      <c r="CU72" s="780">
        <v>0</v>
      </c>
      <c r="CV72" s="780">
        <v>0</v>
      </c>
      <c r="CW72" s="780" t="s">
        <v>481</v>
      </c>
      <c r="CX72" s="780">
        <v>0</v>
      </c>
      <c r="CY72" s="780" t="s">
        <v>481</v>
      </c>
      <c r="CZ72" s="95">
        <v>0</v>
      </c>
      <c r="DA72" s="780" t="s">
        <v>481</v>
      </c>
      <c r="DB72" s="95" t="s">
        <v>481</v>
      </c>
      <c r="DC72" s="780" t="s">
        <v>481</v>
      </c>
      <c r="DD72" s="780" t="s">
        <v>481</v>
      </c>
      <c r="DE72" s="780" t="s">
        <v>481</v>
      </c>
      <c r="DF72" s="780" t="s">
        <v>481</v>
      </c>
      <c r="DG72" s="95">
        <v>0</v>
      </c>
      <c r="DH72" s="94"/>
      <c r="DI72" s="95" t="s">
        <v>481</v>
      </c>
      <c r="DJ72" s="95">
        <v>0</v>
      </c>
      <c r="DK72" s="95">
        <v>0</v>
      </c>
      <c r="DL72" s="95">
        <v>0</v>
      </c>
      <c r="DM72" s="780">
        <v>0</v>
      </c>
      <c r="DN72" s="780">
        <v>0</v>
      </c>
      <c r="DO72" s="780" t="s">
        <v>481</v>
      </c>
      <c r="DP72" s="780"/>
      <c r="DQ72" s="785"/>
      <c r="DR72" s="780">
        <v>0</v>
      </c>
      <c r="DS72" s="783"/>
      <c r="DT72" s="783"/>
      <c r="DU72" s="783"/>
      <c r="DV72" s="84">
        <v>8</v>
      </c>
      <c r="DW72" s="84">
        <v>0</v>
      </c>
      <c r="DX72" s="780">
        <v>0</v>
      </c>
      <c r="DY72" s="783"/>
      <c r="DZ72" s="780">
        <v>0</v>
      </c>
      <c r="EA72" s="780"/>
      <c r="EB72" s="95"/>
      <c r="EC72" s="783"/>
      <c r="ED72" s="95"/>
      <c r="EE72" s="783"/>
      <c r="EF72" s="783"/>
      <c r="EG72" s="783"/>
      <c r="EH72" s="783"/>
      <c r="EI72" s="780"/>
      <c r="EJ72" s="780"/>
      <c r="EK72" s="780"/>
      <c r="EL72" s="780"/>
      <c r="EM72" s="780"/>
      <c r="EN72" s="780">
        <v>0</v>
      </c>
      <c r="EO72" s="780"/>
      <c r="EP72" s="780"/>
      <c r="EQ72" s="783"/>
      <c r="ER72" s="780">
        <v>0</v>
      </c>
      <c r="ES72" s="780">
        <v>0</v>
      </c>
      <c r="ET72" s="780"/>
      <c r="EU72" s="780" t="s">
        <v>481</v>
      </c>
      <c r="EV72" s="780">
        <v>11</v>
      </c>
      <c r="EW72" s="780">
        <v>1</v>
      </c>
      <c r="EX72" s="780">
        <v>1</v>
      </c>
      <c r="EY72" s="780"/>
      <c r="EZ72" s="95"/>
      <c r="FA72" s="95"/>
      <c r="FB72" s="780">
        <v>2</v>
      </c>
      <c r="FC72" s="780"/>
      <c r="FD72" s="780"/>
      <c r="FE72" s="780"/>
      <c r="FF72" s="780" t="s">
        <v>481</v>
      </c>
      <c r="FG72" s="780">
        <v>1</v>
      </c>
      <c r="FH72" s="780"/>
      <c r="FI72" s="780"/>
      <c r="FJ72" s="780">
        <v>0</v>
      </c>
      <c r="FK72" s="780"/>
      <c r="FL72" s="780"/>
      <c r="FM72" s="780"/>
      <c r="FN72" s="780"/>
      <c r="FO72" s="780"/>
      <c r="FP72" s="780"/>
      <c r="FQ72" s="780"/>
      <c r="FR72" s="780"/>
      <c r="FS72" s="780">
        <v>1</v>
      </c>
      <c r="FT72" s="780"/>
      <c r="FU72" s="783"/>
      <c r="FV72" s="785"/>
      <c r="FW72" s="780"/>
      <c r="FX72" s="95">
        <v>0</v>
      </c>
      <c r="FY72" s="95"/>
      <c r="FZ72" s="780"/>
      <c r="GA72" s="780"/>
      <c r="GB72" s="780"/>
      <c r="GC72" s="780"/>
      <c r="GD72" s="780"/>
      <c r="GE72" s="783"/>
      <c r="GF72" s="95">
        <v>0</v>
      </c>
      <c r="GG72" s="785" t="s">
        <v>481</v>
      </c>
      <c r="GH72" s="783"/>
      <c r="GI72" s="780">
        <v>2</v>
      </c>
      <c r="GJ72" s="780"/>
      <c r="GK72" s="780"/>
      <c r="GL72" s="780"/>
      <c r="GM72" s="780"/>
      <c r="GN72" s="780"/>
      <c r="GO72" s="780"/>
      <c r="GP72" s="780">
        <v>0</v>
      </c>
      <c r="GQ72" s="780"/>
      <c r="GR72" s="780"/>
      <c r="GS72" s="780"/>
      <c r="GT72" s="780"/>
      <c r="GU72" s="780"/>
      <c r="GV72" s="780"/>
      <c r="GW72" s="780"/>
      <c r="GX72" s="780"/>
      <c r="GY72" s="780"/>
      <c r="GZ72" s="780" t="s">
        <v>481</v>
      </c>
      <c r="HA72" s="780">
        <v>0</v>
      </c>
      <c r="HB72" s="780"/>
      <c r="HC72" s="780">
        <v>0</v>
      </c>
      <c r="HD72" s="780"/>
      <c r="HE72" s="783"/>
      <c r="HF72" s="783"/>
      <c r="HG72" s="783"/>
      <c r="HH72" s="783"/>
      <c r="HI72" s="780"/>
      <c r="HJ72" s="95"/>
      <c r="HK72" s="95"/>
      <c r="HL72" s="780"/>
      <c r="HM72" s="95"/>
      <c r="HN72" s="783"/>
      <c r="HO72" s="783"/>
      <c r="HP72" s="783"/>
      <c r="HQ72" s="783"/>
      <c r="HR72" s="783"/>
      <c r="HS72" s="780"/>
      <c r="HT72" s="780"/>
      <c r="HU72" s="780"/>
      <c r="HV72" s="780"/>
      <c r="HW72" s="780">
        <v>2</v>
      </c>
      <c r="HX72" s="780">
        <v>0</v>
      </c>
      <c r="HY72" s="780" t="s">
        <v>451</v>
      </c>
      <c r="HZ72" s="780" t="s">
        <v>451</v>
      </c>
      <c r="IA72" s="780"/>
      <c r="IB72" s="780">
        <v>0</v>
      </c>
      <c r="IC72" s="780" t="s">
        <v>481</v>
      </c>
      <c r="ID72" s="780"/>
      <c r="IE72" s="780"/>
      <c r="IF72" s="780">
        <v>0</v>
      </c>
      <c r="IG72" s="783"/>
      <c r="IH72" s="783"/>
      <c r="II72" s="780">
        <v>0</v>
      </c>
      <c r="IJ72" s="783"/>
      <c r="IK72" s="783"/>
      <c r="IL72" s="90"/>
      <c r="IM72" s="95" t="s">
        <v>481</v>
      </c>
      <c r="IN72" s="95" t="s">
        <v>481</v>
      </c>
      <c r="IO72" s="780"/>
      <c r="IP72" s="780"/>
      <c r="IQ72" s="780" t="s">
        <v>481</v>
      </c>
      <c r="IR72" s="785"/>
      <c r="IS72" s="780"/>
      <c r="IT72" s="780"/>
      <c r="IU72" s="780"/>
      <c r="IV72" s="780"/>
      <c r="IW72" s="95">
        <v>0</v>
      </c>
      <c r="IX72" s="95"/>
      <c r="IY72" s="95"/>
      <c r="IZ72" s="95"/>
      <c r="JA72" s="95"/>
      <c r="JB72" s="95"/>
      <c r="JC72" s="95"/>
      <c r="JD72" s="95"/>
      <c r="JE72" s="95"/>
      <c r="JF72" s="95"/>
      <c r="JG72" s="95"/>
      <c r="JH72" s="95"/>
      <c r="JI72" s="95"/>
      <c r="JJ72" s="95"/>
      <c r="JK72" s="95"/>
      <c r="JL72" s="95"/>
      <c r="JM72" s="95"/>
      <c r="JN72" s="95"/>
      <c r="JO72" s="95"/>
      <c r="JP72" s="95"/>
      <c r="JQ72" s="95"/>
      <c r="JR72" s="95"/>
      <c r="JS72" s="780"/>
      <c r="JT72" s="780"/>
      <c r="JU72" s="780"/>
      <c r="JV72" s="780"/>
      <c r="JW72" s="780"/>
      <c r="JX72" s="780"/>
      <c r="JY72" s="780"/>
      <c r="JZ72" s="780"/>
      <c r="KA72" s="783"/>
      <c r="KB72" s="780"/>
      <c r="KC72" s="780"/>
      <c r="KD72" s="780"/>
      <c r="KE72" s="780"/>
      <c r="KF72" s="780"/>
      <c r="KG72" s="780">
        <v>0</v>
      </c>
      <c r="KH72" s="780"/>
      <c r="KI72" s="780"/>
      <c r="KJ72" s="780">
        <v>0</v>
      </c>
      <c r="KK72" s="780"/>
      <c r="KL72" s="780"/>
      <c r="KM72" s="780"/>
      <c r="KN72" s="780">
        <v>0</v>
      </c>
      <c r="KO72" s="780">
        <v>3</v>
      </c>
      <c r="KP72" s="95"/>
      <c r="KQ72" s="783"/>
      <c r="KR72" s="90"/>
      <c r="KS72" s="783"/>
      <c r="KT72" s="90">
        <v>8</v>
      </c>
      <c r="KU72" s="90">
        <v>7</v>
      </c>
      <c r="KV72" s="90">
        <v>16</v>
      </c>
      <c r="KW72" s="90">
        <v>14</v>
      </c>
      <c r="KX72" s="90">
        <v>8</v>
      </c>
      <c r="KY72" s="90">
        <v>13</v>
      </c>
      <c r="KZ72" s="90">
        <v>18</v>
      </c>
      <c r="LA72" s="90">
        <v>10</v>
      </c>
      <c r="LB72" s="90" t="s">
        <v>481</v>
      </c>
      <c r="LC72" s="90" t="s">
        <v>481</v>
      </c>
      <c r="LD72" s="90" t="s">
        <v>481</v>
      </c>
      <c r="LE72" s="90" t="s">
        <v>481</v>
      </c>
      <c r="LF72" s="90" t="s">
        <v>481</v>
      </c>
      <c r="LG72" s="90" t="s">
        <v>481</v>
      </c>
      <c r="LH72" s="90"/>
      <c r="LI72" s="90"/>
      <c r="LJ72" s="90">
        <v>0</v>
      </c>
      <c r="LK72" s="90"/>
      <c r="LL72" s="90">
        <v>8</v>
      </c>
      <c r="LM72" s="90">
        <v>7</v>
      </c>
      <c r="LN72" s="90">
        <v>17</v>
      </c>
      <c r="LO72" s="90">
        <v>6</v>
      </c>
      <c r="LP72" s="90"/>
      <c r="LQ72" s="90"/>
    </row>
    <row r="73" spans="1:329" ht="17" x14ac:dyDescent="0.2">
      <c r="A73" s="750"/>
      <c r="B73" s="747"/>
      <c r="C73" s="83" t="s">
        <v>293</v>
      </c>
      <c r="D73" s="69" t="s">
        <v>3440</v>
      </c>
      <c r="E73" s="771" t="s">
        <v>251</v>
      </c>
      <c r="F73" s="783"/>
      <c r="G73" s="95"/>
      <c r="H73" s="783"/>
      <c r="I73" s="783"/>
      <c r="J73" s="95"/>
      <c r="K73" s="780"/>
      <c r="L73" s="69" t="s">
        <v>481</v>
      </c>
      <c r="M73" s="69" t="s">
        <v>809</v>
      </c>
      <c r="N73" s="69" t="s">
        <v>481</v>
      </c>
      <c r="O73" s="815" t="s">
        <v>481</v>
      </c>
      <c r="P73" s="69" t="s">
        <v>481</v>
      </c>
      <c r="Q73" s="95">
        <v>1</v>
      </c>
      <c r="R73" s="780">
        <v>0</v>
      </c>
      <c r="S73" s="95">
        <v>1</v>
      </c>
      <c r="T73" s="780"/>
      <c r="U73" s="780"/>
      <c r="V73" s="95"/>
      <c r="W73" s="780"/>
      <c r="X73" s="95"/>
      <c r="Y73" s="95"/>
      <c r="Z73" s="95"/>
      <c r="AA73" s="783"/>
      <c r="AB73" s="95">
        <v>2</v>
      </c>
      <c r="AC73" s="784"/>
      <c r="AD73" s="783"/>
      <c r="AE73" s="783"/>
      <c r="AF73" s="783"/>
      <c r="AG73" s="783"/>
      <c r="AH73" s="783"/>
      <c r="AI73" s="783"/>
      <c r="AJ73" s="780"/>
      <c r="AK73" s="780"/>
      <c r="AL73" s="95"/>
      <c r="AM73" s="95"/>
      <c r="AN73" s="95"/>
      <c r="AO73" s="783"/>
      <c r="AP73" s="95"/>
      <c r="AQ73" s="783"/>
      <c r="AR73" s="780"/>
      <c r="AS73" s="780">
        <v>0</v>
      </c>
      <c r="AT73" s="783"/>
      <c r="AU73" s="95"/>
      <c r="AV73" s="780"/>
      <c r="AW73" s="780"/>
      <c r="AX73" s="95"/>
      <c r="AY73" s="95"/>
      <c r="AZ73" s="783"/>
      <c r="BA73" s="783"/>
      <c r="BB73" s="783"/>
      <c r="BC73" s="783"/>
      <c r="BD73" s="95">
        <v>5</v>
      </c>
      <c r="BE73" s="95"/>
      <c r="BF73" s="95">
        <v>0</v>
      </c>
      <c r="BG73" s="69">
        <v>1</v>
      </c>
      <c r="BH73" s="69"/>
      <c r="BI73" s="783"/>
      <c r="BJ73" s="69">
        <v>2</v>
      </c>
      <c r="BK73" s="783"/>
      <c r="BL73" s="69"/>
      <c r="BM73" s="69">
        <v>6</v>
      </c>
      <c r="BN73" s="69"/>
      <c r="BO73" s="69"/>
      <c r="BP73" s="69">
        <v>0</v>
      </c>
      <c r="BQ73" s="69"/>
      <c r="BR73" s="69"/>
      <c r="BS73" s="69">
        <v>2</v>
      </c>
      <c r="BT73" s="783"/>
      <c r="BU73" s="780" t="s">
        <v>481</v>
      </c>
      <c r="BV73" s="95" t="s">
        <v>481</v>
      </c>
      <c r="BW73" s="780" t="s">
        <v>481</v>
      </c>
      <c r="BX73" s="95" t="s">
        <v>481</v>
      </c>
      <c r="BY73" s="95" t="s">
        <v>481</v>
      </c>
      <c r="BZ73" s="84">
        <v>0</v>
      </c>
      <c r="CA73" s="95" t="s">
        <v>481</v>
      </c>
      <c r="CB73" s="95">
        <v>0</v>
      </c>
      <c r="CC73" s="95" t="s">
        <v>481</v>
      </c>
      <c r="CD73" s="95" t="s">
        <v>481</v>
      </c>
      <c r="CE73" s="95" t="s">
        <v>481</v>
      </c>
      <c r="CF73" s="95" t="s">
        <v>481</v>
      </c>
      <c r="CG73" s="95"/>
      <c r="CH73" s="780">
        <v>0</v>
      </c>
      <c r="CI73" s="95">
        <v>0</v>
      </c>
      <c r="CJ73" s="780">
        <v>0</v>
      </c>
      <c r="CK73" s="780">
        <v>0</v>
      </c>
      <c r="CL73" s="780">
        <v>0</v>
      </c>
      <c r="CM73" s="780" t="s">
        <v>481</v>
      </c>
      <c r="CN73" s="780" t="s">
        <v>481</v>
      </c>
      <c r="CO73" s="780" t="s">
        <v>481</v>
      </c>
      <c r="CP73" s="780" t="s">
        <v>481</v>
      </c>
      <c r="CQ73" s="780">
        <v>0</v>
      </c>
      <c r="CR73" s="95">
        <v>0</v>
      </c>
      <c r="CS73" s="780">
        <v>0</v>
      </c>
      <c r="CT73" s="95">
        <v>0</v>
      </c>
      <c r="CU73" s="780">
        <v>0</v>
      </c>
      <c r="CV73" s="780">
        <v>0</v>
      </c>
      <c r="CW73" s="780" t="s">
        <v>481</v>
      </c>
      <c r="CX73" s="780">
        <v>0</v>
      </c>
      <c r="CY73" s="780" t="s">
        <v>481</v>
      </c>
      <c r="CZ73" s="95">
        <v>0</v>
      </c>
      <c r="DA73" s="780" t="s">
        <v>481</v>
      </c>
      <c r="DB73" s="95" t="s">
        <v>481</v>
      </c>
      <c r="DC73" s="780" t="s">
        <v>481</v>
      </c>
      <c r="DD73" s="780" t="s">
        <v>481</v>
      </c>
      <c r="DE73" s="780" t="s">
        <v>481</v>
      </c>
      <c r="DF73" s="780" t="s">
        <v>481</v>
      </c>
      <c r="DG73" s="95">
        <v>0</v>
      </c>
      <c r="DH73" s="94"/>
      <c r="DI73" s="95" t="s">
        <v>481</v>
      </c>
      <c r="DJ73" s="95">
        <v>1</v>
      </c>
      <c r="DK73" s="95">
        <v>0</v>
      </c>
      <c r="DL73" s="95">
        <v>0</v>
      </c>
      <c r="DM73" s="780">
        <v>0</v>
      </c>
      <c r="DN73" s="780">
        <v>0</v>
      </c>
      <c r="DO73" s="780" t="s">
        <v>481</v>
      </c>
      <c r="DP73" s="780"/>
      <c r="DQ73" s="785"/>
      <c r="DR73" s="780">
        <v>0</v>
      </c>
      <c r="DS73" s="783"/>
      <c r="DT73" s="783"/>
      <c r="DU73" s="783"/>
      <c r="DV73" s="84">
        <v>0</v>
      </c>
      <c r="DW73" s="84">
        <v>0</v>
      </c>
      <c r="DX73" s="780">
        <v>2</v>
      </c>
      <c r="DY73" s="783"/>
      <c r="DZ73" s="780">
        <v>0</v>
      </c>
      <c r="EA73" s="780"/>
      <c r="EB73" s="95">
        <v>1</v>
      </c>
      <c r="EC73" s="783"/>
      <c r="ED73" s="95"/>
      <c r="EE73" s="783"/>
      <c r="EF73" s="783"/>
      <c r="EG73" s="783"/>
      <c r="EH73" s="783"/>
      <c r="EI73" s="780"/>
      <c r="EJ73" s="780"/>
      <c r="EK73" s="780"/>
      <c r="EL73" s="780">
        <v>2</v>
      </c>
      <c r="EM73" s="780">
        <v>8</v>
      </c>
      <c r="EN73" s="780">
        <v>4</v>
      </c>
      <c r="EO73" s="780">
        <v>1</v>
      </c>
      <c r="EP73" s="780">
        <v>1</v>
      </c>
      <c r="EQ73" s="783"/>
      <c r="ER73" s="780">
        <v>0</v>
      </c>
      <c r="ES73" s="780">
        <v>0</v>
      </c>
      <c r="ET73" s="780">
        <v>1</v>
      </c>
      <c r="EU73" s="780" t="s">
        <v>481</v>
      </c>
      <c r="EV73" s="780" t="s">
        <v>481</v>
      </c>
      <c r="EW73" s="780">
        <v>1</v>
      </c>
      <c r="EX73" s="780"/>
      <c r="EY73" s="780"/>
      <c r="EZ73" s="95"/>
      <c r="FA73" s="95"/>
      <c r="FB73" s="780"/>
      <c r="FC73" s="780"/>
      <c r="FD73" s="780"/>
      <c r="FE73" s="780"/>
      <c r="FF73" s="780" t="s">
        <v>481</v>
      </c>
      <c r="FG73" s="780" t="s">
        <v>481</v>
      </c>
      <c r="FH73" s="780"/>
      <c r="FI73" s="780"/>
      <c r="FJ73" s="780">
        <v>0</v>
      </c>
      <c r="FK73" s="780"/>
      <c r="FL73" s="780"/>
      <c r="FM73" s="780"/>
      <c r="FN73" s="780"/>
      <c r="FO73" s="780"/>
      <c r="FP73" s="780"/>
      <c r="FQ73" s="780"/>
      <c r="FR73" s="780"/>
      <c r="FS73" s="780"/>
      <c r="FT73" s="780"/>
      <c r="FU73" s="783"/>
      <c r="FV73" s="785"/>
      <c r="FW73" s="780">
        <v>2</v>
      </c>
      <c r="FX73" s="95">
        <v>1</v>
      </c>
      <c r="FY73" s="95"/>
      <c r="FZ73" s="780"/>
      <c r="GA73" s="780"/>
      <c r="GB73" s="780"/>
      <c r="GC73" s="780"/>
      <c r="GD73" s="780"/>
      <c r="GE73" s="783"/>
      <c r="GF73" s="95">
        <v>0</v>
      </c>
      <c r="GG73" s="785" t="s">
        <v>481</v>
      </c>
      <c r="GH73" s="783"/>
      <c r="GI73" s="780">
        <v>0</v>
      </c>
      <c r="GJ73" s="780"/>
      <c r="GK73" s="780"/>
      <c r="GL73" s="780"/>
      <c r="GM73" s="780"/>
      <c r="GN73" s="780"/>
      <c r="GO73" s="780"/>
      <c r="GP73" s="780">
        <v>0</v>
      </c>
      <c r="GQ73" s="780"/>
      <c r="GR73" s="780"/>
      <c r="GS73" s="780">
        <v>4</v>
      </c>
      <c r="GT73" s="780"/>
      <c r="GU73" s="780"/>
      <c r="GV73" s="780">
        <v>5</v>
      </c>
      <c r="GW73" s="780"/>
      <c r="GX73" s="780"/>
      <c r="GY73" s="780"/>
      <c r="GZ73" s="780"/>
      <c r="HA73" s="780">
        <v>0</v>
      </c>
      <c r="HB73" s="780"/>
      <c r="HC73" s="780">
        <v>0</v>
      </c>
      <c r="HD73" s="780"/>
      <c r="HE73" s="783"/>
      <c r="HF73" s="783"/>
      <c r="HG73" s="783"/>
      <c r="HH73" s="783"/>
      <c r="HI73" s="780"/>
      <c r="HJ73" s="95">
        <v>16</v>
      </c>
      <c r="HK73" s="95"/>
      <c r="HL73" s="780"/>
      <c r="HM73" s="95"/>
      <c r="HN73" s="783"/>
      <c r="HO73" s="783"/>
      <c r="HP73" s="783"/>
      <c r="HQ73" s="783"/>
      <c r="HR73" s="783"/>
      <c r="HS73" s="780"/>
      <c r="HT73" s="780"/>
      <c r="HU73" s="780"/>
      <c r="HV73" s="780"/>
      <c r="HW73" s="780"/>
      <c r="HX73" s="780">
        <v>0</v>
      </c>
      <c r="HY73" s="780" t="s">
        <v>451</v>
      </c>
      <c r="HZ73" s="780" t="s">
        <v>451</v>
      </c>
      <c r="IA73" s="780"/>
      <c r="IB73" s="780">
        <v>0</v>
      </c>
      <c r="IC73" s="780" t="s">
        <v>481</v>
      </c>
      <c r="ID73" s="780"/>
      <c r="IE73" s="780"/>
      <c r="IF73" s="780">
        <v>0</v>
      </c>
      <c r="IG73" s="783"/>
      <c r="IH73" s="783"/>
      <c r="II73" s="780">
        <v>0</v>
      </c>
      <c r="IJ73" s="783"/>
      <c r="IK73" s="783"/>
      <c r="IL73" s="90"/>
      <c r="IM73" s="95" t="s">
        <v>481</v>
      </c>
      <c r="IN73" s="95" t="s">
        <v>481</v>
      </c>
      <c r="IO73" s="780"/>
      <c r="IP73" s="780"/>
      <c r="IQ73" s="780" t="s">
        <v>481</v>
      </c>
      <c r="IR73" s="785"/>
      <c r="IS73" s="780"/>
      <c r="IT73" s="780"/>
      <c r="IU73" s="780"/>
      <c r="IV73" s="780"/>
      <c r="IW73" s="95">
        <v>0</v>
      </c>
      <c r="IX73" s="95"/>
      <c r="IY73" s="95"/>
      <c r="IZ73" s="95"/>
      <c r="JA73" s="95"/>
      <c r="JB73" s="95"/>
      <c r="JC73" s="95"/>
      <c r="JD73" s="95"/>
      <c r="JE73" s="95"/>
      <c r="JF73" s="95"/>
      <c r="JG73" s="95"/>
      <c r="JH73" s="95"/>
      <c r="JI73" s="95"/>
      <c r="JJ73" s="95"/>
      <c r="JK73" s="95"/>
      <c r="JL73" s="95"/>
      <c r="JM73" s="95"/>
      <c r="JN73" s="95"/>
      <c r="JO73" s="95"/>
      <c r="JP73" s="95"/>
      <c r="JQ73" s="95"/>
      <c r="JR73" s="95"/>
      <c r="JS73" s="780"/>
      <c r="JT73" s="780"/>
      <c r="JU73" s="780"/>
      <c r="JV73" s="780"/>
      <c r="JW73" s="780"/>
      <c r="JX73" s="780">
        <v>1</v>
      </c>
      <c r="JY73" s="780"/>
      <c r="JZ73" s="780"/>
      <c r="KA73" s="783"/>
      <c r="KB73" s="780"/>
      <c r="KC73" s="780"/>
      <c r="KD73" s="780"/>
      <c r="KE73" s="780"/>
      <c r="KF73" s="780"/>
      <c r="KG73" s="780">
        <v>0</v>
      </c>
      <c r="KH73" s="780"/>
      <c r="KI73" s="780"/>
      <c r="KJ73" s="780">
        <v>0</v>
      </c>
      <c r="KK73" s="780"/>
      <c r="KL73" s="780"/>
      <c r="KM73" s="780"/>
      <c r="KN73" s="780">
        <v>0</v>
      </c>
      <c r="KO73" s="780"/>
      <c r="KP73" s="95"/>
      <c r="KQ73" s="783"/>
      <c r="KR73" s="90"/>
      <c r="KS73" s="783"/>
      <c r="KT73" s="90"/>
      <c r="KU73" s="90"/>
      <c r="KV73" s="90"/>
      <c r="KW73" s="90"/>
      <c r="KX73" s="90">
        <v>2</v>
      </c>
      <c r="KY73" s="90">
        <v>1</v>
      </c>
      <c r="KZ73" s="90"/>
      <c r="LA73" s="90" t="s">
        <v>481</v>
      </c>
      <c r="LB73" s="90" t="s">
        <v>481</v>
      </c>
      <c r="LC73" s="90" t="s">
        <v>481</v>
      </c>
      <c r="LD73" s="90" t="s">
        <v>481</v>
      </c>
      <c r="LE73" s="90" t="s">
        <v>481</v>
      </c>
      <c r="LF73" s="90" t="s">
        <v>481</v>
      </c>
      <c r="LG73" s="90" t="s">
        <v>481</v>
      </c>
      <c r="LH73" s="90"/>
      <c r="LI73" s="90"/>
      <c r="LJ73" s="90">
        <v>0</v>
      </c>
      <c r="LK73" s="90"/>
      <c r="LL73" s="90"/>
      <c r="LM73" s="90"/>
      <c r="LN73" s="90">
        <v>4</v>
      </c>
      <c r="LO73" s="90"/>
      <c r="LP73" s="90"/>
      <c r="LQ73" s="90">
        <v>1</v>
      </c>
    </row>
    <row r="74" spans="1:329" ht="28" x14ac:dyDescent="0.2">
      <c r="A74" s="750"/>
      <c r="B74" s="747"/>
      <c r="C74" s="83" t="s">
        <v>295</v>
      </c>
      <c r="D74" s="772" t="s">
        <v>447</v>
      </c>
      <c r="E74" s="771" t="s">
        <v>3441</v>
      </c>
      <c r="F74" s="783"/>
      <c r="G74" s="95"/>
      <c r="H74" s="783"/>
      <c r="I74" s="783"/>
      <c r="J74" s="95">
        <v>3</v>
      </c>
      <c r="K74" s="780">
        <v>1</v>
      </c>
      <c r="L74" s="69">
        <f>SUM(L53:L73)</f>
        <v>8</v>
      </c>
      <c r="M74" s="815">
        <f>SUM(M53:M73)</f>
        <v>6</v>
      </c>
      <c r="N74" s="815">
        <f>SUM(N53:N73)</f>
        <v>2</v>
      </c>
      <c r="O74" s="815">
        <f>SUM(O53:O73)</f>
        <v>1</v>
      </c>
      <c r="P74" s="815">
        <f>SUM(P53:P73)</f>
        <v>1</v>
      </c>
      <c r="Q74" s="95">
        <v>7</v>
      </c>
      <c r="R74" s="780">
        <v>121</v>
      </c>
      <c r="S74" s="95">
        <v>6</v>
      </c>
      <c r="T74" s="780">
        <v>4</v>
      </c>
      <c r="U74" s="780">
        <v>7</v>
      </c>
      <c r="V74" s="95">
        <v>3</v>
      </c>
      <c r="W74" s="780">
        <v>6</v>
      </c>
      <c r="X74" s="763">
        <v>0.15</v>
      </c>
      <c r="Y74" s="95">
        <v>2</v>
      </c>
      <c r="Z74" s="95">
        <v>5</v>
      </c>
      <c r="AA74" s="783"/>
      <c r="AB74" s="95">
        <v>51</v>
      </c>
      <c r="AC74" s="784">
        <v>6</v>
      </c>
      <c r="AD74" s="783"/>
      <c r="AE74" s="783"/>
      <c r="AF74" s="783"/>
      <c r="AG74" s="783"/>
      <c r="AH74" s="783"/>
      <c r="AI74" s="783"/>
      <c r="AJ74" s="780">
        <v>1</v>
      </c>
      <c r="AK74" s="780">
        <v>1</v>
      </c>
      <c r="AL74" s="95">
        <v>2</v>
      </c>
      <c r="AM74" s="95">
        <v>1</v>
      </c>
      <c r="AN74" s="95">
        <v>1</v>
      </c>
      <c r="AO74" s="783"/>
      <c r="AP74" s="95">
        <v>5</v>
      </c>
      <c r="AQ74" s="783"/>
      <c r="AR74" s="780">
        <v>5</v>
      </c>
      <c r="AS74" s="780">
        <v>9</v>
      </c>
      <c r="AT74" s="783"/>
      <c r="AU74" s="95">
        <v>1</v>
      </c>
      <c r="AV74" s="780">
        <v>2</v>
      </c>
      <c r="AW74" s="780">
        <v>5</v>
      </c>
      <c r="AX74" s="95">
        <v>2</v>
      </c>
      <c r="AY74" s="95">
        <v>1</v>
      </c>
      <c r="AZ74" s="783"/>
      <c r="BA74" s="783"/>
      <c r="BB74" s="783"/>
      <c r="BC74" s="783"/>
      <c r="BD74" s="95">
        <v>16</v>
      </c>
      <c r="BE74" s="95">
        <v>1</v>
      </c>
      <c r="BF74" s="95">
        <v>0</v>
      </c>
      <c r="BG74" s="69">
        <f t="shared" ref="BG74:BT74" si="5">SUM(BG53:BG73)</f>
        <v>9</v>
      </c>
      <c r="BH74" s="69">
        <f t="shared" si="5"/>
        <v>4</v>
      </c>
      <c r="BI74" s="69">
        <f t="shared" si="5"/>
        <v>1</v>
      </c>
      <c r="BJ74" s="69">
        <f t="shared" si="5"/>
        <v>7</v>
      </c>
      <c r="BK74" s="69">
        <f t="shared" si="5"/>
        <v>0</v>
      </c>
      <c r="BL74" s="69">
        <f t="shared" si="5"/>
        <v>1</v>
      </c>
      <c r="BM74" s="69">
        <f t="shared" si="5"/>
        <v>6</v>
      </c>
      <c r="BN74" s="69">
        <f t="shared" si="5"/>
        <v>5</v>
      </c>
      <c r="BO74" s="69">
        <f t="shared" si="5"/>
        <v>18</v>
      </c>
      <c r="BP74" s="69">
        <f t="shared" si="5"/>
        <v>5</v>
      </c>
      <c r="BQ74" s="69">
        <f t="shared" si="5"/>
        <v>6</v>
      </c>
      <c r="BR74" s="69">
        <f t="shared" si="5"/>
        <v>15</v>
      </c>
      <c r="BS74" s="69">
        <f t="shared" si="5"/>
        <v>19</v>
      </c>
      <c r="BT74" s="69">
        <f t="shared" si="5"/>
        <v>0</v>
      </c>
      <c r="BU74" s="69">
        <v>1</v>
      </c>
      <c r="BV74" s="84">
        <v>1</v>
      </c>
      <c r="BW74" s="69">
        <v>2</v>
      </c>
      <c r="BX74" s="84">
        <v>1</v>
      </c>
      <c r="BY74" s="84">
        <v>1</v>
      </c>
      <c r="BZ74" s="95">
        <v>454</v>
      </c>
      <c r="CA74" s="95">
        <v>1</v>
      </c>
      <c r="CB74" s="95">
        <v>1</v>
      </c>
      <c r="CC74" s="95">
        <v>4</v>
      </c>
      <c r="CD74" s="95">
        <v>4</v>
      </c>
      <c r="CE74" s="95">
        <v>1</v>
      </c>
      <c r="CF74" s="95">
        <v>1</v>
      </c>
      <c r="CG74" s="95">
        <v>2</v>
      </c>
      <c r="CH74" s="780">
        <v>1</v>
      </c>
      <c r="CI74" s="780">
        <v>3</v>
      </c>
      <c r="CJ74" s="780">
        <v>1</v>
      </c>
      <c r="CK74" s="780">
        <v>0</v>
      </c>
      <c r="CL74" s="780">
        <v>0</v>
      </c>
      <c r="CM74" s="780">
        <v>2</v>
      </c>
      <c r="CN74" s="780">
        <v>2</v>
      </c>
      <c r="CO74" s="780">
        <v>1</v>
      </c>
      <c r="CP74" s="780">
        <v>1</v>
      </c>
      <c r="CQ74" s="780">
        <v>2</v>
      </c>
      <c r="CR74" s="95">
        <v>1</v>
      </c>
      <c r="CS74" s="780">
        <v>2</v>
      </c>
      <c r="CT74" s="95">
        <v>3</v>
      </c>
      <c r="CU74" s="780">
        <v>1</v>
      </c>
      <c r="CV74" s="780">
        <v>1</v>
      </c>
      <c r="CW74" s="780">
        <v>2</v>
      </c>
      <c r="CX74" s="780">
        <v>1</v>
      </c>
      <c r="CY74" s="780">
        <v>2</v>
      </c>
      <c r="CZ74" s="95">
        <v>1</v>
      </c>
      <c r="DA74" s="780">
        <v>2</v>
      </c>
      <c r="DB74" s="95">
        <v>2</v>
      </c>
      <c r="DC74" s="780">
        <v>1</v>
      </c>
      <c r="DD74" s="780">
        <v>1</v>
      </c>
      <c r="DE74" s="780">
        <v>1</v>
      </c>
      <c r="DF74" s="780">
        <v>1</v>
      </c>
      <c r="DG74" s="95">
        <v>2</v>
      </c>
      <c r="DH74" s="94">
        <v>3</v>
      </c>
      <c r="DI74" s="95">
        <v>1</v>
      </c>
      <c r="DJ74" s="95">
        <v>2</v>
      </c>
      <c r="DK74" s="95">
        <v>3</v>
      </c>
      <c r="DL74" s="95">
        <v>2</v>
      </c>
      <c r="DM74" s="780">
        <v>0</v>
      </c>
      <c r="DN74" s="780">
        <v>1</v>
      </c>
      <c r="DO74" s="780">
        <v>2</v>
      </c>
      <c r="DP74" s="780">
        <v>9</v>
      </c>
      <c r="DQ74" s="69">
        <v>1</v>
      </c>
      <c r="DR74" s="69">
        <v>4</v>
      </c>
      <c r="DS74" s="69">
        <f>SUM(DS53:DS73)</f>
        <v>0</v>
      </c>
      <c r="DT74" s="69">
        <f>SUM(DT53:DT73)</f>
        <v>0</v>
      </c>
      <c r="DU74" s="69">
        <f t="shared" ref="DU74" si="6">SUM(DU53:DU73)</f>
        <v>0</v>
      </c>
      <c r="DV74" s="69">
        <f>SUM(DV53:DV73)</f>
        <v>8</v>
      </c>
      <c r="DW74" s="69">
        <f>SUM(DW53:DW73)</f>
        <v>1</v>
      </c>
      <c r="DX74" s="69">
        <v>8</v>
      </c>
      <c r="DY74" s="69">
        <f>SUM(DY53:DY73)</f>
        <v>0</v>
      </c>
      <c r="DZ74" s="69">
        <v>1</v>
      </c>
      <c r="EA74" s="780">
        <v>0</v>
      </c>
      <c r="EB74" s="95">
        <v>1</v>
      </c>
      <c r="EC74" s="69">
        <f>SUM(EC53:EC73)</f>
        <v>0</v>
      </c>
      <c r="ED74" s="84"/>
      <c r="EE74" s="69">
        <f t="shared" ref="EE74:EH74" si="7">SUM(EE53:EE73)</f>
        <v>0</v>
      </c>
      <c r="EF74" s="69">
        <f t="shared" si="7"/>
        <v>0</v>
      </c>
      <c r="EG74" s="69">
        <f t="shared" si="7"/>
        <v>0</v>
      </c>
      <c r="EH74" s="69">
        <f t="shared" si="7"/>
        <v>0</v>
      </c>
      <c r="EI74" s="69">
        <v>13</v>
      </c>
      <c r="EJ74" s="780">
        <v>8</v>
      </c>
      <c r="EK74" s="780">
        <v>2</v>
      </c>
      <c r="EL74" s="69">
        <v>2</v>
      </c>
      <c r="EM74" s="69">
        <v>8</v>
      </c>
      <c r="EN74" s="69">
        <v>4</v>
      </c>
      <c r="EO74" s="69">
        <v>1</v>
      </c>
      <c r="EP74" s="69">
        <v>1</v>
      </c>
      <c r="EQ74" s="69">
        <f t="shared" ref="EQ74" si="8">SUM(EQ53:EQ73)</f>
        <v>0</v>
      </c>
      <c r="ER74" s="69">
        <v>1</v>
      </c>
      <c r="ES74" s="69">
        <v>2</v>
      </c>
      <c r="ET74" s="780">
        <v>1</v>
      </c>
      <c r="EU74" s="780">
        <v>4</v>
      </c>
      <c r="EV74" s="69">
        <v>11</v>
      </c>
      <c r="EW74" s="69">
        <v>2</v>
      </c>
      <c r="EX74" s="69">
        <v>1</v>
      </c>
      <c r="EY74" s="69"/>
      <c r="EZ74" s="84">
        <v>4</v>
      </c>
      <c r="FA74" s="84">
        <v>2</v>
      </c>
      <c r="FB74" s="69">
        <v>2</v>
      </c>
      <c r="FC74" s="69">
        <v>2</v>
      </c>
      <c r="FD74" s="69">
        <v>6</v>
      </c>
      <c r="FE74" s="69">
        <v>4</v>
      </c>
      <c r="FF74" s="69">
        <v>1</v>
      </c>
      <c r="FG74" s="69">
        <v>1</v>
      </c>
      <c r="FH74" s="69">
        <v>1</v>
      </c>
      <c r="FI74" s="69">
        <v>2</v>
      </c>
      <c r="FJ74" s="69">
        <v>8</v>
      </c>
      <c r="FK74" s="69">
        <v>3</v>
      </c>
      <c r="FL74" s="69">
        <v>2</v>
      </c>
      <c r="FM74" s="69">
        <v>1</v>
      </c>
      <c r="FN74" s="69">
        <v>1</v>
      </c>
      <c r="FO74" s="69">
        <v>2</v>
      </c>
      <c r="FP74" s="69">
        <v>1</v>
      </c>
      <c r="FQ74" s="69">
        <v>1</v>
      </c>
      <c r="FR74" s="69">
        <v>1</v>
      </c>
      <c r="FS74" s="69">
        <v>1</v>
      </c>
      <c r="FT74" s="69">
        <v>5</v>
      </c>
      <c r="FU74" s="69">
        <f>SUM(FU53:FU73)</f>
        <v>0</v>
      </c>
      <c r="FV74" s="69">
        <v>34</v>
      </c>
      <c r="FW74" s="69">
        <v>4</v>
      </c>
      <c r="FX74" s="95">
        <v>17</v>
      </c>
      <c r="FY74" s="95">
        <v>3</v>
      </c>
      <c r="FZ74" s="780">
        <v>26</v>
      </c>
      <c r="GA74" s="780">
        <v>3</v>
      </c>
      <c r="GB74" s="780">
        <v>10</v>
      </c>
      <c r="GC74" s="69">
        <v>8</v>
      </c>
      <c r="GD74" s="69">
        <v>3</v>
      </c>
      <c r="GE74" s="69">
        <f>SUM(GE53:GE73)</f>
        <v>0</v>
      </c>
      <c r="GF74" s="84">
        <v>11</v>
      </c>
      <c r="GG74" s="69">
        <v>1</v>
      </c>
      <c r="GH74" s="69">
        <f>SUM(GH53:GH73)</f>
        <v>0</v>
      </c>
      <c r="GI74" s="69">
        <v>12</v>
      </c>
      <c r="GJ74" s="780">
        <v>4</v>
      </c>
      <c r="GK74" s="69">
        <v>1</v>
      </c>
      <c r="GL74" s="69">
        <v>8</v>
      </c>
      <c r="GM74" s="69">
        <v>1</v>
      </c>
      <c r="GN74" s="69">
        <v>25</v>
      </c>
      <c r="GO74" s="69">
        <v>3</v>
      </c>
      <c r="GP74" s="780">
        <v>1</v>
      </c>
      <c r="GQ74" s="780">
        <v>5</v>
      </c>
      <c r="GR74" s="780">
        <v>40</v>
      </c>
      <c r="GS74" s="780">
        <v>18</v>
      </c>
      <c r="GT74" s="780">
        <v>23</v>
      </c>
      <c r="GU74" s="780">
        <v>1</v>
      </c>
      <c r="GV74" s="780">
        <v>15</v>
      </c>
      <c r="GW74" s="780">
        <v>1</v>
      </c>
      <c r="GX74" s="780">
        <v>5</v>
      </c>
      <c r="GY74" s="780"/>
      <c r="GZ74" s="780">
        <v>6</v>
      </c>
      <c r="HA74" s="780">
        <v>1</v>
      </c>
      <c r="HB74" s="780">
        <v>2</v>
      </c>
      <c r="HC74" s="69">
        <v>2</v>
      </c>
      <c r="HD74" s="780">
        <v>16</v>
      </c>
      <c r="HE74" s="69">
        <f t="shared" ref="HE74:HH74" si="9">SUM(HE53:HE73)</f>
        <v>0</v>
      </c>
      <c r="HF74" s="69">
        <f t="shared" si="9"/>
        <v>0</v>
      </c>
      <c r="HG74" s="69">
        <f t="shared" si="9"/>
        <v>0</v>
      </c>
      <c r="HH74" s="69">
        <f t="shared" si="9"/>
        <v>0</v>
      </c>
      <c r="HI74" s="69">
        <v>1</v>
      </c>
      <c r="HJ74" s="84">
        <v>58</v>
      </c>
      <c r="HK74" s="84">
        <v>2</v>
      </c>
      <c r="HL74" s="69">
        <v>1</v>
      </c>
      <c r="HM74" s="84">
        <v>12</v>
      </c>
      <c r="HN74" s="69">
        <f t="shared" ref="HN74:HR74" si="10">SUM(HN53:HN73)</f>
        <v>0</v>
      </c>
      <c r="HO74" s="69">
        <f t="shared" si="10"/>
        <v>0</v>
      </c>
      <c r="HP74" s="69">
        <f t="shared" si="10"/>
        <v>0</v>
      </c>
      <c r="HQ74" s="69">
        <f t="shared" si="10"/>
        <v>0</v>
      </c>
      <c r="HR74" s="69">
        <f t="shared" si="10"/>
        <v>0</v>
      </c>
      <c r="HS74" s="69">
        <v>11</v>
      </c>
      <c r="HT74" s="780">
        <v>4</v>
      </c>
      <c r="HU74" s="780">
        <v>6</v>
      </c>
      <c r="HV74" s="780">
        <v>8</v>
      </c>
      <c r="HW74" s="69">
        <v>4</v>
      </c>
      <c r="HX74" s="69">
        <v>1</v>
      </c>
      <c r="HY74" s="780">
        <v>3</v>
      </c>
      <c r="HZ74" s="780">
        <v>3</v>
      </c>
      <c r="IA74" s="780">
        <v>3</v>
      </c>
      <c r="IB74" s="780">
        <v>3</v>
      </c>
      <c r="IC74" s="780">
        <v>3</v>
      </c>
      <c r="ID74" s="780">
        <v>2</v>
      </c>
      <c r="IE74" s="780">
        <v>3</v>
      </c>
      <c r="IF74" s="780">
        <v>6</v>
      </c>
      <c r="IG74" s="69">
        <f>SUM(IG53:IG73)</f>
        <v>0</v>
      </c>
      <c r="IH74" s="69">
        <f>SUM(IH53:IH73)</f>
        <v>0</v>
      </c>
      <c r="II74" s="69">
        <v>3</v>
      </c>
      <c r="IJ74" s="69">
        <f t="shared" ref="IJ74:IL74" si="11">SUM(IJ53:IJ73)</f>
        <v>0</v>
      </c>
      <c r="IK74" s="69">
        <f t="shared" si="11"/>
        <v>0</v>
      </c>
      <c r="IL74" s="69">
        <f t="shared" si="11"/>
        <v>3</v>
      </c>
      <c r="IM74" s="95">
        <v>3</v>
      </c>
      <c r="IN74" s="95">
        <v>8</v>
      </c>
      <c r="IO74" s="780">
        <v>4</v>
      </c>
      <c r="IP74" s="780">
        <v>9</v>
      </c>
      <c r="IQ74" s="780">
        <v>2</v>
      </c>
      <c r="IR74" s="785">
        <v>24</v>
      </c>
      <c r="IS74" s="780">
        <v>2</v>
      </c>
      <c r="IT74" s="780">
        <v>4</v>
      </c>
      <c r="IU74" s="780">
        <v>1</v>
      </c>
      <c r="IV74" s="780">
        <v>17</v>
      </c>
      <c r="IW74" s="95">
        <f>SUM(IW53:IW73)</f>
        <v>19</v>
      </c>
      <c r="IX74" s="95">
        <v>1</v>
      </c>
      <c r="IY74" s="95">
        <v>1</v>
      </c>
      <c r="IZ74" s="95">
        <v>1</v>
      </c>
      <c r="JA74" s="95">
        <v>1</v>
      </c>
      <c r="JB74" s="95">
        <v>1</v>
      </c>
      <c r="JC74" s="95">
        <v>2</v>
      </c>
      <c r="JD74" s="95">
        <v>1</v>
      </c>
      <c r="JE74" s="95">
        <v>2</v>
      </c>
      <c r="JF74" s="95">
        <v>1</v>
      </c>
      <c r="JG74" s="95">
        <v>1</v>
      </c>
      <c r="JH74" s="95">
        <v>1</v>
      </c>
      <c r="JI74" s="95">
        <v>2</v>
      </c>
      <c r="JJ74" s="95">
        <v>1</v>
      </c>
      <c r="JK74" s="95">
        <v>2</v>
      </c>
      <c r="JL74" s="95">
        <v>1</v>
      </c>
      <c r="JM74" s="95">
        <v>1</v>
      </c>
      <c r="JN74" s="95">
        <v>3</v>
      </c>
      <c r="JO74" s="95">
        <v>1</v>
      </c>
      <c r="JP74" s="95">
        <v>1</v>
      </c>
      <c r="JQ74" s="95">
        <v>4</v>
      </c>
      <c r="JR74" s="95">
        <v>1</v>
      </c>
      <c r="JS74" s="780">
        <v>1</v>
      </c>
      <c r="JT74" s="780">
        <v>1</v>
      </c>
      <c r="JU74" s="780">
        <v>1</v>
      </c>
      <c r="JV74" s="780">
        <v>25</v>
      </c>
      <c r="JW74" s="780">
        <v>1</v>
      </c>
      <c r="JX74" s="780">
        <v>2</v>
      </c>
      <c r="JY74" s="780">
        <v>1</v>
      </c>
      <c r="JZ74" s="780">
        <v>1</v>
      </c>
      <c r="KA74" s="783"/>
      <c r="KB74" s="780">
        <v>3</v>
      </c>
      <c r="KC74" s="780">
        <v>1</v>
      </c>
      <c r="KD74" s="780">
        <v>3</v>
      </c>
      <c r="KE74" s="780">
        <v>22</v>
      </c>
      <c r="KF74" s="780">
        <v>1</v>
      </c>
      <c r="KG74" s="780">
        <v>3</v>
      </c>
      <c r="KH74" s="780">
        <v>7</v>
      </c>
      <c r="KI74" s="780">
        <v>13</v>
      </c>
      <c r="KJ74" s="780">
        <v>4</v>
      </c>
      <c r="KK74" s="780">
        <v>1</v>
      </c>
      <c r="KL74" s="780">
        <v>1</v>
      </c>
      <c r="KM74" s="780">
        <v>1</v>
      </c>
      <c r="KN74" s="780">
        <v>1</v>
      </c>
      <c r="KO74" s="780">
        <v>5</v>
      </c>
      <c r="KP74" s="95">
        <v>1</v>
      </c>
      <c r="KQ74" s="783"/>
      <c r="KR74" s="90">
        <f>SUM(KR53:KR73)</f>
        <v>9</v>
      </c>
      <c r="KS74" s="783"/>
      <c r="KT74" s="90">
        <f t="shared" ref="KT74:LG74" si="12">SUM(KT53:KT73)</f>
        <v>13</v>
      </c>
      <c r="KU74" s="90">
        <f t="shared" si="12"/>
        <v>12</v>
      </c>
      <c r="KV74" s="90">
        <f t="shared" si="12"/>
        <v>18</v>
      </c>
      <c r="KW74" s="90">
        <f t="shared" si="12"/>
        <v>33</v>
      </c>
      <c r="KX74" s="90">
        <f>SUM(KX53:KX73)</f>
        <v>24</v>
      </c>
      <c r="KY74" s="90">
        <f t="shared" si="12"/>
        <v>28</v>
      </c>
      <c r="KZ74" s="90">
        <f t="shared" si="12"/>
        <v>28</v>
      </c>
      <c r="LA74" s="90">
        <f t="shared" si="12"/>
        <v>15</v>
      </c>
      <c r="LB74" s="90">
        <f t="shared" si="12"/>
        <v>1</v>
      </c>
      <c r="LC74" s="90">
        <f t="shared" si="12"/>
        <v>1</v>
      </c>
      <c r="LD74" s="90">
        <f t="shared" si="12"/>
        <v>1</v>
      </c>
      <c r="LE74" s="90">
        <f t="shared" si="12"/>
        <v>1</v>
      </c>
      <c r="LF74" s="90">
        <f t="shared" si="12"/>
        <v>1</v>
      </c>
      <c r="LG74" s="90">
        <f t="shared" si="12"/>
        <v>2</v>
      </c>
      <c r="LH74" s="90">
        <v>3</v>
      </c>
      <c r="LI74" s="90">
        <f t="shared" ref="LI74:LQ74" si="13">SUM(LI53:LI73)</f>
        <v>2</v>
      </c>
      <c r="LJ74" s="90">
        <f t="shared" si="13"/>
        <v>1</v>
      </c>
      <c r="LK74" s="90">
        <f t="shared" si="13"/>
        <v>1</v>
      </c>
      <c r="LL74" s="90">
        <f t="shared" si="13"/>
        <v>11</v>
      </c>
      <c r="LM74" s="90">
        <f t="shared" si="13"/>
        <v>17</v>
      </c>
      <c r="LN74" s="90">
        <f t="shared" si="13"/>
        <v>34</v>
      </c>
      <c r="LO74" s="90">
        <f t="shared" si="13"/>
        <v>9</v>
      </c>
      <c r="LP74" s="90">
        <f t="shared" si="13"/>
        <v>1</v>
      </c>
      <c r="LQ74" s="90">
        <f t="shared" si="13"/>
        <v>1</v>
      </c>
    </row>
    <row r="75" spans="1:329" ht="31.5" customHeight="1" x14ac:dyDescent="0.2">
      <c r="A75" s="750" t="s">
        <v>297</v>
      </c>
      <c r="B75" s="751" t="s">
        <v>433</v>
      </c>
      <c r="C75" s="83" t="s">
        <v>298</v>
      </c>
      <c r="D75" s="69" t="s">
        <v>3442</v>
      </c>
      <c r="E75" s="86" t="s">
        <v>300</v>
      </c>
      <c r="F75" s="783"/>
      <c r="G75" s="95"/>
      <c r="H75" s="783"/>
      <c r="I75" s="783"/>
      <c r="J75" s="95">
        <v>56.1</v>
      </c>
      <c r="K75" s="780">
        <v>3.875</v>
      </c>
      <c r="L75" s="69">
        <v>3.4830000000000001</v>
      </c>
      <c r="M75" s="796">
        <v>3.74</v>
      </c>
      <c r="N75" s="796">
        <v>1.4450000000000001</v>
      </c>
      <c r="O75" s="815">
        <v>0.1</v>
      </c>
      <c r="P75" s="69">
        <v>0.04</v>
      </c>
      <c r="Q75" s="95">
        <v>6.3</v>
      </c>
      <c r="R75" s="780">
        <v>70</v>
      </c>
      <c r="S75" s="95">
        <v>5.1669999999999998</v>
      </c>
      <c r="T75" s="780">
        <v>0.56799999999999995</v>
      </c>
      <c r="U75" s="780">
        <v>3.722</v>
      </c>
      <c r="V75" s="95">
        <v>0.16700000000000001</v>
      </c>
      <c r="W75" s="780">
        <v>0.68899999999999995</v>
      </c>
      <c r="X75" s="95">
        <v>25.66</v>
      </c>
      <c r="Y75" s="95">
        <v>1.492</v>
      </c>
      <c r="Z75" s="95">
        <v>4.5810000000000004</v>
      </c>
      <c r="AA75" s="783"/>
      <c r="AB75" s="95">
        <v>21.076000000000001</v>
      </c>
      <c r="AC75" s="784">
        <v>4.5</v>
      </c>
      <c r="AD75" s="783"/>
      <c r="AE75" s="783"/>
      <c r="AF75" s="783"/>
      <c r="AG75" s="783"/>
      <c r="AH75" s="783"/>
      <c r="AI75" s="783"/>
      <c r="AJ75" s="780"/>
      <c r="AK75" s="780">
        <v>0.12</v>
      </c>
      <c r="AL75" s="95">
        <v>1.1459999999999999</v>
      </c>
      <c r="AM75" s="95">
        <v>0.3</v>
      </c>
      <c r="AN75" s="95">
        <v>0.5</v>
      </c>
      <c r="AO75" s="783"/>
      <c r="AP75" s="95">
        <v>0.183</v>
      </c>
      <c r="AQ75" s="783"/>
      <c r="AR75" s="780">
        <v>3.5</v>
      </c>
      <c r="AS75" s="780">
        <v>4.72</v>
      </c>
      <c r="AT75" s="783"/>
      <c r="AU75" s="95">
        <v>0.45</v>
      </c>
      <c r="AV75" s="780">
        <v>25.574000000000002</v>
      </c>
      <c r="AW75" s="780">
        <v>7.4999999999999997E-2</v>
      </c>
      <c r="AX75" s="95">
        <v>1.35</v>
      </c>
      <c r="AY75" s="95">
        <v>0.33400000000000002</v>
      </c>
      <c r="AZ75" s="783"/>
      <c r="BA75" s="783"/>
      <c r="BB75" s="783"/>
      <c r="BC75" s="783"/>
      <c r="BD75" s="95">
        <v>98</v>
      </c>
      <c r="BE75" s="95">
        <v>0.16</v>
      </c>
      <c r="BF75" s="95">
        <v>0</v>
      </c>
      <c r="BG75" s="796">
        <v>5.33</v>
      </c>
      <c r="BH75" s="796">
        <v>12.378</v>
      </c>
      <c r="BI75" s="796">
        <v>0.88700000000000001</v>
      </c>
      <c r="BJ75" s="796">
        <v>6.2880000000000003</v>
      </c>
      <c r="BK75" s="783"/>
      <c r="BL75" s="796">
        <v>25</v>
      </c>
      <c r="BM75" s="69">
        <v>18.762</v>
      </c>
      <c r="BN75" s="69">
        <v>7.8079999999999998</v>
      </c>
      <c r="BO75" s="796">
        <v>3.2</v>
      </c>
      <c r="BP75" s="796">
        <v>6.5</v>
      </c>
      <c r="BQ75" s="796">
        <v>1.71</v>
      </c>
      <c r="BR75" s="796">
        <v>3</v>
      </c>
      <c r="BS75" s="796">
        <v>8.7859999999999996</v>
      </c>
      <c r="BT75" s="783"/>
      <c r="BU75" s="780">
        <v>4.0330000000000004</v>
      </c>
      <c r="BV75" s="95">
        <v>1.8120000000000001</v>
      </c>
      <c r="BW75" s="780">
        <v>0.96</v>
      </c>
      <c r="BX75" s="95">
        <v>1.655</v>
      </c>
      <c r="BY75" s="95">
        <v>2.9089999999999998</v>
      </c>
      <c r="BZ75" s="95">
        <v>289.63</v>
      </c>
      <c r="CA75" s="95">
        <v>0.218</v>
      </c>
      <c r="CB75" s="95">
        <v>2.5249999999999999</v>
      </c>
      <c r="CC75" s="95">
        <v>3</v>
      </c>
      <c r="CD75" s="95">
        <v>1.6</v>
      </c>
      <c r="CE75" s="95">
        <v>1.827</v>
      </c>
      <c r="CF75" s="95">
        <v>0.12</v>
      </c>
      <c r="CG75" s="95">
        <v>11.151</v>
      </c>
      <c r="CH75" s="780">
        <v>0.7</v>
      </c>
      <c r="CI75" s="95">
        <v>1.766</v>
      </c>
      <c r="CJ75" s="780">
        <v>0.83299999999999996</v>
      </c>
      <c r="CK75" s="780">
        <v>1.028</v>
      </c>
      <c r="CL75" s="780">
        <v>0.47</v>
      </c>
      <c r="CM75" s="780">
        <v>2.6</v>
      </c>
      <c r="CN75" s="780">
        <v>1.5</v>
      </c>
      <c r="CO75" s="780">
        <v>6.2E-2</v>
      </c>
      <c r="CP75" s="780">
        <v>0.12</v>
      </c>
      <c r="CQ75" s="780">
        <v>7.2069999999999999</v>
      </c>
      <c r="CR75" s="95">
        <v>2.153</v>
      </c>
      <c r="CS75" s="780">
        <v>6.3250000000000002</v>
      </c>
      <c r="CT75" s="95">
        <v>8.3689999999999998</v>
      </c>
      <c r="CU75" s="780">
        <v>3.9780000000000002</v>
      </c>
      <c r="CV75" s="780">
        <v>1.02</v>
      </c>
      <c r="CW75" s="780">
        <v>3.5920000000000001</v>
      </c>
      <c r="CX75" s="780">
        <v>3.1</v>
      </c>
      <c r="CY75" s="780">
        <v>0.60799999999999998</v>
      </c>
      <c r="CZ75" s="95">
        <v>1</v>
      </c>
      <c r="DA75" s="780">
        <v>0.54</v>
      </c>
      <c r="DB75" s="95">
        <v>1.7</v>
      </c>
      <c r="DC75" s="780">
        <v>0.1</v>
      </c>
      <c r="DD75" s="780">
        <v>0.17699999999999999</v>
      </c>
      <c r="DE75" s="780">
        <v>1.26</v>
      </c>
      <c r="DF75" s="780">
        <v>1.056</v>
      </c>
      <c r="DG75" s="95">
        <v>31.36</v>
      </c>
      <c r="DH75" s="94">
        <v>1.333</v>
      </c>
      <c r="DI75" s="95">
        <v>4.2050000000000001</v>
      </c>
      <c r="DJ75" s="95">
        <v>0.73399999999999999</v>
      </c>
      <c r="DK75" s="95">
        <v>2.6960000000000002</v>
      </c>
      <c r="DL75" s="95">
        <v>2.6789999999999998</v>
      </c>
      <c r="DM75" s="780">
        <v>2.6819999999999999</v>
      </c>
      <c r="DN75" s="780">
        <v>17.561</v>
      </c>
      <c r="DO75" s="780">
        <v>2.1349999999999998</v>
      </c>
      <c r="DP75" s="823">
        <v>1093628</v>
      </c>
      <c r="DQ75" s="785">
        <v>1.034</v>
      </c>
      <c r="DR75" s="780">
        <v>1</v>
      </c>
      <c r="DS75" s="783"/>
      <c r="DT75" s="783"/>
      <c r="DU75" s="783"/>
      <c r="DV75" s="84">
        <v>5.3520000000000003</v>
      </c>
      <c r="DW75" s="84">
        <v>13</v>
      </c>
      <c r="DX75" s="780"/>
      <c r="DY75" s="783"/>
      <c r="DZ75" s="780">
        <v>0.18</v>
      </c>
      <c r="EA75" s="780"/>
      <c r="EB75" s="95"/>
      <c r="EC75" s="783"/>
      <c r="ED75" s="95"/>
      <c r="EE75" s="783"/>
      <c r="EF75" s="783"/>
      <c r="EG75" s="783"/>
      <c r="EH75" s="783"/>
      <c r="EI75" s="780">
        <v>5.8289999999999997</v>
      </c>
      <c r="EJ75" s="780">
        <v>13.667</v>
      </c>
      <c r="EK75" s="780">
        <v>237.06</v>
      </c>
      <c r="EL75" s="780">
        <v>1.984</v>
      </c>
      <c r="EM75" s="780">
        <v>5.7480000000000002</v>
      </c>
      <c r="EN75" s="780">
        <v>0.755</v>
      </c>
      <c r="EO75" s="780" t="s">
        <v>6124</v>
      </c>
      <c r="EP75" s="780">
        <v>0.35299999999999998</v>
      </c>
      <c r="EQ75" s="783"/>
      <c r="ER75" s="780">
        <v>1.5</v>
      </c>
      <c r="ES75" s="780">
        <v>0.439</v>
      </c>
      <c r="ET75" s="780">
        <v>0.2</v>
      </c>
      <c r="EU75" s="780">
        <v>12.403</v>
      </c>
      <c r="EV75" s="780">
        <v>10.882999999999999</v>
      </c>
      <c r="EW75" s="780">
        <v>33.564</v>
      </c>
      <c r="EX75" s="780">
        <v>2.871</v>
      </c>
      <c r="EY75" s="780">
        <v>1</v>
      </c>
      <c r="EZ75" s="95" t="s">
        <v>6117</v>
      </c>
      <c r="FA75" s="95">
        <v>0.3</v>
      </c>
      <c r="FB75" s="780">
        <v>0.80800000000000005</v>
      </c>
      <c r="FC75" s="780">
        <v>1.468</v>
      </c>
      <c r="FD75" s="780">
        <v>12436</v>
      </c>
      <c r="FE75" s="780">
        <v>3252</v>
      </c>
      <c r="FF75" s="780">
        <v>0.251</v>
      </c>
      <c r="FG75" s="780">
        <v>0.88500000000000001</v>
      </c>
      <c r="FH75" s="780">
        <v>1.7000000000000001E-2</v>
      </c>
      <c r="FI75" s="780">
        <v>1.8149999999999999</v>
      </c>
      <c r="FJ75" s="780">
        <v>7.6479999999999997</v>
      </c>
      <c r="FK75" s="780">
        <v>0.7</v>
      </c>
      <c r="FL75" s="780">
        <v>0.22800000000000001</v>
      </c>
      <c r="FM75" s="780">
        <v>0.45</v>
      </c>
      <c r="FN75" s="780">
        <v>0.88100000000000001</v>
      </c>
      <c r="FO75" s="780">
        <v>1.07</v>
      </c>
      <c r="FP75" s="780">
        <v>2.1</v>
      </c>
      <c r="FQ75" s="780">
        <v>0.22900000000000001</v>
      </c>
      <c r="FR75" s="780">
        <v>0.51700000000000002</v>
      </c>
      <c r="FS75" s="780">
        <v>0.73</v>
      </c>
      <c r="FT75" s="780">
        <v>1.36</v>
      </c>
      <c r="FU75" s="783"/>
      <c r="FV75" s="785">
        <v>64.5</v>
      </c>
      <c r="FW75" s="780"/>
      <c r="FX75" s="95">
        <v>85.016999999999996</v>
      </c>
      <c r="FY75" s="95">
        <v>3.6</v>
      </c>
      <c r="FZ75" s="780"/>
      <c r="GA75" s="780">
        <v>6.16</v>
      </c>
      <c r="GB75" s="780">
        <v>18.259</v>
      </c>
      <c r="GC75" s="780"/>
      <c r="GD75" s="780">
        <v>2.1269999999999998</v>
      </c>
      <c r="GE75" s="783"/>
      <c r="GF75" s="95">
        <v>37.646000000000001</v>
      </c>
      <c r="GG75" s="785">
        <v>0.9</v>
      </c>
      <c r="GH75" s="783"/>
      <c r="GI75" s="780">
        <v>2</v>
      </c>
      <c r="GJ75" s="780">
        <v>0.73299999999999998</v>
      </c>
      <c r="GK75" s="780">
        <v>1.103</v>
      </c>
      <c r="GL75" s="780">
        <v>4.0830000000000002</v>
      </c>
      <c r="GM75" s="780">
        <v>1.3280000000000001</v>
      </c>
      <c r="GN75" s="780">
        <v>2.88</v>
      </c>
      <c r="GO75" s="780">
        <v>1.1000000000000001</v>
      </c>
      <c r="GP75" s="780">
        <v>0.78</v>
      </c>
      <c r="GQ75" s="780">
        <v>12450</v>
      </c>
      <c r="GR75" s="780">
        <v>13.996</v>
      </c>
      <c r="GS75" s="780">
        <v>12.05</v>
      </c>
      <c r="GT75" s="780">
        <v>4.3419999999999996</v>
      </c>
      <c r="GU75" s="780">
        <v>2.25</v>
      </c>
      <c r="GV75" s="780">
        <v>22</v>
      </c>
      <c r="GW75" s="780">
        <v>100</v>
      </c>
      <c r="GX75" s="780">
        <v>4.6369999999999996</v>
      </c>
      <c r="GY75" s="780"/>
      <c r="GZ75" s="780">
        <v>0.84299999999999997</v>
      </c>
      <c r="HA75" s="780">
        <v>0.1</v>
      </c>
      <c r="HB75" s="780">
        <v>5.4960000000000004</v>
      </c>
      <c r="HC75" s="780">
        <v>3.44</v>
      </c>
      <c r="HD75" s="780">
        <v>3335</v>
      </c>
      <c r="HE75" s="783"/>
      <c r="HF75" s="783"/>
      <c r="HG75" s="783"/>
      <c r="HH75" s="783"/>
      <c r="HI75" s="780">
        <v>0.25</v>
      </c>
      <c r="HJ75" s="799">
        <v>1527.5250000000001</v>
      </c>
      <c r="HK75" s="95">
        <v>0.22600000000000001</v>
      </c>
      <c r="HL75" s="780">
        <v>0.27800000000000002</v>
      </c>
      <c r="HM75" s="95">
        <v>4.3</v>
      </c>
      <c r="HN75" s="783"/>
      <c r="HO75" s="783"/>
      <c r="HP75" s="783"/>
      <c r="HQ75" s="783"/>
      <c r="HR75" s="783"/>
      <c r="HS75" s="780">
        <v>7.0839999999999996</v>
      </c>
      <c r="HT75" s="780">
        <v>3.347</v>
      </c>
      <c r="HU75" s="780">
        <v>9.0449999999999999</v>
      </c>
      <c r="HV75" s="780">
        <v>22.806999999999999</v>
      </c>
      <c r="HW75" s="780">
        <v>1.2</v>
      </c>
      <c r="HX75" s="823">
        <v>7015</v>
      </c>
      <c r="HY75" s="780">
        <v>1.0109999999999999</v>
      </c>
      <c r="HZ75" s="780">
        <v>2.27</v>
      </c>
      <c r="IA75" s="780">
        <v>31.510999999999999</v>
      </c>
      <c r="IB75" s="780">
        <v>0.35199999999999998</v>
      </c>
      <c r="IC75" s="780">
        <v>0.72199999999999998</v>
      </c>
      <c r="ID75" s="780">
        <v>10.06</v>
      </c>
      <c r="IE75" s="780">
        <v>6.0019999999999998</v>
      </c>
      <c r="IF75" s="780">
        <v>0.27900000000000003</v>
      </c>
      <c r="IG75" s="783"/>
      <c r="IH75" s="783"/>
      <c r="II75" s="780">
        <v>0.13200000000000001</v>
      </c>
      <c r="IJ75" s="783"/>
      <c r="IK75" s="783"/>
      <c r="IL75" s="762">
        <v>2</v>
      </c>
      <c r="IM75" s="95" t="s">
        <v>6125</v>
      </c>
      <c r="IN75" s="95" t="s">
        <v>6126</v>
      </c>
      <c r="IO75" s="780">
        <v>0.93500000000000005</v>
      </c>
      <c r="IP75" s="780">
        <v>1.8</v>
      </c>
      <c r="IQ75" s="780">
        <v>0.56799999999999995</v>
      </c>
      <c r="IR75" s="785">
        <v>3.7229999999999999</v>
      </c>
      <c r="IS75" s="780">
        <v>1.2889999999999999</v>
      </c>
      <c r="IT75" s="780">
        <v>285</v>
      </c>
      <c r="IU75" s="780">
        <v>9.6000000000000002E-2</v>
      </c>
      <c r="IV75" s="780">
        <v>4.6689999999999996</v>
      </c>
      <c r="IW75" s="95" t="s">
        <v>6127</v>
      </c>
      <c r="IX75" s="95">
        <v>0.125</v>
      </c>
      <c r="IY75" s="95">
        <v>1.615</v>
      </c>
      <c r="IZ75" s="800">
        <v>0.4</v>
      </c>
      <c r="JA75" s="800">
        <v>10.856999999999999</v>
      </c>
      <c r="JB75" s="95">
        <v>0.74199999999999999</v>
      </c>
      <c r="JC75" s="800">
        <v>14.2</v>
      </c>
      <c r="JD75" s="95">
        <v>1.4470000000000001</v>
      </c>
      <c r="JE75" s="95">
        <v>0.32900000000000001</v>
      </c>
      <c r="JF75" s="95">
        <v>8.2379999999999995</v>
      </c>
      <c r="JG75" s="95">
        <v>2.3380000000000001</v>
      </c>
      <c r="JH75" s="95">
        <v>0.878</v>
      </c>
      <c r="JI75" s="95">
        <v>5.5609999999999999</v>
      </c>
      <c r="JJ75" s="95">
        <v>2</v>
      </c>
      <c r="JK75" s="95">
        <v>0.42499999999999999</v>
      </c>
      <c r="JL75" s="95">
        <v>4.5999999999999996</v>
      </c>
      <c r="JM75" s="95">
        <v>0.75600000000000001</v>
      </c>
      <c r="JN75" s="95">
        <v>4.5</v>
      </c>
      <c r="JO75" s="95">
        <v>1.837</v>
      </c>
      <c r="JP75" s="95">
        <v>0.33400000000000002</v>
      </c>
      <c r="JQ75" s="95">
        <v>112.38800000000001</v>
      </c>
      <c r="JR75" s="95">
        <v>2.3959999999999999</v>
      </c>
      <c r="JS75" s="780">
        <v>2.968</v>
      </c>
      <c r="JT75" s="780">
        <v>0.75</v>
      </c>
      <c r="JU75" s="780">
        <v>0.13200000000000001</v>
      </c>
      <c r="JV75" s="780"/>
      <c r="JW75" s="780">
        <v>0.1</v>
      </c>
      <c r="JX75" s="780">
        <v>0.62</v>
      </c>
      <c r="JY75" s="780">
        <v>0.18</v>
      </c>
      <c r="JZ75" s="780">
        <v>0.115</v>
      </c>
      <c r="KA75" s="783"/>
      <c r="KB75" s="780">
        <v>13.2</v>
      </c>
      <c r="KC75" s="780">
        <v>1.8</v>
      </c>
      <c r="KD75" s="780">
        <v>40.692</v>
      </c>
      <c r="KE75" s="780">
        <v>31.731000000000002</v>
      </c>
      <c r="KF75" s="780">
        <v>30</v>
      </c>
      <c r="KG75" s="780">
        <v>16.672000000000001</v>
      </c>
      <c r="KH75" s="780">
        <v>278.72500000000002</v>
      </c>
      <c r="KI75" s="780">
        <v>6.4859999999999998</v>
      </c>
      <c r="KJ75" s="780">
        <v>10.911</v>
      </c>
      <c r="KK75" s="780">
        <v>5</v>
      </c>
      <c r="KL75" s="780">
        <v>2.6</v>
      </c>
      <c r="KM75" s="780">
        <v>0.6</v>
      </c>
      <c r="KN75" s="780">
        <v>2.7109999999999999</v>
      </c>
      <c r="KO75" s="780">
        <v>50.631999999999998</v>
      </c>
      <c r="KP75" s="799">
        <v>5840</v>
      </c>
      <c r="KQ75" s="783"/>
      <c r="KR75" s="762">
        <v>1.4</v>
      </c>
      <c r="KS75" s="783"/>
      <c r="KT75" s="762">
        <v>51.48</v>
      </c>
      <c r="KU75" s="762">
        <v>16</v>
      </c>
      <c r="KV75" s="762">
        <v>110.86</v>
      </c>
      <c r="KW75" s="90">
        <v>108.376</v>
      </c>
      <c r="KX75" s="90">
        <v>31.445</v>
      </c>
      <c r="KY75" s="90">
        <v>28106</v>
      </c>
      <c r="KZ75" s="90">
        <v>63.81</v>
      </c>
      <c r="LA75" s="90">
        <v>6300</v>
      </c>
      <c r="LB75" s="90">
        <v>0.39300000000000002</v>
      </c>
      <c r="LC75" s="90">
        <v>1.994</v>
      </c>
      <c r="LD75" s="90">
        <v>0.499</v>
      </c>
      <c r="LE75" s="90">
        <v>5.2160000000000002</v>
      </c>
      <c r="LF75" s="90">
        <v>1.2969999999999999</v>
      </c>
      <c r="LG75" s="90">
        <v>0.95399999999999996</v>
      </c>
      <c r="LH75" s="762">
        <v>1.2</v>
      </c>
      <c r="LI75" s="762">
        <v>3.4</v>
      </c>
      <c r="LJ75" s="762">
        <v>0.5</v>
      </c>
      <c r="LK75" s="762">
        <v>0.3</v>
      </c>
      <c r="LL75" s="90">
        <v>6.859</v>
      </c>
      <c r="LM75" s="90">
        <v>17.114000000000001</v>
      </c>
      <c r="LN75" s="90">
        <v>51.213999999999999</v>
      </c>
      <c r="LO75" s="90">
        <v>1.248</v>
      </c>
      <c r="LP75" s="90">
        <v>3.774</v>
      </c>
      <c r="LQ75" s="90">
        <v>1.7050000000000001</v>
      </c>
    </row>
    <row r="76" spans="1:329" ht="236.25" customHeight="1" x14ac:dyDescent="0.2">
      <c r="A76" s="750"/>
      <c r="B76" s="751"/>
      <c r="C76" s="750" t="s">
        <v>301</v>
      </c>
      <c r="D76" s="747" t="s">
        <v>434</v>
      </c>
      <c r="E76" s="85" t="s">
        <v>92</v>
      </c>
      <c r="F76" s="783"/>
      <c r="G76" s="95"/>
      <c r="H76" s="783"/>
      <c r="I76" s="783"/>
      <c r="J76" s="95" t="s">
        <v>6128</v>
      </c>
      <c r="K76" s="95" t="s">
        <v>481</v>
      </c>
      <c r="L76" s="69" t="s">
        <v>6129</v>
      </c>
      <c r="M76" s="69" t="s">
        <v>6129</v>
      </c>
      <c r="N76" s="69" t="s">
        <v>6129</v>
      </c>
      <c r="O76" s="69" t="s">
        <v>6129</v>
      </c>
      <c r="P76" s="69" t="s">
        <v>6129</v>
      </c>
      <c r="Q76" s="95" t="s">
        <v>6130</v>
      </c>
      <c r="R76" s="780" t="s">
        <v>6131</v>
      </c>
      <c r="S76" s="95" t="s">
        <v>6132</v>
      </c>
      <c r="T76" s="780" t="s">
        <v>6133</v>
      </c>
      <c r="U76" s="780" t="s">
        <v>6134</v>
      </c>
      <c r="V76" s="95" t="s">
        <v>6134</v>
      </c>
      <c r="W76" s="780" t="s">
        <v>6135</v>
      </c>
      <c r="X76" s="95" t="s">
        <v>6136</v>
      </c>
      <c r="Y76" s="95" t="s">
        <v>6137</v>
      </c>
      <c r="Z76" s="95" t="s">
        <v>6138</v>
      </c>
      <c r="AA76" s="783"/>
      <c r="AB76" s="95" t="s">
        <v>6139</v>
      </c>
      <c r="AC76" s="784"/>
      <c r="AD76" s="783"/>
      <c r="AE76" s="783"/>
      <c r="AF76" s="783"/>
      <c r="AG76" s="783"/>
      <c r="AH76" s="783"/>
      <c r="AI76" s="783"/>
      <c r="AJ76" s="780"/>
      <c r="AK76" s="780"/>
      <c r="AL76" s="95"/>
      <c r="AM76" s="95"/>
      <c r="AN76" s="95"/>
      <c r="AO76" s="783"/>
      <c r="AP76" s="95"/>
      <c r="AQ76" s="783"/>
      <c r="AR76" s="780"/>
      <c r="AS76" s="780" t="s">
        <v>6140</v>
      </c>
      <c r="AT76" s="783"/>
      <c r="AU76" s="95"/>
      <c r="AV76" s="780"/>
      <c r="AW76" s="780" t="s">
        <v>6141</v>
      </c>
      <c r="AX76" s="95" t="s">
        <v>5998</v>
      </c>
      <c r="AY76" s="95"/>
      <c r="AZ76" s="783"/>
      <c r="BA76" s="783"/>
      <c r="BB76" s="783"/>
      <c r="BC76" s="783"/>
      <c r="BD76" s="95" t="s">
        <v>6142</v>
      </c>
      <c r="BE76" s="95" t="s">
        <v>6143</v>
      </c>
      <c r="BF76" s="95" t="s">
        <v>6144</v>
      </c>
      <c r="BG76" s="796" t="s">
        <v>6145</v>
      </c>
      <c r="BH76" s="796" t="s">
        <v>6146</v>
      </c>
      <c r="BI76" s="796" t="s">
        <v>6147</v>
      </c>
      <c r="BJ76" s="796" t="s">
        <v>6148</v>
      </c>
      <c r="BK76" s="783"/>
      <c r="BL76" s="69" t="s">
        <v>6149</v>
      </c>
      <c r="BM76" s="69" t="s">
        <v>6150</v>
      </c>
      <c r="BN76" s="69" t="s">
        <v>6151</v>
      </c>
      <c r="BO76" s="783"/>
      <c r="BP76" s="796" t="s">
        <v>492</v>
      </c>
      <c r="BQ76" s="796" t="s">
        <v>6152</v>
      </c>
      <c r="BR76" s="783"/>
      <c r="BS76" s="796" t="s">
        <v>6153</v>
      </c>
      <c r="BT76" s="783"/>
      <c r="BU76" s="780" t="s">
        <v>736</v>
      </c>
      <c r="BV76" s="95"/>
      <c r="BW76" s="780" t="s">
        <v>736</v>
      </c>
      <c r="BX76" s="95"/>
      <c r="BY76" s="95" t="s">
        <v>451</v>
      </c>
      <c r="BZ76" s="95" t="s">
        <v>4646</v>
      </c>
      <c r="CA76" s="95" t="s">
        <v>6154</v>
      </c>
      <c r="CB76" s="95" t="s">
        <v>6155</v>
      </c>
      <c r="CC76" s="95"/>
      <c r="CD76" s="95"/>
      <c r="CE76" s="95" t="s">
        <v>481</v>
      </c>
      <c r="CF76" s="95"/>
      <c r="CG76" s="95"/>
      <c r="CH76" s="780" t="s">
        <v>6156</v>
      </c>
      <c r="CI76" s="95" t="s">
        <v>451</v>
      </c>
      <c r="CJ76" s="780"/>
      <c r="CK76" s="780"/>
      <c r="CL76" s="780" t="s">
        <v>451</v>
      </c>
      <c r="CM76" s="780" t="s">
        <v>6157</v>
      </c>
      <c r="CN76" s="780"/>
      <c r="CO76" s="780"/>
      <c r="CP76" s="780" t="s">
        <v>6158</v>
      </c>
      <c r="CQ76" s="780">
        <v>0</v>
      </c>
      <c r="CR76" s="95"/>
      <c r="CS76" s="780">
        <v>0</v>
      </c>
      <c r="CT76" s="95" t="s">
        <v>451</v>
      </c>
      <c r="CU76" s="780">
        <v>0</v>
      </c>
      <c r="CV76" s="780" t="s">
        <v>481</v>
      </c>
      <c r="CW76" s="780"/>
      <c r="CX76" s="780"/>
      <c r="CY76" s="780"/>
      <c r="CZ76" s="95" t="s">
        <v>451</v>
      </c>
      <c r="DA76" s="780" t="s">
        <v>451</v>
      </c>
      <c r="DB76" s="95" t="s">
        <v>995</v>
      </c>
      <c r="DC76" s="780"/>
      <c r="DD76" s="780"/>
      <c r="DE76" s="780"/>
      <c r="DF76" s="780" t="s">
        <v>481</v>
      </c>
      <c r="DG76" s="95" t="s">
        <v>6159</v>
      </c>
      <c r="DH76" s="94"/>
      <c r="DI76" s="95" t="s">
        <v>6160</v>
      </c>
      <c r="DJ76" s="95" t="s">
        <v>481</v>
      </c>
      <c r="DK76" s="95" t="s">
        <v>6161</v>
      </c>
      <c r="DL76" s="95" t="s">
        <v>6162</v>
      </c>
      <c r="DM76" s="780" t="s">
        <v>6163</v>
      </c>
      <c r="DN76" s="780"/>
      <c r="DO76" s="780" t="s">
        <v>481</v>
      </c>
      <c r="DP76" s="780" t="s">
        <v>6164</v>
      </c>
      <c r="DQ76" s="785"/>
      <c r="DR76" s="780" t="s">
        <v>6165</v>
      </c>
      <c r="DS76" s="783"/>
      <c r="DT76" s="783"/>
      <c r="DU76" s="783"/>
      <c r="DV76" s="84" t="s">
        <v>6166</v>
      </c>
      <c r="DW76" s="84"/>
      <c r="DX76" s="780"/>
      <c r="DY76" s="783"/>
      <c r="DZ76" s="780" t="s">
        <v>6167</v>
      </c>
      <c r="EA76" s="780"/>
      <c r="EB76" s="95"/>
      <c r="EC76" s="783"/>
      <c r="ED76" s="95"/>
      <c r="EE76" s="783"/>
      <c r="EF76" s="783"/>
      <c r="EG76" s="783"/>
      <c r="EH76" s="783"/>
      <c r="EI76" s="780" t="s">
        <v>1762</v>
      </c>
      <c r="EJ76" s="780"/>
      <c r="EK76" s="780" t="s">
        <v>1762</v>
      </c>
      <c r="EL76" s="780" t="s">
        <v>6168</v>
      </c>
      <c r="EM76" s="780" t="s">
        <v>6169</v>
      </c>
      <c r="EN76" s="780" t="s">
        <v>6170</v>
      </c>
      <c r="EO76" s="780" t="s">
        <v>6171</v>
      </c>
      <c r="EP76" s="780" t="s">
        <v>6172</v>
      </c>
      <c r="EQ76" s="783"/>
      <c r="ER76" s="780" t="s">
        <v>6173</v>
      </c>
      <c r="ES76" s="780" t="s">
        <v>6174</v>
      </c>
      <c r="ET76" s="780" t="s">
        <v>6175</v>
      </c>
      <c r="EU76" s="780" t="s">
        <v>6176</v>
      </c>
      <c r="EV76" s="780" t="s">
        <v>6177</v>
      </c>
      <c r="EW76" s="780" t="s">
        <v>6178</v>
      </c>
      <c r="EX76" s="780" t="s">
        <v>6179</v>
      </c>
      <c r="EY76" s="780">
        <v>0.99299999999999999</v>
      </c>
      <c r="EZ76" s="95" t="s">
        <v>492</v>
      </c>
      <c r="FA76" s="95" t="s">
        <v>6180</v>
      </c>
      <c r="FB76" s="780"/>
      <c r="FC76" s="780" t="s">
        <v>451</v>
      </c>
      <c r="FD76" s="780" t="s">
        <v>6181</v>
      </c>
      <c r="FE76" s="780"/>
      <c r="FF76" s="780" t="s">
        <v>481</v>
      </c>
      <c r="FG76" s="780" t="s">
        <v>481</v>
      </c>
      <c r="FH76" s="780"/>
      <c r="FI76" s="780" t="s">
        <v>6182</v>
      </c>
      <c r="FJ76" s="780" t="s">
        <v>6183</v>
      </c>
      <c r="FK76" s="780" t="s">
        <v>6184</v>
      </c>
      <c r="FL76" s="780" t="s">
        <v>6185</v>
      </c>
      <c r="FM76" s="780" t="s">
        <v>6186</v>
      </c>
      <c r="FN76" s="780" t="s">
        <v>6187</v>
      </c>
      <c r="FO76" s="780" t="s">
        <v>6188</v>
      </c>
      <c r="FP76" s="780"/>
      <c r="FQ76" s="780" t="s">
        <v>6189</v>
      </c>
      <c r="FR76" s="780" t="s">
        <v>736</v>
      </c>
      <c r="FS76" s="780" t="s">
        <v>6190</v>
      </c>
      <c r="FT76" s="780" t="s">
        <v>6191</v>
      </c>
      <c r="FU76" s="783"/>
      <c r="FV76" s="785" t="s">
        <v>6192</v>
      </c>
      <c r="FW76" s="780"/>
      <c r="FX76" s="95"/>
      <c r="FY76" s="95" t="s">
        <v>6193</v>
      </c>
      <c r="FZ76" s="780" t="s">
        <v>6194</v>
      </c>
      <c r="GA76" s="780" t="s">
        <v>6195</v>
      </c>
      <c r="GB76" s="780" t="s">
        <v>6196</v>
      </c>
      <c r="GC76" s="780"/>
      <c r="GD76" s="780" t="s">
        <v>6197</v>
      </c>
      <c r="GE76" s="783"/>
      <c r="GF76" s="95" t="s">
        <v>6198</v>
      </c>
      <c r="GG76" s="785" t="s">
        <v>6199</v>
      </c>
      <c r="GH76" s="783"/>
      <c r="GI76" s="780" t="s">
        <v>481</v>
      </c>
      <c r="GJ76" s="780" t="s">
        <v>6200</v>
      </c>
      <c r="GK76" s="780" t="s">
        <v>6201</v>
      </c>
      <c r="GL76" s="780" t="s">
        <v>6202</v>
      </c>
      <c r="GM76" s="780" t="s">
        <v>6203</v>
      </c>
      <c r="GN76" s="780" t="s">
        <v>6204</v>
      </c>
      <c r="GO76" s="780" t="s">
        <v>6205</v>
      </c>
      <c r="GP76" s="780" t="s">
        <v>6206</v>
      </c>
      <c r="GQ76" s="780" t="s">
        <v>6207</v>
      </c>
      <c r="GR76" s="780" t="s">
        <v>6206</v>
      </c>
      <c r="GS76" s="780" t="s">
        <v>6208</v>
      </c>
      <c r="GT76" s="780" t="s">
        <v>6209</v>
      </c>
      <c r="GU76" s="780" t="s">
        <v>6210</v>
      </c>
      <c r="GV76" s="780" t="s">
        <v>6211</v>
      </c>
      <c r="GW76" s="780" t="s">
        <v>6212</v>
      </c>
      <c r="GX76" s="780" t="s">
        <v>6213</v>
      </c>
      <c r="GY76" s="780"/>
      <c r="GZ76" s="780" t="s">
        <v>6214</v>
      </c>
      <c r="HA76" s="780" t="s">
        <v>451</v>
      </c>
      <c r="HB76" s="780" t="s">
        <v>6215</v>
      </c>
      <c r="HC76" s="780" t="s">
        <v>6216</v>
      </c>
      <c r="HD76" s="780" t="s">
        <v>6217</v>
      </c>
      <c r="HE76" s="783"/>
      <c r="HF76" s="783"/>
      <c r="HG76" s="783"/>
      <c r="HH76" s="783"/>
      <c r="HI76" s="780" t="s">
        <v>6218</v>
      </c>
      <c r="HJ76" s="95" t="s">
        <v>6219</v>
      </c>
      <c r="HK76" s="95" t="s">
        <v>6220</v>
      </c>
      <c r="HL76" s="780" t="s">
        <v>451</v>
      </c>
      <c r="HM76" s="95"/>
      <c r="HN76" s="783"/>
      <c r="HO76" s="783"/>
      <c r="HP76" s="783"/>
      <c r="HQ76" s="783"/>
      <c r="HR76" s="783"/>
      <c r="HS76" s="780" t="s">
        <v>6221</v>
      </c>
      <c r="HT76" s="780" t="s">
        <v>451</v>
      </c>
      <c r="HU76" s="780" t="s">
        <v>6222</v>
      </c>
      <c r="HV76" s="780"/>
      <c r="HW76" s="780" t="s">
        <v>481</v>
      </c>
      <c r="HX76" s="780" t="s">
        <v>6223</v>
      </c>
      <c r="HY76" s="780" t="s">
        <v>6224</v>
      </c>
      <c r="HZ76" s="780" t="s">
        <v>6224</v>
      </c>
      <c r="IA76" s="780" t="s">
        <v>6225</v>
      </c>
      <c r="IB76" s="780" t="s">
        <v>451</v>
      </c>
      <c r="IC76" s="780" t="s">
        <v>6226</v>
      </c>
      <c r="ID76" s="780" t="s">
        <v>451</v>
      </c>
      <c r="IE76" s="780" t="s">
        <v>6227</v>
      </c>
      <c r="IF76" s="780" t="s">
        <v>6228</v>
      </c>
      <c r="IG76" s="783"/>
      <c r="IH76" s="783"/>
      <c r="II76" s="780" t="s">
        <v>6229</v>
      </c>
      <c r="IJ76" s="783"/>
      <c r="IK76" s="783"/>
      <c r="IL76" s="90"/>
      <c r="IM76" s="95" t="s">
        <v>481</v>
      </c>
      <c r="IN76" s="95" t="s">
        <v>6230</v>
      </c>
      <c r="IO76" s="780" t="s">
        <v>6231</v>
      </c>
      <c r="IP76" s="780" t="s">
        <v>6232</v>
      </c>
      <c r="IQ76" s="780" t="s">
        <v>481</v>
      </c>
      <c r="IR76" s="785" t="s">
        <v>451</v>
      </c>
      <c r="IS76" s="780" t="s">
        <v>6233</v>
      </c>
      <c r="IT76" s="780"/>
      <c r="IU76" s="780" t="s">
        <v>451</v>
      </c>
      <c r="IV76" s="780" t="s">
        <v>6234</v>
      </c>
      <c r="IW76" s="95" t="s">
        <v>492</v>
      </c>
      <c r="IX76" s="95"/>
      <c r="IY76" s="95"/>
      <c r="IZ76" s="95"/>
      <c r="JA76" s="84" t="s">
        <v>481</v>
      </c>
      <c r="JB76" s="95" t="s">
        <v>6235</v>
      </c>
      <c r="JC76" s="95"/>
      <c r="JD76" s="95"/>
      <c r="JE76" s="95"/>
      <c r="JF76" s="95"/>
      <c r="JG76" s="95"/>
      <c r="JH76" s="95"/>
      <c r="JI76" s="95"/>
      <c r="JJ76" s="95"/>
      <c r="JK76" s="95" t="s">
        <v>6236</v>
      </c>
      <c r="JL76" s="95" t="s">
        <v>6237</v>
      </c>
      <c r="JM76" s="95"/>
      <c r="JN76" s="95"/>
      <c r="JO76" s="95"/>
      <c r="JP76" s="95"/>
      <c r="JQ76" s="95" t="s">
        <v>451</v>
      </c>
      <c r="JR76" s="95"/>
      <c r="JS76" s="780" t="s">
        <v>6238</v>
      </c>
      <c r="JT76" s="780" t="s">
        <v>6239</v>
      </c>
      <c r="JU76" s="780" t="s">
        <v>6240</v>
      </c>
      <c r="JV76" s="780"/>
      <c r="JW76" s="780" t="s">
        <v>6241</v>
      </c>
      <c r="JX76" s="780" t="s">
        <v>6242</v>
      </c>
      <c r="JY76" s="780" t="s">
        <v>6243</v>
      </c>
      <c r="JZ76" s="780"/>
      <c r="KA76" s="783"/>
      <c r="KB76" s="780" t="s">
        <v>6244</v>
      </c>
      <c r="KC76" s="780"/>
      <c r="KD76" s="780"/>
      <c r="KE76" s="780" t="s">
        <v>6245</v>
      </c>
      <c r="KF76" s="780" t="s">
        <v>6246</v>
      </c>
      <c r="KG76" s="780" t="s">
        <v>736</v>
      </c>
      <c r="KH76" s="780"/>
      <c r="KI76" s="780" t="s">
        <v>6247</v>
      </c>
      <c r="KJ76" s="780" t="s">
        <v>6248</v>
      </c>
      <c r="KK76" s="780" t="s">
        <v>6248</v>
      </c>
      <c r="KL76" s="780" t="s">
        <v>6249</v>
      </c>
      <c r="KM76" s="780" t="s">
        <v>6248</v>
      </c>
      <c r="KN76" s="780" t="s">
        <v>6250</v>
      </c>
      <c r="KO76" s="780" t="s">
        <v>6251</v>
      </c>
      <c r="KP76" s="95" t="s">
        <v>6252</v>
      </c>
      <c r="KQ76" s="783"/>
      <c r="KR76" s="90"/>
      <c r="KS76" s="783"/>
      <c r="KT76" s="90" t="s">
        <v>6253</v>
      </c>
      <c r="KU76" s="90" t="s">
        <v>6254</v>
      </c>
      <c r="KV76" s="90" t="s">
        <v>6255</v>
      </c>
      <c r="KW76" s="90" t="s">
        <v>6256</v>
      </c>
      <c r="KX76" s="90" t="s">
        <v>6257</v>
      </c>
      <c r="KY76" s="90" t="s">
        <v>6258</v>
      </c>
      <c r="KZ76" s="90" t="s">
        <v>6259</v>
      </c>
      <c r="LA76" s="90" t="s">
        <v>480</v>
      </c>
      <c r="LB76" s="90" t="s">
        <v>6260</v>
      </c>
      <c r="LC76" s="90" t="s">
        <v>6260</v>
      </c>
      <c r="LD76" s="90" t="s">
        <v>6260</v>
      </c>
      <c r="LE76" s="90" t="s">
        <v>6260</v>
      </c>
      <c r="LF76" s="90" t="s">
        <v>6260</v>
      </c>
      <c r="LG76" s="90" t="s">
        <v>6261</v>
      </c>
      <c r="LH76" s="90" t="s">
        <v>736</v>
      </c>
      <c r="LI76" s="90"/>
      <c r="LJ76" s="90" t="s">
        <v>6262</v>
      </c>
      <c r="LK76" s="90" t="s">
        <v>6263</v>
      </c>
      <c r="LL76" s="90" t="s">
        <v>6264</v>
      </c>
      <c r="LM76" s="90" t="s">
        <v>6265</v>
      </c>
      <c r="LN76" s="90" t="s">
        <v>6266</v>
      </c>
      <c r="LO76" s="90" t="s">
        <v>6267</v>
      </c>
      <c r="LP76" s="90" t="s">
        <v>6268</v>
      </c>
      <c r="LQ76" s="90" t="s">
        <v>6269</v>
      </c>
    </row>
    <row r="77" spans="1:329" ht="47.25" customHeight="1" x14ac:dyDescent="0.2">
      <c r="A77" s="750"/>
      <c r="B77" s="751"/>
      <c r="C77" s="750"/>
      <c r="D77" s="747"/>
      <c r="E77" s="85" t="s">
        <v>191</v>
      </c>
      <c r="F77" s="783"/>
      <c r="G77" s="95"/>
      <c r="H77" s="783"/>
      <c r="I77" s="783"/>
      <c r="J77" s="95"/>
      <c r="K77" s="780"/>
      <c r="L77" s="69" t="s">
        <v>481</v>
      </c>
      <c r="M77" s="69" t="s">
        <v>481</v>
      </c>
      <c r="N77" s="69" t="s">
        <v>481</v>
      </c>
      <c r="O77" s="69" t="s">
        <v>481</v>
      </c>
      <c r="P77" s="69" t="s">
        <v>481</v>
      </c>
      <c r="Q77" s="95"/>
      <c r="R77" s="780"/>
      <c r="S77" s="95" t="s">
        <v>451</v>
      </c>
      <c r="T77" s="780"/>
      <c r="U77" s="780"/>
      <c r="V77" s="95"/>
      <c r="W77" s="780"/>
      <c r="X77" s="95"/>
      <c r="Y77" s="95" t="s">
        <v>451</v>
      </c>
      <c r="Z77" s="95" t="s">
        <v>451</v>
      </c>
      <c r="AA77" s="783"/>
      <c r="AB77" s="95"/>
      <c r="AC77" s="784"/>
      <c r="AD77" s="783"/>
      <c r="AE77" s="783"/>
      <c r="AF77" s="783"/>
      <c r="AG77" s="783"/>
      <c r="AH77" s="783"/>
      <c r="AI77" s="783"/>
      <c r="AJ77" s="780"/>
      <c r="AK77" s="780"/>
      <c r="AL77" s="95"/>
      <c r="AM77" s="95"/>
      <c r="AN77" s="95"/>
      <c r="AO77" s="783"/>
      <c r="AP77" s="95" t="s">
        <v>4790</v>
      </c>
      <c r="AQ77" s="783"/>
      <c r="AR77" s="780"/>
      <c r="AS77" s="780" t="s">
        <v>451</v>
      </c>
      <c r="AT77" s="783"/>
      <c r="AU77" s="95"/>
      <c r="AV77" s="780"/>
      <c r="AW77" s="780"/>
      <c r="AX77" s="95" t="s">
        <v>6086</v>
      </c>
      <c r="AY77" s="95"/>
      <c r="AZ77" s="783"/>
      <c r="BA77" s="783"/>
      <c r="BB77" s="783"/>
      <c r="BC77" s="783"/>
      <c r="BD77" s="95"/>
      <c r="BE77" s="95"/>
      <c r="BF77" s="95"/>
      <c r="BG77" s="783"/>
      <c r="BH77" s="783"/>
      <c r="BI77" s="783"/>
      <c r="BJ77" s="783"/>
      <c r="BK77" s="783"/>
      <c r="BL77" s="783"/>
      <c r="BM77" s="69"/>
      <c r="BN77" s="69"/>
      <c r="BO77" s="783"/>
      <c r="BP77" s="796" t="s">
        <v>492</v>
      </c>
      <c r="BQ77" s="796" t="s">
        <v>492</v>
      </c>
      <c r="BR77" s="783"/>
      <c r="BS77" s="783"/>
      <c r="BT77" s="783"/>
      <c r="BU77" s="780" t="s">
        <v>481</v>
      </c>
      <c r="BV77" s="95"/>
      <c r="BW77" s="780"/>
      <c r="BX77" s="95"/>
      <c r="BY77" s="95"/>
      <c r="BZ77" s="95" t="s">
        <v>4808</v>
      </c>
      <c r="CA77" s="95"/>
      <c r="CB77" s="95"/>
      <c r="CC77" s="95"/>
      <c r="CD77" s="95"/>
      <c r="CE77" s="95" t="s">
        <v>481</v>
      </c>
      <c r="CF77" s="95"/>
      <c r="CG77" s="95"/>
      <c r="CH77" s="780"/>
      <c r="CI77" s="95" t="s">
        <v>481</v>
      </c>
      <c r="CJ77" s="780"/>
      <c r="CK77" s="780"/>
      <c r="CL77" s="780" t="s">
        <v>481</v>
      </c>
      <c r="CM77" s="780"/>
      <c r="CN77" s="780"/>
      <c r="CO77" s="780"/>
      <c r="CP77" s="780"/>
      <c r="CQ77" s="780">
        <v>0</v>
      </c>
      <c r="CR77" s="95">
        <v>0</v>
      </c>
      <c r="CS77" s="780">
        <v>0</v>
      </c>
      <c r="CT77" s="95"/>
      <c r="CU77" s="780">
        <v>0</v>
      </c>
      <c r="CV77" s="780" t="s">
        <v>481</v>
      </c>
      <c r="CW77" s="780"/>
      <c r="CX77" s="780"/>
      <c r="CY77" s="780"/>
      <c r="CZ77" s="95" t="s">
        <v>451</v>
      </c>
      <c r="DA77" s="780"/>
      <c r="DB77" s="95"/>
      <c r="DC77" s="780"/>
      <c r="DD77" s="780"/>
      <c r="DE77" s="780"/>
      <c r="DF77" s="780" t="s">
        <v>481</v>
      </c>
      <c r="DG77" s="95" t="s">
        <v>451</v>
      </c>
      <c r="DH77" s="94"/>
      <c r="DI77" s="95"/>
      <c r="DJ77" s="95" t="s">
        <v>481</v>
      </c>
      <c r="DK77" s="95" t="s">
        <v>481</v>
      </c>
      <c r="DL77" s="95"/>
      <c r="DM77" s="780" t="s">
        <v>736</v>
      </c>
      <c r="DN77" s="780"/>
      <c r="DO77" s="780"/>
      <c r="DP77" s="780"/>
      <c r="DQ77" s="785"/>
      <c r="DR77" s="780"/>
      <c r="DS77" s="783"/>
      <c r="DT77" s="783"/>
      <c r="DU77" s="783"/>
      <c r="DV77" s="84"/>
      <c r="DW77" s="84"/>
      <c r="DX77" s="780"/>
      <c r="DY77" s="783"/>
      <c r="DZ77" s="780"/>
      <c r="EA77" s="780"/>
      <c r="EB77" s="95"/>
      <c r="EC77" s="783"/>
      <c r="ED77" s="95"/>
      <c r="EE77" s="783"/>
      <c r="EF77" s="783"/>
      <c r="EG77" s="783"/>
      <c r="EH77" s="783"/>
      <c r="EI77" s="780"/>
      <c r="EJ77" s="780"/>
      <c r="EK77" s="780"/>
      <c r="EL77" s="780"/>
      <c r="EM77" s="780"/>
      <c r="EN77" s="780"/>
      <c r="EO77" s="780"/>
      <c r="EP77" s="780"/>
      <c r="EQ77" s="783"/>
      <c r="ER77" s="780" t="s">
        <v>451</v>
      </c>
      <c r="ES77" s="780" t="s">
        <v>481</v>
      </c>
      <c r="ET77" s="780"/>
      <c r="EU77" s="780" t="s">
        <v>481</v>
      </c>
      <c r="EV77" s="780" t="s">
        <v>481</v>
      </c>
      <c r="EW77" s="780" t="s">
        <v>481</v>
      </c>
      <c r="EX77" s="780" t="s">
        <v>451</v>
      </c>
      <c r="EY77" s="780" t="s">
        <v>6270</v>
      </c>
      <c r="EZ77" s="95" t="s">
        <v>492</v>
      </c>
      <c r="FA77" s="95" t="s">
        <v>6271</v>
      </c>
      <c r="FB77" s="780"/>
      <c r="FC77" s="780"/>
      <c r="FD77" s="780" t="s">
        <v>4493</v>
      </c>
      <c r="FE77" s="780"/>
      <c r="FF77" s="780" t="s">
        <v>481</v>
      </c>
      <c r="FG77" s="780" t="s">
        <v>481</v>
      </c>
      <c r="FH77" s="780"/>
      <c r="FI77" s="780"/>
      <c r="FJ77" s="780" t="s">
        <v>3943</v>
      </c>
      <c r="FK77" s="780"/>
      <c r="FL77" s="780" t="s">
        <v>451</v>
      </c>
      <c r="FM77" s="780"/>
      <c r="FN77" s="780"/>
      <c r="FO77" s="780" t="s">
        <v>6093</v>
      </c>
      <c r="FP77" s="780"/>
      <c r="FQ77" s="780"/>
      <c r="FR77" s="780"/>
      <c r="FS77" s="780" t="s">
        <v>481</v>
      </c>
      <c r="FT77" s="780"/>
      <c r="FU77" s="783"/>
      <c r="FV77" s="785"/>
      <c r="FW77" s="780"/>
      <c r="FX77" s="95"/>
      <c r="FY77" s="95"/>
      <c r="FZ77" s="780"/>
      <c r="GA77" s="780"/>
      <c r="GB77" s="780"/>
      <c r="GC77" s="780"/>
      <c r="GD77" s="780"/>
      <c r="GE77" s="783"/>
      <c r="GF77" s="95"/>
      <c r="GG77" s="785" t="s">
        <v>481</v>
      </c>
      <c r="GH77" s="783"/>
      <c r="GI77" s="780" t="s">
        <v>481</v>
      </c>
      <c r="GJ77" s="780" t="s">
        <v>736</v>
      </c>
      <c r="GK77" s="780" t="s">
        <v>6272</v>
      </c>
      <c r="GL77" s="780" t="s">
        <v>6273</v>
      </c>
      <c r="GM77" s="780"/>
      <c r="GN77" s="780" t="s">
        <v>481</v>
      </c>
      <c r="GO77" s="780" t="s">
        <v>481</v>
      </c>
      <c r="GP77" s="780" t="s">
        <v>481</v>
      </c>
      <c r="GQ77" s="780" t="s">
        <v>481</v>
      </c>
      <c r="GR77" s="780" t="s">
        <v>481</v>
      </c>
      <c r="GS77" s="780" t="s">
        <v>481</v>
      </c>
      <c r="GT77" s="780" t="s">
        <v>481</v>
      </c>
      <c r="GU77" s="780" t="s">
        <v>6274</v>
      </c>
      <c r="GV77" s="780" t="s">
        <v>6095</v>
      </c>
      <c r="GW77" s="780" t="s">
        <v>481</v>
      </c>
      <c r="GX77" s="780" t="s">
        <v>481</v>
      </c>
      <c r="GY77" s="780"/>
      <c r="GZ77" s="780" t="s">
        <v>4872</v>
      </c>
      <c r="HA77" s="780" t="s">
        <v>481</v>
      </c>
      <c r="HB77" s="780" t="s">
        <v>481</v>
      </c>
      <c r="HC77" s="780" t="s">
        <v>4875</v>
      </c>
      <c r="HD77" s="780" t="s">
        <v>451</v>
      </c>
      <c r="HE77" s="783"/>
      <c r="HF77" s="783"/>
      <c r="HG77" s="783"/>
      <c r="HH77" s="783"/>
      <c r="HI77" s="780"/>
      <c r="HJ77" s="95" t="s">
        <v>481</v>
      </c>
      <c r="HK77" s="95" t="s">
        <v>6275</v>
      </c>
      <c r="HL77" s="780"/>
      <c r="HM77" s="95"/>
      <c r="HN77" s="783"/>
      <c r="HO77" s="783"/>
      <c r="HP77" s="783"/>
      <c r="HQ77" s="783"/>
      <c r="HR77" s="783"/>
      <c r="HS77" s="780" t="s">
        <v>4533</v>
      </c>
      <c r="HT77" s="780"/>
      <c r="HU77" s="780"/>
      <c r="HV77" s="780"/>
      <c r="HW77" s="780" t="s">
        <v>481</v>
      </c>
      <c r="HX77" s="780" t="s">
        <v>481</v>
      </c>
      <c r="HY77" s="780" t="s">
        <v>6276</v>
      </c>
      <c r="HZ77" s="780" t="s">
        <v>6276</v>
      </c>
      <c r="IA77" s="780"/>
      <c r="IB77" s="780" t="s">
        <v>451</v>
      </c>
      <c r="IC77" s="780" t="s">
        <v>481</v>
      </c>
      <c r="ID77" s="780"/>
      <c r="IE77" s="780"/>
      <c r="IF77" s="780"/>
      <c r="IG77" s="783"/>
      <c r="IH77" s="783"/>
      <c r="II77" s="780"/>
      <c r="IJ77" s="783"/>
      <c r="IK77" s="783"/>
      <c r="IL77" s="90"/>
      <c r="IM77" s="95" t="s">
        <v>481</v>
      </c>
      <c r="IN77" s="95" t="s">
        <v>481</v>
      </c>
      <c r="IO77" s="780" t="s">
        <v>451</v>
      </c>
      <c r="IP77" s="780" t="s">
        <v>4544</v>
      </c>
      <c r="IQ77" s="780" t="s">
        <v>481</v>
      </c>
      <c r="IR77" s="785"/>
      <c r="IS77" s="780" t="s">
        <v>6099</v>
      </c>
      <c r="IT77" s="780"/>
      <c r="IU77" s="780"/>
      <c r="IV77" s="780" t="s">
        <v>6277</v>
      </c>
      <c r="IW77" s="95"/>
      <c r="IX77" s="95"/>
      <c r="IY77" s="95"/>
      <c r="IZ77" s="95" t="s">
        <v>6278</v>
      </c>
      <c r="JA77" s="84" t="s">
        <v>481</v>
      </c>
      <c r="JB77" s="95"/>
      <c r="JC77" s="95"/>
      <c r="JD77" s="95"/>
      <c r="JE77" s="95"/>
      <c r="JF77" s="95"/>
      <c r="JG77" s="95"/>
      <c r="JH77" s="95"/>
      <c r="JI77" s="95"/>
      <c r="JJ77" s="95"/>
      <c r="JK77" s="95" t="s">
        <v>451</v>
      </c>
      <c r="JL77" s="95" t="s">
        <v>451</v>
      </c>
      <c r="JM77" s="95"/>
      <c r="JN77" s="95"/>
      <c r="JO77" s="95"/>
      <c r="JP77" s="95"/>
      <c r="JQ77" s="95"/>
      <c r="JR77" s="95"/>
      <c r="JS77" s="780"/>
      <c r="JT77" s="780"/>
      <c r="JU77" s="780"/>
      <c r="JV77" s="780"/>
      <c r="JW77" s="780"/>
      <c r="JX77" s="780"/>
      <c r="JY77" s="780"/>
      <c r="JZ77" s="780"/>
      <c r="KA77" s="783"/>
      <c r="KB77" s="780" t="s">
        <v>6279</v>
      </c>
      <c r="KC77" s="780"/>
      <c r="KD77" s="780"/>
      <c r="KE77" s="780"/>
      <c r="KF77" s="780"/>
      <c r="KG77" s="780"/>
      <c r="KH77" s="780"/>
      <c r="KI77" s="780"/>
      <c r="KJ77" s="780"/>
      <c r="KK77" s="780"/>
      <c r="KL77" s="780"/>
      <c r="KM77" s="780"/>
      <c r="KN77" s="780" t="s">
        <v>6280</v>
      </c>
      <c r="KO77" s="780" t="s">
        <v>451</v>
      </c>
      <c r="KP77" s="95"/>
      <c r="KQ77" s="783"/>
      <c r="KR77" s="90"/>
      <c r="KS77" s="783"/>
      <c r="KT77" s="90" t="s">
        <v>481</v>
      </c>
      <c r="KU77" s="90" t="s">
        <v>481</v>
      </c>
      <c r="KV77" s="90" t="s">
        <v>481</v>
      </c>
      <c r="KW77" s="90" t="s">
        <v>4916</v>
      </c>
      <c r="KX77" s="90"/>
      <c r="KY77" s="90" t="s">
        <v>6281</v>
      </c>
      <c r="KZ77" s="90"/>
      <c r="LA77" s="90"/>
      <c r="LB77" s="90" t="s">
        <v>481</v>
      </c>
      <c r="LC77" s="90" t="s">
        <v>481</v>
      </c>
      <c r="LD77" s="90" t="s">
        <v>481</v>
      </c>
      <c r="LE77" s="90" t="s">
        <v>481</v>
      </c>
      <c r="LF77" s="90" t="s">
        <v>481</v>
      </c>
      <c r="LG77" s="90" t="s">
        <v>481</v>
      </c>
      <c r="LH77" s="90"/>
      <c r="LI77" s="90"/>
      <c r="LJ77" s="90"/>
      <c r="LK77" s="90"/>
      <c r="LL77" s="90" t="s">
        <v>6282</v>
      </c>
      <c r="LM77" s="90"/>
      <c r="LN77" s="90"/>
      <c r="LO77" s="90"/>
      <c r="LP77" s="90"/>
      <c r="LQ77" s="90"/>
    </row>
    <row r="78" spans="1:329" ht="220.5" customHeight="1" x14ac:dyDescent="0.2">
      <c r="A78" s="750"/>
      <c r="B78" s="751"/>
      <c r="C78" s="83" t="s">
        <v>302</v>
      </c>
      <c r="D78" s="69" t="s">
        <v>3443</v>
      </c>
      <c r="E78" s="85" t="s">
        <v>215</v>
      </c>
      <c r="F78" s="783"/>
      <c r="G78" s="95"/>
      <c r="H78" s="783"/>
      <c r="I78" s="783"/>
      <c r="J78" s="95" t="s">
        <v>6283</v>
      </c>
      <c r="K78" s="801">
        <v>9.9199999999999997E-2</v>
      </c>
      <c r="L78" s="824">
        <f>L75/L79</f>
        <v>0.14458881647224875</v>
      </c>
      <c r="M78" s="824">
        <f>M75/M79</f>
        <v>4.6608426903281291E-2</v>
      </c>
      <c r="N78" s="824">
        <f>N75/N79</f>
        <v>6.6369649090575064E-2</v>
      </c>
      <c r="O78" s="824">
        <f>O75/O79</f>
        <v>5.7670126874279125E-3</v>
      </c>
      <c r="P78" s="824">
        <f>P75/P79</f>
        <v>1.456293006152838E-3</v>
      </c>
      <c r="Q78" s="95">
        <v>1.6</v>
      </c>
      <c r="R78" s="780">
        <v>100</v>
      </c>
      <c r="S78" s="95">
        <v>21.02</v>
      </c>
      <c r="T78" s="780">
        <v>3.12</v>
      </c>
      <c r="U78" s="801">
        <v>0.1273</v>
      </c>
      <c r="V78" s="763">
        <v>5.7000000000000002E-3</v>
      </c>
      <c r="W78" s="801">
        <v>2.3599999999999999E-2</v>
      </c>
      <c r="X78" s="95">
        <v>22.25</v>
      </c>
      <c r="Y78" s="95">
        <v>6.4</v>
      </c>
      <c r="Z78" s="95">
        <v>8.1999999999999993</v>
      </c>
      <c r="AA78" s="783"/>
      <c r="AB78" s="803">
        <v>0.57186270519603855</v>
      </c>
      <c r="AC78" s="784">
        <v>26.2</v>
      </c>
      <c r="AD78" s="783"/>
      <c r="AE78" s="783"/>
      <c r="AF78" s="783"/>
      <c r="AG78" s="783"/>
      <c r="AH78" s="783"/>
      <c r="AI78" s="783"/>
      <c r="AJ78" s="780"/>
      <c r="AK78" s="780">
        <v>7.4</v>
      </c>
      <c r="AL78" s="95">
        <v>9.6</v>
      </c>
      <c r="AM78" s="95"/>
      <c r="AN78" s="95">
        <v>50</v>
      </c>
      <c r="AO78" s="783"/>
      <c r="AP78" s="95">
        <v>2.4584878284700947E-3</v>
      </c>
      <c r="AQ78" s="783"/>
      <c r="AR78" s="780">
        <v>0.11999040076793856</v>
      </c>
      <c r="AS78" s="817">
        <v>0.17</v>
      </c>
      <c r="AT78" s="783"/>
      <c r="AU78" s="95">
        <v>21</v>
      </c>
      <c r="AV78" s="780">
        <v>100</v>
      </c>
      <c r="AW78" s="780">
        <v>0.73</v>
      </c>
      <c r="AX78" s="95">
        <v>0.4</v>
      </c>
      <c r="AY78" s="95">
        <v>5.5115511551155121E-2</v>
      </c>
      <c r="AZ78" s="783"/>
      <c r="BA78" s="783"/>
      <c r="BB78" s="783"/>
      <c r="BC78" s="783"/>
      <c r="BD78" s="95">
        <v>18.600000000000001</v>
      </c>
      <c r="BE78" s="95">
        <v>2.7118644067796609E-2</v>
      </c>
      <c r="BF78" s="95">
        <v>0.11749999999999999</v>
      </c>
      <c r="BG78" s="824">
        <f>BG75/BG79</f>
        <v>0.31491875923190543</v>
      </c>
      <c r="BH78" s="824">
        <f>BH75/BH79</f>
        <v>0.67060353234369929</v>
      </c>
      <c r="BI78" s="824">
        <f>BI75/BI79</f>
        <v>0.12352040105834843</v>
      </c>
      <c r="BJ78" s="824">
        <f>BJ75/BJ79</f>
        <v>0.35395440472839856</v>
      </c>
      <c r="BK78" s="783"/>
      <c r="BL78" s="807">
        <f>BL75/BL79</f>
        <v>0.59212240354326051</v>
      </c>
      <c r="BM78" s="807">
        <f>BM75/BM79</f>
        <v>0.76679744973025998</v>
      </c>
      <c r="BN78" s="807">
        <f>BN75/BN79</f>
        <v>0.64073526998194652</v>
      </c>
      <c r="BO78" s="807">
        <f>BO75/BO79</f>
        <v>0.30923850019327404</v>
      </c>
      <c r="BP78" s="807">
        <f>BP75/BP79</f>
        <v>0.39055458751427025</v>
      </c>
      <c r="BQ78" s="783">
        <v>42.7</v>
      </c>
      <c r="BR78" s="807">
        <f>BR75/BR79</f>
        <v>0.12942191544434858</v>
      </c>
      <c r="BS78" s="807">
        <f>BS75/BS79</f>
        <v>0.79974513016566529</v>
      </c>
      <c r="BT78" s="783"/>
      <c r="BU78" s="780"/>
      <c r="BV78" s="95">
        <v>100</v>
      </c>
      <c r="BW78" s="780">
        <v>73.400000000000006</v>
      </c>
      <c r="BX78" s="95">
        <v>100</v>
      </c>
      <c r="BY78" s="95">
        <v>100</v>
      </c>
      <c r="BZ78" s="95">
        <v>85.17</v>
      </c>
      <c r="CA78" s="95">
        <v>6.3E-2</v>
      </c>
      <c r="CB78" s="95">
        <v>97.528003089996133</v>
      </c>
      <c r="CC78" s="95">
        <v>14.106361969248132</v>
      </c>
      <c r="CD78" s="95">
        <v>65.520065520065515</v>
      </c>
      <c r="CE78" s="95">
        <v>36.700000000000003</v>
      </c>
      <c r="CF78" s="95">
        <v>4.5</v>
      </c>
      <c r="CG78" s="95">
        <v>100</v>
      </c>
      <c r="CH78" s="780">
        <v>38.230475150191154</v>
      </c>
      <c r="CI78" s="95">
        <v>29.84</v>
      </c>
      <c r="CJ78" s="780">
        <v>6.04</v>
      </c>
      <c r="CK78" s="780">
        <v>27.99</v>
      </c>
      <c r="CL78" s="780">
        <v>0.17</v>
      </c>
      <c r="CM78" s="780">
        <v>27</v>
      </c>
      <c r="CN78" s="780">
        <v>15.744725516951821</v>
      </c>
      <c r="CO78" s="780">
        <v>0.24</v>
      </c>
      <c r="CP78" s="780">
        <v>1.0439321444106133</v>
      </c>
      <c r="CQ78" s="780">
        <v>100</v>
      </c>
      <c r="CR78" s="95">
        <v>48.5</v>
      </c>
      <c r="CS78" s="780">
        <v>100</v>
      </c>
      <c r="CT78" s="95">
        <v>100</v>
      </c>
      <c r="CU78" s="780">
        <v>100</v>
      </c>
      <c r="CV78" s="780">
        <v>17</v>
      </c>
      <c r="CW78" s="780">
        <v>100</v>
      </c>
      <c r="CX78" s="780">
        <v>55.5</v>
      </c>
      <c r="CY78" s="780">
        <v>0.23300000000000001</v>
      </c>
      <c r="CZ78" s="95">
        <v>3.7</v>
      </c>
      <c r="DA78" s="780">
        <v>8.6999999999999994E-2</v>
      </c>
      <c r="DB78" s="95">
        <v>0.83299999999999996</v>
      </c>
      <c r="DC78" s="780">
        <v>4.0000000000000001E-3</v>
      </c>
      <c r="DD78" s="780">
        <v>0.26115053779305664</v>
      </c>
      <c r="DE78" s="780">
        <v>70</v>
      </c>
      <c r="DF78" s="780">
        <v>47.163912460920059</v>
      </c>
      <c r="DG78" s="95">
        <v>6</v>
      </c>
      <c r="DH78" s="94">
        <v>25.2</v>
      </c>
      <c r="DI78" s="95">
        <v>68.119228900048597</v>
      </c>
      <c r="DJ78" s="95">
        <v>32</v>
      </c>
      <c r="DK78" s="95">
        <v>84.5</v>
      </c>
      <c r="DL78" s="95">
        <v>100</v>
      </c>
      <c r="DM78" s="780">
        <v>87</v>
      </c>
      <c r="DN78" s="780">
        <v>100</v>
      </c>
      <c r="DO78" s="780">
        <v>100</v>
      </c>
      <c r="DP78" s="817">
        <v>1</v>
      </c>
      <c r="DQ78" s="785">
        <v>4.3</v>
      </c>
      <c r="DR78" s="780">
        <v>1.5</v>
      </c>
      <c r="DS78" s="783"/>
      <c r="DT78" s="783"/>
      <c r="DU78" s="783"/>
      <c r="DV78" s="768">
        <f>DV75/DV79</f>
        <v>0.14418491877475148</v>
      </c>
      <c r="DW78" s="768">
        <f>DW75/DW79</f>
        <v>0.35022495218082383</v>
      </c>
      <c r="DX78" s="780"/>
      <c r="DY78" s="783"/>
      <c r="DZ78" s="780">
        <v>3.7831021437578811</v>
      </c>
      <c r="EA78" s="780">
        <v>50</v>
      </c>
      <c r="EB78" s="95"/>
      <c r="EC78" s="783"/>
      <c r="ED78" s="95"/>
      <c r="EE78" s="783"/>
      <c r="EF78" s="783"/>
      <c r="EG78" s="783"/>
      <c r="EH78" s="783"/>
      <c r="EI78" s="780">
        <v>4.82</v>
      </c>
      <c r="EJ78" s="780">
        <v>11.295041322314049</v>
      </c>
      <c r="EK78" s="780">
        <v>100</v>
      </c>
      <c r="EL78" s="780">
        <v>3.2</v>
      </c>
      <c r="EM78" s="780">
        <v>2.56</v>
      </c>
      <c r="EN78" s="780">
        <v>9.49</v>
      </c>
      <c r="EO78" s="780">
        <v>0.87</v>
      </c>
      <c r="EP78" s="780">
        <v>2.6499999999999999E-2</v>
      </c>
      <c r="EQ78" s="783"/>
      <c r="ER78" s="817">
        <v>0.44</v>
      </c>
      <c r="ES78" s="780">
        <v>4.5332507228418013</v>
      </c>
      <c r="ET78" s="801">
        <v>4.1999999999999997E-3</v>
      </c>
      <c r="EU78" s="780">
        <v>0.14299999999999999</v>
      </c>
      <c r="EV78" s="780">
        <v>0.123</v>
      </c>
      <c r="EW78" s="780">
        <v>79</v>
      </c>
      <c r="EX78" s="780">
        <v>0.112</v>
      </c>
      <c r="EY78" s="780" t="s">
        <v>6284</v>
      </c>
      <c r="EZ78" s="95" t="s">
        <v>481</v>
      </c>
      <c r="FA78" s="95">
        <v>0.6</v>
      </c>
      <c r="FB78" s="780">
        <v>0.02</v>
      </c>
      <c r="FC78" s="780">
        <v>8</v>
      </c>
      <c r="FD78" s="780">
        <v>58.984999999999999</v>
      </c>
      <c r="FE78" s="780"/>
      <c r="FF78" s="780">
        <v>5.5E-2</v>
      </c>
      <c r="FG78" s="780"/>
      <c r="FH78" s="780"/>
      <c r="FI78" s="780">
        <v>0.27750000000000002</v>
      </c>
      <c r="FJ78" s="780">
        <v>85.78</v>
      </c>
      <c r="FK78" s="780">
        <v>6</v>
      </c>
      <c r="FL78" s="780">
        <v>1.3</v>
      </c>
      <c r="FM78" s="780">
        <v>0.8</v>
      </c>
      <c r="FN78" s="780">
        <v>100</v>
      </c>
      <c r="FO78" s="780">
        <v>100</v>
      </c>
      <c r="FP78" s="780">
        <v>22.8</v>
      </c>
      <c r="FQ78" s="780">
        <v>7.5</v>
      </c>
      <c r="FR78" s="780">
        <v>65.599999999999994</v>
      </c>
      <c r="FS78" s="780">
        <v>3.2</v>
      </c>
      <c r="FT78" s="780">
        <v>58.79</v>
      </c>
      <c r="FU78" s="783"/>
      <c r="FV78" s="785">
        <v>12.5</v>
      </c>
      <c r="FW78" s="780"/>
      <c r="FX78" s="95">
        <v>8.103038604</v>
      </c>
      <c r="FY78" s="763">
        <v>0.121</v>
      </c>
      <c r="FZ78" s="801">
        <v>0</v>
      </c>
      <c r="GA78" s="801">
        <v>5.7200000000000001E-2</v>
      </c>
      <c r="GB78" s="801">
        <v>0.16950000000000001</v>
      </c>
      <c r="GC78" s="780"/>
      <c r="GD78" s="780">
        <v>5.3</v>
      </c>
      <c r="GE78" s="783"/>
      <c r="GF78" s="95">
        <v>52</v>
      </c>
      <c r="GG78" s="785">
        <v>8.6999999999999994E-2</v>
      </c>
      <c r="GH78" s="783"/>
      <c r="GI78" s="780"/>
      <c r="GJ78" s="780" t="s">
        <v>6285</v>
      </c>
      <c r="GK78" s="780">
        <v>1.25</v>
      </c>
      <c r="GL78" s="780">
        <v>4.62</v>
      </c>
      <c r="GM78" s="780">
        <v>0.6</v>
      </c>
      <c r="GN78" s="780">
        <v>1.3</v>
      </c>
      <c r="GO78" s="780">
        <v>1.1000000000000001</v>
      </c>
      <c r="GP78" s="780">
        <v>0.88</v>
      </c>
      <c r="GQ78" s="780">
        <v>20.62</v>
      </c>
      <c r="GR78" s="780">
        <v>0.1188</v>
      </c>
      <c r="GS78" s="780">
        <v>4.5</v>
      </c>
      <c r="GT78" s="780">
        <v>2.5999999999999999E-2</v>
      </c>
      <c r="GU78" s="780">
        <v>1.3560000000000001</v>
      </c>
      <c r="GV78" s="817">
        <v>0.13</v>
      </c>
      <c r="GW78" s="780">
        <v>14.43001443</v>
      </c>
      <c r="GX78" s="801">
        <v>6.5799999999999997E-2</v>
      </c>
      <c r="GY78" s="780"/>
      <c r="GZ78" s="780" t="s">
        <v>6286</v>
      </c>
      <c r="HA78" s="780">
        <v>5.5</v>
      </c>
      <c r="HB78" s="780">
        <v>100</v>
      </c>
      <c r="HC78" s="801">
        <v>0.40200000000000002</v>
      </c>
      <c r="HD78" s="801">
        <v>0.22989999999999999</v>
      </c>
      <c r="HE78" s="783"/>
      <c r="HF78" s="783"/>
      <c r="HG78" s="783"/>
      <c r="HH78" s="783"/>
      <c r="HI78" s="801">
        <v>1.2999999999999999E-2</v>
      </c>
      <c r="HJ78" s="812">
        <v>1</v>
      </c>
      <c r="HK78" s="763">
        <v>2.5999999999999999E-3</v>
      </c>
      <c r="HL78" s="801">
        <v>6.3E-3</v>
      </c>
      <c r="HM78" s="95">
        <v>18</v>
      </c>
      <c r="HN78" s="783"/>
      <c r="HO78" s="783"/>
      <c r="HP78" s="783"/>
      <c r="HQ78" s="783"/>
      <c r="HR78" s="783"/>
      <c r="HS78" s="801">
        <v>0.2114</v>
      </c>
      <c r="HT78" s="780">
        <v>9.89</v>
      </c>
      <c r="HU78" s="780">
        <v>5.5500000000000001E-2</v>
      </c>
      <c r="HV78" s="780">
        <v>13.993655702198415</v>
      </c>
      <c r="HW78" s="780">
        <v>1.2</v>
      </c>
      <c r="HX78" s="801">
        <v>0.188</v>
      </c>
      <c r="HY78" s="780">
        <v>1.8</v>
      </c>
      <c r="HZ78" s="780">
        <v>4.0899999999999999E-2</v>
      </c>
      <c r="IA78" s="780">
        <v>42.7</v>
      </c>
      <c r="IB78" s="780">
        <v>1.3</v>
      </c>
      <c r="IC78" s="801">
        <v>6.6E-3</v>
      </c>
      <c r="ID78" s="780">
        <v>46.21</v>
      </c>
      <c r="IE78" s="780" t="s">
        <v>6287</v>
      </c>
      <c r="IF78" s="780">
        <v>0.4</v>
      </c>
      <c r="IG78" s="783"/>
      <c r="IH78" s="783"/>
      <c r="II78" s="780"/>
      <c r="IJ78" s="783"/>
      <c r="IK78" s="783"/>
      <c r="IL78" s="90"/>
      <c r="IM78" s="95" t="s">
        <v>481</v>
      </c>
      <c r="IN78" s="95" t="s">
        <v>6288</v>
      </c>
      <c r="IO78" s="780">
        <v>6.3</v>
      </c>
      <c r="IP78" s="780">
        <v>12.4</v>
      </c>
      <c r="IQ78" s="780">
        <v>19.899999999999999</v>
      </c>
      <c r="IR78" s="785">
        <v>4.6153846153846149E-2</v>
      </c>
      <c r="IS78" s="780" t="s">
        <v>6289</v>
      </c>
      <c r="IT78" s="780">
        <v>7.27</v>
      </c>
      <c r="IU78" s="780">
        <v>1</v>
      </c>
      <c r="IV78" s="780">
        <v>18.3</v>
      </c>
      <c r="IW78" s="763">
        <v>0.92600000000000005</v>
      </c>
      <c r="IX78" s="803">
        <v>2.0080000000000001E-2</v>
      </c>
      <c r="IY78" s="803">
        <f>IY75/IY79</f>
        <v>0.9653317393903168</v>
      </c>
      <c r="IZ78" s="803">
        <f>IZ75/IZ79</f>
        <v>5.4054054054054057E-2</v>
      </c>
      <c r="JA78" s="803">
        <f>JA75/JA79</f>
        <v>0.30178452301534353</v>
      </c>
      <c r="JB78" s="803">
        <f>JB75/JB79</f>
        <v>0.14560439560439559</v>
      </c>
      <c r="JC78" s="803">
        <f>JC75/JC79</f>
        <v>0.38274932614555252</v>
      </c>
      <c r="JD78" s="803">
        <v>1</v>
      </c>
      <c r="JE78" s="803">
        <f>JE75/JE79</f>
        <v>3.9936877882981309E-2</v>
      </c>
      <c r="JF78" s="816">
        <v>1</v>
      </c>
      <c r="JG78" s="95">
        <v>100</v>
      </c>
      <c r="JH78" s="95">
        <v>100</v>
      </c>
      <c r="JI78" s="95"/>
      <c r="JJ78" s="95">
        <v>38</v>
      </c>
      <c r="JK78" s="95">
        <v>2</v>
      </c>
      <c r="JL78" s="95">
        <v>43.4</v>
      </c>
      <c r="JM78" s="95">
        <v>100</v>
      </c>
      <c r="JN78" s="95">
        <v>66.2</v>
      </c>
      <c r="JO78" s="95">
        <v>100</v>
      </c>
      <c r="JP78" s="95">
        <v>3.5</v>
      </c>
      <c r="JQ78" s="95">
        <v>100</v>
      </c>
      <c r="JR78" s="95">
        <v>14</v>
      </c>
      <c r="JS78" s="780">
        <v>100</v>
      </c>
      <c r="JT78" s="780">
        <v>100</v>
      </c>
      <c r="JU78" s="780">
        <v>0.34100000000000003</v>
      </c>
      <c r="JV78" s="780"/>
      <c r="JW78" s="780">
        <v>8.77</v>
      </c>
      <c r="JX78" s="780" t="s">
        <v>6290</v>
      </c>
      <c r="JY78" s="780">
        <v>64.5</v>
      </c>
      <c r="JZ78" s="780">
        <v>21.58</v>
      </c>
      <c r="KA78" s="783"/>
      <c r="KB78" s="780">
        <v>0.29199999999999998</v>
      </c>
      <c r="KC78" s="780">
        <v>1.4</v>
      </c>
      <c r="KD78" s="780">
        <v>100</v>
      </c>
      <c r="KE78" s="780">
        <v>0.70533709738368866</v>
      </c>
      <c r="KF78" s="780">
        <v>7.7472335920048541E-2</v>
      </c>
      <c r="KG78" s="780">
        <v>81.3</v>
      </c>
      <c r="KH78" s="780">
        <v>100</v>
      </c>
      <c r="KI78" s="780">
        <v>0.17906244823587875</v>
      </c>
      <c r="KJ78" s="780">
        <v>0</v>
      </c>
      <c r="KK78" s="780">
        <v>45.028818443804035</v>
      </c>
      <c r="KL78" s="780">
        <v>92.724679029957215</v>
      </c>
      <c r="KM78" s="780">
        <v>94.191522762951337</v>
      </c>
      <c r="KN78" s="780">
        <v>99.999999999999986</v>
      </c>
      <c r="KO78" s="780">
        <v>0.40149076203314565</v>
      </c>
      <c r="KP78" s="95">
        <v>1.4</v>
      </c>
      <c r="KQ78" s="783"/>
      <c r="KR78" s="766">
        <f>KR75/KR79</f>
        <v>2.7657817482111316E-3</v>
      </c>
      <c r="KS78" s="783"/>
      <c r="KT78" s="766">
        <f t="shared" ref="KT78:KV78" si="14">KT75/KT79</f>
        <v>1</v>
      </c>
      <c r="KU78" s="766">
        <f t="shared" si="14"/>
        <v>0.60331825037707387</v>
      </c>
      <c r="KV78" s="766">
        <f t="shared" si="14"/>
        <v>0.93857681073530042</v>
      </c>
      <c r="KW78" s="766">
        <f>KW75/KW79</f>
        <v>1</v>
      </c>
      <c r="KX78" s="766">
        <f>KX75/KX79</f>
        <v>1</v>
      </c>
      <c r="KY78" s="766">
        <f>KY75/KY79</f>
        <v>1</v>
      </c>
      <c r="KZ78" s="766">
        <f>KZ75/KZ79</f>
        <v>0.96999270339292221</v>
      </c>
      <c r="LA78" s="766">
        <v>0.66476733143399813</v>
      </c>
      <c r="LB78" s="766">
        <f t="shared" ref="LB78:LG78" si="15">LB75/LB79</f>
        <v>1</v>
      </c>
      <c r="LC78" s="766">
        <f t="shared" si="15"/>
        <v>1</v>
      </c>
      <c r="LD78" s="766">
        <f t="shared" si="15"/>
        <v>1</v>
      </c>
      <c r="LE78" s="766">
        <f t="shared" si="15"/>
        <v>1</v>
      </c>
      <c r="LF78" s="766">
        <f t="shared" si="15"/>
        <v>1</v>
      </c>
      <c r="LG78" s="766">
        <f t="shared" si="15"/>
        <v>1</v>
      </c>
      <c r="LH78" s="766">
        <v>12.7</v>
      </c>
      <c r="LI78" s="766">
        <f t="shared" ref="LI78:LQ78" si="16">LI75/LI79</f>
        <v>0.68603712671509276</v>
      </c>
      <c r="LJ78" s="766">
        <f t="shared" si="16"/>
        <v>0.13520822065981611</v>
      </c>
      <c r="LK78" s="766">
        <f t="shared" si="16"/>
        <v>0.38809831824062091</v>
      </c>
      <c r="LL78" s="766">
        <f t="shared" si="16"/>
        <v>0.40273618695320301</v>
      </c>
      <c r="LM78" s="766">
        <f t="shared" si="16"/>
        <v>1</v>
      </c>
      <c r="LN78" s="766">
        <f t="shared" si="16"/>
        <v>0.98661118495829236</v>
      </c>
      <c r="LO78" s="766">
        <f t="shared" si="16"/>
        <v>0.21964097148891235</v>
      </c>
      <c r="LP78" s="766">
        <f t="shared" si="16"/>
        <v>1</v>
      </c>
      <c r="LQ78" s="766">
        <f t="shared" si="16"/>
        <v>1</v>
      </c>
    </row>
    <row r="79" spans="1:329" ht="25.5" customHeight="1" x14ac:dyDescent="0.2">
      <c r="A79" s="750"/>
      <c r="B79" s="751"/>
      <c r="C79" s="757" t="s">
        <v>304</v>
      </c>
      <c r="D79" s="751" t="s">
        <v>3444</v>
      </c>
      <c r="E79" s="85" t="s">
        <v>300</v>
      </c>
      <c r="F79" s="783"/>
      <c r="G79" s="95"/>
      <c r="H79" s="783"/>
      <c r="I79" s="783"/>
      <c r="J79" s="95" t="s">
        <v>6291</v>
      </c>
      <c r="K79" s="780">
        <v>39.049999999999997</v>
      </c>
      <c r="L79" s="815">
        <v>24.088999999999999</v>
      </c>
      <c r="M79" s="815">
        <v>80.242999999999995</v>
      </c>
      <c r="N79" s="815">
        <v>21.771999999999998</v>
      </c>
      <c r="O79" s="815">
        <v>17.34</v>
      </c>
      <c r="P79" s="815">
        <v>27.466999999999999</v>
      </c>
      <c r="Q79" s="95">
        <v>391.7</v>
      </c>
      <c r="R79" s="780">
        <v>130.30199999999999</v>
      </c>
      <c r="S79" s="95">
        <v>24.577999999999999</v>
      </c>
      <c r="T79" s="780">
        <v>18.233000000000001</v>
      </c>
      <c r="U79" s="780">
        <v>29.231999999999999</v>
      </c>
      <c r="V79" s="95">
        <v>29.231999999999999</v>
      </c>
      <c r="W79" s="780">
        <v>29.231999999999999</v>
      </c>
      <c r="X79" s="95">
        <v>115.339</v>
      </c>
      <c r="Y79" s="95">
        <v>23.141999999999999</v>
      </c>
      <c r="Z79" s="95">
        <v>55.883000000000003</v>
      </c>
      <c r="AA79" s="783"/>
      <c r="AB79" s="95">
        <v>36.854999999999997</v>
      </c>
      <c r="AC79" s="784">
        <v>17.2</v>
      </c>
      <c r="AD79" s="783"/>
      <c r="AE79" s="783"/>
      <c r="AF79" s="783"/>
      <c r="AG79" s="783"/>
      <c r="AH79" s="783"/>
      <c r="AI79" s="783"/>
      <c r="AJ79" s="780">
        <v>1.125</v>
      </c>
      <c r="AK79" s="780">
        <v>1.613</v>
      </c>
      <c r="AL79" s="95">
        <v>11.94</v>
      </c>
      <c r="AM79" s="95">
        <v>2.8029999999999999</v>
      </c>
      <c r="AN79" s="95">
        <v>1.179</v>
      </c>
      <c r="AO79" s="783"/>
      <c r="AP79" s="95">
        <v>74.436000000000007</v>
      </c>
      <c r="AQ79" s="783"/>
      <c r="AR79" s="780">
        <v>29.169</v>
      </c>
      <c r="AS79" s="780">
        <v>28.422999999999998</v>
      </c>
      <c r="AT79" s="783"/>
      <c r="AU79" s="95">
        <v>0.45</v>
      </c>
      <c r="AV79" s="780">
        <v>25.574000000000002</v>
      </c>
      <c r="AW79" s="780">
        <v>10.222</v>
      </c>
      <c r="AX79" s="95">
        <v>347.15</v>
      </c>
      <c r="AY79" s="95">
        <v>6.06</v>
      </c>
      <c r="AZ79" s="783"/>
      <c r="BA79" s="783"/>
      <c r="BB79" s="783"/>
      <c r="BC79" s="783"/>
      <c r="BD79" s="95">
        <v>524.471</v>
      </c>
      <c r="BE79" s="95">
        <v>5.9</v>
      </c>
      <c r="BF79" s="95">
        <v>979</v>
      </c>
      <c r="BG79" s="796">
        <v>16.925000000000001</v>
      </c>
      <c r="BH79" s="796">
        <v>18.457999999999998</v>
      </c>
      <c r="BI79" s="796">
        <v>7.181</v>
      </c>
      <c r="BJ79" s="796">
        <v>17.765000000000001</v>
      </c>
      <c r="BK79" s="783"/>
      <c r="BL79" s="796">
        <v>42.220999999999997</v>
      </c>
      <c r="BM79" s="796">
        <v>24.468</v>
      </c>
      <c r="BN79" s="796">
        <v>12.186</v>
      </c>
      <c r="BO79" s="796">
        <v>10.348000000000001</v>
      </c>
      <c r="BP79" s="796">
        <v>16.643000000000001</v>
      </c>
      <c r="BQ79" s="796">
        <v>24.988</v>
      </c>
      <c r="BR79" s="796">
        <v>23.18</v>
      </c>
      <c r="BS79" s="796">
        <v>10.986000000000001</v>
      </c>
      <c r="BT79" s="783"/>
      <c r="BU79" s="780">
        <v>4.0330000000000004</v>
      </c>
      <c r="BV79" s="95">
        <v>1.8120000000000001</v>
      </c>
      <c r="BW79" s="780">
        <v>1.3069999999999999</v>
      </c>
      <c r="BX79" s="95">
        <v>1.655</v>
      </c>
      <c r="BY79" s="95">
        <v>2.9089999999999998</v>
      </c>
      <c r="BZ79" s="95">
        <v>340.04300000000001</v>
      </c>
      <c r="CA79" s="95">
        <v>3.464</v>
      </c>
      <c r="CB79" s="95">
        <v>2.589</v>
      </c>
      <c r="CC79" s="95">
        <v>21.266999999999999</v>
      </c>
      <c r="CD79" s="95">
        <v>2.4420000000000002</v>
      </c>
      <c r="CE79" s="95">
        <v>4.9820000000000002</v>
      </c>
      <c r="CF79" s="95">
        <v>2.6320000000000001</v>
      </c>
      <c r="CG79" s="95">
        <v>11.151</v>
      </c>
      <c r="CH79" s="780">
        <v>1.831</v>
      </c>
      <c r="CI79" s="95">
        <v>5.9189999999999996</v>
      </c>
      <c r="CJ79" s="780">
        <v>13.798</v>
      </c>
      <c r="CK79" s="780">
        <v>3.673</v>
      </c>
      <c r="CL79" s="780">
        <v>2.7679999999999998</v>
      </c>
      <c r="CM79" s="780">
        <v>9.6449999999999996</v>
      </c>
      <c r="CN79" s="780">
        <v>9.5269999999999992</v>
      </c>
      <c r="CO79" s="780">
        <v>26.253</v>
      </c>
      <c r="CP79" s="780">
        <v>11.494999999999999</v>
      </c>
      <c r="CQ79" s="780">
        <v>7.2069999999999999</v>
      </c>
      <c r="CR79" s="95">
        <v>4.4379999999999997</v>
      </c>
      <c r="CS79" s="780">
        <v>6.3250000000000002</v>
      </c>
      <c r="CT79" s="95">
        <v>8.3689999999999998</v>
      </c>
      <c r="CU79" s="780">
        <v>3.9780000000000002</v>
      </c>
      <c r="CV79" s="780">
        <v>6.1459999999999999</v>
      </c>
      <c r="CW79" s="780">
        <v>3.5920000000000001</v>
      </c>
      <c r="CX79" s="780">
        <v>5.5810000000000004</v>
      </c>
      <c r="CY79" s="780">
        <v>2.6139999999999999</v>
      </c>
      <c r="CZ79" s="95">
        <v>27.067</v>
      </c>
      <c r="DA79" s="780">
        <v>6.2249999999999996</v>
      </c>
      <c r="DB79" s="95">
        <v>2.0419999999999998</v>
      </c>
      <c r="DC79" s="780">
        <v>27.466999999999999</v>
      </c>
      <c r="DD79" s="780">
        <v>67.777000000000001</v>
      </c>
      <c r="DE79" s="780">
        <v>1.8</v>
      </c>
      <c r="DF79" s="780">
        <v>2.2389999999999999</v>
      </c>
      <c r="DG79" s="95">
        <v>519.58900000000006</v>
      </c>
      <c r="DH79" s="94">
        <v>5.298</v>
      </c>
      <c r="DI79" s="95">
        <v>6.173</v>
      </c>
      <c r="DJ79" s="95">
        <v>2.2890000000000001</v>
      </c>
      <c r="DK79" s="95">
        <v>3.19</v>
      </c>
      <c r="DL79" s="95">
        <v>2.5369999999999999</v>
      </c>
      <c r="DM79" s="780">
        <v>3.0819999999999999</v>
      </c>
      <c r="DN79" s="780">
        <v>17.561</v>
      </c>
      <c r="DO79" s="780">
        <v>2.1349999999999998</v>
      </c>
      <c r="DP79" s="823">
        <v>1093628</v>
      </c>
      <c r="DQ79" s="785">
        <v>24.298999999999999</v>
      </c>
      <c r="DR79" s="780">
        <v>5.5</v>
      </c>
      <c r="DS79" s="783"/>
      <c r="DT79" s="783"/>
      <c r="DU79" s="783"/>
      <c r="DV79" s="84">
        <v>37.119</v>
      </c>
      <c r="DW79" s="84">
        <v>37.119</v>
      </c>
      <c r="DX79" s="780">
        <v>67.054000000000002</v>
      </c>
      <c r="DY79" s="783"/>
      <c r="DZ79" s="780">
        <v>4.758</v>
      </c>
      <c r="EA79" s="780">
        <v>3.4020000000000001</v>
      </c>
      <c r="EB79" s="799">
        <v>2948</v>
      </c>
      <c r="EC79" s="783"/>
      <c r="ED79" s="95"/>
      <c r="EE79" s="783"/>
      <c r="EF79" s="783"/>
      <c r="EG79" s="783"/>
      <c r="EH79" s="783"/>
      <c r="EI79" s="780">
        <v>121</v>
      </c>
      <c r="EJ79" s="780">
        <v>121</v>
      </c>
      <c r="EK79" s="780">
        <v>237.06</v>
      </c>
      <c r="EL79" s="780">
        <v>61.924999999999997</v>
      </c>
      <c r="EM79" s="780">
        <v>224.94</v>
      </c>
      <c r="EN79" s="780">
        <v>7.9569999999999999</v>
      </c>
      <c r="EO79" s="780">
        <v>19.32</v>
      </c>
      <c r="EP79" s="780">
        <v>13.318</v>
      </c>
      <c r="EQ79" s="783"/>
      <c r="ER79" s="780">
        <v>3.4089999999999998</v>
      </c>
      <c r="ES79" s="780">
        <v>9.6839999999999993</v>
      </c>
      <c r="ET79" s="780">
        <v>47.713999999999999</v>
      </c>
      <c r="EU79" s="780">
        <v>86.42</v>
      </c>
      <c r="EV79" s="780">
        <v>86.42</v>
      </c>
      <c r="EW79" s="780">
        <v>42.311</v>
      </c>
      <c r="EX79" s="780">
        <v>25.61</v>
      </c>
      <c r="EY79" s="780">
        <v>1.1299999999999999E-2</v>
      </c>
      <c r="EZ79" s="95">
        <v>572.81899999999996</v>
      </c>
      <c r="FA79" s="95">
        <v>49.732999999999997</v>
      </c>
      <c r="FB79" s="780">
        <v>39.195</v>
      </c>
      <c r="FC79" s="780">
        <v>18.343</v>
      </c>
      <c r="FD79" s="780">
        <v>21083</v>
      </c>
      <c r="FE79" s="780">
        <v>3257</v>
      </c>
      <c r="FF79" s="780">
        <v>4.5460000000000003</v>
      </c>
      <c r="FG79" s="780">
        <v>13.246</v>
      </c>
      <c r="FH79" s="780">
        <v>16.920999999999999</v>
      </c>
      <c r="FI79" s="780">
        <v>6.54</v>
      </c>
      <c r="FJ79" s="780">
        <v>8.9160000000000004</v>
      </c>
      <c r="FK79" s="780">
        <v>11.2</v>
      </c>
      <c r="FL79" s="780">
        <v>18.082999999999998</v>
      </c>
      <c r="FM79" s="780">
        <v>0.53200000000000003</v>
      </c>
      <c r="FN79" s="780">
        <v>0.88100000000000001</v>
      </c>
      <c r="FO79" s="780" t="s">
        <v>6292</v>
      </c>
      <c r="FP79" s="780">
        <v>9.1669999999999998</v>
      </c>
      <c r="FQ79" s="780">
        <v>3.048</v>
      </c>
      <c r="FR79" s="780">
        <v>0.78800000000000003</v>
      </c>
      <c r="FS79" s="780">
        <v>23.004999999999999</v>
      </c>
      <c r="FT79" s="780">
        <v>2.339</v>
      </c>
      <c r="FU79" s="783"/>
      <c r="FV79" s="785">
        <v>516.45000000000005</v>
      </c>
      <c r="FW79" s="825">
        <v>50339</v>
      </c>
      <c r="FX79" s="799">
        <v>1049.1990000000001</v>
      </c>
      <c r="FY79" s="95">
        <v>29.8</v>
      </c>
      <c r="FZ79" s="780">
        <v>107.742</v>
      </c>
      <c r="GA79" s="780">
        <v>107.742</v>
      </c>
      <c r="GB79" s="780">
        <v>107.742</v>
      </c>
      <c r="GC79" s="780">
        <v>628623</v>
      </c>
      <c r="GD79" s="780">
        <v>39.311</v>
      </c>
      <c r="GE79" s="783"/>
      <c r="GF79" s="95">
        <v>72.251999999999995</v>
      </c>
      <c r="GG79" s="826">
        <v>10310</v>
      </c>
      <c r="GH79" s="783"/>
      <c r="GI79" s="780">
        <v>47.055</v>
      </c>
      <c r="GJ79" s="780" t="s">
        <v>6293</v>
      </c>
      <c r="GK79" s="780">
        <v>88.426000000000002</v>
      </c>
      <c r="GL79" s="780">
        <v>88.426000000000002</v>
      </c>
      <c r="GM79" s="780">
        <v>222.49799999999999</v>
      </c>
      <c r="GN79" s="780">
        <v>222.49799999999999</v>
      </c>
      <c r="GO79" s="780">
        <v>100.3</v>
      </c>
      <c r="GP79" s="780">
        <v>88.876000000000005</v>
      </c>
      <c r="GQ79" s="780">
        <v>60365</v>
      </c>
      <c r="GR79" s="780">
        <v>117.824</v>
      </c>
      <c r="GS79" s="780">
        <v>269.65899999999999</v>
      </c>
      <c r="GT79" s="780">
        <v>166.48500000000001</v>
      </c>
      <c r="GU79" s="780">
        <v>165.89599999999999</v>
      </c>
      <c r="GV79" s="780">
        <v>165.89599999999999</v>
      </c>
      <c r="GW79" s="780">
        <v>693</v>
      </c>
      <c r="GX79" s="780" t="s">
        <v>6294</v>
      </c>
      <c r="GY79" s="780"/>
      <c r="GZ79" s="780">
        <v>31.170999999999999</v>
      </c>
      <c r="HA79" s="780">
        <v>1.8</v>
      </c>
      <c r="HB79" s="780">
        <v>5.4960000000000004</v>
      </c>
      <c r="HC79" s="780">
        <v>8.5570000000000004</v>
      </c>
      <c r="HD79" s="780">
        <v>14633</v>
      </c>
      <c r="HE79" s="783"/>
      <c r="HF79" s="783"/>
      <c r="HG79" s="783"/>
      <c r="HH79" s="783"/>
      <c r="HI79" s="780">
        <v>19.257999999999999</v>
      </c>
      <c r="HJ79" s="799">
        <v>1527.5250000000001</v>
      </c>
      <c r="HK79" s="95">
        <v>88.159000000000006</v>
      </c>
      <c r="HL79" s="780">
        <v>43.853000000000002</v>
      </c>
      <c r="HM79" s="95">
        <v>23.9</v>
      </c>
      <c r="HN79" s="783"/>
      <c r="HO79" s="783"/>
      <c r="HP79" s="783"/>
      <c r="HQ79" s="783"/>
      <c r="HR79" s="783"/>
      <c r="HS79" s="780">
        <v>33.509</v>
      </c>
      <c r="HT79" s="780">
        <v>33.831000000000003</v>
      </c>
      <c r="HU79" s="780">
        <v>162.98099999999999</v>
      </c>
      <c r="HV79" s="780">
        <v>162.98099999999999</v>
      </c>
      <c r="HW79" s="780">
        <v>97.9</v>
      </c>
      <c r="HX79" s="823">
        <v>37313</v>
      </c>
      <c r="HY79" s="780" t="s">
        <v>6295</v>
      </c>
      <c r="HZ79" s="780" t="s">
        <v>6296</v>
      </c>
      <c r="IA79" s="780">
        <v>73.790999999999997</v>
      </c>
      <c r="IB79" s="780">
        <v>26.245000000000001</v>
      </c>
      <c r="IC79" s="780">
        <v>109.33199999999999</v>
      </c>
      <c r="ID79" s="780" t="s">
        <v>6297</v>
      </c>
      <c r="IE79" s="780">
        <v>70.269000000000005</v>
      </c>
      <c r="IF79" s="780">
        <v>70.269000000000005</v>
      </c>
      <c r="IG79" s="783"/>
      <c r="IH79" s="783"/>
      <c r="II79" s="780"/>
      <c r="IJ79" s="783"/>
      <c r="IK79" s="783"/>
      <c r="IL79" s="90"/>
      <c r="IM79" s="95">
        <v>102.071</v>
      </c>
      <c r="IN79" s="95">
        <v>816.7</v>
      </c>
      <c r="IO79" s="780">
        <v>14.81</v>
      </c>
      <c r="IP79" s="780">
        <v>14.87</v>
      </c>
      <c r="IQ79" s="780">
        <v>3020</v>
      </c>
      <c r="IR79" s="785">
        <v>80.665000000000006</v>
      </c>
      <c r="IS79" s="780">
        <v>10.611000000000001</v>
      </c>
      <c r="IT79" s="780">
        <v>3.9180000000000001</v>
      </c>
      <c r="IU79" s="780">
        <v>9.6000000000000002E-2</v>
      </c>
      <c r="IV79" s="780">
        <v>25.483000000000001</v>
      </c>
      <c r="IW79" s="95">
        <v>647.79999999999995</v>
      </c>
      <c r="IX79" s="95">
        <v>6.226</v>
      </c>
      <c r="IY79" s="95">
        <v>1.673</v>
      </c>
      <c r="IZ79" s="800">
        <v>7.4</v>
      </c>
      <c r="JA79" s="800">
        <v>35.975999999999999</v>
      </c>
      <c r="JB79" s="800">
        <v>5.0960000000000001</v>
      </c>
      <c r="JC79" s="800">
        <v>37.1</v>
      </c>
      <c r="JD79" s="95">
        <v>1.4470000000000001</v>
      </c>
      <c r="JE79" s="95">
        <v>8.2379999999999995</v>
      </c>
      <c r="JF79" s="95">
        <v>8.2379999999999995</v>
      </c>
      <c r="JG79" s="95">
        <v>2.3380000000000001</v>
      </c>
      <c r="JH79" s="95">
        <v>0.878</v>
      </c>
      <c r="JI79" s="95">
        <v>6.0810000000000004</v>
      </c>
      <c r="JJ79" s="95">
        <v>5.2</v>
      </c>
      <c r="JK79" s="95">
        <v>20.3</v>
      </c>
      <c r="JL79" s="95">
        <v>10.6</v>
      </c>
      <c r="JM79" s="95">
        <v>0.75600000000000001</v>
      </c>
      <c r="JN79" s="95">
        <v>6.8</v>
      </c>
      <c r="JO79" s="95">
        <v>1.837</v>
      </c>
      <c r="JP79" s="95">
        <v>9.5419999999999998</v>
      </c>
      <c r="JQ79" s="95">
        <v>112.38800000000001</v>
      </c>
      <c r="JR79" s="95">
        <v>17.375</v>
      </c>
      <c r="JS79" s="780">
        <v>2.968</v>
      </c>
      <c r="JT79" s="780">
        <v>0.75</v>
      </c>
      <c r="JU79" s="780">
        <v>38.694000000000003</v>
      </c>
      <c r="JV79" s="780"/>
      <c r="JW79" s="780">
        <v>1.1399999999999999</v>
      </c>
      <c r="JX79" s="780">
        <v>23508</v>
      </c>
      <c r="JY79" s="780">
        <v>29.044</v>
      </c>
      <c r="JZ79" s="780">
        <v>0.53300000000000003</v>
      </c>
      <c r="KA79" s="783"/>
      <c r="KB79" s="780">
        <v>45.063000000000002</v>
      </c>
      <c r="KC79" s="780">
        <v>128.15899999999999</v>
      </c>
      <c r="KD79" s="780">
        <v>40.692</v>
      </c>
      <c r="KE79" s="780">
        <v>44.987000000000002</v>
      </c>
      <c r="KF79" s="780">
        <v>387.23500000000001</v>
      </c>
      <c r="KG79" s="780">
        <v>19.603999999999999</v>
      </c>
      <c r="KH79" s="780">
        <v>278.72500000000002</v>
      </c>
      <c r="KI79" s="780">
        <v>36.222000000000001</v>
      </c>
      <c r="KJ79" s="780">
        <v>30.57</v>
      </c>
      <c r="KK79" s="780">
        <v>11.103999999999999</v>
      </c>
      <c r="KL79" s="780">
        <v>2.8039999999999998</v>
      </c>
      <c r="KM79" s="780">
        <v>0.63700000000000001</v>
      </c>
      <c r="KN79" s="780">
        <v>2.7109999999999999</v>
      </c>
      <c r="KO79" s="780">
        <v>126.11</v>
      </c>
      <c r="KP79" s="799">
        <v>413251</v>
      </c>
      <c r="KQ79" s="783"/>
      <c r="KR79" s="90">
        <v>506.18599999999998</v>
      </c>
      <c r="KS79" s="783"/>
      <c r="KT79" s="762">
        <v>51.48</v>
      </c>
      <c r="KU79" s="90">
        <v>26.52</v>
      </c>
      <c r="KV79" s="90">
        <v>118.11499999999999</v>
      </c>
      <c r="KW79" s="90">
        <v>108.376</v>
      </c>
      <c r="KX79" s="90">
        <v>31.445</v>
      </c>
      <c r="KY79" s="90">
        <v>28106</v>
      </c>
      <c r="KZ79" s="90">
        <v>65.784000000000006</v>
      </c>
      <c r="LA79" s="90">
        <v>9477</v>
      </c>
      <c r="LB79" s="90">
        <v>0.39300000000000002</v>
      </c>
      <c r="LC79" s="90">
        <v>1.994</v>
      </c>
      <c r="LD79" s="90">
        <v>0.499</v>
      </c>
      <c r="LE79" s="90">
        <v>5.2160000000000002</v>
      </c>
      <c r="LF79" s="90">
        <v>1.2969999999999999</v>
      </c>
      <c r="LG79" s="90">
        <v>0.95399999999999996</v>
      </c>
      <c r="LH79" s="90">
        <v>9.4269999999999996</v>
      </c>
      <c r="LI79" s="90">
        <v>4.9560000000000004</v>
      </c>
      <c r="LJ79" s="90">
        <v>3.698</v>
      </c>
      <c r="LK79" s="90">
        <v>0.77300000000000002</v>
      </c>
      <c r="LL79" s="90">
        <v>17.030999999999999</v>
      </c>
      <c r="LM79" s="90">
        <v>17.114000000000001</v>
      </c>
      <c r="LN79" s="90">
        <v>51.908999999999999</v>
      </c>
      <c r="LO79" s="90">
        <v>5.6820000000000004</v>
      </c>
      <c r="LP79" s="90">
        <v>3.774</v>
      </c>
      <c r="LQ79" s="90">
        <v>1.7050000000000001</v>
      </c>
    </row>
    <row r="80" spans="1:329" ht="409.5" customHeight="1" x14ac:dyDescent="0.2">
      <c r="A80" s="757"/>
      <c r="B80" s="767"/>
      <c r="C80" s="757"/>
      <c r="D80" s="751"/>
      <c r="E80" s="85" t="s">
        <v>191</v>
      </c>
      <c r="F80" s="783"/>
      <c r="G80" s="95"/>
      <c r="H80" s="783"/>
      <c r="I80" s="783"/>
      <c r="J80" s="95"/>
      <c r="K80" s="780" t="s">
        <v>6298</v>
      </c>
      <c r="L80" s="780" t="s">
        <v>783</v>
      </c>
      <c r="M80" s="780" t="s">
        <v>783</v>
      </c>
      <c r="N80" s="780" t="s">
        <v>783</v>
      </c>
      <c r="O80" s="780" t="s">
        <v>783</v>
      </c>
      <c r="P80" s="780" t="s">
        <v>783</v>
      </c>
      <c r="Q80" s="95" t="s">
        <v>6299</v>
      </c>
      <c r="R80" s="780" t="s">
        <v>6300</v>
      </c>
      <c r="S80" s="95" t="s">
        <v>6301</v>
      </c>
      <c r="T80" s="780" t="s">
        <v>6302</v>
      </c>
      <c r="U80" s="780" t="s">
        <v>6303</v>
      </c>
      <c r="V80" s="95" t="s">
        <v>6303</v>
      </c>
      <c r="W80" s="780" t="s">
        <v>6303</v>
      </c>
      <c r="X80" s="95" t="s">
        <v>6303</v>
      </c>
      <c r="Y80" s="95" t="s">
        <v>6303</v>
      </c>
      <c r="Z80" s="95" t="s">
        <v>6303</v>
      </c>
      <c r="AA80" s="783"/>
      <c r="AB80" s="95" t="s">
        <v>6304</v>
      </c>
      <c r="AC80" s="784"/>
      <c r="AD80" s="783"/>
      <c r="AE80" s="783"/>
      <c r="AF80" s="783"/>
      <c r="AG80" s="783"/>
      <c r="AH80" s="783"/>
      <c r="AI80" s="783"/>
      <c r="AJ80" s="780"/>
      <c r="AK80" s="780" t="s">
        <v>1166</v>
      </c>
      <c r="AL80" s="95" t="s">
        <v>6305</v>
      </c>
      <c r="AM80" s="95" t="s">
        <v>6305</v>
      </c>
      <c r="AN80" s="95" t="s">
        <v>1166</v>
      </c>
      <c r="AO80" s="783"/>
      <c r="AP80" s="95" t="s">
        <v>6306</v>
      </c>
      <c r="AQ80" s="783"/>
      <c r="AR80" s="780" t="s">
        <v>6307</v>
      </c>
      <c r="AS80" s="780" t="s">
        <v>6308</v>
      </c>
      <c r="AT80" s="783"/>
      <c r="AU80" s="95" t="s">
        <v>1268</v>
      </c>
      <c r="AV80" s="780" t="s">
        <v>1268</v>
      </c>
      <c r="AW80" s="780" t="s">
        <v>1268</v>
      </c>
      <c r="AX80" s="95" t="s">
        <v>1268</v>
      </c>
      <c r="AY80" s="95"/>
      <c r="AZ80" s="783"/>
      <c r="BA80" s="783"/>
      <c r="BB80" s="783"/>
      <c r="BC80" s="783"/>
      <c r="BD80" s="95" t="s">
        <v>6309</v>
      </c>
      <c r="BE80" s="95" t="s">
        <v>6310</v>
      </c>
      <c r="BF80" s="95" t="s">
        <v>6311</v>
      </c>
      <c r="BG80" s="796" t="s">
        <v>6312</v>
      </c>
      <c r="BH80" s="796" t="s">
        <v>6313</v>
      </c>
      <c r="BI80" s="796" t="s">
        <v>6313</v>
      </c>
      <c r="BJ80" s="796" t="s">
        <v>6314</v>
      </c>
      <c r="BK80" s="783"/>
      <c r="BL80" s="69" t="s">
        <v>6315</v>
      </c>
      <c r="BM80" s="783"/>
      <c r="BN80" s="69" t="s">
        <v>6316</v>
      </c>
      <c r="BO80" s="69"/>
      <c r="BP80" s="69" t="s">
        <v>6317</v>
      </c>
      <c r="BQ80" s="783"/>
      <c r="BR80" s="783"/>
      <c r="BS80" s="783"/>
      <c r="BT80" s="783"/>
      <c r="BU80" s="780" t="s">
        <v>481</v>
      </c>
      <c r="BV80" s="95" t="s">
        <v>1552</v>
      </c>
      <c r="BW80" s="780" t="s">
        <v>1552</v>
      </c>
      <c r="BX80" s="95" t="s">
        <v>1552</v>
      </c>
      <c r="BY80" s="95" t="s">
        <v>1552</v>
      </c>
      <c r="BZ80" s="95" t="s">
        <v>1552</v>
      </c>
      <c r="CA80" s="95" t="s">
        <v>1552</v>
      </c>
      <c r="CB80" s="95" t="s">
        <v>1552</v>
      </c>
      <c r="CC80" s="95" t="s">
        <v>6318</v>
      </c>
      <c r="CD80" s="95" t="s">
        <v>1552</v>
      </c>
      <c r="CE80" s="95" t="s">
        <v>1552</v>
      </c>
      <c r="CF80" s="95" t="s">
        <v>1552</v>
      </c>
      <c r="CG80" s="95" t="s">
        <v>1552</v>
      </c>
      <c r="CH80" s="780" t="s">
        <v>1552</v>
      </c>
      <c r="CI80" s="95" t="s">
        <v>1552</v>
      </c>
      <c r="CJ80" s="780" t="s">
        <v>1552</v>
      </c>
      <c r="CK80" s="780" t="s">
        <v>1552</v>
      </c>
      <c r="CL80" s="780" t="s">
        <v>1552</v>
      </c>
      <c r="CM80" s="780" t="s">
        <v>6319</v>
      </c>
      <c r="CN80" s="780"/>
      <c r="CO80" s="780" t="s">
        <v>1552</v>
      </c>
      <c r="CP80" s="780" t="s">
        <v>1552</v>
      </c>
      <c r="CQ80" s="780" t="s">
        <v>1552</v>
      </c>
      <c r="CR80" s="95" t="s">
        <v>1552</v>
      </c>
      <c r="CS80" s="780" t="s">
        <v>1552</v>
      </c>
      <c r="CT80" s="95"/>
      <c r="CU80" s="780" t="s">
        <v>1552</v>
      </c>
      <c r="CV80" s="780" t="s">
        <v>1552</v>
      </c>
      <c r="CW80" s="780" t="s">
        <v>6320</v>
      </c>
      <c r="CX80" s="780" t="s">
        <v>1552</v>
      </c>
      <c r="CY80" s="780" t="s">
        <v>1552</v>
      </c>
      <c r="CZ80" s="95" t="s">
        <v>1552</v>
      </c>
      <c r="DA80" s="780" t="s">
        <v>1552</v>
      </c>
      <c r="DB80" s="95" t="s">
        <v>1552</v>
      </c>
      <c r="DC80" s="780" t="s">
        <v>1552</v>
      </c>
      <c r="DD80" s="780" t="s">
        <v>1552</v>
      </c>
      <c r="DE80" s="780" t="s">
        <v>6321</v>
      </c>
      <c r="DF80" s="780" t="s">
        <v>1552</v>
      </c>
      <c r="DG80" s="95" t="s">
        <v>1552</v>
      </c>
      <c r="DH80" s="94" t="s">
        <v>1552</v>
      </c>
      <c r="DI80" s="95" t="s">
        <v>1552</v>
      </c>
      <c r="DJ80" s="95" t="s">
        <v>1552</v>
      </c>
      <c r="DK80" s="95" t="s">
        <v>1552</v>
      </c>
      <c r="DL80" s="95" t="s">
        <v>1552</v>
      </c>
      <c r="DM80" s="780" t="s">
        <v>1552</v>
      </c>
      <c r="DN80" s="780" t="s">
        <v>6322</v>
      </c>
      <c r="DO80" s="780" t="s">
        <v>1552</v>
      </c>
      <c r="DP80" s="780" t="s">
        <v>6323</v>
      </c>
      <c r="DQ80" s="785" t="s">
        <v>6324</v>
      </c>
      <c r="DR80" s="780"/>
      <c r="DS80" s="783"/>
      <c r="DT80" s="783"/>
      <c r="DU80" s="783"/>
      <c r="DV80" s="84" t="s">
        <v>6325</v>
      </c>
      <c r="DW80" s="84" t="s">
        <v>6325</v>
      </c>
      <c r="DX80" s="780" t="s">
        <v>6326</v>
      </c>
      <c r="DY80" s="783"/>
      <c r="DZ80" s="780" t="s">
        <v>6327</v>
      </c>
      <c r="EA80" s="780" t="s">
        <v>6327</v>
      </c>
      <c r="EB80" s="95"/>
      <c r="EC80" s="783"/>
      <c r="ED80" s="95"/>
      <c r="EE80" s="783"/>
      <c r="EF80" s="783"/>
      <c r="EG80" s="783"/>
      <c r="EH80" s="783"/>
      <c r="EI80" s="780" t="s">
        <v>6328</v>
      </c>
      <c r="EJ80" s="780" t="s">
        <v>6328</v>
      </c>
      <c r="EK80" s="780" t="s">
        <v>6329</v>
      </c>
      <c r="EL80" s="780" t="s">
        <v>1789</v>
      </c>
      <c r="EM80" s="780" t="s">
        <v>1789</v>
      </c>
      <c r="EN80" s="780" t="s">
        <v>1789</v>
      </c>
      <c r="EO80" s="780" t="s">
        <v>1789</v>
      </c>
      <c r="EP80" s="780" t="s">
        <v>1789</v>
      </c>
      <c r="EQ80" s="783"/>
      <c r="ER80" s="780" t="s">
        <v>6330</v>
      </c>
      <c r="ES80" s="780" t="s">
        <v>6331</v>
      </c>
      <c r="ET80" s="780" t="s">
        <v>6332</v>
      </c>
      <c r="EU80" s="780" t="s">
        <v>6333</v>
      </c>
      <c r="EV80" s="780" t="s">
        <v>6333</v>
      </c>
      <c r="EW80" s="780" t="s">
        <v>6334</v>
      </c>
      <c r="EX80" s="780" t="s">
        <v>6335</v>
      </c>
      <c r="EY80" s="780">
        <v>87.593999999999994</v>
      </c>
      <c r="EZ80" s="95" t="s">
        <v>6336</v>
      </c>
      <c r="FA80" s="95" t="s">
        <v>6337</v>
      </c>
      <c r="FB80" s="780" t="s">
        <v>6338</v>
      </c>
      <c r="FC80" s="780" t="s">
        <v>6339</v>
      </c>
      <c r="FD80" s="780" t="s">
        <v>6340</v>
      </c>
      <c r="FE80" s="780"/>
      <c r="FF80" s="780" t="s">
        <v>481</v>
      </c>
      <c r="FG80" s="780" t="s">
        <v>481</v>
      </c>
      <c r="FH80" s="780"/>
      <c r="FI80" s="780" t="s">
        <v>6341</v>
      </c>
      <c r="FJ80" s="780" t="s">
        <v>6342</v>
      </c>
      <c r="FK80" s="780" t="s">
        <v>6343</v>
      </c>
      <c r="FL80" s="780"/>
      <c r="FM80" s="780" t="s">
        <v>6187</v>
      </c>
      <c r="FN80" s="780" t="s">
        <v>6187</v>
      </c>
      <c r="FO80" s="780" t="s">
        <v>6340</v>
      </c>
      <c r="FP80" s="780" t="s">
        <v>6344</v>
      </c>
      <c r="FQ80" s="780" t="s">
        <v>6345</v>
      </c>
      <c r="FR80" s="780" t="s">
        <v>6346</v>
      </c>
      <c r="FS80" s="780" t="s">
        <v>6340</v>
      </c>
      <c r="FT80" s="780" t="s">
        <v>6347</v>
      </c>
      <c r="FU80" s="783"/>
      <c r="FV80" s="785" t="s">
        <v>6348</v>
      </c>
      <c r="FW80" s="780" t="s">
        <v>6349</v>
      </c>
      <c r="FX80" s="95" t="s">
        <v>2138</v>
      </c>
      <c r="FY80" s="95" t="s">
        <v>2138</v>
      </c>
      <c r="FZ80" s="780" t="s">
        <v>6349</v>
      </c>
      <c r="GA80" s="780" t="s">
        <v>6349</v>
      </c>
      <c r="GB80" s="780" t="s">
        <v>6349</v>
      </c>
      <c r="GC80" s="780" t="s">
        <v>6350</v>
      </c>
      <c r="GD80" s="780" t="s">
        <v>6351</v>
      </c>
      <c r="GE80" s="783"/>
      <c r="GF80" s="95"/>
      <c r="GG80" s="785" t="s">
        <v>6352</v>
      </c>
      <c r="GH80" s="783"/>
      <c r="GI80" s="780" t="s">
        <v>6353</v>
      </c>
      <c r="GJ80" s="780" t="s">
        <v>6354</v>
      </c>
      <c r="GK80" s="780" t="s">
        <v>6353</v>
      </c>
      <c r="GL80" s="780" t="s">
        <v>6353</v>
      </c>
      <c r="GM80" s="780" t="s">
        <v>6355</v>
      </c>
      <c r="GN80" s="780" t="s">
        <v>6355</v>
      </c>
      <c r="GO80" s="780" t="s">
        <v>6356</v>
      </c>
      <c r="GP80" s="780" t="s">
        <v>2461</v>
      </c>
      <c r="GQ80" s="780" t="s">
        <v>2912</v>
      </c>
      <c r="GR80" s="780" t="s">
        <v>6357</v>
      </c>
      <c r="GS80" s="780" t="s">
        <v>6357</v>
      </c>
      <c r="GT80" s="780" t="s">
        <v>6357</v>
      </c>
      <c r="GU80" s="780" t="s">
        <v>6358</v>
      </c>
      <c r="GV80" s="780" t="s">
        <v>6359</v>
      </c>
      <c r="GW80" s="780" t="s">
        <v>6360</v>
      </c>
      <c r="GX80" s="780" t="s">
        <v>6361</v>
      </c>
      <c r="GY80" s="780"/>
      <c r="GZ80" s="780" t="s">
        <v>6362</v>
      </c>
      <c r="HA80" s="780" t="s">
        <v>6363</v>
      </c>
      <c r="HB80" s="780" t="s">
        <v>6362</v>
      </c>
      <c r="HC80" s="780" t="s">
        <v>6364</v>
      </c>
      <c r="HD80" s="780" t="s">
        <v>6357</v>
      </c>
      <c r="HE80" s="783"/>
      <c r="HF80" s="783"/>
      <c r="HG80" s="783"/>
      <c r="HH80" s="783"/>
      <c r="HI80" s="780" t="s">
        <v>6365</v>
      </c>
      <c r="HJ80" s="95" t="s">
        <v>6366</v>
      </c>
      <c r="HK80" s="95" t="s">
        <v>6367</v>
      </c>
      <c r="HL80" s="780" t="s">
        <v>6368</v>
      </c>
      <c r="HM80" s="95" t="s">
        <v>6369</v>
      </c>
      <c r="HN80" s="783"/>
      <c r="HO80" s="783"/>
      <c r="HP80" s="783"/>
      <c r="HQ80" s="783"/>
      <c r="HR80" s="783"/>
      <c r="HS80" s="780" t="s">
        <v>6370</v>
      </c>
      <c r="HT80" s="780" t="s">
        <v>6370</v>
      </c>
      <c r="HU80" s="780" t="s">
        <v>2294</v>
      </c>
      <c r="HV80" s="780" t="s">
        <v>6371</v>
      </c>
      <c r="HW80" s="780" t="s">
        <v>6370</v>
      </c>
      <c r="HX80" s="780" t="s">
        <v>6372</v>
      </c>
      <c r="HY80" s="780" t="s">
        <v>6370</v>
      </c>
      <c r="HZ80" s="780" t="s">
        <v>6295</v>
      </c>
      <c r="IA80" s="780" t="s">
        <v>6370</v>
      </c>
      <c r="IB80" s="780" t="s">
        <v>6373</v>
      </c>
      <c r="IC80" s="780" t="s">
        <v>6370</v>
      </c>
      <c r="ID80" s="780" t="s">
        <v>6374</v>
      </c>
      <c r="IE80" s="780" t="s">
        <v>6375</v>
      </c>
      <c r="IF80" s="780" t="s">
        <v>6376</v>
      </c>
      <c r="IG80" s="783"/>
      <c r="IH80" s="783"/>
      <c r="II80" s="780"/>
      <c r="IJ80" s="783"/>
      <c r="IK80" s="783"/>
      <c r="IL80" s="90"/>
      <c r="IM80" s="95" t="s">
        <v>6377</v>
      </c>
      <c r="IN80" s="95" t="s">
        <v>6378</v>
      </c>
      <c r="IO80" s="780" t="s">
        <v>6379</v>
      </c>
      <c r="IP80" s="780" t="s">
        <v>6380</v>
      </c>
      <c r="IQ80" s="780" t="s">
        <v>6381</v>
      </c>
      <c r="IR80" s="785" t="s">
        <v>2949</v>
      </c>
      <c r="IS80" s="780" t="s">
        <v>6382</v>
      </c>
      <c r="IT80" s="780" t="s">
        <v>6383</v>
      </c>
      <c r="IU80" s="780" t="s">
        <v>6384</v>
      </c>
      <c r="IV80" s="780" t="s">
        <v>6385</v>
      </c>
      <c r="IW80" s="95" t="s">
        <v>6386</v>
      </c>
      <c r="IX80" s="95" t="s">
        <v>2748</v>
      </c>
      <c r="IY80" s="95" t="s">
        <v>6387</v>
      </c>
      <c r="IZ80" s="95" t="s">
        <v>2748</v>
      </c>
      <c r="JA80" s="95" t="s">
        <v>6388</v>
      </c>
      <c r="JB80" s="95" t="s">
        <v>6388</v>
      </c>
      <c r="JC80" s="95" t="s">
        <v>6389</v>
      </c>
      <c r="JD80" s="95" t="s">
        <v>6390</v>
      </c>
      <c r="JE80" s="95" t="s">
        <v>6390</v>
      </c>
      <c r="JF80" s="95" t="s">
        <v>6390</v>
      </c>
      <c r="JG80" s="95" t="s">
        <v>6390</v>
      </c>
      <c r="JH80" s="95" t="s">
        <v>6390</v>
      </c>
      <c r="JI80" s="95" t="s">
        <v>6391</v>
      </c>
      <c r="JJ80" s="95" t="s">
        <v>6392</v>
      </c>
      <c r="JK80" s="95" t="s">
        <v>2748</v>
      </c>
      <c r="JL80" s="95"/>
      <c r="JM80" s="95" t="s">
        <v>6390</v>
      </c>
      <c r="JN80" s="95" t="s">
        <v>6393</v>
      </c>
      <c r="JO80" s="95" t="s">
        <v>6390</v>
      </c>
      <c r="JP80" s="95" t="s">
        <v>6394</v>
      </c>
      <c r="JQ80" s="95" t="s">
        <v>6388</v>
      </c>
      <c r="JR80" s="95" t="s">
        <v>2748</v>
      </c>
      <c r="JS80" s="780"/>
      <c r="JT80" s="780"/>
      <c r="JU80" s="780" t="s">
        <v>3182</v>
      </c>
      <c r="JV80" s="780"/>
      <c r="JW80" s="780"/>
      <c r="JX80" s="780" t="s">
        <v>6395</v>
      </c>
      <c r="JY80" s="780" t="s">
        <v>3182</v>
      </c>
      <c r="JZ80" s="780" t="s">
        <v>6396</v>
      </c>
      <c r="KA80" s="783"/>
      <c r="KB80" s="780" t="s">
        <v>6397</v>
      </c>
      <c r="KC80" s="780" t="s">
        <v>2848</v>
      </c>
      <c r="KD80" s="780" t="s">
        <v>2848</v>
      </c>
      <c r="KE80" s="780" t="s">
        <v>6398</v>
      </c>
      <c r="KF80" s="780" t="s">
        <v>2536</v>
      </c>
      <c r="KG80" s="780" t="s">
        <v>6399</v>
      </c>
      <c r="KH80" s="780" t="s">
        <v>6400</v>
      </c>
      <c r="KI80" s="780" t="s">
        <v>6401</v>
      </c>
      <c r="KJ80" s="780" t="s">
        <v>6402</v>
      </c>
      <c r="KK80" s="780" t="s">
        <v>6403</v>
      </c>
      <c r="KL80" s="780" t="s">
        <v>6404</v>
      </c>
      <c r="KM80" s="780"/>
      <c r="KN80" s="780" t="s">
        <v>6405</v>
      </c>
      <c r="KO80" s="780" t="s">
        <v>6406</v>
      </c>
      <c r="KP80" s="95" t="s">
        <v>6407</v>
      </c>
      <c r="KQ80" s="783"/>
      <c r="KR80" s="90" t="s">
        <v>6408</v>
      </c>
      <c r="KS80" s="783"/>
      <c r="KT80" s="90" t="s">
        <v>6409</v>
      </c>
      <c r="KU80" s="90" t="s">
        <v>6410</v>
      </c>
      <c r="KV80" s="90" t="s">
        <v>6411</v>
      </c>
      <c r="KW80" s="90" t="s">
        <v>6412</v>
      </c>
      <c r="KX80" s="90" t="s">
        <v>6413</v>
      </c>
      <c r="KY80" s="90" t="s">
        <v>6281</v>
      </c>
      <c r="KZ80" s="90" t="s">
        <v>6414</v>
      </c>
      <c r="LA80" s="90" t="s">
        <v>2536</v>
      </c>
      <c r="LB80" s="90" t="s">
        <v>6415</v>
      </c>
      <c r="LC80" s="90" t="s">
        <v>6415</v>
      </c>
      <c r="LD80" s="90" t="s">
        <v>6415</v>
      </c>
      <c r="LE80" s="90" t="s">
        <v>6415</v>
      </c>
      <c r="LF80" s="90" t="s">
        <v>6415</v>
      </c>
      <c r="LG80" s="90" t="s">
        <v>6415</v>
      </c>
      <c r="LH80" s="90" t="s">
        <v>6416</v>
      </c>
      <c r="LI80" s="90" t="s">
        <v>6417</v>
      </c>
      <c r="LJ80" s="90" t="s">
        <v>6417</v>
      </c>
      <c r="LK80" s="90" t="s">
        <v>6417</v>
      </c>
      <c r="LL80" s="90" t="s">
        <v>6418</v>
      </c>
      <c r="LM80" s="90" t="s">
        <v>6419</v>
      </c>
      <c r="LN80" s="90" t="s">
        <v>2536</v>
      </c>
      <c r="LO80" s="90" t="s">
        <v>6420</v>
      </c>
      <c r="LP80" s="90" t="s">
        <v>6421</v>
      </c>
      <c r="LQ80" s="90" t="s">
        <v>6422</v>
      </c>
    </row>
    <row r="81" spans="1:329" ht="51" x14ac:dyDescent="0.2">
      <c r="A81" s="750" t="s">
        <v>305</v>
      </c>
      <c r="B81" s="751" t="s">
        <v>3445</v>
      </c>
      <c r="C81" s="83" t="s">
        <v>307</v>
      </c>
      <c r="D81" s="69" t="s">
        <v>3446</v>
      </c>
      <c r="E81" s="85" t="s">
        <v>242</v>
      </c>
      <c r="F81" s="783"/>
      <c r="G81" s="95"/>
      <c r="H81" s="783"/>
      <c r="I81" s="783"/>
      <c r="J81" s="95" t="s">
        <v>489</v>
      </c>
      <c r="K81" s="780" t="s">
        <v>451</v>
      </c>
      <c r="L81" s="69" t="s">
        <v>492</v>
      </c>
      <c r="M81" s="815" t="s">
        <v>492</v>
      </c>
      <c r="N81" s="815" t="s">
        <v>492</v>
      </c>
      <c r="O81" s="815" t="s">
        <v>492</v>
      </c>
      <c r="P81" s="815" t="s">
        <v>492</v>
      </c>
      <c r="Q81" s="95"/>
      <c r="R81" s="780" t="s">
        <v>451</v>
      </c>
      <c r="S81" s="95" t="s">
        <v>451</v>
      </c>
      <c r="T81" s="780" t="s">
        <v>451</v>
      </c>
      <c r="U81" s="780" t="s">
        <v>451</v>
      </c>
      <c r="V81" s="95" t="s">
        <v>451</v>
      </c>
      <c r="W81" s="780" t="s">
        <v>451</v>
      </c>
      <c r="X81" s="95" t="s">
        <v>451</v>
      </c>
      <c r="Y81" s="95" t="s">
        <v>451</v>
      </c>
      <c r="Z81" s="95"/>
      <c r="AA81" s="783"/>
      <c r="AB81" s="95" t="s">
        <v>451</v>
      </c>
      <c r="AC81" s="784" t="s">
        <v>451</v>
      </c>
      <c r="AD81" s="783"/>
      <c r="AE81" s="783"/>
      <c r="AF81" s="783"/>
      <c r="AG81" s="783"/>
      <c r="AH81" s="783"/>
      <c r="AI81" s="783"/>
      <c r="AJ81" s="780" t="s">
        <v>451</v>
      </c>
      <c r="AK81" s="780" t="s">
        <v>451</v>
      </c>
      <c r="AL81" s="95" t="s">
        <v>451</v>
      </c>
      <c r="AM81" s="95" t="s">
        <v>451</v>
      </c>
      <c r="AN81" s="95" t="s">
        <v>451</v>
      </c>
      <c r="AO81" s="783"/>
      <c r="AP81" s="95" t="s">
        <v>451</v>
      </c>
      <c r="AQ81" s="783"/>
      <c r="AR81" s="780" t="s">
        <v>451</v>
      </c>
      <c r="AS81" s="780" t="s">
        <v>451</v>
      </c>
      <c r="AT81" s="783"/>
      <c r="AU81" s="95" t="s">
        <v>451</v>
      </c>
      <c r="AV81" s="780" t="s">
        <v>451</v>
      </c>
      <c r="AW81" s="780" t="s">
        <v>451</v>
      </c>
      <c r="AX81" s="95" t="s">
        <v>451</v>
      </c>
      <c r="AY81" s="95" t="s">
        <v>451</v>
      </c>
      <c r="AZ81" s="783"/>
      <c r="BA81" s="783"/>
      <c r="BB81" s="783"/>
      <c r="BC81" s="783"/>
      <c r="BD81" s="95" t="s">
        <v>492</v>
      </c>
      <c r="BE81" s="95" t="s">
        <v>492</v>
      </c>
      <c r="BF81" s="95" t="s">
        <v>451</v>
      </c>
      <c r="BG81" s="796" t="s">
        <v>492</v>
      </c>
      <c r="BH81" s="783"/>
      <c r="BI81" s="783"/>
      <c r="BJ81" s="783"/>
      <c r="BK81" s="783"/>
      <c r="BL81" s="783"/>
      <c r="BM81" s="783"/>
      <c r="BN81" s="69" t="s">
        <v>492</v>
      </c>
      <c r="BO81" s="69"/>
      <c r="BP81" s="69" t="s">
        <v>492</v>
      </c>
      <c r="BQ81" s="69" t="s">
        <v>492</v>
      </c>
      <c r="BR81" s="783"/>
      <c r="BS81" s="783" t="s">
        <v>481</v>
      </c>
      <c r="BT81" s="783"/>
      <c r="BU81" s="780" t="s">
        <v>451</v>
      </c>
      <c r="BV81" s="95" t="s">
        <v>451</v>
      </c>
      <c r="BW81" s="780" t="s">
        <v>451</v>
      </c>
      <c r="BX81" s="95" t="s">
        <v>451</v>
      </c>
      <c r="BY81" s="95" t="s">
        <v>451</v>
      </c>
      <c r="BZ81" s="95" t="s">
        <v>451</v>
      </c>
      <c r="CA81" s="95" t="s">
        <v>451</v>
      </c>
      <c r="CB81" s="95" t="s">
        <v>492</v>
      </c>
      <c r="CC81" s="95" t="s">
        <v>451</v>
      </c>
      <c r="CD81" s="95" t="s">
        <v>451</v>
      </c>
      <c r="CE81" s="95" t="s">
        <v>451</v>
      </c>
      <c r="CF81" s="95" t="s">
        <v>451</v>
      </c>
      <c r="CG81" s="95" t="s">
        <v>451</v>
      </c>
      <c r="CH81" s="780" t="s">
        <v>451</v>
      </c>
      <c r="CI81" s="95" t="s">
        <v>451</v>
      </c>
      <c r="CJ81" s="780" t="s">
        <v>451</v>
      </c>
      <c r="CK81" s="780" t="s">
        <v>451</v>
      </c>
      <c r="CL81" s="780" t="s">
        <v>457</v>
      </c>
      <c r="CM81" s="780" t="s">
        <v>451</v>
      </c>
      <c r="CN81" s="780" t="s">
        <v>451</v>
      </c>
      <c r="CO81" s="780"/>
      <c r="CP81" s="780"/>
      <c r="CQ81" s="780" t="s">
        <v>451</v>
      </c>
      <c r="CR81" s="95" t="s">
        <v>451</v>
      </c>
      <c r="CS81" s="780" t="s">
        <v>451</v>
      </c>
      <c r="CT81" s="95" t="s">
        <v>451</v>
      </c>
      <c r="CU81" s="780" t="s">
        <v>451</v>
      </c>
      <c r="CV81" s="780" t="s">
        <v>451</v>
      </c>
      <c r="CW81" s="780" t="s">
        <v>451</v>
      </c>
      <c r="CX81" s="780" t="s">
        <v>451</v>
      </c>
      <c r="CY81" s="780" t="s">
        <v>451</v>
      </c>
      <c r="CZ81" s="95" t="s">
        <v>451</v>
      </c>
      <c r="DA81" s="780" t="s">
        <v>451</v>
      </c>
      <c r="DB81" s="95" t="s">
        <v>995</v>
      </c>
      <c r="DC81" s="780" t="s">
        <v>451</v>
      </c>
      <c r="DD81" s="780" t="s">
        <v>451</v>
      </c>
      <c r="DE81" s="780" t="s">
        <v>451</v>
      </c>
      <c r="DF81" s="780" t="s">
        <v>451</v>
      </c>
      <c r="DG81" s="95" t="s">
        <v>451</v>
      </c>
      <c r="DH81" s="94" t="s">
        <v>451</v>
      </c>
      <c r="DI81" s="95" t="s">
        <v>451</v>
      </c>
      <c r="DJ81" s="95" t="s">
        <v>451</v>
      </c>
      <c r="DK81" s="95" t="s">
        <v>451</v>
      </c>
      <c r="DL81" s="95" t="s">
        <v>451</v>
      </c>
      <c r="DM81" s="780" t="s">
        <v>451</v>
      </c>
      <c r="DN81" s="780" t="s">
        <v>451</v>
      </c>
      <c r="DO81" s="780" t="s">
        <v>451</v>
      </c>
      <c r="DP81" s="780" t="s">
        <v>492</v>
      </c>
      <c r="DQ81" s="785" t="s">
        <v>451</v>
      </c>
      <c r="DR81" s="780" t="s">
        <v>679</v>
      </c>
      <c r="DS81" s="783"/>
      <c r="DT81" s="783"/>
      <c r="DU81" s="783"/>
      <c r="DV81" s="84" t="s">
        <v>492</v>
      </c>
      <c r="DW81" s="84" t="s">
        <v>492</v>
      </c>
      <c r="DX81" s="780" t="s">
        <v>451</v>
      </c>
      <c r="DY81" s="783"/>
      <c r="DZ81" s="780" t="s">
        <v>451</v>
      </c>
      <c r="EA81" s="780" t="s">
        <v>451</v>
      </c>
      <c r="EB81" s="95" t="s">
        <v>5990</v>
      </c>
      <c r="EC81" s="783"/>
      <c r="ED81" s="95"/>
      <c r="EE81" s="783"/>
      <c r="EF81" s="783"/>
      <c r="EG81" s="783"/>
      <c r="EH81" s="783"/>
      <c r="EI81" s="780" t="s">
        <v>451</v>
      </c>
      <c r="EJ81" s="780" t="s">
        <v>451</v>
      </c>
      <c r="EK81" s="780" t="s">
        <v>451</v>
      </c>
      <c r="EL81" s="780" t="s">
        <v>451</v>
      </c>
      <c r="EM81" s="780" t="s">
        <v>451</v>
      </c>
      <c r="EN81" s="780" t="s">
        <v>451</v>
      </c>
      <c r="EO81" s="780" t="s">
        <v>451</v>
      </c>
      <c r="EP81" s="780" t="s">
        <v>451</v>
      </c>
      <c r="EQ81" s="783"/>
      <c r="ER81" s="780" t="s">
        <v>451</v>
      </c>
      <c r="ES81" s="780" t="s">
        <v>451</v>
      </c>
      <c r="ET81" s="780" t="s">
        <v>451</v>
      </c>
      <c r="EU81" s="780" t="s">
        <v>457</v>
      </c>
      <c r="EV81" s="780" t="s">
        <v>457</v>
      </c>
      <c r="EW81" s="780" t="s">
        <v>451</v>
      </c>
      <c r="EX81" s="780" t="s">
        <v>6423</v>
      </c>
      <c r="EY81" s="780" t="s">
        <v>6424</v>
      </c>
      <c r="EZ81" s="95" t="s">
        <v>451</v>
      </c>
      <c r="FA81" s="95" t="s">
        <v>451</v>
      </c>
      <c r="FB81" s="780" t="s">
        <v>451</v>
      </c>
      <c r="FC81" s="780" t="s">
        <v>451</v>
      </c>
      <c r="FD81" s="780" t="s">
        <v>451</v>
      </c>
      <c r="FE81" s="780"/>
      <c r="FF81" s="780" t="s">
        <v>481</v>
      </c>
      <c r="FG81" s="780" t="s">
        <v>451</v>
      </c>
      <c r="FH81" s="780" t="s">
        <v>451</v>
      </c>
      <c r="FI81" s="780" t="s">
        <v>6425</v>
      </c>
      <c r="FJ81" s="780" t="s">
        <v>451</v>
      </c>
      <c r="FK81" s="780" t="s">
        <v>451</v>
      </c>
      <c r="FL81" s="780" t="s">
        <v>451</v>
      </c>
      <c r="FM81" s="780" t="s">
        <v>451</v>
      </c>
      <c r="FN81" s="780"/>
      <c r="FO81" s="780" t="s">
        <v>451</v>
      </c>
      <c r="FP81" s="780" t="s">
        <v>451</v>
      </c>
      <c r="FQ81" s="780" t="s">
        <v>451</v>
      </c>
      <c r="FR81" s="780" t="s">
        <v>451</v>
      </c>
      <c r="FS81" s="780"/>
      <c r="FT81" s="780" t="s">
        <v>451</v>
      </c>
      <c r="FU81" s="783"/>
      <c r="FV81" s="785" t="s">
        <v>451</v>
      </c>
      <c r="FW81" s="780" t="s">
        <v>451</v>
      </c>
      <c r="FX81" s="95" t="s">
        <v>451</v>
      </c>
      <c r="FY81" s="95" t="s">
        <v>492</v>
      </c>
      <c r="FZ81" s="780" t="s">
        <v>451</v>
      </c>
      <c r="GA81" s="780" t="s">
        <v>451</v>
      </c>
      <c r="GB81" s="780" t="s">
        <v>451</v>
      </c>
      <c r="GC81" s="780" t="s">
        <v>451</v>
      </c>
      <c r="GD81" s="780" t="s">
        <v>451</v>
      </c>
      <c r="GE81" s="783"/>
      <c r="GF81" s="95" t="s">
        <v>451</v>
      </c>
      <c r="GG81" s="785" t="s">
        <v>451</v>
      </c>
      <c r="GH81" s="783"/>
      <c r="GI81" s="780" t="s">
        <v>451</v>
      </c>
      <c r="GJ81" s="780" t="s">
        <v>451</v>
      </c>
      <c r="GK81" s="780" t="s">
        <v>451</v>
      </c>
      <c r="GL81" s="780" t="s">
        <v>451</v>
      </c>
      <c r="GM81" s="780" t="s">
        <v>451</v>
      </c>
      <c r="GN81" s="780" t="s">
        <v>451</v>
      </c>
      <c r="GO81" s="780" t="s">
        <v>451</v>
      </c>
      <c r="GP81" s="780" t="s">
        <v>451</v>
      </c>
      <c r="GQ81" s="780" t="s">
        <v>451</v>
      </c>
      <c r="GR81" s="780" t="s">
        <v>451</v>
      </c>
      <c r="GS81" s="780" t="s">
        <v>451</v>
      </c>
      <c r="GT81" s="780" t="s">
        <v>451</v>
      </c>
      <c r="GU81" s="780" t="s">
        <v>457</v>
      </c>
      <c r="GV81" s="780" t="s">
        <v>457</v>
      </c>
      <c r="GW81" s="780" t="s">
        <v>451</v>
      </c>
      <c r="GX81" s="780" t="s">
        <v>451</v>
      </c>
      <c r="GY81" s="780"/>
      <c r="GZ81" s="780" t="s">
        <v>451</v>
      </c>
      <c r="HA81" s="780" t="s">
        <v>451</v>
      </c>
      <c r="HB81" s="780" t="s">
        <v>451</v>
      </c>
      <c r="HC81" s="780" t="s">
        <v>451</v>
      </c>
      <c r="HD81" s="780" t="s">
        <v>451</v>
      </c>
      <c r="HE81" s="783"/>
      <c r="HF81" s="783"/>
      <c r="HG81" s="783"/>
      <c r="HH81" s="783"/>
      <c r="HI81" s="780" t="s">
        <v>451</v>
      </c>
      <c r="HJ81" s="95" t="s">
        <v>457</v>
      </c>
      <c r="HK81" s="95" t="s">
        <v>451</v>
      </c>
      <c r="HL81" s="780" t="s">
        <v>451</v>
      </c>
      <c r="HM81" s="95" t="s">
        <v>451</v>
      </c>
      <c r="HN81" s="783"/>
      <c r="HO81" s="783"/>
      <c r="HP81" s="783"/>
      <c r="HQ81" s="783"/>
      <c r="HR81" s="783"/>
      <c r="HS81" s="780" t="s">
        <v>451</v>
      </c>
      <c r="HT81" s="780" t="s">
        <v>451</v>
      </c>
      <c r="HU81" s="780" t="s">
        <v>451</v>
      </c>
      <c r="HV81" s="780" t="s">
        <v>451</v>
      </c>
      <c r="HW81" s="780" t="s">
        <v>451</v>
      </c>
      <c r="HX81" s="780" t="s">
        <v>451</v>
      </c>
      <c r="HY81" s="780" t="s">
        <v>451</v>
      </c>
      <c r="HZ81" s="780" t="s">
        <v>6370</v>
      </c>
      <c r="IA81" s="780" t="s">
        <v>451</v>
      </c>
      <c r="IB81" s="780" t="s">
        <v>451</v>
      </c>
      <c r="IC81" s="780" t="s">
        <v>451</v>
      </c>
      <c r="ID81" s="780" t="s">
        <v>451</v>
      </c>
      <c r="IE81" s="780" t="s">
        <v>451</v>
      </c>
      <c r="IF81" s="780" t="s">
        <v>451</v>
      </c>
      <c r="IG81" s="783"/>
      <c r="IH81" s="783"/>
      <c r="II81" s="780" t="s">
        <v>451</v>
      </c>
      <c r="IJ81" s="783"/>
      <c r="IK81" s="783"/>
      <c r="IL81" s="90" t="s">
        <v>492</v>
      </c>
      <c r="IM81" s="95" t="s">
        <v>451</v>
      </c>
      <c r="IN81" s="95" t="s">
        <v>451</v>
      </c>
      <c r="IO81" s="780" t="s">
        <v>451</v>
      </c>
      <c r="IP81" s="780" t="s">
        <v>451</v>
      </c>
      <c r="IQ81" s="780" t="s">
        <v>481</v>
      </c>
      <c r="IR81" s="785" t="s">
        <v>451</v>
      </c>
      <c r="IS81" s="780" t="s">
        <v>451</v>
      </c>
      <c r="IT81" s="780" t="s">
        <v>451</v>
      </c>
      <c r="IU81" s="780" t="s">
        <v>451</v>
      </c>
      <c r="IV81" s="780" t="s">
        <v>451</v>
      </c>
      <c r="IW81" s="95" t="s">
        <v>492</v>
      </c>
      <c r="IX81" s="95" t="s">
        <v>492</v>
      </c>
      <c r="IY81" s="95" t="s">
        <v>492</v>
      </c>
      <c r="IZ81" s="95" t="s">
        <v>492</v>
      </c>
      <c r="JA81" s="95" t="s">
        <v>492</v>
      </c>
      <c r="JB81" s="95" t="s">
        <v>492</v>
      </c>
      <c r="JC81" s="95" t="s">
        <v>492</v>
      </c>
      <c r="JD81" s="95" t="s">
        <v>492</v>
      </c>
      <c r="JE81" s="95" t="s">
        <v>492</v>
      </c>
      <c r="JF81" s="95" t="s">
        <v>492</v>
      </c>
      <c r="JG81" s="95" t="s">
        <v>451</v>
      </c>
      <c r="JH81" s="95" t="s">
        <v>451</v>
      </c>
      <c r="JI81" s="95" t="s">
        <v>451</v>
      </c>
      <c r="JJ81" s="95" t="s">
        <v>451</v>
      </c>
      <c r="JK81" s="95" t="s">
        <v>451</v>
      </c>
      <c r="JL81" s="95" t="s">
        <v>451</v>
      </c>
      <c r="JM81" s="95" t="s">
        <v>451</v>
      </c>
      <c r="JN81" s="95" t="s">
        <v>451</v>
      </c>
      <c r="JO81" s="95" t="s">
        <v>451</v>
      </c>
      <c r="JP81" s="95" t="s">
        <v>451</v>
      </c>
      <c r="JQ81" s="95" t="s">
        <v>451</v>
      </c>
      <c r="JR81" s="95" t="s">
        <v>451</v>
      </c>
      <c r="JS81" s="780" t="s">
        <v>451</v>
      </c>
      <c r="JT81" s="780" t="s">
        <v>451</v>
      </c>
      <c r="JU81" s="780" t="s">
        <v>451</v>
      </c>
      <c r="JV81" s="780" t="s">
        <v>451</v>
      </c>
      <c r="JW81" s="780"/>
      <c r="JX81" s="780" t="s">
        <v>451</v>
      </c>
      <c r="JY81" s="780" t="s">
        <v>451</v>
      </c>
      <c r="JZ81" s="780"/>
      <c r="KA81" s="783"/>
      <c r="KB81" s="780" t="s">
        <v>451</v>
      </c>
      <c r="KC81" s="780" t="s">
        <v>451</v>
      </c>
      <c r="KD81" s="780" t="s">
        <v>451</v>
      </c>
      <c r="KE81" s="780" t="s">
        <v>451</v>
      </c>
      <c r="KF81" s="780" t="s">
        <v>451</v>
      </c>
      <c r="KG81" s="780" t="s">
        <v>451</v>
      </c>
      <c r="KH81" s="780" t="s">
        <v>451</v>
      </c>
      <c r="KI81" s="780" t="s">
        <v>451</v>
      </c>
      <c r="KJ81" s="780" t="s">
        <v>451</v>
      </c>
      <c r="KK81" s="780" t="s">
        <v>451</v>
      </c>
      <c r="KL81" s="780" t="s">
        <v>451</v>
      </c>
      <c r="KM81" s="780" t="s">
        <v>451</v>
      </c>
      <c r="KN81" s="780" t="s">
        <v>451</v>
      </c>
      <c r="KO81" s="780" t="s">
        <v>451</v>
      </c>
      <c r="KP81" s="95" t="s">
        <v>451</v>
      </c>
      <c r="KQ81" s="783"/>
      <c r="KR81" s="90" t="s">
        <v>492</v>
      </c>
      <c r="KS81" s="783"/>
      <c r="KT81" s="90" t="s">
        <v>489</v>
      </c>
      <c r="KU81" s="90" t="s">
        <v>489</v>
      </c>
      <c r="KV81" s="90" t="s">
        <v>492</v>
      </c>
      <c r="KW81" s="90" t="s">
        <v>492</v>
      </c>
      <c r="KX81" s="90" t="s">
        <v>489</v>
      </c>
      <c r="KY81" s="90" t="s">
        <v>489</v>
      </c>
      <c r="KZ81" s="90" t="s">
        <v>489</v>
      </c>
      <c r="LA81" s="90" t="s">
        <v>492</v>
      </c>
      <c r="LB81" s="90" t="s">
        <v>492</v>
      </c>
      <c r="LC81" s="90" t="s">
        <v>492</v>
      </c>
      <c r="LD81" s="90" t="s">
        <v>492</v>
      </c>
      <c r="LE81" s="90" t="s">
        <v>492</v>
      </c>
      <c r="LF81" s="90" t="s">
        <v>492</v>
      </c>
      <c r="LG81" s="90" t="s">
        <v>492</v>
      </c>
      <c r="LH81" s="90" t="s">
        <v>457</v>
      </c>
      <c r="LI81" s="90" t="s">
        <v>489</v>
      </c>
      <c r="LJ81" s="90" t="s">
        <v>489</v>
      </c>
      <c r="LK81" s="90" t="s">
        <v>489</v>
      </c>
      <c r="LL81" s="90" t="s">
        <v>492</v>
      </c>
      <c r="LM81" s="90" t="s">
        <v>489</v>
      </c>
      <c r="LN81" s="90" t="s">
        <v>492</v>
      </c>
      <c r="LO81" s="90" t="s">
        <v>492</v>
      </c>
      <c r="LP81" s="90" t="s">
        <v>492</v>
      </c>
      <c r="LQ81" s="90" t="s">
        <v>492</v>
      </c>
    </row>
    <row r="82" spans="1:329" ht="141.75" customHeight="1" x14ac:dyDescent="0.2">
      <c r="A82" s="750"/>
      <c r="B82" s="751"/>
      <c r="C82" s="83" t="s">
        <v>308</v>
      </c>
      <c r="D82" s="748" t="s">
        <v>437</v>
      </c>
      <c r="E82" s="85" t="s">
        <v>92</v>
      </c>
      <c r="F82" s="783"/>
      <c r="G82" s="95"/>
      <c r="H82" s="783"/>
      <c r="I82" s="783"/>
      <c r="J82" s="95" t="s">
        <v>6426</v>
      </c>
      <c r="K82" s="780"/>
      <c r="L82" s="69" t="s">
        <v>481</v>
      </c>
      <c r="M82" s="815" t="s">
        <v>481</v>
      </c>
      <c r="N82" s="815" t="s">
        <v>481</v>
      </c>
      <c r="O82" s="783" t="s">
        <v>481</v>
      </c>
      <c r="P82" s="783" t="s">
        <v>481</v>
      </c>
      <c r="Q82" s="95"/>
      <c r="R82" s="780" t="s">
        <v>4783</v>
      </c>
      <c r="S82" s="95"/>
      <c r="T82" s="780"/>
      <c r="U82" s="780"/>
      <c r="V82" s="95"/>
      <c r="W82" s="780"/>
      <c r="X82" s="95"/>
      <c r="Y82" s="95" t="s">
        <v>451</v>
      </c>
      <c r="Z82" s="95"/>
      <c r="AA82" s="783"/>
      <c r="AB82" s="95"/>
      <c r="AC82" s="784"/>
      <c r="AD82" s="783"/>
      <c r="AE82" s="783"/>
      <c r="AF82" s="783"/>
      <c r="AG82" s="783"/>
      <c r="AH82" s="783"/>
      <c r="AI82" s="783"/>
      <c r="AJ82" s="780"/>
      <c r="AK82" s="780"/>
      <c r="AL82" s="95"/>
      <c r="AM82" s="95"/>
      <c r="AN82" s="95"/>
      <c r="AO82" s="783"/>
      <c r="AP82" s="95"/>
      <c r="AQ82" s="783"/>
      <c r="AR82" s="780"/>
      <c r="AS82" s="780" t="s">
        <v>451</v>
      </c>
      <c r="AT82" s="783"/>
      <c r="AU82" s="95"/>
      <c r="AV82" s="780"/>
      <c r="AW82" s="780"/>
      <c r="AX82" s="95"/>
      <c r="AY82" s="95"/>
      <c r="AZ82" s="783"/>
      <c r="BA82" s="783"/>
      <c r="BB82" s="783"/>
      <c r="BC82" s="783"/>
      <c r="BD82" s="95"/>
      <c r="BE82" s="95"/>
      <c r="BF82" s="95"/>
      <c r="BG82" s="783"/>
      <c r="BH82" s="783"/>
      <c r="BI82" s="783"/>
      <c r="BJ82" s="783"/>
      <c r="BK82" s="783"/>
      <c r="BL82" s="783"/>
      <c r="BM82" s="783"/>
      <c r="BN82" s="69"/>
      <c r="BO82" s="69"/>
      <c r="BP82" s="69" t="s">
        <v>492</v>
      </c>
      <c r="BQ82" s="69" t="s">
        <v>492</v>
      </c>
      <c r="BR82" s="783"/>
      <c r="BS82" s="783" t="s">
        <v>481</v>
      </c>
      <c r="BT82" s="783"/>
      <c r="BU82" s="780" t="s">
        <v>451</v>
      </c>
      <c r="BV82" s="95"/>
      <c r="BW82" s="780"/>
      <c r="BX82" s="95"/>
      <c r="BY82" s="95"/>
      <c r="BZ82" s="95" t="s">
        <v>481</v>
      </c>
      <c r="CA82" s="95"/>
      <c r="CB82" s="95"/>
      <c r="CC82" s="95"/>
      <c r="CD82" s="95"/>
      <c r="CE82" s="95"/>
      <c r="CF82" s="95"/>
      <c r="CG82" s="95"/>
      <c r="CH82" s="780" t="s">
        <v>451</v>
      </c>
      <c r="CI82" s="95"/>
      <c r="CJ82" s="780"/>
      <c r="CK82" s="780"/>
      <c r="CL82" s="780" t="s">
        <v>6427</v>
      </c>
      <c r="CM82" s="780"/>
      <c r="CN82" s="780"/>
      <c r="CO82" s="780"/>
      <c r="CP82" s="780"/>
      <c r="CQ82" s="780">
        <v>0</v>
      </c>
      <c r="CR82" s="95">
        <v>0</v>
      </c>
      <c r="CS82" s="780">
        <v>0</v>
      </c>
      <c r="CT82" s="95" t="s">
        <v>451</v>
      </c>
      <c r="CU82" s="780">
        <v>0</v>
      </c>
      <c r="CV82" s="780" t="s">
        <v>481</v>
      </c>
      <c r="CW82" s="780"/>
      <c r="CX82" s="780"/>
      <c r="CY82" s="780"/>
      <c r="CZ82" s="95"/>
      <c r="DA82" s="780"/>
      <c r="DB82" s="95"/>
      <c r="DC82" s="780"/>
      <c r="DD82" s="780"/>
      <c r="DE82" s="780"/>
      <c r="DF82" s="780"/>
      <c r="DG82" s="95" t="s">
        <v>451</v>
      </c>
      <c r="DH82" s="94"/>
      <c r="DI82" s="95"/>
      <c r="DJ82" s="95" t="s">
        <v>481</v>
      </c>
      <c r="DK82" s="95" t="s">
        <v>481</v>
      </c>
      <c r="DL82" s="95"/>
      <c r="DM82" s="780" t="s">
        <v>451</v>
      </c>
      <c r="DN82" s="780"/>
      <c r="DO82" s="780"/>
      <c r="DP82" s="780"/>
      <c r="DQ82" s="785"/>
      <c r="DR82" s="780" t="s">
        <v>6428</v>
      </c>
      <c r="DS82" s="783"/>
      <c r="DT82" s="783"/>
      <c r="DU82" s="783"/>
      <c r="DV82" s="84" t="s">
        <v>492</v>
      </c>
      <c r="DW82" s="84" t="s">
        <v>492</v>
      </c>
      <c r="DX82" s="780"/>
      <c r="DY82" s="783"/>
      <c r="DZ82" s="780" t="s">
        <v>481</v>
      </c>
      <c r="EA82" s="780"/>
      <c r="EB82" s="95"/>
      <c r="EC82" s="783"/>
      <c r="ED82" s="95"/>
      <c r="EE82" s="783"/>
      <c r="EF82" s="783"/>
      <c r="EG82" s="783"/>
      <c r="EH82" s="783"/>
      <c r="EI82" s="780"/>
      <c r="EJ82" s="780"/>
      <c r="EK82" s="780"/>
      <c r="EL82" s="780"/>
      <c r="EM82" s="780"/>
      <c r="EN82" s="780"/>
      <c r="EO82" s="780" t="s">
        <v>451</v>
      </c>
      <c r="EP82" s="780"/>
      <c r="EQ82" s="783"/>
      <c r="ER82" s="780" t="s">
        <v>451</v>
      </c>
      <c r="ES82" s="780" t="s">
        <v>481</v>
      </c>
      <c r="ET82" s="780"/>
      <c r="EU82" s="780" t="s">
        <v>6429</v>
      </c>
      <c r="EV82" s="780" t="s">
        <v>6429</v>
      </c>
      <c r="EW82" s="780" t="s">
        <v>481</v>
      </c>
      <c r="EX82" s="780" t="s">
        <v>451</v>
      </c>
      <c r="EY82" s="780" t="s">
        <v>451</v>
      </c>
      <c r="EZ82" s="95" t="s">
        <v>451</v>
      </c>
      <c r="FA82" s="95"/>
      <c r="FB82" s="780"/>
      <c r="FC82" s="780" t="s">
        <v>451</v>
      </c>
      <c r="FD82" s="780"/>
      <c r="FE82" s="780"/>
      <c r="FF82" s="780" t="s">
        <v>481</v>
      </c>
      <c r="FG82" s="780" t="s">
        <v>481</v>
      </c>
      <c r="FH82" s="780"/>
      <c r="FI82" s="780" t="s">
        <v>6430</v>
      </c>
      <c r="FJ82" s="780" t="s">
        <v>3943</v>
      </c>
      <c r="FK82" s="780"/>
      <c r="FL82" s="780"/>
      <c r="FM82" s="780"/>
      <c r="FN82" s="780"/>
      <c r="FO82" s="780"/>
      <c r="FP82" s="780"/>
      <c r="FQ82" s="780"/>
      <c r="FR82" s="780"/>
      <c r="FS82" s="780"/>
      <c r="FT82" s="780"/>
      <c r="FU82" s="783"/>
      <c r="FV82" s="785"/>
      <c r="FW82" s="780"/>
      <c r="FX82" s="95"/>
      <c r="FY82" s="95"/>
      <c r="FZ82" s="780"/>
      <c r="GA82" s="780"/>
      <c r="GB82" s="780"/>
      <c r="GC82" s="780"/>
      <c r="GD82" s="780"/>
      <c r="GE82" s="783"/>
      <c r="GF82" s="95"/>
      <c r="GG82" s="785" t="s">
        <v>481</v>
      </c>
      <c r="GH82" s="783"/>
      <c r="GI82" s="780" t="s">
        <v>481</v>
      </c>
      <c r="GJ82" s="780" t="s">
        <v>481</v>
      </c>
      <c r="GK82" s="780" t="s">
        <v>481</v>
      </c>
      <c r="GL82" s="780" t="s">
        <v>481</v>
      </c>
      <c r="GM82" s="780" t="s">
        <v>481</v>
      </c>
      <c r="GN82" s="780" t="s">
        <v>481</v>
      </c>
      <c r="GO82" s="780" t="s">
        <v>451</v>
      </c>
      <c r="GP82" s="780" t="s">
        <v>451</v>
      </c>
      <c r="GQ82" s="780" t="s">
        <v>481</v>
      </c>
      <c r="GR82" s="780" t="s">
        <v>481</v>
      </c>
      <c r="GS82" s="780" t="s">
        <v>481</v>
      </c>
      <c r="GT82" s="780"/>
      <c r="GU82" s="780" t="s">
        <v>6431</v>
      </c>
      <c r="GV82" s="780" t="s">
        <v>6431</v>
      </c>
      <c r="GW82" s="780" t="s">
        <v>481</v>
      </c>
      <c r="GX82" s="780" t="s">
        <v>451</v>
      </c>
      <c r="GY82" s="780"/>
      <c r="GZ82" s="780" t="s">
        <v>481</v>
      </c>
      <c r="HA82" s="780" t="s">
        <v>481</v>
      </c>
      <c r="HB82" s="780" t="s">
        <v>481</v>
      </c>
      <c r="HC82" s="780" t="s">
        <v>481</v>
      </c>
      <c r="HD82" s="780" t="s">
        <v>481</v>
      </c>
      <c r="HE82" s="783"/>
      <c r="HF82" s="783"/>
      <c r="HG82" s="783"/>
      <c r="HH82" s="783"/>
      <c r="HI82" s="780"/>
      <c r="HJ82" s="95" t="s">
        <v>6432</v>
      </c>
      <c r="HK82" s="95"/>
      <c r="HL82" s="780" t="s">
        <v>451</v>
      </c>
      <c r="HM82" s="95"/>
      <c r="HN82" s="783"/>
      <c r="HO82" s="783"/>
      <c r="HP82" s="783"/>
      <c r="HQ82" s="783"/>
      <c r="HR82" s="783"/>
      <c r="HS82" s="780"/>
      <c r="HT82" s="780"/>
      <c r="HU82" s="780"/>
      <c r="HV82" s="780"/>
      <c r="HW82" s="780" t="s">
        <v>481</v>
      </c>
      <c r="HX82" s="780" t="s">
        <v>481</v>
      </c>
      <c r="HY82" s="780" t="s">
        <v>451</v>
      </c>
      <c r="HZ82" s="780" t="s">
        <v>451</v>
      </c>
      <c r="IA82" s="780"/>
      <c r="IB82" s="780"/>
      <c r="IC82" s="780" t="s">
        <v>481</v>
      </c>
      <c r="ID82" s="780"/>
      <c r="IE82" s="780"/>
      <c r="IF82" s="780"/>
      <c r="IG82" s="783"/>
      <c r="IH82" s="783"/>
      <c r="II82" s="780"/>
      <c r="IJ82" s="783"/>
      <c r="IK82" s="783"/>
      <c r="IL82" s="90"/>
      <c r="IM82" s="95" t="s">
        <v>481</v>
      </c>
      <c r="IN82" s="95" t="s">
        <v>481</v>
      </c>
      <c r="IO82" s="780"/>
      <c r="IP82" s="780"/>
      <c r="IQ82" s="780" t="s">
        <v>481</v>
      </c>
      <c r="IR82" s="785"/>
      <c r="IS82" s="780"/>
      <c r="IT82" s="780"/>
      <c r="IU82" s="780"/>
      <c r="IV82" s="780" t="s">
        <v>451</v>
      </c>
      <c r="IW82" s="95"/>
      <c r="IX82" s="95"/>
      <c r="IY82" s="95"/>
      <c r="IZ82" s="95"/>
      <c r="JA82" s="95"/>
      <c r="JB82" s="95"/>
      <c r="JC82" s="95"/>
      <c r="JD82" s="95"/>
      <c r="JE82" s="95"/>
      <c r="JF82" s="95"/>
      <c r="JG82" s="95"/>
      <c r="JH82" s="95"/>
      <c r="JI82" s="95"/>
      <c r="JJ82" s="95"/>
      <c r="JK82" s="95"/>
      <c r="JL82" s="95"/>
      <c r="JM82" s="95"/>
      <c r="JN82" s="95"/>
      <c r="JO82" s="95"/>
      <c r="JP82" s="95"/>
      <c r="JQ82" s="95"/>
      <c r="JR82" s="95"/>
      <c r="JS82" s="780" t="s">
        <v>451</v>
      </c>
      <c r="JT82" s="780" t="s">
        <v>451</v>
      </c>
      <c r="JU82" s="780"/>
      <c r="JV82" s="780"/>
      <c r="JW82" s="780"/>
      <c r="JX82" s="780"/>
      <c r="JY82" s="780"/>
      <c r="JZ82" s="780"/>
      <c r="KA82" s="783"/>
      <c r="KB82" s="780"/>
      <c r="KC82" s="780"/>
      <c r="KD82" s="780"/>
      <c r="KE82" s="780" t="s">
        <v>6433</v>
      </c>
      <c r="KF82" s="780"/>
      <c r="KG82" s="780">
        <v>0</v>
      </c>
      <c r="KH82" s="780"/>
      <c r="KI82" s="780"/>
      <c r="KJ82" s="780"/>
      <c r="KK82" s="780"/>
      <c r="KL82" s="780"/>
      <c r="KM82" s="780"/>
      <c r="KN82" s="780"/>
      <c r="KO82" s="780"/>
      <c r="KP82" s="95"/>
      <c r="KQ82" s="783"/>
      <c r="KR82" s="90"/>
      <c r="KS82" s="783"/>
      <c r="KT82" s="90" t="s">
        <v>6434</v>
      </c>
      <c r="KU82" s="90" t="s">
        <v>6435</v>
      </c>
      <c r="KV82" s="90"/>
      <c r="KW82" s="90"/>
      <c r="KX82" s="90" t="s">
        <v>6436</v>
      </c>
      <c r="KY82" s="90" t="s">
        <v>6437</v>
      </c>
      <c r="KZ82" s="90" t="s">
        <v>6438</v>
      </c>
      <c r="LA82" s="90" t="s">
        <v>481</v>
      </c>
      <c r="LB82" s="90" t="s">
        <v>481</v>
      </c>
      <c r="LC82" s="90" t="s">
        <v>481</v>
      </c>
      <c r="LD82" s="90" t="s">
        <v>481</v>
      </c>
      <c r="LE82" s="90" t="s">
        <v>481</v>
      </c>
      <c r="LF82" s="90" t="s">
        <v>481</v>
      </c>
      <c r="LG82" s="90" t="s">
        <v>481</v>
      </c>
      <c r="LH82" s="90" t="s">
        <v>6439</v>
      </c>
      <c r="LI82" s="90" t="s">
        <v>6440</v>
      </c>
      <c r="LJ82" s="90" t="s">
        <v>6441</v>
      </c>
      <c r="LK82" s="90" t="s">
        <v>6442</v>
      </c>
      <c r="LL82" s="90"/>
      <c r="LM82" s="90" t="s">
        <v>6443</v>
      </c>
      <c r="LN82" s="90"/>
      <c r="LO82" s="90"/>
      <c r="LP82" s="90"/>
      <c r="LQ82" s="90"/>
    </row>
    <row r="83" spans="1:329" ht="63" customHeight="1" x14ac:dyDescent="0.2">
      <c r="A83" s="750"/>
      <c r="B83" s="751"/>
      <c r="C83" s="83" t="s">
        <v>309</v>
      </c>
      <c r="D83" s="748" t="s">
        <v>310</v>
      </c>
      <c r="E83" s="85" t="s">
        <v>92</v>
      </c>
      <c r="F83" s="783"/>
      <c r="G83" s="95"/>
      <c r="H83" s="783"/>
      <c r="I83" s="783"/>
      <c r="J83" s="95" t="s">
        <v>6444</v>
      </c>
      <c r="K83" s="780"/>
      <c r="L83" s="69" t="s">
        <v>481</v>
      </c>
      <c r="M83" s="815" t="s">
        <v>481</v>
      </c>
      <c r="N83" s="815" t="s">
        <v>481</v>
      </c>
      <c r="O83" s="783" t="s">
        <v>481</v>
      </c>
      <c r="P83" s="783" t="s">
        <v>481</v>
      </c>
      <c r="Q83" s="95"/>
      <c r="R83" s="780" t="s">
        <v>4783</v>
      </c>
      <c r="S83" s="95"/>
      <c r="T83" s="780"/>
      <c r="U83" s="780"/>
      <c r="V83" s="95"/>
      <c r="W83" s="780"/>
      <c r="X83" s="95"/>
      <c r="Y83" s="95" t="s">
        <v>451</v>
      </c>
      <c r="Z83" s="95"/>
      <c r="AA83" s="783"/>
      <c r="AB83" s="95"/>
      <c r="AC83" s="784"/>
      <c r="AD83" s="783"/>
      <c r="AE83" s="783"/>
      <c r="AF83" s="783"/>
      <c r="AG83" s="783"/>
      <c r="AH83" s="783"/>
      <c r="AI83" s="783"/>
      <c r="AJ83" s="780"/>
      <c r="AK83" s="780"/>
      <c r="AL83" s="95"/>
      <c r="AM83" s="95"/>
      <c r="AN83" s="95"/>
      <c r="AO83" s="783"/>
      <c r="AP83" s="95"/>
      <c r="AQ83" s="783"/>
      <c r="AR83" s="780"/>
      <c r="AS83" s="780" t="s">
        <v>451</v>
      </c>
      <c r="AT83" s="783"/>
      <c r="AU83" s="95"/>
      <c r="AV83" s="780"/>
      <c r="AW83" s="780"/>
      <c r="AX83" s="95"/>
      <c r="AY83" s="95"/>
      <c r="AZ83" s="783"/>
      <c r="BA83" s="783"/>
      <c r="BB83" s="783"/>
      <c r="BC83" s="783"/>
      <c r="BD83" s="95"/>
      <c r="BE83" s="95"/>
      <c r="BF83" s="95"/>
      <c r="BG83" s="783"/>
      <c r="BH83" s="783"/>
      <c r="BI83" s="783"/>
      <c r="BJ83" s="783"/>
      <c r="BK83" s="783"/>
      <c r="BL83" s="783"/>
      <c r="BM83" s="783"/>
      <c r="BN83" s="69"/>
      <c r="BO83" s="69"/>
      <c r="BP83" s="69" t="s">
        <v>492</v>
      </c>
      <c r="BQ83" s="69" t="s">
        <v>492</v>
      </c>
      <c r="BR83" s="783"/>
      <c r="BS83" s="783" t="s">
        <v>481</v>
      </c>
      <c r="BT83" s="783"/>
      <c r="BU83" s="780" t="s">
        <v>451</v>
      </c>
      <c r="BV83" s="95"/>
      <c r="BW83" s="780"/>
      <c r="BX83" s="95"/>
      <c r="BY83" s="95"/>
      <c r="BZ83" s="95" t="s">
        <v>481</v>
      </c>
      <c r="CA83" s="95"/>
      <c r="CB83" s="95"/>
      <c r="CC83" s="95"/>
      <c r="CD83" s="95"/>
      <c r="CE83" s="95"/>
      <c r="CF83" s="95"/>
      <c r="CG83" s="95"/>
      <c r="CH83" s="780"/>
      <c r="CI83" s="95"/>
      <c r="CJ83" s="780"/>
      <c r="CK83" s="780"/>
      <c r="CL83" s="780" t="s">
        <v>6445</v>
      </c>
      <c r="CM83" s="780"/>
      <c r="CN83" s="780"/>
      <c r="CO83" s="780"/>
      <c r="CP83" s="780"/>
      <c r="CQ83" s="780">
        <v>0</v>
      </c>
      <c r="CR83" s="95">
        <v>0</v>
      </c>
      <c r="CS83" s="780">
        <v>0</v>
      </c>
      <c r="CT83" s="95" t="s">
        <v>451</v>
      </c>
      <c r="CU83" s="780">
        <v>0</v>
      </c>
      <c r="CV83" s="780" t="s">
        <v>481</v>
      </c>
      <c r="CW83" s="780"/>
      <c r="CX83" s="780"/>
      <c r="CY83" s="780"/>
      <c r="CZ83" s="95"/>
      <c r="DA83" s="780"/>
      <c r="DB83" s="95"/>
      <c r="DC83" s="780"/>
      <c r="DD83" s="780"/>
      <c r="DE83" s="780"/>
      <c r="DF83" s="780"/>
      <c r="DG83" s="95" t="s">
        <v>451</v>
      </c>
      <c r="DH83" s="94"/>
      <c r="DI83" s="95"/>
      <c r="DJ83" s="95" t="s">
        <v>481</v>
      </c>
      <c r="DK83" s="95" t="s">
        <v>481</v>
      </c>
      <c r="DL83" s="95"/>
      <c r="DM83" s="780" t="s">
        <v>451</v>
      </c>
      <c r="DN83" s="780"/>
      <c r="DO83" s="780"/>
      <c r="DP83" s="780"/>
      <c r="DQ83" s="785"/>
      <c r="DR83" s="780" t="s">
        <v>6446</v>
      </c>
      <c r="DS83" s="783"/>
      <c r="DT83" s="783"/>
      <c r="DU83" s="783"/>
      <c r="DV83" s="84" t="s">
        <v>492</v>
      </c>
      <c r="DW83" s="84" t="s">
        <v>492</v>
      </c>
      <c r="DX83" s="780"/>
      <c r="DY83" s="783"/>
      <c r="DZ83" s="780" t="s">
        <v>481</v>
      </c>
      <c r="EA83" s="780"/>
      <c r="EB83" s="95"/>
      <c r="EC83" s="783"/>
      <c r="ED83" s="95"/>
      <c r="EE83" s="783"/>
      <c r="EF83" s="783"/>
      <c r="EG83" s="783"/>
      <c r="EH83" s="783"/>
      <c r="EI83" s="780"/>
      <c r="EJ83" s="780"/>
      <c r="EK83" s="780"/>
      <c r="EL83" s="780"/>
      <c r="EM83" s="780"/>
      <c r="EN83" s="780"/>
      <c r="EO83" s="780" t="s">
        <v>451</v>
      </c>
      <c r="EP83" s="780"/>
      <c r="EQ83" s="783"/>
      <c r="ER83" s="780" t="s">
        <v>451</v>
      </c>
      <c r="ES83" s="780" t="s">
        <v>481</v>
      </c>
      <c r="ET83" s="780"/>
      <c r="EU83" s="780" t="s">
        <v>481</v>
      </c>
      <c r="EV83" s="780" t="s">
        <v>481</v>
      </c>
      <c r="EW83" s="780" t="s">
        <v>481</v>
      </c>
      <c r="EX83" s="780" t="s">
        <v>451</v>
      </c>
      <c r="EY83" s="780"/>
      <c r="EZ83" s="95" t="s">
        <v>451</v>
      </c>
      <c r="FA83" s="95"/>
      <c r="FB83" s="780"/>
      <c r="FC83" s="780" t="s">
        <v>451</v>
      </c>
      <c r="FD83" s="780"/>
      <c r="FE83" s="780"/>
      <c r="FF83" s="780" t="s">
        <v>481</v>
      </c>
      <c r="FG83" s="780" t="s">
        <v>481</v>
      </c>
      <c r="FH83" s="780"/>
      <c r="FI83" s="780"/>
      <c r="FJ83" s="780" t="s">
        <v>3943</v>
      </c>
      <c r="FK83" s="780"/>
      <c r="FL83" s="780"/>
      <c r="FM83" s="780"/>
      <c r="FN83" s="780"/>
      <c r="FO83" s="780"/>
      <c r="FP83" s="780"/>
      <c r="FQ83" s="780"/>
      <c r="FR83" s="780"/>
      <c r="FS83" s="780"/>
      <c r="FT83" s="780"/>
      <c r="FU83" s="783"/>
      <c r="FV83" s="785"/>
      <c r="FW83" s="780"/>
      <c r="FX83" s="95"/>
      <c r="FY83" s="95"/>
      <c r="FZ83" s="780"/>
      <c r="GA83" s="780"/>
      <c r="GB83" s="780"/>
      <c r="GC83" s="780"/>
      <c r="GD83" s="780"/>
      <c r="GE83" s="783"/>
      <c r="GF83" s="95"/>
      <c r="GG83" s="785" t="s">
        <v>481</v>
      </c>
      <c r="GH83" s="783"/>
      <c r="GI83" s="780" t="s">
        <v>481</v>
      </c>
      <c r="GJ83" s="780" t="s">
        <v>481</v>
      </c>
      <c r="GK83" s="780" t="s">
        <v>481</v>
      </c>
      <c r="GL83" s="780" t="s">
        <v>481</v>
      </c>
      <c r="GM83" s="780" t="s">
        <v>481</v>
      </c>
      <c r="GN83" s="780" t="s">
        <v>481</v>
      </c>
      <c r="GO83" s="780" t="s">
        <v>451</v>
      </c>
      <c r="GP83" s="780" t="s">
        <v>451</v>
      </c>
      <c r="GQ83" s="780" t="s">
        <v>481</v>
      </c>
      <c r="GR83" s="780" t="s">
        <v>481</v>
      </c>
      <c r="GS83" s="780" t="s">
        <v>481</v>
      </c>
      <c r="GT83" s="780"/>
      <c r="GU83" s="780" t="s">
        <v>6447</v>
      </c>
      <c r="GV83" s="780" t="s">
        <v>6448</v>
      </c>
      <c r="GW83" s="780" t="s">
        <v>481</v>
      </c>
      <c r="GX83" s="780" t="s">
        <v>451</v>
      </c>
      <c r="GY83" s="780"/>
      <c r="GZ83" s="780" t="s">
        <v>481</v>
      </c>
      <c r="HA83" s="780" t="s">
        <v>481</v>
      </c>
      <c r="HB83" s="780" t="s">
        <v>481</v>
      </c>
      <c r="HC83" s="780" t="s">
        <v>481</v>
      </c>
      <c r="HD83" s="780" t="s">
        <v>481</v>
      </c>
      <c r="HE83" s="783"/>
      <c r="HF83" s="783"/>
      <c r="HG83" s="783"/>
      <c r="HH83" s="783"/>
      <c r="HI83" s="780"/>
      <c r="HJ83" s="95" t="s">
        <v>6449</v>
      </c>
      <c r="HK83" s="95"/>
      <c r="HL83" s="780" t="s">
        <v>451</v>
      </c>
      <c r="HM83" s="95"/>
      <c r="HN83" s="783"/>
      <c r="HO83" s="783"/>
      <c r="HP83" s="783"/>
      <c r="HQ83" s="783"/>
      <c r="HR83" s="783"/>
      <c r="HS83" s="780"/>
      <c r="HT83" s="780"/>
      <c r="HU83" s="780"/>
      <c r="HV83" s="780"/>
      <c r="HW83" s="780" t="s">
        <v>481</v>
      </c>
      <c r="HX83" s="780" t="s">
        <v>481</v>
      </c>
      <c r="HY83" s="780" t="s">
        <v>451</v>
      </c>
      <c r="HZ83" s="780" t="s">
        <v>451</v>
      </c>
      <c r="IA83" s="780"/>
      <c r="IB83" s="780"/>
      <c r="IC83" s="780" t="s">
        <v>481</v>
      </c>
      <c r="ID83" s="780"/>
      <c r="IE83" s="780"/>
      <c r="IF83" s="780"/>
      <c r="IG83" s="783"/>
      <c r="IH83" s="783"/>
      <c r="II83" s="780"/>
      <c r="IJ83" s="783"/>
      <c r="IK83" s="783"/>
      <c r="IL83" s="90"/>
      <c r="IM83" s="95" t="s">
        <v>481</v>
      </c>
      <c r="IN83" s="95" t="s">
        <v>481</v>
      </c>
      <c r="IO83" s="780"/>
      <c r="IP83" s="780"/>
      <c r="IQ83" s="780" t="s">
        <v>481</v>
      </c>
      <c r="IR83" s="785"/>
      <c r="IS83" s="780"/>
      <c r="IT83" s="780"/>
      <c r="IU83" s="780"/>
      <c r="IV83" s="780" t="s">
        <v>451</v>
      </c>
      <c r="IW83" s="95"/>
      <c r="IX83" s="95"/>
      <c r="IY83" s="95"/>
      <c r="IZ83" s="95"/>
      <c r="JA83" s="95"/>
      <c r="JB83" s="95"/>
      <c r="JC83" s="95"/>
      <c r="JD83" s="95"/>
      <c r="JE83" s="95"/>
      <c r="JF83" s="95"/>
      <c r="JG83" s="95"/>
      <c r="JH83" s="95"/>
      <c r="JI83" s="95"/>
      <c r="JJ83" s="95"/>
      <c r="JK83" s="95"/>
      <c r="JL83" s="95"/>
      <c r="JM83" s="95"/>
      <c r="JN83" s="95"/>
      <c r="JO83" s="95"/>
      <c r="JP83" s="95"/>
      <c r="JQ83" s="95"/>
      <c r="JR83" s="95"/>
      <c r="JS83" s="780" t="s">
        <v>451</v>
      </c>
      <c r="JT83" s="780" t="s">
        <v>451</v>
      </c>
      <c r="JU83" s="780"/>
      <c r="JV83" s="780"/>
      <c r="JW83" s="780"/>
      <c r="JX83" s="780"/>
      <c r="JY83" s="780"/>
      <c r="JZ83" s="780"/>
      <c r="KA83" s="783"/>
      <c r="KB83" s="780"/>
      <c r="KC83" s="780"/>
      <c r="KD83" s="780"/>
      <c r="KE83" s="780"/>
      <c r="KF83" s="780"/>
      <c r="KG83" s="780">
        <v>0</v>
      </c>
      <c r="KH83" s="780"/>
      <c r="KI83" s="780"/>
      <c r="KJ83" s="780"/>
      <c r="KK83" s="780"/>
      <c r="KL83" s="780"/>
      <c r="KM83" s="780"/>
      <c r="KN83" s="780"/>
      <c r="KO83" s="780"/>
      <c r="KP83" s="95"/>
      <c r="KQ83" s="783"/>
      <c r="KR83" s="90"/>
      <c r="KS83" s="783"/>
      <c r="KT83" s="90" t="s">
        <v>6450</v>
      </c>
      <c r="KU83" s="90" t="s">
        <v>6451</v>
      </c>
      <c r="KV83" s="90"/>
      <c r="KW83" s="90"/>
      <c r="KX83" s="90" t="s">
        <v>6452</v>
      </c>
      <c r="KY83" s="90" t="s">
        <v>814</v>
      </c>
      <c r="KZ83" s="90" t="s">
        <v>6453</v>
      </c>
      <c r="LA83" s="90" t="s">
        <v>481</v>
      </c>
      <c r="LB83" s="90" t="s">
        <v>481</v>
      </c>
      <c r="LC83" s="90" t="s">
        <v>481</v>
      </c>
      <c r="LD83" s="90" t="s">
        <v>481</v>
      </c>
      <c r="LE83" s="90" t="s">
        <v>481</v>
      </c>
      <c r="LF83" s="90" t="s">
        <v>481</v>
      </c>
      <c r="LG83" s="90" t="s">
        <v>481</v>
      </c>
      <c r="LH83" s="90">
        <v>0</v>
      </c>
      <c r="LI83" s="90" t="s">
        <v>492</v>
      </c>
      <c r="LJ83" s="90"/>
      <c r="LK83" s="90"/>
      <c r="LL83" s="90"/>
      <c r="LM83" s="90" t="s">
        <v>492</v>
      </c>
      <c r="LN83" s="90"/>
      <c r="LO83" s="90"/>
      <c r="LP83" s="90"/>
      <c r="LQ83" s="90"/>
    </row>
    <row r="84" spans="1:329" ht="34" x14ac:dyDescent="0.2">
      <c r="A84" s="750"/>
      <c r="B84" s="751"/>
      <c r="C84" s="83" t="s">
        <v>311</v>
      </c>
      <c r="D84" s="748" t="s">
        <v>312</v>
      </c>
      <c r="E84" s="85" t="s">
        <v>251</v>
      </c>
      <c r="F84" s="783"/>
      <c r="G84" s="95"/>
      <c r="H84" s="783"/>
      <c r="I84" s="783"/>
      <c r="J84" s="95">
        <v>0</v>
      </c>
      <c r="K84" s="780"/>
      <c r="L84" s="69" t="s">
        <v>481</v>
      </c>
      <c r="M84" s="815" t="s">
        <v>481</v>
      </c>
      <c r="N84" s="815" t="s">
        <v>481</v>
      </c>
      <c r="O84" s="783" t="s">
        <v>481</v>
      </c>
      <c r="P84" s="783" t="s">
        <v>481</v>
      </c>
      <c r="Q84" s="95"/>
      <c r="R84" s="780" t="s">
        <v>4783</v>
      </c>
      <c r="S84" s="95"/>
      <c r="T84" s="780"/>
      <c r="U84" s="780"/>
      <c r="V84" s="95"/>
      <c r="W84" s="780"/>
      <c r="X84" s="95"/>
      <c r="Y84" s="95" t="s">
        <v>451</v>
      </c>
      <c r="Z84" s="95"/>
      <c r="AA84" s="783"/>
      <c r="AB84" s="95"/>
      <c r="AC84" s="784"/>
      <c r="AD84" s="783"/>
      <c r="AE84" s="783"/>
      <c r="AF84" s="783"/>
      <c r="AG84" s="783"/>
      <c r="AH84" s="783"/>
      <c r="AI84" s="783"/>
      <c r="AJ84" s="780"/>
      <c r="AK84" s="780"/>
      <c r="AL84" s="95"/>
      <c r="AM84" s="95"/>
      <c r="AN84" s="95"/>
      <c r="AO84" s="783"/>
      <c r="AP84" s="95"/>
      <c r="AQ84" s="783"/>
      <c r="AR84" s="780"/>
      <c r="AS84" s="780" t="s">
        <v>451</v>
      </c>
      <c r="AT84" s="783"/>
      <c r="AU84" s="95"/>
      <c r="AV84" s="780"/>
      <c r="AW84" s="780"/>
      <c r="AX84" s="95"/>
      <c r="AY84" s="95"/>
      <c r="AZ84" s="783"/>
      <c r="BA84" s="783"/>
      <c r="BB84" s="783"/>
      <c r="BC84" s="783"/>
      <c r="BD84" s="95"/>
      <c r="BE84" s="95"/>
      <c r="BF84" s="95"/>
      <c r="BG84" s="783"/>
      <c r="BH84" s="783"/>
      <c r="BI84" s="783"/>
      <c r="BJ84" s="783"/>
      <c r="BK84" s="783"/>
      <c r="BL84" s="783"/>
      <c r="BM84" s="783"/>
      <c r="BN84" s="69"/>
      <c r="BO84" s="69"/>
      <c r="BP84" s="69" t="s">
        <v>492</v>
      </c>
      <c r="BQ84" s="69" t="s">
        <v>492</v>
      </c>
      <c r="BR84" s="783"/>
      <c r="BS84" s="783" t="s">
        <v>481</v>
      </c>
      <c r="BT84" s="783"/>
      <c r="BU84" s="780" t="s">
        <v>451</v>
      </c>
      <c r="BV84" s="95"/>
      <c r="BW84" s="780"/>
      <c r="BX84" s="95"/>
      <c r="BY84" s="95"/>
      <c r="BZ84" s="95" t="s">
        <v>481</v>
      </c>
      <c r="CA84" s="95"/>
      <c r="CB84" s="95"/>
      <c r="CC84" s="95"/>
      <c r="CD84" s="95"/>
      <c r="CE84" s="95"/>
      <c r="CF84" s="95"/>
      <c r="CG84" s="95"/>
      <c r="CH84" s="780"/>
      <c r="CI84" s="95">
        <v>0</v>
      </c>
      <c r="CJ84" s="780">
        <v>0</v>
      </c>
      <c r="CK84" s="780">
        <v>0</v>
      </c>
      <c r="CL84" s="780">
        <v>0</v>
      </c>
      <c r="CM84" s="780"/>
      <c r="CN84" s="780"/>
      <c r="CO84" s="780"/>
      <c r="CP84" s="780"/>
      <c r="CQ84" s="780">
        <v>0</v>
      </c>
      <c r="CR84" s="95">
        <v>0</v>
      </c>
      <c r="CS84" s="780">
        <v>0</v>
      </c>
      <c r="CT84" s="95" t="s">
        <v>451</v>
      </c>
      <c r="CU84" s="780">
        <v>0</v>
      </c>
      <c r="CV84" s="780" t="s">
        <v>481</v>
      </c>
      <c r="CW84" s="780"/>
      <c r="CX84" s="780"/>
      <c r="CY84" s="780"/>
      <c r="CZ84" s="95"/>
      <c r="DA84" s="780"/>
      <c r="DB84" s="95"/>
      <c r="DC84" s="780"/>
      <c r="DD84" s="780"/>
      <c r="DE84" s="780"/>
      <c r="DF84" s="780"/>
      <c r="DG84" s="95">
        <v>0</v>
      </c>
      <c r="DH84" s="94"/>
      <c r="DI84" s="95"/>
      <c r="DJ84" s="95" t="s">
        <v>481</v>
      </c>
      <c r="DK84" s="95" t="s">
        <v>481</v>
      </c>
      <c r="DL84" s="95"/>
      <c r="DM84" s="780">
        <v>0</v>
      </c>
      <c r="DN84" s="780"/>
      <c r="DO84" s="780"/>
      <c r="DP84" s="780"/>
      <c r="DQ84" s="785"/>
      <c r="DR84" s="780">
        <v>4</v>
      </c>
      <c r="DS84" s="783"/>
      <c r="DT84" s="783"/>
      <c r="DU84" s="783"/>
      <c r="DV84" s="84">
        <v>0</v>
      </c>
      <c r="DW84" s="84">
        <v>0</v>
      </c>
      <c r="DX84" s="780"/>
      <c r="DY84" s="783"/>
      <c r="DZ84" s="780" t="s">
        <v>481</v>
      </c>
      <c r="EA84" s="780"/>
      <c r="EB84" s="95"/>
      <c r="EC84" s="783"/>
      <c r="ED84" s="95"/>
      <c r="EE84" s="783"/>
      <c r="EF84" s="783"/>
      <c r="EG84" s="783"/>
      <c r="EH84" s="783"/>
      <c r="EI84" s="780"/>
      <c r="EJ84" s="780"/>
      <c r="EK84" s="780"/>
      <c r="EL84" s="780"/>
      <c r="EM84" s="780"/>
      <c r="EN84" s="780"/>
      <c r="EO84" s="780" t="s">
        <v>451</v>
      </c>
      <c r="EP84" s="780"/>
      <c r="EQ84" s="783"/>
      <c r="ER84" s="780">
        <v>0</v>
      </c>
      <c r="ES84" s="780" t="s">
        <v>481</v>
      </c>
      <c r="ET84" s="780"/>
      <c r="EU84" s="780">
        <v>4</v>
      </c>
      <c r="EV84" s="780">
        <v>4</v>
      </c>
      <c r="EW84" s="780" t="s">
        <v>481</v>
      </c>
      <c r="EX84" s="780" t="s">
        <v>451</v>
      </c>
      <c r="EY84" s="780"/>
      <c r="EZ84" s="95" t="s">
        <v>451</v>
      </c>
      <c r="FA84" s="95"/>
      <c r="FB84" s="780"/>
      <c r="FC84" s="780" t="s">
        <v>451</v>
      </c>
      <c r="FD84" s="780"/>
      <c r="FE84" s="780"/>
      <c r="FF84" s="780" t="s">
        <v>481</v>
      </c>
      <c r="FG84" s="780" t="s">
        <v>481</v>
      </c>
      <c r="FH84" s="780"/>
      <c r="FI84" s="780"/>
      <c r="FJ84" s="780" t="s">
        <v>3943</v>
      </c>
      <c r="FK84" s="780"/>
      <c r="FL84" s="780"/>
      <c r="FM84" s="780"/>
      <c r="FN84" s="780"/>
      <c r="FO84" s="780"/>
      <c r="FP84" s="780"/>
      <c r="FQ84" s="780"/>
      <c r="FR84" s="780"/>
      <c r="FS84" s="780"/>
      <c r="FT84" s="780"/>
      <c r="FU84" s="783"/>
      <c r="FV84" s="785"/>
      <c r="FW84" s="780"/>
      <c r="FX84" s="95"/>
      <c r="FY84" s="95"/>
      <c r="FZ84" s="780"/>
      <c r="GA84" s="780"/>
      <c r="GB84" s="780"/>
      <c r="GC84" s="780"/>
      <c r="GD84" s="780"/>
      <c r="GE84" s="783"/>
      <c r="GF84" s="95"/>
      <c r="GG84" s="785" t="s">
        <v>481</v>
      </c>
      <c r="GH84" s="783"/>
      <c r="GI84" s="780" t="s">
        <v>481</v>
      </c>
      <c r="GJ84" s="780" t="s">
        <v>481</v>
      </c>
      <c r="GK84" s="780" t="s">
        <v>481</v>
      </c>
      <c r="GL84" s="780" t="s">
        <v>481</v>
      </c>
      <c r="GM84" s="780" t="s">
        <v>481</v>
      </c>
      <c r="GN84" s="780" t="s">
        <v>481</v>
      </c>
      <c r="GO84" s="780" t="s">
        <v>451</v>
      </c>
      <c r="GP84" s="780" t="s">
        <v>451</v>
      </c>
      <c r="GQ84" s="780" t="s">
        <v>481</v>
      </c>
      <c r="GR84" s="780" t="s">
        <v>481</v>
      </c>
      <c r="GS84" s="780" t="s">
        <v>481</v>
      </c>
      <c r="GT84" s="780"/>
      <c r="GU84" s="780">
        <v>2</v>
      </c>
      <c r="GV84" s="780">
        <v>3</v>
      </c>
      <c r="GW84" s="780" t="s">
        <v>481</v>
      </c>
      <c r="GX84" s="780">
        <v>0</v>
      </c>
      <c r="GY84" s="780"/>
      <c r="GZ84" s="780" t="s">
        <v>481</v>
      </c>
      <c r="HA84" s="780" t="s">
        <v>481</v>
      </c>
      <c r="HB84" s="780" t="s">
        <v>481</v>
      </c>
      <c r="HC84" s="780" t="s">
        <v>481</v>
      </c>
      <c r="HD84" s="780" t="s">
        <v>481</v>
      </c>
      <c r="HE84" s="783"/>
      <c r="HF84" s="783"/>
      <c r="HG84" s="783"/>
      <c r="HH84" s="783"/>
      <c r="HI84" s="780"/>
      <c r="HJ84" s="95">
        <v>78</v>
      </c>
      <c r="HK84" s="95"/>
      <c r="HL84" s="780">
        <v>0</v>
      </c>
      <c r="HM84" s="95"/>
      <c r="HN84" s="783"/>
      <c r="HO84" s="783"/>
      <c r="HP84" s="783"/>
      <c r="HQ84" s="783"/>
      <c r="HR84" s="783"/>
      <c r="HS84" s="780"/>
      <c r="HT84" s="780"/>
      <c r="HU84" s="780"/>
      <c r="HV84" s="780"/>
      <c r="HW84" s="780" t="s">
        <v>481</v>
      </c>
      <c r="HX84" s="780" t="s">
        <v>481</v>
      </c>
      <c r="HY84" s="780" t="s">
        <v>451</v>
      </c>
      <c r="HZ84" s="780" t="s">
        <v>451</v>
      </c>
      <c r="IA84" s="780"/>
      <c r="IB84" s="780"/>
      <c r="IC84" s="780" t="s">
        <v>481</v>
      </c>
      <c r="ID84" s="780"/>
      <c r="IE84" s="780"/>
      <c r="IF84" s="780"/>
      <c r="IG84" s="783"/>
      <c r="IH84" s="783"/>
      <c r="II84" s="780"/>
      <c r="IJ84" s="783"/>
      <c r="IK84" s="783"/>
      <c r="IL84" s="90"/>
      <c r="IM84" s="95" t="s">
        <v>481</v>
      </c>
      <c r="IN84" s="95" t="s">
        <v>481</v>
      </c>
      <c r="IO84" s="780"/>
      <c r="IP84" s="780"/>
      <c r="IQ84" s="780" t="s">
        <v>481</v>
      </c>
      <c r="IR84" s="785"/>
      <c r="IS84" s="780"/>
      <c r="IT84" s="780"/>
      <c r="IU84" s="780"/>
      <c r="IV84" s="780" t="s">
        <v>451</v>
      </c>
      <c r="IW84" s="95"/>
      <c r="IX84" s="95"/>
      <c r="IY84" s="95"/>
      <c r="IZ84" s="95"/>
      <c r="JA84" s="95"/>
      <c r="JB84" s="95"/>
      <c r="JC84" s="95"/>
      <c r="JD84" s="95"/>
      <c r="JE84" s="95"/>
      <c r="JF84" s="95"/>
      <c r="JG84" s="95"/>
      <c r="JH84" s="95"/>
      <c r="JI84" s="95"/>
      <c r="JJ84" s="95"/>
      <c r="JK84" s="95"/>
      <c r="JL84" s="95"/>
      <c r="JM84" s="95"/>
      <c r="JN84" s="95"/>
      <c r="JO84" s="95"/>
      <c r="JP84" s="95"/>
      <c r="JQ84" s="95"/>
      <c r="JR84" s="95"/>
      <c r="JS84" s="780" t="s">
        <v>451</v>
      </c>
      <c r="JT84" s="780" t="s">
        <v>451</v>
      </c>
      <c r="JU84" s="780"/>
      <c r="JV84" s="780"/>
      <c r="JW84" s="780"/>
      <c r="JX84" s="780"/>
      <c r="JY84" s="780"/>
      <c r="JZ84" s="780"/>
      <c r="KA84" s="783"/>
      <c r="KB84" s="780"/>
      <c r="KC84" s="780"/>
      <c r="KD84" s="780"/>
      <c r="KE84" s="780"/>
      <c r="KF84" s="780"/>
      <c r="KG84" s="780">
        <v>0</v>
      </c>
      <c r="KH84" s="780"/>
      <c r="KI84" s="780"/>
      <c r="KJ84" s="780">
        <v>0</v>
      </c>
      <c r="KK84" s="780"/>
      <c r="KL84" s="780"/>
      <c r="KM84" s="780"/>
      <c r="KN84" s="780"/>
      <c r="KO84" s="780"/>
      <c r="KP84" s="95"/>
      <c r="KQ84" s="783"/>
      <c r="KR84" s="90"/>
      <c r="KS84" s="783"/>
      <c r="KT84" s="90">
        <v>1</v>
      </c>
      <c r="KU84" s="90">
        <v>6</v>
      </c>
      <c r="KV84" s="90"/>
      <c r="KW84" s="90"/>
      <c r="KX84" s="90">
        <v>16</v>
      </c>
      <c r="KY84" s="90">
        <v>42</v>
      </c>
      <c r="KZ84" s="90"/>
      <c r="LA84" s="90" t="s">
        <v>481</v>
      </c>
      <c r="LB84" s="90" t="s">
        <v>481</v>
      </c>
      <c r="LC84" s="90" t="s">
        <v>481</v>
      </c>
      <c r="LD84" s="90" t="s">
        <v>481</v>
      </c>
      <c r="LE84" s="90" t="s">
        <v>481</v>
      </c>
      <c r="LF84" s="90" t="s">
        <v>481</v>
      </c>
      <c r="LG84" s="90" t="s">
        <v>481</v>
      </c>
      <c r="LH84" s="90">
        <v>12</v>
      </c>
      <c r="LI84" s="90"/>
      <c r="LJ84" s="90">
        <v>5</v>
      </c>
      <c r="LK84" s="90"/>
      <c r="LL84" s="90"/>
      <c r="LM84" s="90">
        <v>19</v>
      </c>
      <c r="LN84" s="90"/>
      <c r="LO84" s="90"/>
      <c r="LP84" s="90"/>
      <c r="LQ84" s="90"/>
    </row>
    <row r="85" spans="1:329" ht="141.75" customHeight="1" x14ac:dyDescent="0.2">
      <c r="A85" s="750"/>
      <c r="B85" s="751"/>
      <c r="C85" s="83" t="s">
        <v>3447</v>
      </c>
      <c r="D85" s="748" t="s">
        <v>314</v>
      </c>
      <c r="E85" s="85" t="s">
        <v>251</v>
      </c>
      <c r="F85" s="783"/>
      <c r="G85" s="763"/>
      <c r="H85" s="783"/>
      <c r="I85" s="783"/>
      <c r="J85" s="95">
        <v>0</v>
      </c>
      <c r="K85" s="780"/>
      <c r="L85" s="69" t="s">
        <v>481</v>
      </c>
      <c r="M85" s="815" t="s">
        <v>481</v>
      </c>
      <c r="N85" s="815" t="s">
        <v>481</v>
      </c>
      <c r="O85" s="783" t="s">
        <v>481</v>
      </c>
      <c r="P85" s="783" t="s">
        <v>481</v>
      </c>
      <c r="Q85" s="95"/>
      <c r="R85" s="780" t="s">
        <v>4783</v>
      </c>
      <c r="S85" s="95"/>
      <c r="T85" s="780"/>
      <c r="U85" s="780"/>
      <c r="V85" s="95"/>
      <c r="W85" s="780"/>
      <c r="X85" s="95"/>
      <c r="Y85" s="95" t="s">
        <v>451</v>
      </c>
      <c r="Z85" s="95"/>
      <c r="AA85" s="783"/>
      <c r="AB85" s="95"/>
      <c r="AC85" s="784"/>
      <c r="AD85" s="783"/>
      <c r="AE85" s="783"/>
      <c r="AF85" s="783"/>
      <c r="AG85" s="783"/>
      <c r="AH85" s="783"/>
      <c r="AI85" s="783"/>
      <c r="AJ85" s="780"/>
      <c r="AK85" s="780"/>
      <c r="AL85" s="95"/>
      <c r="AM85" s="95"/>
      <c r="AN85" s="95"/>
      <c r="AO85" s="783"/>
      <c r="AP85" s="95"/>
      <c r="AQ85" s="783"/>
      <c r="AR85" s="780"/>
      <c r="AS85" s="780" t="s">
        <v>451</v>
      </c>
      <c r="AT85" s="783"/>
      <c r="AU85" s="95"/>
      <c r="AV85" s="780"/>
      <c r="AW85" s="780"/>
      <c r="AX85" s="95"/>
      <c r="AY85" s="95"/>
      <c r="AZ85" s="783"/>
      <c r="BA85" s="783"/>
      <c r="BB85" s="783"/>
      <c r="BC85" s="783"/>
      <c r="BD85" s="95"/>
      <c r="BE85" s="95"/>
      <c r="BF85" s="95"/>
      <c r="BG85" s="783"/>
      <c r="BH85" s="783"/>
      <c r="BI85" s="783"/>
      <c r="BJ85" s="783"/>
      <c r="BK85" s="783"/>
      <c r="BL85" s="783"/>
      <c r="BM85" s="783"/>
      <c r="BN85" s="69"/>
      <c r="BO85" s="69"/>
      <c r="BP85" s="69" t="s">
        <v>492</v>
      </c>
      <c r="BQ85" s="69" t="s">
        <v>492</v>
      </c>
      <c r="BR85" s="783"/>
      <c r="BS85" s="783" t="s">
        <v>481</v>
      </c>
      <c r="BT85" s="783"/>
      <c r="BU85" s="780" t="s">
        <v>451</v>
      </c>
      <c r="BV85" s="95"/>
      <c r="BW85" s="780"/>
      <c r="BX85" s="95"/>
      <c r="BY85" s="95"/>
      <c r="BZ85" s="95" t="s">
        <v>481</v>
      </c>
      <c r="CA85" s="95"/>
      <c r="CB85" s="95"/>
      <c r="CC85" s="95"/>
      <c r="CD85" s="95"/>
      <c r="CE85" s="95"/>
      <c r="CF85" s="95"/>
      <c r="CG85" s="95"/>
      <c r="CH85" s="780"/>
      <c r="CI85" s="95">
        <v>0</v>
      </c>
      <c r="CJ85" s="780">
        <v>0</v>
      </c>
      <c r="CK85" s="780">
        <v>0</v>
      </c>
      <c r="CL85" s="780">
        <v>0</v>
      </c>
      <c r="CM85" s="780"/>
      <c r="CN85" s="780"/>
      <c r="CO85" s="780"/>
      <c r="CP85" s="780"/>
      <c r="CQ85" s="780">
        <v>0</v>
      </c>
      <c r="CR85" s="95">
        <v>0</v>
      </c>
      <c r="CS85" s="780">
        <v>0</v>
      </c>
      <c r="CT85" s="95"/>
      <c r="CU85" s="780">
        <v>0</v>
      </c>
      <c r="CV85" s="780" t="s">
        <v>481</v>
      </c>
      <c r="CW85" s="780"/>
      <c r="CX85" s="780"/>
      <c r="CY85" s="780"/>
      <c r="CZ85" s="95"/>
      <c r="DA85" s="780"/>
      <c r="DB85" s="95"/>
      <c r="DC85" s="780"/>
      <c r="DD85" s="780"/>
      <c r="DE85" s="780"/>
      <c r="DF85" s="780"/>
      <c r="DG85" s="95">
        <v>0</v>
      </c>
      <c r="DH85" s="94"/>
      <c r="DI85" s="95"/>
      <c r="DJ85" s="95" t="s">
        <v>481</v>
      </c>
      <c r="DK85" s="95" t="s">
        <v>481</v>
      </c>
      <c r="DL85" s="95"/>
      <c r="DM85" s="780">
        <v>0</v>
      </c>
      <c r="DN85" s="780"/>
      <c r="DO85" s="780"/>
      <c r="DP85" s="780"/>
      <c r="DQ85" s="785"/>
      <c r="DR85" s="780">
        <v>3</v>
      </c>
      <c r="DS85" s="783"/>
      <c r="DT85" s="783"/>
      <c r="DU85" s="783"/>
      <c r="DV85" s="84">
        <v>0</v>
      </c>
      <c r="DW85" s="84">
        <v>0</v>
      </c>
      <c r="DX85" s="780"/>
      <c r="DY85" s="783"/>
      <c r="DZ85" s="780" t="s">
        <v>481</v>
      </c>
      <c r="EA85" s="780"/>
      <c r="EB85" s="95"/>
      <c r="EC85" s="783"/>
      <c r="ED85" s="95"/>
      <c r="EE85" s="783"/>
      <c r="EF85" s="783"/>
      <c r="EG85" s="783"/>
      <c r="EH85" s="783"/>
      <c r="EI85" s="780"/>
      <c r="EJ85" s="780"/>
      <c r="EK85" s="780"/>
      <c r="EL85" s="780"/>
      <c r="EM85" s="780"/>
      <c r="EN85" s="780"/>
      <c r="EO85" s="780" t="s">
        <v>451</v>
      </c>
      <c r="EP85" s="780"/>
      <c r="EQ85" s="783"/>
      <c r="ER85" s="780"/>
      <c r="ES85" s="780" t="s">
        <v>481</v>
      </c>
      <c r="ET85" s="780"/>
      <c r="EU85" s="780" t="s">
        <v>481</v>
      </c>
      <c r="EV85" s="780" t="s">
        <v>481</v>
      </c>
      <c r="EW85" s="780" t="s">
        <v>481</v>
      </c>
      <c r="EX85" s="780" t="s">
        <v>451</v>
      </c>
      <c r="EY85" s="780"/>
      <c r="EZ85" s="95" t="s">
        <v>451</v>
      </c>
      <c r="FA85" s="95"/>
      <c r="FB85" s="780"/>
      <c r="FC85" s="780" t="s">
        <v>451</v>
      </c>
      <c r="FD85" s="780"/>
      <c r="FE85" s="780"/>
      <c r="FF85" s="780" t="s">
        <v>481</v>
      </c>
      <c r="FG85" s="780" t="s">
        <v>481</v>
      </c>
      <c r="FH85" s="780"/>
      <c r="FI85" s="780"/>
      <c r="FJ85" s="780" t="s">
        <v>3943</v>
      </c>
      <c r="FK85" s="780"/>
      <c r="FL85" s="780"/>
      <c r="FM85" s="780"/>
      <c r="FN85" s="780"/>
      <c r="FO85" s="780"/>
      <c r="FP85" s="780"/>
      <c r="FQ85" s="780"/>
      <c r="FR85" s="780"/>
      <c r="FS85" s="780"/>
      <c r="FT85" s="780"/>
      <c r="FU85" s="783"/>
      <c r="FV85" s="785"/>
      <c r="FW85" s="780"/>
      <c r="FX85" s="95"/>
      <c r="FY85" s="95"/>
      <c r="FZ85" s="780"/>
      <c r="GA85" s="780"/>
      <c r="GB85" s="780"/>
      <c r="GC85" s="780"/>
      <c r="GD85" s="780"/>
      <c r="GE85" s="783"/>
      <c r="GF85" s="95"/>
      <c r="GG85" s="785" t="s">
        <v>481</v>
      </c>
      <c r="GH85" s="783"/>
      <c r="GI85" s="780" t="s">
        <v>481</v>
      </c>
      <c r="GJ85" s="780" t="s">
        <v>481</v>
      </c>
      <c r="GK85" s="780" t="s">
        <v>481</v>
      </c>
      <c r="GL85" s="780" t="s">
        <v>481</v>
      </c>
      <c r="GM85" s="780" t="s">
        <v>481</v>
      </c>
      <c r="GN85" s="780" t="s">
        <v>481</v>
      </c>
      <c r="GO85" s="780" t="s">
        <v>451</v>
      </c>
      <c r="GP85" s="780" t="s">
        <v>451</v>
      </c>
      <c r="GQ85" s="780" t="s">
        <v>481</v>
      </c>
      <c r="GR85" s="780" t="s">
        <v>481</v>
      </c>
      <c r="GS85" s="780" t="s">
        <v>481</v>
      </c>
      <c r="GT85" s="780"/>
      <c r="GU85" s="780">
        <v>5</v>
      </c>
      <c r="GV85" s="780">
        <v>69</v>
      </c>
      <c r="GW85" s="780" t="s">
        <v>481</v>
      </c>
      <c r="GX85" s="780">
        <v>0</v>
      </c>
      <c r="GY85" s="780"/>
      <c r="GZ85" s="780" t="s">
        <v>481</v>
      </c>
      <c r="HA85" s="780" t="s">
        <v>481</v>
      </c>
      <c r="HB85" s="780" t="s">
        <v>481</v>
      </c>
      <c r="HC85" s="780" t="s">
        <v>481</v>
      </c>
      <c r="HD85" s="780" t="s">
        <v>481</v>
      </c>
      <c r="HE85" s="783"/>
      <c r="HF85" s="783"/>
      <c r="HG85" s="783"/>
      <c r="HH85" s="783"/>
      <c r="HI85" s="780"/>
      <c r="HJ85" s="95" t="s">
        <v>481</v>
      </c>
      <c r="HK85" s="95"/>
      <c r="HL85" s="780">
        <v>0</v>
      </c>
      <c r="HM85" s="95"/>
      <c r="HN85" s="783"/>
      <c r="HO85" s="783"/>
      <c r="HP85" s="783"/>
      <c r="HQ85" s="783"/>
      <c r="HR85" s="783"/>
      <c r="HS85" s="780"/>
      <c r="HT85" s="780"/>
      <c r="HU85" s="780"/>
      <c r="HV85" s="780"/>
      <c r="HW85" s="780" t="s">
        <v>481</v>
      </c>
      <c r="HX85" s="780" t="s">
        <v>481</v>
      </c>
      <c r="HY85" s="780" t="s">
        <v>451</v>
      </c>
      <c r="HZ85" s="780" t="s">
        <v>451</v>
      </c>
      <c r="IA85" s="780"/>
      <c r="IB85" s="780"/>
      <c r="IC85" s="780" t="s">
        <v>481</v>
      </c>
      <c r="ID85" s="780"/>
      <c r="IE85" s="780"/>
      <c r="IF85" s="780"/>
      <c r="IG85" s="783"/>
      <c r="IH85" s="783"/>
      <c r="II85" s="780"/>
      <c r="IJ85" s="783"/>
      <c r="IK85" s="783"/>
      <c r="IL85" s="90"/>
      <c r="IM85" s="95" t="s">
        <v>481</v>
      </c>
      <c r="IN85" s="95" t="s">
        <v>481</v>
      </c>
      <c r="IO85" s="780"/>
      <c r="IP85" s="780"/>
      <c r="IQ85" s="780" t="s">
        <v>481</v>
      </c>
      <c r="IR85" s="785"/>
      <c r="IS85" s="780"/>
      <c r="IT85" s="780"/>
      <c r="IU85" s="780"/>
      <c r="IV85" s="780" t="s">
        <v>451</v>
      </c>
      <c r="IW85" s="95"/>
      <c r="IX85" s="95"/>
      <c r="IY85" s="95"/>
      <c r="IZ85" s="95"/>
      <c r="JA85" s="95"/>
      <c r="JB85" s="95"/>
      <c r="JC85" s="95"/>
      <c r="JD85" s="95"/>
      <c r="JE85" s="95"/>
      <c r="JF85" s="95"/>
      <c r="JG85" s="95"/>
      <c r="JH85" s="95"/>
      <c r="JI85" s="95"/>
      <c r="JJ85" s="95"/>
      <c r="JK85" s="95"/>
      <c r="JL85" s="95"/>
      <c r="JM85" s="95"/>
      <c r="JN85" s="95"/>
      <c r="JO85" s="95"/>
      <c r="JP85" s="95"/>
      <c r="JQ85" s="95" t="s">
        <v>451</v>
      </c>
      <c r="JR85" s="95"/>
      <c r="JS85" s="780" t="s">
        <v>451</v>
      </c>
      <c r="JT85" s="780" t="s">
        <v>451</v>
      </c>
      <c r="JU85" s="780"/>
      <c r="JV85" s="780"/>
      <c r="JW85" s="780"/>
      <c r="JX85" s="780"/>
      <c r="JY85" s="780"/>
      <c r="JZ85" s="780"/>
      <c r="KA85" s="783"/>
      <c r="KB85" s="780"/>
      <c r="KC85" s="780"/>
      <c r="KD85" s="780">
        <v>0</v>
      </c>
      <c r="KE85" s="780"/>
      <c r="KF85" s="780"/>
      <c r="KG85" s="780">
        <v>0</v>
      </c>
      <c r="KH85" s="780"/>
      <c r="KI85" s="780"/>
      <c r="KJ85" s="780">
        <v>96</v>
      </c>
      <c r="KK85" s="780">
        <v>15</v>
      </c>
      <c r="KL85" s="780">
        <v>13</v>
      </c>
      <c r="KM85" s="780">
        <v>10</v>
      </c>
      <c r="KN85" s="780">
        <v>6</v>
      </c>
      <c r="KO85" s="780"/>
      <c r="KP85" s="95"/>
      <c r="KQ85" s="783"/>
      <c r="KR85" s="90"/>
      <c r="KS85" s="783"/>
      <c r="KT85" s="90">
        <v>10</v>
      </c>
      <c r="KU85" s="90">
        <v>90</v>
      </c>
      <c r="KV85" s="90">
        <v>136</v>
      </c>
      <c r="KW85" s="90"/>
      <c r="KX85" s="90">
        <v>72</v>
      </c>
      <c r="KY85" s="90">
        <v>62</v>
      </c>
      <c r="KZ85" s="90">
        <v>20</v>
      </c>
      <c r="LA85" s="90" t="s">
        <v>6454</v>
      </c>
      <c r="LB85" s="90" t="s">
        <v>481</v>
      </c>
      <c r="LC85" s="90" t="s">
        <v>481</v>
      </c>
      <c r="LD85" s="90" t="s">
        <v>481</v>
      </c>
      <c r="LE85" s="90" t="s">
        <v>481</v>
      </c>
      <c r="LF85" s="90" t="s">
        <v>481</v>
      </c>
      <c r="LG85" s="90" t="s">
        <v>481</v>
      </c>
      <c r="LH85" s="90">
        <v>34</v>
      </c>
      <c r="LI85" s="90"/>
      <c r="LJ85" s="90">
        <v>3</v>
      </c>
      <c r="LK85" s="90"/>
      <c r="LL85" s="90"/>
      <c r="LM85" s="90">
        <v>24</v>
      </c>
      <c r="LN85" s="90"/>
      <c r="LO85" s="90">
        <v>10</v>
      </c>
      <c r="LP85" s="90">
        <v>10</v>
      </c>
      <c r="LQ85" s="90">
        <v>7</v>
      </c>
    </row>
    <row r="86" spans="1:329" ht="187" x14ac:dyDescent="0.2">
      <c r="A86" s="750"/>
      <c r="B86" s="751"/>
      <c r="C86" s="83" t="s">
        <v>315</v>
      </c>
      <c r="D86" s="69" t="s">
        <v>3448</v>
      </c>
      <c r="E86" s="85" t="s">
        <v>251</v>
      </c>
      <c r="F86" s="783"/>
      <c r="G86" s="95"/>
      <c r="H86" s="783"/>
      <c r="I86" s="783"/>
      <c r="J86" s="95"/>
      <c r="K86" s="780"/>
      <c r="L86" s="69">
        <v>5</v>
      </c>
      <c r="M86" s="815">
        <v>4</v>
      </c>
      <c r="N86" s="815">
        <v>3</v>
      </c>
      <c r="O86" s="815">
        <v>1</v>
      </c>
      <c r="P86" s="69">
        <v>5</v>
      </c>
      <c r="Q86" s="95">
        <v>5</v>
      </c>
      <c r="R86" s="780">
        <v>2</v>
      </c>
      <c r="S86" s="95">
        <v>11</v>
      </c>
      <c r="T86" s="780">
        <v>4</v>
      </c>
      <c r="U86" s="780">
        <v>1</v>
      </c>
      <c r="V86" s="95">
        <v>3</v>
      </c>
      <c r="W86" s="780">
        <v>3</v>
      </c>
      <c r="X86" s="95">
        <v>9</v>
      </c>
      <c r="Y86" s="95">
        <v>1</v>
      </c>
      <c r="Z86" s="95">
        <v>2</v>
      </c>
      <c r="AA86" s="783"/>
      <c r="AB86" s="95">
        <v>19</v>
      </c>
      <c r="AC86" s="784"/>
      <c r="AD86" s="783"/>
      <c r="AE86" s="783"/>
      <c r="AF86" s="783"/>
      <c r="AG86" s="783"/>
      <c r="AH86" s="783"/>
      <c r="AI86" s="783"/>
      <c r="AJ86" s="780">
        <v>1</v>
      </c>
      <c r="AK86" s="780"/>
      <c r="AL86" s="95"/>
      <c r="AM86" s="95">
        <v>1</v>
      </c>
      <c r="AN86" s="95">
        <v>1</v>
      </c>
      <c r="AO86" s="783"/>
      <c r="AP86" s="95"/>
      <c r="AQ86" s="783"/>
      <c r="AR86" s="780">
        <v>2</v>
      </c>
      <c r="AS86" s="780">
        <v>3</v>
      </c>
      <c r="AT86" s="783"/>
      <c r="AU86" s="95"/>
      <c r="AV86" s="780"/>
      <c r="AW86" s="780"/>
      <c r="AX86" s="95">
        <v>20</v>
      </c>
      <c r="AY86" s="95"/>
      <c r="AZ86" s="783"/>
      <c r="BA86" s="783"/>
      <c r="BB86" s="783"/>
      <c r="BC86" s="783"/>
      <c r="BD86" s="95">
        <v>3</v>
      </c>
      <c r="BE86" s="95">
        <v>2</v>
      </c>
      <c r="BF86" s="95">
        <v>3</v>
      </c>
      <c r="BG86" s="783"/>
      <c r="BH86" s="783"/>
      <c r="BI86" s="783"/>
      <c r="BJ86" s="783"/>
      <c r="BK86" s="783"/>
      <c r="BL86" s="783"/>
      <c r="BM86" s="783"/>
      <c r="BN86" s="69"/>
      <c r="BO86" s="69"/>
      <c r="BP86" s="69">
        <v>1</v>
      </c>
      <c r="BQ86" s="69" t="s">
        <v>492</v>
      </c>
      <c r="BR86" s="783"/>
      <c r="BS86" s="783" t="s">
        <v>481</v>
      </c>
      <c r="BT86" s="783"/>
      <c r="BU86" s="780" t="s">
        <v>451</v>
      </c>
      <c r="BV86" s="95"/>
      <c r="BW86" s="780"/>
      <c r="BX86" s="95"/>
      <c r="BY86" s="95"/>
      <c r="BZ86" s="95">
        <v>3</v>
      </c>
      <c r="CA86" s="95">
        <v>1</v>
      </c>
      <c r="CB86" s="95">
        <v>1</v>
      </c>
      <c r="CC86" s="95"/>
      <c r="CD86" s="95"/>
      <c r="CE86" s="95"/>
      <c r="CF86" s="95"/>
      <c r="CG86" s="95"/>
      <c r="CH86" s="780"/>
      <c r="CI86" s="780">
        <v>0</v>
      </c>
      <c r="CJ86" s="780">
        <v>0</v>
      </c>
      <c r="CK86" s="780">
        <v>0</v>
      </c>
      <c r="CL86" s="780">
        <v>0</v>
      </c>
      <c r="CM86" s="780">
        <v>2</v>
      </c>
      <c r="CN86" s="780"/>
      <c r="CO86" s="780">
        <v>1</v>
      </c>
      <c r="CP86" s="780">
        <v>1</v>
      </c>
      <c r="CQ86" s="780">
        <v>1</v>
      </c>
      <c r="CR86" s="95">
        <v>1</v>
      </c>
      <c r="CS86" s="780">
        <v>1</v>
      </c>
      <c r="CT86" s="95">
        <v>2</v>
      </c>
      <c r="CU86" s="780">
        <v>1</v>
      </c>
      <c r="CV86" s="780" t="s">
        <v>481</v>
      </c>
      <c r="CW86" s="780"/>
      <c r="CX86" s="780"/>
      <c r="CY86" s="780"/>
      <c r="CZ86" s="95"/>
      <c r="DA86" s="780"/>
      <c r="DB86" s="95"/>
      <c r="DC86" s="780"/>
      <c r="DD86" s="780">
        <v>10</v>
      </c>
      <c r="DE86" s="780">
        <v>10</v>
      </c>
      <c r="DF86" s="780">
        <v>20</v>
      </c>
      <c r="DG86" s="95">
        <v>0</v>
      </c>
      <c r="DH86" s="94"/>
      <c r="DI86" s="95">
        <v>3</v>
      </c>
      <c r="DJ86" s="95">
        <v>2</v>
      </c>
      <c r="DK86" s="95" t="s">
        <v>481</v>
      </c>
      <c r="DL86" s="95"/>
      <c r="DM86" s="780">
        <v>0</v>
      </c>
      <c r="DN86" s="780"/>
      <c r="DO86" s="780">
        <v>2</v>
      </c>
      <c r="DP86" s="780"/>
      <c r="DQ86" s="785"/>
      <c r="DR86" s="780">
        <v>0</v>
      </c>
      <c r="DS86" s="783"/>
      <c r="DT86" s="783"/>
      <c r="DU86" s="783"/>
      <c r="DV86" s="84">
        <v>11</v>
      </c>
      <c r="DW86" s="84">
        <v>16</v>
      </c>
      <c r="DX86" s="780">
        <v>5</v>
      </c>
      <c r="DY86" s="783"/>
      <c r="DZ86" s="780">
        <v>5</v>
      </c>
      <c r="EA86" s="780">
        <v>3</v>
      </c>
      <c r="EB86" s="95"/>
      <c r="EC86" s="783"/>
      <c r="ED86" s="95"/>
      <c r="EE86" s="783"/>
      <c r="EF86" s="783"/>
      <c r="EG86" s="783"/>
      <c r="EH86" s="783"/>
      <c r="EI86" s="780">
        <v>3</v>
      </c>
      <c r="EJ86" s="780">
        <v>3</v>
      </c>
      <c r="EK86" s="780">
        <v>2</v>
      </c>
      <c r="EL86" s="780">
        <v>4</v>
      </c>
      <c r="EM86" s="780">
        <v>1</v>
      </c>
      <c r="EN86" s="780">
        <v>2</v>
      </c>
      <c r="EO86" s="780">
        <v>2</v>
      </c>
      <c r="EP86" s="780">
        <v>5</v>
      </c>
      <c r="EQ86" s="783"/>
      <c r="ER86" s="780">
        <v>1</v>
      </c>
      <c r="ES86" s="780">
        <v>1</v>
      </c>
      <c r="ET86" s="780"/>
      <c r="EU86" s="780" t="s">
        <v>481</v>
      </c>
      <c r="EV86" s="780" t="s">
        <v>481</v>
      </c>
      <c r="EW86" s="780" t="s">
        <v>481</v>
      </c>
      <c r="EX86" s="780" t="s">
        <v>451</v>
      </c>
      <c r="EY86" s="780"/>
      <c r="EZ86" s="95">
        <v>4</v>
      </c>
      <c r="FA86" s="95"/>
      <c r="FB86" s="780">
        <v>14</v>
      </c>
      <c r="FC86" s="780" t="s">
        <v>451</v>
      </c>
      <c r="FD86" s="780">
        <v>3</v>
      </c>
      <c r="FE86" s="780"/>
      <c r="FF86" s="780"/>
      <c r="FG86" s="780"/>
      <c r="FH86" s="780"/>
      <c r="FI86" s="780" t="s">
        <v>451</v>
      </c>
      <c r="FJ86" s="780">
        <v>2</v>
      </c>
      <c r="FK86" s="780"/>
      <c r="FL86" s="780"/>
      <c r="FM86" s="780" t="s">
        <v>6455</v>
      </c>
      <c r="FN86" s="780" t="s">
        <v>6455</v>
      </c>
      <c r="FO86" s="780">
        <v>3</v>
      </c>
      <c r="FP86" s="780"/>
      <c r="FQ86" s="780"/>
      <c r="FR86" s="780">
        <v>9</v>
      </c>
      <c r="FS86" s="780">
        <v>3</v>
      </c>
      <c r="FT86" s="780"/>
      <c r="FU86" s="783"/>
      <c r="FV86" s="785">
        <v>3</v>
      </c>
      <c r="FW86" s="780">
        <v>1</v>
      </c>
      <c r="FX86" s="95"/>
      <c r="FY86" s="95"/>
      <c r="FZ86" s="780">
        <v>2</v>
      </c>
      <c r="GA86" s="780">
        <v>2</v>
      </c>
      <c r="GB86" s="780">
        <v>2</v>
      </c>
      <c r="GC86" s="780"/>
      <c r="GD86" s="780">
        <v>9</v>
      </c>
      <c r="GE86" s="783"/>
      <c r="GF86" s="95">
        <v>21</v>
      </c>
      <c r="GG86" s="785">
        <v>2</v>
      </c>
      <c r="GH86" s="783"/>
      <c r="GI86" s="780">
        <v>3</v>
      </c>
      <c r="GJ86" s="780">
        <v>2</v>
      </c>
      <c r="GK86" s="780">
        <v>3</v>
      </c>
      <c r="GL86" s="780">
        <v>3</v>
      </c>
      <c r="GM86" s="780">
        <v>6</v>
      </c>
      <c r="GN86" s="780">
        <v>6</v>
      </c>
      <c r="GO86" s="780">
        <v>35</v>
      </c>
      <c r="GP86" s="780">
        <v>3</v>
      </c>
      <c r="GQ86" s="780">
        <v>8</v>
      </c>
      <c r="GR86" s="780">
        <v>9</v>
      </c>
      <c r="GS86" s="780">
        <v>10</v>
      </c>
      <c r="GT86" s="780">
        <v>30</v>
      </c>
      <c r="GU86" s="780" t="s">
        <v>481</v>
      </c>
      <c r="GV86" s="780" t="s">
        <v>481</v>
      </c>
      <c r="GW86" s="780">
        <v>23</v>
      </c>
      <c r="GX86" s="780">
        <v>0</v>
      </c>
      <c r="GY86" s="780"/>
      <c r="GZ86" s="780">
        <v>10</v>
      </c>
      <c r="HA86" s="780">
        <v>1</v>
      </c>
      <c r="HB86" s="780">
        <v>1</v>
      </c>
      <c r="HC86" s="780">
        <v>1</v>
      </c>
      <c r="HD86" s="780" t="s">
        <v>481</v>
      </c>
      <c r="HE86" s="783"/>
      <c r="HF86" s="783"/>
      <c r="HG86" s="783"/>
      <c r="HH86" s="783"/>
      <c r="HI86" s="780">
        <v>2</v>
      </c>
      <c r="HJ86" s="95" t="s">
        <v>481</v>
      </c>
      <c r="HK86" s="95">
        <v>4</v>
      </c>
      <c r="HL86" s="780">
        <v>1</v>
      </c>
      <c r="HM86" s="95">
        <v>1</v>
      </c>
      <c r="HN86" s="783"/>
      <c r="HO86" s="783"/>
      <c r="HP86" s="783"/>
      <c r="HQ86" s="783"/>
      <c r="HR86" s="783"/>
      <c r="HS86" s="780">
        <v>1</v>
      </c>
      <c r="HT86" s="780"/>
      <c r="HU86" s="780">
        <v>25</v>
      </c>
      <c r="HV86" s="780">
        <v>10</v>
      </c>
      <c r="HW86" s="780">
        <v>25</v>
      </c>
      <c r="HX86" s="780">
        <v>8</v>
      </c>
      <c r="HY86" s="780">
        <v>4</v>
      </c>
      <c r="HZ86" s="780" t="s">
        <v>451</v>
      </c>
      <c r="IA86" s="780">
        <v>19</v>
      </c>
      <c r="IB86" s="780">
        <v>2</v>
      </c>
      <c r="IC86" s="780">
        <v>2</v>
      </c>
      <c r="ID86" s="780">
        <v>10</v>
      </c>
      <c r="IE86" s="780">
        <v>4</v>
      </c>
      <c r="IF86" s="780">
        <v>4</v>
      </c>
      <c r="IG86" s="783"/>
      <c r="IH86" s="783"/>
      <c r="II86" s="780"/>
      <c r="IJ86" s="783"/>
      <c r="IK86" s="783"/>
      <c r="IL86" s="90"/>
      <c r="IM86" s="95">
        <v>1</v>
      </c>
      <c r="IN86" s="95">
        <v>2</v>
      </c>
      <c r="IO86" s="780"/>
      <c r="IP86" s="780"/>
      <c r="IQ86" s="780" t="s">
        <v>481</v>
      </c>
      <c r="IR86" s="785">
        <v>2</v>
      </c>
      <c r="IS86" s="780"/>
      <c r="IT86" s="780"/>
      <c r="IU86" s="780"/>
      <c r="IV86" s="780">
        <v>9</v>
      </c>
      <c r="IW86" s="95">
        <v>11</v>
      </c>
      <c r="IX86" s="95">
        <v>4</v>
      </c>
      <c r="IY86" s="95">
        <v>1</v>
      </c>
      <c r="IZ86" s="95"/>
      <c r="JA86" s="95">
        <v>12</v>
      </c>
      <c r="JB86" s="95">
        <v>2</v>
      </c>
      <c r="JC86" s="95">
        <v>2</v>
      </c>
      <c r="JD86" s="95">
        <v>1</v>
      </c>
      <c r="JE86" s="95">
        <v>1</v>
      </c>
      <c r="JF86" s="95">
        <v>1</v>
      </c>
      <c r="JG86" s="95">
        <v>1</v>
      </c>
      <c r="JH86" s="95">
        <v>1</v>
      </c>
      <c r="JI86" s="95">
        <v>1</v>
      </c>
      <c r="JJ86" s="95">
        <v>1</v>
      </c>
      <c r="JK86" s="95">
        <v>3</v>
      </c>
      <c r="JL86" s="95">
        <v>2</v>
      </c>
      <c r="JM86" s="95">
        <v>1</v>
      </c>
      <c r="JN86" s="95">
        <v>7</v>
      </c>
      <c r="JO86" s="95">
        <v>1</v>
      </c>
      <c r="JP86" s="95">
        <v>7</v>
      </c>
      <c r="JQ86" s="95">
        <v>2</v>
      </c>
      <c r="JR86" s="95"/>
      <c r="JS86" s="780">
        <v>3</v>
      </c>
      <c r="JT86" s="780">
        <v>1</v>
      </c>
      <c r="JU86" s="780"/>
      <c r="JV86" s="780"/>
      <c r="JW86" s="780"/>
      <c r="JX86" s="780"/>
      <c r="JY86" s="780"/>
      <c r="JZ86" s="780">
        <v>2</v>
      </c>
      <c r="KA86" s="783"/>
      <c r="KB86" s="780">
        <v>2</v>
      </c>
      <c r="KC86" s="780">
        <v>1</v>
      </c>
      <c r="KD86" s="780">
        <v>1</v>
      </c>
      <c r="KE86" s="780">
        <v>8</v>
      </c>
      <c r="KF86" s="780">
        <v>8</v>
      </c>
      <c r="KG86" s="780">
        <v>4</v>
      </c>
      <c r="KH86" s="780">
        <v>2</v>
      </c>
      <c r="KI86" s="780">
        <v>4</v>
      </c>
      <c r="KJ86" s="780">
        <v>23</v>
      </c>
      <c r="KK86" s="780">
        <v>5</v>
      </c>
      <c r="KL86" s="780">
        <v>2</v>
      </c>
      <c r="KM86" s="780">
        <v>2</v>
      </c>
      <c r="KN86" s="780">
        <v>2</v>
      </c>
      <c r="KO86" s="780">
        <v>3</v>
      </c>
      <c r="KP86" s="95">
        <v>2</v>
      </c>
      <c r="KQ86" s="783"/>
      <c r="KR86" s="90"/>
      <c r="KS86" s="783"/>
      <c r="KT86" s="90">
        <v>0</v>
      </c>
      <c r="KU86" s="90" t="s">
        <v>481</v>
      </c>
      <c r="KV86" s="90">
        <v>5</v>
      </c>
      <c r="KW86" s="90">
        <v>3</v>
      </c>
      <c r="KX86" s="90">
        <v>0</v>
      </c>
      <c r="KY86" s="90"/>
      <c r="KZ86" s="90"/>
      <c r="LA86" s="90">
        <v>2</v>
      </c>
      <c r="LB86" s="90" t="s">
        <v>481</v>
      </c>
      <c r="LC86" s="90" t="s">
        <v>481</v>
      </c>
      <c r="LD86" s="90" t="s">
        <v>481</v>
      </c>
      <c r="LE86" s="90" t="s">
        <v>481</v>
      </c>
      <c r="LF86" s="90" t="s">
        <v>481</v>
      </c>
      <c r="LG86" s="90" t="s">
        <v>481</v>
      </c>
      <c r="LH86" s="90"/>
      <c r="LI86" s="90"/>
      <c r="LJ86" s="90"/>
      <c r="LK86" s="90"/>
      <c r="LL86" s="90"/>
      <c r="LM86" s="90"/>
      <c r="LN86" s="90">
        <v>3</v>
      </c>
      <c r="LO86" s="90">
        <v>3</v>
      </c>
      <c r="LP86" s="90"/>
      <c r="LQ86" s="90">
        <v>3</v>
      </c>
    </row>
    <row r="87" spans="1:329" ht="28" x14ac:dyDescent="0.2">
      <c r="A87" s="750" t="s">
        <v>317</v>
      </c>
      <c r="B87" s="751" t="s">
        <v>438</v>
      </c>
      <c r="C87" s="750" t="s">
        <v>318</v>
      </c>
      <c r="D87" s="747" t="s">
        <v>319</v>
      </c>
      <c r="E87" s="85" t="s">
        <v>320</v>
      </c>
      <c r="F87" s="783"/>
      <c r="G87" s="95"/>
      <c r="H87" s="783"/>
      <c r="I87" s="783"/>
      <c r="J87" s="95" t="s">
        <v>451</v>
      </c>
      <c r="K87" s="780" t="s">
        <v>457</v>
      </c>
      <c r="L87" s="69" t="s">
        <v>492</v>
      </c>
      <c r="M87" s="69" t="s">
        <v>492</v>
      </c>
      <c r="N87" s="815" t="s">
        <v>492</v>
      </c>
      <c r="O87" s="815" t="s">
        <v>492</v>
      </c>
      <c r="P87" s="69" t="s">
        <v>492</v>
      </c>
      <c r="Q87" s="95"/>
      <c r="R87" s="780" t="s">
        <v>451</v>
      </c>
      <c r="S87" s="95" t="s">
        <v>489</v>
      </c>
      <c r="T87" s="780" t="s">
        <v>451</v>
      </c>
      <c r="U87" s="780" t="s">
        <v>457</v>
      </c>
      <c r="V87" s="95" t="s">
        <v>451</v>
      </c>
      <c r="W87" s="780" t="s">
        <v>451</v>
      </c>
      <c r="X87" s="95" t="s">
        <v>451</v>
      </c>
      <c r="Y87" s="95" t="s">
        <v>451</v>
      </c>
      <c r="Z87" s="95" t="s">
        <v>451</v>
      </c>
      <c r="AA87" s="783"/>
      <c r="AB87" s="95" t="s">
        <v>451</v>
      </c>
      <c r="AC87" s="784" t="s">
        <v>451</v>
      </c>
      <c r="AD87" s="783"/>
      <c r="AE87" s="783"/>
      <c r="AF87" s="783"/>
      <c r="AG87" s="783"/>
      <c r="AH87" s="783"/>
      <c r="AI87" s="783"/>
      <c r="AJ87" s="780" t="s">
        <v>451</v>
      </c>
      <c r="AK87" s="780" t="s">
        <v>457</v>
      </c>
      <c r="AL87" s="95" t="s">
        <v>451</v>
      </c>
      <c r="AM87" s="95"/>
      <c r="AN87" s="95" t="s">
        <v>451</v>
      </c>
      <c r="AO87" s="783"/>
      <c r="AP87" s="95" t="s">
        <v>457</v>
      </c>
      <c r="AQ87" s="783"/>
      <c r="AR87" s="780"/>
      <c r="AS87" s="780" t="s">
        <v>457</v>
      </c>
      <c r="AT87" s="783"/>
      <c r="AU87" s="95" t="s">
        <v>451</v>
      </c>
      <c r="AV87" s="780"/>
      <c r="AW87" s="780" t="s">
        <v>457</v>
      </c>
      <c r="AX87" s="95" t="s">
        <v>457</v>
      </c>
      <c r="AY87" s="95"/>
      <c r="AZ87" s="783"/>
      <c r="BA87" s="783"/>
      <c r="BB87" s="783"/>
      <c r="BC87" s="783"/>
      <c r="BD87" s="95" t="s">
        <v>492</v>
      </c>
      <c r="BE87" s="95" t="s">
        <v>489</v>
      </c>
      <c r="BF87" s="95">
        <v>0</v>
      </c>
      <c r="BG87" s="69" t="s">
        <v>489</v>
      </c>
      <c r="BH87" s="783"/>
      <c r="BI87" s="69" t="s">
        <v>489</v>
      </c>
      <c r="BJ87" s="69" t="s">
        <v>489</v>
      </c>
      <c r="BK87" s="783"/>
      <c r="BL87" s="69" t="s">
        <v>489</v>
      </c>
      <c r="BM87" s="69" t="s">
        <v>489</v>
      </c>
      <c r="BN87" s="69" t="s">
        <v>489</v>
      </c>
      <c r="BO87" s="783"/>
      <c r="BP87" s="69" t="s">
        <v>489</v>
      </c>
      <c r="BQ87" s="69" t="s">
        <v>489</v>
      </c>
      <c r="BR87" s="69" t="s">
        <v>489</v>
      </c>
      <c r="BS87" s="69" t="s">
        <v>492</v>
      </c>
      <c r="BT87" s="783"/>
      <c r="BU87" s="780" t="s">
        <v>457</v>
      </c>
      <c r="BV87" s="95" t="s">
        <v>457</v>
      </c>
      <c r="BW87" s="780" t="s">
        <v>451</v>
      </c>
      <c r="BX87" s="95" t="s">
        <v>451</v>
      </c>
      <c r="BY87" s="95" t="s">
        <v>451</v>
      </c>
      <c r="BZ87" s="95" t="s">
        <v>457</v>
      </c>
      <c r="CA87" s="95" t="s">
        <v>457</v>
      </c>
      <c r="CB87" s="95" t="s">
        <v>489</v>
      </c>
      <c r="CC87" s="95" t="s">
        <v>457</v>
      </c>
      <c r="CD87" s="95" t="s">
        <v>457</v>
      </c>
      <c r="CE87" s="95" t="s">
        <v>457</v>
      </c>
      <c r="CF87" s="95" t="s">
        <v>457</v>
      </c>
      <c r="CG87" s="95"/>
      <c r="CH87" s="780" t="s">
        <v>457</v>
      </c>
      <c r="CI87" s="95" t="s">
        <v>457</v>
      </c>
      <c r="CJ87" s="780" t="s">
        <v>457</v>
      </c>
      <c r="CK87" s="780" t="s">
        <v>457</v>
      </c>
      <c r="CL87" s="780" t="s">
        <v>451</v>
      </c>
      <c r="CM87" s="780" t="s">
        <v>451</v>
      </c>
      <c r="CN87" s="780" t="s">
        <v>457</v>
      </c>
      <c r="CO87" s="780" t="s">
        <v>451</v>
      </c>
      <c r="CP87" s="780"/>
      <c r="CQ87" s="780" t="s">
        <v>457</v>
      </c>
      <c r="CR87" s="95" t="s">
        <v>457</v>
      </c>
      <c r="CS87" s="780" t="s">
        <v>457</v>
      </c>
      <c r="CT87" s="95" t="s">
        <v>457</v>
      </c>
      <c r="CU87" s="780" t="s">
        <v>457</v>
      </c>
      <c r="CV87" s="780" t="s">
        <v>457</v>
      </c>
      <c r="CW87" s="780" t="s">
        <v>457</v>
      </c>
      <c r="CX87" s="780" t="s">
        <v>457</v>
      </c>
      <c r="CY87" s="780" t="s">
        <v>457</v>
      </c>
      <c r="CZ87" s="95" t="s">
        <v>451</v>
      </c>
      <c r="DA87" s="780" t="s">
        <v>457</v>
      </c>
      <c r="DB87" s="95" t="s">
        <v>457</v>
      </c>
      <c r="DC87" s="780" t="s">
        <v>457</v>
      </c>
      <c r="DD87" s="780" t="s">
        <v>451</v>
      </c>
      <c r="DE87" s="780" t="s">
        <v>457</v>
      </c>
      <c r="DF87" s="780" t="s">
        <v>457</v>
      </c>
      <c r="DG87" s="95" t="s">
        <v>451</v>
      </c>
      <c r="DH87" s="94"/>
      <c r="DI87" s="95" t="s">
        <v>457</v>
      </c>
      <c r="DJ87" s="95" t="s">
        <v>457</v>
      </c>
      <c r="DK87" s="95" t="s">
        <v>457</v>
      </c>
      <c r="DL87" s="95" t="s">
        <v>457</v>
      </c>
      <c r="DM87" s="780" t="s">
        <v>451</v>
      </c>
      <c r="DN87" s="780" t="s">
        <v>457</v>
      </c>
      <c r="DO87" s="780" t="s">
        <v>451</v>
      </c>
      <c r="DP87" s="780" t="s">
        <v>492</v>
      </c>
      <c r="DQ87" s="785" t="s">
        <v>451</v>
      </c>
      <c r="DR87" s="780" t="s">
        <v>457</v>
      </c>
      <c r="DS87" s="783"/>
      <c r="DT87" s="783"/>
      <c r="DU87" s="783"/>
      <c r="DV87" s="84" t="s">
        <v>492</v>
      </c>
      <c r="DW87" s="84" t="s">
        <v>492</v>
      </c>
      <c r="DX87" s="780" t="s">
        <v>451</v>
      </c>
      <c r="DY87" s="783"/>
      <c r="DZ87" s="780" t="s">
        <v>451</v>
      </c>
      <c r="EA87" s="780" t="s">
        <v>457</v>
      </c>
      <c r="EB87" s="95"/>
      <c r="EC87" s="783"/>
      <c r="ED87" s="95"/>
      <c r="EE87" s="783"/>
      <c r="EF87" s="783"/>
      <c r="EG87" s="783"/>
      <c r="EH87" s="783"/>
      <c r="EI87" s="780" t="s">
        <v>457</v>
      </c>
      <c r="EJ87" s="780" t="s">
        <v>457</v>
      </c>
      <c r="EK87" s="780" t="s">
        <v>457</v>
      </c>
      <c r="EL87" s="780" t="s">
        <v>451</v>
      </c>
      <c r="EM87" s="780" t="s">
        <v>457</v>
      </c>
      <c r="EN87" s="780"/>
      <c r="EO87" s="780"/>
      <c r="EP87" s="780" t="s">
        <v>451</v>
      </c>
      <c r="EQ87" s="783"/>
      <c r="ER87" s="780" t="s">
        <v>457</v>
      </c>
      <c r="ES87" s="780" t="s">
        <v>451</v>
      </c>
      <c r="ET87" s="780" t="s">
        <v>451</v>
      </c>
      <c r="EU87" s="780" t="s">
        <v>451</v>
      </c>
      <c r="EV87" s="780" t="s">
        <v>451</v>
      </c>
      <c r="EW87" s="780" t="s">
        <v>451</v>
      </c>
      <c r="EX87" s="780">
        <v>7</v>
      </c>
      <c r="EY87" s="780"/>
      <c r="EZ87" s="95" t="s">
        <v>451</v>
      </c>
      <c r="FA87" s="95" t="s">
        <v>457</v>
      </c>
      <c r="FB87" s="780" t="s">
        <v>451</v>
      </c>
      <c r="FC87" s="780" t="s">
        <v>457</v>
      </c>
      <c r="FD87" s="780" t="s">
        <v>457</v>
      </c>
      <c r="FE87" s="780" t="s">
        <v>457</v>
      </c>
      <c r="FF87" s="780" t="s">
        <v>457</v>
      </c>
      <c r="FG87" s="780" t="s">
        <v>451</v>
      </c>
      <c r="FH87" s="780" t="s">
        <v>457</v>
      </c>
      <c r="FI87" s="780"/>
      <c r="FJ87" s="780" t="s">
        <v>457</v>
      </c>
      <c r="FK87" s="780" t="s">
        <v>679</v>
      </c>
      <c r="FL87" s="780" t="s">
        <v>451</v>
      </c>
      <c r="FM87" s="780" t="s">
        <v>457</v>
      </c>
      <c r="FN87" s="780" t="s">
        <v>457</v>
      </c>
      <c r="FO87" s="780" t="s">
        <v>451</v>
      </c>
      <c r="FP87" s="780" t="s">
        <v>457</v>
      </c>
      <c r="FQ87" s="780" t="s">
        <v>451</v>
      </c>
      <c r="FR87" s="780" t="s">
        <v>451</v>
      </c>
      <c r="FS87" s="780" t="s">
        <v>457</v>
      </c>
      <c r="FT87" s="780" t="s">
        <v>457</v>
      </c>
      <c r="FU87" s="783"/>
      <c r="FV87" s="785" t="s">
        <v>451</v>
      </c>
      <c r="FW87" s="780" t="s">
        <v>457</v>
      </c>
      <c r="FX87" s="95" t="s">
        <v>451</v>
      </c>
      <c r="FY87" s="95" t="s">
        <v>492</v>
      </c>
      <c r="FZ87" s="780" t="s">
        <v>451</v>
      </c>
      <c r="GA87" s="780" t="s">
        <v>451</v>
      </c>
      <c r="GB87" s="780" t="s">
        <v>451</v>
      </c>
      <c r="GC87" s="780" t="s">
        <v>451</v>
      </c>
      <c r="GD87" s="780" t="s">
        <v>451</v>
      </c>
      <c r="GE87" s="783"/>
      <c r="GF87" s="95" t="s">
        <v>451</v>
      </c>
      <c r="GG87" s="785" t="s">
        <v>451</v>
      </c>
      <c r="GH87" s="783"/>
      <c r="GI87" s="780" t="s">
        <v>451</v>
      </c>
      <c r="GJ87" s="780" t="s">
        <v>492</v>
      </c>
      <c r="GK87" s="780" t="s">
        <v>6456</v>
      </c>
      <c r="GL87" s="780" t="s">
        <v>451</v>
      </c>
      <c r="GM87" s="780" t="s">
        <v>451</v>
      </c>
      <c r="GN87" s="780" t="s">
        <v>451</v>
      </c>
      <c r="GO87" s="780" t="s">
        <v>451</v>
      </c>
      <c r="GP87" s="780" t="s">
        <v>451</v>
      </c>
      <c r="GQ87" s="780" t="s">
        <v>451</v>
      </c>
      <c r="GR87" s="780" t="s">
        <v>451</v>
      </c>
      <c r="GS87" s="780" t="s">
        <v>451</v>
      </c>
      <c r="GT87" s="780" t="s">
        <v>451</v>
      </c>
      <c r="GU87" s="780" t="s">
        <v>451</v>
      </c>
      <c r="GV87" s="780" t="s">
        <v>451</v>
      </c>
      <c r="GW87" s="780" t="s">
        <v>457</v>
      </c>
      <c r="GX87" s="780" t="s">
        <v>451</v>
      </c>
      <c r="GY87" s="780"/>
      <c r="GZ87" s="780" t="s">
        <v>457</v>
      </c>
      <c r="HA87" s="780" t="s">
        <v>451</v>
      </c>
      <c r="HB87" s="780" t="s">
        <v>457</v>
      </c>
      <c r="HC87" s="780" t="s">
        <v>451</v>
      </c>
      <c r="HD87" s="780" t="s">
        <v>451</v>
      </c>
      <c r="HE87" s="783"/>
      <c r="HF87" s="783"/>
      <c r="HG87" s="783"/>
      <c r="HH87" s="783"/>
      <c r="HI87" s="780" t="s">
        <v>457</v>
      </c>
      <c r="HJ87" s="95" t="s">
        <v>457</v>
      </c>
      <c r="HK87" s="95" t="s">
        <v>457</v>
      </c>
      <c r="HL87" s="780" t="s">
        <v>451</v>
      </c>
      <c r="HM87" s="95" t="s">
        <v>457</v>
      </c>
      <c r="HN87" s="783"/>
      <c r="HO87" s="783"/>
      <c r="HP87" s="783"/>
      <c r="HQ87" s="783"/>
      <c r="HR87" s="783"/>
      <c r="HS87" s="780" t="s">
        <v>451</v>
      </c>
      <c r="HT87" s="780" t="s">
        <v>457</v>
      </c>
      <c r="HU87" s="780" t="s">
        <v>457</v>
      </c>
      <c r="HV87" s="780" t="s">
        <v>457</v>
      </c>
      <c r="HW87" s="780" t="s">
        <v>457</v>
      </c>
      <c r="HX87" s="780" t="s">
        <v>457</v>
      </c>
      <c r="HY87" s="780" t="s">
        <v>457</v>
      </c>
      <c r="HZ87" s="780" t="s">
        <v>457</v>
      </c>
      <c r="IA87" s="780" t="s">
        <v>457</v>
      </c>
      <c r="IB87" s="780" t="s">
        <v>457</v>
      </c>
      <c r="IC87" s="780" t="s">
        <v>451</v>
      </c>
      <c r="ID87" s="780" t="s">
        <v>457</v>
      </c>
      <c r="IE87" s="780" t="s">
        <v>451</v>
      </c>
      <c r="IF87" s="780" t="s">
        <v>451</v>
      </c>
      <c r="IG87" s="783"/>
      <c r="IH87" s="783"/>
      <c r="II87" s="780" t="s">
        <v>457</v>
      </c>
      <c r="IJ87" s="783"/>
      <c r="IK87" s="783"/>
      <c r="IL87" s="90"/>
      <c r="IM87" s="95" t="s">
        <v>457</v>
      </c>
      <c r="IN87" s="95" t="s">
        <v>481</v>
      </c>
      <c r="IO87" s="780" t="s">
        <v>451</v>
      </c>
      <c r="IP87" s="780" t="s">
        <v>457</v>
      </c>
      <c r="IQ87" s="780" t="s">
        <v>489</v>
      </c>
      <c r="IR87" s="785" t="s">
        <v>451</v>
      </c>
      <c r="IS87" s="780" t="s">
        <v>457</v>
      </c>
      <c r="IT87" s="780" t="s">
        <v>457</v>
      </c>
      <c r="IU87" s="780" t="s">
        <v>451</v>
      </c>
      <c r="IV87" s="780" t="s">
        <v>457</v>
      </c>
      <c r="IW87" s="95" t="s">
        <v>492</v>
      </c>
      <c r="IX87" s="95" t="s">
        <v>492</v>
      </c>
      <c r="IY87" s="95" t="s">
        <v>492</v>
      </c>
      <c r="IZ87" s="95" t="s">
        <v>492</v>
      </c>
      <c r="JA87" s="95" t="s">
        <v>492</v>
      </c>
      <c r="JB87" s="95" t="s">
        <v>492</v>
      </c>
      <c r="JC87" s="95" t="s">
        <v>489</v>
      </c>
      <c r="JD87" s="95" t="s">
        <v>492</v>
      </c>
      <c r="JE87" s="95" t="s">
        <v>492</v>
      </c>
      <c r="JF87" s="95" t="s">
        <v>492</v>
      </c>
      <c r="JG87" s="95" t="s">
        <v>451</v>
      </c>
      <c r="JH87" s="95" t="s">
        <v>451</v>
      </c>
      <c r="JI87" s="95" t="s">
        <v>451</v>
      </c>
      <c r="JJ87" s="95" t="s">
        <v>451</v>
      </c>
      <c r="JK87" s="95" t="s">
        <v>457</v>
      </c>
      <c r="JL87" s="95" t="s">
        <v>451</v>
      </c>
      <c r="JM87" s="95" t="s">
        <v>451</v>
      </c>
      <c r="JN87" s="95" t="s">
        <v>457</v>
      </c>
      <c r="JO87" s="95" t="s">
        <v>451</v>
      </c>
      <c r="JP87" s="95"/>
      <c r="JQ87" s="95" t="s">
        <v>457</v>
      </c>
      <c r="JR87" s="95"/>
      <c r="JS87" s="780" t="s">
        <v>457</v>
      </c>
      <c r="JT87" s="780" t="s">
        <v>457</v>
      </c>
      <c r="JU87" s="780" t="s">
        <v>451</v>
      </c>
      <c r="JV87" s="780"/>
      <c r="JW87" s="780" t="s">
        <v>457</v>
      </c>
      <c r="JX87" s="780" t="s">
        <v>451</v>
      </c>
      <c r="JY87" s="780" t="s">
        <v>451</v>
      </c>
      <c r="JZ87" s="780" t="s">
        <v>451</v>
      </c>
      <c r="KA87" s="783"/>
      <c r="KB87" s="780" t="s">
        <v>457</v>
      </c>
      <c r="KC87" s="780" t="s">
        <v>451</v>
      </c>
      <c r="KD87" s="780" t="s">
        <v>457</v>
      </c>
      <c r="KE87" s="780" t="s">
        <v>451</v>
      </c>
      <c r="KF87" s="780" t="s">
        <v>457</v>
      </c>
      <c r="KG87" s="780" t="s">
        <v>457</v>
      </c>
      <c r="KH87" s="780" t="s">
        <v>457</v>
      </c>
      <c r="KI87" s="780" t="s">
        <v>457</v>
      </c>
      <c r="KJ87" s="780" t="s">
        <v>451</v>
      </c>
      <c r="KK87" s="780" t="s">
        <v>451</v>
      </c>
      <c r="KL87" s="780" t="s">
        <v>457</v>
      </c>
      <c r="KM87" s="780" t="s">
        <v>451</v>
      </c>
      <c r="KN87" s="780" t="s">
        <v>457</v>
      </c>
      <c r="KO87" s="780" t="s">
        <v>489</v>
      </c>
      <c r="KP87" s="95" t="s">
        <v>457</v>
      </c>
      <c r="KQ87" s="783"/>
      <c r="KR87" s="90" t="s">
        <v>492</v>
      </c>
      <c r="KS87" s="783"/>
      <c r="KT87" s="90" t="s">
        <v>492</v>
      </c>
      <c r="KU87" s="90" t="s">
        <v>489</v>
      </c>
      <c r="KV87" s="90" t="s">
        <v>492</v>
      </c>
      <c r="KW87" s="90" t="s">
        <v>489</v>
      </c>
      <c r="KX87" s="90" t="s">
        <v>489</v>
      </c>
      <c r="KY87" s="90" t="s">
        <v>492</v>
      </c>
      <c r="KZ87" s="90" t="s">
        <v>492</v>
      </c>
      <c r="LA87" s="90" t="s">
        <v>489</v>
      </c>
      <c r="LB87" s="90" t="s">
        <v>489</v>
      </c>
      <c r="LC87" s="90" t="s">
        <v>489</v>
      </c>
      <c r="LD87" s="90" t="s">
        <v>492</v>
      </c>
      <c r="LE87" s="90" t="s">
        <v>489</v>
      </c>
      <c r="LF87" s="90" t="s">
        <v>492</v>
      </c>
      <c r="LG87" s="90" t="s">
        <v>489</v>
      </c>
      <c r="LH87" s="90"/>
      <c r="LI87" s="90"/>
      <c r="LJ87" s="90" t="s">
        <v>492</v>
      </c>
      <c r="LK87" s="90" t="s">
        <v>492</v>
      </c>
      <c r="LL87" s="90" t="s">
        <v>492</v>
      </c>
      <c r="LM87" s="90"/>
      <c r="LN87" s="90" t="s">
        <v>489</v>
      </c>
      <c r="LO87" s="90" t="s">
        <v>492</v>
      </c>
      <c r="LP87" s="90" t="s">
        <v>492</v>
      </c>
      <c r="LQ87" s="90" t="s">
        <v>492</v>
      </c>
    </row>
    <row r="88" spans="1:329" ht="409.6" x14ac:dyDescent="0.2">
      <c r="A88" s="750"/>
      <c r="B88" s="751"/>
      <c r="C88" s="750"/>
      <c r="D88" s="747"/>
      <c r="E88" s="85" t="s">
        <v>321</v>
      </c>
      <c r="F88" s="783"/>
      <c r="G88" s="95"/>
      <c r="H88" s="783"/>
      <c r="I88" s="783"/>
      <c r="J88" s="95"/>
      <c r="K88" s="780" t="s">
        <v>862</v>
      </c>
      <c r="L88" s="69" t="s">
        <v>481</v>
      </c>
      <c r="M88" s="69" t="s">
        <v>481</v>
      </c>
      <c r="N88" s="69" t="s">
        <v>481</v>
      </c>
      <c r="O88" s="69" t="s">
        <v>481</v>
      </c>
      <c r="P88" s="69" t="s">
        <v>481</v>
      </c>
      <c r="Q88" s="95"/>
      <c r="R88" s="780" t="s">
        <v>4783</v>
      </c>
      <c r="S88" s="95" t="s">
        <v>1553</v>
      </c>
      <c r="T88" s="780"/>
      <c r="U88" s="780" t="s">
        <v>6457</v>
      </c>
      <c r="V88" s="95"/>
      <c r="W88" s="780"/>
      <c r="X88" s="95"/>
      <c r="Y88" s="95" t="s">
        <v>451</v>
      </c>
      <c r="Z88" s="95"/>
      <c r="AA88" s="783"/>
      <c r="AB88" s="95"/>
      <c r="AC88" s="784"/>
      <c r="AD88" s="783"/>
      <c r="AE88" s="783"/>
      <c r="AF88" s="783"/>
      <c r="AG88" s="783"/>
      <c r="AH88" s="783"/>
      <c r="AI88" s="783"/>
      <c r="AJ88" s="780"/>
      <c r="AK88" s="780" t="s">
        <v>6458</v>
      </c>
      <c r="AL88" s="95"/>
      <c r="AM88" s="95"/>
      <c r="AN88" s="95"/>
      <c r="AO88" s="783"/>
      <c r="AP88" s="95" t="s">
        <v>1228</v>
      </c>
      <c r="AQ88" s="783"/>
      <c r="AR88" s="780"/>
      <c r="AS88" s="780" t="s">
        <v>6459</v>
      </c>
      <c r="AT88" s="783"/>
      <c r="AU88" s="95"/>
      <c r="AV88" s="780"/>
      <c r="AW88" s="780" t="s">
        <v>6460</v>
      </c>
      <c r="AX88" s="95" t="s">
        <v>6461</v>
      </c>
      <c r="AY88" s="95"/>
      <c r="AZ88" s="783"/>
      <c r="BA88" s="783"/>
      <c r="BB88" s="783"/>
      <c r="BC88" s="783"/>
      <c r="BD88" s="95"/>
      <c r="BE88" s="95" t="s">
        <v>6462</v>
      </c>
      <c r="BF88" s="95">
        <v>0</v>
      </c>
      <c r="BG88" s="69" t="s">
        <v>6463</v>
      </c>
      <c r="BH88" s="783"/>
      <c r="BI88" s="69" t="s">
        <v>6464</v>
      </c>
      <c r="BJ88" s="69" t="s">
        <v>4801</v>
      </c>
      <c r="BK88" s="783"/>
      <c r="BL88" s="69" t="s">
        <v>6465</v>
      </c>
      <c r="BM88" s="69" t="s">
        <v>6466</v>
      </c>
      <c r="BN88" s="69" t="s">
        <v>6467</v>
      </c>
      <c r="BO88" s="69"/>
      <c r="BP88" s="69" t="s">
        <v>838</v>
      </c>
      <c r="BQ88" s="69" t="s">
        <v>6468</v>
      </c>
      <c r="BR88" s="69" t="s">
        <v>6469</v>
      </c>
      <c r="BS88" s="783" t="s">
        <v>481</v>
      </c>
      <c r="BT88" s="783"/>
      <c r="BU88" s="780" t="s">
        <v>6470</v>
      </c>
      <c r="BV88" s="95" t="s">
        <v>6471</v>
      </c>
      <c r="BW88" s="780"/>
      <c r="BX88" s="95"/>
      <c r="BY88" s="95"/>
      <c r="BZ88" s="95" t="s">
        <v>6472</v>
      </c>
      <c r="CA88" s="95" t="s">
        <v>6473</v>
      </c>
      <c r="CB88" s="95" t="s">
        <v>1553</v>
      </c>
      <c r="CC88" s="95" t="s">
        <v>6474</v>
      </c>
      <c r="CD88" s="95" t="s">
        <v>6475</v>
      </c>
      <c r="CE88" s="95" t="s">
        <v>1228</v>
      </c>
      <c r="CF88" s="95" t="s">
        <v>6476</v>
      </c>
      <c r="CG88" s="95"/>
      <c r="CH88" s="780" t="s">
        <v>1228</v>
      </c>
      <c r="CI88" s="95" t="s">
        <v>2779</v>
      </c>
      <c r="CJ88" s="780" t="s">
        <v>862</v>
      </c>
      <c r="CK88" s="780" t="s">
        <v>1228</v>
      </c>
      <c r="CL88" s="780" t="s">
        <v>6477</v>
      </c>
      <c r="CM88" s="780"/>
      <c r="CN88" s="780" t="s">
        <v>862</v>
      </c>
      <c r="CO88" s="780"/>
      <c r="CP88" s="780"/>
      <c r="CQ88" s="780" t="s">
        <v>6478</v>
      </c>
      <c r="CR88" s="95" t="s">
        <v>6479</v>
      </c>
      <c r="CS88" s="780" t="s">
        <v>6480</v>
      </c>
      <c r="CT88" s="95" t="s">
        <v>6481</v>
      </c>
      <c r="CU88" s="780" t="s">
        <v>6478</v>
      </c>
      <c r="CV88" s="780" t="s">
        <v>6482</v>
      </c>
      <c r="CW88" s="780" t="s">
        <v>1228</v>
      </c>
      <c r="CX88" s="780"/>
      <c r="CY88" s="780" t="s">
        <v>6474</v>
      </c>
      <c r="CZ88" s="95"/>
      <c r="DA88" s="780" t="s">
        <v>1228</v>
      </c>
      <c r="DB88" s="95" t="s">
        <v>6474</v>
      </c>
      <c r="DC88" s="780" t="s">
        <v>6483</v>
      </c>
      <c r="DD88" s="780"/>
      <c r="DE88" s="780" t="s">
        <v>6484</v>
      </c>
      <c r="DF88" s="780" t="s">
        <v>6484</v>
      </c>
      <c r="DG88" s="95" t="s">
        <v>451</v>
      </c>
      <c r="DH88" s="94"/>
      <c r="DI88" s="95" t="s">
        <v>1228</v>
      </c>
      <c r="DJ88" s="95" t="s">
        <v>6485</v>
      </c>
      <c r="DK88" s="95" t="s">
        <v>1228</v>
      </c>
      <c r="DL88" s="95" t="s">
        <v>6486</v>
      </c>
      <c r="DM88" s="780" t="s">
        <v>451</v>
      </c>
      <c r="DN88" s="780" t="s">
        <v>1228</v>
      </c>
      <c r="DO88" s="780"/>
      <c r="DP88" s="780"/>
      <c r="DQ88" s="785"/>
      <c r="DR88" s="780" t="s">
        <v>6487</v>
      </c>
      <c r="DS88" s="783"/>
      <c r="DT88" s="783"/>
      <c r="DU88" s="783"/>
      <c r="DV88" s="84"/>
      <c r="DW88" s="84"/>
      <c r="DX88" s="780"/>
      <c r="DY88" s="783"/>
      <c r="DZ88" s="780" t="s">
        <v>481</v>
      </c>
      <c r="EA88" s="780" t="s">
        <v>6488</v>
      </c>
      <c r="EB88" s="95"/>
      <c r="EC88" s="783"/>
      <c r="ED88" s="95"/>
      <c r="EE88" s="783"/>
      <c r="EF88" s="783"/>
      <c r="EG88" s="783"/>
      <c r="EH88" s="783"/>
      <c r="EI88" s="780" t="s">
        <v>6489</v>
      </c>
      <c r="EJ88" s="780"/>
      <c r="EK88" s="780" t="s">
        <v>6490</v>
      </c>
      <c r="EL88" s="780"/>
      <c r="EM88" s="780"/>
      <c r="EN88" s="780"/>
      <c r="EO88" s="780"/>
      <c r="EP88" s="780" t="s">
        <v>451</v>
      </c>
      <c r="EQ88" s="783"/>
      <c r="ER88" s="780" t="s">
        <v>1228</v>
      </c>
      <c r="ES88" s="780" t="s">
        <v>481</v>
      </c>
      <c r="ET88" s="780"/>
      <c r="EU88" s="780" t="s">
        <v>481</v>
      </c>
      <c r="EV88" s="780" t="s">
        <v>481</v>
      </c>
      <c r="EW88" s="780" t="s">
        <v>481</v>
      </c>
      <c r="EX88" s="780" t="s">
        <v>451</v>
      </c>
      <c r="EY88" s="780" t="s">
        <v>457</v>
      </c>
      <c r="EZ88" s="95" t="s">
        <v>481</v>
      </c>
      <c r="FA88" s="95" t="s">
        <v>6491</v>
      </c>
      <c r="FB88" s="780"/>
      <c r="FC88" s="780" t="s">
        <v>6492</v>
      </c>
      <c r="FD88" s="780" t="s">
        <v>6492</v>
      </c>
      <c r="FE88" s="780" t="s">
        <v>6493</v>
      </c>
      <c r="FF88" s="780" t="s">
        <v>1228</v>
      </c>
      <c r="FG88" s="780" t="s">
        <v>481</v>
      </c>
      <c r="FH88" s="780" t="s">
        <v>6494</v>
      </c>
      <c r="FI88" s="780" t="s">
        <v>457</v>
      </c>
      <c r="FJ88" s="780" t="s">
        <v>6495</v>
      </c>
      <c r="FK88" s="780" t="s">
        <v>6492</v>
      </c>
      <c r="FL88" s="780"/>
      <c r="FM88" s="780"/>
      <c r="FN88" s="780" t="s">
        <v>6486</v>
      </c>
      <c r="FO88" s="780"/>
      <c r="FP88" s="780" t="s">
        <v>1228</v>
      </c>
      <c r="FQ88" s="780"/>
      <c r="FR88" s="780"/>
      <c r="FS88" s="780" t="s">
        <v>4505</v>
      </c>
      <c r="FT88" s="780" t="s">
        <v>862</v>
      </c>
      <c r="FU88" s="783"/>
      <c r="FV88" s="785"/>
      <c r="FW88" s="780" t="s">
        <v>6496</v>
      </c>
      <c r="FX88" s="95"/>
      <c r="FY88" s="95"/>
      <c r="FZ88" s="780"/>
      <c r="GA88" s="780"/>
      <c r="GB88" s="780"/>
      <c r="GC88" s="780"/>
      <c r="GD88" s="780"/>
      <c r="GE88" s="783"/>
      <c r="GF88" s="95"/>
      <c r="GG88" s="785" t="s">
        <v>481</v>
      </c>
      <c r="GH88" s="783"/>
      <c r="GI88" s="780" t="s">
        <v>481</v>
      </c>
      <c r="GJ88" s="780" t="s">
        <v>481</v>
      </c>
      <c r="GK88" s="780" t="s">
        <v>6497</v>
      </c>
      <c r="GL88" s="780" t="s">
        <v>481</v>
      </c>
      <c r="GM88" s="780" t="s">
        <v>481</v>
      </c>
      <c r="GN88" s="780" t="s">
        <v>481</v>
      </c>
      <c r="GO88" s="780" t="s">
        <v>481</v>
      </c>
      <c r="GP88" s="780" t="s">
        <v>481</v>
      </c>
      <c r="GQ88" s="780" t="s">
        <v>481</v>
      </c>
      <c r="GR88" s="780" t="s">
        <v>481</v>
      </c>
      <c r="GS88" s="780" t="s">
        <v>481</v>
      </c>
      <c r="GT88" s="780" t="s">
        <v>481</v>
      </c>
      <c r="GU88" s="780" t="s">
        <v>481</v>
      </c>
      <c r="GV88" s="780" t="s">
        <v>481</v>
      </c>
      <c r="GW88" s="780" t="s">
        <v>6498</v>
      </c>
      <c r="GX88" s="780" t="s">
        <v>481</v>
      </c>
      <c r="GY88" s="780"/>
      <c r="GZ88" s="780" t="s">
        <v>6499</v>
      </c>
      <c r="HA88" s="780" t="s">
        <v>481</v>
      </c>
      <c r="HB88" s="780" t="s">
        <v>1553</v>
      </c>
      <c r="HC88" s="780" t="s">
        <v>481</v>
      </c>
      <c r="HD88" s="780" t="s">
        <v>481</v>
      </c>
      <c r="HE88" s="783"/>
      <c r="HF88" s="783"/>
      <c r="HG88" s="783"/>
      <c r="HH88" s="783"/>
      <c r="HI88" s="780" t="s">
        <v>6492</v>
      </c>
      <c r="HJ88" s="95" t="s">
        <v>6500</v>
      </c>
      <c r="HK88" s="95" t="s">
        <v>6457</v>
      </c>
      <c r="HL88" s="780"/>
      <c r="HM88" s="95" t="s">
        <v>6473</v>
      </c>
      <c r="HN88" s="783"/>
      <c r="HO88" s="783"/>
      <c r="HP88" s="783"/>
      <c r="HQ88" s="783"/>
      <c r="HR88" s="783"/>
      <c r="HS88" s="780"/>
      <c r="HT88" s="780" t="s">
        <v>1553</v>
      </c>
      <c r="HU88" s="780" t="s">
        <v>1553</v>
      </c>
      <c r="HV88" s="780"/>
      <c r="HW88" s="780" t="s">
        <v>6501</v>
      </c>
      <c r="HX88" s="780" t="s">
        <v>6502</v>
      </c>
      <c r="HY88" s="780" t="s">
        <v>6503</v>
      </c>
      <c r="HZ88" s="780" t="s">
        <v>6504</v>
      </c>
      <c r="IA88" s="780" t="s">
        <v>6473</v>
      </c>
      <c r="IB88" s="780" t="s">
        <v>6154</v>
      </c>
      <c r="IC88" s="780" t="s">
        <v>481</v>
      </c>
      <c r="ID88" s="780" t="s">
        <v>1228</v>
      </c>
      <c r="IE88" s="780"/>
      <c r="IF88" s="780"/>
      <c r="IG88" s="783"/>
      <c r="IH88" s="783"/>
      <c r="II88" s="780" t="s">
        <v>6505</v>
      </c>
      <c r="IJ88" s="783"/>
      <c r="IK88" s="783"/>
      <c r="IL88" s="90"/>
      <c r="IM88" s="95" t="s">
        <v>6506</v>
      </c>
      <c r="IN88" s="95" t="s">
        <v>481</v>
      </c>
      <c r="IO88" s="780"/>
      <c r="IP88" s="780" t="s">
        <v>6492</v>
      </c>
      <c r="IQ88" s="780" t="s">
        <v>92</v>
      </c>
      <c r="IR88" s="785" t="s">
        <v>6507</v>
      </c>
      <c r="IS88" s="780" t="s">
        <v>6492</v>
      </c>
      <c r="IT88" s="780" t="s">
        <v>6475</v>
      </c>
      <c r="IU88" s="780"/>
      <c r="IV88" s="780" t="s">
        <v>6508</v>
      </c>
      <c r="IW88" s="95"/>
      <c r="IX88" s="95"/>
      <c r="IY88" s="95"/>
      <c r="IZ88" s="95"/>
      <c r="JA88" s="95"/>
      <c r="JB88" s="95"/>
      <c r="JC88" s="95" t="s">
        <v>6509</v>
      </c>
      <c r="JD88" s="95"/>
      <c r="JE88" s="95"/>
      <c r="JF88" s="95"/>
      <c r="JG88" s="95"/>
      <c r="JH88" s="95"/>
      <c r="JI88" s="95"/>
      <c r="JJ88" s="95"/>
      <c r="JK88" s="95" t="s">
        <v>6510</v>
      </c>
      <c r="JL88" s="95"/>
      <c r="JM88" s="95"/>
      <c r="JN88" s="95" t="s">
        <v>6511</v>
      </c>
      <c r="JO88" s="95"/>
      <c r="JP88" s="95"/>
      <c r="JQ88" s="95" t="s">
        <v>862</v>
      </c>
      <c r="JR88" s="95"/>
      <c r="JS88" s="780" t="s">
        <v>6475</v>
      </c>
      <c r="JT88" s="780" t="s">
        <v>6475</v>
      </c>
      <c r="JU88" s="780"/>
      <c r="JV88" s="780"/>
      <c r="JW88" s="780" t="s">
        <v>6512</v>
      </c>
      <c r="JX88" s="780"/>
      <c r="JY88" s="780"/>
      <c r="JZ88" s="780"/>
      <c r="KA88" s="783"/>
      <c r="KB88" s="780" t="s">
        <v>6513</v>
      </c>
      <c r="KC88" s="780"/>
      <c r="KD88" s="780" t="s">
        <v>6514</v>
      </c>
      <c r="KE88" s="780"/>
      <c r="KF88" s="780" t="s">
        <v>6515</v>
      </c>
      <c r="KG88" s="780" t="s">
        <v>6473</v>
      </c>
      <c r="KH88" s="780" t="s">
        <v>1553</v>
      </c>
      <c r="KI88" s="780" t="s">
        <v>862</v>
      </c>
      <c r="KJ88" s="780"/>
      <c r="KK88" s="780"/>
      <c r="KL88" s="780" t="s">
        <v>6516</v>
      </c>
      <c r="KM88" s="780"/>
      <c r="KN88" s="780" t="s">
        <v>6517</v>
      </c>
      <c r="KO88" s="780" t="s">
        <v>6518</v>
      </c>
      <c r="KP88" s="95" t="s">
        <v>6519</v>
      </c>
      <c r="KQ88" s="783"/>
      <c r="KR88" s="90"/>
      <c r="KS88" s="783"/>
      <c r="KT88" s="90"/>
      <c r="KU88" s="90" t="s">
        <v>6520</v>
      </c>
      <c r="KV88" s="90"/>
      <c r="KW88" s="90" t="s">
        <v>1553</v>
      </c>
      <c r="KX88" s="90" t="s">
        <v>6521</v>
      </c>
      <c r="KY88" s="90"/>
      <c r="KZ88" s="90"/>
      <c r="LA88" s="90" t="s">
        <v>6522</v>
      </c>
      <c r="LB88" s="90" t="s">
        <v>481</v>
      </c>
      <c r="LC88" s="90" t="s">
        <v>481</v>
      </c>
      <c r="LD88" s="90" t="s">
        <v>481</v>
      </c>
      <c r="LE88" s="90" t="s">
        <v>481</v>
      </c>
      <c r="LF88" s="90" t="s">
        <v>481</v>
      </c>
      <c r="LG88" s="90" t="s">
        <v>6523</v>
      </c>
      <c r="LH88" s="90"/>
      <c r="LI88" s="90"/>
      <c r="LJ88" s="90"/>
      <c r="LK88" s="90"/>
      <c r="LL88" s="90"/>
      <c r="LM88" s="90"/>
      <c r="LN88" s="90" t="s">
        <v>1553</v>
      </c>
      <c r="LO88" s="90"/>
      <c r="LP88" s="90"/>
      <c r="LQ88" s="90"/>
    </row>
    <row r="89" spans="1:329" ht="170" x14ac:dyDescent="0.2">
      <c r="A89" s="750"/>
      <c r="B89" s="751"/>
      <c r="C89" s="750"/>
      <c r="D89" s="747"/>
      <c r="E89" s="85" t="s">
        <v>325</v>
      </c>
      <c r="F89" s="783"/>
      <c r="G89" s="95"/>
      <c r="H89" s="783"/>
      <c r="I89" s="783"/>
      <c r="J89" s="95"/>
      <c r="K89" s="780">
        <v>15</v>
      </c>
      <c r="L89" s="69" t="s">
        <v>481</v>
      </c>
      <c r="M89" s="69" t="s">
        <v>481</v>
      </c>
      <c r="N89" s="69" t="s">
        <v>481</v>
      </c>
      <c r="O89" s="69" t="s">
        <v>481</v>
      </c>
      <c r="P89" s="69" t="s">
        <v>481</v>
      </c>
      <c r="Q89" s="95"/>
      <c r="R89" s="780" t="s">
        <v>4783</v>
      </c>
      <c r="S89" s="95">
        <v>94</v>
      </c>
      <c r="T89" s="780"/>
      <c r="U89" s="780">
        <v>70</v>
      </c>
      <c r="V89" s="95"/>
      <c r="W89" s="780"/>
      <c r="X89" s="95"/>
      <c r="Y89" s="95" t="s">
        <v>451</v>
      </c>
      <c r="Z89" s="95"/>
      <c r="AA89" s="783"/>
      <c r="AB89" s="95"/>
      <c r="AC89" s="784"/>
      <c r="AD89" s="783"/>
      <c r="AE89" s="783"/>
      <c r="AF89" s="783"/>
      <c r="AG89" s="783"/>
      <c r="AH89" s="783"/>
      <c r="AI89" s="783"/>
      <c r="AJ89" s="780"/>
      <c r="AK89" s="780">
        <v>70</v>
      </c>
      <c r="AL89" s="95"/>
      <c r="AM89" s="95"/>
      <c r="AN89" s="95"/>
      <c r="AO89" s="783"/>
      <c r="AP89" s="95">
        <v>183</v>
      </c>
      <c r="AQ89" s="783"/>
      <c r="AR89" s="780"/>
      <c r="AS89" s="780" t="s">
        <v>3243</v>
      </c>
      <c r="AT89" s="783"/>
      <c r="AU89" s="95"/>
      <c r="AV89" s="780"/>
      <c r="AW89" s="780">
        <v>150</v>
      </c>
      <c r="AX89" s="95">
        <v>1378</v>
      </c>
      <c r="AY89" s="95"/>
      <c r="AZ89" s="783"/>
      <c r="BA89" s="783"/>
      <c r="BB89" s="783"/>
      <c r="BC89" s="783"/>
      <c r="BD89" s="95"/>
      <c r="BE89" s="95">
        <v>137</v>
      </c>
      <c r="BF89" s="95">
        <v>0</v>
      </c>
      <c r="BG89" s="827">
        <v>1390</v>
      </c>
      <c r="BH89" s="783"/>
      <c r="BI89" s="827">
        <v>183</v>
      </c>
      <c r="BJ89" s="827">
        <v>38</v>
      </c>
      <c r="BK89" s="783"/>
      <c r="BL89" s="69">
        <v>54</v>
      </c>
      <c r="BM89" s="69">
        <v>77</v>
      </c>
      <c r="BN89" s="69">
        <v>171</v>
      </c>
      <c r="BO89" s="69"/>
      <c r="BP89" s="69">
        <v>96</v>
      </c>
      <c r="BQ89" s="69">
        <v>200</v>
      </c>
      <c r="BR89" s="69">
        <v>132</v>
      </c>
      <c r="BS89" s="783" t="s">
        <v>481</v>
      </c>
      <c r="BT89" s="783"/>
      <c r="BU89" s="780">
        <v>183</v>
      </c>
      <c r="BV89" s="95">
        <v>803</v>
      </c>
      <c r="BW89" s="780"/>
      <c r="BX89" s="95"/>
      <c r="BY89" s="95"/>
      <c r="BZ89" s="95">
        <v>16329</v>
      </c>
      <c r="CA89" s="95">
        <v>106</v>
      </c>
      <c r="CB89" s="95">
        <v>50</v>
      </c>
      <c r="CC89" s="95">
        <v>1500</v>
      </c>
      <c r="CD89" s="95">
        <v>1515</v>
      </c>
      <c r="CE89" s="95">
        <v>1241</v>
      </c>
      <c r="CF89" s="95">
        <v>99</v>
      </c>
      <c r="CG89" s="95"/>
      <c r="CH89" s="780">
        <v>700</v>
      </c>
      <c r="CI89" s="95">
        <v>763</v>
      </c>
      <c r="CJ89" s="780">
        <v>833</v>
      </c>
      <c r="CK89" s="780">
        <v>1018</v>
      </c>
      <c r="CL89" s="780">
        <v>30</v>
      </c>
      <c r="CM89" s="780"/>
      <c r="CN89" s="780">
        <v>330</v>
      </c>
      <c r="CO89" s="780"/>
      <c r="CP89" s="780"/>
      <c r="CQ89" s="780">
        <v>3425</v>
      </c>
      <c r="CR89" s="95">
        <v>146</v>
      </c>
      <c r="CS89" s="780">
        <v>723</v>
      </c>
      <c r="CT89" s="95">
        <v>1600</v>
      </c>
      <c r="CU89" s="780">
        <v>43</v>
      </c>
      <c r="CV89" s="780">
        <v>750</v>
      </c>
      <c r="CW89" s="780">
        <v>10</v>
      </c>
      <c r="CX89" s="780">
        <v>706</v>
      </c>
      <c r="CY89" s="780">
        <v>450</v>
      </c>
      <c r="CZ89" s="95"/>
      <c r="DA89" s="780">
        <v>232</v>
      </c>
      <c r="DB89" s="95">
        <v>250</v>
      </c>
      <c r="DC89" s="780">
        <v>11</v>
      </c>
      <c r="DD89" s="780"/>
      <c r="DE89" s="780">
        <v>164</v>
      </c>
      <c r="DF89" s="780">
        <v>166</v>
      </c>
      <c r="DG89" s="95">
        <v>0</v>
      </c>
      <c r="DH89" s="94"/>
      <c r="DI89" s="95">
        <v>2060</v>
      </c>
      <c r="DJ89" s="95">
        <v>1806</v>
      </c>
      <c r="DK89" s="95">
        <v>1596</v>
      </c>
      <c r="DL89" s="95"/>
      <c r="DM89" s="780" t="s">
        <v>451</v>
      </c>
      <c r="DN89" s="780">
        <v>438</v>
      </c>
      <c r="DO89" s="780"/>
      <c r="DP89" s="780"/>
      <c r="DQ89" s="785"/>
      <c r="DR89" s="780">
        <v>16</v>
      </c>
      <c r="DS89" s="783"/>
      <c r="DT89" s="783"/>
      <c r="DU89" s="783"/>
      <c r="DV89" s="84">
        <v>0</v>
      </c>
      <c r="DW89" s="84">
        <v>0</v>
      </c>
      <c r="DX89" s="780"/>
      <c r="DY89" s="783"/>
      <c r="DZ89" s="780" t="s">
        <v>481</v>
      </c>
      <c r="EA89" s="780">
        <v>122</v>
      </c>
      <c r="EB89" s="95"/>
      <c r="EC89" s="783"/>
      <c r="ED89" s="95"/>
      <c r="EE89" s="783"/>
      <c r="EF89" s="783"/>
      <c r="EG89" s="783"/>
      <c r="EH89" s="783"/>
      <c r="EI89" s="823">
        <v>2977</v>
      </c>
      <c r="EJ89" s="780">
        <v>7450</v>
      </c>
      <c r="EK89" s="780" t="s">
        <v>6524</v>
      </c>
      <c r="EL89" s="780"/>
      <c r="EM89" s="780"/>
      <c r="EN89" s="780"/>
      <c r="EO89" s="780"/>
      <c r="EP89" s="780" t="s">
        <v>451</v>
      </c>
      <c r="EQ89" s="783"/>
      <c r="ER89" s="780">
        <v>86</v>
      </c>
      <c r="ES89" s="780">
        <v>0</v>
      </c>
      <c r="ET89" s="780"/>
      <c r="EU89" s="780" t="s">
        <v>481</v>
      </c>
      <c r="EV89" s="780" t="s">
        <v>481</v>
      </c>
      <c r="EW89" s="780" t="s">
        <v>481</v>
      </c>
      <c r="EX89" s="780" t="s">
        <v>451</v>
      </c>
      <c r="EY89" s="780" t="s">
        <v>6525</v>
      </c>
      <c r="EZ89" s="95" t="s">
        <v>481</v>
      </c>
      <c r="FA89" s="95">
        <v>243</v>
      </c>
      <c r="FB89" s="780"/>
      <c r="FC89" s="780">
        <v>353</v>
      </c>
      <c r="FD89" s="780">
        <v>1084</v>
      </c>
      <c r="FE89" s="780">
        <v>547</v>
      </c>
      <c r="FF89" s="780">
        <v>25</v>
      </c>
      <c r="FG89" s="780" t="s">
        <v>481</v>
      </c>
      <c r="FH89" s="780">
        <v>17</v>
      </c>
      <c r="FI89" s="780" t="s">
        <v>6505</v>
      </c>
      <c r="FJ89" s="780">
        <v>1366</v>
      </c>
      <c r="FK89" s="780">
        <v>142</v>
      </c>
      <c r="FL89" s="780"/>
      <c r="FM89" s="780">
        <v>90</v>
      </c>
      <c r="FN89" s="780">
        <v>105</v>
      </c>
      <c r="FO89" s="780"/>
      <c r="FP89" s="780">
        <v>338</v>
      </c>
      <c r="FQ89" s="780"/>
      <c r="FR89" s="780"/>
      <c r="FS89" s="780">
        <v>80</v>
      </c>
      <c r="FT89" s="780">
        <v>751</v>
      </c>
      <c r="FU89" s="783"/>
      <c r="FV89" s="785"/>
      <c r="FW89" s="780" t="s">
        <v>2185</v>
      </c>
      <c r="FX89" s="95"/>
      <c r="FY89" s="95"/>
      <c r="FZ89" s="780"/>
      <c r="GA89" s="780"/>
      <c r="GB89" s="780"/>
      <c r="GC89" s="780"/>
      <c r="GD89" s="780"/>
      <c r="GE89" s="783"/>
      <c r="GF89" s="95"/>
      <c r="GG89" s="785" t="s">
        <v>481</v>
      </c>
      <c r="GH89" s="783"/>
      <c r="GI89" s="780" t="s">
        <v>481</v>
      </c>
      <c r="GJ89" s="780" t="s">
        <v>481</v>
      </c>
      <c r="GK89" s="780">
        <v>129</v>
      </c>
      <c r="GL89" s="780" t="s">
        <v>481</v>
      </c>
      <c r="GM89" s="780" t="s">
        <v>481</v>
      </c>
      <c r="GN89" s="780" t="s">
        <v>481</v>
      </c>
      <c r="GO89" s="780" t="s">
        <v>481</v>
      </c>
      <c r="GP89" s="780" t="s">
        <v>481</v>
      </c>
      <c r="GQ89" s="780" t="s">
        <v>481</v>
      </c>
      <c r="GR89" s="780" t="s">
        <v>481</v>
      </c>
      <c r="GS89" s="780" t="s">
        <v>481</v>
      </c>
      <c r="GT89" s="780" t="s">
        <v>481</v>
      </c>
      <c r="GU89" s="780" t="s">
        <v>481</v>
      </c>
      <c r="GV89" s="780" t="s">
        <v>481</v>
      </c>
      <c r="GW89" s="823">
        <v>1094</v>
      </c>
      <c r="GX89" s="780" t="s">
        <v>481</v>
      </c>
      <c r="GY89" s="780"/>
      <c r="GZ89" s="780">
        <v>843</v>
      </c>
      <c r="HA89" s="780" t="s">
        <v>481</v>
      </c>
      <c r="HB89" s="780">
        <v>29</v>
      </c>
      <c r="HC89" s="780" t="s">
        <v>481</v>
      </c>
      <c r="HD89" s="780" t="s">
        <v>481</v>
      </c>
      <c r="HE89" s="783"/>
      <c r="HF89" s="783"/>
      <c r="HG89" s="783"/>
      <c r="HH89" s="783"/>
      <c r="HI89" s="780">
        <v>41</v>
      </c>
      <c r="HJ89" s="828">
        <v>18218</v>
      </c>
      <c r="HK89" s="95">
        <v>91</v>
      </c>
      <c r="HL89" s="780"/>
      <c r="HM89" s="95">
        <v>944</v>
      </c>
      <c r="HN89" s="783"/>
      <c r="HO89" s="783"/>
      <c r="HP89" s="783"/>
      <c r="HQ89" s="783"/>
      <c r="HR89" s="783"/>
      <c r="HS89" s="780"/>
      <c r="HT89" s="780">
        <v>754</v>
      </c>
      <c r="HU89" s="780">
        <v>323</v>
      </c>
      <c r="HV89" s="780">
        <v>1209</v>
      </c>
      <c r="HW89" s="780">
        <v>458</v>
      </c>
      <c r="HX89" s="780">
        <v>265</v>
      </c>
      <c r="HY89" s="780">
        <v>346</v>
      </c>
      <c r="HZ89" s="780">
        <v>601</v>
      </c>
      <c r="IA89" s="823">
        <v>1336</v>
      </c>
      <c r="IB89" s="780">
        <v>174</v>
      </c>
      <c r="IC89" s="780" t="s">
        <v>481</v>
      </c>
      <c r="ID89" s="780" t="s">
        <v>6526</v>
      </c>
      <c r="IE89" s="780"/>
      <c r="IF89" s="780"/>
      <c r="IG89" s="783"/>
      <c r="IH89" s="783"/>
      <c r="II89" s="823">
        <v>6450</v>
      </c>
      <c r="IJ89" s="783"/>
      <c r="IK89" s="783"/>
      <c r="IL89" s="90"/>
      <c r="IM89" s="95">
        <v>123</v>
      </c>
      <c r="IN89" s="95" t="s">
        <v>481</v>
      </c>
      <c r="IO89" s="780"/>
      <c r="IP89" s="780">
        <v>332</v>
      </c>
      <c r="IQ89" s="780">
        <v>568</v>
      </c>
      <c r="IR89" s="785"/>
      <c r="IS89" s="780">
        <v>53</v>
      </c>
      <c r="IT89" s="780">
        <v>72</v>
      </c>
      <c r="IU89" s="780"/>
      <c r="IV89" s="780">
        <v>1135</v>
      </c>
      <c r="IW89" s="95"/>
      <c r="IX89" s="95"/>
      <c r="IY89" s="95"/>
      <c r="IZ89" s="95"/>
      <c r="JA89" s="95"/>
      <c r="JB89" s="95"/>
      <c r="JC89" s="95">
        <v>12</v>
      </c>
      <c r="JD89" s="95"/>
      <c r="JE89" s="95"/>
      <c r="JF89" s="95"/>
      <c r="JG89" s="95"/>
      <c r="JH89" s="95"/>
      <c r="JI89" s="95"/>
      <c r="JJ89" s="95"/>
      <c r="JK89" s="95">
        <v>60</v>
      </c>
      <c r="JL89" s="95"/>
      <c r="JM89" s="95"/>
      <c r="JN89" s="95">
        <v>81</v>
      </c>
      <c r="JO89" s="95"/>
      <c r="JP89" s="95"/>
      <c r="JQ89" s="95">
        <v>312</v>
      </c>
      <c r="JR89" s="95"/>
      <c r="JS89" s="780">
        <v>322</v>
      </c>
      <c r="JT89" s="780">
        <v>426</v>
      </c>
      <c r="JU89" s="780"/>
      <c r="JV89" s="780"/>
      <c r="JW89" s="780">
        <v>80</v>
      </c>
      <c r="JX89" s="780"/>
      <c r="JY89" s="780"/>
      <c r="JZ89" s="780"/>
      <c r="KA89" s="783"/>
      <c r="KB89" s="780">
        <v>422</v>
      </c>
      <c r="KC89" s="780"/>
      <c r="KD89" s="780">
        <v>23</v>
      </c>
      <c r="KE89" s="780"/>
      <c r="KF89" s="780">
        <v>1021</v>
      </c>
      <c r="KG89" s="780">
        <v>327</v>
      </c>
      <c r="KH89" s="780">
        <v>2033</v>
      </c>
      <c r="KI89" s="780">
        <v>271</v>
      </c>
      <c r="KJ89" s="780"/>
      <c r="KK89" s="780"/>
      <c r="KL89" s="780">
        <v>29</v>
      </c>
      <c r="KM89" s="780"/>
      <c r="KN89" s="780">
        <v>597</v>
      </c>
      <c r="KO89" s="780">
        <v>191</v>
      </c>
      <c r="KP89" s="95">
        <v>133</v>
      </c>
      <c r="KQ89" s="783"/>
      <c r="KR89" s="90"/>
      <c r="KS89" s="783"/>
      <c r="KT89" s="90"/>
      <c r="KU89" s="90">
        <v>80</v>
      </c>
      <c r="KV89" s="90"/>
      <c r="KW89" s="90"/>
      <c r="KX89" s="90">
        <v>2027</v>
      </c>
      <c r="KY89" s="90"/>
      <c r="KZ89" s="90"/>
      <c r="LA89" s="90">
        <v>171</v>
      </c>
      <c r="LB89" s="90">
        <v>62</v>
      </c>
      <c r="LC89" s="90">
        <v>16</v>
      </c>
      <c r="LD89" s="90" t="s">
        <v>481</v>
      </c>
      <c r="LE89" s="90">
        <v>12</v>
      </c>
      <c r="LF89" s="90" t="s">
        <v>481</v>
      </c>
      <c r="LG89" s="90">
        <v>62</v>
      </c>
      <c r="LH89" s="90"/>
      <c r="LI89" s="90"/>
      <c r="LJ89" s="90"/>
      <c r="LK89" s="90"/>
      <c r="LL89" s="90"/>
      <c r="LM89" s="90"/>
      <c r="LN89" s="90">
        <v>164</v>
      </c>
      <c r="LO89" s="90"/>
      <c r="LP89" s="90"/>
      <c r="LQ89" s="90"/>
    </row>
    <row r="90" spans="1:329" ht="255" x14ac:dyDescent="0.2">
      <c r="A90" s="750"/>
      <c r="B90" s="751"/>
      <c r="C90" s="750" t="s">
        <v>323</v>
      </c>
      <c r="D90" s="747" t="s">
        <v>324</v>
      </c>
      <c r="E90" s="85" t="s">
        <v>320</v>
      </c>
      <c r="F90" s="783"/>
      <c r="G90" s="95"/>
      <c r="H90" s="783"/>
      <c r="I90" s="783"/>
      <c r="J90" s="95" t="s">
        <v>451</v>
      </c>
      <c r="K90" s="780" t="s">
        <v>457</v>
      </c>
      <c r="L90" s="69" t="s">
        <v>489</v>
      </c>
      <c r="M90" s="69" t="s">
        <v>489</v>
      </c>
      <c r="N90" s="69" t="s">
        <v>489</v>
      </c>
      <c r="O90" s="69" t="s">
        <v>489</v>
      </c>
      <c r="P90" s="69" t="s">
        <v>489</v>
      </c>
      <c r="Q90" s="95"/>
      <c r="R90" s="780" t="s">
        <v>451</v>
      </c>
      <c r="S90" s="95" t="s">
        <v>489</v>
      </c>
      <c r="T90" s="780" t="s">
        <v>451</v>
      </c>
      <c r="U90" s="780" t="s">
        <v>451</v>
      </c>
      <c r="V90" s="95" t="s">
        <v>451</v>
      </c>
      <c r="W90" s="780" t="s">
        <v>451</v>
      </c>
      <c r="X90" s="95" t="s">
        <v>457</v>
      </c>
      <c r="Y90" s="95" t="s">
        <v>457</v>
      </c>
      <c r="Z90" s="95" t="s">
        <v>451</v>
      </c>
      <c r="AA90" s="783"/>
      <c r="AB90" s="95" t="s">
        <v>457</v>
      </c>
      <c r="AC90" s="784" t="s">
        <v>457</v>
      </c>
      <c r="AD90" s="783"/>
      <c r="AE90" s="783"/>
      <c r="AF90" s="783"/>
      <c r="AG90" s="783"/>
      <c r="AH90" s="783"/>
      <c r="AI90" s="783"/>
      <c r="AJ90" s="780" t="s">
        <v>451</v>
      </c>
      <c r="AK90" s="780" t="s">
        <v>451</v>
      </c>
      <c r="AL90" s="95" t="s">
        <v>457</v>
      </c>
      <c r="AM90" s="95" t="s">
        <v>457</v>
      </c>
      <c r="AN90" s="95" t="s">
        <v>451</v>
      </c>
      <c r="AO90" s="783"/>
      <c r="AP90" s="95" t="s">
        <v>451</v>
      </c>
      <c r="AQ90" s="783"/>
      <c r="AR90" s="780" t="s">
        <v>6527</v>
      </c>
      <c r="AS90" s="780" t="s">
        <v>457</v>
      </c>
      <c r="AT90" s="783"/>
      <c r="AU90" s="95" t="s">
        <v>457</v>
      </c>
      <c r="AV90" s="780" t="s">
        <v>457</v>
      </c>
      <c r="AW90" s="780" t="s">
        <v>457</v>
      </c>
      <c r="AX90" s="95" t="s">
        <v>457</v>
      </c>
      <c r="AY90" s="95" t="s">
        <v>457</v>
      </c>
      <c r="AZ90" s="783"/>
      <c r="BA90" s="783"/>
      <c r="BB90" s="783"/>
      <c r="BC90" s="783"/>
      <c r="BD90" s="95" t="s">
        <v>492</v>
      </c>
      <c r="BE90" s="95" t="s">
        <v>492</v>
      </c>
      <c r="BF90" s="95" t="s">
        <v>457</v>
      </c>
      <c r="BG90" s="69" t="s">
        <v>492</v>
      </c>
      <c r="BH90" s="69" t="s">
        <v>489</v>
      </c>
      <c r="BI90" s="783"/>
      <c r="BJ90" s="783"/>
      <c r="BK90" s="783"/>
      <c r="BL90" s="69" t="s">
        <v>492</v>
      </c>
      <c r="BM90" s="69" t="s">
        <v>489</v>
      </c>
      <c r="BN90" s="783"/>
      <c r="BO90" s="783"/>
      <c r="BP90" s="69" t="s">
        <v>492</v>
      </c>
      <c r="BQ90" s="69" t="s">
        <v>492</v>
      </c>
      <c r="BR90" s="783"/>
      <c r="BS90" s="69" t="s">
        <v>492</v>
      </c>
      <c r="BT90" s="783"/>
      <c r="BU90" s="780" t="s">
        <v>457</v>
      </c>
      <c r="BV90" s="95" t="s">
        <v>457</v>
      </c>
      <c r="BW90" s="780" t="s">
        <v>457</v>
      </c>
      <c r="BX90" s="95" t="s">
        <v>457</v>
      </c>
      <c r="BY90" s="95" t="s">
        <v>457</v>
      </c>
      <c r="BZ90" s="95" t="s">
        <v>457</v>
      </c>
      <c r="CA90" s="95" t="s">
        <v>457</v>
      </c>
      <c r="CB90" s="95" t="s">
        <v>489</v>
      </c>
      <c r="CC90" s="95" t="s">
        <v>451</v>
      </c>
      <c r="CD90" s="95" t="s">
        <v>457</v>
      </c>
      <c r="CE90" s="95" t="s">
        <v>451</v>
      </c>
      <c r="CF90" s="95" t="s">
        <v>457</v>
      </c>
      <c r="CG90" s="95"/>
      <c r="CH90" s="780" t="s">
        <v>457</v>
      </c>
      <c r="CI90" s="95" t="s">
        <v>457</v>
      </c>
      <c r="CJ90" s="780" t="s">
        <v>451</v>
      </c>
      <c r="CK90" s="780" t="s">
        <v>457</v>
      </c>
      <c r="CL90" s="780" t="s">
        <v>451</v>
      </c>
      <c r="CM90" s="780" t="s">
        <v>451</v>
      </c>
      <c r="CN90" s="780" t="s">
        <v>451</v>
      </c>
      <c r="CO90" s="780" t="s">
        <v>457</v>
      </c>
      <c r="CP90" s="780" t="s">
        <v>679</v>
      </c>
      <c r="CQ90" s="780" t="s">
        <v>457</v>
      </c>
      <c r="CR90" s="95" t="s">
        <v>457</v>
      </c>
      <c r="CS90" s="780" t="s">
        <v>457</v>
      </c>
      <c r="CT90" s="95" t="s">
        <v>457</v>
      </c>
      <c r="CU90" s="780" t="s">
        <v>457</v>
      </c>
      <c r="CV90" s="780" t="s">
        <v>451</v>
      </c>
      <c r="CW90" s="780" t="s">
        <v>457</v>
      </c>
      <c r="CX90" s="780" t="s">
        <v>451</v>
      </c>
      <c r="CY90" s="780" t="s">
        <v>457</v>
      </c>
      <c r="CZ90" s="95" t="s">
        <v>457</v>
      </c>
      <c r="DA90" s="780" t="s">
        <v>457</v>
      </c>
      <c r="DB90" s="95" t="s">
        <v>457</v>
      </c>
      <c r="DC90" s="780" t="s">
        <v>457</v>
      </c>
      <c r="DD90" s="780" t="s">
        <v>451</v>
      </c>
      <c r="DE90" s="780" t="s">
        <v>457</v>
      </c>
      <c r="DF90" s="780" t="s">
        <v>457</v>
      </c>
      <c r="DG90" s="95" t="s">
        <v>457</v>
      </c>
      <c r="DH90" s="94" t="s">
        <v>457</v>
      </c>
      <c r="DI90" s="95" t="s">
        <v>457</v>
      </c>
      <c r="DJ90" s="95" t="s">
        <v>457</v>
      </c>
      <c r="DK90" s="95" t="s">
        <v>481</v>
      </c>
      <c r="DL90" s="95" t="s">
        <v>457</v>
      </c>
      <c r="DM90" s="780" t="s">
        <v>451</v>
      </c>
      <c r="DN90" s="780" t="s">
        <v>457</v>
      </c>
      <c r="DO90" s="780" t="s">
        <v>457</v>
      </c>
      <c r="DP90" s="780" t="s">
        <v>489</v>
      </c>
      <c r="DQ90" s="785" t="s">
        <v>457</v>
      </c>
      <c r="DR90" s="780" t="s">
        <v>457</v>
      </c>
      <c r="DS90" s="783"/>
      <c r="DT90" s="783"/>
      <c r="DU90" s="783"/>
      <c r="DV90" s="84" t="s">
        <v>489</v>
      </c>
      <c r="DW90" s="84" t="s">
        <v>489</v>
      </c>
      <c r="DX90" s="780" t="s">
        <v>457</v>
      </c>
      <c r="DY90" s="783"/>
      <c r="DZ90" s="780" t="s">
        <v>457</v>
      </c>
      <c r="EA90" s="780" t="s">
        <v>457</v>
      </c>
      <c r="EB90" s="95" t="s">
        <v>489</v>
      </c>
      <c r="EC90" s="783"/>
      <c r="ED90" s="95"/>
      <c r="EE90" s="783"/>
      <c r="EF90" s="783"/>
      <c r="EG90" s="783"/>
      <c r="EH90" s="783"/>
      <c r="EI90" s="780" t="s">
        <v>457</v>
      </c>
      <c r="EJ90" s="780" t="s">
        <v>457</v>
      </c>
      <c r="EK90" s="780" t="s">
        <v>457</v>
      </c>
      <c r="EL90" s="780" t="s">
        <v>457</v>
      </c>
      <c r="EM90" s="780" t="s">
        <v>457</v>
      </c>
      <c r="EN90" s="780" t="s">
        <v>457</v>
      </c>
      <c r="EO90" s="780" t="s">
        <v>457</v>
      </c>
      <c r="EP90" s="780" t="s">
        <v>451</v>
      </c>
      <c r="EQ90" s="783"/>
      <c r="ER90" s="780" t="s">
        <v>457</v>
      </c>
      <c r="ES90" s="780" t="s">
        <v>457</v>
      </c>
      <c r="ET90" s="780" t="s">
        <v>451</v>
      </c>
      <c r="EU90" s="780" t="s">
        <v>457</v>
      </c>
      <c r="EV90" s="780" t="s">
        <v>457</v>
      </c>
      <c r="EW90" s="780" t="s">
        <v>451</v>
      </c>
      <c r="EX90" s="780" t="s">
        <v>451</v>
      </c>
      <c r="EY90" s="780">
        <v>504</v>
      </c>
      <c r="EZ90" s="95" t="s">
        <v>451</v>
      </c>
      <c r="FA90" s="95" t="s">
        <v>457</v>
      </c>
      <c r="FB90" s="780" t="s">
        <v>457</v>
      </c>
      <c r="FC90" s="780" t="s">
        <v>457</v>
      </c>
      <c r="FD90" s="780" t="s">
        <v>451</v>
      </c>
      <c r="FE90" s="780" t="s">
        <v>451</v>
      </c>
      <c r="FF90" s="780" t="s">
        <v>451</v>
      </c>
      <c r="FG90" s="780" t="s">
        <v>451</v>
      </c>
      <c r="FH90" s="780" t="s">
        <v>457</v>
      </c>
      <c r="FI90" s="780">
        <v>337</v>
      </c>
      <c r="FJ90" s="780" t="s">
        <v>451</v>
      </c>
      <c r="FK90" s="780" t="s">
        <v>679</v>
      </c>
      <c r="FL90" s="780" t="s">
        <v>457</v>
      </c>
      <c r="FM90" s="780" t="s">
        <v>451</v>
      </c>
      <c r="FN90" s="780" t="s">
        <v>6528</v>
      </c>
      <c r="FO90" s="780" t="s">
        <v>457</v>
      </c>
      <c r="FP90" s="780" t="s">
        <v>451</v>
      </c>
      <c r="FQ90" s="780" t="s">
        <v>451</v>
      </c>
      <c r="FR90" s="780" t="s">
        <v>451</v>
      </c>
      <c r="FS90" s="780" t="s">
        <v>451</v>
      </c>
      <c r="FT90" s="780" t="s">
        <v>457</v>
      </c>
      <c r="FU90" s="783"/>
      <c r="FV90" s="785" t="s">
        <v>451</v>
      </c>
      <c r="FW90" s="780" t="s">
        <v>457</v>
      </c>
      <c r="FX90" s="95" t="s">
        <v>457</v>
      </c>
      <c r="FY90" s="95" t="s">
        <v>489</v>
      </c>
      <c r="FZ90" s="780" t="s">
        <v>457</v>
      </c>
      <c r="GA90" s="780" t="s">
        <v>457</v>
      </c>
      <c r="GB90" s="780" t="s">
        <v>451</v>
      </c>
      <c r="GC90" s="780" t="s">
        <v>457</v>
      </c>
      <c r="GD90" s="780" t="s">
        <v>457</v>
      </c>
      <c r="GE90" s="783"/>
      <c r="GF90" s="95" t="s">
        <v>457</v>
      </c>
      <c r="GG90" s="785" t="s">
        <v>451</v>
      </c>
      <c r="GH90" s="783"/>
      <c r="GI90" s="780" t="s">
        <v>451</v>
      </c>
      <c r="GJ90" s="780" t="s">
        <v>489</v>
      </c>
      <c r="GK90" s="780" t="s">
        <v>457</v>
      </c>
      <c r="GL90" s="780" t="s">
        <v>6456</v>
      </c>
      <c r="GM90" s="780" t="s">
        <v>489</v>
      </c>
      <c r="GN90" s="780" t="s">
        <v>457</v>
      </c>
      <c r="GO90" s="780" t="s">
        <v>457</v>
      </c>
      <c r="GP90" s="780" t="s">
        <v>451</v>
      </c>
      <c r="GQ90" s="780" t="s">
        <v>457</v>
      </c>
      <c r="GR90" s="780" t="s">
        <v>457</v>
      </c>
      <c r="GS90" s="780" t="s">
        <v>457</v>
      </c>
      <c r="GT90" s="780" t="s">
        <v>457</v>
      </c>
      <c r="GU90" s="780" t="s">
        <v>457</v>
      </c>
      <c r="GV90" s="780" t="s">
        <v>451</v>
      </c>
      <c r="GW90" s="780" t="s">
        <v>451</v>
      </c>
      <c r="GX90" s="780" t="s">
        <v>457</v>
      </c>
      <c r="GY90" s="780"/>
      <c r="GZ90" s="780" t="s">
        <v>451</v>
      </c>
      <c r="HA90" s="780" t="s">
        <v>457</v>
      </c>
      <c r="HB90" s="780" t="s">
        <v>457</v>
      </c>
      <c r="HC90" s="780" t="s">
        <v>457</v>
      </c>
      <c r="HD90" s="780" t="s">
        <v>679</v>
      </c>
      <c r="HE90" s="783"/>
      <c r="HF90" s="783"/>
      <c r="HG90" s="783"/>
      <c r="HH90" s="783"/>
      <c r="HI90" s="780" t="s">
        <v>457</v>
      </c>
      <c r="HJ90" s="95" t="s">
        <v>457</v>
      </c>
      <c r="HK90" s="95" t="s">
        <v>457</v>
      </c>
      <c r="HL90" s="780" t="s">
        <v>457</v>
      </c>
      <c r="HM90" s="95" t="s">
        <v>457</v>
      </c>
      <c r="HN90" s="783"/>
      <c r="HO90" s="783"/>
      <c r="HP90" s="783"/>
      <c r="HQ90" s="783"/>
      <c r="HR90" s="783"/>
      <c r="HS90" s="780" t="s">
        <v>457</v>
      </c>
      <c r="HT90" s="780" t="s">
        <v>451</v>
      </c>
      <c r="HU90" s="780" t="s">
        <v>457</v>
      </c>
      <c r="HV90" s="780" t="s">
        <v>451</v>
      </c>
      <c r="HW90" s="780" t="s">
        <v>451</v>
      </c>
      <c r="HX90" s="780" t="s">
        <v>451</v>
      </c>
      <c r="HY90" s="780" t="s">
        <v>457</v>
      </c>
      <c r="HZ90" s="780" t="s">
        <v>451</v>
      </c>
      <c r="IA90" s="780" t="s">
        <v>457</v>
      </c>
      <c r="IB90" s="780" t="s">
        <v>457</v>
      </c>
      <c r="IC90" s="780" t="s">
        <v>457</v>
      </c>
      <c r="ID90" s="780" t="s">
        <v>451</v>
      </c>
      <c r="IE90" s="780" t="s">
        <v>457</v>
      </c>
      <c r="IF90" s="780" t="s">
        <v>457</v>
      </c>
      <c r="IG90" s="783"/>
      <c r="IH90" s="783"/>
      <c r="II90" s="780" t="s">
        <v>457</v>
      </c>
      <c r="IJ90" s="783"/>
      <c r="IK90" s="783"/>
      <c r="IL90" s="90" t="s">
        <v>489</v>
      </c>
      <c r="IM90" s="95" t="s">
        <v>457</v>
      </c>
      <c r="IN90" s="95" t="s">
        <v>481</v>
      </c>
      <c r="IO90" s="780" t="s">
        <v>457</v>
      </c>
      <c r="IP90" s="780"/>
      <c r="IQ90" s="780" t="s">
        <v>457</v>
      </c>
      <c r="IR90" s="785" t="s">
        <v>679</v>
      </c>
      <c r="IS90" s="780" t="s">
        <v>457</v>
      </c>
      <c r="IT90" s="780" t="s">
        <v>457</v>
      </c>
      <c r="IU90" s="780" t="s">
        <v>457</v>
      </c>
      <c r="IV90" s="780" t="s">
        <v>457</v>
      </c>
      <c r="IW90" s="95" t="s">
        <v>489</v>
      </c>
      <c r="IX90" s="95" t="s">
        <v>489</v>
      </c>
      <c r="IY90" s="95" t="s">
        <v>489</v>
      </c>
      <c r="IZ90" s="95" t="s">
        <v>489</v>
      </c>
      <c r="JA90" s="95" t="s">
        <v>492</v>
      </c>
      <c r="JB90" s="95"/>
      <c r="JC90" s="95" t="s">
        <v>492</v>
      </c>
      <c r="JD90" s="95" t="s">
        <v>489</v>
      </c>
      <c r="JE90" s="95" t="s">
        <v>489</v>
      </c>
      <c r="JF90" s="95" t="s">
        <v>489</v>
      </c>
      <c r="JG90" s="95" t="s">
        <v>457</v>
      </c>
      <c r="JH90" s="95" t="s">
        <v>457</v>
      </c>
      <c r="JI90" s="95" t="s">
        <v>679</v>
      </c>
      <c r="JJ90" s="95" t="s">
        <v>679</v>
      </c>
      <c r="JK90" s="95" t="s">
        <v>451</v>
      </c>
      <c r="JL90" s="95" t="s">
        <v>457</v>
      </c>
      <c r="JM90" s="95" t="s">
        <v>457</v>
      </c>
      <c r="JN90" s="95" t="s">
        <v>457</v>
      </c>
      <c r="JO90" s="95" t="s">
        <v>457</v>
      </c>
      <c r="JP90" s="95" t="s">
        <v>457</v>
      </c>
      <c r="JQ90" s="95" t="s">
        <v>457</v>
      </c>
      <c r="JR90" s="95"/>
      <c r="JS90" s="780" t="s">
        <v>457</v>
      </c>
      <c r="JT90" s="780" t="s">
        <v>457</v>
      </c>
      <c r="JU90" s="780" t="s">
        <v>457</v>
      </c>
      <c r="JV90" s="780"/>
      <c r="JW90" s="780" t="s">
        <v>457</v>
      </c>
      <c r="JX90" s="780" t="s">
        <v>451</v>
      </c>
      <c r="JY90" s="780" t="s">
        <v>451</v>
      </c>
      <c r="JZ90" s="780" t="s">
        <v>451</v>
      </c>
      <c r="KA90" s="783"/>
      <c r="KB90" s="780" t="s">
        <v>457</v>
      </c>
      <c r="KC90" s="780" t="s">
        <v>451</v>
      </c>
      <c r="KD90" s="780" t="s">
        <v>457</v>
      </c>
      <c r="KE90" s="780" t="s">
        <v>457</v>
      </c>
      <c r="KF90" s="780" t="s">
        <v>451</v>
      </c>
      <c r="KG90" s="780" t="s">
        <v>457</v>
      </c>
      <c r="KH90" s="780" t="s">
        <v>451</v>
      </c>
      <c r="KI90" s="780" t="s">
        <v>457</v>
      </c>
      <c r="KJ90" s="780" t="s">
        <v>451</v>
      </c>
      <c r="KK90" s="780" t="s">
        <v>457</v>
      </c>
      <c r="KL90" s="780" t="s">
        <v>457</v>
      </c>
      <c r="KM90" s="780" t="s">
        <v>457</v>
      </c>
      <c r="KN90" s="780" t="s">
        <v>6529</v>
      </c>
      <c r="KO90" s="780" t="s">
        <v>457</v>
      </c>
      <c r="KP90" s="95" t="s">
        <v>451</v>
      </c>
      <c r="KQ90" s="783"/>
      <c r="KR90" s="90" t="s">
        <v>489</v>
      </c>
      <c r="KS90" s="783"/>
      <c r="KT90" s="90" t="s">
        <v>492</v>
      </c>
      <c r="KU90" s="90" t="s">
        <v>489</v>
      </c>
      <c r="KV90" s="90" t="s">
        <v>489</v>
      </c>
      <c r="KW90" s="90" t="s">
        <v>489</v>
      </c>
      <c r="KX90" s="90" t="s">
        <v>489</v>
      </c>
      <c r="KY90" s="90" t="s">
        <v>489</v>
      </c>
      <c r="KZ90" s="90" t="s">
        <v>492</v>
      </c>
      <c r="LA90" s="90" t="s">
        <v>489</v>
      </c>
      <c r="LB90" s="90" t="s">
        <v>492</v>
      </c>
      <c r="LC90" s="90" t="s">
        <v>492</v>
      </c>
      <c r="LD90" s="90" t="s">
        <v>489</v>
      </c>
      <c r="LE90" s="90" t="s">
        <v>492</v>
      </c>
      <c r="LF90" s="90" t="s">
        <v>492</v>
      </c>
      <c r="LG90" s="90" t="s">
        <v>489</v>
      </c>
      <c r="LH90" s="90" t="s">
        <v>457</v>
      </c>
      <c r="LI90" s="90" t="s">
        <v>489</v>
      </c>
      <c r="LJ90" s="90" t="s">
        <v>489</v>
      </c>
      <c r="LK90" s="90" t="s">
        <v>489</v>
      </c>
      <c r="LL90" s="90" t="s">
        <v>492</v>
      </c>
      <c r="LM90" s="90" t="s">
        <v>489</v>
      </c>
      <c r="LN90" s="90" t="s">
        <v>489</v>
      </c>
      <c r="LO90" s="90" t="s">
        <v>492</v>
      </c>
      <c r="LP90" s="90" t="s">
        <v>492</v>
      </c>
      <c r="LQ90" s="90" t="s">
        <v>492</v>
      </c>
    </row>
    <row r="91" spans="1:329" ht="409.6" x14ac:dyDescent="0.2">
      <c r="A91" s="750"/>
      <c r="B91" s="751"/>
      <c r="C91" s="750"/>
      <c r="D91" s="747"/>
      <c r="E91" s="85" t="s">
        <v>321</v>
      </c>
      <c r="F91" s="783"/>
      <c r="G91" s="95"/>
      <c r="H91" s="783"/>
      <c r="I91" s="783"/>
      <c r="J91" s="95"/>
      <c r="K91" s="780" t="s">
        <v>862</v>
      </c>
      <c r="L91" s="69" t="s">
        <v>6530</v>
      </c>
      <c r="M91" s="69" t="s">
        <v>6530</v>
      </c>
      <c r="N91" s="69" t="s">
        <v>6530</v>
      </c>
      <c r="O91" s="69" t="s">
        <v>6530</v>
      </c>
      <c r="P91" s="69" t="s">
        <v>6530</v>
      </c>
      <c r="Q91" s="95"/>
      <c r="R91" s="780" t="s">
        <v>4783</v>
      </c>
      <c r="S91" s="95" t="s">
        <v>6531</v>
      </c>
      <c r="T91" s="780"/>
      <c r="U91" s="780"/>
      <c r="V91" s="95"/>
      <c r="W91" s="780"/>
      <c r="X91" s="95" t="s">
        <v>862</v>
      </c>
      <c r="Y91" s="95" t="s">
        <v>764</v>
      </c>
      <c r="Z91" s="95"/>
      <c r="AA91" s="783"/>
      <c r="AB91" s="95" t="s">
        <v>1251</v>
      </c>
      <c r="AC91" s="784" t="s">
        <v>6489</v>
      </c>
      <c r="AD91" s="783"/>
      <c r="AE91" s="783"/>
      <c r="AF91" s="783"/>
      <c r="AG91" s="783"/>
      <c r="AH91" s="783"/>
      <c r="AI91" s="783"/>
      <c r="AJ91" s="780"/>
      <c r="AK91" s="780"/>
      <c r="AL91" s="95" t="s">
        <v>6532</v>
      </c>
      <c r="AM91" s="95" t="s">
        <v>6533</v>
      </c>
      <c r="AN91" s="95"/>
      <c r="AO91" s="783"/>
      <c r="AP91" s="95"/>
      <c r="AQ91" s="783"/>
      <c r="AR91" s="780" t="s">
        <v>6534</v>
      </c>
      <c r="AS91" s="780" t="s">
        <v>6535</v>
      </c>
      <c r="AT91" s="783"/>
      <c r="AU91" s="95" t="s">
        <v>6536</v>
      </c>
      <c r="AV91" s="780" t="s">
        <v>6537</v>
      </c>
      <c r="AW91" s="780" t="s">
        <v>6460</v>
      </c>
      <c r="AX91" s="95" t="s">
        <v>6538</v>
      </c>
      <c r="AY91" s="95" t="s">
        <v>6539</v>
      </c>
      <c r="AZ91" s="783"/>
      <c r="BA91" s="783"/>
      <c r="BB91" s="783"/>
      <c r="BC91" s="783"/>
      <c r="BD91" s="95"/>
      <c r="BE91" s="95"/>
      <c r="BF91" s="95" t="s">
        <v>6540</v>
      </c>
      <c r="BG91" s="69"/>
      <c r="BH91" s="69" t="s">
        <v>6520</v>
      </c>
      <c r="BI91" s="783"/>
      <c r="BJ91" s="783"/>
      <c r="BK91" s="783"/>
      <c r="BL91" s="783"/>
      <c r="BM91" s="69" t="s">
        <v>6541</v>
      </c>
      <c r="BN91" s="783"/>
      <c r="BO91" s="783"/>
      <c r="BP91" s="783"/>
      <c r="BQ91" s="69" t="s">
        <v>492</v>
      </c>
      <c r="BR91" s="783"/>
      <c r="BS91" s="783" t="s">
        <v>481</v>
      </c>
      <c r="BT91" s="783"/>
      <c r="BU91" s="780" t="s">
        <v>6542</v>
      </c>
      <c r="BV91" s="95"/>
      <c r="BW91" s="780" t="s">
        <v>862</v>
      </c>
      <c r="BX91" s="95" t="s">
        <v>1206</v>
      </c>
      <c r="BY91" s="95" t="s">
        <v>6530</v>
      </c>
      <c r="BZ91" s="95" t="s">
        <v>6472</v>
      </c>
      <c r="CA91" s="95" t="s">
        <v>463</v>
      </c>
      <c r="CB91" s="95" t="s">
        <v>6543</v>
      </c>
      <c r="CC91" s="95"/>
      <c r="CD91" s="95" t="s">
        <v>6544</v>
      </c>
      <c r="CE91" s="95" t="s">
        <v>1412</v>
      </c>
      <c r="CF91" s="95" t="s">
        <v>6476</v>
      </c>
      <c r="CG91" s="95"/>
      <c r="CH91" s="780" t="s">
        <v>862</v>
      </c>
      <c r="CI91" s="95" t="s">
        <v>2779</v>
      </c>
      <c r="CJ91" s="780"/>
      <c r="CK91" s="780" t="s">
        <v>6545</v>
      </c>
      <c r="CL91" s="780" t="s">
        <v>6477</v>
      </c>
      <c r="CM91" s="780"/>
      <c r="CN91" s="780"/>
      <c r="CO91" s="780" t="s">
        <v>6546</v>
      </c>
      <c r="CP91" s="780" t="s">
        <v>6546</v>
      </c>
      <c r="CQ91" s="780" t="s">
        <v>6545</v>
      </c>
      <c r="CR91" s="95" t="s">
        <v>6545</v>
      </c>
      <c r="CS91" s="780" t="s">
        <v>6545</v>
      </c>
      <c r="CT91" s="95" t="s">
        <v>6547</v>
      </c>
      <c r="CU91" s="780" t="s">
        <v>6545</v>
      </c>
      <c r="CV91" s="780" t="s">
        <v>481</v>
      </c>
      <c r="CW91" s="780" t="s">
        <v>6546</v>
      </c>
      <c r="CX91" s="780"/>
      <c r="CY91" s="780" t="s">
        <v>6548</v>
      </c>
      <c r="CZ91" s="95" t="s">
        <v>764</v>
      </c>
      <c r="DA91" s="780" t="s">
        <v>764</v>
      </c>
      <c r="DB91" s="95" t="s">
        <v>6548</v>
      </c>
      <c r="DC91" s="780" t="s">
        <v>6549</v>
      </c>
      <c r="DD91" s="780"/>
      <c r="DE91" s="780" t="s">
        <v>6550</v>
      </c>
      <c r="DF91" s="780" t="s">
        <v>862</v>
      </c>
      <c r="DG91" s="95" t="s">
        <v>6551</v>
      </c>
      <c r="DH91" s="94" t="s">
        <v>92</v>
      </c>
      <c r="DI91" s="95" t="s">
        <v>6552</v>
      </c>
      <c r="DJ91" s="95" t="s">
        <v>6553</v>
      </c>
      <c r="DK91" s="95" t="s">
        <v>481</v>
      </c>
      <c r="DL91" s="95" t="s">
        <v>862</v>
      </c>
      <c r="DM91" s="780" t="s">
        <v>451</v>
      </c>
      <c r="DN91" s="780" t="s">
        <v>6554</v>
      </c>
      <c r="DO91" s="780" t="s">
        <v>764</v>
      </c>
      <c r="DP91" s="780" t="s">
        <v>6555</v>
      </c>
      <c r="DQ91" s="785" t="s">
        <v>6556</v>
      </c>
      <c r="DR91" s="780" t="s">
        <v>6557</v>
      </c>
      <c r="DS91" s="783"/>
      <c r="DT91" s="783"/>
      <c r="DU91" s="783"/>
      <c r="DV91" s="84" t="s">
        <v>6558</v>
      </c>
      <c r="DW91" s="84" t="s">
        <v>6559</v>
      </c>
      <c r="DX91" s="780" t="s">
        <v>6560</v>
      </c>
      <c r="DY91" s="783"/>
      <c r="DZ91" s="780" t="s">
        <v>6489</v>
      </c>
      <c r="EA91" s="780" t="s">
        <v>6561</v>
      </c>
      <c r="EB91" s="95" t="s">
        <v>6562</v>
      </c>
      <c r="EC91" s="783"/>
      <c r="ED91" s="95"/>
      <c r="EE91" s="783"/>
      <c r="EF91" s="783"/>
      <c r="EG91" s="783"/>
      <c r="EH91" s="783"/>
      <c r="EI91" s="780" t="s">
        <v>6489</v>
      </c>
      <c r="EJ91" s="780" t="s">
        <v>6489</v>
      </c>
      <c r="EK91" s="780" t="s">
        <v>862</v>
      </c>
      <c r="EL91" s="780" t="s">
        <v>6563</v>
      </c>
      <c r="EM91" s="780"/>
      <c r="EN91" s="780" t="s">
        <v>6564</v>
      </c>
      <c r="EO91" s="780" t="s">
        <v>2505</v>
      </c>
      <c r="EP91" s="780" t="s">
        <v>451</v>
      </c>
      <c r="EQ91" s="783"/>
      <c r="ER91" s="780"/>
      <c r="ES91" s="780" t="s">
        <v>6565</v>
      </c>
      <c r="ET91" s="780"/>
      <c r="EU91" s="780" t="s">
        <v>3286</v>
      </c>
      <c r="EV91" s="780" t="s">
        <v>6566</v>
      </c>
      <c r="EW91" s="780" t="s">
        <v>481</v>
      </c>
      <c r="EX91" s="780" t="s">
        <v>457</v>
      </c>
      <c r="EY91" s="780" t="s">
        <v>451</v>
      </c>
      <c r="EZ91" s="95" t="s">
        <v>481</v>
      </c>
      <c r="FA91" s="95" t="s">
        <v>6567</v>
      </c>
      <c r="FB91" s="780" t="s">
        <v>6568</v>
      </c>
      <c r="FC91" s="780"/>
      <c r="FD91" s="780"/>
      <c r="FE91" s="780"/>
      <c r="FF91" s="780" t="s">
        <v>481</v>
      </c>
      <c r="FG91" s="780" t="s">
        <v>481</v>
      </c>
      <c r="FH91" s="780" t="s">
        <v>6569</v>
      </c>
      <c r="FI91" s="780" t="s">
        <v>451</v>
      </c>
      <c r="FJ91" s="780" t="s">
        <v>3943</v>
      </c>
      <c r="FK91" s="780" t="s">
        <v>6545</v>
      </c>
      <c r="FL91" s="780" t="s">
        <v>463</v>
      </c>
      <c r="FM91" s="780"/>
      <c r="FN91" s="780"/>
      <c r="FO91" s="780" t="s">
        <v>764</v>
      </c>
      <c r="FP91" s="780"/>
      <c r="FQ91" s="780"/>
      <c r="FR91" s="780"/>
      <c r="FS91" s="780"/>
      <c r="FT91" s="780" t="s">
        <v>862</v>
      </c>
      <c r="FU91" s="783"/>
      <c r="FV91" s="785"/>
      <c r="FW91" s="780" t="s">
        <v>6570</v>
      </c>
      <c r="FX91" s="95" t="s">
        <v>6571</v>
      </c>
      <c r="FY91" s="95" t="s">
        <v>1554</v>
      </c>
      <c r="FZ91" s="780"/>
      <c r="GA91" s="780" t="s">
        <v>862</v>
      </c>
      <c r="GB91" s="780"/>
      <c r="GC91" s="780"/>
      <c r="GD91" s="780" t="s">
        <v>6572</v>
      </c>
      <c r="GE91" s="783"/>
      <c r="GF91" s="95" t="s">
        <v>2505</v>
      </c>
      <c r="GG91" s="785" t="s">
        <v>481</v>
      </c>
      <c r="GH91" s="783"/>
      <c r="GI91" s="780" t="s">
        <v>481</v>
      </c>
      <c r="GJ91" s="780" t="s">
        <v>6573</v>
      </c>
      <c r="GK91" s="780" t="s">
        <v>6574</v>
      </c>
      <c r="GL91" s="780" t="s">
        <v>6575</v>
      </c>
      <c r="GM91" s="780" t="s">
        <v>6576</v>
      </c>
      <c r="GN91" s="780" t="s">
        <v>3286</v>
      </c>
      <c r="GO91" s="780" t="s">
        <v>2409</v>
      </c>
      <c r="GP91" s="780" t="s">
        <v>481</v>
      </c>
      <c r="GQ91" s="780" t="s">
        <v>6577</v>
      </c>
      <c r="GR91" s="780" t="s">
        <v>6578</v>
      </c>
      <c r="GS91" s="780" t="s">
        <v>6579</v>
      </c>
      <c r="GT91" s="780" t="s">
        <v>6580</v>
      </c>
      <c r="GU91" s="780" t="s">
        <v>6581</v>
      </c>
      <c r="GV91" s="780" t="s">
        <v>481</v>
      </c>
      <c r="GW91" s="780" t="s">
        <v>481</v>
      </c>
      <c r="GX91" s="780" t="s">
        <v>6582</v>
      </c>
      <c r="GY91" s="780"/>
      <c r="GZ91" s="780" t="s">
        <v>481</v>
      </c>
      <c r="HA91" s="780" t="s">
        <v>6583</v>
      </c>
      <c r="HB91" s="780" t="s">
        <v>6584</v>
      </c>
      <c r="HC91" s="780" t="s">
        <v>6489</v>
      </c>
      <c r="HD91" s="780" t="s">
        <v>862</v>
      </c>
      <c r="HE91" s="783"/>
      <c r="HF91" s="783"/>
      <c r="HG91" s="783"/>
      <c r="HH91" s="783"/>
      <c r="HI91" s="780" t="s">
        <v>6585</v>
      </c>
      <c r="HJ91" s="95" t="s">
        <v>6549</v>
      </c>
      <c r="HK91" s="95" t="s">
        <v>2505</v>
      </c>
      <c r="HL91" s="780" t="s">
        <v>6586</v>
      </c>
      <c r="HM91" s="95" t="s">
        <v>463</v>
      </c>
      <c r="HN91" s="783"/>
      <c r="HO91" s="783"/>
      <c r="HP91" s="783"/>
      <c r="HQ91" s="783"/>
      <c r="HR91" s="783"/>
      <c r="HS91" s="780" t="s">
        <v>6585</v>
      </c>
      <c r="HT91" s="780"/>
      <c r="HU91" s="780" t="s">
        <v>6520</v>
      </c>
      <c r="HV91" s="780"/>
      <c r="HW91" s="780" t="s">
        <v>481</v>
      </c>
      <c r="HX91" s="780" t="s">
        <v>481</v>
      </c>
      <c r="HY91" s="780" t="s">
        <v>6587</v>
      </c>
      <c r="HZ91" s="780" t="s">
        <v>451</v>
      </c>
      <c r="IA91" s="780" t="s">
        <v>3286</v>
      </c>
      <c r="IB91" s="780" t="s">
        <v>6588</v>
      </c>
      <c r="IC91" s="780" t="s">
        <v>6589</v>
      </c>
      <c r="ID91" s="780"/>
      <c r="IE91" s="780"/>
      <c r="IF91" s="780" t="s">
        <v>764</v>
      </c>
      <c r="IG91" s="783"/>
      <c r="IH91" s="783"/>
      <c r="II91" s="780" t="s">
        <v>862</v>
      </c>
      <c r="IJ91" s="783"/>
      <c r="IK91" s="783"/>
      <c r="IL91" s="90"/>
      <c r="IM91" s="95" t="s">
        <v>6590</v>
      </c>
      <c r="IN91" s="95" t="s">
        <v>481</v>
      </c>
      <c r="IO91" s="780" t="s">
        <v>6591</v>
      </c>
      <c r="IP91" s="780"/>
      <c r="IQ91" s="780" t="s">
        <v>92</v>
      </c>
      <c r="IR91" s="785" t="s">
        <v>6592</v>
      </c>
      <c r="IS91" s="780" t="s">
        <v>6593</v>
      </c>
      <c r="IT91" s="780" t="s">
        <v>6594</v>
      </c>
      <c r="IU91" s="780" t="s">
        <v>6595</v>
      </c>
      <c r="IV91" s="780" t="s">
        <v>6596</v>
      </c>
      <c r="IW91" s="95" t="s">
        <v>4895</v>
      </c>
      <c r="IX91" s="95" t="s">
        <v>1554</v>
      </c>
      <c r="IY91" s="95" t="s">
        <v>2505</v>
      </c>
      <c r="IZ91" s="95" t="s">
        <v>1554</v>
      </c>
      <c r="JA91" s="95"/>
      <c r="JB91" s="95"/>
      <c r="JC91" s="95"/>
      <c r="JD91" s="95" t="s">
        <v>6597</v>
      </c>
      <c r="JE91" s="95" t="s">
        <v>789</v>
      </c>
      <c r="JF91" s="95" t="s">
        <v>789</v>
      </c>
      <c r="JG91" s="95" t="s">
        <v>789</v>
      </c>
      <c r="JH91" s="95" t="s">
        <v>789</v>
      </c>
      <c r="JI91" s="95" t="s">
        <v>862</v>
      </c>
      <c r="JJ91" s="95" t="s">
        <v>6598</v>
      </c>
      <c r="JK91" s="95"/>
      <c r="JL91" s="95" t="s">
        <v>2779</v>
      </c>
      <c r="JM91" s="95" t="s">
        <v>789</v>
      </c>
      <c r="JN91" s="95" t="s">
        <v>6599</v>
      </c>
      <c r="JO91" s="95" t="s">
        <v>789</v>
      </c>
      <c r="JP91" s="95" t="s">
        <v>6600</v>
      </c>
      <c r="JQ91" s="95" t="s">
        <v>862</v>
      </c>
      <c r="JR91" s="95"/>
      <c r="JS91" s="780" t="s">
        <v>1206</v>
      </c>
      <c r="JT91" s="780" t="s">
        <v>1206</v>
      </c>
      <c r="JU91" s="780" t="s">
        <v>6601</v>
      </c>
      <c r="JV91" s="780"/>
      <c r="JW91" s="780" t="s">
        <v>6602</v>
      </c>
      <c r="JX91" s="780"/>
      <c r="JY91" s="780"/>
      <c r="JZ91" s="780"/>
      <c r="KA91" s="783"/>
      <c r="KB91" s="780" t="s">
        <v>6603</v>
      </c>
      <c r="KC91" s="780"/>
      <c r="KD91" s="780" t="s">
        <v>6604</v>
      </c>
      <c r="KE91" s="780" t="s">
        <v>6605</v>
      </c>
      <c r="KF91" s="780"/>
      <c r="KG91" s="780" t="s">
        <v>862</v>
      </c>
      <c r="KH91" s="780"/>
      <c r="KI91" s="780" t="s">
        <v>6606</v>
      </c>
      <c r="KJ91" s="780"/>
      <c r="KK91" s="780" t="s">
        <v>6607</v>
      </c>
      <c r="KL91" s="780" t="s">
        <v>463</v>
      </c>
      <c r="KM91" s="780" t="s">
        <v>6608</v>
      </c>
      <c r="KN91" s="780"/>
      <c r="KO91" s="780" t="s">
        <v>2505</v>
      </c>
      <c r="KP91" s="95"/>
      <c r="KQ91" s="783"/>
      <c r="KR91" s="90" t="s">
        <v>6609</v>
      </c>
      <c r="KS91" s="783"/>
      <c r="KT91" s="90"/>
      <c r="KU91" s="90" t="s">
        <v>6610</v>
      </c>
      <c r="KV91" s="90" t="s">
        <v>1739</v>
      </c>
      <c r="KW91" s="90" t="s">
        <v>1553</v>
      </c>
      <c r="KX91" s="90" t="s">
        <v>6611</v>
      </c>
      <c r="KY91" s="90" t="s">
        <v>6612</v>
      </c>
      <c r="KZ91" s="90"/>
      <c r="LA91" s="90" t="s">
        <v>6613</v>
      </c>
      <c r="LB91" s="90" t="s">
        <v>481</v>
      </c>
      <c r="LC91" s="90" t="s">
        <v>481</v>
      </c>
      <c r="LD91" s="90" t="s">
        <v>481</v>
      </c>
      <c r="LE91" s="90" t="s">
        <v>481</v>
      </c>
      <c r="LF91" s="90" t="s">
        <v>481</v>
      </c>
      <c r="LG91" s="90" t="s">
        <v>1941</v>
      </c>
      <c r="LH91" s="90"/>
      <c r="LI91" s="90"/>
      <c r="LJ91" s="90" t="s">
        <v>6614</v>
      </c>
      <c r="LK91" s="90" t="s">
        <v>6615</v>
      </c>
      <c r="LL91" s="90"/>
      <c r="LM91" s="90" t="s">
        <v>6616</v>
      </c>
      <c r="LN91" s="90" t="s">
        <v>6585</v>
      </c>
      <c r="LO91" s="90"/>
      <c r="LP91" s="90"/>
      <c r="LQ91" s="90"/>
    </row>
    <row r="92" spans="1:329" ht="63.75" customHeight="1" x14ac:dyDescent="0.2">
      <c r="A92" s="750"/>
      <c r="B92" s="751"/>
      <c r="C92" s="750"/>
      <c r="D92" s="747"/>
      <c r="E92" s="85" t="s">
        <v>325</v>
      </c>
      <c r="F92" s="783"/>
      <c r="G92" s="95"/>
      <c r="H92" s="783"/>
      <c r="I92" s="783"/>
      <c r="J92" s="95"/>
      <c r="K92" s="780">
        <v>15</v>
      </c>
      <c r="L92" s="69">
        <v>399</v>
      </c>
      <c r="M92" s="69">
        <v>584</v>
      </c>
      <c r="N92" s="69">
        <v>72</v>
      </c>
      <c r="O92" s="69">
        <v>40</v>
      </c>
      <c r="P92" s="69">
        <v>22</v>
      </c>
      <c r="Q92" s="95"/>
      <c r="R92" s="780" t="s">
        <v>4783</v>
      </c>
      <c r="S92" s="95">
        <v>26</v>
      </c>
      <c r="T92" s="780"/>
      <c r="U92" s="780"/>
      <c r="V92" s="95"/>
      <c r="W92" s="780"/>
      <c r="X92" s="828">
        <v>8981</v>
      </c>
      <c r="Y92" s="95">
        <v>44</v>
      </c>
      <c r="Z92" s="95"/>
      <c r="AA92" s="783"/>
      <c r="AB92" s="95">
        <v>735</v>
      </c>
      <c r="AC92" s="784">
        <v>320</v>
      </c>
      <c r="AD92" s="783"/>
      <c r="AE92" s="783"/>
      <c r="AF92" s="783"/>
      <c r="AG92" s="783"/>
      <c r="AH92" s="783"/>
      <c r="AI92" s="783"/>
      <c r="AJ92" s="780"/>
      <c r="AK92" s="780"/>
      <c r="AL92" s="95">
        <v>25</v>
      </c>
      <c r="AM92" s="95">
        <v>40</v>
      </c>
      <c r="AN92" s="95"/>
      <c r="AO92" s="783"/>
      <c r="AP92" s="95"/>
      <c r="AQ92" s="783"/>
      <c r="AR92" s="780" t="s">
        <v>6617</v>
      </c>
      <c r="AS92" s="780" t="s">
        <v>3243</v>
      </c>
      <c r="AT92" s="783"/>
      <c r="AU92" s="95">
        <v>126</v>
      </c>
      <c r="AV92" s="780">
        <v>197</v>
      </c>
      <c r="AW92" s="780"/>
      <c r="AX92" s="95">
        <v>293</v>
      </c>
      <c r="AY92" s="95"/>
      <c r="AZ92" s="783"/>
      <c r="BA92" s="783"/>
      <c r="BB92" s="783"/>
      <c r="BC92" s="783"/>
      <c r="BD92" s="95"/>
      <c r="BE92" s="95"/>
      <c r="BF92" s="95">
        <v>304</v>
      </c>
      <c r="BG92" s="69"/>
      <c r="BH92" s="69">
        <v>391</v>
      </c>
      <c r="BI92" s="783"/>
      <c r="BJ92" s="783"/>
      <c r="BK92" s="783"/>
      <c r="BL92" s="783"/>
      <c r="BM92" s="69">
        <v>5</v>
      </c>
      <c r="BN92" s="783"/>
      <c r="BO92" s="783"/>
      <c r="BP92" s="783"/>
      <c r="BQ92" s="69" t="s">
        <v>492</v>
      </c>
      <c r="BR92" s="783"/>
      <c r="BS92" s="783" t="s">
        <v>481</v>
      </c>
      <c r="BT92" s="783"/>
      <c r="BU92" s="780">
        <v>124</v>
      </c>
      <c r="BV92" s="95"/>
      <c r="BW92" s="780">
        <v>56</v>
      </c>
      <c r="BX92" s="95">
        <v>95</v>
      </c>
      <c r="BY92" s="95">
        <v>76</v>
      </c>
      <c r="BZ92" s="95">
        <v>16329</v>
      </c>
      <c r="CA92" s="95">
        <v>25</v>
      </c>
      <c r="CB92" s="95" t="s">
        <v>6618</v>
      </c>
      <c r="CC92" s="95"/>
      <c r="CD92" s="95">
        <v>285</v>
      </c>
      <c r="CE92" s="95" t="s">
        <v>1412</v>
      </c>
      <c r="CF92" s="95">
        <v>99</v>
      </c>
      <c r="CG92" s="95"/>
      <c r="CH92" s="780">
        <v>700</v>
      </c>
      <c r="CI92" s="95">
        <v>30</v>
      </c>
      <c r="CJ92" s="780">
        <v>0</v>
      </c>
      <c r="CK92" s="780">
        <v>10</v>
      </c>
      <c r="CL92" s="780">
        <v>30</v>
      </c>
      <c r="CM92" s="780"/>
      <c r="CN92" s="780"/>
      <c r="CO92" s="780">
        <v>17</v>
      </c>
      <c r="CP92" s="780">
        <v>8</v>
      </c>
      <c r="CQ92" s="780">
        <v>29</v>
      </c>
      <c r="CR92" s="95">
        <v>82</v>
      </c>
      <c r="CS92" s="780">
        <v>64</v>
      </c>
      <c r="CT92" s="95">
        <v>31</v>
      </c>
      <c r="CU92" s="780">
        <v>10</v>
      </c>
      <c r="CV92" s="780" t="s">
        <v>481</v>
      </c>
      <c r="CW92" s="780">
        <v>98</v>
      </c>
      <c r="CX92" s="780"/>
      <c r="CY92" s="780">
        <v>54</v>
      </c>
      <c r="CZ92" s="95">
        <v>74</v>
      </c>
      <c r="DA92" s="780">
        <v>10</v>
      </c>
      <c r="DB92" s="95">
        <v>28</v>
      </c>
      <c r="DC92" s="780">
        <v>11</v>
      </c>
      <c r="DD92" s="780"/>
      <c r="DE92" s="780">
        <v>43</v>
      </c>
      <c r="DF92" s="780">
        <v>41</v>
      </c>
      <c r="DG92" s="95">
        <v>73</v>
      </c>
      <c r="DH92" s="94">
        <v>1333</v>
      </c>
      <c r="DI92" s="95">
        <v>20</v>
      </c>
      <c r="DJ92" s="95">
        <v>45</v>
      </c>
      <c r="DK92" s="95">
        <v>0</v>
      </c>
      <c r="DL92" s="95">
        <v>1275</v>
      </c>
      <c r="DM92" s="780" t="s">
        <v>451</v>
      </c>
      <c r="DN92" s="780">
        <v>10</v>
      </c>
      <c r="DO92" s="780">
        <v>16</v>
      </c>
      <c r="DP92" s="780">
        <v>115</v>
      </c>
      <c r="DQ92" s="785">
        <v>74</v>
      </c>
      <c r="DR92" s="780">
        <v>230</v>
      </c>
      <c r="DS92" s="783"/>
      <c r="DT92" s="783"/>
      <c r="DU92" s="783"/>
      <c r="DV92" s="84">
        <v>876</v>
      </c>
      <c r="DW92" s="84">
        <v>37</v>
      </c>
      <c r="DX92" s="780">
        <v>24</v>
      </c>
      <c r="DY92" s="783"/>
      <c r="DZ92" s="780">
        <v>15</v>
      </c>
      <c r="EA92" s="780">
        <v>18</v>
      </c>
      <c r="EB92" s="95">
        <v>52</v>
      </c>
      <c r="EC92" s="783"/>
      <c r="ED92" s="95"/>
      <c r="EE92" s="783"/>
      <c r="EF92" s="783"/>
      <c r="EG92" s="783"/>
      <c r="EH92" s="783"/>
      <c r="EI92" s="780">
        <v>177</v>
      </c>
      <c r="EJ92" s="780">
        <v>61</v>
      </c>
      <c r="EK92" s="780" t="s">
        <v>6619</v>
      </c>
      <c r="EL92" s="823">
        <v>1586</v>
      </c>
      <c r="EM92" s="780"/>
      <c r="EN92" s="780">
        <v>7</v>
      </c>
      <c r="EO92" s="780">
        <v>53</v>
      </c>
      <c r="EP92" s="780" t="s">
        <v>451</v>
      </c>
      <c r="EQ92" s="783"/>
      <c r="ER92" s="780"/>
      <c r="ES92" s="780">
        <v>30</v>
      </c>
      <c r="ET92" s="780"/>
      <c r="EU92" s="780">
        <v>236</v>
      </c>
      <c r="EV92" s="780">
        <v>110</v>
      </c>
      <c r="EW92" s="780" t="s">
        <v>481</v>
      </c>
      <c r="EX92" s="780" t="s">
        <v>6620</v>
      </c>
      <c r="EY92" s="780"/>
      <c r="EZ92" s="95" t="s">
        <v>481</v>
      </c>
      <c r="FA92" s="95">
        <v>32</v>
      </c>
      <c r="FB92" s="780">
        <v>652</v>
      </c>
      <c r="FC92" s="780">
        <v>194</v>
      </c>
      <c r="FD92" s="780"/>
      <c r="FE92" s="780"/>
      <c r="FF92" s="780" t="s">
        <v>481</v>
      </c>
      <c r="FG92" s="780" t="s">
        <v>481</v>
      </c>
      <c r="FH92" s="780">
        <v>17</v>
      </c>
      <c r="FI92" s="780"/>
      <c r="FJ92" s="780" t="s">
        <v>3943</v>
      </c>
      <c r="FK92" s="780">
        <v>86</v>
      </c>
      <c r="FL92" s="780">
        <v>99</v>
      </c>
      <c r="FM92" s="780"/>
      <c r="FN92" s="780"/>
      <c r="FO92" s="780">
        <v>103</v>
      </c>
      <c r="FP92" s="780"/>
      <c r="FQ92" s="780"/>
      <c r="FR92" s="780"/>
      <c r="FS92" s="780"/>
      <c r="FT92" s="780">
        <v>470</v>
      </c>
      <c r="FU92" s="783"/>
      <c r="FV92" s="785"/>
      <c r="FW92" s="780" t="s">
        <v>2185</v>
      </c>
      <c r="FX92" s="95" t="s">
        <v>2185</v>
      </c>
      <c r="FY92" s="95">
        <v>95</v>
      </c>
      <c r="FZ92" s="780">
        <v>78</v>
      </c>
      <c r="GA92" s="780">
        <v>15</v>
      </c>
      <c r="GB92" s="780"/>
      <c r="GC92" s="780"/>
      <c r="GD92" s="780">
        <v>121</v>
      </c>
      <c r="GE92" s="783"/>
      <c r="GF92" s="95">
        <v>1135</v>
      </c>
      <c r="GG92" s="785" t="s">
        <v>481</v>
      </c>
      <c r="GH92" s="783"/>
      <c r="GI92" s="780" t="s">
        <v>481</v>
      </c>
      <c r="GJ92" s="780" t="s">
        <v>6621</v>
      </c>
      <c r="GK92" s="780">
        <v>129</v>
      </c>
      <c r="GL92" s="780">
        <v>1093</v>
      </c>
      <c r="GM92" s="780">
        <v>110</v>
      </c>
      <c r="GN92" s="780">
        <v>4927</v>
      </c>
      <c r="GO92" s="780">
        <v>26</v>
      </c>
      <c r="GP92" s="780" t="s">
        <v>481</v>
      </c>
      <c r="GQ92" s="780">
        <v>741</v>
      </c>
      <c r="GR92" s="780">
        <v>1307</v>
      </c>
      <c r="GS92" s="780">
        <v>285</v>
      </c>
      <c r="GT92" s="780">
        <v>3682</v>
      </c>
      <c r="GU92" s="780">
        <v>5</v>
      </c>
      <c r="GV92" s="780" t="s">
        <v>481</v>
      </c>
      <c r="GW92" s="780" t="s">
        <v>481</v>
      </c>
      <c r="GX92" s="780">
        <v>917</v>
      </c>
      <c r="GY92" s="780"/>
      <c r="GZ92" s="780" t="s">
        <v>481</v>
      </c>
      <c r="HA92" s="780">
        <v>100</v>
      </c>
      <c r="HB92" s="780">
        <v>29</v>
      </c>
      <c r="HC92" s="780">
        <v>383</v>
      </c>
      <c r="HD92" s="780">
        <v>150</v>
      </c>
      <c r="HE92" s="783"/>
      <c r="HF92" s="783"/>
      <c r="HG92" s="783"/>
      <c r="HH92" s="783"/>
      <c r="HI92" s="780">
        <v>41</v>
      </c>
      <c r="HJ92" s="828">
        <v>2418</v>
      </c>
      <c r="HK92" s="95">
        <v>40</v>
      </c>
      <c r="HL92" s="780">
        <v>66</v>
      </c>
      <c r="HM92" s="95">
        <v>271</v>
      </c>
      <c r="HN92" s="783"/>
      <c r="HO92" s="783"/>
      <c r="HP92" s="783"/>
      <c r="HQ92" s="783"/>
      <c r="HR92" s="783"/>
      <c r="HS92" s="780">
        <v>166</v>
      </c>
      <c r="HT92" s="780"/>
      <c r="HU92" s="780">
        <v>512</v>
      </c>
      <c r="HV92" s="780"/>
      <c r="HW92" s="780" t="s">
        <v>481</v>
      </c>
      <c r="HX92" s="780" t="s">
        <v>481</v>
      </c>
      <c r="HY92" s="780">
        <v>45</v>
      </c>
      <c r="HZ92" s="780" t="s">
        <v>451</v>
      </c>
      <c r="IA92" s="823">
        <v>1336</v>
      </c>
      <c r="IB92" s="780">
        <v>46</v>
      </c>
      <c r="IC92" s="780">
        <v>46</v>
      </c>
      <c r="ID92" s="780"/>
      <c r="IE92" s="780">
        <v>40</v>
      </c>
      <c r="IF92" s="780">
        <v>71</v>
      </c>
      <c r="IG92" s="783"/>
      <c r="IH92" s="783"/>
      <c r="II92" s="823">
        <v>6450</v>
      </c>
      <c r="IJ92" s="783"/>
      <c r="IK92" s="783"/>
      <c r="IL92" s="90">
        <v>328</v>
      </c>
      <c r="IM92" s="95">
        <v>38</v>
      </c>
      <c r="IN92" s="95" t="s">
        <v>481</v>
      </c>
      <c r="IO92" s="780">
        <v>93</v>
      </c>
      <c r="IP92" s="780"/>
      <c r="IQ92" s="780">
        <v>568</v>
      </c>
      <c r="IR92" s="785">
        <v>740</v>
      </c>
      <c r="IS92" s="780">
        <v>614</v>
      </c>
      <c r="IT92" s="780">
        <v>72</v>
      </c>
      <c r="IU92" s="780">
        <v>35</v>
      </c>
      <c r="IV92" s="780">
        <v>678</v>
      </c>
      <c r="IW92" s="95" t="s">
        <v>6622</v>
      </c>
      <c r="IX92" s="95">
        <v>23</v>
      </c>
      <c r="IY92" s="95">
        <v>15</v>
      </c>
      <c r="IZ92" s="95">
        <v>39</v>
      </c>
      <c r="JA92" s="95"/>
      <c r="JB92" s="95"/>
      <c r="JC92" s="95"/>
      <c r="JD92" s="95">
        <v>5</v>
      </c>
      <c r="JE92" s="95">
        <v>5</v>
      </c>
      <c r="JF92" s="95">
        <v>5</v>
      </c>
      <c r="JG92" s="95">
        <v>5</v>
      </c>
      <c r="JH92" s="95">
        <v>10</v>
      </c>
      <c r="JI92" s="95">
        <v>15</v>
      </c>
      <c r="JJ92" s="95">
        <v>19</v>
      </c>
      <c r="JK92" s="95"/>
      <c r="JL92" s="95">
        <v>15</v>
      </c>
      <c r="JM92" s="95">
        <v>5</v>
      </c>
      <c r="JN92" s="95">
        <v>60</v>
      </c>
      <c r="JO92" s="95">
        <v>5</v>
      </c>
      <c r="JP92" s="95"/>
      <c r="JQ92" s="95" t="s">
        <v>6623</v>
      </c>
      <c r="JR92" s="95"/>
      <c r="JS92" s="780">
        <v>156</v>
      </c>
      <c r="JT92" s="780">
        <v>44</v>
      </c>
      <c r="JU92" s="780">
        <v>32</v>
      </c>
      <c r="JV92" s="780"/>
      <c r="JW92" s="780">
        <v>80</v>
      </c>
      <c r="JX92" s="780"/>
      <c r="JY92" s="780"/>
      <c r="JZ92" s="780"/>
      <c r="KA92" s="783"/>
      <c r="KB92" s="780"/>
      <c r="KC92" s="780"/>
      <c r="KD92" s="780">
        <v>33</v>
      </c>
      <c r="KE92" s="780">
        <v>1455</v>
      </c>
      <c r="KF92" s="780"/>
      <c r="KG92" s="780">
        <v>108</v>
      </c>
      <c r="KH92" s="780"/>
      <c r="KI92" s="780">
        <v>33</v>
      </c>
      <c r="KJ92" s="780"/>
      <c r="KK92" s="780">
        <v>30</v>
      </c>
      <c r="KL92" s="780">
        <v>19</v>
      </c>
      <c r="KM92" s="780">
        <v>10</v>
      </c>
      <c r="KN92" s="780">
        <v>30</v>
      </c>
      <c r="KO92" s="780">
        <v>129</v>
      </c>
      <c r="KP92" s="95"/>
      <c r="KQ92" s="783"/>
      <c r="KR92" s="90">
        <v>355</v>
      </c>
      <c r="KS92" s="783"/>
      <c r="KT92" s="90"/>
      <c r="KU92" s="90">
        <v>327</v>
      </c>
      <c r="KV92" s="90"/>
      <c r="KW92" s="90">
        <v>9290</v>
      </c>
      <c r="KX92" s="90">
        <v>3914</v>
      </c>
      <c r="KY92" s="90">
        <v>131</v>
      </c>
      <c r="KZ92" s="90"/>
      <c r="LA92" s="90">
        <v>142</v>
      </c>
      <c r="LB92" s="90" t="s">
        <v>481</v>
      </c>
      <c r="LC92" s="90" t="s">
        <v>481</v>
      </c>
      <c r="LD92" s="90" t="s">
        <v>481</v>
      </c>
      <c r="LE92" s="90" t="s">
        <v>481</v>
      </c>
      <c r="LF92" s="90" t="s">
        <v>481</v>
      </c>
      <c r="LG92" s="90">
        <v>6</v>
      </c>
      <c r="LH92" s="90">
        <v>105</v>
      </c>
      <c r="LI92" s="90">
        <v>280</v>
      </c>
      <c r="LJ92" s="90">
        <v>24</v>
      </c>
      <c r="LK92" s="90">
        <v>54</v>
      </c>
      <c r="LL92" s="90"/>
      <c r="LM92" s="90">
        <v>20</v>
      </c>
      <c r="LN92" s="90">
        <v>124</v>
      </c>
      <c r="LO92" s="90"/>
      <c r="LP92" s="90"/>
      <c r="LQ92" s="90"/>
    </row>
    <row r="93" spans="1:329" ht="323" x14ac:dyDescent="0.2">
      <c r="A93" s="750"/>
      <c r="B93" s="751"/>
      <c r="C93" s="750" t="s">
        <v>326</v>
      </c>
      <c r="D93" s="747" t="s">
        <v>327</v>
      </c>
      <c r="E93" s="85" t="s">
        <v>320</v>
      </c>
      <c r="F93" s="783"/>
      <c r="G93" s="95"/>
      <c r="H93" s="783"/>
      <c r="I93" s="783"/>
      <c r="J93" s="95" t="s">
        <v>451</v>
      </c>
      <c r="K93" s="780" t="s">
        <v>451</v>
      </c>
      <c r="L93" s="69" t="s">
        <v>492</v>
      </c>
      <c r="M93" s="69" t="s">
        <v>492</v>
      </c>
      <c r="N93" s="69" t="s">
        <v>492</v>
      </c>
      <c r="O93" s="69" t="s">
        <v>492</v>
      </c>
      <c r="P93" s="69" t="s">
        <v>492</v>
      </c>
      <c r="Q93" s="95"/>
      <c r="R93" s="780" t="s">
        <v>457</v>
      </c>
      <c r="S93" s="95" t="s">
        <v>489</v>
      </c>
      <c r="T93" s="780" t="s">
        <v>457</v>
      </c>
      <c r="U93" s="780" t="s">
        <v>457</v>
      </c>
      <c r="V93" s="95" t="s">
        <v>451</v>
      </c>
      <c r="W93" s="780" t="s">
        <v>457</v>
      </c>
      <c r="X93" s="95" t="s">
        <v>451</v>
      </c>
      <c r="Y93" s="95" t="s">
        <v>451</v>
      </c>
      <c r="Z93" s="95" t="s">
        <v>451</v>
      </c>
      <c r="AA93" s="783"/>
      <c r="AB93" s="95" t="s">
        <v>451</v>
      </c>
      <c r="AC93" s="784" t="s">
        <v>451</v>
      </c>
      <c r="AD93" s="783"/>
      <c r="AE93" s="783"/>
      <c r="AF93" s="783"/>
      <c r="AG93" s="783"/>
      <c r="AH93" s="783"/>
      <c r="AI93" s="783"/>
      <c r="AJ93" s="780" t="s">
        <v>457</v>
      </c>
      <c r="AK93" s="780" t="s">
        <v>451</v>
      </c>
      <c r="AL93" s="95" t="s">
        <v>457</v>
      </c>
      <c r="AM93" s="95" t="s">
        <v>451</v>
      </c>
      <c r="AN93" s="95" t="s">
        <v>457</v>
      </c>
      <c r="AO93" s="783"/>
      <c r="AP93" s="95" t="s">
        <v>451</v>
      </c>
      <c r="AQ93" s="783"/>
      <c r="AR93" s="780" t="s">
        <v>457</v>
      </c>
      <c r="AS93" s="780" t="s">
        <v>451</v>
      </c>
      <c r="AT93" s="783"/>
      <c r="AU93" s="95" t="s">
        <v>451</v>
      </c>
      <c r="AV93" s="780" t="s">
        <v>451</v>
      </c>
      <c r="AW93" s="780" t="s">
        <v>451</v>
      </c>
      <c r="AX93" s="95" t="s">
        <v>451</v>
      </c>
      <c r="AY93" s="95" t="s">
        <v>457</v>
      </c>
      <c r="AZ93" s="783"/>
      <c r="BA93" s="783"/>
      <c r="BB93" s="783"/>
      <c r="BC93" s="783"/>
      <c r="BD93" s="95" t="s">
        <v>489</v>
      </c>
      <c r="BE93" s="95" t="s">
        <v>492</v>
      </c>
      <c r="BF93" s="95"/>
      <c r="BG93" s="69" t="s">
        <v>492</v>
      </c>
      <c r="BH93" s="783"/>
      <c r="BI93" s="783"/>
      <c r="BJ93" s="783"/>
      <c r="BK93" s="783"/>
      <c r="BL93" s="69" t="s">
        <v>492</v>
      </c>
      <c r="BM93" s="69" t="s">
        <v>492</v>
      </c>
      <c r="BN93" s="783"/>
      <c r="BO93" s="783"/>
      <c r="BP93" s="69" t="s">
        <v>492</v>
      </c>
      <c r="BQ93" s="69" t="s">
        <v>492</v>
      </c>
      <c r="BR93" s="783"/>
      <c r="BS93" s="69" t="s">
        <v>492</v>
      </c>
      <c r="BT93" s="783"/>
      <c r="BU93" s="780" t="s">
        <v>451</v>
      </c>
      <c r="BV93" s="95" t="s">
        <v>451</v>
      </c>
      <c r="BW93" s="780" t="s">
        <v>451</v>
      </c>
      <c r="BX93" s="95" t="s">
        <v>451</v>
      </c>
      <c r="BY93" s="95" t="s">
        <v>451</v>
      </c>
      <c r="BZ93" s="95" t="s">
        <v>451</v>
      </c>
      <c r="CA93" s="95" t="s">
        <v>451</v>
      </c>
      <c r="CB93" s="95" t="s">
        <v>492</v>
      </c>
      <c r="CC93" s="95" t="s">
        <v>457</v>
      </c>
      <c r="CD93" s="95" t="s">
        <v>451</v>
      </c>
      <c r="CE93" s="95" t="s">
        <v>457</v>
      </c>
      <c r="CF93" s="95" t="s">
        <v>457</v>
      </c>
      <c r="CG93" s="95" t="s">
        <v>457</v>
      </c>
      <c r="CH93" s="780" t="s">
        <v>451</v>
      </c>
      <c r="CI93" s="95" t="s">
        <v>457</v>
      </c>
      <c r="CJ93" s="780" t="s">
        <v>451</v>
      </c>
      <c r="CK93" s="780" t="s">
        <v>451</v>
      </c>
      <c r="CL93" s="780" t="s">
        <v>457</v>
      </c>
      <c r="CM93" s="780" t="s">
        <v>457</v>
      </c>
      <c r="CN93" s="780" t="s">
        <v>451</v>
      </c>
      <c r="CO93" s="780" t="s">
        <v>451</v>
      </c>
      <c r="CP93" s="780" t="s">
        <v>451</v>
      </c>
      <c r="CQ93" s="780" t="s">
        <v>457</v>
      </c>
      <c r="CR93" s="95" t="s">
        <v>451</v>
      </c>
      <c r="CS93" s="780" t="s">
        <v>451</v>
      </c>
      <c r="CT93" s="95" t="s">
        <v>457</v>
      </c>
      <c r="CU93" s="780" t="s">
        <v>451</v>
      </c>
      <c r="CV93" s="780" t="s">
        <v>457</v>
      </c>
      <c r="CW93" s="780" t="s">
        <v>451</v>
      </c>
      <c r="CX93" s="780" t="s">
        <v>457</v>
      </c>
      <c r="CY93" s="780" t="s">
        <v>457</v>
      </c>
      <c r="CZ93" s="95" t="s">
        <v>451</v>
      </c>
      <c r="DA93" s="780" t="s">
        <v>457</v>
      </c>
      <c r="DB93" s="95" t="s">
        <v>457</v>
      </c>
      <c r="DC93" s="780" t="s">
        <v>451</v>
      </c>
      <c r="DD93" s="780" t="s">
        <v>457</v>
      </c>
      <c r="DE93" s="780" t="s">
        <v>451</v>
      </c>
      <c r="DF93" s="780" t="s">
        <v>451</v>
      </c>
      <c r="DG93" s="95" t="s">
        <v>457</v>
      </c>
      <c r="DH93" s="94" t="s">
        <v>451</v>
      </c>
      <c r="DI93" s="95" t="s">
        <v>457</v>
      </c>
      <c r="DJ93" s="95" t="s">
        <v>451</v>
      </c>
      <c r="DK93" s="95" t="s">
        <v>451</v>
      </c>
      <c r="DL93" s="95" t="s">
        <v>451</v>
      </c>
      <c r="DM93" s="780" t="s">
        <v>457</v>
      </c>
      <c r="DN93" s="780" t="s">
        <v>451</v>
      </c>
      <c r="DO93" s="780" t="s">
        <v>451</v>
      </c>
      <c r="DP93" s="780" t="s">
        <v>492</v>
      </c>
      <c r="DQ93" s="785" t="s">
        <v>451</v>
      </c>
      <c r="DR93" s="780" t="s">
        <v>451</v>
      </c>
      <c r="DS93" s="783"/>
      <c r="DT93" s="783"/>
      <c r="DU93" s="783"/>
      <c r="DV93" s="84" t="s">
        <v>492</v>
      </c>
      <c r="DW93" s="84" t="s">
        <v>492</v>
      </c>
      <c r="DX93" s="780" t="s">
        <v>451</v>
      </c>
      <c r="DY93" s="783"/>
      <c r="DZ93" s="780" t="s">
        <v>451</v>
      </c>
      <c r="EA93" s="780" t="s">
        <v>451</v>
      </c>
      <c r="EB93" s="95" t="s">
        <v>492</v>
      </c>
      <c r="EC93" s="783"/>
      <c r="ED93" s="95"/>
      <c r="EE93" s="783"/>
      <c r="EF93" s="783"/>
      <c r="EG93" s="783"/>
      <c r="EH93" s="783"/>
      <c r="EI93" s="780" t="s">
        <v>451</v>
      </c>
      <c r="EJ93" s="780" t="s">
        <v>451</v>
      </c>
      <c r="EK93" s="780" t="s">
        <v>451</v>
      </c>
      <c r="EL93" s="780" t="s">
        <v>451</v>
      </c>
      <c r="EM93" s="780" t="s">
        <v>451</v>
      </c>
      <c r="EN93" s="780"/>
      <c r="EO93" s="780"/>
      <c r="EP93" s="780" t="s">
        <v>451</v>
      </c>
      <c r="EQ93" s="783"/>
      <c r="ER93" s="780" t="s">
        <v>451</v>
      </c>
      <c r="ES93" s="780" t="s">
        <v>451</v>
      </c>
      <c r="ET93" s="780" t="s">
        <v>451</v>
      </c>
      <c r="EU93" s="780" t="s">
        <v>451</v>
      </c>
      <c r="EV93" s="780" t="s">
        <v>451</v>
      </c>
      <c r="EW93" s="780" t="s">
        <v>451</v>
      </c>
      <c r="EX93" s="780" t="s">
        <v>6624</v>
      </c>
      <c r="EY93" s="780"/>
      <c r="EZ93" s="95" t="s">
        <v>451</v>
      </c>
      <c r="FA93" s="95" t="s">
        <v>457</v>
      </c>
      <c r="FB93" s="780" t="s">
        <v>451</v>
      </c>
      <c r="FC93" s="780" t="s">
        <v>451</v>
      </c>
      <c r="FD93" s="780" t="s">
        <v>451</v>
      </c>
      <c r="FE93" s="780" t="s">
        <v>451</v>
      </c>
      <c r="FF93" s="780" t="s">
        <v>451</v>
      </c>
      <c r="FG93" s="780" t="s">
        <v>451</v>
      </c>
      <c r="FH93" s="780" t="s">
        <v>451</v>
      </c>
      <c r="FI93" s="780"/>
      <c r="FJ93" s="780" t="s">
        <v>451</v>
      </c>
      <c r="FK93" s="780" t="s">
        <v>451</v>
      </c>
      <c r="FL93" s="780" t="s">
        <v>451</v>
      </c>
      <c r="FM93" s="780" t="s">
        <v>451</v>
      </c>
      <c r="FN93" s="780" t="s">
        <v>451</v>
      </c>
      <c r="FO93" s="780" t="s">
        <v>451</v>
      </c>
      <c r="FP93" s="780" t="s">
        <v>451</v>
      </c>
      <c r="FQ93" s="780" t="s">
        <v>451</v>
      </c>
      <c r="FR93" s="780" t="s">
        <v>451</v>
      </c>
      <c r="FS93" s="780" t="s">
        <v>451</v>
      </c>
      <c r="FT93" s="780" t="s">
        <v>451</v>
      </c>
      <c r="FU93" s="783"/>
      <c r="FV93" s="785" t="s">
        <v>451</v>
      </c>
      <c r="FW93" s="780" t="s">
        <v>451</v>
      </c>
      <c r="FX93" s="95" t="s">
        <v>457</v>
      </c>
      <c r="FY93" s="95" t="s">
        <v>492</v>
      </c>
      <c r="FZ93" s="780" t="s">
        <v>451</v>
      </c>
      <c r="GA93" s="780" t="s">
        <v>451</v>
      </c>
      <c r="GB93" s="780" t="s">
        <v>457</v>
      </c>
      <c r="GC93" s="780" t="s">
        <v>457</v>
      </c>
      <c r="GD93" s="780" t="s">
        <v>451</v>
      </c>
      <c r="GE93" s="783"/>
      <c r="GF93" s="95" t="s">
        <v>451</v>
      </c>
      <c r="GG93" s="785" t="s">
        <v>451</v>
      </c>
      <c r="GH93" s="783"/>
      <c r="GI93" s="780" t="s">
        <v>451</v>
      </c>
      <c r="GJ93" s="780" t="s">
        <v>492</v>
      </c>
      <c r="GK93" s="780" t="s">
        <v>457</v>
      </c>
      <c r="GL93" s="780" t="s">
        <v>451</v>
      </c>
      <c r="GM93" s="780" t="s">
        <v>489</v>
      </c>
      <c r="GN93" s="780" t="s">
        <v>451</v>
      </c>
      <c r="GO93" s="780" t="s">
        <v>451</v>
      </c>
      <c r="GP93" s="780" t="s">
        <v>457</v>
      </c>
      <c r="GQ93" s="780" t="s">
        <v>451</v>
      </c>
      <c r="GR93" s="780" t="s">
        <v>451</v>
      </c>
      <c r="GS93" s="780" t="s">
        <v>451</v>
      </c>
      <c r="GT93" s="780" t="s">
        <v>451</v>
      </c>
      <c r="GU93" s="780" t="s">
        <v>457</v>
      </c>
      <c r="GV93" s="780" t="s">
        <v>451</v>
      </c>
      <c r="GW93" s="780" t="s">
        <v>457</v>
      </c>
      <c r="GX93" s="780" t="s">
        <v>451</v>
      </c>
      <c r="GY93" s="780"/>
      <c r="GZ93" s="780" t="s">
        <v>451</v>
      </c>
      <c r="HA93" s="780" t="s">
        <v>451</v>
      </c>
      <c r="HB93" s="780" t="s">
        <v>451</v>
      </c>
      <c r="HC93" s="780" t="s">
        <v>451</v>
      </c>
      <c r="HD93" s="780" t="s">
        <v>451</v>
      </c>
      <c r="HE93" s="783"/>
      <c r="HF93" s="783"/>
      <c r="HG93" s="783"/>
      <c r="HH93" s="783"/>
      <c r="HI93" s="780" t="s">
        <v>451</v>
      </c>
      <c r="HJ93" s="95" t="s">
        <v>451</v>
      </c>
      <c r="HK93" s="95" t="s">
        <v>451</v>
      </c>
      <c r="HL93" s="780" t="s">
        <v>451</v>
      </c>
      <c r="HM93" s="95" t="s">
        <v>451</v>
      </c>
      <c r="HN93" s="783"/>
      <c r="HO93" s="783"/>
      <c r="HP93" s="783"/>
      <c r="HQ93" s="783"/>
      <c r="HR93" s="783"/>
      <c r="HS93" s="780" t="s">
        <v>451</v>
      </c>
      <c r="HT93" s="780" t="s">
        <v>451</v>
      </c>
      <c r="HU93" s="780" t="s">
        <v>451</v>
      </c>
      <c r="HV93" s="780" t="s">
        <v>451</v>
      </c>
      <c r="HW93" s="780" t="s">
        <v>451</v>
      </c>
      <c r="HX93" s="780" t="s">
        <v>451</v>
      </c>
      <c r="HY93" s="780" t="s">
        <v>451</v>
      </c>
      <c r="HZ93" s="780" t="s">
        <v>451</v>
      </c>
      <c r="IA93" s="780" t="s">
        <v>451</v>
      </c>
      <c r="IB93" s="780" t="s">
        <v>451</v>
      </c>
      <c r="IC93" s="780" t="s">
        <v>451</v>
      </c>
      <c r="ID93" s="780" t="s">
        <v>457</v>
      </c>
      <c r="IE93" s="780" t="s">
        <v>451</v>
      </c>
      <c r="IF93" s="780" t="s">
        <v>451</v>
      </c>
      <c r="IG93" s="783"/>
      <c r="IH93" s="783"/>
      <c r="II93" s="780"/>
      <c r="IJ93" s="783"/>
      <c r="IK93" s="783"/>
      <c r="IL93" s="90"/>
      <c r="IM93" s="95" t="s">
        <v>451</v>
      </c>
      <c r="IN93" s="95" t="s">
        <v>481</v>
      </c>
      <c r="IO93" s="780" t="s">
        <v>451</v>
      </c>
      <c r="IP93" s="780"/>
      <c r="IQ93" s="780" t="s">
        <v>481</v>
      </c>
      <c r="IR93" s="785" t="s">
        <v>451</v>
      </c>
      <c r="IS93" s="780" t="s">
        <v>457</v>
      </c>
      <c r="IT93" s="780" t="s">
        <v>457</v>
      </c>
      <c r="IU93" s="780" t="s">
        <v>451</v>
      </c>
      <c r="IV93" s="780" t="s">
        <v>451</v>
      </c>
      <c r="IW93" s="95" t="s">
        <v>489</v>
      </c>
      <c r="IX93" s="95" t="s">
        <v>492</v>
      </c>
      <c r="IY93" s="95" t="s">
        <v>492</v>
      </c>
      <c r="IZ93" s="95" t="s">
        <v>492</v>
      </c>
      <c r="JA93" s="95" t="s">
        <v>492</v>
      </c>
      <c r="JB93" s="95" t="s">
        <v>492</v>
      </c>
      <c r="JC93" s="95" t="s">
        <v>492</v>
      </c>
      <c r="JD93" s="95" t="s">
        <v>492</v>
      </c>
      <c r="JE93" s="95" t="s">
        <v>492</v>
      </c>
      <c r="JF93" s="95" t="s">
        <v>492</v>
      </c>
      <c r="JG93" s="95" t="s">
        <v>451</v>
      </c>
      <c r="JH93" s="95" t="s">
        <v>451</v>
      </c>
      <c r="JI93" s="95" t="s">
        <v>451</v>
      </c>
      <c r="JJ93" s="95"/>
      <c r="JK93" s="95" t="s">
        <v>451</v>
      </c>
      <c r="JL93" s="95" t="s">
        <v>451</v>
      </c>
      <c r="JM93" s="95" t="s">
        <v>451</v>
      </c>
      <c r="JN93" s="95" t="s">
        <v>451</v>
      </c>
      <c r="JO93" s="95"/>
      <c r="JP93" s="95" t="s">
        <v>451</v>
      </c>
      <c r="JQ93" s="95" t="s">
        <v>451</v>
      </c>
      <c r="JR93" s="95"/>
      <c r="JS93" s="780" t="s">
        <v>451</v>
      </c>
      <c r="JT93" s="780" t="s">
        <v>451</v>
      </c>
      <c r="JU93" s="780" t="s">
        <v>457</v>
      </c>
      <c r="JV93" s="780" t="s">
        <v>679</v>
      </c>
      <c r="JW93" s="780"/>
      <c r="JX93" s="780" t="s">
        <v>457</v>
      </c>
      <c r="JY93" s="780" t="s">
        <v>457</v>
      </c>
      <c r="JZ93" s="780" t="s">
        <v>457</v>
      </c>
      <c r="KA93" s="783"/>
      <c r="KB93" s="780" t="s">
        <v>489</v>
      </c>
      <c r="KC93" s="780" t="s">
        <v>451</v>
      </c>
      <c r="KD93" s="780" t="s">
        <v>451</v>
      </c>
      <c r="KE93" s="780" t="s">
        <v>451</v>
      </c>
      <c r="KF93" s="780" t="s">
        <v>451</v>
      </c>
      <c r="KG93" s="780">
        <v>0</v>
      </c>
      <c r="KH93" s="780" t="s">
        <v>457</v>
      </c>
      <c r="KI93" s="780" t="s">
        <v>451</v>
      </c>
      <c r="KJ93" s="780" t="s">
        <v>451</v>
      </c>
      <c r="KK93" s="780" t="s">
        <v>451</v>
      </c>
      <c r="KL93" s="780" t="s">
        <v>451</v>
      </c>
      <c r="KM93" s="780" t="s">
        <v>451</v>
      </c>
      <c r="KN93" s="780" t="s">
        <v>451</v>
      </c>
      <c r="KO93" s="780" t="s">
        <v>451</v>
      </c>
      <c r="KP93" s="95" t="s">
        <v>451</v>
      </c>
      <c r="KQ93" s="783"/>
      <c r="KR93" s="90" t="s">
        <v>492</v>
      </c>
      <c r="KS93" s="783"/>
      <c r="KT93" s="90" t="s">
        <v>492</v>
      </c>
      <c r="KU93" s="90" t="s">
        <v>492</v>
      </c>
      <c r="KV93" s="90" t="s">
        <v>492</v>
      </c>
      <c r="KW93" s="90"/>
      <c r="KX93" s="90" t="s">
        <v>492</v>
      </c>
      <c r="KY93" s="90" t="s">
        <v>492</v>
      </c>
      <c r="KZ93" s="90" t="s">
        <v>492</v>
      </c>
      <c r="LA93" s="90" t="s">
        <v>492</v>
      </c>
      <c r="LB93" s="90" t="s">
        <v>492</v>
      </c>
      <c r="LC93" s="90" t="s">
        <v>492</v>
      </c>
      <c r="LD93" s="90" t="s">
        <v>492</v>
      </c>
      <c r="LE93" s="90" t="s">
        <v>492</v>
      </c>
      <c r="LF93" s="90" t="s">
        <v>492</v>
      </c>
      <c r="LG93" s="90" t="s">
        <v>492</v>
      </c>
      <c r="LH93" s="90"/>
      <c r="LI93" s="90"/>
      <c r="LJ93" s="90" t="s">
        <v>492</v>
      </c>
      <c r="LK93" s="90" t="s">
        <v>492</v>
      </c>
      <c r="LL93" s="90" t="s">
        <v>492</v>
      </c>
      <c r="LM93" s="90"/>
      <c r="LN93" s="90" t="s">
        <v>492</v>
      </c>
      <c r="LO93" s="90" t="s">
        <v>492</v>
      </c>
      <c r="LP93" s="90" t="s">
        <v>492</v>
      </c>
      <c r="LQ93" s="90" t="s">
        <v>492</v>
      </c>
    </row>
    <row r="94" spans="1:329" ht="47.25" customHeight="1" x14ac:dyDescent="0.2">
      <c r="A94" s="750"/>
      <c r="B94" s="751"/>
      <c r="C94" s="757"/>
      <c r="D94" s="756"/>
      <c r="E94" s="85" t="s">
        <v>321</v>
      </c>
      <c r="F94" s="783"/>
      <c r="G94" s="95"/>
      <c r="H94" s="783"/>
      <c r="I94" s="783"/>
      <c r="J94" s="95"/>
      <c r="K94" s="780"/>
      <c r="L94" s="69" t="s">
        <v>481</v>
      </c>
      <c r="M94" s="69" t="s">
        <v>481</v>
      </c>
      <c r="N94" s="69" t="s">
        <v>481</v>
      </c>
      <c r="O94" s="69" t="s">
        <v>481</v>
      </c>
      <c r="P94" s="69" t="s">
        <v>481</v>
      </c>
      <c r="Q94" s="95"/>
      <c r="R94" s="780" t="s">
        <v>6625</v>
      </c>
      <c r="S94" s="95" t="s">
        <v>6626</v>
      </c>
      <c r="T94" s="780" t="s">
        <v>6627</v>
      </c>
      <c r="U94" s="780" t="s">
        <v>6628</v>
      </c>
      <c r="V94" s="95"/>
      <c r="W94" s="780" t="s">
        <v>2779</v>
      </c>
      <c r="X94" s="95"/>
      <c r="Y94" s="95"/>
      <c r="Z94" s="95"/>
      <c r="AA94" s="783"/>
      <c r="AB94" s="95"/>
      <c r="AC94" s="784"/>
      <c r="AD94" s="783"/>
      <c r="AE94" s="783"/>
      <c r="AF94" s="783"/>
      <c r="AG94" s="783"/>
      <c r="AH94" s="783"/>
      <c r="AI94" s="783"/>
      <c r="AJ94" s="780" t="s">
        <v>6629</v>
      </c>
      <c r="AK94" s="780"/>
      <c r="AL94" s="95" t="s">
        <v>6630</v>
      </c>
      <c r="AM94" s="95"/>
      <c r="AN94" s="95" t="s">
        <v>6631</v>
      </c>
      <c r="AO94" s="783"/>
      <c r="AP94" s="95"/>
      <c r="AQ94" s="783"/>
      <c r="AR94" s="780" t="s">
        <v>6632</v>
      </c>
      <c r="AS94" s="780" t="s">
        <v>3243</v>
      </c>
      <c r="AT94" s="783"/>
      <c r="AU94" s="95"/>
      <c r="AV94" s="780"/>
      <c r="AW94" s="780"/>
      <c r="AX94" s="95"/>
      <c r="AY94" s="95"/>
      <c r="AZ94" s="783"/>
      <c r="BA94" s="783"/>
      <c r="BB94" s="783"/>
      <c r="BC94" s="783"/>
      <c r="BD94" s="95" t="s">
        <v>6633</v>
      </c>
      <c r="BE94" s="95"/>
      <c r="BF94" s="95"/>
      <c r="BG94" s="69"/>
      <c r="BH94" s="783"/>
      <c r="BI94" s="783"/>
      <c r="BJ94" s="783"/>
      <c r="BK94" s="783"/>
      <c r="BL94" s="783"/>
      <c r="BM94" s="783"/>
      <c r="BN94" s="783"/>
      <c r="BO94" s="783"/>
      <c r="BP94" s="783"/>
      <c r="BQ94" s="69" t="s">
        <v>492</v>
      </c>
      <c r="BR94" s="783"/>
      <c r="BS94" s="783" t="s">
        <v>481</v>
      </c>
      <c r="BT94" s="783"/>
      <c r="BU94" s="780" t="s">
        <v>481</v>
      </c>
      <c r="BV94" s="95"/>
      <c r="BW94" s="780"/>
      <c r="BX94" s="95"/>
      <c r="BY94" s="95"/>
      <c r="BZ94" s="95" t="s">
        <v>481</v>
      </c>
      <c r="CA94" s="95"/>
      <c r="CB94" s="95"/>
      <c r="CC94" s="95" t="s">
        <v>6634</v>
      </c>
      <c r="CD94" s="95"/>
      <c r="CE94" s="95" t="s">
        <v>6635</v>
      </c>
      <c r="CF94" s="95" t="s">
        <v>6636</v>
      </c>
      <c r="CG94" s="95" t="s">
        <v>764</v>
      </c>
      <c r="CH94" s="780"/>
      <c r="CI94" s="95" t="s">
        <v>2779</v>
      </c>
      <c r="CJ94" s="780"/>
      <c r="CK94" s="780"/>
      <c r="CL94" s="780" t="s">
        <v>862</v>
      </c>
      <c r="CM94" s="780" t="s">
        <v>6637</v>
      </c>
      <c r="CN94" s="780"/>
      <c r="CO94" s="780"/>
      <c r="CP94" s="780"/>
      <c r="CQ94" s="780" t="s">
        <v>6478</v>
      </c>
      <c r="CR94" s="95">
        <v>0</v>
      </c>
      <c r="CS94" s="780"/>
      <c r="CT94" s="95" t="s">
        <v>6547</v>
      </c>
      <c r="CU94" s="780">
        <v>0</v>
      </c>
      <c r="CV94" s="780" t="s">
        <v>6638</v>
      </c>
      <c r="CW94" s="780"/>
      <c r="CX94" s="780"/>
      <c r="CY94" s="780" t="s">
        <v>6548</v>
      </c>
      <c r="CZ94" s="95"/>
      <c r="DA94" s="780" t="s">
        <v>764</v>
      </c>
      <c r="DB94" s="95" t="s">
        <v>6548</v>
      </c>
      <c r="DC94" s="780"/>
      <c r="DD94" s="780"/>
      <c r="DE94" s="780"/>
      <c r="DF94" s="780"/>
      <c r="DG94" s="95" t="s">
        <v>6639</v>
      </c>
      <c r="DH94" s="94"/>
      <c r="DI94" s="95" t="s">
        <v>6640</v>
      </c>
      <c r="DJ94" s="95"/>
      <c r="DK94" s="95" t="s">
        <v>481</v>
      </c>
      <c r="DL94" s="95"/>
      <c r="DM94" s="780" t="s">
        <v>6641</v>
      </c>
      <c r="DN94" s="780"/>
      <c r="DO94" s="780"/>
      <c r="DP94" s="780"/>
      <c r="DQ94" s="785"/>
      <c r="DR94" s="780"/>
      <c r="DS94" s="783"/>
      <c r="DT94" s="783"/>
      <c r="DU94" s="783"/>
      <c r="DV94" s="84"/>
      <c r="DW94" s="84"/>
      <c r="DX94" s="780"/>
      <c r="DY94" s="783"/>
      <c r="DZ94" s="780" t="s">
        <v>481</v>
      </c>
      <c r="EA94" s="780"/>
      <c r="EB94" s="95"/>
      <c r="EC94" s="783"/>
      <c r="ED94" s="95"/>
      <c r="EE94" s="783"/>
      <c r="EF94" s="783"/>
      <c r="EG94" s="783"/>
      <c r="EH94" s="783"/>
      <c r="EI94" s="780"/>
      <c r="EJ94" s="780"/>
      <c r="EK94" s="780"/>
      <c r="EL94" s="780"/>
      <c r="EM94" s="780"/>
      <c r="EN94" s="780"/>
      <c r="EO94" s="780"/>
      <c r="EP94" s="780" t="s">
        <v>451</v>
      </c>
      <c r="EQ94" s="783"/>
      <c r="ER94" s="780" t="s">
        <v>451</v>
      </c>
      <c r="ES94" s="780" t="s">
        <v>481</v>
      </c>
      <c r="ET94" s="780"/>
      <c r="EU94" s="780" t="s">
        <v>481</v>
      </c>
      <c r="EV94" s="780" t="s">
        <v>481</v>
      </c>
      <c r="EW94" s="780" t="s">
        <v>481</v>
      </c>
      <c r="EX94" s="780">
        <v>227</v>
      </c>
      <c r="EY94" s="780" t="s">
        <v>451</v>
      </c>
      <c r="EZ94" s="95" t="s">
        <v>481</v>
      </c>
      <c r="FA94" s="95" t="s">
        <v>6642</v>
      </c>
      <c r="FB94" s="780"/>
      <c r="FC94" s="780"/>
      <c r="FD94" s="780"/>
      <c r="FE94" s="780"/>
      <c r="FF94" s="780" t="s">
        <v>481</v>
      </c>
      <c r="FG94" s="780" t="s">
        <v>481</v>
      </c>
      <c r="FH94" s="780"/>
      <c r="FI94" s="780" t="s">
        <v>451</v>
      </c>
      <c r="FJ94" s="780" t="s">
        <v>3943</v>
      </c>
      <c r="FK94" s="780"/>
      <c r="FL94" s="780"/>
      <c r="FM94" s="780"/>
      <c r="FN94" s="780"/>
      <c r="FO94" s="780"/>
      <c r="FP94" s="780"/>
      <c r="FQ94" s="780"/>
      <c r="FR94" s="780"/>
      <c r="FS94" s="780"/>
      <c r="FT94" s="780"/>
      <c r="FU94" s="783"/>
      <c r="FV94" s="785"/>
      <c r="FW94" s="780"/>
      <c r="FX94" s="95" t="s">
        <v>6643</v>
      </c>
      <c r="FY94" s="95"/>
      <c r="FZ94" s="780"/>
      <c r="GA94" s="780"/>
      <c r="GB94" s="780"/>
      <c r="GC94" s="780"/>
      <c r="GD94" s="780"/>
      <c r="GE94" s="783"/>
      <c r="GF94" s="95"/>
      <c r="GG94" s="785" t="s">
        <v>481</v>
      </c>
      <c r="GH94" s="783"/>
      <c r="GI94" s="780" t="s">
        <v>481</v>
      </c>
      <c r="GJ94" s="780" t="s">
        <v>481</v>
      </c>
      <c r="GK94" s="780" t="s">
        <v>6644</v>
      </c>
      <c r="GL94" s="780" t="s">
        <v>481</v>
      </c>
      <c r="GM94" s="780" t="s">
        <v>6645</v>
      </c>
      <c r="GN94" s="780" t="s">
        <v>481</v>
      </c>
      <c r="GO94" s="780" t="s">
        <v>481</v>
      </c>
      <c r="GP94" s="780" t="s">
        <v>6646</v>
      </c>
      <c r="GQ94" s="780" t="s">
        <v>481</v>
      </c>
      <c r="GR94" s="780" t="s">
        <v>481</v>
      </c>
      <c r="GS94" s="780" t="s">
        <v>481</v>
      </c>
      <c r="GT94" s="780" t="s">
        <v>481</v>
      </c>
      <c r="GU94" s="780" t="s">
        <v>6647</v>
      </c>
      <c r="GV94" s="780" t="s">
        <v>481</v>
      </c>
      <c r="GW94" s="780" t="s">
        <v>4871</v>
      </c>
      <c r="GX94" s="780" t="s">
        <v>481</v>
      </c>
      <c r="GY94" s="780"/>
      <c r="GZ94" s="780" t="s">
        <v>481</v>
      </c>
      <c r="HA94" s="780" t="s">
        <v>481</v>
      </c>
      <c r="HB94" s="780" t="s">
        <v>481</v>
      </c>
      <c r="HC94" s="780" t="s">
        <v>481</v>
      </c>
      <c r="HD94" s="780" t="s">
        <v>481</v>
      </c>
      <c r="HE94" s="783"/>
      <c r="HF94" s="783"/>
      <c r="HG94" s="783"/>
      <c r="HH94" s="783"/>
      <c r="HI94" s="780"/>
      <c r="HJ94" s="95" t="s">
        <v>481</v>
      </c>
      <c r="HK94" s="95"/>
      <c r="HL94" s="780"/>
      <c r="HM94" s="95"/>
      <c r="HN94" s="783"/>
      <c r="HO94" s="783"/>
      <c r="HP94" s="783"/>
      <c r="HQ94" s="783"/>
      <c r="HR94" s="783"/>
      <c r="HS94" s="780"/>
      <c r="HT94" s="780"/>
      <c r="HU94" s="780"/>
      <c r="HV94" s="780"/>
      <c r="HW94" s="780" t="s">
        <v>481</v>
      </c>
      <c r="HX94" s="780" t="s">
        <v>481</v>
      </c>
      <c r="HY94" s="780" t="s">
        <v>451</v>
      </c>
      <c r="HZ94" s="780" t="s">
        <v>451</v>
      </c>
      <c r="IA94" s="780"/>
      <c r="IB94" s="780"/>
      <c r="IC94" s="780" t="s">
        <v>481</v>
      </c>
      <c r="ID94" s="780"/>
      <c r="IE94" s="780"/>
      <c r="IF94" s="780"/>
      <c r="IG94" s="783"/>
      <c r="IH94" s="783"/>
      <c r="II94" s="780"/>
      <c r="IJ94" s="783"/>
      <c r="IK94" s="783"/>
      <c r="IL94" s="90"/>
      <c r="IM94" s="95" t="s">
        <v>481</v>
      </c>
      <c r="IN94" s="95" t="s">
        <v>481</v>
      </c>
      <c r="IO94" s="780"/>
      <c r="IP94" s="780"/>
      <c r="IQ94" s="780" t="s">
        <v>481</v>
      </c>
      <c r="IR94" s="785"/>
      <c r="IS94" s="780" t="s">
        <v>6648</v>
      </c>
      <c r="IT94" s="780" t="s">
        <v>862</v>
      </c>
      <c r="IU94" s="780"/>
      <c r="IV94" s="780" t="s">
        <v>451</v>
      </c>
      <c r="IW94" s="95" t="s">
        <v>4895</v>
      </c>
      <c r="IX94" s="95"/>
      <c r="IY94" s="95"/>
      <c r="IZ94" s="95"/>
      <c r="JA94" s="95"/>
      <c r="JB94" s="95"/>
      <c r="JC94" s="95"/>
      <c r="JD94" s="95"/>
      <c r="JE94" s="95"/>
      <c r="JF94" s="95"/>
      <c r="JG94" s="95"/>
      <c r="JH94" s="95"/>
      <c r="JI94" s="95"/>
      <c r="JJ94" s="95"/>
      <c r="JK94" s="95"/>
      <c r="JL94" s="95"/>
      <c r="JM94" s="95"/>
      <c r="JN94" s="95"/>
      <c r="JO94" s="95"/>
      <c r="JP94" s="95"/>
      <c r="JQ94" s="95"/>
      <c r="JR94" s="95"/>
      <c r="JS94" s="780"/>
      <c r="JT94" s="780"/>
      <c r="JU94" s="780" t="s">
        <v>6649</v>
      </c>
      <c r="JV94" s="780" t="s">
        <v>6650</v>
      </c>
      <c r="JW94" s="780"/>
      <c r="JX94" s="780" t="s">
        <v>862</v>
      </c>
      <c r="JY94" s="780" t="s">
        <v>6651</v>
      </c>
      <c r="JZ94" s="780"/>
      <c r="KA94" s="783"/>
      <c r="KB94" s="780" t="s">
        <v>6652</v>
      </c>
      <c r="KC94" s="780"/>
      <c r="KD94" s="780"/>
      <c r="KE94" s="780"/>
      <c r="KF94" s="780"/>
      <c r="KG94" s="780">
        <v>0</v>
      </c>
      <c r="KH94" s="780" t="s">
        <v>6653</v>
      </c>
      <c r="KI94" s="780"/>
      <c r="KJ94" s="780"/>
      <c r="KK94" s="780"/>
      <c r="KL94" s="780"/>
      <c r="KM94" s="780"/>
      <c r="KN94" s="780"/>
      <c r="KO94" s="780"/>
      <c r="KP94" s="95"/>
      <c r="KQ94" s="783"/>
      <c r="KR94" s="90"/>
      <c r="KS94" s="783"/>
      <c r="KT94" s="90"/>
      <c r="KU94" s="90" t="s">
        <v>481</v>
      </c>
      <c r="KV94" s="90"/>
      <c r="KW94" s="90"/>
      <c r="KX94" s="90"/>
      <c r="KY94" s="90"/>
      <c r="KZ94" s="90"/>
      <c r="LA94" s="90" t="s">
        <v>481</v>
      </c>
      <c r="LB94" s="90" t="s">
        <v>481</v>
      </c>
      <c r="LC94" s="90" t="s">
        <v>481</v>
      </c>
      <c r="LD94" s="90" t="s">
        <v>481</v>
      </c>
      <c r="LE94" s="90" t="s">
        <v>481</v>
      </c>
      <c r="LF94" s="90" t="s">
        <v>481</v>
      </c>
      <c r="LG94" s="90" t="s">
        <v>481</v>
      </c>
      <c r="LH94" s="90"/>
      <c r="LI94" s="90"/>
      <c r="LJ94" s="90"/>
      <c r="LK94" s="90"/>
      <c r="LL94" s="90"/>
      <c r="LM94" s="90"/>
      <c r="LN94" s="90"/>
      <c r="LO94" s="90"/>
      <c r="LP94" s="90"/>
      <c r="LQ94" s="90"/>
    </row>
    <row r="95" spans="1:329" ht="63.75" customHeight="1" x14ac:dyDescent="0.2">
      <c r="A95" s="750"/>
      <c r="B95" s="751"/>
      <c r="C95" s="757"/>
      <c r="D95" s="756"/>
      <c r="E95" s="85" t="s">
        <v>325</v>
      </c>
      <c r="F95" s="783"/>
      <c r="G95" s="95"/>
      <c r="H95" s="783"/>
      <c r="I95" s="783"/>
      <c r="J95" s="95"/>
      <c r="K95" s="780"/>
      <c r="L95" s="69" t="s">
        <v>481</v>
      </c>
      <c r="M95" s="69" t="s">
        <v>481</v>
      </c>
      <c r="N95" s="69" t="s">
        <v>481</v>
      </c>
      <c r="O95" s="69" t="s">
        <v>481</v>
      </c>
      <c r="P95" s="69" t="s">
        <v>481</v>
      </c>
      <c r="Q95" s="95"/>
      <c r="R95" s="780" t="s">
        <v>6654</v>
      </c>
      <c r="S95" s="95">
        <v>36</v>
      </c>
      <c r="T95" s="780">
        <v>245</v>
      </c>
      <c r="U95" s="780">
        <v>2</v>
      </c>
      <c r="V95" s="95"/>
      <c r="W95" s="780">
        <v>22</v>
      </c>
      <c r="X95" s="95"/>
      <c r="Y95" s="95"/>
      <c r="Z95" s="95"/>
      <c r="AA95" s="783"/>
      <c r="AB95" s="95"/>
      <c r="AC95" s="784"/>
      <c r="AD95" s="783"/>
      <c r="AE95" s="783"/>
      <c r="AF95" s="783"/>
      <c r="AG95" s="783"/>
      <c r="AH95" s="783"/>
      <c r="AI95" s="783"/>
      <c r="AJ95" s="780">
        <v>64</v>
      </c>
      <c r="AK95" s="780"/>
      <c r="AL95" s="95">
        <v>169</v>
      </c>
      <c r="AM95" s="95"/>
      <c r="AN95" s="95">
        <v>45</v>
      </c>
      <c r="AO95" s="783"/>
      <c r="AP95" s="95"/>
      <c r="AQ95" s="783"/>
      <c r="AR95" s="780" t="s">
        <v>6655</v>
      </c>
      <c r="AS95" s="780" t="s">
        <v>3243</v>
      </c>
      <c r="AT95" s="783"/>
      <c r="AU95" s="95"/>
      <c r="AV95" s="780"/>
      <c r="AW95" s="780"/>
      <c r="AX95" s="95"/>
      <c r="AY95" s="95">
        <v>77</v>
      </c>
      <c r="AZ95" s="783"/>
      <c r="BA95" s="783"/>
      <c r="BB95" s="783"/>
      <c r="BC95" s="783"/>
      <c r="BD95" s="95">
        <v>10000</v>
      </c>
      <c r="BE95" s="95"/>
      <c r="BF95" s="95"/>
      <c r="BG95" s="69"/>
      <c r="BH95" s="783"/>
      <c r="BI95" s="783"/>
      <c r="BJ95" s="783"/>
      <c r="BK95" s="783"/>
      <c r="BL95" s="783"/>
      <c r="BM95" s="783"/>
      <c r="BN95" s="783"/>
      <c r="BO95" s="783"/>
      <c r="BP95" s="783"/>
      <c r="BQ95" s="69" t="s">
        <v>492</v>
      </c>
      <c r="BR95" s="783"/>
      <c r="BS95" s="783" t="s">
        <v>481</v>
      </c>
      <c r="BT95" s="783"/>
      <c r="BU95" s="780" t="s">
        <v>481</v>
      </c>
      <c r="BV95" s="95"/>
      <c r="BW95" s="780"/>
      <c r="BX95" s="95"/>
      <c r="BY95" s="95"/>
      <c r="BZ95" s="95" t="s">
        <v>481</v>
      </c>
      <c r="CA95" s="95"/>
      <c r="CB95" s="95"/>
      <c r="CC95" s="95">
        <v>34</v>
      </c>
      <c r="CD95" s="95"/>
      <c r="CE95" s="95">
        <v>20</v>
      </c>
      <c r="CF95" s="95">
        <v>99</v>
      </c>
      <c r="CG95" s="95">
        <v>20</v>
      </c>
      <c r="CH95" s="780">
        <v>0</v>
      </c>
      <c r="CI95" s="95">
        <v>8</v>
      </c>
      <c r="CJ95" s="780">
        <v>0</v>
      </c>
      <c r="CK95" s="780">
        <v>0</v>
      </c>
      <c r="CL95" s="780">
        <v>2</v>
      </c>
      <c r="CM95" s="780">
        <v>221</v>
      </c>
      <c r="CN95" s="780"/>
      <c r="CO95" s="780"/>
      <c r="CP95" s="780"/>
      <c r="CQ95" s="780">
        <v>29</v>
      </c>
      <c r="CR95" s="95">
        <v>0</v>
      </c>
      <c r="CS95" s="780"/>
      <c r="CT95" s="95">
        <v>31</v>
      </c>
      <c r="CU95" s="780">
        <v>0</v>
      </c>
      <c r="CV95" s="780">
        <v>5</v>
      </c>
      <c r="CW95" s="780"/>
      <c r="CX95" s="780">
        <v>10</v>
      </c>
      <c r="CY95" s="780">
        <v>12</v>
      </c>
      <c r="CZ95" s="95"/>
      <c r="DA95" s="780">
        <v>47</v>
      </c>
      <c r="DB95" s="95">
        <v>2</v>
      </c>
      <c r="DC95" s="780"/>
      <c r="DD95" s="780">
        <v>80</v>
      </c>
      <c r="DE95" s="780"/>
      <c r="DF95" s="780"/>
      <c r="DG95" s="95">
        <v>194</v>
      </c>
      <c r="DH95" s="94"/>
      <c r="DI95" s="95"/>
      <c r="DJ95" s="95"/>
      <c r="DK95" s="95">
        <v>0</v>
      </c>
      <c r="DL95" s="95"/>
      <c r="DM95" s="780">
        <v>65</v>
      </c>
      <c r="DN95" s="780"/>
      <c r="DO95" s="780"/>
      <c r="DP95" s="780"/>
      <c r="DQ95" s="785"/>
      <c r="DR95" s="780"/>
      <c r="DS95" s="783"/>
      <c r="DT95" s="783"/>
      <c r="DU95" s="783"/>
      <c r="DV95" s="84">
        <v>0</v>
      </c>
      <c r="DW95" s="84">
        <v>0</v>
      </c>
      <c r="DX95" s="780"/>
      <c r="DY95" s="783"/>
      <c r="DZ95" s="780" t="s">
        <v>481</v>
      </c>
      <c r="EA95" s="780"/>
      <c r="EB95" s="95"/>
      <c r="EC95" s="783"/>
      <c r="ED95" s="95"/>
      <c r="EE95" s="783"/>
      <c r="EF95" s="783"/>
      <c r="EG95" s="783"/>
      <c r="EH95" s="783"/>
      <c r="EI95" s="780"/>
      <c r="EJ95" s="780"/>
      <c r="EK95" s="780"/>
      <c r="EL95" s="780"/>
      <c r="EM95" s="780"/>
      <c r="EN95" s="780"/>
      <c r="EO95" s="780"/>
      <c r="EP95" s="780" t="s">
        <v>451</v>
      </c>
      <c r="EQ95" s="783"/>
      <c r="ER95" s="780" t="s">
        <v>451</v>
      </c>
      <c r="ES95" s="780">
        <v>0</v>
      </c>
      <c r="ET95" s="780"/>
      <c r="EU95" s="780" t="s">
        <v>481</v>
      </c>
      <c r="EV95" s="780" t="s">
        <v>481</v>
      </c>
      <c r="EW95" s="780" t="s">
        <v>481</v>
      </c>
      <c r="EX95" s="780" t="s">
        <v>451</v>
      </c>
      <c r="EY95" s="780"/>
      <c r="EZ95" s="95" t="s">
        <v>481</v>
      </c>
      <c r="FA95" s="95">
        <v>61</v>
      </c>
      <c r="FB95" s="780"/>
      <c r="FC95" s="780"/>
      <c r="FD95" s="780"/>
      <c r="FE95" s="780"/>
      <c r="FF95" s="780" t="s">
        <v>481</v>
      </c>
      <c r="FG95" s="780" t="s">
        <v>481</v>
      </c>
      <c r="FH95" s="780"/>
      <c r="FI95" s="780"/>
      <c r="FJ95" s="780" t="s">
        <v>3943</v>
      </c>
      <c r="FK95" s="780"/>
      <c r="FL95" s="780"/>
      <c r="FM95" s="780"/>
      <c r="FN95" s="780"/>
      <c r="FO95" s="780"/>
      <c r="FP95" s="780"/>
      <c r="FQ95" s="780"/>
      <c r="FR95" s="780"/>
      <c r="FS95" s="780"/>
      <c r="FT95" s="780"/>
      <c r="FU95" s="783"/>
      <c r="FV95" s="785"/>
      <c r="FW95" s="780"/>
      <c r="FX95" s="95">
        <v>18</v>
      </c>
      <c r="FY95" s="95"/>
      <c r="FZ95" s="780"/>
      <c r="GA95" s="780"/>
      <c r="GB95" s="780">
        <v>10</v>
      </c>
      <c r="GC95" s="780"/>
      <c r="GD95" s="780"/>
      <c r="GE95" s="783"/>
      <c r="GF95" s="95"/>
      <c r="GG95" s="785" t="s">
        <v>481</v>
      </c>
      <c r="GH95" s="783"/>
      <c r="GI95" s="780" t="s">
        <v>481</v>
      </c>
      <c r="GJ95" s="780" t="s">
        <v>481</v>
      </c>
      <c r="GK95" s="780">
        <v>129</v>
      </c>
      <c r="GL95" s="780" t="s">
        <v>481</v>
      </c>
      <c r="GM95" s="780">
        <v>27</v>
      </c>
      <c r="GN95" s="780" t="s">
        <v>481</v>
      </c>
      <c r="GO95" s="780" t="s">
        <v>481</v>
      </c>
      <c r="GP95" s="780" t="s">
        <v>481</v>
      </c>
      <c r="GQ95" s="780" t="s">
        <v>481</v>
      </c>
      <c r="GR95" s="780" t="s">
        <v>481</v>
      </c>
      <c r="GS95" s="780" t="s">
        <v>481</v>
      </c>
      <c r="GT95" s="780" t="s">
        <v>481</v>
      </c>
      <c r="GU95" s="780">
        <v>20</v>
      </c>
      <c r="GV95" s="780" t="s">
        <v>481</v>
      </c>
      <c r="GW95" s="780">
        <v>0</v>
      </c>
      <c r="GX95" s="780" t="s">
        <v>481</v>
      </c>
      <c r="GY95" s="780"/>
      <c r="GZ95" s="780" t="s">
        <v>481</v>
      </c>
      <c r="HA95" s="780" t="s">
        <v>481</v>
      </c>
      <c r="HB95" s="780" t="s">
        <v>481</v>
      </c>
      <c r="HC95" s="780" t="s">
        <v>481</v>
      </c>
      <c r="HD95" s="780" t="s">
        <v>481</v>
      </c>
      <c r="HE95" s="783"/>
      <c r="HF95" s="783"/>
      <c r="HG95" s="783"/>
      <c r="HH95" s="783"/>
      <c r="HI95" s="780"/>
      <c r="HJ95" s="95" t="s">
        <v>481</v>
      </c>
      <c r="HK95" s="95"/>
      <c r="HL95" s="780"/>
      <c r="HM95" s="95"/>
      <c r="HN95" s="783"/>
      <c r="HO95" s="783"/>
      <c r="HP95" s="783"/>
      <c r="HQ95" s="783"/>
      <c r="HR95" s="783"/>
      <c r="HS95" s="780"/>
      <c r="HT95" s="780"/>
      <c r="HU95" s="780"/>
      <c r="HV95" s="780"/>
      <c r="HW95" s="780" t="s">
        <v>481</v>
      </c>
      <c r="HX95" s="780" t="s">
        <v>481</v>
      </c>
      <c r="HY95" s="780" t="s">
        <v>451</v>
      </c>
      <c r="HZ95" s="780" t="s">
        <v>451</v>
      </c>
      <c r="IA95" s="780"/>
      <c r="IB95" s="780"/>
      <c r="IC95" s="780" t="s">
        <v>481</v>
      </c>
      <c r="ID95" s="780"/>
      <c r="IE95" s="780"/>
      <c r="IF95" s="780"/>
      <c r="IG95" s="783"/>
      <c r="IH95" s="783"/>
      <c r="II95" s="780"/>
      <c r="IJ95" s="783"/>
      <c r="IK95" s="783"/>
      <c r="IL95" s="90"/>
      <c r="IM95" s="95" t="s">
        <v>481</v>
      </c>
      <c r="IN95" s="95" t="s">
        <v>481</v>
      </c>
      <c r="IO95" s="780"/>
      <c r="IP95" s="780"/>
      <c r="IQ95" s="780" t="s">
        <v>481</v>
      </c>
      <c r="IR95" s="785"/>
      <c r="IS95" s="780">
        <v>480</v>
      </c>
      <c r="IT95" s="780">
        <v>72</v>
      </c>
      <c r="IU95" s="780"/>
      <c r="IV95" s="780" t="s">
        <v>451</v>
      </c>
      <c r="IW95" s="95" t="s">
        <v>6622</v>
      </c>
      <c r="IX95" s="95"/>
      <c r="IY95" s="95"/>
      <c r="IZ95" s="95"/>
      <c r="JA95" s="95"/>
      <c r="JB95" s="95"/>
      <c r="JC95" s="95"/>
      <c r="JD95" s="95"/>
      <c r="JE95" s="95"/>
      <c r="JF95" s="95"/>
      <c r="JG95" s="95"/>
      <c r="JH95" s="95"/>
      <c r="JI95" s="95"/>
      <c r="JJ95" s="95"/>
      <c r="JK95" s="95"/>
      <c r="JL95" s="95"/>
      <c r="JM95" s="95"/>
      <c r="JN95" s="95"/>
      <c r="JO95" s="95"/>
      <c r="JP95" s="95"/>
      <c r="JQ95" s="95"/>
      <c r="JR95" s="95"/>
      <c r="JS95" s="780"/>
      <c r="JT95" s="780"/>
      <c r="JU95" s="780">
        <v>16</v>
      </c>
      <c r="JV95" s="780">
        <v>2300</v>
      </c>
      <c r="JW95" s="780"/>
      <c r="JX95" s="780">
        <v>32</v>
      </c>
      <c r="JY95" s="780">
        <v>54</v>
      </c>
      <c r="JZ95" s="780">
        <v>115</v>
      </c>
      <c r="KA95" s="783"/>
      <c r="KB95" s="780">
        <v>9</v>
      </c>
      <c r="KC95" s="780"/>
      <c r="KD95" s="780"/>
      <c r="KE95" s="780"/>
      <c r="KF95" s="780"/>
      <c r="KG95" s="780">
        <v>0</v>
      </c>
      <c r="KH95" s="780">
        <v>280</v>
      </c>
      <c r="KI95" s="780"/>
      <c r="KJ95" s="780"/>
      <c r="KK95" s="780"/>
      <c r="KL95" s="780"/>
      <c r="KM95" s="780"/>
      <c r="KN95" s="780"/>
      <c r="KO95" s="780"/>
      <c r="KP95" s="95"/>
      <c r="KQ95" s="783"/>
      <c r="KR95" s="90"/>
      <c r="KS95" s="783"/>
      <c r="KT95" s="90"/>
      <c r="KU95" s="90" t="s">
        <v>481</v>
      </c>
      <c r="KV95" s="90"/>
      <c r="KW95" s="90"/>
      <c r="KX95" s="90"/>
      <c r="KY95" s="90"/>
      <c r="KZ95" s="90"/>
      <c r="LA95" s="90" t="s">
        <v>481</v>
      </c>
      <c r="LB95" s="90" t="s">
        <v>481</v>
      </c>
      <c r="LC95" s="90" t="s">
        <v>481</v>
      </c>
      <c r="LD95" s="90" t="s">
        <v>481</v>
      </c>
      <c r="LE95" s="90" t="s">
        <v>481</v>
      </c>
      <c r="LF95" s="90" t="s">
        <v>481</v>
      </c>
      <c r="LG95" s="90" t="s">
        <v>481</v>
      </c>
      <c r="LH95" s="90"/>
      <c r="LI95" s="90"/>
      <c r="LJ95" s="90"/>
      <c r="LK95" s="90"/>
      <c r="LL95" s="90"/>
      <c r="LM95" s="90"/>
      <c r="LN95" s="90"/>
      <c r="LO95" s="90"/>
      <c r="LP95" s="90"/>
      <c r="LQ95" s="90"/>
    </row>
    <row r="96" spans="1:329" ht="47.25" customHeight="1" x14ac:dyDescent="0.2">
      <c r="A96" s="750"/>
      <c r="B96" s="751"/>
      <c r="C96" s="750" t="s">
        <v>328</v>
      </c>
      <c r="D96" s="747" t="s">
        <v>329</v>
      </c>
      <c r="E96" s="85" t="s">
        <v>320</v>
      </c>
      <c r="F96" s="783"/>
      <c r="G96" s="95"/>
      <c r="H96" s="783"/>
      <c r="I96" s="783"/>
      <c r="J96" s="95" t="s">
        <v>451</v>
      </c>
      <c r="K96" s="780" t="s">
        <v>451</v>
      </c>
      <c r="L96" s="69" t="s">
        <v>492</v>
      </c>
      <c r="M96" s="69" t="s">
        <v>492</v>
      </c>
      <c r="N96" s="69" t="s">
        <v>492</v>
      </c>
      <c r="O96" s="69" t="s">
        <v>492</v>
      </c>
      <c r="P96" s="69" t="s">
        <v>492</v>
      </c>
      <c r="Q96" s="95"/>
      <c r="R96" s="780" t="s">
        <v>451</v>
      </c>
      <c r="S96" s="95" t="s">
        <v>489</v>
      </c>
      <c r="T96" s="780" t="s">
        <v>451</v>
      </c>
      <c r="U96" s="780" t="s">
        <v>457</v>
      </c>
      <c r="V96" s="95" t="s">
        <v>457</v>
      </c>
      <c r="W96" s="780" t="s">
        <v>451</v>
      </c>
      <c r="X96" s="95" t="s">
        <v>451</v>
      </c>
      <c r="Y96" s="95" t="s">
        <v>451</v>
      </c>
      <c r="Z96" s="95" t="s">
        <v>451</v>
      </c>
      <c r="AA96" s="783"/>
      <c r="AB96" s="95" t="s">
        <v>451</v>
      </c>
      <c r="AC96" s="784" t="s">
        <v>457</v>
      </c>
      <c r="AD96" s="783"/>
      <c r="AE96" s="783"/>
      <c r="AF96" s="783"/>
      <c r="AG96" s="783"/>
      <c r="AH96" s="783"/>
      <c r="AI96" s="783"/>
      <c r="AJ96" s="780" t="s">
        <v>451</v>
      </c>
      <c r="AK96" s="780" t="s">
        <v>451</v>
      </c>
      <c r="AL96" s="95" t="s">
        <v>451</v>
      </c>
      <c r="AM96" s="95" t="s">
        <v>451</v>
      </c>
      <c r="AN96" s="95" t="s">
        <v>451</v>
      </c>
      <c r="AO96" s="783"/>
      <c r="AP96" s="95" t="s">
        <v>451</v>
      </c>
      <c r="AQ96" s="783"/>
      <c r="AR96" s="780"/>
      <c r="AS96" s="780" t="s">
        <v>451</v>
      </c>
      <c r="AT96" s="783"/>
      <c r="AU96" s="95" t="s">
        <v>451</v>
      </c>
      <c r="AV96" s="780" t="s">
        <v>451</v>
      </c>
      <c r="AW96" s="780" t="s">
        <v>451</v>
      </c>
      <c r="AX96" s="95" t="s">
        <v>451</v>
      </c>
      <c r="AY96" s="95" t="s">
        <v>451</v>
      </c>
      <c r="AZ96" s="783"/>
      <c r="BA96" s="783"/>
      <c r="BB96" s="783"/>
      <c r="BC96" s="783"/>
      <c r="BD96" s="95" t="s">
        <v>492</v>
      </c>
      <c r="BE96" s="95" t="s">
        <v>492</v>
      </c>
      <c r="BF96" s="95"/>
      <c r="BG96" s="69" t="s">
        <v>492</v>
      </c>
      <c r="BH96" s="783"/>
      <c r="BI96" s="783"/>
      <c r="BJ96" s="783"/>
      <c r="BK96" s="783"/>
      <c r="BL96" s="69" t="s">
        <v>492</v>
      </c>
      <c r="BM96" s="69" t="s">
        <v>492</v>
      </c>
      <c r="BN96" s="783"/>
      <c r="BO96" s="783"/>
      <c r="BP96" s="69" t="s">
        <v>492</v>
      </c>
      <c r="BQ96" s="69" t="s">
        <v>492</v>
      </c>
      <c r="BR96" s="783"/>
      <c r="BS96" s="69" t="s">
        <v>492</v>
      </c>
      <c r="BT96" s="783"/>
      <c r="BU96" s="780" t="s">
        <v>451</v>
      </c>
      <c r="BV96" s="95" t="s">
        <v>451</v>
      </c>
      <c r="BW96" s="780" t="s">
        <v>451</v>
      </c>
      <c r="BX96" s="95" t="s">
        <v>451</v>
      </c>
      <c r="BY96" s="95" t="s">
        <v>451</v>
      </c>
      <c r="BZ96" s="95" t="s">
        <v>451</v>
      </c>
      <c r="CA96" s="95" t="s">
        <v>451</v>
      </c>
      <c r="CB96" s="95" t="s">
        <v>492</v>
      </c>
      <c r="CC96" s="95" t="s">
        <v>451</v>
      </c>
      <c r="CD96" s="95" t="s">
        <v>451</v>
      </c>
      <c r="CE96" s="95" t="s">
        <v>451</v>
      </c>
      <c r="CF96" s="95" t="s">
        <v>451</v>
      </c>
      <c r="CG96" s="95" t="s">
        <v>451</v>
      </c>
      <c r="CH96" s="780" t="s">
        <v>451</v>
      </c>
      <c r="CI96" s="95" t="s">
        <v>451</v>
      </c>
      <c r="CJ96" s="780" t="s">
        <v>451</v>
      </c>
      <c r="CK96" s="780" t="s">
        <v>451</v>
      </c>
      <c r="CL96" s="780" t="s">
        <v>451</v>
      </c>
      <c r="CM96" s="780" t="s">
        <v>451</v>
      </c>
      <c r="CN96" s="780" t="s">
        <v>451</v>
      </c>
      <c r="CO96" s="780" t="s">
        <v>451</v>
      </c>
      <c r="CP96" s="780" t="s">
        <v>451</v>
      </c>
      <c r="CQ96" s="780" t="s">
        <v>451</v>
      </c>
      <c r="CR96" s="95" t="s">
        <v>451</v>
      </c>
      <c r="CS96" s="780" t="s">
        <v>451</v>
      </c>
      <c r="CT96" s="95" t="s">
        <v>451</v>
      </c>
      <c r="CU96" s="780" t="s">
        <v>451</v>
      </c>
      <c r="CV96" s="780" t="s">
        <v>451</v>
      </c>
      <c r="CW96" s="780" t="s">
        <v>451</v>
      </c>
      <c r="CX96" s="780" t="s">
        <v>451</v>
      </c>
      <c r="CY96" s="780" t="s">
        <v>451</v>
      </c>
      <c r="CZ96" s="95" t="s">
        <v>451</v>
      </c>
      <c r="DA96" s="780" t="s">
        <v>451</v>
      </c>
      <c r="DB96" s="95" t="s">
        <v>995</v>
      </c>
      <c r="DC96" s="780" t="s">
        <v>451</v>
      </c>
      <c r="DD96" s="780" t="s">
        <v>451</v>
      </c>
      <c r="DE96" s="780" t="s">
        <v>451</v>
      </c>
      <c r="DF96" s="780" t="s">
        <v>451</v>
      </c>
      <c r="DG96" s="95" t="s">
        <v>451</v>
      </c>
      <c r="DH96" s="94" t="s">
        <v>451</v>
      </c>
      <c r="DI96" s="95" t="s">
        <v>451</v>
      </c>
      <c r="DJ96" s="95" t="s">
        <v>451</v>
      </c>
      <c r="DK96" s="95" t="s">
        <v>451</v>
      </c>
      <c r="DL96" s="95" t="s">
        <v>451</v>
      </c>
      <c r="DM96" s="780" t="s">
        <v>451</v>
      </c>
      <c r="DN96" s="780" t="s">
        <v>451</v>
      </c>
      <c r="DO96" s="780" t="s">
        <v>451</v>
      </c>
      <c r="DP96" s="780" t="s">
        <v>492</v>
      </c>
      <c r="DQ96" s="785" t="s">
        <v>451</v>
      </c>
      <c r="DR96" s="780" t="s">
        <v>451</v>
      </c>
      <c r="DS96" s="783"/>
      <c r="DT96" s="783"/>
      <c r="DU96" s="783"/>
      <c r="DV96" s="84" t="s">
        <v>492</v>
      </c>
      <c r="DW96" s="84" t="s">
        <v>492</v>
      </c>
      <c r="DX96" s="780" t="s">
        <v>451</v>
      </c>
      <c r="DY96" s="783"/>
      <c r="DZ96" s="780" t="s">
        <v>451</v>
      </c>
      <c r="EA96" s="780" t="s">
        <v>451</v>
      </c>
      <c r="EB96" s="95" t="s">
        <v>492</v>
      </c>
      <c r="EC96" s="783"/>
      <c r="ED96" s="95"/>
      <c r="EE96" s="783"/>
      <c r="EF96" s="783"/>
      <c r="EG96" s="783"/>
      <c r="EH96" s="783"/>
      <c r="EI96" s="780" t="s">
        <v>457</v>
      </c>
      <c r="EJ96" s="780" t="s">
        <v>457</v>
      </c>
      <c r="EK96" s="780" t="s">
        <v>451</v>
      </c>
      <c r="EL96" s="780" t="s">
        <v>451</v>
      </c>
      <c r="EM96" s="780" t="s">
        <v>451</v>
      </c>
      <c r="EN96" s="780"/>
      <c r="EO96" s="780"/>
      <c r="EP96" s="780" t="s">
        <v>451</v>
      </c>
      <c r="EQ96" s="783"/>
      <c r="ER96" s="780" t="s">
        <v>451</v>
      </c>
      <c r="ES96" s="780" t="s">
        <v>451</v>
      </c>
      <c r="ET96" s="780" t="s">
        <v>451</v>
      </c>
      <c r="EU96" s="780" t="s">
        <v>451</v>
      </c>
      <c r="EV96" s="780" t="s">
        <v>451</v>
      </c>
      <c r="EW96" s="780" t="s">
        <v>451</v>
      </c>
      <c r="EX96" s="780" t="s">
        <v>451</v>
      </c>
      <c r="EY96" s="780"/>
      <c r="EZ96" s="95" t="s">
        <v>451</v>
      </c>
      <c r="FA96" s="95" t="s">
        <v>451</v>
      </c>
      <c r="FB96" s="780" t="s">
        <v>451</v>
      </c>
      <c r="FC96" s="780" t="s">
        <v>451</v>
      </c>
      <c r="FD96" s="780" t="s">
        <v>451</v>
      </c>
      <c r="FE96" s="780" t="s">
        <v>451</v>
      </c>
      <c r="FF96" s="780" t="s">
        <v>451</v>
      </c>
      <c r="FG96" s="780" t="s">
        <v>451</v>
      </c>
      <c r="FH96" s="780" t="s">
        <v>451</v>
      </c>
      <c r="FI96" s="780"/>
      <c r="FJ96" s="780" t="s">
        <v>451</v>
      </c>
      <c r="FK96" s="780" t="s">
        <v>451</v>
      </c>
      <c r="FL96" s="780" t="s">
        <v>451</v>
      </c>
      <c r="FM96" s="780" t="s">
        <v>451</v>
      </c>
      <c r="FN96" s="780" t="s">
        <v>451</v>
      </c>
      <c r="FO96" s="780" t="s">
        <v>451</v>
      </c>
      <c r="FP96" s="780" t="s">
        <v>451</v>
      </c>
      <c r="FQ96" s="780" t="s">
        <v>451</v>
      </c>
      <c r="FR96" s="780" t="s">
        <v>451</v>
      </c>
      <c r="FS96" s="780" t="s">
        <v>451</v>
      </c>
      <c r="FT96" s="780" t="s">
        <v>451</v>
      </c>
      <c r="FU96" s="783"/>
      <c r="FV96" s="785" t="s">
        <v>451</v>
      </c>
      <c r="FW96" s="780" t="s">
        <v>451</v>
      </c>
      <c r="FX96" s="95" t="s">
        <v>451</v>
      </c>
      <c r="FY96" s="95" t="s">
        <v>492</v>
      </c>
      <c r="FZ96" s="780" t="s">
        <v>451</v>
      </c>
      <c r="GA96" s="780" t="s">
        <v>451</v>
      </c>
      <c r="GB96" s="780" t="s">
        <v>451</v>
      </c>
      <c r="GC96" s="780" t="s">
        <v>451</v>
      </c>
      <c r="GD96" s="780" t="s">
        <v>451</v>
      </c>
      <c r="GE96" s="783"/>
      <c r="GF96" s="95" t="s">
        <v>451</v>
      </c>
      <c r="GG96" s="785" t="s">
        <v>451</v>
      </c>
      <c r="GH96" s="783"/>
      <c r="GI96" s="780" t="s">
        <v>451</v>
      </c>
      <c r="GJ96" s="780" t="s">
        <v>492</v>
      </c>
      <c r="GK96" s="780" t="s">
        <v>451</v>
      </c>
      <c r="GL96" s="780" t="s">
        <v>451</v>
      </c>
      <c r="GM96" s="780" t="s">
        <v>451</v>
      </c>
      <c r="GN96" s="780" t="s">
        <v>451</v>
      </c>
      <c r="GO96" s="780" t="s">
        <v>451</v>
      </c>
      <c r="GP96" s="780" t="s">
        <v>451</v>
      </c>
      <c r="GQ96" s="780" t="s">
        <v>451</v>
      </c>
      <c r="GR96" s="780" t="s">
        <v>451</v>
      </c>
      <c r="GS96" s="780" t="s">
        <v>451</v>
      </c>
      <c r="GT96" s="780" t="s">
        <v>451</v>
      </c>
      <c r="GU96" s="780" t="s">
        <v>451</v>
      </c>
      <c r="GV96" s="780" t="s">
        <v>451</v>
      </c>
      <c r="GW96" s="780" t="s">
        <v>451</v>
      </c>
      <c r="GX96" s="780" t="s">
        <v>451</v>
      </c>
      <c r="GY96" s="780"/>
      <c r="GZ96" s="780" t="s">
        <v>451</v>
      </c>
      <c r="HA96" s="780" t="s">
        <v>451</v>
      </c>
      <c r="HB96" s="780" t="s">
        <v>451</v>
      </c>
      <c r="HC96" s="780" t="s">
        <v>451</v>
      </c>
      <c r="HD96" s="780" t="s">
        <v>451</v>
      </c>
      <c r="HE96" s="783"/>
      <c r="HF96" s="783"/>
      <c r="HG96" s="783"/>
      <c r="HH96" s="783"/>
      <c r="HI96" s="780" t="s">
        <v>451</v>
      </c>
      <c r="HJ96" s="95" t="s">
        <v>451</v>
      </c>
      <c r="HK96" s="95" t="s">
        <v>451</v>
      </c>
      <c r="HL96" s="780" t="s">
        <v>451</v>
      </c>
      <c r="HM96" s="95" t="s">
        <v>451</v>
      </c>
      <c r="HN96" s="783"/>
      <c r="HO96" s="783"/>
      <c r="HP96" s="783"/>
      <c r="HQ96" s="783"/>
      <c r="HR96" s="783"/>
      <c r="HS96" s="780" t="s">
        <v>451</v>
      </c>
      <c r="HT96" s="780" t="s">
        <v>451</v>
      </c>
      <c r="HU96" s="780" t="s">
        <v>451</v>
      </c>
      <c r="HV96" s="780" t="s">
        <v>451</v>
      </c>
      <c r="HW96" s="780" t="s">
        <v>451</v>
      </c>
      <c r="HX96" s="780" t="s">
        <v>451</v>
      </c>
      <c r="HY96" s="780" t="s">
        <v>451</v>
      </c>
      <c r="HZ96" s="780" t="s">
        <v>451</v>
      </c>
      <c r="IA96" s="780" t="s">
        <v>451</v>
      </c>
      <c r="IB96" s="780" t="s">
        <v>451</v>
      </c>
      <c r="IC96" s="780" t="s">
        <v>451</v>
      </c>
      <c r="ID96" s="780" t="s">
        <v>457</v>
      </c>
      <c r="IE96" s="780" t="s">
        <v>451</v>
      </c>
      <c r="IF96" s="780" t="s">
        <v>451</v>
      </c>
      <c r="IG96" s="783"/>
      <c r="IH96" s="783"/>
      <c r="II96" s="780"/>
      <c r="IJ96" s="783"/>
      <c r="IK96" s="783"/>
      <c r="IL96" s="90"/>
      <c r="IM96" s="95" t="s">
        <v>451</v>
      </c>
      <c r="IN96" s="95" t="s">
        <v>481</v>
      </c>
      <c r="IO96" s="780" t="s">
        <v>451</v>
      </c>
      <c r="IP96" s="780"/>
      <c r="IQ96" s="780" t="s">
        <v>481</v>
      </c>
      <c r="IR96" s="785" t="s">
        <v>451</v>
      </c>
      <c r="IS96" s="780" t="s">
        <v>451</v>
      </c>
      <c r="IT96" s="780" t="s">
        <v>451</v>
      </c>
      <c r="IU96" s="780" t="s">
        <v>451</v>
      </c>
      <c r="IV96" s="780" t="s">
        <v>451</v>
      </c>
      <c r="IW96" s="95" t="s">
        <v>492</v>
      </c>
      <c r="IX96" s="95" t="s">
        <v>492</v>
      </c>
      <c r="IY96" s="95" t="s">
        <v>492</v>
      </c>
      <c r="IZ96" s="95" t="s">
        <v>492</v>
      </c>
      <c r="JA96" s="95" t="s">
        <v>492</v>
      </c>
      <c r="JB96" s="95" t="s">
        <v>492</v>
      </c>
      <c r="JC96" s="95" t="s">
        <v>492</v>
      </c>
      <c r="JD96" s="95" t="s">
        <v>492</v>
      </c>
      <c r="JE96" s="95" t="s">
        <v>492</v>
      </c>
      <c r="JF96" s="95" t="s">
        <v>492</v>
      </c>
      <c r="JG96" s="95" t="s">
        <v>451</v>
      </c>
      <c r="JH96" s="95" t="s">
        <v>451</v>
      </c>
      <c r="JI96" s="95" t="s">
        <v>451</v>
      </c>
      <c r="JJ96" s="95" t="s">
        <v>451</v>
      </c>
      <c r="JK96" s="95" t="s">
        <v>451</v>
      </c>
      <c r="JL96" s="95" t="s">
        <v>995</v>
      </c>
      <c r="JM96" s="95" t="s">
        <v>451</v>
      </c>
      <c r="JN96" s="95" t="s">
        <v>451</v>
      </c>
      <c r="JO96" s="95" t="s">
        <v>451</v>
      </c>
      <c r="JP96" s="95" t="s">
        <v>451</v>
      </c>
      <c r="JQ96" s="95" t="s">
        <v>451</v>
      </c>
      <c r="JR96" s="95"/>
      <c r="JS96" s="780" t="s">
        <v>451</v>
      </c>
      <c r="JT96" s="780" t="s">
        <v>451</v>
      </c>
      <c r="JU96" s="780" t="s">
        <v>451</v>
      </c>
      <c r="JV96" s="780"/>
      <c r="JW96" s="780" t="s">
        <v>451</v>
      </c>
      <c r="JX96" s="780" t="s">
        <v>451</v>
      </c>
      <c r="JY96" s="780" t="s">
        <v>451</v>
      </c>
      <c r="JZ96" s="780" t="s">
        <v>451</v>
      </c>
      <c r="KA96" s="783"/>
      <c r="KB96" s="780"/>
      <c r="KC96" s="780" t="s">
        <v>451</v>
      </c>
      <c r="KD96" s="780" t="s">
        <v>451</v>
      </c>
      <c r="KE96" s="780" t="s">
        <v>451</v>
      </c>
      <c r="KF96" s="780" t="s">
        <v>451</v>
      </c>
      <c r="KG96" s="780">
        <v>0</v>
      </c>
      <c r="KH96" s="780" t="s">
        <v>451</v>
      </c>
      <c r="KI96" s="780" t="s">
        <v>451</v>
      </c>
      <c r="KJ96" s="780" t="s">
        <v>451</v>
      </c>
      <c r="KK96" s="780" t="s">
        <v>451</v>
      </c>
      <c r="KL96" s="780" t="s">
        <v>451</v>
      </c>
      <c r="KM96" s="780" t="s">
        <v>451</v>
      </c>
      <c r="KN96" s="780" t="s">
        <v>451</v>
      </c>
      <c r="KO96" s="780" t="s">
        <v>451</v>
      </c>
      <c r="KP96" s="95" t="s">
        <v>451</v>
      </c>
      <c r="KQ96" s="783"/>
      <c r="KR96" s="90" t="s">
        <v>492</v>
      </c>
      <c r="KS96" s="783"/>
      <c r="KT96" s="90" t="s">
        <v>492</v>
      </c>
      <c r="KU96" s="90" t="s">
        <v>492</v>
      </c>
      <c r="KV96" s="90" t="s">
        <v>492</v>
      </c>
      <c r="KW96" s="90"/>
      <c r="KX96" s="90" t="s">
        <v>6656</v>
      </c>
      <c r="KY96" s="90" t="s">
        <v>492</v>
      </c>
      <c r="KZ96" s="90" t="s">
        <v>492</v>
      </c>
      <c r="LA96" s="90" t="s">
        <v>492</v>
      </c>
      <c r="LB96" s="90" t="s">
        <v>492</v>
      </c>
      <c r="LC96" s="90" t="s">
        <v>492</v>
      </c>
      <c r="LD96" s="90" t="s">
        <v>492</v>
      </c>
      <c r="LE96" s="90" t="s">
        <v>492</v>
      </c>
      <c r="LF96" s="90" t="s">
        <v>492</v>
      </c>
      <c r="LG96" s="90" t="s">
        <v>492</v>
      </c>
      <c r="LH96" s="90"/>
      <c r="LI96" s="90"/>
      <c r="LJ96" s="90" t="s">
        <v>492</v>
      </c>
      <c r="LK96" s="90" t="s">
        <v>492</v>
      </c>
      <c r="LL96" s="90" t="s">
        <v>492</v>
      </c>
      <c r="LM96" s="90"/>
      <c r="LN96" s="90" t="s">
        <v>492</v>
      </c>
      <c r="LO96" s="90" t="s">
        <v>492</v>
      </c>
      <c r="LP96" s="90" t="s">
        <v>492</v>
      </c>
      <c r="LQ96" s="90" t="s">
        <v>492</v>
      </c>
    </row>
    <row r="97" spans="1:329" ht="63" customHeight="1" x14ac:dyDescent="0.2">
      <c r="A97" s="750"/>
      <c r="B97" s="751"/>
      <c r="C97" s="757"/>
      <c r="D97" s="756"/>
      <c r="E97" s="85" t="s">
        <v>321</v>
      </c>
      <c r="F97" s="783"/>
      <c r="G97" s="95"/>
      <c r="H97" s="783"/>
      <c r="I97" s="783"/>
      <c r="J97" s="95"/>
      <c r="K97" s="780"/>
      <c r="L97" s="69" t="s">
        <v>481</v>
      </c>
      <c r="M97" s="69" t="s">
        <v>481</v>
      </c>
      <c r="N97" s="69" t="s">
        <v>481</v>
      </c>
      <c r="O97" s="69" t="s">
        <v>481</v>
      </c>
      <c r="P97" s="69" t="s">
        <v>481</v>
      </c>
      <c r="Q97" s="95"/>
      <c r="R97" s="780" t="s">
        <v>4783</v>
      </c>
      <c r="S97" s="95" t="s">
        <v>6657</v>
      </c>
      <c r="T97" s="780"/>
      <c r="U97" s="780" t="s">
        <v>6658</v>
      </c>
      <c r="V97" s="95" t="s">
        <v>6658</v>
      </c>
      <c r="W97" s="780"/>
      <c r="X97" s="95"/>
      <c r="Y97" s="95"/>
      <c r="Z97" s="95"/>
      <c r="AA97" s="783"/>
      <c r="AB97" s="95"/>
      <c r="AC97" s="784" t="s">
        <v>6659</v>
      </c>
      <c r="AD97" s="783"/>
      <c r="AE97" s="783"/>
      <c r="AF97" s="783"/>
      <c r="AG97" s="783"/>
      <c r="AH97" s="783"/>
      <c r="AI97" s="783"/>
      <c r="AJ97" s="780"/>
      <c r="AK97" s="780"/>
      <c r="AL97" s="95"/>
      <c r="AM97" s="95"/>
      <c r="AN97" s="95"/>
      <c r="AO97" s="783"/>
      <c r="AP97" s="95"/>
      <c r="AQ97" s="783"/>
      <c r="AR97" s="780"/>
      <c r="AS97" s="780" t="s">
        <v>3243</v>
      </c>
      <c r="AT97" s="783"/>
      <c r="AU97" s="95"/>
      <c r="AV97" s="780"/>
      <c r="AW97" s="780"/>
      <c r="AX97" s="95"/>
      <c r="AY97" s="95"/>
      <c r="AZ97" s="783"/>
      <c r="BA97" s="783"/>
      <c r="BB97" s="783"/>
      <c r="BC97" s="783"/>
      <c r="BD97" s="95"/>
      <c r="BE97" s="95"/>
      <c r="BF97" s="95"/>
      <c r="BG97" s="783"/>
      <c r="BH97" s="783"/>
      <c r="BI97" s="783"/>
      <c r="BJ97" s="783"/>
      <c r="BK97" s="783"/>
      <c r="BL97" s="783"/>
      <c r="BM97" s="783"/>
      <c r="BN97" s="783"/>
      <c r="BO97" s="783"/>
      <c r="BP97" s="783"/>
      <c r="BQ97" s="69" t="s">
        <v>492</v>
      </c>
      <c r="BR97" s="783"/>
      <c r="BS97" s="783" t="s">
        <v>481</v>
      </c>
      <c r="BT97" s="783"/>
      <c r="BU97" s="780" t="s">
        <v>481</v>
      </c>
      <c r="BV97" s="95"/>
      <c r="BW97" s="780"/>
      <c r="BX97" s="95"/>
      <c r="BY97" s="95"/>
      <c r="BZ97" s="95" t="s">
        <v>481</v>
      </c>
      <c r="CA97" s="95"/>
      <c r="CB97" s="95"/>
      <c r="CC97" s="95"/>
      <c r="CD97" s="95"/>
      <c r="CE97" s="95"/>
      <c r="CF97" s="95"/>
      <c r="CG97" s="95"/>
      <c r="CH97" s="780"/>
      <c r="CI97" s="95"/>
      <c r="CJ97" s="780"/>
      <c r="CK97" s="780"/>
      <c r="CL97" s="780" t="s">
        <v>6477</v>
      </c>
      <c r="CM97" s="780"/>
      <c r="CN97" s="780"/>
      <c r="CO97" s="780"/>
      <c r="CP97" s="780"/>
      <c r="CQ97" s="780">
        <v>0</v>
      </c>
      <c r="CR97" s="95">
        <v>0</v>
      </c>
      <c r="CS97" s="780">
        <v>0</v>
      </c>
      <c r="CT97" s="95"/>
      <c r="CU97" s="780">
        <v>0</v>
      </c>
      <c r="CV97" s="780" t="s">
        <v>481</v>
      </c>
      <c r="CW97" s="780"/>
      <c r="CX97" s="780"/>
      <c r="CY97" s="780"/>
      <c r="CZ97" s="95"/>
      <c r="DA97" s="780"/>
      <c r="DB97" s="95"/>
      <c r="DC97" s="780"/>
      <c r="DD97" s="780"/>
      <c r="DE97" s="780"/>
      <c r="DF97" s="780"/>
      <c r="DG97" s="95" t="s">
        <v>451</v>
      </c>
      <c r="DH97" s="94"/>
      <c r="DI97" s="95"/>
      <c r="DJ97" s="95"/>
      <c r="DK97" s="95" t="s">
        <v>481</v>
      </c>
      <c r="DL97" s="95"/>
      <c r="DM97" s="780" t="s">
        <v>451</v>
      </c>
      <c r="DN97" s="780"/>
      <c r="DO97" s="780"/>
      <c r="DP97" s="780"/>
      <c r="DQ97" s="785"/>
      <c r="DR97" s="780"/>
      <c r="DS97" s="783"/>
      <c r="DT97" s="783"/>
      <c r="DU97" s="783"/>
      <c r="DV97" s="84"/>
      <c r="DW97" s="84"/>
      <c r="DX97" s="780"/>
      <c r="DY97" s="783"/>
      <c r="DZ97" s="780" t="s">
        <v>481</v>
      </c>
      <c r="EA97" s="780"/>
      <c r="EB97" s="95"/>
      <c r="EC97" s="783"/>
      <c r="ED97" s="95"/>
      <c r="EE97" s="783"/>
      <c r="EF97" s="783"/>
      <c r="EG97" s="783"/>
      <c r="EH97" s="783"/>
      <c r="EI97" s="780" t="s">
        <v>6489</v>
      </c>
      <c r="EJ97" s="780" t="s">
        <v>6489</v>
      </c>
      <c r="EK97" s="780"/>
      <c r="EL97" s="780"/>
      <c r="EM97" s="780"/>
      <c r="EN97" s="780"/>
      <c r="EO97" s="780"/>
      <c r="EP97" s="780" t="s">
        <v>451</v>
      </c>
      <c r="EQ97" s="783"/>
      <c r="ER97" s="780" t="s">
        <v>451</v>
      </c>
      <c r="ES97" s="780" t="s">
        <v>481</v>
      </c>
      <c r="ET97" s="780"/>
      <c r="EU97" s="780" t="s">
        <v>481</v>
      </c>
      <c r="EV97" s="780" t="s">
        <v>481</v>
      </c>
      <c r="EW97" s="780" t="s">
        <v>481</v>
      </c>
      <c r="EX97" s="780" t="s">
        <v>451</v>
      </c>
      <c r="EY97" s="780" t="s">
        <v>451</v>
      </c>
      <c r="EZ97" s="95" t="s">
        <v>481</v>
      </c>
      <c r="FA97" s="95"/>
      <c r="FB97" s="780"/>
      <c r="FC97" s="780"/>
      <c r="FD97" s="780"/>
      <c r="FE97" s="780"/>
      <c r="FF97" s="780" t="s">
        <v>481</v>
      </c>
      <c r="FG97" s="780" t="s">
        <v>481</v>
      </c>
      <c r="FH97" s="780"/>
      <c r="FI97" s="780" t="s">
        <v>451</v>
      </c>
      <c r="FJ97" s="780" t="s">
        <v>3943</v>
      </c>
      <c r="FK97" s="780"/>
      <c r="FL97" s="780"/>
      <c r="FM97" s="780"/>
      <c r="FN97" s="780"/>
      <c r="FO97" s="780"/>
      <c r="FP97" s="780"/>
      <c r="FQ97" s="780"/>
      <c r="FR97" s="780"/>
      <c r="FS97" s="780"/>
      <c r="FT97" s="780"/>
      <c r="FU97" s="783"/>
      <c r="FV97" s="785"/>
      <c r="FW97" s="780"/>
      <c r="FX97" s="95"/>
      <c r="FY97" s="95"/>
      <c r="FZ97" s="780"/>
      <c r="GA97" s="780"/>
      <c r="GB97" s="780"/>
      <c r="GC97" s="780"/>
      <c r="GD97" s="780"/>
      <c r="GE97" s="783"/>
      <c r="GF97" s="95"/>
      <c r="GG97" s="785" t="s">
        <v>481</v>
      </c>
      <c r="GH97" s="783"/>
      <c r="GI97" s="780" t="s">
        <v>481</v>
      </c>
      <c r="GJ97" s="780" t="s">
        <v>481</v>
      </c>
      <c r="GK97" s="780" t="s">
        <v>481</v>
      </c>
      <c r="GL97" s="780" t="s">
        <v>481</v>
      </c>
      <c r="GM97" s="780" t="s">
        <v>481</v>
      </c>
      <c r="GN97" s="780" t="s">
        <v>481</v>
      </c>
      <c r="GO97" s="780" t="s">
        <v>481</v>
      </c>
      <c r="GP97" s="780" t="s">
        <v>481</v>
      </c>
      <c r="GQ97" s="780" t="s">
        <v>481</v>
      </c>
      <c r="GR97" s="780" t="s">
        <v>481</v>
      </c>
      <c r="GS97" s="780" t="s">
        <v>481</v>
      </c>
      <c r="GT97" s="780" t="s">
        <v>481</v>
      </c>
      <c r="GU97" s="780" t="s">
        <v>481</v>
      </c>
      <c r="GV97" s="780" t="s">
        <v>481</v>
      </c>
      <c r="GW97" s="780" t="s">
        <v>481</v>
      </c>
      <c r="GX97" s="780" t="s">
        <v>481</v>
      </c>
      <c r="GY97" s="780"/>
      <c r="GZ97" s="780" t="s">
        <v>481</v>
      </c>
      <c r="HA97" s="780" t="s">
        <v>481</v>
      </c>
      <c r="HB97" s="780" t="s">
        <v>481</v>
      </c>
      <c r="HC97" s="780" t="s">
        <v>481</v>
      </c>
      <c r="HD97" s="780" t="s">
        <v>481</v>
      </c>
      <c r="HE97" s="783"/>
      <c r="HF97" s="783"/>
      <c r="HG97" s="783"/>
      <c r="HH97" s="783"/>
      <c r="HI97" s="780"/>
      <c r="HJ97" s="95" t="s">
        <v>481</v>
      </c>
      <c r="HK97" s="95"/>
      <c r="HL97" s="780"/>
      <c r="HM97" s="95"/>
      <c r="HN97" s="783"/>
      <c r="HO97" s="783"/>
      <c r="HP97" s="783"/>
      <c r="HQ97" s="783"/>
      <c r="HR97" s="783"/>
      <c r="HS97" s="780"/>
      <c r="HT97" s="780"/>
      <c r="HU97" s="780"/>
      <c r="HV97" s="780"/>
      <c r="HW97" s="780" t="s">
        <v>481</v>
      </c>
      <c r="HX97" s="780" t="s">
        <v>481</v>
      </c>
      <c r="HY97" s="780" t="s">
        <v>451</v>
      </c>
      <c r="HZ97" s="780" t="s">
        <v>451</v>
      </c>
      <c r="IA97" s="780"/>
      <c r="IB97" s="780"/>
      <c r="IC97" s="780" t="s">
        <v>481</v>
      </c>
      <c r="ID97" s="780"/>
      <c r="IE97" s="780"/>
      <c r="IF97" s="780"/>
      <c r="IG97" s="783"/>
      <c r="IH97" s="783"/>
      <c r="II97" s="780"/>
      <c r="IJ97" s="783"/>
      <c r="IK97" s="783"/>
      <c r="IL97" s="90"/>
      <c r="IM97" s="95" t="s">
        <v>481</v>
      </c>
      <c r="IN97" s="95" t="s">
        <v>481</v>
      </c>
      <c r="IO97" s="780"/>
      <c r="IP97" s="780"/>
      <c r="IQ97" s="780" t="s">
        <v>481</v>
      </c>
      <c r="IR97" s="785"/>
      <c r="IS97" s="780"/>
      <c r="IT97" s="780"/>
      <c r="IU97" s="780"/>
      <c r="IV97" s="780" t="s">
        <v>451</v>
      </c>
      <c r="IW97" s="95"/>
      <c r="IX97" s="95"/>
      <c r="IY97" s="95"/>
      <c r="IZ97" s="95"/>
      <c r="JA97" s="95"/>
      <c r="JB97" s="95"/>
      <c r="JC97" s="95"/>
      <c r="JD97" s="95"/>
      <c r="JE97" s="95"/>
      <c r="JF97" s="95"/>
      <c r="JG97" s="95"/>
      <c r="JH97" s="95"/>
      <c r="JI97" s="95"/>
      <c r="JJ97" s="95"/>
      <c r="JK97" s="95"/>
      <c r="JL97" s="95"/>
      <c r="JM97" s="95"/>
      <c r="JN97" s="95"/>
      <c r="JO97" s="95"/>
      <c r="JP97" s="95"/>
      <c r="JQ97" s="95"/>
      <c r="JR97" s="95"/>
      <c r="JS97" s="780"/>
      <c r="JT97" s="780"/>
      <c r="JU97" s="780"/>
      <c r="JV97" s="780"/>
      <c r="JW97" s="780"/>
      <c r="JX97" s="780"/>
      <c r="JY97" s="780"/>
      <c r="JZ97" s="780"/>
      <c r="KA97" s="783"/>
      <c r="KB97" s="780"/>
      <c r="KC97" s="780"/>
      <c r="KD97" s="780"/>
      <c r="KE97" s="780"/>
      <c r="KF97" s="780"/>
      <c r="KG97" s="780">
        <v>0</v>
      </c>
      <c r="KH97" s="780"/>
      <c r="KI97" s="780"/>
      <c r="KJ97" s="780"/>
      <c r="KK97" s="780"/>
      <c r="KL97" s="780"/>
      <c r="KM97" s="780"/>
      <c r="KN97" s="780"/>
      <c r="KO97" s="780"/>
      <c r="KP97" s="95"/>
      <c r="KQ97" s="783"/>
      <c r="KR97" s="90"/>
      <c r="KS97" s="783"/>
      <c r="KT97" s="90"/>
      <c r="KU97" s="90" t="s">
        <v>481</v>
      </c>
      <c r="KV97" s="90"/>
      <c r="KW97" s="90"/>
      <c r="KX97" s="90"/>
      <c r="KY97" s="90"/>
      <c r="KZ97" s="90"/>
      <c r="LA97" s="90" t="s">
        <v>481</v>
      </c>
      <c r="LB97" s="90" t="s">
        <v>481</v>
      </c>
      <c r="LC97" s="90" t="s">
        <v>481</v>
      </c>
      <c r="LD97" s="90" t="s">
        <v>481</v>
      </c>
      <c r="LE97" s="90" t="s">
        <v>481</v>
      </c>
      <c r="LF97" s="90" t="s">
        <v>481</v>
      </c>
      <c r="LG97" s="90" t="s">
        <v>481</v>
      </c>
      <c r="LH97" s="90"/>
      <c r="LI97" s="90"/>
      <c r="LJ97" s="90"/>
      <c r="LK97" s="90"/>
      <c r="LL97" s="90"/>
      <c r="LM97" s="90"/>
      <c r="LN97" s="90"/>
      <c r="LO97" s="90"/>
      <c r="LP97" s="90"/>
      <c r="LQ97" s="90"/>
    </row>
    <row r="98" spans="1:329" ht="28" x14ac:dyDescent="0.2">
      <c r="A98" s="750"/>
      <c r="B98" s="751"/>
      <c r="C98" s="757"/>
      <c r="D98" s="756"/>
      <c r="E98" s="85" t="s">
        <v>325</v>
      </c>
      <c r="F98" s="783"/>
      <c r="G98" s="95"/>
      <c r="H98" s="783"/>
      <c r="I98" s="783"/>
      <c r="J98" s="95"/>
      <c r="K98" s="780"/>
      <c r="L98" s="69" t="s">
        <v>481</v>
      </c>
      <c r="M98" s="69" t="s">
        <v>481</v>
      </c>
      <c r="N98" s="69" t="s">
        <v>481</v>
      </c>
      <c r="O98" s="69" t="s">
        <v>481</v>
      </c>
      <c r="P98" s="69" t="s">
        <v>481</v>
      </c>
      <c r="Q98" s="95"/>
      <c r="R98" s="780" t="s">
        <v>4783</v>
      </c>
      <c r="S98" s="95">
        <v>1</v>
      </c>
      <c r="T98" s="780"/>
      <c r="U98" s="780">
        <v>1</v>
      </c>
      <c r="V98" s="95">
        <v>12</v>
      </c>
      <c r="W98" s="780"/>
      <c r="X98" s="95"/>
      <c r="Y98" s="95"/>
      <c r="Z98" s="95"/>
      <c r="AA98" s="783"/>
      <c r="AB98" s="95"/>
      <c r="AC98" s="784">
        <v>57</v>
      </c>
      <c r="AD98" s="783"/>
      <c r="AE98" s="783"/>
      <c r="AF98" s="783"/>
      <c r="AG98" s="783"/>
      <c r="AH98" s="783"/>
      <c r="AI98" s="783"/>
      <c r="AJ98" s="780"/>
      <c r="AK98" s="780"/>
      <c r="AL98" s="95"/>
      <c r="AM98" s="95"/>
      <c r="AN98" s="95"/>
      <c r="AO98" s="783"/>
      <c r="AP98" s="95"/>
      <c r="AQ98" s="783"/>
      <c r="AR98" s="780"/>
      <c r="AS98" s="780" t="s">
        <v>3243</v>
      </c>
      <c r="AT98" s="783"/>
      <c r="AU98" s="95"/>
      <c r="AV98" s="780"/>
      <c r="AW98" s="780"/>
      <c r="AX98" s="95"/>
      <c r="AY98" s="95"/>
      <c r="AZ98" s="783"/>
      <c r="BA98" s="783"/>
      <c r="BB98" s="783"/>
      <c r="BC98" s="783"/>
      <c r="BD98" s="95"/>
      <c r="BE98" s="95"/>
      <c r="BF98" s="95"/>
      <c r="BG98" s="783"/>
      <c r="BH98" s="783"/>
      <c r="BI98" s="783"/>
      <c r="BJ98" s="783"/>
      <c r="BK98" s="783"/>
      <c r="BL98" s="783"/>
      <c r="BM98" s="783"/>
      <c r="BN98" s="783"/>
      <c r="BO98" s="783"/>
      <c r="BP98" s="783"/>
      <c r="BQ98" s="69" t="s">
        <v>492</v>
      </c>
      <c r="BR98" s="783"/>
      <c r="BS98" s="783" t="s">
        <v>481</v>
      </c>
      <c r="BT98" s="783"/>
      <c r="BU98" s="780" t="s">
        <v>481</v>
      </c>
      <c r="BV98" s="95"/>
      <c r="BW98" s="780"/>
      <c r="BX98" s="95"/>
      <c r="BY98" s="95"/>
      <c r="BZ98" s="95" t="s">
        <v>481</v>
      </c>
      <c r="CA98" s="95"/>
      <c r="CB98" s="95"/>
      <c r="CC98" s="95"/>
      <c r="CD98" s="95"/>
      <c r="CE98" s="95"/>
      <c r="CF98" s="95"/>
      <c r="CG98" s="95"/>
      <c r="CH98" s="780">
        <v>0</v>
      </c>
      <c r="CI98" s="95">
        <v>0</v>
      </c>
      <c r="CJ98" s="780"/>
      <c r="CK98" s="780">
        <v>0</v>
      </c>
      <c r="CL98" s="780">
        <v>30</v>
      </c>
      <c r="CM98" s="780"/>
      <c r="CN98" s="780"/>
      <c r="CO98" s="780"/>
      <c r="CP98" s="780"/>
      <c r="CQ98" s="780">
        <v>0</v>
      </c>
      <c r="CR98" s="95">
        <v>0</v>
      </c>
      <c r="CS98" s="780">
        <v>0</v>
      </c>
      <c r="CT98" s="95"/>
      <c r="CU98" s="780">
        <v>0</v>
      </c>
      <c r="CV98" s="780" t="s">
        <v>481</v>
      </c>
      <c r="CW98" s="780"/>
      <c r="CX98" s="780"/>
      <c r="CY98" s="780"/>
      <c r="CZ98" s="95"/>
      <c r="DA98" s="780"/>
      <c r="DB98" s="95"/>
      <c r="DC98" s="780"/>
      <c r="DD98" s="780"/>
      <c r="DE98" s="780"/>
      <c r="DF98" s="780"/>
      <c r="DG98" s="95">
        <v>0</v>
      </c>
      <c r="DH98" s="94"/>
      <c r="DI98" s="95"/>
      <c r="DJ98" s="95"/>
      <c r="DK98" s="95">
        <v>0</v>
      </c>
      <c r="DL98" s="95"/>
      <c r="DM98" s="780" t="s">
        <v>451</v>
      </c>
      <c r="DN98" s="780"/>
      <c r="DO98" s="780"/>
      <c r="DP98" s="780"/>
      <c r="DQ98" s="785"/>
      <c r="DR98" s="780"/>
      <c r="DS98" s="783"/>
      <c r="DT98" s="783"/>
      <c r="DU98" s="783"/>
      <c r="DV98" s="84">
        <v>0</v>
      </c>
      <c r="DW98" s="84">
        <v>0</v>
      </c>
      <c r="DX98" s="780"/>
      <c r="DY98" s="783"/>
      <c r="DZ98" s="780" t="s">
        <v>481</v>
      </c>
      <c r="EA98" s="780"/>
      <c r="EB98" s="95"/>
      <c r="EC98" s="783"/>
      <c r="ED98" s="95"/>
      <c r="EE98" s="783"/>
      <c r="EF98" s="783"/>
      <c r="EG98" s="783"/>
      <c r="EH98" s="783"/>
      <c r="EI98" s="780">
        <v>84</v>
      </c>
      <c r="EJ98" s="780">
        <v>232</v>
      </c>
      <c r="EK98" s="780"/>
      <c r="EL98" s="780"/>
      <c r="EM98" s="780"/>
      <c r="EN98" s="780"/>
      <c r="EO98" s="780"/>
      <c r="EP98" s="780" t="s">
        <v>451</v>
      </c>
      <c r="EQ98" s="783"/>
      <c r="ER98" s="780" t="s">
        <v>451</v>
      </c>
      <c r="ES98" s="780">
        <v>0</v>
      </c>
      <c r="ET98" s="780"/>
      <c r="EU98" s="780" t="s">
        <v>481</v>
      </c>
      <c r="EV98" s="780" t="s">
        <v>481</v>
      </c>
      <c r="EW98" s="780" t="s">
        <v>481</v>
      </c>
      <c r="EX98" s="780" t="s">
        <v>451</v>
      </c>
      <c r="EY98" s="780"/>
      <c r="EZ98" s="95" t="s">
        <v>481</v>
      </c>
      <c r="FA98" s="95"/>
      <c r="FB98" s="780"/>
      <c r="FC98" s="780"/>
      <c r="FD98" s="780"/>
      <c r="FE98" s="780"/>
      <c r="FF98" s="780" t="s">
        <v>481</v>
      </c>
      <c r="FG98" s="780" t="s">
        <v>481</v>
      </c>
      <c r="FH98" s="780"/>
      <c r="FI98" s="780"/>
      <c r="FJ98" s="780" t="s">
        <v>3943</v>
      </c>
      <c r="FK98" s="780"/>
      <c r="FL98" s="780"/>
      <c r="FM98" s="780"/>
      <c r="FN98" s="780"/>
      <c r="FO98" s="780"/>
      <c r="FP98" s="780"/>
      <c r="FQ98" s="780"/>
      <c r="FR98" s="780"/>
      <c r="FS98" s="780"/>
      <c r="FT98" s="780"/>
      <c r="FU98" s="783"/>
      <c r="FV98" s="785"/>
      <c r="FW98" s="780"/>
      <c r="FX98" s="95"/>
      <c r="FY98" s="95"/>
      <c r="FZ98" s="780"/>
      <c r="GA98" s="780"/>
      <c r="GB98" s="780"/>
      <c r="GC98" s="780"/>
      <c r="GD98" s="780"/>
      <c r="GE98" s="783"/>
      <c r="GF98" s="95"/>
      <c r="GG98" s="785" t="s">
        <v>481</v>
      </c>
      <c r="GH98" s="783"/>
      <c r="GI98" s="780" t="s">
        <v>481</v>
      </c>
      <c r="GJ98" s="780" t="s">
        <v>481</v>
      </c>
      <c r="GK98" s="780" t="s">
        <v>481</v>
      </c>
      <c r="GL98" s="780" t="s">
        <v>481</v>
      </c>
      <c r="GM98" s="780" t="s">
        <v>481</v>
      </c>
      <c r="GN98" s="780" t="s">
        <v>481</v>
      </c>
      <c r="GO98" s="780" t="s">
        <v>481</v>
      </c>
      <c r="GP98" s="780" t="s">
        <v>481</v>
      </c>
      <c r="GQ98" s="780" t="s">
        <v>481</v>
      </c>
      <c r="GR98" s="780" t="s">
        <v>481</v>
      </c>
      <c r="GS98" s="780" t="s">
        <v>481</v>
      </c>
      <c r="GT98" s="780" t="s">
        <v>481</v>
      </c>
      <c r="GU98" s="780" t="s">
        <v>481</v>
      </c>
      <c r="GV98" s="780" t="s">
        <v>481</v>
      </c>
      <c r="GW98" s="780" t="s">
        <v>481</v>
      </c>
      <c r="GX98" s="780" t="s">
        <v>481</v>
      </c>
      <c r="GY98" s="780"/>
      <c r="GZ98" s="780" t="s">
        <v>481</v>
      </c>
      <c r="HA98" s="780" t="s">
        <v>481</v>
      </c>
      <c r="HB98" s="780" t="s">
        <v>481</v>
      </c>
      <c r="HC98" s="780" t="s">
        <v>481</v>
      </c>
      <c r="HD98" s="780" t="s">
        <v>481</v>
      </c>
      <c r="HE98" s="783"/>
      <c r="HF98" s="783"/>
      <c r="HG98" s="783"/>
      <c r="HH98" s="783"/>
      <c r="HI98" s="780"/>
      <c r="HJ98" s="95" t="s">
        <v>481</v>
      </c>
      <c r="HK98" s="95"/>
      <c r="HL98" s="780"/>
      <c r="HM98" s="95"/>
      <c r="HN98" s="783"/>
      <c r="HO98" s="783"/>
      <c r="HP98" s="783"/>
      <c r="HQ98" s="783"/>
      <c r="HR98" s="783"/>
      <c r="HS98" s="780"/>
      <c r="HT98" s="780"/>
      <c r="HU98" s="780"/>
      <c r="HV98" s="780"/>
      <c r="HW98" s="780" t="s">
        <v>481</v>
      </c>
      <c r="HX98" s="780" t="s">
        <v>481</v>
      </c>
      <c r="HY98" s="780" t="s">
        <v>451</v>
      </c>
      <c r="HZ98" s="780" t="s">
        <v>451</v>
      </c>
      <c r="IA98" s="780"/>
      <c r="IB98" s="780"/>
      <c r="IC98" s="780" t="s">
        <v>481</v>
      </c>
      <c r="ID98" s="780"/>
      <c r="IE98" s="780"/>
      <c r="IF98" s="780"/>
      <c r="IG98" s="783"/>
      <c r="IH98" s="783"/>
      <c r="II98" s="780"/>
      <c r="IJ98" s="783"/>
      <c r="IK98" s="783"/>
      <c r="IL98" s="90"/>
      <c r="IM98" s="95" t="s">
        <v>481</v>
      </c>
      <c r="IN98" s="95" t="s">
        <v>481</v>
      </c>
      <c r="IO98" s="780"/>
      <c r="IP98" s="780"/>
      <c r="IQ98" s="780" t="s">
        <v>481</v>
      </c>
      <c r="IR98" s="785"/>
      <c r="IS98" s="780"/>
      <c r="IT98" s="780"/>
      <c r="IU98" s="780"/>
      <c r="IV98" s="780" t="s">
        <v>451</v>
      </c>
      <c r="IW98" s="95"/>
      <c r="IX98" s="95"/>
      <c r="IY98" s="95"/>
      <c r="IZ98" s="95"/>
      <c r="JA98" s="95"/>
      <c r="JB98" s="95"/>
      <c r="JC98" s="95"/>
      <c r="JD98" s="95"/>
      <c r="JE98" s="95"/>
      <c r="JF98" s="95"/>
      <c r="JG98" s="95"/>
      <c r="JH98" s="95"/>
      <c r="JI98" s="95"/>
      <c r="JJ98" s="95"/>
      <c r="JK98" s="95"/>
      <c r="JL98" s="95"/>
      <c r="JM98" s="95"/>
      <c r="JN98" s="95"/>
      <c r="JO98" s="95"/>
      <c r="JP98" s="95"/>
      <c r="JQ98" s="95"/>
      <c r="JR98" s="95"/>
      <c r="JS98" s="780"/>
      <c r="JT98" s="780"/>
      <c r="JU98" s="780"/>
      <c r="JV98" s="780"/>
      <c r="JW98" s="780"/>
      <c r="JX98" s="780"/>
      <c r="JY98" s="780"/>
      <c r="JZ98" s="780"/>
      <c r="KA98" s="783"/>
      <c r="KB98" s="780"/>
      <c r="KC98" s="780"/>
      <c r="KD98" s="780"/>
      <c r="KE98" s="780"/>
      <c r="KF98" s="780"/>
      <c r="KG98" s="780">
        <v>0</v>
      </c>
      <c r="KH98" s="780"/>
      <c r="KI98" s="780"/>
      <c r="KJ98" s="780"/>
      <c r="KK98" s="780"/>
      <c r="KL98" s="780"/>
      <c r="KM98" s="780"/>
      <c r="KN98" s="780"/>
      <c r="KO98" s="780"/>
      <c r="KP98" s="95"/>
      <c r="KQ98" s="783"/>
      <c r="KR98" s="90"/>
      <c r="KS98" s="783"/>
      <c r="KT98" s="90"/>
      <c r="KU98" s="90" t="s">
        <v>481</v>
      </c>
      <c r="KV98" s="90"/>
      <c r="KW98" s="90"/>
      <c r="KX98" s="90"/>
      <c r="KY98" s="90"/>
      <c r="KZ98" s="90"/>
      <c r="LA98" s="90" t="s">
        <v>481</v>
      </c>
      <c r="LB98" s="90" t="s">
        <v>481</v>
      </c>
      <c r="LC98" s="90" t="s">
        <v>481</v>
      </c>
      <c r="LD98" s="90" t="s">
        <v>481</v>
      </c>
      <c r="LE98" s="90" t="s">
        <v>481</v>
      </c>
      <c r="LF98" s="90" t="s">
        <v>481</v>
      </c>
      <c r="LG98" s="90" t="s">
        <v>481</v>
      </c>
      <c r="LH98" s="90"/>
      <c r="LI98" s="90"/>
      <c r="LJ98" s="90"/>
      <c r="LK98" s="90"/>
      <c r="LL98" s="90"/>
      <c r="LM98" s="90"/>
      <c r="LN98" s="90"/>
      <c r="LO98" s="90"/>
      <c r="LP98" s="90"/>
      <c r="LQ98" s="90"/>
    </row>
    <row r="99" spans="1:329" ht="28" x14ac:dyDescent="0.2">
      <c r="A99" s="750"/>
      <c r="B99" s="751"/>
      <c r="C99" s="750" t="s">
        <v>330</v>
      </c>
      <c r="D99" s="747" t="s">
        <v>3449</v>
      </c>
      <c r="E99" s="85" t="s">
        <v>320</v>
      </c>
      <c r="F99" s="783"/>
      <c r="G99" s="828"/>
      <c r="H99" s="783"/>
      <c r="I99" s="783"/>
      <c r="J99" s="95" t="s">
        <v>451</v>
      </c>
      <c r="K99" s="780" t="s">
        <v>451</v>
      </c>
      <c r="L99" s="69" t="s">
        <v>492</v>
      </c>
      <c r="M99" s="69" t="s">
        <v>492</v>
      </c>
      <c r="N99" s="69" t="s">
        <v>492</v>
      </c>
      <c r="O99" s="69" t="s">
        <v>492</v>
      </c>
      <c r="P99" s="69" t="s">
        <v>492</v>
      </c>
      <c r="Q99" s="95"/>
      <c r="R99" s="780" t="s">
        <v>451</v>
      </c>
      <c r="S99" s="95" t="s">
        <v>451</v>
      </c>
      <c r="T99" s="780" t="s">
        <v>451</v>
      </c>
      <c r="U99" s="780" t="s">
        <v>451</v>
      </c>
      <c r="V99" s="95" t="s">
        <v>451</v>
      </c>
      <c r="W99" s="780" t="s">
        <v>451</v>
      </c>
      <c r="X99" s="95" t="s">
        <v>451</v>
      </c>
      <c r="Y99" s="95" t="s">
        <v>451</v>
      </c>
      <c r="Z99" s="95" t="s">
        <v>451</v>
      </c>
      <c r="AA99" s="783"/>
      <c r="AB99" s="95" t="s">
        <v>451</v>
      </c>
      <c r="AC99" s="784" t="s">
        <v>451</v>
      </c>
      <c r="AD99" s="783"/>
      <c r="AE99" s="783"/>
      <c r="AF99" s="783"/>
      <c r="AG99" s="783"/>
      <c r="AH99" s="783"/>
      <c r="AI99" s="783"/>
      <c r="AJ99" s="780" t="s">
        <v>451</v>
      </c>
      <c r="AK99" s="780" t="s">
        <v>451</v>
      </c>
      <c r="AL99" s="95" t="s">
        <v>451</v>
      </c>
      <c r="AM99" s="95" t="s">
        <v>451</v>
      </c>
      <c r="AN99" s="95" t="s">
        <v>451</v>
      </c>
      <c r="AO99" s="783"/>
      <c r="AP99" s="95" t="s">
        <v>451</v>
      </c>
      <c r="AQ99" s="783"/>
      <c r="AR99" s="780"/>
      <c r="AS99" s="780" t="s">
        <v>451</v>
      </c>
      <c r="AT99" s="783"/>
      <c r="AU99" s="95" t="s">
        <v>451</v>
      </c>
      <c r="AV99" s="780" t="s">
        <v>451</v>
      </c>
      <c r="AW99" s="780" t="s">
        <v>451</v>
      </c>
      <c r="AX99" s="95" t="s">
        <v>451</v>
      </c>
      <c r="AY99" s="95" t="s">
        <v>451</v>
      </c>
      <c r="AZ99" s="783"/>
      <c r="BA99" s="783"/>
      <c r="BB99" s="783"/>
      <c r="BC99" s="783"/>
      <c r="BD99" s="95" t="s">
        <v>492</v>
      </c>
      <c r="BE99" s="95" t="s">
        <v>492</v>
      </c>
      <c r="BF99" s="95"/>
      <c r="BG99" s="69" t="s">
        <v>492</v>
      </c>
      <c r="BH99" s="783"/>
      <c r="BI99" s="783"/>
      <c r="BJ99" s="783"/>
      <c r="BK99" s="783"/>
      <c r="BL99" s="69" t="s">
        <v>489</v>
      </c>
      <c r="BM99" s="69" t="s">
        <v>489</v>
      </c>
      <c r="BN99" s="783"/>
      <c r="BO99" s="783"/>
      <c r="BP99" s="69" t="s">
        <v>492</v>
      </c>
      <c r="BQ99" s="69" t="s">
        <v>489</v>
      </c>
      <c r="BR99" s="783"/>
      <c r="BS99" s="69" t="s">
        <v>492</v>
      </c>
      <c r="BT99" s="783"/>
      <c r="BU99" s="780" t="s">
        <v>451</v>
      </c>
      <c r="BV99" s="95" t="s">
        <v>451</v>
      </c>
      <c r="BW99" s="780" t="s">
        <v>451</v>
      </c>
      <c r="BX99" s="95" t="s">
        <v>451</v>
      </c>
      <c r="BY99" s="95" t="s">
        <v>451</v>
      </c>
      <c r="BZ99" s="95" t="s">
        <v>451</v>
      </c>
      <c r="CA99" s="95" t="s">
        <v>451</v>
      </c>
      <c r="CB99" s="95" t="s">
        <v>492</v>
      </c>
      <c r="CC99" s="95" t="s">
        <v>451</v>
      </c>
      <c r="CD99" s="95" t="s">
        <v>451</v>
      </c>
      <c r="CE99" s="95" t="s">
        <v>451</v>
      </c>
      <c r="CF99" s="95" t="s">
        <v>451</v>
      </c>
      <c r="CG99" s="95" t="s">
        <v>451</v>
      </c>
      <c r="CH99" s="780" t="s">
        <v>451</v>
      </c>
      <c r="CI99" s="95" t="s">
        <v>451</v>
      </c>
      <c r="CJ99" s="780" t="s">
        <v>451</v>
      </c>
      <c r="CK99" s="780" t="s">
        <v>451</v>
      </c>
      <c r="CL99" s="780" t="s">
        <v>451</v>
      </c>
      <c r="CM99" s="780" t="s">
        <v>451</v>
      </c>
      <c r="CN99" s="780" t="s">
        <v>451</v>
      </c>
      <c r="CO99" s="780" t="s">
        <v>451</v>
      </c>
      <c r="CP99" s="780" t="s">
        <v>451</v>
      </c>
      <c r="CQ99" s="780" t="s">
        <v>451</v>
      </c>
      <c r="CR99" s="95" t="s">
        <v>451</v>
      </c>
      <c r="CS99" s="780" t="s">
        <v>451</v>
      </c>
      <c r="CT99" s="95" t="s">
        <v>451</v>
      </c>
      <c r="CU99" s="780" t="s">
        <v>451</v>
      </c>
      <c r="CV99" s="780" t="s">
        <v>451</v>
      </c>
      <c r="CW99" s="780" t="s">
        <v>451</v>
      </c>
      <c r="CX99" s="780" t="s">
        <v>451</v>
      </c>
      <c r="CY99" s="780" t="s">
        <v>451</v>
      </c>
      <c r="CZ99" s="95" t="s">
        <v>451</v>
      </c>
      <c r="DA99" s="780" t="s">
        <v>451</v>
      </c>
      <c r="DB99" s="95" t="s">
        <v>995</v>
      </c>
      <c r="DC99" s="780" t="s">
        <v>451</v>
      </c>
      <c r="DD99" s="780" t="s">
        <v>451</v>
      </c>
      <c r="DE99" s="780" t="s">
        <v>451</v>
      </c>
      <c r="DF99" s="780" t="s">
        <v>451</v>
      </c>
      <c r="DG99" s="95" t="s">
        <v>451</v>
      </c>
      <c r="DH99" s="94" t="s">
        <v>451</v>
      </c>
      <c r="DI99" s="95" t="s">
        <v>451</v>
      </c>
      <c r="DJ99" s="95" t="s">
        <v>451</v>
      </c>
      <c r="DK99" s="95" t="s">
        <v>451</v>
      </c>
      <c r="DL99" s="95" t="s">
        <v>451</v>
      </c>
      <c r="DM99" s="780" t="s">
        <v>451</v>
      </c>
      <c r="DN99" s="780" t="s">
        <v>451</v>
      </c>
      <c r="DO99" s="780" t="s">
        <v>451</v>
      </c>
      <c r="DP99" s="780" t="s">
        <v>492</v>
      </c>
      <c r="DQ99" s="785" t="s">
        <v>451</v>
      </c>
      <c r="DR99" s="780" t="s">
        <v>457</v>
      </c>
      <c r="DS99" s="783"/>
      <c r="DT99" s="783"/>
      <c r="DU99" s="783"/>
      <c r="DV99" s="84" t="s">
        <v>492</v>
      </c>
      <c r="DW99" s="84" t="s">
        <v>492</v>
      </c>
      <c r="DX99" s="780" t="s">
        <v>451</v>
      </c>
      <c r="DY99" s="783"/>
      <c r="DZ99" s="780" t="s">
        <v>451</v>
      </c>
      <c r="EA99" s="780" t="s">
        <v>451</v>
      </c>
      <c r="EB99" s="95" t="s">
        <v>492</v>
      </c>
      <c r="EC99" s="783"/>
      <c r="ED99" s="95"/>
      <c r="EE99" s="783"/>
      <c r="EF99" s="783"/>
      <c r="EG99" s="783"/>
      <c r="EH99" s="783"/>
      <c r="EI99" s="780" t="s">
        <v>451</v>
      </c>
      <c r="EJ99" s="780" t="s">
        <v>451</v>
      </c>
      <c r="EK99" s="780" t="s">
        <v>451</v>
      </c>
      <c r="EL99" s="780" t="s">
        <v>451</v>
      </c>
      <c r="EM99" s="780" t="s">
        <v>451</v>
      </c>
      <c r="EN99" s="780"/>
      <c r="EO99" s="780"/>
      <c r="EP99" s="780" t="s">
        <v>451</v>
      </c>
      <c r="EQ99" s="783"/>
      <c r="ER99" s="780" t="s">
        <v>451</v>
      </c>
      <c r="ES99" s="780" t="s">
        <v>451</v>
      </c>
      <c r="ET99" s="780" t="s">
        <v>451</v>
      </c>
      <c r="EU99" s="780" t="s">
        <v>451</v>
      </c>
      <c r="EV99" s="780" t="s">
        <v>451</v>
      </c>
      <c r="EW99" s="780"/>
      <c r="EX99" s="780" t="s">
        <v>451</v>
      </c>
      <c r="EY99" s="780"/>
      <c r="EZ99" s="95" t="s">
        <v>451</v>
      </c>
      <c r="FA99" s="95" t="s">
        <v>451</v>
      </c>
      <c r="FB99" s="780" t="s">
        <v>451</v>
      </c>
      <c r="FC99" s="780" t="s">
        <v>451</v>
      </c>
      <c r="FD99" s="780" t="s">
        <v>451</v>
      </c>
      <c r="FE99" s="780" t="s">
        <v>451</v>
      </c>
      <c r="FF99" s="780" t="s">
        <v>451</v>
      </c>
      <c r="FG99" s="780" t="s">
        <v>451</v>
      </c>
      <c r="FH99" s="780" t="s">
        <v>451</v>
      </c>
      <c r="FI99" s="780"/>
      <c r="FJ99" s="780" t="s">
        <v>451</v>
      </c>
      <c r="FK99" s="780" t="s">
        <v>451</v>
      </c>
      <c r="FL99" s="780" t="s">
        <v>451</v>
      </c>
      <c r="FM99" s="780" t="s">
        <v>451</v>
      </c>
      <c r="FN99" s="780" t="s">
        <v>451</v>
      </c>
      <c r="FO99" s="780" t="s">
        <v>451</v>
      </c>
      <c r="FP99" s="780" t="s">
        <v>451</v>
      </c>
      <c r="FQ99" s="780" t="s">
        <v>451</v>
      </c>
      <c r="FR99" s="780" t="s">
        <v>451</v>
      </c>
      <c r="FS99" s="780" t="s">
        <v>451</v>
      </c>
      <c r="FT99" s="780" t="s">
        <v>451</v>
      </c>
      <c r="FU99" s="783"/>
      <c r="FV99" s="785" t="s">
        <v>451</v>
      </c>
      <c r="FW99" s="780" t="s">
        <v>451</v>
      </c>
      <c r="FX99" s="95" t="s">
        <v>451</v>
      </c>
      <c r="FY99" s="95" t="s">
        <v>492</v>
      </c>
      <c r="FZ99" s="780" t="s">
        <v>451</v>
      </c>
      <c r="GA99" s="780" t="s">
        <v>451</v>
      </c>
      <c r="GB99" s="780" t="s">
        <v>451</v>
      </c>
      <c r="GC99" s="780" t="s">
        <v>451</v>
      </c>
      <c r="GD99" s="780" t="s">
        <v>451</v>
      </c>
      <c r="GE99" s="783"/>
      <c r="GF99" s="95" t="s">
        <v>451</v>
      </c>
      <c r="GG99" s="785" t="s">
        <v>451</v>
      </c>
      <c r="GH99" s="783"/>
      <c r="GI99" s="780" t="s">
        <v>451</v>
      </c>
      <c r="GJ99" s="780" t="s">
        <v>492</v>
      </c>
      <c r="GK99" s="780" t="s">
        <v>451</v>
      </c>
      <c r="GL99" s="780" t="s">
        <v>451</v>
      </c>
      <c r="GM99" s="780" t="s">
        <v>451</v>
      </c>
      <c r="GN99" s="780" t="s">
        <v>451</v>
      </c>
      <c r="GO99" s="780" t="s">
        <v>451</v>
      </c>
      <c r="GP99" s="780" t="s">
        <v>451</v>
      </c>
      <c r="GQ99" s="780" t="s">
        <v>451</v>
      </c>
      <c r="GR99" s="780" t="s">
        <v>451</v>
      </c>
      <c r="GS99" s="780" t="s">
        <v>451</v>
      </c>
      <c r="GT99" s="780" t="s">
        <v>451</v>
      </c>
      <c r="GU99" s="780" t="s">
        <v>451</v>
      </c>
      <c r="GV99" s="780" t="s">
        <v>451</v>
      </c>
      <c r="GW99" s="780" t="s">
        <v>451</v>
      </c>
      <c r="GX99" s="780" t="s">
        <v>451</v>
      </c>
      <c r="GY99" s="780"/>
      <c r="GZ99" s="780" t="s">
        <v>451</v>
      </c>
      <c r="HA99" s="780" t="s">
        <v>451</v>
      </c>
      <c r="HB99" s="780" t="s">
        <v>451</v>
      </c>
      <c r="HC99" s="780" t="s">
        <v>451</v>
      </c>
      <c r="HD99" s="780" t="s">
        <v>451</v>
      </c>
      <c r="HE99" s="783"/>
      <c r="HF99" s="783"/>
      <c r="HG99" s="783"/>
      <c r="HH99" s="783"/>
      <c r="HI99" s="780" t="s">
        <v>451</v>
      </c>
      <c r="HJ99" s="95" t="s">
        <v>451</v>
      </c>
      <c r="HK99" s="95" t="s">
        <v>451</v>
      </c>
      <c r="HL99" s="780" t="s">
        <v>451</v>
      </c>
      <c r="HM99" s="95" t="s">
        <v>451</v>
      </c>
      <c r="HN99" s="783"/>
      <c r="HO99" s="783"/>
      <c r="HP99" s="783"/>
      <c r="HQ99" s="783"/>
      <c r="HR99" s="783"/>
      <c r="HS99" s="780" t="s">
        <v>451</v>
      </c>
      <c r="HT99" s="780" t="s">
        <v>451</v>
      </c>
      <c r="HU99" s="780" t="s">
        <v>457</v>
      </c>
      <c r="HV99" s="780" t="s">
        <v>451</v>
      </c>
      <c r="HW99" s="780" t="s">
        <v>451</v>
      </c>
      <c r="HX99" s="780" t="s">
        <v>451</v>
      </c>
      <c r="HY99" s="780" t="s">
        <v>451</v>
      </c>
      <c r="HZ99" s="780" t="s">
        <v>451</v>
      </c>
      <c r="IA99" s="780" t="s">
        <v>451</v>
      </c>
      <c r="IB99" s="780" t="s">
        <v>451</v>
      </c>
      <c r="IC99" s="780" t="s">
        <v>451</v>
      </c>
      <c r="ID99" s="780" t="s">
        <v>451</v>
      </c>
      <c r="IE99" s="780" t="s">
        <v>451</v>
      </c>
      <c r="IF99" s="780" t="s">
        <v>451</v>
      </c>
      <c r="IG99" s="783"/>
      <c r="IH99" s="783"/>
      <c r="II99" s="780"/>
      <c r="IJ99" s="783"/>
      <c r="IK99" s="783"/>
      <c r="IL99" s="90"/>
      <c r="IM99" s="95" t="s">
        <v>451</v>
      </c>
      <c r="IN99" s="95" t="s">
        <v>481</v>
      </c>
      <c r="IO99" s="780" t="s">
        <v>451</v>
      </c>
      <c r="IP99" s="780"/>
      <c r="IQ99" s="780" t="s">
        <v>481</v>
      </c>
      <c r="IR99" s="785" t="s">
        <v>451</v>
      </c>
      <c r="IS99" s="780" t="s">
        <v>451</v>
      </c>
      <c r="IT99" s="780" t="s">
        <v>451</v>
      </c>
      <c r="IU99" s="780" t="s">
        <v>451</v>
      </c>
      <c r="IV99" s="780" t="s">
        <v>451</v>
      </c>
      <c r="IW99" s="95" t="s">
        <v>492</v>
      </c>
      <c r="IX99" s="95" t="s">
        <v>492</v>
      </c>
      <c r="IY99" s="95" t="s">
        <v>492</v>
      </c>
      <c r="IZ99" s="95" t="s">
        <v>492</v>
      </c>
      <c r="JA99" s="95" t="s">
        <v>492</v>
      </c>
      <c r="JB99" s="95" t="s">
        <v>492</v>
      </c>
      <c r="JC99" s="95" t="s">
        <v>492</v>
      </c>
      <c r="JD99" s="95" t="s">
        <v>492</v>
      </c>
      <c r="JE99" s="95" t="s">
        <v>492</v>
      </c>
      <c r="JF99" s="95" t="s">
        <v>492</v>
      </c>
      <c r="JG99" s="95" t="s">
        <v>451</v>
      </c>
      <c r="JH99" s="95" t="s">
        <v>451</v>
      </c>
      <c r="JI99" s="95" t="s">
        <v>451</v>
      </c>
      <c r="JJ99" s="95" t="s">
        <v>451</v>
      </c>
      <c r="JK99" s="95" t="s">
        <v>451</v>
      </c>
      <c r="JL99" s="95" t="s">
        <v>451</v>
      </c>
      <c r="JM99" s="95" t="s">
        <v>451</v>
      </c>
      <c r="JN99" s="95" t="s">
        <v>451</v>
      </c>
      <c r="JO99" s="95" t="s">
        <v>451</v>
      </c>
      <c r="JP99" s="95" t="s">
        <v>451</v>
      </c>
      <c r="JQ99" s="95" t="s">
        <v>451</v>
      </c>
      <c r="JR99" s="95"/>
      <c r="JS99" s="780" t="s">
        <v>451</v>
      </c>
      <c r="JT99" s="780" t="s">
        <v>451</v>
      </c>
      <c r="JU99" s="780" t="s">
        <v>451</v>
      </c>
      <c r="JV99" s="780"/>
      <c r="JW99" s="780" t="s">
        <v>451</v>
      </c>
      <c r="JX99" s="780" t="s">
        <v>451</v>
      </c>
      <c r="JY99" s="780" t="s">
        <v>451</v>
      </c>
      <c r="JZ99" s="780" t="s">
        <v>451</v>
      </c>
      <c r="KA99" s="783"/>
      <c r="KB99" s="780"/>
      <c r="KC99" s="780" t="s">
        <v>451</v>
      </c>
      <c r="KD99" s="780" t="s">
        <v>451</v>
      </c>
      <c r="KE99" s="780" t="s">
        <v>451</v>
      </c>
      <c r="KF99" s="780" t="s">
        <v>451</v>
      </c>
      <c r="KG99" s="780">
        <v>0</v>
      </c>
      <c r="KH99" s="780" t="s">
        <v>451</v>
      </c>
      <c r="KI99" s="780" t="s">
        <v>457</v>
      </c>
      <c r="KJ99" s="780" t="s">
        <v>451</v>
      </c>
      <c r="KK99" s="780" t="s">
        <v>451</v>
      </c>
      <c r="KL99" s="780" t="s">
        <v>451</v>
      </c>
      <c r="KM99" s="780" t="s">
        <v>451</v>
      </c>
      <c r="KN99" s="780" t="s">
        <v>451</v>
      </c>
      <c r="KO99" s="780" t="s">
        <v>451</v>
      </c>
      <c r="KP99" s="95" t="s">
        <v>451</v>
      </c>
      <c r="KQ99" s="783"/>
      <c r="KR99" s="90" t="s">
        <v>492</v>
      </c>
      <c r="KS99" s="783"/>
      <c r="KT99" s="90" t="s">
        <v>492</v>
      </c>
      <c r="KU99" s="90" t="s">
        <v>489</v>
      </c>
      <c r="KV99" s="90" t="s">
        <v>492</v>
      </c>
      <c r="KW99" s="90"/>
      <c r="KX99" s="90" t="s">
        <v>492</v>
      </c>
      <c r="KY99" s="90" t="s">
        <v>489</v>
      </c>
      <c r="KZ99" s="90" t="s">
        <v>492</v>
      </c>
      <c r="LA99" s="90" t="s">
        <v>492</v>
      </c>
      <c r="LB99" s="90" t="s">
        <v>492</v>
      </c>
      <c r="LC99" s="90" t="s">
        <v>492</v>
      </c>
      <c r="LD99" s="90" t="s">
        <v>492</v>
      </c>
      <c r="LE99" s="90" t="s">
        <v>492</v>
      </c>
      <c r="LF99" s="90" t="s">
        <v>492</v>
      </c>
      <c r="LG99" s="90" t="s">
        <v>492</v>
      </c>
      <c r="LH99" s="90"/>
      <c r="LI99" s="90"/>
      <c r="LJ99" s="90" t="s">
        <v>492</v>
      </c>
      <c r="LK99" s="90" t="s">
        <v>492</v>
      </c>
      <c r="LL99" s="90" t="s">
        <v>489</v>
      </c>
      <c r="LM99" s="90" t="s">
        <v>489</v>
      </c>
      <c r="LN99" s="90" t="s">
        <v>492</v>
      </c>
      <c r="LO99" s="90"/>
      <c r="LP99" s="90" t="s">
        <v>492</v>
      </c>
      <c r="LQ99" s="90" t="s">
        <v>492</v>
      </c>
    </row>
    <row r="100" spans="1:329" ht="141.75" customHeight="1" x14ac:dyDescent="0.2">
      <c r="A100" s="750"/>
      <c r="B100" s="751"/>
      <c r="C100" s="750"/>
      <c r="D100" s="747"/>
      <c r="E100" s="85" t="s">
        <v>321</v>
      </c>
      <c r="F100" s="783"/>
      <c r="G100" s="95"/>
      <c r="H100" s="783"/>
      <c r="I100" s="783"/>
      <c r="J100" s="95"/>
      <c r="K100" s="780"/>
      <c r="L100" s="69" t="s">
        <v>481</v>
      </c>
      <c r="M100" s="69" t="s">
        <v>481</v>
      </c>
      <c r="N100" s="69" t="s">
        <v>481</v>
      </c>
      <c r="O100" s="69" t="s">
        <v>481</v>
      </c>
      <c r="P100" s="69" t="s">
        <v>481</v>
      </c>
      <c r="Q100" s="95"/>
      <c r="R100" s="780" t="s">
        <v>4783</v>
      </c>
      <c r="S100" s="95"/>
      <c r="T100" s="780"/>
      <c r="U100" s="780"/>
      <c r="V100" s="95"/>
      <c r="W100" s="780"/>
      <c r="X100" s="95"/>
      <c r="Y100" s="95"/>
      <c r="Z100" s="95"/>
      <c r="AA100" s="783"/>
      <c r="AB100" s="95"/>
      <c r="AC100" s="784"/>
      <c r="AD100" s="783"/>
      <c r="AE100" s="783"/>
      <c r="AF100" s="783"/>
      <c r="AG100" s="783"/>
      <c r="AH100" s="783"/>
      <c r="AI100" s="783"/>
      <c r="AJ100" s="780"/>
      <c r="AK100" s="780"/>
      <c r="AL100" s="95"/>
      <c r="AM100" s="95"/>
      <c r="AN100" s="95"/>
      <c r="AO100" s="783"/>
      <c r="AP100" s="95"/>
      <c r="AQ100" s="783"/>
      <c r="AR100" s="780"/>
      <c r="AS100" s="780" t="s">
        <v>3243</v>
      </c>
      <c r="AT100" s="783"/>
      <c r="AU100" s="95"/>
      <c r="AV100" s="780"/>
      <c r="AW100" s="780"/>
      <c r="AX100" s="95"/>
      <c r="AY100" s="95"/>
      <c r="AZ100" s="783"/>
      <c r="BA100" s="783"/>
      <c r="BB100" s="783"/>
      <c r="BC100" s="783"/>
      <c r="BD100" s="95"/>
      <c r="BE100" s="95"/>
      <c r="BF100" s="95"/>
      <c r="BG100" s="783"/>
      <c r="BH100" s="783"/>
      <c r="BI100" s="783"/>
      <c r="BJ100" s="783"/>
      <c r="BK100" s="783"/>
      <c r="BL100" s="69" t="s">
        <v>6467</v>
      </c>
      <c r="BM100" s="69" t="s">
        <v>6660</v>
      </c>
      <c r="BN100" s="783"/>
      <c r="BO100" s="783"/>
      <c r="BP100" s="783"/>
      <c r="BQ100" s="69" t="s">
        <v>6661</v>
      </c>
      <c r="BR100" s="783"/>
      <c r="BS100" s="783" t="s">
        <v>481</v>
      </c>
      <c r="BT100" s="783"/>
      <c r="BU100" s="780" t="s">
        <v>481</v>
      </c>
      <c r="BV100" s="95"/>
      <c r="BW100" s="780"/>
      <c r="BX100" s="95"/>
      <c r="BY100" s="95"/>
      <c r="BZ100" s="95" t="s">
        <v>481</v>
      </c>
      <c r="CA100" s="95"/>
      <c r="CB100" s="95"/>
      <c r="CC100" s="95"/>
      <c r="CD100" s="95"/>
      <c r="CE100" s="95"/>
      <c r="CF100" s="95"/>
      <c r="CG100" s="95"/>
      <c r="CH100" s="780"/>
      <c r="CI100" s="95"/>
      <c r="CJ100" s="780"/>
      <c r="CK100" s="780"/>
      <c r="CL100" s="780" t="s">
        <v>6477</v>
      </c>
      <c r="CM100" s="780"/>
      <c r="CN100" s="780"/>
      <c r="CO100" s="780"/>
      <c r="CP100" s="780"/>
      <c r="CQ100" s="780">
        <v>0</v>
      </c>
      <c r="CR100" s="95">
        <v>0</v>
      </c>
      <c r="CS100" s="780">
        <v>0</v>
      </c>
      <c r="CT100" s="95"/>
      <c r="CU100" s="780">
        <v>0</v>
      </c>
      <c r="CV100" s="780" t="s">
        <v>481</v>
      </c>
      <c r="CW100" s="780"/>
      <c r="CX100" s="780"/>
      <c r="CY100" s="780"/>
      <c r="CZ100" s="95"/>
      <c r="DA100" s="780"/>
      <c r="DB100" s="95"/>
      <c r="DC100" s="780"/>
      <c r="DD100" s="780"/>
      <c r="DE100" s="780"/>
      <c r="DF100" s="780"/>
      <c r="DG100" s="95" t="s">
        <v>451</v>
      </c>
      <c r="DH100" s="94"/>
      <c r="DI100" s="95"/>
      <c r="DJ100" s="95"/>
      <c r="DK100" s="95" t="s">
        <v>481</v>
      </c>
      <c r="DL100" s="95"/>
      <c r="DM100" s="780" t="s">
        <v>451</v>
      </c>
      <c r="DN100" s="780"/>
      <c r="DO100" s="780"/>
      <c r="DP100" s="780"/>
      <c r="DQ100" s="785"/>
      <c r="DR100" s="780" t="s">
        <v>6662</v>
      </c>
      <c r="DS100" s="783"/>
      <c r="DT100" s="783"/>
      <c r="DU100" s="783"/>
      <c r="DV100" s="84"/>
      <c r="DW100" s="84"/>
      <c r="DX100" s="780"/>
      <c r="DY100" s="783"/>
      <c r="DZ100" s="780" t="s">
        <v>481</v>
      </c>
      <c r="EA100" s="780"/>
      <c r="EB100" s="95"/>
      <c r="EC100" s="783"/>
      <c r="ED100" s="95"/>
      <c r="EE100" s="783"/>
      <c r="EF100" s="783"/>
      <c r="EG100" s="783"/>
      <c r="EH100" s="783"/>
      <c r="EI100" s="780"/>
      <c r="EJ100" s="780"/>
      <c r="EK100" s="780"/>
      <c r="EL100" s="780"/>
      <c r="EM100" s="780"/>
      <c r="EN100" s="780"/>
      <c r="EO100" s="780"/>
      <c r="EP100" s="780" t="s">
        <v>451</v>
      </c>
      <c r="EQ100" s="783"/>
      <c r="ER100" s="780" t="s">
        <v>451</v>
      </c>
      <c r="ES100" s="780" t="s">
        <v>481</v>
      </c>
      <c r="ET100" s="780"/>
      <c r="EU100" s="780" t="s">
        <v>481</v>
      </c>
      <c r="EV100" s="780" t="s">
        <v>481</v>
      </c>
      <c r="EW100" s="780"/>
      <c r="EX100" s="780" t="s">
        <v>451</v>
      </c>
      <c r="EY100" s="780" t="s">
        <v>451</v>
      </c>
      <c r="EZ100" s="95" t="s">
        <v>481</v>
      </c>
      <c r="FA100" s="95"/>
      <c r="FB100" s="780"/>
      <c r="FC100" s="780"/>
      <c r="FD100" s="780"/>
      <c r="FE100" s="780"/>
      <c r="FF100" s="780" t="s">
        <v>481</v>
      </c>
      <c r="FG100" s="780" t="s">
        <v>481</v>
      </c>
      <c r="FH100" s="780"/>
      <c r="FI100" s="780" t="s">
        <v>451</v>
      </c>
      <c r="FJ100" s="780" t="s">
        <v>3943</v>
      </c>
      <c r="FK100" s="780"/>
      <c r="FL100" s="780"/>
      <c r="FM100" s="780"/>
      <c r="FN100" s="780"/>
      <c r="FO100" s="780"/>
      <c r="FP100" s="780"/>
      <c r="FQ100" s="780"/>
      <c r="FR100" s="780"/>
      <c r="FS100" s="780"/>
      <c r="FT100" s="780"/>
      <c r="FU100" s="783"/>
      <c r="FV100" s="785"/>
      <c r="FW100" s="780"/>
      <c r="FX100" s="95"/>
      <c r="FY100" s="95"/>
      <c r="FZ100" s="780"/>
      <c r="GA100" s="780"/>
      <c r="GB100" s="780"/>
      <c r="GC100" s="780"/>
      <c r="GD100" s="780"/>
      <c r="GE100" s="783"/>
      <c r="GF100" s="95"/>
      <c r="GG100" s="785" t="s">
        <v>481</v>
      </c>
      <c r="GH100" s="783"/>
      <c r="GI100" s="780" t="s">
        <v>481</v>
      </c>
      <c r="GJ100" s="780" t="s">
        <v>481</v>
      </c>
      <c r="GK100" s="780" t="s">
        <v>481</v>
      </c>
      <c r="GL100" s="780" t="s">
        <v>481</v>
      </c>
      <c r="GM100" s="780" t="s">
        <v>481</v>
      </c>
      <c r="GN100" s="780" t="s">
        <v>481</v>
      </c>
      <c r="GO100" s="780" t="s">
        <v>481</v>
      </c>
      <c r="GP100" s="780" t="s">
        <v>481</v>
      </c>
      <c r="GQ100" s="780" t="s">
        <v>481</v>
      </c>
      <c r="GR100" s="780" t="s">
        <v>481</v>
      </c>
      <c r="GS100" s="780" t="s">
        <v>481</v>
      </c>
      <c r="GT100" s="780" t="s">
        <v>481</v>
      </c>
      <c r="GU100" s="780" t="s">
        <v>481</v>
      </c>
      <c r="GV100" s="780" t="s">
        <v>481</v>
      </c>
      <c r="GW100" s="780" t="s">
        <v>481</v>
      </c>
      <c r="GX100" s="780" t="s">
        <v>481</v>
      </c>
      <c r="GY100" s="780"/>
      <c r="GZ100" s="780" t="s">
        <v>481</v>
      </c>
      <c r="HA100" s="780" t="s">
        <v>481</v>
      </c>
      <c r="HB100" s="780" t="s">
        <v>481</v>
      </c>
      <c r="HC100" s="780" t="s">
        <v>481</v>
      </c>
      <c r="HD100" s="780" t="s">
        <v>481</v>
      </c>
      <c r="HE100" s="783"/>
      <c r="HF100" s="783"/>
      <c r="HG100" s="783"/>
      <c r="HH100" s="783"/>
      <c r="HI100" s="780"/>
      <c r="HJ100" s="95" t="s">
        <v>481</v>
      </c>
      <c r="HK100" s="95"/>
      <c r="HL100" s="780"/>
      <c r="HM100" s="95"/>
      <c r="HN100" s="783"/>
      <c r="HO100" s="783"/>
      <c r="HP100" s="783"/>
      <c r="HQ100" s="783"/>
      <c r="HR100" s="783"/>
      <c r="HS100" s="780"/>
      <c r="HT100" s="780"/>
      <c r="HU100" s="780" t="s">
        <v>6520</v>
      </c>
      <c r="HV100" s="780"/>
      <c r="HW100" s="780" t="s">
        <v>481</v>
      </c>
      <c r="HX100" s="780" t="s">
        <v>481</v>
      </c>
      <c r="HY100" s="780" t="s">
        <v>451</v>
      </c>
      <c r="HZ100" s="780" t="s">
        <v>451</v>
      </c>
      <c r="IA100" s="780"/>
      <c r="IB100" s="780"/>
      <c r="IC100" s="780" t="s">
        <v>481</v>
      </c>
      <c r="ID100" s="780"/>
      <c r="IE100" s="780"/>
      <c r="IF100" s="780"/>
      <c r="IG100" s="783"/>
      <c r="IH100" s="783"/>
      <c r="II100" s="780"/>
      <c r="IJ100" s="783"/>
      <c r="IK100" s="783"/>
      <c r="IL100" s="90"/>
      <c r="IM100" s="95" t="s">
        <v>481</v>
      </c>
      <c r="IN100" s="95" t="s">
        <v>481</v>
      </c>
      <c r="IO100" s="780"/>
      <c r="IP100" s="780"/>
      <c r="IQ100" s="780" t="s">
        <v>481</v>
      </c>
      <c r="IR100" s="785"/>
      <c r="IS100" s="780"/>
      <c r="IT100" s="780"/>
      <c r="IU100" s="780"/>
      <c r="IV100" s="780" t="s">
        <v>451</v>
      </c>
      <c r="IW100" s="95"/>
      <c r="IX100" s="95"/>
      <c r="IY100" s="95"/>
      <c r="IZ100" s="95"/>
      <c r="JA100" s="95"/>
      <c r="JB100" s="95"/>
      <c r="JC100" s="95"/>
      <c r="JD100" s="95"/>
      <c r="JE100" s="95"/>
      <c r="JF100" s="95"/>
      <c r="JG100" s="95"/>
      <c r="JH100" s="95"/>
      <c r="JI100" s="95"/>
      <c r="JJ100" s="95"/>
      <c r="JK100" s="95"/>
      <c r="JL100" s="95"/>
      <c r="JM100" s="95"/>
      <c r="JN100" s="95"/>
      <c r="JO100" s="95"/>
      <c r="JP100" s="95"/>
      <c r="JQ100" s="95"/>
      <c r="JR100" s="95"/>
      <c r="JS100" s="780"/>
      <c r="JT100" s="780"/>
      <c r="JU100" s="780"/>
      <c r="JV100" s="780"/>
      <c r="JW100" s="780"/>
      <c r="JX100" s="780"/>
      <c r="JY100" s="780"/>
      <c r="JZ100" s="780"/>
      <c r="KA100" s="783"/>
      <c r="KB100" s="780"/>
      <c r="KC100" s="780"/>
      <c r="KD100" s="780"/>
      <c r="KE100" s="780"/>
      <c r="KF100" s="780"/>
      <c r="KG100" s="780">
        <v>0</v>
      </c>
      <c r="KH100" s="780"/>
      <c r="KI100" s="780"/>
      <c r="KJ100" s="780"/>
      <c r="KK100" s="780"/>
      <c r="KL100" s="780"/>
      <c r="KM100" s="780"/>
      <c r="KN100" s="780"/>
      <c r="KO100" s="780"/>
      <c r="KP100" s="95"/>
      <c r="KQ100" s="783"/>
      <c r="KR100" s="90"/>
      <c r="KS100" s="783"/>
      <c r="KT100" s="90"/>
      <c r="KU100" s="90" t="s">
        <v>6663</v>
      </c>
      <c r="KV100" s="90"/>
      <c r="KW100" s="90"/>
      <c r="KX100" s="90"/>
      <c r="KY100" s="90" t="s">
        <v>6664</v>
      </c>
      <c r="KZ100" s="90"/>
      <c r="LA100" s="90" t="s">
        <v>481</v>
      </c>
      <c r="LB100" s="90" t="s">
        <v>481</v>
      </c>
      <c r="LC100" s="90" t="s">
        <v>481</v>
      </c>
      <c r="LD100" s="90" t="s">
        <v>481</v>
      </c>
      <c r="LE100" s="90" t="s">
        <v>481</v>
      </c>
      <c r="LF100" s="90" t="s">
        <v>481</v>
      </c>
      <c r="LG100" s="90" t="s">
        <v>481</v>
      </c>
      <c r="LH100" s="90"/>
      <c r="LI100" s="90"/>
      <c r="LJ100" s="90"/>
      <c r="LK100" s="90"/>
      <c r="LL100" s="90" t="s">
        <v>6665</v>
      </c>
      <c r="LM100" s="90" t="s">
        <v>6666</v>
      </c>
      <c r="LN100" s="90"/>
      <c r="LO100" s="90"/>
      <c r="LP100" s="90"/>
      <c r="LQ100" s="90"/>
    </row>
    <row r="101" spans="1:329" ht="28" x14ac:dyDescent="0.2">
      <c r="A101" s="750"/>
      <c r="B101" s="751"/>
      <c r="C101" s="750"/>
      <c r="D101" s="747"/>
      <c r="E101" s="85" t="s">
        <v>325</v>
      </c>
      <c r="F101" s="783"/>
      <c r="G101" s="95"/>
      <c r="H101" s="783"/>
      <c r="I101" s="783"/>
      <c r="J101" s="95"/>
      <c r="K101" s="780"/>
      <c r="L101" s="69" t="s">
        <v>481</v>
      </c>
      <c r="M101" s="69" t="s">
        <v>481</v>
      </c>
      <c r="N101" s="69" t="s">
        <v>481</v>
      </c>
      <c r="O101" s="69" t="s">
        <v>481</v>
      </c>
      <c r="P101" s="69" t="s">
        <v>481</v>
      </c>
      <c r="Q101" s="95"/>
      <c r="R101" s="780" t="s">
        <v>4783</v>
      </c>
      <c r="S101" s="95"/>
      <c r="T101" s="780"/>
      <c r="U101" s="780"/>
      <c r="V101" s="95"/>
      <c r="W101" s="780"/>
      <c r="X101" s="95"/>
      <c r="Y101" s="95"/>
      <c r="Z101" s="95"/>
      <c r="AA101" s="783"/>
      <c r="AB101" s="95"/>
      <c r="AC101" s="784"/>
      <c r="AD101" s="783"/>
      <c r="AE101" s="783"/>
      <c r="AF101" s="783"/>
      <c r="AG101" s="783"/>
      <c r="AH101" s="783"/>
      <c r="AI101" s="783"/>
      <c r="AJ101" s="780"/>
      <c r="AK101" s="780"/>
      <c r="AL101" s="95"/>
      <c r="AM101" s="95"/>
      <c r="AN101" s="95"/>
      <c r="AO101" s="783"/>
      <c r="AP101" s="95"/>
      <c r="AQ101" s="783"/>
      <c r="AR101" s="780"/>
      <c r="AS101" s="780" t="s">
        <v>3243</v>
      </c>
      <c r="AT101" s="783"/>
      <c r="AU101" s="95"/>
      <c r="AV101" s="780"/>
      <c r="AW101" s="780"/>
      <c r="AX101" s="95"/>
      <c r="AY101" s="95"/>
      <c r="AZ101" s="783"/>
      <c r="BA101" s="783"/>
      <c r="BB101" s="783"/>
      <c r="BC101" s="783"/>
      <c r="BD101" s="95"/>
      <c r="BE101" s="95"/>
      <c r="BF101" s="95"/>
      <c r="BG101" s="783"/>
      <c r="BH101" s="783"/>
      <c r="BI101" s="783"/>
      <c r="BJ101" s="783"/>
      <c r="BK101" s="783"/>
      <c r="BL101" s="69">
        <v>54</v>
      </c>
      <c r="BM101" s="69">
        <v>77</v>
      </c>
      <c r="BN101" s="783"/>
      <c r="BO101" s="783"/>
      <c r="BP101" s="783"/>
      <c r="BQ101" s="69">
        <v>200</v>
      </c>
      <c r="BR101" s="783"/>
      <c r="BS101" s="783" t="s">
        <v>481</v>
      </c>
      <c r="BT101" s="783"/>
      <c r="BU101" s="780" t="s">
        <v>481</v>
      </c>
      <c r="BV101" s="95"/>
      <c r="BW101" s="780"/>
      <c r="BX101" s="95"/>
      <c r="BY101" s="95"/>
      <c r="BZ101" s="95" t="s">
        <v>481</v>
      </c>
      <c r="CA101" s="95"/>
      <c r="CB101" s="95"/>
      <c r="CC101" s="95"/>
      <c r="CD101" s="95"/>
      <c r="CE101" s="95"/>
      <c r="CF101" s="95"/>
      <c r="CG101" s="95"/>
      <c r="CH101" s="780">
        <v>0</v>
      </c>
      <c r="CI101" s="95">
        <v>0</v>
      </c>
      <c r="CJ101" s="780">
        <v>0</v>
      </c>
      <c r="CK101" s="780">
        <v>0</v>
      </c>
      <c r="CL101" s="780">
        <v>30</v>
      </c>
      <c r="CM101" s="780"/>
      <c r="CN101" s="780"/>
      <c r="CO101" s="780"/>
      <c r="CP101" s="780"/>
      <c r="CQ101" s="780">
        <v>0</v>
      </c>
      <c r="CR101" s="95">
        <v>0</v>
      </c>
      <c r="CS101" s="780">
        <v>0</v>
      </c>
      <c r="CT101" s="95"/>
      <c r="CU101" s="780">
        <v>0</v>
      </c>
      <c r="CV101" s="780" t="s">
        <v>481</v>
      </c>
      <c r="CW101" s="780"/>
      <c r="CX101" s="780"/>
      <c r="CY101" s="780"/>
      <c r="CZ101" s="95"/>
      <c r="DA101" s="780"/>
      <c r="DB101" s="95"/>
      <c r="DC101" s="780"/>
      <c r="DD101" s="780"/>
      <c r="DE101" s="780"/>
      <c r="DF101" s="780"/>
      <c r="DG101" s="95">
        <v>0</v>
      </c>
      <c r="DH101" s="94"/>
      <c r="DI101" s="95"/>
      <c r="DJ101" s="95"/>
      <c r="DK101" s="95">
        <v>0</v>
      </c>
      <c r="DL101" s="95"/>
      <c r="DM101" s="780" t="s">
        <v>451</v>
      </c>
      <c r="DN101" s="780"/>
      <c r="DO101" s="780"/>
      <c r="DP101" s="780"/>
      <c r="DQ101" s="785"/>
      <c r="DR101" s="780">
        <v>400</v>
      </c>
      <c r="DS101" s="783"/>
      <c r="DT101" s="783"/>
      <c r="DU101" s="783"/>
      <c r="DV101" s="84">
        <v>0</v>
      </c>
      <c r="DW101" s="84">
        <v>0</v>
      </c>
      <c r="DX101" s="780"/>
      <c r="DY101" s="783"/>
      <c r="DZ101" s="780" t="s">
        <v>481</v>
      </c>
      <c r="EA101" s="780"/>
      <c r="EB101" s="95"/>
      <c r="EC101" s="783"/>
      <c r="ED101" s="95"/>
      <c r="EE101" s="783"/>
      <c r="EF101" s="783"/>
      <c r="EG101" s="783"/>
      <c r="EH101" s="783"/>
      <c r="EI101" s="780"/>
      <c r="EJ101" s="780"/>
      <c r="EK101" s="780"/>
      <c r="EL101" s="780"/>
      <c r="EM101" s="780"/>
      <c r="EN101" s="780"/>
      <c r="EO101" s="780"/>
      <c r="EP101" s="780" t="s">
        <v>451</v>
      </c>
      <c r="EQ101" s="783"/>
      <c r="ER101" s="780" t="s">
        <v>451</v>
      </c>
      <c r="ES101" s="780">
        <v>0</v>
      </c>
      <c r="ET101" s="780"/>
      <c r="EU101" s="780" t="s">
        <v>481</v>
      </c>
      <c r="EV101" s="780" t="s">
        <v>481</v>
      </c>
      <c r="EW101" s="780"/>
      <c r="EX101" s="780" t="s">
        <v>451</v>
      </c>
      <c r="EY101" s="780"/>
      <c r="EZ101" s="95" t="s">
        <v>481</v>
      </c>
      <c r="FA101" s="95"/>
      <c r="FB101" s="780"/>
      <c r="FC101" s="780"/>
      <c r="FD101" s="780"/>
      <c r="FE101" s="780"/>
      <c r="FF101" s="780" t="s">
        <v>481</v>
      </c>
      <c r="FG101" s="780" t="s">
        <v>481</v>
      </c>
      <c r="FH101" s="780"/>
      <c r="FI101" s="780"/>
      <c r="FJ101" s="780" t="s">
        <v>3943</v>
      </c>
      <c r="FK101" s="780"/>
      <c r="FL101" s="780"/>
      <c r="FM101" s="780"/>
      <c r="FN101" s="780"/>
      <c r="FO101" s="780"/>
      <c r="FP101" s="780"/>
      <c r="FQ101" s="780"/>
      <c r="FR101" s="780"/>
      <c r="FS101" s="780"/>
      <c r="FT101" s="780"/>
      <c r="FU101" s="783"/>
      <c r="FV101" s="785"/>
      <c r="FW101" s="780"/>
      <c r="FX101" s="95"/>
      <c r="FY101" s="95"/>
      <c r="FZ101" s="780"/>
      <c r="GA101" s="780"/>
      <c r="GB101" s="780"/>
      <c r="GC101" s="780"/>
      <c r="GD101" s="780"/>
      <c r="GE101" s="783"/>
      <c r="GF101" s="95"/>
      <c r="GG101" s="785" t="s">
        <v>481</v>
      </c>
      <c r="GH101" s="783"/>
      <c r="GI101" s="780" t="s">
        <v>481</v>
      </c>
      <c r="GJ101" s="780" t="s">
        <v>481</v>
      </c>
      <c r="GK101" s="780" t="s">
        <v>481</v>
      </c>
      <c r="GL101" s="780" t="s">
        <v>481</v>
      </c>
      <c r="GM101" s="780" t="s">
        <v>481</v>
      </c>
      <c r="GN101" s="780" t="s">
        <v>481</v>
      </c>
      <c r="GO101" s="780" t="s">
        <v>481</v>
      </c>
      <c r="GP101" s="780" t="s">
        <v>481</v>
      </c>
      <c r="GQ101" s="780" t="s">
        <v>481</v>
      </c>
      <c r="GR101" s="780" t="s">
        <v>481</v>
      </c>
      <c r="GS101" s="780" t="s">
        <v>481</v>
      </c>
      <c r="GT101" s="780" t="s">
        <v>481</v>
      </c>
      <c r="GU101" s="780" t="s">
        <v>481</v>
      </c>
      <c r="GV101" s="780" t="s">
        <v>481</v>
      </c>
      <c r="GW101" s="780" t="s">
        <v>481</v>
      </c>
      <c r="GX101" s="780" t="s">
        <v>481</v>
      </c>
      <c r="GY101" s="780"/>
      <c r="GZ101" s="780" t="s">
        <v>481</v>
      </c>
      <c r="HA101" s="780" t="s">
        <v>481</v>
      </c>
      <c r="HB101" s="780" t="s">
        <v>481</v>
      </c>
      <c r="HC101" s="780" t="s">
        <v>481</v>
      </c>
      <c r="HD101" s="780" t="s">
        <v>481</v>
      </c>
      <c r="HE101" s="783"/>
      <c r="HF101" s="783"/>
      <c r="HG101" s="783"/>
      <c r="HH101" s="783"/>
      <c r="HI101" s="780"/>
      <c r="HJ101" s="95" t="s">
        <v>481</v>
      </c>
      <c r="HK101" s="95"/>
      <c r="HL101" s="780"/>
      <c r="HM101" s="95"/>
      <c r="HN101" s="783"/>
      <c r="HO101" s="783"/>
      <c r="HP101" s="783"/>
      <c r="HQ101" s="783"/>
      <c r="HR101" s="783"/>
      <c r="HS101" s="780"/>
      <c r="HT101" s="780"/>
      <c r="HU101" s="780">
        <v>18</v>
      </c>
      <c r="HV101" s="780"/>
      <c r="HW101" s="780" t="s">
        <v>481</v>
      </c>
      <c r="HX101" s="780" t="s">
        <v>481</v>
      </c>
      <c r="HY101" s="780" t="s">
        <v>451</v>
      </c>
      <c r="HZ101" s="780" t="s">
        <v>451</v>
      </c>
      <c r="IA101" s="780"/>
      <c r="IB101" s="780"/>
      <c r="IC101" s="780" t="s">
        <v>481</v>
      </c>
      <c r="ID101" s="780"/>
      <c r="IE101" s="780"/>
      <c r="IF101" s="780"/>
      <c r="IG101" s="783"/>
      <c r="IH101" s="783"/>
      <c r="II101" s="780"/>
      <c r="IJ101" s="783"/>
      <c r="IK101" s="783"/>
      <c r="IL101" s="90"/>
      <c r="IM101" s="95" t="s">
        <v>481</v>
      </c>
      <c r="IN101" s="95" t="s">
        <v>481</v>
      </c>
      <c r="IO101" s="780"/>
      <c r="IP101" s="780"/>
      <c r="IQ101" s="780" t="s">
        <v>481</v>
      </c>
      <c r="IR101" s="785"/>
      <c r="IS101" s="780"/>
      <c r="IT101" s="780"/>
      <c r="IU101" s="780"/>
      <c r="IV101" s="780" t="s">
        <v>451</v>
      </c>
      <c r="IW101" s="95"/>
      <c r="IX101" s="95"/>
      <c r="IY101" s="95"/>
      <c r="IZ101" s="95"/>
      <c r="JA101" s="95"/>
      <c r="JB101" s="95"/>
      <c r="JC101" s="95"/>
      <c r="JD101" s="95"/>
      <c r="JE101" s="95"/>
      <c r="JF101" s="95"/>
      <c r="JG101" s="95"/>
      <c r="JH101" s="95"/>
      <c r="JI101" s="95"/>
      <c r="JJ101" s="95"/>
      <c r="JK101" s="95"/>
      <c r="JL101" s="95"/>
      <c r="JM101" s="95"/>
      <c r="JN101" s="95"/>
      <c r="JO101" s="95"/>
      <c r="JP101" s="95"/>
      <c r="JQ101" s="95"/>
      <c r="JR101" s="95"/>
      <c r="JS101" s="780"/>
      <c r="JT101" s="780"/>
      <c r="JU101" s="780"/>
      <c r="JV101" s="780"/>
      <c r="JW101" s="780"/>
      <c r="JX101" s="780"/>
      <c r="JY101" s="780"/>
      <c r="JZ101" s="780"/>
      <c r="KA101" s="783"/>
      <c r="KB101" s="780"/>
      <c r="KC101" s="780"/>
      <c r="KD101" s="780"/>
      <c r="KE101" s="780"/>
      <c r="KF101" s="780"/>
      <c r="KG101" s="780">
        <v>0</v>
      </c>
      <c r="KH101" s="780"/>
      <c r="KI101" s="780"/>
      <c r="KJ101" s="780"/>
      <c r="KK101" s="780"/>
      <c r="KL101" s="780"/>
      <c r="KM101" s="780"/>
      <c r="KN101" s="780"/>
      <c r="KO101" s="780"/>
      <c r="KP101" s="95"/>
      <c r="KQ101" s="783"/>
      <c r="KR101" s="90"/>
      <c r="KS101" s="783"/>
      <c r="KT101" s="90"/>
      <c r="KU101" s="90">
        <v>1125</v>
      </c>
      <c r="KV101" s="90"/>
      <c r="KW101" s="90"/>
      <c r="KX101" s="90"/>
      <c r="KY101" s="90">
        <v>4</v>
      </c>
      <c r="KZ101" s="90"/>
      <c r="LA101" s="90" t="s">
        <v>481</v>
      </c>
      <c r="LB101" s="90" t="s">
        <v>481</v>
      </c>
      <c r="LC101" s="90" t="s">
        <v>481</v>
      </c>
      <c r="LD101" s="90" t="s">
        <v>481</v>
      </c>
      <c r="LE101" s="90" t="s">
        <v>481</v>
      </c>
      <c r="LF101" s="90" t="s">
        <v>481</v>
      </c>
      <c r="LG101" s="90" t="s">
        <v>481</v>
      </c>
      <c r="LH101" s="90"/>
      <c r="LI101" s="90"/>
      <c r="LJ101" s="90"/>
      <c r="LK101" s="90"/>
      <c r="LL101" s="90">
        <v>1112</v>
      </c>
      <c r="LM101" s="90">
        <v>22</v>
      </c>
      <c r="LN101" s="90"/>
      <c r="LO101" s="90"/>
      <c r="LP101" s="90"/>
      <c r="LQ101" s="90"/>
    </row>
    <row r="102" spans="1:329" ht="28" x14ac:dyDescent="0.2">
      <c r="A102" s="750"/>
      <c r="B102" s="751"/>
      <c r="C102" s="750" t="s">
        <v>332</v>
      </c>
      <c r="D102" s="747" t="s">
        <v>333</v>
      </c>
      <c r="E102" s="85" t="s">
        <v>320</v>
      </c>
      <c r="F102" s="783"/>
      <c r="G102" s="95"/>
      <c r="H102" s="783"/>
      <c r="I102" s="783"/>
      <c r="J102" s="95" t="s">
        <v>457</v>
      </c>
      <c r="K102" s="780" t="s">
        <v>451</v>
      </c>
      <c r="L102" s="69" t="s">
        <v>492</v>
      </c>
      <c r="M102" s="69" t="s">
        <v>492</v>
      </c>
      <c r="N102" s="69" t="s">
        <v>492</v>
      </c>
      <c r="O102" s="69" t="s">
        <v>492</v>
      </c>
      <c r="P102" s="69" t="s">
        <v>492</v>
      </c>
      <c r="Q102" s="95"/>
      <c r="R102" s="780" t="s">
        <v>451</v>
      </c>
      <c r="S102" s="95" t="s">
        <v>451</v>
      </c>
      <c r="T102" s="780" t="s">
        <v>451</v>
      </c>
      <c r="U102" s="780" t="s">
        <v>451</v>
      </c>
      <c r="V102" s="95" t="s">
        <v>451</v>
      </c>
      <c r="W102" s="780" t="s">
        <v>451</v>
      </c>
      <c r="X102" s="95" t="s">
        <v>451</v>
      </c>
      <c r="Y102" s="95" t="s">
        <v>451</v>
      </c>
      <c r="Z102" s="95" t="s">
        <v>451</v>
      </c>
      <c r="AA102" s="783"/>
      <c r="AB102" s="95" t="s">
        <v>451</v>
      </c>
      <c r="AC102" s="784" t="s">
        <v>451</v>
      </c>
      <c r="AD102" s="783"/>
      <c r="AE102" s="783"/>
      <c r="AF102" s="783"/>
      <c r="AG102" s="783"/>
      <c r="AH102" s="783"/>
      <c r="AI102" s="783"/>
      <c r="AJ102" s="780" t="s">
        <v>457</v>
      </c>
      <c r="AK102" s="780" t="s">
        <v>457</v>
      </c>
      <c r="AL102" s="95" t="s">
        <v>451</v>
      </c>
      <c r="AM102" s="95" t="s">
        <v>451</v>
      </c>
      <c r="AN102" s="95" t="s">
        <v>451</v>
      </c>
      <c r="AO102" s="783"/>
      <c r="AP102" s="95" t="s">
        <v>451</v>
      </c>
      <c r="AQ102" s="783"/>
      <c r="AR102" s="780"/>
      <c r="AS102" s="780" t="s">
        <v>451</v>
      </c>
      <c r="AT102" s="783"/>
      <c r="AU102" s="95" t="s">
        <v>995</v>
      </c>
      <c r="AV102" s="780" t="s">
        <v>451</v>
      </c>
      <c r="AW102" s="780" t="s">
        <v>451</v>
      </c>
      <c r="AX102" s="95" t="s">
        <v>451</v>
      </c>
      <c r="AY102" s="95" t="s">
        <v>451</v>
      </c>
      <c r="AZ102" s="783"/>
      <c r="BA102" s="783"/>
      <c r="BB102" s="783"/>
      <c r="BC102" s="783"/>
      <c r="BD102" s="95" t="s">
        <v>492</v>
      </c>
      <c r="BE102" s="95" t="s">
        <v>492</v>
      </c>
      <c r="BF102" s="95"/>
      <c r="BG102" s="69" t="s">
        <v>492</v>
      </c>
      <c r="BH102" s="783"/>
      <c r="BI102" s="783"/>
      <c r="BJ102" s="783"/>
      <c r="BK102" s="783"/>
      <c r="BL102" s="69" t="s">
        <v>492</v>
      </c>
      <c r="BM102" s="69" t="s">
        <v>492</v>
      </c>
      <c r="BN102" s="783"/>
      <c r="BO102" s="783"/>
      <c r="BP102" s="69" t="s">
        <v>492</v>
      </c>
      <c r="BQ102" s="69" t="s">
        <v>492</v>
      </c>
      <c r="BR102" s="783"/>
      <c r="BS102" s="69" t="s">
        <v>492</v>
      </c>
      <c r="BT102" s="783"/>
      <c r="BU102" s="780" t="s">
        <v>451</v>
      </c>
      <c r="BV102" s="95" t="s">
        <v>451</v>
      </c>
      <c r="BW102" s="780" t="s">
        <v>451</v>
      </c>
      <c r="BX102" s="95" t="s">
        <v>451</v>
      </c>
      <c r="BY102" s="95" t="s">
        <v>451</v>
      </c>
      <c r="BZ102" s="95" t="s">
        <v>451</v>
      </c>
      <c r="CA102" s="95" t="s">
        <v>451</v>
      </c>
      <c r="CB102" s="95" t="s">
        <v>492</v>
      </c>
      <c r="CC102" s="95" t="s">
        <v>451</v>
      </c>
      <c r="CD102" s="95" t="s">
        <v>451</v>
      </c>
      <c r="CE102" s="95" t="s">
        <v>451</v>
      </c>
      <c r="CF102" s="95" t="s">
        <v>451</v>
      </c>
      <c r="CG102" s="95" t="s">
        <v>451</v>
      </c>
      <c r="CH102" s="780" t="s">
        <v>451</v>
      </c>
      <c r="CI102" s="95" t="s">
        <v>451</v>
      </c>
      <c r="CJ102" s="780" t="s">
        <v>451</v>
      </c>
      <c r="CK102" s="780" t="s">
        <v>451</v>
      </c>
      <c r="CL102" s="780" t="s">
        <v>451</v>
      </c>
      <c r="CM102" s="780" t="s">
        <v>451</v>
      </c>
      <c r="CN102" s="780" t="s">
        <v>451</v>
      </c>
      <c r="CO102" s="780" t="s">
        <v>451</v>
      </c>
      <c r="CP102" s="780" t="s">
        <v>451</v>
      </c>
      <c r="CQ102" s="780" t="s">
        <v>451</v>
      </c>
      <c r="CR102" s="95" t="s">
        <v>451</v>
      </c>
      <c r="CS102" s="780" t="s">
        <v>451</v>
      </c>
      <c r="CT102" s="95" t="s">
        <v>451</v>
      </c>
      <c r="CU102" s="780" t="s">
        <v>451</v>
      </c>
      <c r="CV102" s="780" t="s">
        <v>451</v>
      </c>
      <c r="CW102" s="780" t="s">
        <v>451</v>
      </c>
      <c r="CX102" s="780" t="s">
        <v>451</v>
      </c>
      <c r="CY102" s="780" t="s">
        <v>451</v>
      </c>
      <c r="CZ102" s="95" t="s">
        <v>451</v>
      </c>
      <c r="DA102" s="780" t="s">
        <v>451</v>
      </c>
      <c r="DB102" s="95" t="s">
        <v>995</v>
      </c>
      <c r="DC102" s="780" t="s">
        <v>451</v>
      </c>
      <c r="DD102" s="780" t="s">
        <v>451</v>
      </c>
      <c r="DE102" s="780" t="s">
        <v>451</v>
      </c>
      <c r="DF102" s="780" t="s">
        <v>451</v>
      </c>
      <c r="DG102" s="95" t="s">
        <v>451</v>
      </c>
      <c r="DH102" s="94" t="s">
        <v>451</v>
      </c>
      <c r="DI102" s="95" t="s">
        <v>451</v>
      </c>
      <c r="DJ102" s="95" t="s">
        <v>451</v>
      </c>
      <c r="DK102" s="95" t="s">
        <v>451</v>
      </c>
      <c r="DL102" s="95" t="s">
        <v>451</v>
      </c>
      <c r="DM102" s="780" t="s">
        <v>457</v>
      </c>
      <c r="DN102" s="780" t="s">
        <v>451</v>
      </c>
      <c r="DO102" s="780" t="s">
        <v>451</v>
      </c>
      <c r="DP102" s="780" t="s">
        <v>492</v>
      </c>
      <c r="DQ102" s="785" t="s">
        <v>451</v>
      </c>
      <c r="DR102" s="780" t="s">
        <v>457</v>
      </c>
      <c r="DS102" s="783"/>
      <c r="DT102" s="783"/>
      <c r="DU102" s="783"/>
      <c r="DV102" s="84" t="s">
        <v>492</v>
      </c>
      <c r="DW102" s="84" t="s">
        <v>492</v>
      </c>
      <c r="DX102" s="780" t="s">
        <v>451</v>
      </c>
      <c r="DY102" s="783"/>
      <c r="DZ102" s="780" t="s">
        <v>451</v>
      </c>
      <c r="EA102" s="780" t="s">
        <v>457</v>
      </c>
      <c r="EB102" s="95" t="s">
        <v>492</v>
      </c>
      <c r="EC102" s="783"/>
      <c r="ED102" s="95"/>
      <c r="EE102" s="783"/>
      <c r="EF102" s="783"/>
      <c r="EG102" s="783"/>
      <c r="EH102" s="783"/>
      <c r="EI102" s="780" t="s">
        <v>451</v>
      </c>
      <c r="EJ102" s="780" t="s">
        <v>451</v>
      </c>
      <c r="EK102" s="780" t="s">
        <v>451</v>
      </c>
      <c r="EL102" s="780" t="s">
        <v>451</v>
      </c>
      <c r="EM102" s="780" t="s">
        <v>451</v>
      </c>
      <c r="EN102" s="780"/>
      <c r="EO102" s="780"/>
      <c r="EP102" s="780" t="s">
        <v>451</v>
      </c>
      <c r="EQ102" s="783"/>
      <c r="ER102" s="780" t="s">
        <v>451</v>
      </c>
      <c r="ES102" s="780" t="s">
        <v>451</v>
      </c>
      <c r="ET102" s="780" t="s">
        <v>451</v>
      </c>
      <c r="EU102" s="780" t="s">
        <v>457</v>
      </c>
      <c r="EV102" s="780" t="s">
        <v>451</v>
      </c>
      <c r="EW102" s="780" t="s">
        <v>451</v>
      </c>
      <c r="EX102" s="780" t="s">
        <v>451</v>
      </c>
      <c r="EY102" s="780"/>
      <c r="EZ102" s="95" t="s">
        <v>451</v>
      </c>
      <c r="FA102" s="95" t="s">
        <v>451</v>
      </c>
      <c r="FB102" s="780" t="s">
        <v>451</v>
      </c>
      <c r="FC102" s="780" t="s">
        <v>451</v>
      </c>
      <c r="FD102" s="780" t="s">
        <v>451</v>
      </c>
      <c r="FE102" s="780" t="s">
        <v>451</v>
      </c>
      <c r="FF102" s="780" t="s">
        <v>451</v>
      </c>
      <c r="FG102" s="780" t="s">
        <v>451</v>
      </c>
      <c r="FH102" s="780" t="s">
        <v>451</v>
      </c>
      <c r="FI102" s="780"/>
      <c r="FJ102" s="780" t="s">
        <v>451</v>
      </c>
      <c r="FK102" s="780" t="s">
        <v>451</v>
      </c>
      <c r="FL102" s="780" t="s">
        <v>451</v>
      </c>
      <c r="FM102" s="780" t="s">
        <v>451</v>
      </c>
      <c r="FN102" s="780" t="s">
        <v>451</v>
      </c>
      <c r="FO102" s="780" t="s">
        <v>451</v>
      </c>
      <c r="FP102" s="780" t="s">
        <v>451</v>
      </c>
      <c r="FQ102" s="780" t="s">
        <v>451</v>
      </c>
      <c r="FR102" s="780" t="s">
        <v>451</v>
      </c>
      <c r="FS102" s="780" t="s">
        <v>451</v>
      </c>
      <c r="FT102" s="780" t="s">
        <v>451</v>
      </c>
      <c r="FU102" s="783"/>
      <c r="FV102" s="785" t="s">
        <v>451</v>
      </c>
      <c r="FW102" s="780" t="s">
        <v>451</v>
      </c>
      <c r="FX102" s="95" t="s">
        <v>451</v>
      </c>
      <c r="FY102" s="95" t="s">
        <v>492</v>
      </c>
      <c r="FZ102" s="780" t="s">
        <v>451</v>
      </c>
      <c r="GA102" s="780" t="s">
        <v>451</v>
      </c>
      <c r="GB102" s="780" t="s">
        <v>451</v>
      </c>
      <c r="GC102" s="780" t="s">
        <v>457</v>
      </c>
      <c r="GD102" s="780" t="s">
        <v>451</v>
      </c>
      <c r="GE102" s="783"/>
      <c r="GF102" s="95" t="s">
        <v>451</v>
      </c>
      <c r="GG102" s="785" t="s">
        <v>451</v>
      </c>
      <c r="GH102" s="783"/>
      <c r="GI102" s="780" t="s">
        <v>451</v>
      </c>
      <c r="GJ102" s="780" t="s">
        <v>492</v>
      </c>
      <c r="GK102" s="780" t="s">
        <v>451</v>
      </c>
      <c r="GL102" s="780" t="s">
        <v>451</v>
      </c>
      <c r="GM102" s="780" t="s">
        <v>451</v>
      </c>
      <c r="GN102" s="780" t="s">
        <v>451</v>
      </c>
      <c r="GO102" s="780" t="s">
        <v>451</v>
      </c>
      <c r="GP102" s="780" t="s">
        <v>451</v>
      </c>
      <c r="GQ102" s="780" t="s">
        <v>451</v>
      </c>
      <c r="GR102" s="780" t="s">
        <v>451</v>
      </c>
      <c r="GS102" s="780" t="s">
        <v>451</v>
      </c>
      <c r="GT102" s="780" t="s">
        <v>451</v>
      </c>
      <c r="GU102" s="780" t="s">
        <v>451</v>
      </c>
      <c r="GV102" s="780" t="s">
        <v>451</v>
      </c>
      <c r="GW102" s="780" t="s">
        <v>451</v>
      </c>
      <c r="GX102" s="780" t="s">
        <v>451</v>
      </c>
      <c r="GY102" s="780"/>
      <c r="GZ102" s="780" t="s">
        <v>451</v>
      </c>
      <c r="HA102" s="780" t="s">
        <v>451</v>
      </c>
      <c r="HB102" s="780" t="s">
        <v>451</v>
      </c>
      <c r="HC102" s="780" t="s">
        <v>451</v>
      </c>
      <c r="HD102" s="780" t="s">
        <v>451</v>
      </c>
      <c r="HE102" s="783"/>
      <c r="HF102" s="783"/>
      <c r="HG102" s="783"/>
      <c r="HH102" s="783"/>
      <c r="HI102" s="780" t="s">
        <v>457</v>
      </c>
      <c r="HJ102" s="95" t="s">
        <v>451</v>
      </c>
      <c r="HK102" s="95" t="s">
        <v>451</v>
      </c>
      <c r="HL102" s="780" t="s">
        <v>451</v>
      </c>
      <c r="HM102" s="95" t="s">
        <v>451</v>
      </c>
      <c r="HN102" s="783"/>
      <c r="HO102" s="783"/>
      <c r="HP102" s="783"/>
      <c r="HQ102" s="783"/>
      <c r="HR102" s="783"/>
      <c r="HS102" s="780" t="s">
        <v>451</v>
      </c>
      <c r="HT102" s="780" t="s">
        <v>451</v>
      </c>
      <c r="HU102" s="780" t="s">
        <v>451</v>
      </c>
      <c r="HV102" s="780" t="s">
        <v>451</v>
      </c>
      <c r="HW102" s="780" t="s">
        <v>451</v>
      </c>
      <c r="HX102" s="780" t="s">
        <v>451</v>
      </c>
      <c r="HY102" s="780" t="s">
        <v>451</v>
      </c>
      <c r="HZ102" s="780" t="s">
        <v>451</v>
      </c>
      <c r="IA102" s="780" t="s">
        <v>451</v>
      </c>
      <c r="IB102" s="780" t="s">
        <v>457</v>
      </c>
      <c r="IC102" s="780" t="s">
        <v>451</v>
      </c>
      <c r="ID102" s="780" t="s">
        <v>451</v>
      </c>
      <c r="IE102" s="780" t="s">
        <v>451</v>
      </c>
      <c r="IF102" s="780" t="s">
        <v>451</v>
      </c>
      <c r="IG102" s="783"/>
      <c r="IH102" s="783"/>
      <c r="II102" s="780"/>
      <c r="IJ102" s="783"/>
      <c r="IK102" s="783"/>
      <c r="IL102" s="90"/>
      <c r="IM102" s="95" t="s">
        <v>451</v>
      </c>
      <c r="IN102" s="95" t="s">
        <v>457</v>
      </c>
      <c r="IO102" s="780" t="s">
        <v>451</v>
      </c>
      <c r="IP102" s="780"/>
      <c r="IQ102" s="780" t="s">
        <v>481</v>
      </c>
      <c r="IR102" s="785" t="s">
        <v>451</v>
      </c>
      <c r="IS102" s="780" t="s">
        <v>451</v>
      </c>
      <c r="IT102" s="780" t="s">
        <v>457</v>
      </c>
      <c r="IU102" s="780" t="s">
        <v>451</v>
      </c>
      <c r="IV102" s="780" t="s">
        <v>451</v>
      </c>
      <c r="IW102" s="95" t="s">
        <v>492</v>
      </c>
      <c r="IX102" s="95" t="s">
        <v>492</v>
      </c>
      <c r="IY102" s="95" t="s">
        <v>492</v>
      </c>
      <c r="IZ102" s="95" t="s">
        <v>492</v>
      </c>
      <c r="JA102" s="95" t="s">
        <v>492</v>
      </c>
      <c r="JB102" s="95" t="s">
        <v>492</v>
      </c>
      <c r="JC102" s="95" t="s">
        <v>492</v>
      </c>
      <c r="JD102" s="95" t="s">
        <v>492</v>
      </c>
      <c r="JE102" s="95" t="s">
        <v>492</v>
      </c>
      <c r="JF102" s="95" t="s">
        <v>492</v>
      </c>
      <c r="JG102" s="95" t="s">
        <v>451</v>
      </c>
      <c r="JH102" s="95" t="s">
        <v>451</v>
      </c>
      <c r="JI102" s="95" t="s">
        <v>451</v>
      </c>
      <c r="JJ102" s="95" t="s">
        <v>451</v>
      </c>
      <c r="JK102" s="95" t="s">
        <v>451</v>
      </c>
      <c r="JL102" s="95" t="s">
        <v>451</v>
      </c>
      <c r="JM102" s="95" t="s">
        <v>451</v>
      </c>
      <c r="JN102" s="95" t="s">
        <v>451</v>
      </c>
      <c r="JO102" s="95" t="s">
        <v>451</v>
      </c>
      <c r="JP102" s="95" t="s">
        <v>451</v>
      </c>
      <c r="JQ102" s="95" t="s">
        <v>451</v>
      </c>
      <c r="JR102" s="95"/>
      <c r="JS102" s="780" t="s">
        <v>451</v>
      </c>
      <c r="JT102" s="780" t="s">
        <v>451</v>
      </c>
      <c r="JU102" s="780" t="s">
        <v>451</v>
      </c>
      <c r="JV102" s="780"/>
      <c r="JW102" s="780" t="s">
        <v>451</v>
      </c>
      <c r="JX102" s="780" t="s">
        <v>451</v>
      </c>
      <c r="JY102" s="780" t="s">
        <v>451</v>
      </c>
      <c r="JZ102" s="780" t="s">
        <v>451</v>
      </c>
      <c r="KA102" s="783"/>
      <c r="KB102" s="780"/>
      <c r="KC102" s="780" t="s">
        <v>451</v>
      </c>
      <c r="KD102" s="780" t="s">
        <v>451</v>
      </c>
      <c r="KE102" s="780" t="s">
        <v>451</v>
      </c>
      <c r="KF102" s="780" t="s">
        <v>451</v>
      </c>
      <c r="KG102" s="780">
        <v>0</v>
      </c>
      <c r="KH102" s="780" t="s">
        <v>451</v>
      </c>
      <c r="KI102" s="780" t="s">
        <v>451</v>
      </c>
      <c r="KJ102" s="780" t="s">
        <v>451</v>
      </c>
      <c r="KK102" s="780" t="s">
        <v>451</v>
      </c>
      <c r="KL102" s="780" t="s">
        <v>451</v>
      </c>
      <c r="KM102" s="780" t="s">
        <v>451</v>
      </c>
      <c r="KN102" s="780" t="s">
        <v>451</v>
      </c>
      <c r="KO102" s="780" t="s">
        <v>451</v>
      </c>
      <c r="KP102" s="95" t="s">
        <v>457</v>
      </c>
      <c r="KQ102" s="783"/>
      <c r="KR102" s="90" t="s">
        <v>492</v>
      </c>
      <c r="KS102" s="783"/>
      <c r="KT102" s="90" t="s">
        <v>489</v>
      </c>
      <c r="KU102" s="90" t="s">
        <v>489</v>
      </c>
      <c r="KV102" s="90" t="s">
        <v>489</v>
      </c>
      <c r="KW102" s="90"/>
      <c r="KX102" s="90" t="s">
        <v>489</v>
      </c>
      <c r="KY102" s="90" t="s">
        <v>489</v>
      </c>
      <c r="KZ102" s="90" t="s">
        <v>489</v>
      </c>
      <c r="LA102" s="90" t="s">
        <v>489</v>
      </c>
      <c r="LB102" s="90" t="s">
        <v>492</v>
      </c>
      <c r="LC102" s="90" t="s">
        <v>492</v>
      </c>
      <c r="LD102" s="90" t="s">
        <v>492</v>
      </c>
      <c r="LE102" s="90" t="s">
        <v>492</v>
      </c>
      <c r="LF102" s="90" t="s">
        <v>489</v>
      </c>
      <c r="LG102" s="90" t="s">
        <v>492</v>
      </c>
      <c r="LH102" s="90" t="s">
        <v>457</v>
      </c>
      <c r="LI102" s="90" t="s">
        <v>492</v>
      </c>
      <c r="LJ102" s="90" t="s">
        <v>492</v>
      </c>
      <c r="LK102" s="90" t="s">
        <v>492</v>
      </c>
      <c r="LL102" s="90" t="s">
        <v>489</v>
      </c>
      <c r="LM102" s="90" t="s">
        <v>489</v>
      </c>
      <c r="LN102" s="90" t="s">
        <v>489</v>
      </c>
      <c r="LO102" s="90" t="s">
        <v>489</v>
      </c>
      <c r="LP102" s="90" t="s">
        <v>489</v>
      </c>
      <c r="LQ102" s="90" t="s">
        <v>489</v>
      </c>
    </row>
    <row r="103" spans="1:329" ht="409.6" x14ac:dyDescent="0.2">
      <c r="A103" s="750"/>
      <c r="B103" s="751"/>
      <c r="C103" s="750"/>
      <c r="D103" s="747"/>
      <c r="E103" s="85" t="s">
        <v>321</v>
      </c>
      <c r="F103" s="783"/>
      <c r="G103" s="95"/>
      <c r="H103" s="783"/>
      <c r="I103" s="783"/>
      <c r="J103" s="95"/>
      <c r="K103" s="780"/>
      <c r="L103" s="69" t="s">
        <v>481</v>
      </c>
      <c r="M103" s="69" t="s">
        <v>481</v>
      </c>
      <c r="N103" s="69" t="s">
        <v>481</v>
      </c>
      <c r="O103" s="69" t="s">
        <v>481</v>
      </c>
      <c r="P103" s="69" t="s">
        <v>481</v>
      </c>
      <c r="Q103" s="95"/>
      <c r="R103" s="780" t="s">
        <v>4783</v>
      </c>
      <c r="S103" s="95"/>
      <c r="T103" s="780"/>
      <c r="U103" s="780"/>
      <c r="V103" s="95"/>
      <c r="W103" s="780"/>
      <c r="X103" s="95"/>
      <c r="Y103" s="95"/>
      <c r="Z103" s="95"/>
      <c r="AA103" s="783"/>
      <c r="AB103" s="95"/>
      <c r="AC103" s="784"/>
      <c r="AD103" s="783"/>
      <c r="AE103" s="783"/>
      <c r="AF103" s="783"/>
      <c r="AG103" s="783"/>
      <c r="AH103" s="783"/>
      <c r="AI103" s="783"/>
      <c r="AJ103" s="780" t="s">
        <v>6667</v>
      </c>
      <c r="AK103" s="780" t="s">
        <v>6458</v>
      </c>
      <c r="AL103" s="95"/>
      <c r="AM103" s="95"/>
      <c r="AN103" s="95"/>
      <c r="AO103" s="783"/>
      <c r="AP103" s="95"/>
      <c r="AQ103" s="783"/>
      <c r="AR103" s="780"/>
      <c r="AS103" s="780" t="s">
        <v>3243</v>
      </c>
      <c r="AT103" s="783"/>
      <c r="AU103" s="95"/>
      <c r="AV103" s="780"/>
      <c r="AW103" s="780"/>
      <c r="AX103" s="95"/>
      <c r="AY103" s="95"/>
      <c r="AZ103" s="783"/>
      <c r="BA103" s="783"/>
      <c r="BB103" s="783"/>
      <c r="BC103" s="783"/>
      <c r="BD103" s="95"/>
      <c r="BE103" s="95"/>
      <c r="BF103" s="95"/>
      <c r="BG103" s="783"/>
      <c r="BH103" s="783"/>
      <c r="BI103" s="783"/>
      <c r="BJ103" s="783"/>
      <c r="BK103" s="783"/>
      <c r="BL103" s="783"/>
      <c r="BM103" s="783"/>
      <c r="BN103" s="783"/>
      <c r="BO103" s="783"/>
      <c r="BP103" s="783"/>
      <c r="BQ103" s="69" t="s">
        <v>492</v>
      </c>
      <c r="BR103" s="783"/>
      <c r="BS103" s="783" t="s">
        <v>481</v>
      </c>
      <c r="BT103" s="783"/>
      <c r="BU103" s="780" t="s">
        <v>481</v>
      </c>
      <c r="BV103" s="95"/>
      <c r="BW103" s="780"/>
      <c r="BX103" s="95"/>
      <c r="BY103" s="95"/>
      <c r="BZ103" s="95" t="s">
        <v>481</v>
      </c>
      <c r="CA103" s="95"/>
      <c r="CB103" s="95"/>
      <c r="CC103" s="95"/>
      <c r="CD103" s="95"/>
      <c r="CE103" s="95"/>
      <c r="CF103" s="95"/>
      <c r="CG103" s="95"/>
      <c r="CH103" s="780"/>
      <c r="CI103" s="95"/>
      <c r="CJ103" s="780"/>
      <c r="CK103" s="780"/>
      <c r="CL103" s="780" t="s">
        <v>6477</v>
      </c>
      <c r="CM103" s="780"/>
      <c r="CN103" s="780"/>
      <c r="CO103" s="780"/>
      <c r="CP103" s="780"/>
      <c r="CQ103" s="780">
        <v>0</v>
      </c>
      <c r="CR103" s="95">
        <v>0</v>
      </c>
      <c r="CS103" s="780">
        <v>0</v>
      </c>
      <c r="CT103" s="95"/>
      <c r="CU103" s="780">
        <v>0</v>
      </c>
      <c r="CV103" s="780" t="s">
        <v>481</v>
      </c>
      <c r="CW103" s="780"/>
      <c r="CX103" s="780"/>
      <c r="CY103" s="780"/>
      <c r="CZ103" s="95"/>
      <c r="DA103" s="780"/>
      <c r="DB103" s="95"/>
      <c r="DC103" s="780"/>
      <c r="DD103" s="780"/>
      <c r="DE103" s="780"/>
      <c r="DF103" s="780"/>
      <c r="DG103" s="95" t="s">
        <v>451</v>
      </c>
      <c r="DH103" s="94"/>
      <c r="DI103" s="95"/>
      <c r="DJ103" s="95"/>
      <c r="DK103" s="95" t="s">
        <v>481</v>
      </c>
      <c r="DL103" s="95"/>
      <c r="DM103" s="780" t="s">
        <v>6668</v>
      </c>
      <c r="DN103" s="780"/>
      <c r="DO103" s="780"/>
      <c r="DP103" s="780"/>
      <c r="DQ103" s="785"/>
      <c r="DR103" s="780"/>
      <c r="DS103" s="783"/>
      <c r="DT103" s="783"/>
      <c r="DU103" s="783"/>
      <c r="DV103" s="84"/>
      <c r="DW103" s="84"/>
      <c r="DX103" s="780"/>
      <c r="DY103" s="783"/>
      <c r="DZ103" s="780" t="s">
        <v>481</v>
      </c>
      <c r="EA103" s="780"/>
      <c r="EB103" s="95"/>
      <c r="EC103" s="783"/>
      <c r="ED103" s="95"/>
      <c r="EE103" s="783"/>
      <c r="EF103" s="783"/>
      <c r="EG103" s="783"/>
      <c r="EH103" s="783"/>
      <c r="EI103" s="780"/>
      <c r="EJ103" s="780"/>
      <c r="EK103" s="780"/>
      <c r="EL103" s="780"/>
      <c r="EM103" s="780"/>
      <c r="EN103" s="780"/>
      <c r="EO103" s="780"/>
      <c r="EP103" s="780" t="s">
        <v>451</v>
      </c>
      <c r="EQ103" s="783"/>
      <c r="ER103" s="780" t="s">
        <v>451</v>
      </c>
      <c r="ES103" s="780" t="s">
        <v>481</v>
      </c>
      <c r="ET103" s="780"/>
      <c r="EU103" s="780" t="s">
        <v>6669</v>
      </c>
      <c r="EV103" s="780" t="s">
        <v>481</v>
      </c>
      <c r="EW103" s="780" t="s">
        <v>481</v>
      </c>
      <c r="EX103" s="780" t="s">
        <v>451</v>
      </c>
      <c r="EY103" s="780" t="s">
        <v>451</v>
      </c>
      <c r="EZ103" s="95" t="s">
        <v>481</v>
      </c>
      <c r="FA103" s="95"/>
      <c r="FB103" s="780"/>
      <c r="FC103" s="780"/>
      <c r="FD103" s="780"/>
      <c r="FE103" s="780"/>
      <c r="FF103" s="780" t="s">
        <v>481</v>
      </c>
      <c r="FG103" s="780" t="s">
        <v>481</v>
      </c>
      <c r="FH103" s="780"/>
      <c r="FI103" s="780" t="s">
        <v>451</v>
      </c>
      <c r="FJ103" s="780" t="s">
        <v>3943</v>
      </c>
      <c r="FK103" s="780"/>
      <c r="FL103" s="780"/>
      <c r="FM103" s="780"/>
      <c r="FN103" s="780"/>
      <c r="FO103" s="780"/>
      <c r="FP103" s="780"/>
      <c r="FQ103" s="780"/>
      <c r="FR103" s="780"/>
      <c r="FS103" s="780"/>
      <c r="FT103" s="780"/>
      <c r="FU103" s="783"/>
      <c r="FV103" s="785"/>
      <c r="FW103" s="780"/>
      <c r="FX103" s="95"/>
      <c r="FY103" s="95"/>
      <c r="FZ103" s="780"/>
      <c r="GA103" s="780"/>
      <c r="GB103" s="780"/>
      <c r="GC103" s="780"/>
      <c r="GD103" s="780"/>
      <c r="GE103" s="783"/>
      <c r="GF103" s="95"/>
      <c r="GG103" s="785" t="s">
        <v>481</v>
      </c>
      <c r="GH103" s="783"/>
      <c r="GI103" s="780" t="s">
        <v>481</v>
      </c>
      <c r="GJ103" s="780" t="s">
        <v>481</v>
      </c>
      <c r="GK103" s="780" t="s">
        <v>481</v>
      </c>
      <c r="GL103" s="780" t="s">
        <v>481</v>
      </c>
      <c r="GM103" s="780" t="s">
        <v>481</v>
      </c>
      <c r="GN103" s="780" t="s">
        <v>481</v>
      </c>
      <c r="GO103" s="780" t="s">
        <v>481</v>
      </c>
      <c r="GP103" s="780" t="s">
        <v>481</v>
      </c>
      <c r="GQ103" s="780" t="s">
        <v>481</v>
      </c>
      <c r="GR103" s="780" t="s">
        <v>481</v>
      </c>
      <c r="GS103" s="780" t="s">
        <v>481</v>
      </c>
      <c r="GT103" s="780" t="s">
        <v>481</v>
      </c>
      <c r="GU103" s="780" t="s">
        <v>481</v>
      </c>
      <c r="GV103" s="780" t="s">
        <v>481</v>
      </c>
      <c r="GW103" s="780" t="s">
        <v>481</v>
      </c>
      <c r="GX103" s="780" t="s">
        <v>481</v>
      </c>
      <c r="GY103" s="780"/>
      <c r="GZ103" s="780" t="s">
        <v>481</v>
      </c>
      <c r="HA103" s="780" t="s">
        <v>481</v>
      </c>
      <c r="HB103" s="780" t="s">
        <v>481</v>
      </c>
      <c r="HC103" s="780" t="s">
        <v>481</v>
      </c>
      <c r="HD103" s="780" t="s">
        <v>481</v>
      </c>
      <c r="HE103" s="783"/>
      <c r="HF103" s="783"/>
      <c r="HG103" s="783"/>
      <c r="HH103" s="783"/>
      <c r="HI103" s="780"/>
      <c r="HJ103" s="95" t="s">
        <v>481</v>
      </c>
      <c r="HK103" s="95"/>
      <c r="HL103" s="780"/>
      <c r="HM103" s="95"/>
      <c r="HN103" s="783"/>
      <c r="HO103" s="783"/>
      <c r="HP103" s="783"/>
      <c r="HQ103" s="783"/>
      <c r="HR103" s="783"/>
      <c r="HS103" s="780"/>
      <c r="HT103" s="780"/>
      <c r="HU103" s="780"/>
      <c r="HV103" s="780"/>
      <c r="HW103" s="780" t="s">
        <v>481</v>
      </c>
      <c r="HX103" s="780" t="s">
        <v>481</v>
      </c>
      <c r="HY103" s="780" t="s">
        <v>451</v>
      </c>
      <c r="HZ103" s="780" t="s">
        <v>451</v>
      </c>
      <c r="IA103" s="780"/>
      <c r="IB103" s="780" t="s">
        <v>6670</v>
      </c>
      <c r="IC103" s="780" t="s">
        <v>481</v>
      </c>
      <c r="ID103" s="780"/>
      <c r="IE103" s="780"/>
      <c r="IF103" s="780"/>
      <c r="IG103" s="783"/>
      <c r="IH103" s="783"/>
      <c r="II103" s="780"/>
      <c r="IJ103" s="783"/>
      <c r="IK103" s="783"/>
      <c r="IL103" s="90"/>
      <c r="IM103" s="95" t="s">
        <v>481</v>
      </c>
      <c r="IN103" s="95" t="s">
        <v>6671</v>
      </c>
      <c r="IO103" s="780"/>
      <c r="IP103" s="780"/>
      <c r="IQ103" s="780" t="s">
        <v>481</v>
      </c>
      <c r="IR103" s="785"/>
      <c r="IS103" s="780"/>
      <c r="IT103" s="780" t="s">
        <v>6672</v>
      </c>
      <c r="IU103" s="780"/>
      <c r="IV103" s="780" t="s">
        <v>451</v>
      </c>
      <c r="IW103" s="95"/>
      <c r="IX103" s="95"/>
      <c r="IY103" s="95"/>
      <c r="IZ103" s="95"/>
      <c r="JA103" s="95"/>
      <c r="JB103" s="95"/>
      <c r="JC103" s="95"/>
      <c r="JD103" s="95"/>
      <c r="JE103" s="95"/>
      <c r="JF103" s="95"/>
      <c r="JG103" s="95"/>
      <c r="JH103" s="95"/>
      <c r="JI103" s="95"/>
      <c r="JJ103" s="95"/>
      <c r="JK103" s="95"/>
      <c r="JL103" s="95"/>
      <c r="JM103" s="95"/>
      <c r="JN103" s="95"/>
      <c r="JO103" s="95"/>
      <c r="JP103" s="95"/>
      <c r="JQ103" s="95"/>
      <c r="JR103" s="95"/>
      <c r="JS103" s="780"/>
      <c r="JT103" s="780"/>
      <c r="JU103" s="780"/>
      <c r="JV103" s="780"/>
      <c r="JW103" s="780"/>
      <c r="JX103" s="780"/>
      <c r="JY103" s="780"/>
      <c r="JZ103" s="780"/>
      <c r="KA103" s="783"/>
      <c r="KB103" s="780"/>
      <c r="KC103" s="780"/>
      <c r="KD103" s="780"/>
      <c r="KE103" s="780"/>
      <c r="KF103" s="780"/>
      <c r="KG103" s="780">
        <v>0</v>
      </c>
      <c r="KH103" s="780"/>
      <c r="KI103" s="780"/>
      <c r="KJ103" s="780"/>
      <c r="KK103" s="780"/>
      <c r="KL103" s="780"/>
      <c r="KM103" s="780"/>
      <c r="KN103" s="780"/>
      <c r="KO103" s="780"/>
      <c r="KP103" s="95" t="s">
        <v>6673</v>
      </c>
      <c r="KQ103" s="783"/>
      <c r="KR103" s="90"/>
      <c r="KS103" s="783"/>
      <c r="KT103" s="90" t="s">
        <v>6674</v>
      </c>
      <c r="KU103" s="90" t="s">
        <v>6675</v>
      </c>
      <c r="KV103" s="90" t="s">
        <v>6676</v>
      </c>
      <c r="KW103" s="90"/>
      <c r="KX103" s="90" t="s">
        <v>6677</v>
      </c>
      <c r="KY103" s="90" t="s">
        <v>6678</v>
      </c>
      <c r="KZ103" s="90" t="s">
        <v>6679</v>
      </c>
      <c r="LA103" s="90" t="s">
        <v>6680</v>
      </c>
      <c r="LB103" s="90" t="s">
        <v>481</v>
      </c>
      <c r="LC103" s="90" t="s">
        <v>481</v>
      </c>
      <c r="LD103" s="90" t="s">
        <v>481</v>
      </c>
      <c r="LE103" s="90" t="s">
        <v>481</v>
      </c>
      <c r="LF103" s="90" t="s">
        <v>6674</v>
      </c>
      <c r="LG103" s="90" t="s">
        <v>481</v>
      </c>
      <c r="LH103" s="90" t="s">
        <v>6681</v>
      </c>
      <c r="LI103" s="90"/>
      <c r="LJ103" s="90"/>
      <c r="LK103" s="90"/>
      <c r="LL103" s="90" t="s">
        <v>6682</v>
      </c>
      <c r="LM103" s="90" t="s">
        <v>6683</v>
      </c>
      <c r="LN103" s="90" t="s">
        <v>1504</v>
      </c>
      <c r="LO103" s="90" t="s">
        <v>6684</v>
      </c>
      <c r="LP103" s="90" t="s">
        <v>6684</v>
      </c>
      <c r="LQ103" s="90" t="s">
        <v>6684</v>
      </c>
    </row>
    <row r="104" spans="1:329" ht="28" x14ac:dyDescent="0.2">
      <c r="A104" s="750"/>
      <c r="B104" s="751"/>
      <c r="C104" s="750"/>
      <c r="D104" s="747"/>
      <c r="E104" s="85" t="s">
        <v>325</v>
      </c>
      <c r="F104" s="783"/>
      <c r="G104" s="95"/>
      <c r="H104" s="783"/>
      <c r="I104" s="783"/>
      <c r="J104" s="95" t="s">
        <v>6115</v>
      </c>
      <c r="K104" s="780"/>
      <c r="L104" s="69" t="s">
        <v>481</v>
      </c>
      <c r="M104" s="69" t="s">
        <v>481</v>
      </c>
      <c r="N104" s="69" t="s">
        <v>481</v>
      </c>
      <c r="O104" s="69" t="s">
        <v>481</v>
      </c>
      <c r="P104" s="69" t="s">
        <v>481</v>
      </c>
      <c r="Q104" s="95"/>
      <c r="R104" s="780" t="s">
        <v>4783</v>
      </c>
      <c r="S104" s="95"/>
      <c r="T104" s="780"/>
      <c r="U104" s="780"/>
      <c r="V104" s="95"/>
      <c r="W104" s="780"/>
      <c r="X104" s="95"/>
      <c r="Y104" s="95"/>
      <c r="Z104" s="95"/>
      <c r="AA104" s="783"/>
      <c r="AB104" s="95"/>
      <c r="AC104" s="784"/>
      <c r="AD104" s="783"/>
      <c r="AE104" s="783"/>
      <c r="AF104" s="783"/>
      <c r="AG104" s="783"/>
      <c r="AH104" s="783"/>
      <c r="AI104" s="783"/>
      <c r="AJ104" s="780">
        <v>716</v>
      </c>
      <c r="AK104" s="780">
        <v>10</v>
      </c>
      <c r="AL104" s="95"/>
      <c r="AM104" s="95"/>
      <c r="AN104" s="95"/>
      <c r="AO104" s="783"/>
      <c r="AP104" s="95"/>
      <c r="AQ104" s="783"/>
      <c r="AR104" s="780"/>
      <c r="AS104" s="780" t="s">
        <v>3243</v>
      </c>
      <c r="AT104" s="783"/>
      <c r="AU104" s="95"/>
      <c r="AV104" s="780"/>
      <c r="AW104" s="780"/>
      <c r="AX104" s="95"/>
      <c r="AY104" s="95"/>
      <c r="AZ104" s="783"/>
      <c r="BA104" s="783"/>
      <c r="BB104" s="783"/>
      <c r="BC104" s="783"/>
      <c r="BD104" s="95"/>
      <c r="BE104" s="95"/>
      <c r="BF104" s="95"/>
      <c r="BG104" s="783"/>
      <c r="BH104" s="783"/>
      <c r="BI104" s="783"/>
      <c r="BJ104" s="783"/>
      <c r="BK104" s="783"/>
      <c r="BL104" s="783"/>
      <c r="BM104" s="783"/>
      <c r="BN104" s="783"/>
      <c r="BO104" s="783"/>
      <c r="BP104" s="783"/>
      <c r="BQ104" s="69" t="s">
        <v>492</v>
      </c>
      <c r="BR104" s="783"/>
      <c r="BS104" s="783" t="s">
        <v>481</v>
      </c>
      <c r="BT104" s="783"/>
      <c r="BU104" s="780" t="s">
        <v>481</v>
      </c>
      <c r="BV104" s="95"/>
      <c r="BW104" s="780"/>
      <c r="BX104" s="95"/>
      <c r="BY104" s="95"/>
      <c r="BZ104" s="95" t="s">
        <v>481</v>
      </c>
      <c r="CA104" s="95"/>
      <c r="CB104" s="95"/>
      <c r="CC104" s="95"/>
      <c r="CD104" s="95"/>
      <c r="CE104" s="95"/>
      <c r="CF104" s="95"/>
      <c r="CG104" s="95"/>
      <c r="CH104" s="780">
        <v>0</v>
      </c>
      <c r="CI104" s="95">
        <v>0</v>
      </c>
      <c r="CJ104" s="780">
        <v>0</v>
      </c>
      <c r="CK104" s="780">
        <v>0</v>
      </c>
      <c r="CL104" s="780">
        <v>0</v>
      </c>
      <c r="CM104" s="780"/>
      <c r="CN104" s="780"/>
      <c r="CO104" s="780"/>
      <c r="CP104" s="780"/>
      <c r="CQ104" s="780">
        <v>0</v>
      </c>
      <c r="CR104" s="95">
        <v>0</v>
      </c>
      <c r="CS104" s="780">
        <v>0</v>
      </c>
      <c r="CT104" s="95"/>
      <c r="CU104" s="780">
        <v>0</v>
      </c>
      <c r="CV104" s="780" t="s">
        <v>481</v>
      </c>
      <c r="CW104" s="780"/>
      <c r="CX104" s="780"/>
      <c r="CY104" s="780"/>
      <c r="CZ104" s="95"/>
      <c r="DA104" s="780"/>
      <c r="DB104" s="95"/>
      <c r="DC104" s="780"/>
      <c r="DD104" s="780"/>
      <c r="DE104" s="780"/>
      <c r="DF104" s="780"/>
      <c r="DG104" s="95">
        <v>0</v>
      </c>
      <c r="DH104" s="94"/>
      <c r="DI104" s="95"/>
      <c r="DJ104" s="95"/>
      <c r="DK104" s="95">
        <v>0</v>
      </c>
      <c r="DL104" s="95"/>
      <c r="DM104" s="780" t="s">
        <v>451</v>
      </c>
      <c r="DN104" s="780"/>
      <c r="DO104" s="780"/>
      <c r="DP104" s="780"/>
      <c r="DQ104" s="785"/>
      <c r="DR104" s="780">
        <v>56</v>
      </c>
      <c r="DS104" s="783"/>
      <c r="DT104" s="783"/>
      <c r="DU104" s="783"/>
      <c r="DV104" s="84">
        <v>0</v>
      </c>
      <c r="DW104" s="84">
        <v>0</v>
      </c>
      <c r="DX104" s="780"/>
      <c r="DY104" s="783"/>
      <c r="DZ104" s="780" t="s">
        <v>481</v>
      </c>
      <c r="EA104" s="780">
        <v>0</v>
      </c>
      <c r="EB104" s="95"/>
      <c r="EC104" s="783"/>
      <c r="ED104" s="95"/>
      <c r="EE104" s="783"/>
      <c r="EF104" s="783"/>
      <c r="EG104" s="783"/>
      <c r="EH104" s="783"/>
      <c r="EI104" s="780"/>
      <c r="EJ104" s="780"/>
      <c r="EK104" s="780"/>
      <c r="EL104" s="780"/>
      <c r="EM104" s="780"/>
      <c r="EN104" s="780"/>
      <c r="EO104" s="780"/>
      <c r="EP104" s="780" t="s">
        <v>451</v>
      </c>
      <c r="EQ104" s="783"/>
      <c r="ER104" s="780" t="s">
        <v>451</v>
      </c>
      <c r="ES104" s="780">
        <v>0</v>
      </c>
      <c r="ET104" s="780"/>
      <c r="EU104" s="780">
        <v>22</v>
      </c>
      <c r="EV104" s="780" t="s">
        <v>481</v>
      </c>
      <c r="EW104" s="780" t="s">
        <v>481</v>
      </c>
      <c r="EX104" s="780" t="s">
        <v>451</v>
      </c>
      <c r="EY104" s="780"/>
      <c r="EZ104" s="95" t="s">
        <v>481</v>
      </c>
      <c r="FA104" s="95"/>
      <c r="FB104" s="780"/>
      <c r="FC104" s="780"/>
      <c r="FD104" s="780"/>
      <c r="FE104" s="780"/>
      <c r="FF104" s="780" t="s">
        <v>481</v>
      </c>
      <c r="FG104" s="780" t="s">
        <v>481</v>
      </c>
      <c r="FH104" s="780"/>
      <c r="FI104" s="780"/>
      <c r="FJ104" s="780" t="s">
        <v>3943</v>
      </c>
      <c r="FK104" s="780"/>
      <c r="FL104" s="780"/>
      <c r="FM104" s="780"/>
      <c r="FN104" s="780"/>
      <c r="FO104" s="780"/>
      <c r="FP104" s="780"/>
      <c r="FQ104" s="780"/>
      <c r="FR104" s="780"/>
      <c r="FS104" s="780"/>
      <c r="FT104" s="780"/>
      <c r="FU104" s="783"/>
      <c r="FV104" s="785"/>
      <c r="FW104" s="780"/>
      <c r="FX104" s="95"/>
      <c r="FY104" s="95"/>
      <c r="FZ104" s="780"/>
      <c r="GA104" s="780"/>
      <c r="GB104" s="780"/>
      <c r="GC104" s="780"/>
      <c r="GD104" s="780"/>
      <c r="GE104" s="783"/>
      <c r="GF104" s="95"/>
      <c r="GG104" s="785" t="s">
        <v>481</v>
      </c>
      <c r="GH104" s="783"/>
      <c r="GI104" s="780" t="s">
        <v>481</v>
      </c>
      <c r="GJ104" s="780" t="s">
        <v>481</v>
      </c>
      <c r="GK104" s="780" t="s">
        <v>481</v>
      </c>
      <c r="GL104" s="780" t="s">
        <v>481</v>
      </c>
      <c r="GM104" s="780" t="s">
        <v>481</v>
      </c>
      <c r="GN104" s="780" t="s">
        <v>481</v>
      </c>
      <c r="GO104" s="780" t="s">
        <v>481</v>
      </c>
      <c r="GP104" s="780" t="s">
        <v>481</v>
      </c>
      <c r="GQ104" s="780" t="s">
        <v>481</v>
      </c>
      <c r="GR104" s="780" t="s">
        <v>481</v>
      </c>
      <c r="GS104" s="780" t="s">
        <v>481</v>
      </c>
      <c r="GT104" s="780" t="s">
        <v>481</v>
      </c>
      <c r="GU104" s="780" t="s">
        <v>481</v>
      </c>
      <c r="GV104" s="780" t="s">
        <v>481</v>
      </c>
      <c r="GW104" s="780" t="s">
        <v>481</v>
      </c>
      <c r="GX104" s="780" t="s">
        <v>481</v>
      </c>
      <c r="GY104" s="780"/>
      <c r="GZ104" s="780" t="s">
        <v>481</v>
      </c>
      <c r="HA104" s="780" t="s">
        <v>481</v>
      </c>
      <c r="HB104" s="780" t="s">
        <v>481</v>
      </c>
      <c r="HC104" s="780" t="s">
        <v>481</v>
      </c>
      <c r="HD104" s="780" t="s">
        <v>481</v>
      </c>
      <c r="HE104" s="783"/>
      <c r="HF104" s="783"/>
      <c r="HG104" s="783"/>
      <c r="HH104" s="783"/>
      <c r="HI104" s="780">
        <v>20</v>
      </c>
      <c r="HJ104" s="95" t="s">
        <v>481</v>
      </c>
      <c r="HK104" s="95"/>
      <c r="HL104" s="780"/>
      <c r="HM104" s="95"/>
      <c r="HN104" s="783"/>
      <c r="HO104" s="783"/>
      <c r="HP104" s="783"/>
      <c r="HQ104" s="783"/>
      <c r="HR104" s="783"/>
      <c r="HS104" s="780"/>
      <c r="HT104" s="780"/>
      <c r="HU104" s="780"/>
      <c r="HV104" s="780"/>
      <c r="HW104" s="780" t="s">
        <v>481</v>
      </c>
      <c r="HX104" s="780" t="s">
        <v>481</v>
      </c>
      <c r="HY104" s="780" t="s">
        <v>451</v>
      </c>
      <c r="HZ104" s="780" t="s">
        <v>451</v>
      </c>
      <c r="IA104" s="780"/>
      <c r="IB104" s="780">
        <v>256</v>
      </c>
      <c r="IC104" s="780" t="s">
        <v>481</v>
      </c>
      <c r="ID104" s="780"/>
      <c r="IE104" s="780"/>
      <c r="IF104" s="780"/>
      <c r="IG104" s="783"/>
      <c r="IH104" s="783"/>
      <c r="II104" s="780"/>
      <c r="IJ104" s="783"/>
      <c r="IK104" s="783"/>
      <c r="IL104" s="90"/>
      <c r="IM104" s="95" t="s">
        <v>481</v>
      </c>
      <c r="IN104" s="95">
        <v>12</v>
      </c>
      <c r="IO104" s="780"/>
      <c r="IP104" s="780"/>
      <c r="IQ104" s="780" t="s">
        <v>481</v>
      </c>
      <c r="IR104" s="785"/>
      <c r="IS104" s="780"/>
      <c r="IT104" s="780"/>
      <c r="IU104" s="780"/>
      <c r="IV104" s="780" t="s">
        <v>451</v>
      </c>
      <c r="IW104" s="95"/>
      <c r="IX104" s="95"/>
      <c r="IY104" s="95"/>
      <c r="IZ104" s="95"/>
      <c r="JA104" s="95"/>
      <c r="JB104" s="95"/>
      <c r="JC104" s="95"/>
      <c r="JD104" s="95"/>
      <c r="JE104" s="95"/>
      <c r="JF104" s="95"/>
      <c r="JG104" s="95"/>
      <c r="JH104" s="95"/>
      <c r="JI104" s="95"/>
      <c r="JJ104" s="95"/>
      <c r="JK104" s="95"/>
      <c r="JL104" s="95"/>
      <c r="JM104" s="95"/>
      <c r="JN104" s="95"/>
      <c r="JO104" s="95"/>
      <c r="JP104" s="95"/>
      <c r="JQ104" s="95"/>
      <c r="JR104" s="95"/>
      <c r="JS104" s="780"/>
      <c r="JT104" s="780"/>
      <c r="JU104" s="780"/>
      <c r="JV104" s="780"/>
      <c r="JW104" s="780"/>
      <c r="JX104" s="780"/>
      <c r="JY104" s="780"/>
      <c r="JZ104" s="780"/>
      <c r="KA104" s="783"/>
      <c r="KB104" s="780"/>
      <c r="KC104" s="780"/>
      <c r="KD104" s="780"/>
      <c r="KE104" s="780"/>
      <c r="KF104" s="780"/>
      <c r="KG104" s="780">
        <v>0</v>
      </c>
      <c r="KH104" s="780"/>
      <c r="KI104" s="780"/>
      <c r="KJ104" s="780"/>
      <c r="KK104" s="780"/>
      <c r="KL104" s="780"/>
      <c r="KM104" s="780"/>
      <c r="KN104" s="780"/>
      <c r="KO104" s="780"/>
      <c r="KP104" s="95">
        <v>133</v>
      </c>
      <c r="KQ104" s="783"/>
      <c r="KR104" s="90"/>
      <c r="KS104" s="783"/>
      <c r="KT104" s="90">
        <v>15</v>
      </c>
      <c r="KU104" s="90">
        <v>287</v>
      </c>
      <c r="KV104" s="90">
        <v>10</v>
      </c>
      <c r="KW104" s="90"/>
      <c r="KX104" s="90">
        <v>31</v>
      </c>
      <c r="KY104" s="90">
        <v>9</v>
      </c>
      <c r="KZ104" s="90">
        <v>34</v>
      </c>
      <c r="LA104" s="90">
        <v>7</v>
      </c>
      <c r="LB104" s="90" t="s">
        <v>481</v>
      </c>
      <c r="LC104" s="90" t="s">
        <v>481</v>
      </c>
      <c r="LD104" s="90" t="s">
        <v>481</v>
      </c>
      <c r="LE104" s="90" t="s">
        <v>481</v>
      </c>
      <c r="LF104" s="90" t="s">
        <v>481</v>
      </c>
      <c r="LG104" s="90" t="s">
        <v>481</v>
      </c>
      <c r="LH104" s="90">
        <v>16</v>
      </c>
      <c r="LI104" s="90"/>
      <c r="LJ104" s="90"/>
      <c r="LK104" s="90"/>
      <c r="LL104" s="90">
        <v>7</v>
      </c>
      <c r="LM104" s="90">
        <v>13</v>
      </c>
      <c r="LN104" s="90">
        <v>1618</v>
      </c>
      <c r="LO104" s="90">
        <v>0</v>
      </c>
      <c r="LP104" s="90">
        <v>0</v>
      </c>
      <c r="LQ104" s="90">
        <v>0</v>
      </c>
    </row>
    <row r="105" spans="1:329" ht="28" x14ac:dyDescent="0.2">
      <c r="A105" s="750"/>
      <c r="B105" s="751"/>
      <c r="C105" s="750" t="s">
        <v>334</v>
      </c>
      <c r="D105" s="747" t="s">
        <v>335</v>
      </c>
      <c r="E105" s="85" t="s">
        <v>320</v>
      </c>
      <c r="F105" s="783"/>
      <c r="G105" s="95"/>
      <c r="H105" s="783"/>
      <c r="I105" s="783"/>
      <c r="J105" s="95" t="s">
        <v>451</v>
      </c>
      <c r="K105" s="780" t="s">
        <v>451</v>
      </c>
      <c r="L105" s="69" t="s">
        <v>492</v>
      </c>
      <c r="M105" s="69" t="s">
        <v>492</v>
      </c>
      <c r="N105" s="69" t="s">
        <v>492</v>
      </c>
      <c r="O105" s="69" t="s">
        <v>492</v>
      </c>
      <c r="P105" s="69" t="s">
        <v>492</v>
      </c>
      <c r="Q105" s="95"/>
      <c r="R105" s="780" t="s">
        <v>451</v>
      </c>
      <c r="S105" s="95" t="s">
        <v>489</v>
      </c>
      <c r="T105" s="780" t="s">
        <v>451</v>
      </c>
      <c r="U105" s="780" t="s">
        <v>451</v>
      </c>
      <c r="V105" s="95" t="s">
        <v>451</v>
      </c>
      <c r="W105" s="780" t="s">
        <v>451</v>
      </c>
      <c r="X105" s="95" t="s">
        <v>451</v>
      </c>
      <c r="Y105" s="95" t="s">
        <v>451</v>
      </c>
      <c r="Z105" s="95" t="s">
        <v>451</v>
      </c>
      <c r="AA105" s="783"/>
      <c r="AB105" s="95" t="s">
        <v>451</v>
      </c>
      <c r="AC105" s="784" t="s">
        <v>451</v>
      </c>
      <c r="AD105" s="783"/>
      <c r="AE105" s="783"/>
      <c r="AF105" s="783"/>
      <c r="AG105" s="783"/>
      <c r="AH105" s="783"/>
      <c r="AI105" s="783"/>
      <c r="AJ105" s="780" t="s">
        <v>451</v>
      </c>
      <c r="AK105" s="780" t="s">
        <v>451</v>
      </c>
      <c r="AL105" s="95" t="s">
        <v>451</v>
      </c>
      <c r="AM105" s="95" t="s">
        <v>451</v>
      </c>
      <c r="AN105" s="95" t="s">
        <v>451</v>
      </c>
      <c r="AO105" s="783"/>
      <c r="AP105" s="95" t="s">
        <v>451</v>
      </c>
      <c r="AQ105" s="783"/>
      <c r="AR105" s="780" t="s">
        <v>457</v>
      </c>
      <c r="AS105" s="780" t="s">
        <v>451</v>
      </c>
      <c r="AT105" s="783"/>
      <c r="AU105" s="95" t="s">
        <v>451</v>
      </c>
      <c r="AV105" s="780" t="s">
        <v>451</v>
      </c>
      <c r="AW105" s="780" t="s">
        <v>451</v>
      </c>
      <c r="AX105" s="95" t="s">
        <v>451</v>
      </c>
      <c r="AY105" s="95" t="s">
        <v>451</v>
      </c>
      <c r="AZ105" s="783"/>
      <c r="BA105" s="783"/>
      <c r="BB105" s="783"/>
      <c r="BC105" s="783"/>
      <c r="BD105" s="95" t="s">
        <v>492</v>
      </c>
      <c r="BE105" s="95" t="s">
        <v>492</v>
      </c>
      <c r="BF105" s="95"/>
      <c r="BG105" s="69" t="s">
        <v>492</v>
      </c>
      <c r="BH105" s="783"/>
      <c r="BI105" s="783"/>
      <c r="BJ105" s="783"/>
      <c r="BK105" s="783"/>
      <c r="BL105" s="69" t="s">
        <v>492</v>
      </c>
      <c r="BM105" s="69" t="s">
        <v>492</v>
      </c>
      <c r="BN105" s="783"/>
      <c r="BO105" s="783"/>
      <c r="BP105" s="69" t="s">
        <v>492</v>
      </c>
      <c r="BQ105" s="69" t="s">
        <v>492</v>
      </c>
      <c r="BR105" s="783"/>
      <c r="BS105" s="69" t="s">
        <v>492</v>
      </c>
      <c r="BT105" s="783"/>
      <c r="BU105" s="780" t="s">
        <v>451</v>
      </c>
      <c r="BV105" s="95" t="s">
        <v>451</v>
      </c>
      <c r="BW105" s="780" t="s">
        <v>451</v>
      </c>
      <c r="BX105" s="95" t="s">
        <v>451</v>
      </c>
      <c r="BY105" s="95" t="s">
        <v>451</v>
      </c>
      <c r="BZ105" s="95" t="s">
        <v>451</v>
      </c>
      <c r="CA105" s="95" t="s">
        <v>451</v>
      </c>
      <c r="CB105" s="95" t="s">
        <v>492</v>
      </c>
      <c r="CC105" s="95" t="s">
        <v>451</v>
      </c>
      <c r="CD105" s="95" t="s">
        <v>451</v>
      </c>
      <c r="CE105" s="95" t="s">
        <v>451</v>
      </c>
      <c r="CF105" s="95" t="s">
        <v>451</v>
      </c>
      <c r="CG105" s="95" t="s">
        <v>451</v>
      </c>
      <c r="CH105" s="780" t="s">
        <v>451</v>
      </c>
      <c r="CI105" s="95" t="s">
        <v>451</v>
      </c>
      <c r="CJ105" s="780" t="s">
        <v>451</v>
      </c>
      <c r="CK105" s="780" t="s">
        <v>451</v>
      </c>
      <c r="CL105" s="780" t="s">
        <v>451</v>
      </c>
      <c r="CM105" s="780" t="s">
        <v>451</v>
      </c>
      <c r="CN105" s="780" t="s">
        <v>451</v>
      </c>
      <c r="CO105" s="780" t="s">
        <v>451</v>
      </c>
      <c r="CP105" s="780" t="s">
        <v>451</v>
      </c>
      <c r="CQ105" s="780" t="s">
        <v>451</v>
      </c>
      <c r="CR105" s="95" t="s">
        <v>451</v>
      </c>
      <c r="CS105" s="780" t="s">
        <v>451</v>
      </c>
      <c r="CT105" s="95" t="s">
        <v>451</v>
      </c>
      <c r="CU105" s="780" t="s">
        <v>451</v>
      </c>
      <c r="CV105" s="780" t="s">
        <v>451</v>
      </c>
      <c r="CW105" s="780" t="s">
        <v>451</v>
      </c>
      <c r="CX105" s="780" t="s">
        <v>451</v>
      </c>
      <c r="CY105" s="780" t="s">
        <v>451</v>
      </c>
      <c r="CZ105" s="95" t="s">
        <v>451</v>
      </c>
      <c r="DA105" s="780" t="s">
        <v>451</v>
      </c>
      <c r="DB105" s="95" t="s">
        <v>995</v>
      </c>
      <c r="DC105" s="780" t="s">
        <v>451</v>
      </c>
      <c r="DD105" s="780" t="s">
        <v>451</v>
      </c>
      <c r="DE105" s="780" t="s">
        <v>451</v>
      </c>
      <c r="DF105" s="780" t="s">
        <v>451</v>
      </c>
      <c r="DG105" s="95" t="s">
        <v>451</v>
      </c>
      <c r="DH105" s="94" t="s">
        <v>451</v>
      </c>
      <c r="DI105" s="95" t="s">
        <v>451</v>
      </c>
      <c r="DJ105" s="95" t="s">
        <v>451</v>
      </c>
      <c r="DK105" s="95" t="s">
        <v>451</v>
      </c>
      <c r="DL105" s="95" t="s">
        <v>451</v>
      </c>
      <c r="DM105" s="780" t="s">
        <v>451</v>
      </c>
      <c r="DN105" s="780" t="s">
        <v>451</v>
      </c>
      <c r="DO105" s="780" t="s">
        <v>451</v>
      </c>
      <c r="DP105" s="780" t="s">
        <v>492</v>
      </c>
      <c r="DQ105" s="785" t="s">
        <v>451</v>
      </c>
      <c r="DR105" s="780" t="s">
        <v>451</v>
      </c>
      <c r="DS105" s="783"/>
      <c r="DT105" s="783"/>
      <c r="DU105" s="783"/>
      <c r="DV105" s="84" t="s">
        <v>492</v>
      </c>
      <c r="DW105" s="84" t="s">
        <v>492</v>
      </c>
      <c r="DX105" s="780" t="s">
        <v>451</v>
      </c>
      <c r="DY105" s="783"/>
      <c r="DZ105" s="780" t="s">
        <v>451</v>
      </c>
      <c r="EA105" s="780" t="s">
        <v>457</v>
      </c>
      <c r="EB105" s="95" t="s">
        <v>489</v>
      </c>
      <c r="EC105" s="783"/>
      <c r="ED105" s="95"/>
      <c r="EE105" s="783"/>
      <c r="EF105" s="783"/>
      <c r="EG105" s="783"/>
      <c r="EH105" s="783"/>
      <c r="EI105" s="780" t="s">
        <v>451</v>
      </c>
      <c r="EJ105" s="780" t="s">
        <v>451</v>
      </c>
      <c r="EK105" s="780" t="s">
        <v>451</v>
      </c>
      <c r="EL105" s="780" t="s">
        <v>451</v>
      </c>
      <c r="EM105" s="780" t="s">
        <v>451</v>
      </c>
      <c r="EN105" s="780"/>
      <c r="EO105" s="780"/>
      <c r="EP105" s="780" t="s">
        <v>451</v>
      </c>
      <c r="EQ105" s="783"/>
      <c r="ER105" s="780" t="s">
        <v>451</v>
      </c>
      <c r="ES105" s="780" t="s">
        <v>451</v>
      </c>
      <c r="ET105" s="780" t="s">
        <v>451</v>
      </c>
      <c r="EU105" s="780" t="s">
        <v>451</v>
      </c>
      <c r="EV105" s="780" t="s">
        <v>451</v>
      </c>
      <c r="EW105" s="780" t="s">
        <v>451</v>
      </c>
      <c r="EX105" s="780" t="s">
        <v>451</v>
      </c>
      <c r="EY105" s="780"/>
      <c r="EZ105" s="95" t="s">
        <v>451</v>
      </c>
      <c r="FA105" s="95" t="s">
        <v>451</v>
      </c>
      <c r="FB105" s="780" t="s">
        <v>451</v>
      </c>
      <c r="FC105" s="780" t="s">
        <v>451</v>
      </c>
      <c r="FD105" s="780" t="s">
        <v>451</v>
      </c>
      <c r="FE105" s="780" t="s">
        <v>451</v>
      </c>
      <c r="FF105" s="780" t="s">
        <v>451</v>
      </c>
      <c r="FG105" s="780" t="s">
        <v>451</v>
      </c>
      <c r="FH105" s="780" t="s">
        <v>451</v>
      </c>
      <c r="FI105" s="780"/>
      <c r="FJ105" s="780" t="s">
        <v>451</v>
      </c>
      <c r="FK105" s="780" t="s">
        <v>451</v>
      </c>
      <c r="FL105" s="780" t="s">
        <v>451</v>
      </c>
      <c r="FM105" s="780" t="s">
        <v>451</v>
      </c>
      <c r="FN105" s="780" t="s">
        <v>451</v>
      </c>
      <c r="FO105" s="780" t="s">
        <v>451</v>
      </c>
      <c r="FP105" s="780" t="s">
        <v>451</v>
      </c>
      <c r="FQ105" s="780" t="s">
        <v>451</v>
      </c>
      <c r="FR105" s="780" t="s">
        <v>451</v>
      </c>
      <c r="FS105" s="780" t="s">
        <v>451</v>
      </c>
      <c r="FT105" s="780" t="s">
        <v>451</v>
      </c>
      <c r="FU105" s="783"/>
      <c r="FV105" s="785" t="s">
        <v>451</v>
      </c>
      <c r="FW105" s="780" t="s">
        <v>451</v>
      </c>
      <c r="FX105" s="95" t="s">
        <v>451</v>
      </c>
      <c r="FY105" s="95" t="s">
        <v>492</v>
      </c>
      <c r="FZ105" s="780" t="s">
        <v>451</v>
      </c>
      <c r="GA105" s="780" t="s">
        <v>451</v>
      </c>
      <c r="GB105" s="780" t="s">
        <v>451</v>
      </c>
      <c r="GC105" s="780" t="s">
        <v>457</v>
      </c>
      <c r="GD105" s="780" t="s">
        <v>451</v>
      </c>
      <c r="GE105" s="783"/>
      <c r="GF105" s="95" t="s">
        <v>451</v>
      </c>
      <c r="GG105" s="785" t="s">
        <v>451</v>
      </c>
      <c r="GH105" s="783"/>
      <c r="GI105" s="780" t="s">
        <v>451</v>
      </c>
      <c r="GJ105" s="780" t="s">
        <v>492</v>
      </c>
      <c r="GK105" s="780" t="s">
        <v>451</v>
      </c>
      <c r="GL105" s="780" t="s">
        <v>451</v>
      </c>
      <c r="GM105" s="780" t="s">
        <v>451</v>
      </c>
      <c r="GN105" s="780" t="s">
        <v>451</v>
      </c>
      <c r="GO105" s="780" t="s">
        <v>451</v>
      </c>
      <c r="GP105" s="780" t="s">
        <v>451</v>
      </c>
      <c r="GQ105" s="780" t="s">
        <v>451</v>
      </c>
      <c r="GR105" s="780" t="s">
        <v>451</v>
      </c>
      <c r="GS105" s="780" t="s">
        <v>451</v>
      </c>
      <c r="GT105" s="780" t="s">
        <v>451</v>
      </c>
      <c r="GU105" s="780" t="s">
        <v>457</v>
      </c>
      <c r="GV105" s="780" t="s">
        <v>451</v>
      </c>
      <c r="GW105" s="780" t="s">
        <v>451</v>
      </c>
      <c r="GX105" s="780" t="s">
        <v>451</v>
      </c>
      <c r="GY105" s="780"/>
      <c r="GZ105" s="780" t="s">
        <v>451</v>
      </c>
      <c r="HA105" s="780" t="s">
        <v>451</v>
      </c>
      <c r="HB105" s="780" t="s">
        <v>451</v>
      </c>
      <c r="HC105" s="780" t="s">
        <v>451</v>
      </c>
      <c r="HD105" s="780" t="s">
        <v>451</v>
      </c>
      <c r="HE105" s="783"/>
      <c r="HF105" s="783"/>
      <c r="HG105" s="783"/>
      <c r="HH105" s="783"/>
      <c r="HI105" s="780" t="s">
        <v>451</v>
      </c>
      <c r="HJ105" s="95" t="s">
        <v>451</v>
      </c>
      <c r="HK105" s="95" t="s">
        <v>451</v>
      </c>
      <c r="HL105" s="780" t="s">
        <v>451</v>
      </c>
      <c r="HM105" s="95" t="s">
        <v>451</v>
      </c>
      <c r="HN105" s="783"/>
      <c r="HO105" s="783"/>
      <c r="HP105" s="783"/>
      <c r="HQ105" s="783"/>
      <c r="HR105" s="783"/>
      <c r="HS105" s="780" t="s">
        <v>451</v>
      </c>
      <c r="HT105" s="780" t="s">
        <v>451</v>
      </c>
      <c r="HU105" s="780" t="s">
        <v>451</v>
      </c>
      <c r="HV105" s="780" t="s">
        <v>457</v>
      </c>
      <c r="HW105" s="780" t="s">
        <v>451</v>
      </c>
      <c r="HX105" s="780" t="s">
        <v>451</v>
      </c>
      <c r="HY105" s="780" t="s">
        <v>451</v>
      </c>
      <c r="HZ105" s="780" t="s">
        <v>451</v>
      </c>
      <c r="IA105" s="780" t="s">
        <v>451</v>
      </c>
      <c r="IB105" s="780" t="s">
        <v>451</v>
      </c>
      <c r="IC105" s="780" t="s">
        <v>451</v>
      </c>
      <c r="ID105" s="780" t="s">
        <v>451</v>
      </c>
      <c r="IE105" s="780" t="s">
        <v>451</v>
      </c>
      <c r="IF105" s="780" t="s">
        <v>451</v>
      </c>
      <c r="IG105" s="783"/>
      <c r="IH105" s="783"/>
      <c r="II105" s="780"/>
      <c r="IJ105" s="783"/>
      <c r="IK105" s="783"/>
      <c r="IL105" s="90"/>
      <c r="IM105" s="95" t="s">
        <v>451</v>
      </c>
      <c r="IN105" s="95" t="s">
        <v>481</v>
      </c>
      <c r="IO105" s="780" t="s">
        <v>451</v>
      </c>
      <c r="IP105" s="780"/>
      <c r="IQ105" s="780" t="s">
        <v>481</v>
      </c>
      <c r="IR105" s="785" t="s">
        <v>451</v>
      </c>
      <c r="IS105" s="780" t="s">
        <v>451</v>
      </c>
      <c r="IT105" s="780" t="s">
        <v>451</v>
      </c>
      <c r="IU105" s="780" t="s">
        <v>451</v>
      </c>
      <c r="IV105" s="780" t="s">
        <v>451</v>
      </c>
      <c r="IW105" s="95" t="s">
        <v>492</v>
      </c>
      <c r="IX105" s="95" t="s">
        <v>492</v>
      </c>
      <c r="IY105" s="95" t="s">
        <v>492</v>
      </c>
      <c r="IZ105" s="95" t="s">
        <v>492</v>
      </c>
      <c r="JA105" s="95" t="s">
        <v>489</v>
      </c>
      <c r="JB105" s="95" t="s">
        <v>492</v>
      </c>
      <c r="JC105" s="95" t="s">
        <v>492</v>
      </c>
      <c r="JD105" s="95" t="s">
        <v>492</v>
      </c>
      <c r="JE105" s="95" t="s">
        <v>492</v>
      </c>
      <c r="JF105" s="95" t="s">
        <v>492</v>
      </c>
      <c r="JG105" s="95" t="s">
        <v>451</v>
      </c>
      <c r="JH105" s="95" t="s">
        <v>451</v>
      </c>
      <c r="JI105" s="95" t="s">
        <v>451</v>
      </c>
      <c r="JJ105" s="95" t="s">
        <v>451</v>
      </c>
      <c r="JK105" s="95" t="s">
        <v>451</v>
      </c>
      <c r="JL105" s="95" t="s">
        <v>451</v>
      </c>
      <c r="JM105" s="95" t="s">
        <v>451</v>
      </c>
      <c r="JN105" s="95" t="s">
        <v>451</v>
      </c>
      <c r="JO105" s="95" t="s">
        <v>451</v>
      </c>
      <c r="JP105" s="95" t="s">
        <v>451</v>
      </c>
      <c r="JQ105" s="95" t="s">
        <v>451</v>
      </c>
      <c r="JR105" s="95" t="s">
        <v>457</v>
      </c>
      <c r="JS105" s="780" t="s">
        <v>451</v>
      </c>
      <c r="JT105" s="780" t="s">
        <v>451</v>
      </c>
      <c r="JU105" s="780" t="s">
        <v>451</v>
      </c>
      <c r="JV105" s="780"/>
      <c r="JW105" s="780" t="s">
        <v>451</v>
      </c>
      <c r="JX105" s="780" t="s">
        <v>451</v>
      </c>
      <c r="JY105" s="780" t="s">
        <v>451</v>
      </c>
      <c r="JZ105" s="780" t="s">
        <v>451</v>
      </c>
      <c r="KA105" s="783"/>
      <c r="KB105" s="780"/>
      <c r="KC105" s="780" t="s">
        <v>451</v>
      </c>
      <c r="KD105" s="780" t="s">
        <v>451</v>
      </c>
      <c r="KE105" s="780" t="s">
        <v>451</v>
      </c>
      <c r="KF105" s="780" t="s">
        <v>451</v>
      </c>
      <c r="KG105" s="780">
        <v>0</v>
      </c>
      <c r="KH105" s="780" t="s">
        <v>451</v>
      </c>
      <c r="KI105" s="780" t="s">
        <v>451</v>
      </c>
      <c r="KJ105" s="780" t="s">
        <v>451</v>
      </c>
      <c r="KK105" s="780" t="s">
        <v>451</v>
      </c>
      <c r="KL105" s="780" t="s">
        <v>451</v>
      </c>
      <c r="KM105" s="780" t="s">
        <v>451</v>
      </c>
      <c r="KN105" s="780" t="s">
        <v>451</v>
      </c>
      <c r="KO105" s="780" t="s">
        <v>451</v>
      </c>
      <c r="KP105" s="95" t="s">
        <v>451</v>
      </c>
      <c r="KQ105" s="783"/>
      <c r="KR105" s="90" t="s">
        <v>492</v>
      </c>
      <c r="KS105" s="783"/>
      <c r="KT105" s="90" t="s">
        <v>492</v>
      </c>
      <c r="KU105" s="90" t="s">
        <v>489</v>
      </c>
      <c r="KV105" s="90" t="s">
        <v>492</v>
      </c>
      <c r="KW105" s="90"/>
      <c r="KX105" s="90" t="s">
        <v>489</v>
      </c>
      <c r="KY105" s="90" t="s">
        <v>492</v>
      </c>
      <c r="KZ105" s="90" t="s">
        <v>492</v>
      </c>
      <c r="LA105" s="90" t="s">
        <v>492</v>
      </c>
      <c r="LB105" s="90" t="s">
        <v>492</v>
      </c>
      <c r="LC105" s="90" t="s">
        <v>492</v>
      </c>
      <c r="LD105" s="90" t="s">
        <v>492</v>
      </c>
      <c r="LE105" s="90" t="s">
        <v>492</v>
      </c>
      <c r="LF105" s="90" t="s">
        <v>492</v>
      </c>
      <c r="LG105" s="90" t="s">
        <v>492</v>
      </c>
      <c r="LH105" s="90"/>
      <c r="LI105" s="90" t="s">
        <v>492</v>
      </c>
      <c r="LJ105" s="90" t="s">
        <v>492</v>
      </c>
      <c r="LK105" s="90" t="s">
        <v>492</v>
      </c>
      <c r="LL105" s="90" t="s">
        <v>492</v>
      </c>
      <c r="LM105" s="90"/>
      <c r="LN105" s="90" t="s">
        <v>489</v>
      </c>
      <c r="LO105" s="90" t="s">
        <v>492</v>
      </c>
      <c r="LP105" s="90" t="s">
        <v>492</v>
      </c>
      <c r="LQ105" s="90" t="s">
        <v>492</v>
      </c>
    </row>
    <row r="106" spans="1:329" ht="47.25" customHeight="1" x14ac:dyDescent="0.2">
      <c r="A106" s="750"/>
      <c r="B106" s="751"/>
      <c r="C106" s="750"/>
      <c r="D106" s="747"/>
      <c r="E106" s="85" t="s">
        <v>321</v>
      </c>
      <c r="F106" s="783"/>
      <c r="G106" s="95"/>
      <c r="H106" s="783"/>
      <c r="I106" s="783"/>
      <c r="J106" s="95"/>
      <c r="K106" s="780"/>
      <c r="L106" s="69" t="s">
        <v>481</v>
      </c>
      <c r="M106" s="69" t="s">
        <v>481</v>
      </c>
      <c r="N106" s="69" t="s">
        <v>481</v>
      </c>
      <c r="O106" s="69" t="s">
        <v>481</v>
      </c>
      <c r="P106" s="69" t="s">
        <v>481</v>
      </c>
      <c r="Q106" s="95"/>
      <c r="R106" s="780" t="s">
        <v>4783</v>
      </c>
      <c r="S106" s="95" t="s">
        <v>6685</v>
      </c>
      <c r="T106" s="780"/>
      <c r="U106" s="780"/>
      <c r="V106" s="95"/>
      <c r="W106" s="780"/>
      <c r="X106" s="95"/>
      <c r="Y106" s="95"/>
      <c r="Z106" s="95"/>
      <c r="AA106" s="783"/>
      <c r="AB106" s="95"/>
      <c r="AC106" s="784"/>
      <c r="AD106" s="783"/>
      <c r="AE106" s="783"/>
      <c r="AF106" s="783"/>
      <c r="AG106" s="783"/>
      <c r="AH106" s="783"/>
      <c r="AI106" s="783"/>
      <c r="AJ106" s="780"/>
      <c r="AK106" s="780"/>
      <c r="AL106" s="95"/>
      <c r="AM106" s="95"/>
      <c r="AN106" s="95"/>
      <c r="AO106" s="783"/>
      <c r="AP106" s="95" t="s">
        <v>6686</v>
      </c>
      <c r="AQ106" s="783"/>
      <c r="AR106" s="780" t="s">
        <v>6534</v>
      </c>
      <c r="AS106" s="780" t="s">
        <v>3243</v>
      </c>
      <c r="AT106" s="783"/>
      <c r="AU106" s="95"/>
      <c r="AV106" s="780"/>
      <c r="AW106" s="780"/>
      <c r="AX106" s="95"/>
      <c r="AY106" s="95"/>
      <c r="AZ106" s="783"/>
      <c r="BA106" s="783"/>
      <c r="BB106" s="783"/>
      <c r="BC106" s="783"/>
      <c r="BD106" s="95"/>
      <c r="BE106" s="95"/>
      <c r="BF106" s="95"/>
      <c r="BG106" s="783"/>
      <c r="BH106" s="783"/>
      <c r="BI106" s="783"/>
      <c r="BJ106" s="783"/>
      <c r="BK106" s="783"/>
      <c r="BL106" s="783"/>
      <c r="BM106" s="783"/>
      <c r="BN106" s="783"/>
      <c r="BO106" s="783"/>
      <c r="BP106" s="783"/>
      <c r="BQ106" s="69" t="s">
        <v>492</v>
      </c>
      <c r="BR106" s="783"/>
      <c r="BS106" s="783" t="s">
        <v>481</v>
      </c>
      <c r="BT106" s="783"/>
      <c r="BU106" s="780" t="s">
        <v>481</v>
      </c>
      <c r="BV106" s="95"/>
      <c r="BW106" s="780"/>
      <c r="BX106" s="95"/>
      <c r="BY106" s="95"/>
      <c r="BZ106" s="95" t="s">
        <v>481</v>
      </c>
      <c r="CA106" s="95"/>
      <c r="CB106" s="95"/>
      <c r="CC106" s="95"/>
      <c r="CD106" s="95"/>
      <c r="CE106" s="95"/>
      <c r="CF106" s="95"/>
      <c r="CG106" s="95"/>
      <c r="CH106" s="780"/>
      <c r="CI106" s="95"/>
      <c r="CJ106" s="780"/>
      <c r="CK106" s="780"/>
      <c r="CL106" s="780" t="s">
        <v>6477</v>
      </c>
      <c r="CM106" s="780"/>
      <c r="CN106" s="780"/>
      <c r="CO106" s="780"/>
      <c r="CP106" s="780"/>
      <c r="CQ106" s="780">
        <v>0</v>
      </c>
      <c r="CR106" s="95">
        <v>0</v>
      </c>
      <c r="CS106" s="780">
        <v>0</v>
      </c>
      <c r="CT106" s="95"/>
      <c r="CU106" s="780">
        <v>0</v>
      </c>
      <c r="CV106" s="780" t="s">
        <v>481</v>
      </c>
      <c r="CW106" s="780"/>
      <c r="CX106" s="780"/>
      <c r="CY106" s="780"/>
      <c r="CZ106" s="95"/>
      <c r="DA106" s="780"/>
      <c r="DB106" s="95"/>
      <c r="DC106" s="780"/>
      <c r="DD106" s="780"/>
      <c r="DE106" s="780"/>
      <c r="DF106" s="780"/>
      <c r="DG106" s="95" t="s">
        <v>451</v>
      </c>
      <c r="DH106" s="94"/>
      <c r="DI106" s="95"/>
      <c r="DJ106" s="95"/>
      <c r="DK106" s="95" t="s">
        <v>481</v>
      </c>
      <c r="DL106" s="95"/>
      <c r="DM106" s="780" t="s">
        <v>451</v>
      </c>
      <c r="DN106" s="780"/>
      <c r="DO106" s="780"/>
      <c r="DP106" s="780"/>
      <c r="DQ106" s="785"/>
      <c r="DR106" s="780"/>
      <c r="DS106" s="783"/>
      <c r="DT106" s="783"/>
      <c r="DU106" s="783"/>
      <c r="DV106" s="84"/>
      <c r="DW106" s="84"/>
      <c r="DX106" s="780"/>
      <c r="DY106" s="783"/>
      <c r="DZ106" s="780" t="s">
        <v>481</v>
      </c>
      <c r="EA106" s="780"/>
      <c r="EB106" s="95" t="s">
        <v>6687</v>
      </c>
      <c r="EC106" s="783"/>
      <c r="ED106" s="95"/>
      <c r="EE106" s="783"/>
      <c r="EF106" s="783"/>
      <c r="EG106" s="783"/>
      <c r="EH106" s="783"/>
      <c r="EI106" s="780"/>
      <c r="EJ106" s="780"/>
      <c r="EK106" s="780"/>
      <c r="EL106" s="780"/>
      <c r="EM106" s="780"/>
      <c r="EN106" s="780"/>
      <c r="EO106" s="780"/>
      <c r="EP106" s="780" t="s">
        <v>451</v>
      </c>
      <c r="EQ106" s="783"/>
      <c r="ER106" s="780" t="s">
        <v>451</v>
      </c>
      <c r="ES106" s="780" t="s">
        <v>481</v>
      </c>
      <c r="ET106" s="780"/>
      <c r="EU106" s="780" t="s">
        <v>481</v>
      </c>
      <c r="EV106" s="780" t="s">
        <v>481</v>
      </c>
      <c r="EW106" s="780" t="s">
        <v>481</v>
      </c>
      <c r="EX106" s="780" t="s">
        <v>451</v>
      </c>
      <c r="EY106" s="780" t="s">
        <v>451</v>
      </c>
      <c r="EZ106" s="95" t="s">
        <v>481</v>
      </c>
      <c r="FA106" s="95"/>
      <c r="FB106" s="780"/>
      <c r="FC106" s="780"/>
      <c r="FD106" s="780"/>
      <c r="FE106" s="780"/>
      <c r="FF106" s="780" t="s">
        <v>481</v>
      </c>
      <c r="FG106" s="780" t="s">
        <v>481</v>
      </c>
      <c r="FH106" s="780"/>
      <c r="FI106" s="780" t="s">
        <v>451</v>
      </c>
      <c r="FJ106" s="780" t="s">
        <v>3943</v>
      </c>
      <c r="FK106" s="780"/>
      <c r="FL106" s="780"/>
      <c r="FM106" s="780"/>
      <c r="FN106" s="780"/>
      <c r="FO106" s="780"/>
      <c r="FP106" s="780"/>
      <c r="FQ106" s="780"/>
      <c r="FR106" s="780"/>
      <c r="FS106" s="780"/>
      <c r="FT106" s="780"/>
      <c r="FU106" s="783"/>
      <c r="FV106" s="785"/>
      <c r="FW106" s="780"/>
      <c r="FX106" s="95"/>
      <c r="FY106" s="95"/>
      <c r="FZ106" s="780"/>
      <c r="GA106" s="780"/>
      <c r="GB106" s="780"/>
      <c r="GC106" s="780"/>
      <c r="GD106" s="780"/>
      <c r="GE106" s="783"/>
      <c r="GF106" s="95"/>
      <c r="GG106" s="785" t="s">
        <v>481</v>
      </c>
      <c r="GH106" s="783"/>
      <c r="GI106" s="780" t="s">
        <v>481</v>
      </c>
      <c r="GJ106" s="780" t="s">
        <v>481</v>
      </c>
      <c r="GK106" s="780" t="s">
        <v>481</v>
      </c>
      <c r="GL106" s="780" t="s">
        <v>481</v>
      </c>
      <c r="GM106" s="780" t="s">
        <v>481</v>
      </c>
      <c r="GN106" s="780" t="s">
        <v>481</v>
      </c>
      <c r="GO106" s="780" t="s">
        <v>481</v>
      </c>
      <c r="GP106" s="780" t="s">
        <v>481</v>
      </c>
      <c r="GQ106" s="780" t="s">
        <v>481</v>
      </c>
      <c r="GR106" s="780" t="s">
        <v>481</v>
      </c>
      <c r="GS106" s="780" t="s">
        <v>481</v>
      </c>
      <c r="GT106" s="780" t="s">
        <v>481</v>
      </c>
      <c r="GU106" s="780" t="s">
        <v>6688</v>
      </c>
      <c r="GV106" s="780" t="s">
        <v>481</v>
      </c>
      <c r="GW106" s="780" t="s">
        <v>481</v>
      </c>
      <c r="GX106" s="780" t="s">
        <v>481</v>
      </c>
      <c r="GY106" s="780"/>
      <c r="GZ106" s="780" t="s">
        <v>481</v>
      </c>
      <c r="HA106" s="780" t="s">
        <v>481</v>
      </c>
      <c r="HB106" s="780" t="s">
        <v>481</v>
      </c>
      <c r="HC106" s="780" t="s">
        <v>481</v>
      </c>
      <c r="HD106" s="780" t="s">
        <v>481</v>
      </c>
      <c r="HE106" s="783"/>
      <c r="HF106" s="783"/>
      <c r="HG106" s="783"/>
      <c r="HH106" s="783"/>
      <c r="HI106" s="780"/>
      <c r="HJ106" s="95" t="s">
        <v>481</v>
      </c>
      <c r="HK106" s="95"/>
      <c r="HL106" s="780"/>
      <c r="HM106" s="95"/>
      <c r="HN106" s="783"/>
      <c r="HO106" s="783"/>
      <c r="HP106" s="783"/>
      <c r="HQ106" s="783"/>
      <c r="HR106" s="783"/>
      <c r="HS106" s="780"/>
      <c r="HT106" s="780"/>
      <c r="HU106" s="780"/>
      <c r="HV106" s="780" t="s">
        <v>6689</v>
      </c>
      <c r="HW106" s="780" t="s">
        <v>481</v>
      </c>
      <c r="HX106" s="780" t="s">
        <v>481</v>
      </c>
      <c r="HY106" s="780" t="s">
        <v>451</v>
      </c>
      <c r="HZ106" s="780" t="s">
        <v>451</v>
      </c>
      <c r="IA106" s="780"/>
      <c r="IB106" s="780"/>
      <c r="IC106" s="780" t="s">
        <v>481</v>
      </c>
      <c r="ID106" s="780"/>
      <c r="IE106" s="780"/>
      <c r="IF106" s="780"/>
      <c r="IG106" s="783"/>
      <c r="IH106" s="783"/>
      <c r="II106" s="780"/>
      <c r="IJ106" s="783"/>
      <c r="IK106" s="783"/>
      <c r="IL106" s="90"/>
      <c r="IM106" s="95" t="s">
        <v>481</v>
      </c>
      <c r="IN106" s="95" t="s">
        <v>481</v>
      </c>
      <c r="IO106" s="780"/>
      <c r="IP106" s="780"/>
      <c r="IQ106" s="780" t="s">
        <v>481</v>
      </c>
      <c r="IR106" s="785"/>
      <c r="IS106" s="780"/>
      <c r="IT106" s="780"/>
      <c r="IU106" s="780"/>
      <c r="IV106" s="780" t="s">
        <v>451</v>
      </c>
      <c r="IW106" s="95"/>
      <c r="IX106" s="95"/>
      <c r="IY106" s="95"/>
      <c r="IZ106" s="95"/>
      <c r="JA106" s="95" t="s">
        <v>6690</v>
      </c>
      <c r="JB106" s="95"/>
      <c r="JC106" s="95"/>
      <c r="JD106" s="95"/>
      <c r="JE106" s="95"/>
      <c r="JF106" s="95"/>
      <c r="JG106" s="95"/>
      <c r="JH106" s="95"/>
      <c r="JI106" s="95"/>
      <c r="JJ106" s="95"/>
      <c r="JK106" s="95"/>
      <c r="JL106" s="95"/>
      <c r="JM106" s="95"/>
      <c r="JN106" s="95"/>
      <c r="JO106" s="95"/>
      <c r="JP106" s="95"/>
      <c r="JQ106" s="95"/>
      <c r="JR106" s="95"/>
      <c r="JS106" s="780"/>
      <c r="JT106" s="780"/>
      <c r="JU106" s="780"/>
      <c r="JV106" s="780"/>
      <c r="JW106" s="780"/>
      <c r="JX106" s="780"/>
      <c r="JY106" s="780"/>
      <c r="JZ106" s="780"/>
      <c r="KA106" s="783"/>
      <c r="KB106" s="780"/>
      <c r="KC106" s="780"/>
      <c r="KD106" s="780"/>
      <c r="KE106" s="780"/>
      <c r="KF106" s="780"/>
      <c r="KG106" s="780">
        <v>0</v>
      </c>
      <c r="KH106" s="780"/>
      <c r="KI106" s="780"/>
      <c r="KJ106" s="780"/>
      <c r="KK106" s="780"/>
      <c r="KL106" s="780"/>
      <c r="KM106" s="780"/>
      <c r="KN106" s="780"/>
      <c r="KO106" s="780"/>
      <c r="KP106" s="95"/>
      <c r="KQ106" s="783"/>
      <c r="KR106" s="90"/>
      <c r="KS106" s="783"/>
      <c r="KT106" s="90"/>
      <c r="KU106" s="90" t="s">
        <v>6691</v>
      </c>
      <c r="KV106" s="90"/>
      <c r="KW106" s="90"/>
      <c r="KX106" s="90"/>
      <c r="KY106" s="90"/>
      <c r="KZ106" s="90"/>
      <c r="LA106" s="90" t="s">
        <v>481</v>
      </c>
      <c r="LB106" s="90" t="s">
        <v>481</v>
      </c>
      <c r="LC106" s="90" t="s">
        <v>481</v>
      </c>
      <c r="LD106" s="90" t="s">
        <v>481</v>
      </c>
      <c r="LE106" s="90" t="s">
        <v>481</v>
      </c>
      <c r="LF106" s="90" t="s">
        <v>481</v>
      </c>
      <c r="LG106" s="90" t="s">
        <v>481</v>
      </c>
      <c r="LH106" s="90"/>
      <c r="LI106" s="90"/>
      <c r="LJ106" s="90"/>
      <c r="LK106" s="90"/>
      <c r="LL106" s="90"/>
      <c r="LM106" s="90"/>
      <c r="LN106" s="90" t="s">
        <v>6692</v>
      </c>
      <c r="LO106" s="90"/>
      <c r="LP106" s="90"/>
      <c r="LQ106" s="90"/>
    </row>
    <row r="107" spans="1:329" ht="63.75" customHeight="1" x14ac:dyDescent="0.2">
      <c r="A107" s="750"/>
      <c r="B107" s="751"/>
      <c r="C107" s="750"/>
      <c r="D107" s="747"/>
      <c r="E107" s="85" t="s">
        <v>325</v>
      </c>
      <c r="F107" s="783"/>
      <c r="G107" s="95"/>
      <c r="H107" s="783"/>
      <c r="I107" s="783"/>
      <c r="J107" s="95"/>
      <c r="K107" s="780"/>
      <c r="L107" s="69" t="s">
        <v>481</v>
      </c>
      <c r="M107" s="69" t="s">
        <v>481</v>
      </c>
      <c r="N107" s="69" t="s">
        <v>481</v>
      </c>
      <c r="O107" s="69" t="s">
        <v>481</v>
      </c>
      <c r="P107" s="69" t="s">
        <v>481</v>
      </c>
      <c r="Q107" s="95"/>
      <c r="R107" s="780" t="s">
        <v>4783</v>
      </c>
      <c r="S107" s="95">
        <v>1</v>
      </c>
      <c r="T107" s="780"/>
      <c r="U107" s="780"/>
      <c r="V107" s="95"/>
      <c r="W107" s="780"/>
      <c r="X107" s="95"/>
      <c r="Y107" s="95"/>
      <c r="Z107" s="95"/>
      <c r="AA107" s="783"/>
      <c r="AB107" s="95"/>
      <c r="AC107" s="784"/>
      <c r="AD107" s="783"/>
      <c r="AE107" s="783"/>
      <c r="AF107" s="783"/>
      <c r="AG107" s="783"/>
      <c r="AH107" s="783"/>
      <c r="AI107" s="783"/>
      <c r="AJ107" s="780"/>
      <c r="AK107" s="780"/>
      <c r="AL107" s="95"/>
      <c r="AM107" s="95"/>
      <c r="AN107" s="95"/>
      <c r="AO107" s="783"/>
      <c r="AP107" s="95" t="s">
        <v>6686</v>
      </c>
      <c r="AQ107" s="783"/>
      <c r="AR107" s="780" t="s">
        <v>6693</v>
      </c>
      <c r="AS107" s="780" t="s">
        <v>3243</v>
      </c>
      <c r="AT107" s="783"/>
      <c r="AU107" s="95"/>
      <c r="AV107" s="780"/>
      <c r="AW107" s="780"/>
      <c r="AX107" s="95"/>
      <c r="AY107" s="95"/>
      <c r="AZ107" s="783"/>
      <c r="BA107" s="783"/>
      <c r="BB107" s="783"/>
      <c r="BC107" s="783"/>
      <c r="BD107" s="95"/>
      <c r="BE107" s="95"/>
      <c r="BF107" s="95"/>
      <c r="BG107" s="783"/>
      <c r="BH107" s="783"/>
      <c r="BI107" s="783"/>
      <c r="BJ107" s="783"/>
      <c r="BK107" s="783"/>
      <c r="BL107" s="783"/>
      <c r="BM107" s="783"/>
      <c r="BN107" s="783"/>
      <c r="BO107" s="783"/>
      <c r="BP107" s="783"/>
      <c r="BQ107" s="69" t="s">
        <v>492</v>
      </c>
      <c r="BR107" s="783"/>
      <c r="BS107" s="783" t="s">
        <v>481</v>
      </c>
      <c r="BT107" s="783"/>
      <c r="BU107" s="780" t="s">
        <v>481</v>
      </c>
      <c r="BV107" s="95"/>
      <c r="BW107" s="780"/>
      <c r="BX107" s="95"/>
      <c r="BY107" s="95"/>
      <c r="BZ107" s="95" t="s">
        <v>481</v>
      </c>
      <c r="CA107" s="95"/>
      <c r="CB107" s="95"/>
      <c r="CC107" s="95"/>
      <c r="CD107" s="95"/>
      <c r="CE107" s="95"/>
      <c r="CF107" s="95"/>
      <c r="CG107" s="95"/>
      <c r="CH107" s="780">
        <v>0</v>
      </c>
      <c r="CI107" s="95">
        <v>0</v>
      </c>
      <c r="CJ107" s="780">
        <v>0</v>
      </c>
      <c r="CK107" s="780">
        <v>0</v>
      </c>
      <c r="CL107" s="780">
        <v>0</v>
      </c>
      <c r="CM107" s="780"/>
      <c r="CN107" s="780"/>
      <c r="CO107" s="780"/>
      <c r="CP107" s="780"/>
      <c r="CQ107" s="780">
        <v>0</v>
      </c>
      <c r="CR107" s="95">
        <v>0</v>
      </c>
      <c r="CS107" s="780">
        <v>0</v>
      </c>
      <c r="CT107" s="95"/>
      <c r="CU107" s="780">
        <v>0</v>
      </c>
      <c r="CV107" s="780" t="s">
        <v>481</v>
      </c>
      <c r="CW107" s="780"/>
      <c r="CX107" s="780"/>
      <c r="CY107" s="780"/>
      <c r="CZ107" s="95"/>
      <c r="DA107" s="780"/>
      <c r="DB107" s="95"/>
      <c r="DC107" s="780"/>
      <c r="DD107" s="780"/>
      <c r="DE107" s="780"/>
      <c r="DF107" s="780"/>
      <c r="DG107" s="95">
        <v>0</v>
      </c>
      <c r="DH107" s="94"/>
      <c r="DI107" s="95"/>
      <c r="DJ107" s="95"/>
      <c r="DK107" s="95">
        <v>0</v>
      </c>
      <c r="DL107" s="95"/>
      <c r="DM107" s="780" t="s">
        <v>451</v>
      </c>
      <c r="DN107" s="780"/>
      <c r="DO107" s="780"/>
      <c r="DP107" s="780"/>
      <c r="DQ107" s="785"/>
      <c r="DR107" s="780"/>
      <c r="DS107" s="783"/>
      <c r="DT107" s="783"/>
      <c r="DU107" s="783"/>
      <c r="DV107" s="84">
        <v>0</v>
      </c>
      <c r="DW107" s="84">
        <v>0</v>
      </c>
      <c r="DX107" s="780"/>
      <c r="DY107" s="783"/>
      <c r="DZ107" s="780" t="s">
        <v>481</v>
      </c>
      <c r="EA107" s="780">
        <v>0</v>
      </c>
      <c r="EB107" s="95">
        <v>10</v>
      </c>
      <c r="EC107" s="783"/>
      <c r="ED107" s="95"/>
      <c r="EE107" s="783"/>
      <c r="EF107" s="783"/>
      <c r="EG107" s="783"/>
      <c r="EH107" s="783"/>
      <c r="EI107" s="780"/>
      <c r="EJ107" s="780"/>
      <c r="EK107" s="780"/>
      <c r="EL107" s="780"/>
      <c r="EM107" s="780"/>
      <c r="EN107" s="780"/>
      <c r="EO107" s="780"/>
      <c r="EP107" s="780" t="s">
        <v>451</v>
      </c>
      <c r="EQ107" s="783"/>
      <c r="ER107" s="780" t="s">
        <v>451</v>
      </c>
      <c r="ES107" s="780">
        <v>0</v>
      </c>
      <c r="ET107" s="780"/>
      <c r="EU107" s="780" t="s">
        <v>481</v>
      </c>
      <c r="EV107" s="780" t="s">
        <v>481</v>
      </c>
      <c r="EW107" s="780" t="s">
        <v>481</v>
      </c>
      <c r="EX107" s="780" t="s">
        <v>451</v>
      </c>
      <c r="EY107" s="780"/>
      <c r="EZ107" s="95" t="s">
        <v>481</v>
      </c>
      <c r="FA107" s="95"/>
      <c r="FB107" s="780"/>
      <c r="FC107" s="780"/>
      <c r="FD107" s="780"/>
      <c r="FE107" s="780"/>
      <c r="FF107" s="780" t="s">
        <v>481</v>
      </c>
      <c r="FG107" s="780" t="s">
        <v>481</v>
      </c>
      <c r="FH107" s="780"/>
      <c r="FI107" s="780"/>
      <c r="FJ107" s="780" t="s">
        <v>3943</v>
      </c>
      <c r="FK107" s="780"/>
      <c r="FL107" s="780"/>
      <c r="FM107" s="780"/>
      <c r="FN107" s="780"/>
      <c r="FO107" s="780"/>
      <c r="FP107" s="780"/>
      <c r="FQ107" s="780"/>
      <c r="FR107" s="780"/>
      <c r="FS107" s="780"/>
      <c r="FT107" s="780"/>
      <c r="FU107" s="783"/>
      <c r="FV107" s="785"/>
      <c r="FW107" s="780"/>
      <c r="FX107" s="95"/>
      <c r="FY107" s="95"/>
      <c r="FZ107" s="780"/>
      <c r="GA107" s="780"/>
      <c r="GB107" s="780"/>
      <c r="GC107" s="780"/>
      <c r="GD107" s="780"/>
      <c r="GE107" s="783"/>
      <c r="GF107" s="95"/>
      <c r="GG107" s="785" t="s">
        <v>481</v>
      </c>
      <c r="GH107" s="783"/>
      <c r="GI107" s="780" t="s">
        <v>481</v>
      </c>
      <c r="GJ107" s="780" t="s">
        <v>481</v>
      </c>
      <c r="GK107" s="780" t="s">
        <v>481</v>
      </c>
      <c r="GL107" s="780" t="s">
        <v>481</v>
      </c>
      <c r="GM107" s="780" t="s">
        <v>481</v>
      </c>
      <c r="GN107" s="780" t="s">
        <v>481</v>
      </c>
      <c r="GO107" s="780" t="s">
        <v>481</v>
      </c>
      <c r="GP107" s="780" t="s">
        <v>481</v>
      </c>
      <c r="GQ107" s="780" t="s">
        <v>481</v>
      </c>
      <c r="GR107" s="780" t="s">
        <v>481</v>
      </c>
      <c r="GS107" s="780" t="s">
        <v>481</v>
      </c>
      <c r="GT107" s="780" t="s">
        <v>481</v>
      </c>
      <c r="GU107" s="780">
        <v>30</v>
      </c>
      <c r="GV107" s="780" t="s">
        <v>481</v>
      </c>
      <c r="GW107" s="780" t="s">
        <v>481</v>
      </c>
      <c r="GX107" s="780" t="s">
        <v>481</v>
      </c>
      <c r="GY107" s="780"/>
      <c r="GZ107" s="780" t="s">
        <v>481</v>
      </c>
      <c r="HA107" s="780" t="s">
        <v>481</v>
      </c>
      <c r="HB107" s="780" t="s">
        <v>481</v>
      </c>
      <c r="HC107" s="780" t="s">
        <v>481</v>
      </c>
      <c r="HD107" s="780" t="s">
        <v>481</v>
      </c>
      <c r="HE107" s="783"/>
      <c r="HF107" s="783"/>
      <c r="HG107" s="783"/>
      <c r="HH107" s="783"/>
      <c r="HI107" s="780"/>
      <c r="HJ107" s="95" t="s">
        <v>481</v>
      </c>
      <c r="HK107" s="95"/>
      <c r="HL107" s="780"/>
      <c r="HM107" s="95"/>
      <c r="HN107" s="783"/>
      <c r="HO107" s="783"/>
      <c r="HP107" s="783"/>
      <c r="HQ107" s="783"/>
      <c r="HR107" s="783"/>
      <c r="HS107" s="780"/>
      <c r="HT107" s="780"/>
      <c r="HU107" s="780"/>
      <c r="HV107" s="780"/>
      <c r="HW107" s="780" t="s">
        <v>481</v>
      </c>
      <c r="HX107" s="780" t="s">
        <v>481</v>
      </c>
      <c r="HY107" s="780" t="s">
        <v>451</v>
      </c>
      <c r="HZ107" s="780" t="s">
        <v>451</v>
      </c>
      <c r="IA107" s="780"/>
      <c r="IB107" s="780"/>
      <c r="IC107" s="780" t="s">
        <v>481</v>
      </c>
      <c r="ID107" s="780"/>
      <c r="IE107" s="780"/>
      <c r="IF107" s="780"/>
      <c r="IG107" s="783"/>
      <c r="IH107" s="783"/>
      <c r="II107" s="780"/>
      <c r="IJ107" s="783"/>
      <c r="IK107" s="783"/>
      <c r="IL107" s="90"/>
      <c r="IM107" s="95" t="s">
        <v>481</v>
      </c>
      <c r="IN107" s="95" t="s">
        <v>481</v>
      </c>
      <c r="IO107" s="780"/>
      <c r="IP107" s="780"/>
      <c r="IQ107" s="780" t="s">
        <v>481</v>
      </c>
      <c r="IR107" s="785"/>
      <c r="IS107" s="780"/>
      <c r="IT107" s="780"/>
      <c r="IU107" s="780"/>
      <c r="IV107" s="780" t="s">
        <v>451</v>
      </c>
      <c r="IW107" s="95"/>
      <c r="IX107" s="95"/>
      <c r="IY107" s="95"/>
      <c r="IZ107" s="95"/>
      <c r="JA107" s="95">
        <v>1</v>
      </c>
      <c r="JB107" s="95"/>
      <c r="JC107" s="95"/>
      <c r="JD107" s="95"/>
      <c r="JE107" s="95"/>
      <c r="JF107" s="95"/>
      <c r="JG107" s="95"/>
      <c r="JH107" s="95"/>
      <c r="JI107" s="95"/>
      <c r="JJ107" s="95"/>
      <c r="JK107" s="95"/>
      <c r="JL107" s="95"/>
      <c r="JM107" s="95"/>
      <c r="JN107" s="95"/>
      <c r="JO107" s="95"/>
      <c r="JP107" s="95"/>
      <c r="JQ107" s="95"/>
      <c r="JR107" s="95">
        <v>5</v>
      </c>
      <c r="JS107" s="780"/>
      <c r="JT107" s="780"/>
      <c r="JU107" s="780"/>
      <c r="JV107" s="780"/>
      <c r="JW107" s="780"/>
      <c r="JX107" s="780"/>
      <c r="JY107" s="780"/>
      <c r="JZ107" s="780"/>
      <c r="KA107" s="783"/>
      <c r="KB107" s="780"/>
      <c r="KC107" s="780"/>
      <c r="KD107" s="780"/>
      <c r="KE107" s="780"/>
      <c r="KF107" s="780"/>
      <c r="KG107" s="780">
        <v>0</v>
      </c>
      <c r="KH107" s="780"/>
      <c r="KI107" s="780"/>
      <c r="KJ107" s="780"/>
      <c r="KK107" s="780"/>
      <c r="KL107" s="780"/>
      <c r="KM107" s="780"/>
      <c r="KN107" s="780"/>
      <c r="KO107" s="780"/>
      <c r="KP107" s="95"/>
      <c r="KQ107" s="783"/>
      <c r="KR107" s="90"/>
      <c r="KS107" s="783"/>
      <c r="KT107" s="90"/>
      <c r="KU107" s="90">
        <v>3</v>
      </c>
      <c r="KV107" s="90"/>
      <c r="KW107" s="90"/>
      <c r="KX107" s="90">
        <v>4</v>
      </c>
      <c r="KY107" s="90"/>
      <c r="KZ107" s="90"/>
      <c r="LA107" s="90" t="s">
        <v>481</v>
      </c>
      <c r="LB107" s="90" t="s">
        <v>481</v>
      </c>
      <c r="LC107" s="90" t="s">
        <v>481</v>
      </c>
      <c r="LD107" s="90" t="s">
        <v>481</v>
      </c>
      <c r="LE107" s="90" t="s">
        <v>481</v>
      </c>
      <c r="LF107" s="90" t="s">
        <v>481</v>
      </c>
      <c r="LG107" s="90" t="s">
        <v>481</v>
      </c>
      <c r="LH107" s="90"/>
      <c r="LI107" s="90"/>
      <c r="LJ107" s="90"/>
      <c r="LK107" s="90"/>
      <c r="LL107" s="90"/>
      <c r="LM107" s="90"/>
      <c r="LN107" s="90">
        <v>126</v>
      </c>
      <c r="LO107" s="90"/>
      <c r="LP107" s="90"/>
      <c r="LQ107" s="90"/>
    </row>
    <row r="108" spans="1:329" ht="157.5" customHeight="1" x14ac:dyDescent="0.2">
      <c r="A108" s="750"/>
      <c r="B108" s="751"/>
      <c r="C108" s="750" t="s">
        <v>336</v>
      </c>
      <c r="D108" s="747" t="s">
        <v>439</v>
      </c>
      <c r="E108" s="85" t="s">
        <v>440</v>
      </c>
      <c r="F108" s="783"/>
      <c r="G108" s="95"/>
      <c r="H108" s="783"/>
      <c r="I108" s="783"/>
      <c r="J108" s="95" t="s">
        <v>451</v>
      </c>
      <c r="K108" s="780"/>
      <c r="L108" s="69" t="s">
        <v>492</v>
      </c>
      <c r="M108" s="69" t="s">
        <v>492</v>
      </c>
      <c r="N108" s="69" t="s">
        <v>492</v>
      </c>
      <c r="O108" s="69" t="s">
        <v>492</v>
      </c>
      <c r="P108" s="69" t="s">
        <v>492</v>
      </c>
      <c r="Q108" s="95"/>
      <c r="R108" s="780" t="s">
        <v>451</v>
      </c>
      <c r="S108" s="95" t="s">
        <v>451</v>
      </c>
      <c r="T108" s="780" t="s">
        <v>451</v>
      </c>
      <c r="U108" s="780" t="s">
        <v>451</v>
      </c>
      <c r="V108" s="95" t="s">
        <v>451</v>
      </c>
      <c r="W108" s="780" t="s">
        <v>451</v>
      </c>
      <c r="X108" s="95"/>
      <c r="Y108" s="95"/>
      <c r="Z108" s="95" t="s">
        <v>6694</v>
      </c>
      <c r="AA108" s="783"/>
      <c r="AB108" s="95"/>
      <c r="AC108" s="784"/>
      <c r="AD108" s="783"/>
      <c r="AE108" s="783"/>
      <c r="AF108" s="783"/>
      <c r="AG108" s="783"/>
      <c r="AH108" s="783"/>
      <c r="AI108" s="783"/>
      <c r="AJ108" s="780"/>
      <c r="AK108" s="780" t="s">
        <v>451</v>
      </c>
      <c r="AL108" s="95"/>
      <c r="AM108" s="95"/>
      <c r="AN108" s="95"/>
      <c r="AO108" s="783"/>
      <c r="AP108" s="95"/>
      <c r="AQ108" s="783"/>
      <c r="AR108" s="780"/>
      <c r="AS108" s="780" t="s">
        <v>457</v>
      </c>
      <c r="AT108" s="783"/>
      <c r="AU108" s="95" t="s">
        <v>451</v>
      </c>
      <c r="AV108" s="780" t="s">
        <v>451</v>
      </c>
      <c r="AW108" s="780"/>
      <c r="AX108" s="95"/>
      <c r="AY108" s="95" t="s">
        <v>451</v>
      </c>
      <c r="AZ108" s="783"/>
      <c r="BA108" s="783"/>
      <c r="BB108" s="783"/>
      <c r="BC108" s="783"/>
      <c r="BD108" s="95" t="s">
        <v>492</v>
      </c>
      <c r="BE108" s="95"/>
      <c r="BF108" s="95"/>
      <c r="BG108" s="69" t="s">
        <v>492</v>
      </c>
      <c r="BH108" s="783"/>
      <c r="BI108" s="783"/>
      <c r="BJ108" s="783"/>
      <c r="BK108" s="783"/>
      <c r="BL108" s="69" t="s">
        <v>492</v>
      </c>
      <c r="BM108" s="783"/>
      <c r="BN108" s="783"/>
      <c r="BO108" s="783"/>
      <c r="BP108" s="69" t="s">
        <v>492</v>
      </c>
      <c r="BQ108" s="69" t="s">
        <v>492</v>
      </c>
      <c r="BR108" s="783"/>
      <c r="BS108" s="69" t="s">
        <v>492</v>
      </c>
      <c r="BT108" s="783"/>
      <c r="BU108" s="780" t="s">
        <v>451</v>
      </c>
      <c r="BV108" s="95" t="s">
        <v>451</v>
      </c>
      <c r="BW108" s="780" t="s">
        <v>451</v>
      </c>
      <c r="BX108" s="95" t="s">
        <v>451</v>
      </c>
      <c r="BY108" s="95" t="s">
        <v>451</v>
      </c>
      <c r="BZ108" s="95" t="s">
        <v>451</v>
      </c>
      <c r="CA108" s="95"/>
      <c r="CB108" s="95" t="s">
        <v>6695</v>
      </c>
      <c r="CC108" s="95" t="s">
        <v>6474</v>
      </c>
      <c r="CD108" s="95" t="s">
        <v>451</v>
      </c>
      <c r="CE108" s="95" t="s">
        <v>451</v>
      </c>
      <c r="CF108" s="95"/>
      <c r="CG108" s="95" t="s">
        <v>451</v>
      </c>
      <c r="CH108" s="780" t="s">
        <v>451</v>
      </c>
      <c r="CI108" s="95" t="s">
        <v>451</v>
      </c>
      <c r="CJ108" s="780"/>
      <c r="CK108" s="780" t="s">
        <v>451</v>
      </c>
      <c r="CL108" s="780"/>
      <c r="CM108" s="780" t="s">
        <v>451</v>
      </c>
      <c r="CN108" s="780" t="s">
        <v>451</v>
      </c>
      <c r="CO108" s="780" t="s">
        <v>451</v>
      </c>
      <c r="CP108" s="780" t="s">
        <v>451</v>
      </c>
      <c r="CQ108" s="780">
        <v>0</v>
      </c>
      <c r="CR108" s="95">
        <v>0</v>
      </c>
      <c r="CS108" s="780">
        <v>0</v>
      </c>
      <c r="CT108" s="95" t="s">
        <v>451</v>
      </c>
      <c r="CU108" s="780">
        <v>0</v>
      </c>
      <c r="CV108" s="780" t="s">
        <v>451</v>
      </c>
      <c r="CW108" s="780"/>
      <c r="CX108" s="780" t="s">
        <v>451</v>
      </c>
      <c r="CY108" s="780" t="s">
        <v>451</v>
      </c>
      <c r="CZ108" s="95" t="s">
        <v>451</v>
      </c>
      <c r="DA108" s="780" t="s">
        <v>451</v>
      </c>
      <c r="DB108" s="95" t="s">
        <v>995</v>
      </c>
      <c r="DC108" s="780" t="s">
        <v>451</v>
      </c>
      <c r="DD108" s="780" t="s">
        <v>451</v>
      </c>
      <c r="DE108" s="780" t="s">
        <v>451</v>
      </c>
      <c r="DF108" s="780"/>
      <c r="DG108" s="95" t="s">
        <v>451</v>
      </c>
      <c r="DH108" s="94" t="s">
        <v>451</v>
      </c>
      <c r="DI108" s="95"/>
      <c r="DJ108" s="95" t="s">
        <v>451</v>
      </c>
      <c r="DK108" s="95" t="s">
        <v>451</v>
      </c>
      <c r="DL108" s="95" t="s">
        <v>451</v>
      </c>
      <c r="DM108" s="780" t="s">
        <v>451</v>
      </c>
      <c r="DN108" s="780"/>
      <c r="DO108" s="780" t="s">
        <v>451</v>
      </c>
      <c r="DP108" s="780" t="s">
        <v>489</v>
      </c>
      <c r="DQ108" s="785"/>
      <c r="DR108" s="780"/>
      <c r="DS108" s="783"/>
      <c r="DT108" s="783"/>
      <c r="DU108" s="783"/>
      <c r="DV108" s="84" t="s">
        <v>492</v>
      </c>
      <c r="DW108" s="84" t="s">
        <v>492</v>
      </c>
      <c r="DX108" s="780"/>
      <c r="DY108" s="783"/>
      <c r="DZ108" s="780" t="s">
        <v>451</v>
      </c>
      <c r="EA108" s="780"/>
      <c r="EB108" s="95"/>
      <c r="EC108" s="783"/>
      <c r="ED108" s="95"/>
      <c r="EE108" s="783"/>
      <c r="EF108" s="783"/>
      <c r="EG108" s="783"/>
      <c r="EH108" s="783"/>
      <c r="EI108" s="780"/>
      <c r="EJ108" s="780"/>
      <c r="EK108" s="780"/>
      <c r="EL108" s="780" t="s">
        <v>451</v>
      </c>
      <c r="EM108" s="780"/>
      <c r="EN108" s="780"/>
      <c r="EO108" s="780"/>
      <c r="EP108" s="780" t="s">
        <v>451</v>
      </c>
      <c r="EQ108" s="783"/>
      <c r="ER108" s="780" t="s">
        <v>6696</v>
      </c>
      <c r="ES108" s="780" t="s">
        <v>451</v>
      </c>
      <c r="ET108" s="780" t="s">
        <v>6697</v>
      </c>
      <c r="EU108" s="780" t="s">
        <v>451</v>
      </c>
      <c r="EV108" s="780" t="s">
        <v>481</v>
      </c>
      <c r="EW108" s="780" t="s">
        <v>6698</v>
      </c>
      <c r="EX108" s="780" t="s">
        <v>451</v>
      </c>
      <c r="EY108" s="780"/>
      <c r="EZ108" s="95" t="s">
        <v>451</v>
      </c>
      <c r="FA108" s="95" t="s">
        <v>451</v>
      </c>
      <c r="FB108" s="780"/>
      <c r="FC108" s="780" t="s">
        <v>451</v>
      </c>
      <c r="FD108" s="780" t="s">
        <v>451</v>
      </c>
      <c r="FE108" s="780"/>
      <c r="FF108" s="780" t="s">
        <v>481</v>
      </c>
      <c r="FG108" s="780" t="s">
        <v>481</v>
      </c>
      <c r="FH108" s="780" t="s">
        <v>451</v>
      </c>
      <c r="FI108" s="780"/>
      <c r="FJ108" s="780" t="s">
        <v>451</v>
      </c>
      <c r="FK108" s="780"/>
      <c r="FL108" s="780"/>
      <c r="FM108" s="780" t="s">
        <v>451</v>
      </c>
      <c r="FN108" s="780" t="s">
        <v>451</v>
      </c>
      <c r="FO108" s="780"/>
      <c r="FP108" s="780"/>
      <c r="FQ108" s="780"/>
      <c r="FR108" s="780" t="s">
        <v>451</v>
      </c>
      <c r="FS108" s="780"/>
      <c r="FT108" s="780"/>
      <c r="FU108" s="783"/>
      <c r="FV108" s="785" t="s">
        <v>457</v>
      </c>
      <c r="FW108" s="780"/>
      <c r="FX108" s="95"/>
      <c r="FY108" s="95" t="s">
        <v>492</v>
      </c>
      <c r="FZ108" s="780"/>
      <c r="GA108" s="780"/>
      <c r="GB108" s="780"/>
      <c r="GC108" s="780"/>
      <c r="GD108" s="780" t="s">
        <v>451</v>
      </c>
      <c r="GE108" s="783"/>
      <c r="GF108" s="95" t="s">
        <v>451</v>
      </c>
      <c r="GG108" s="785" t="s">
        <v>457</v>
      </c>
      <c r="GH108" s="783"/>
      <c r="GI108" s="780" t="s">
        <v>6699</v>
      </c>
      <c r="GJ108" s="780" t="s">
        <v>492</v>
      </c>
      <c r="GK108" s="780" t="s">
        <v>451</v>
      </c>
      <c r="GL108" s="780" t="s">
        <v>457</v>
      </c>
      <c r="GM108" s="780" t="s">
        <v>451</v>
      </c>
      <c r="GN108" s="780" t="s">
        <v>451</v>
      </c>
      <c r="GO108" s="780" t="s">
        <v>451</v>
      </c>
      <c r="GP108" s="780" t="s">
        <v>481</v>
      </c>
      <c r="GQ108" s="780" t="s">
        <v>451</v>
      </c>
      <c r="GR108" s="780" t="s">
        <v>451</v>
      </c>
      <c r="GS108" s="780" t="s">
        <v>451</v>
      </c>
      <c r="GT108" s="780" t="s">
        <v>451</v>
      </c>
      <c r="GU108" s="780" t="s">
        <v>481</v>
      </c>
      <c r="GV108" s="780" t="s">
        <v>6700</v>
      </c>
      <c r="GW108" s="780" t="s">
        <v>6562</v>
      </c>
      <c r="GX108" s="780" t="s">
        <v>451</v>
      </c>
      <c r="GY108" s="780"/>
      <c r="GZ108" s="780" t="s">
        <v>451</v>
      </c>
      <c r="HA108" s="780" t="s">
        <v>451</v>
      </c>
      <c r="HB108" s="780" t="s">
        <v>451</v>
      </c>
      <c r="HC108" s="780" t="s">
        <v>451</v>
      </c>
      <c r="HD108" s="780" t="s">
        <v>451</v>
      </c>
      <c r="HE108" s="783"/>
      <c r="HF108" s="783"/>
      <c r="HG108" s="783"/>
      <c r="HH108" s="783"/>
      <c r="HI108" s="780" t="s">
        <v>451</v>
      </c>
      <c r="HJ108" s="95" t="s">
        <v>457</v>
      </c>
      <c r="HK108" s="95" t="s">
        <v>451</v>
      </c>
      <c r="HL108" s="780" t="s">
        <v>451</v>
      </c>
      <c r="HM108" s="95" t="s">
        <v>451</v>
      </c>
      <c r="HN108" s="783"/>
      <c r="HO108" s="783"/>
      <c r="HP108" s="783"/>
      <c r="HQ108" s="783"/>
      <c r="HR108" s="783"/>
      <c r="HS108" s="780"/>
      <c r="HT108" s="780"/>
      <c r="HU108" s="780"/>
      <c r="HV108" s="780"/>
      <c r="HW108" s="780" t="s">
        <v>451</v>
      </c>
      <c r="HX108" s="780" t="s">
        <v>481</v>
      </c>
      <c r="HY108" s="780" t="s">
        <v>451</v>
      </c>
      <c r="HZ108" s="780" t="s">
        <v>451</v>
      </c>
      <c r="IA108" s="780"/>
      <c r="IB108" s="780" t="s">
        <v>451</v>
      </c>
      <c r="IC108" s="780" t="s">
        <v>451</v>
      </c>
      <c r="ID108" s="780"/>
      <c r="IE108" s="780" t="s">
        <v>6701</v>
      </c>
      <c r="IF108" s="780"/>
      <c r="IG108" s="783"/>
      <c r="IH108" s="783"/>
      <c r="II108" s="780"/>
      <c r="IJ108" s="783"/>
      <c r="IK108" s="783"/>
      <c r="IL108" s="90"/>
      <c r="IM108" s="95" t="s">
        <v>451</v>
      </c>
      <c r="IN108" s="95" t="s">
        <v>6702</v>
      </c>
      <c r="IO108" s="780" t="s">
        <v>451</v>
      </c>
      <c r="IP108" s="780"/>
      <c r="IQ108" s="780" t="s">
        <v>481</v>
      </c>
      <c r="IR108" s="785"/>
      <c r="IS108" s="780"/>
      <c r="IT108" s="780"/>
      <c r="IU108" s="780" t="s">
        <v>451</v>
      </c>
      <c r="IV108" s="780" t="s">
        <v>451</v>
      </c>
      <c r="IW108" s="95" t="s">
        <v>492</v>
      </c>
      <c r="IX108" s="95" t="s">
        <v>492</v>
      </c>
      <c r="IY108" s="95" t="s">
        <v>492</v>
      </c>
      <c r="IZ108" s="95" t="s">
        <v>492</v>
      </c>
      <c r="JA108" s="95"/>
      <c r="JB108" s="95" t="s">
        <v>6703</v>
      </c>
      <c r="JC108" s="95"/>
      <c r="JD108" s="95" t="s">
        <v>492</v>
      </c>
      <c r="JE108" s="95"/>
      <c r="JF108" s="95"/>
      <c r="JG108" s="95"/>
      <c r="JH108" s="95"/>
      <c r="JI108" s="95"/>
      <c r="JJ108" s="95"/>
      <c r="JK108" s="95" t="s">
        <v>451</v>
      </c>
      <c r="JL108" s="95" t="s">
        <v>451</v>
      </c>
      <c r="JM108" s="95"/>
      <c r="JN108" s="95"/>
      <c r="JO108" s="95"/>
      <c r="JP108" s="95"/>
      <c r="JQ108" s="95" t="s">
        <v>451</v>
      </c>
      <c r="JR108" s="95"/>
      <c r="JS108" s="780"/>
      <c r="JT108" s="780"/>
      <c r="JU108" s="780"/>
      <c r="JV108" s="780"/>
      <c r="JW108" s="780"/>
      <c r="JX108" s="780" t="s">
        <v>6704</v>
      </c>
      <c r="JY108" s="780" t="s">
        <v>451</v>
      </c>
      <c r="JZ108" s="780"/>
      <c r="KA108" s="783"/>
      <c r="KB108" s="780" t="s">
        <v>6705</v>
      </c>
      <c r="KC108" s="780"/>
      <c r="KD108" s="780" t="s">
        <v>451</v>
      </c>
      <c r="KE108" s="780"/>
      <c r="KF108" s="780" t="s">
        <v>451</v>
      </c>
      <c r="KG108" s="780">
        <v>0</v>
      </c>
      <c r="KH108" s="780" t="s">
        <v>451</v>
      </c>
      <c r="KI108" s="780"/>
      <c r="KJ108" s="780" t="s">
        <v>6706</v>
      </c>
      <c r="KK108" s="780" t="s">
        <v>6707</v>
      </c>
      <c r="KL108" s="780" t="s">
        <v>6707</v>
      </c>
      <c r="KM108" s="780" t="s">
        <v>6707</v>
      </c>
      <c r="KN108" s="780" t="s">
        <v>457</v>
      </c>
      <c r="KO108" s="780" t="s">
        <v>6708</v>
      </c>
      <c r="KP108" s="95" t="s">
        <v>451</v>
      </c>
      <c r="KQ108" s="783"/>
      <c r="KR108" s="90" t="s">
        <v>6709</v>
      </c>
      <c r="KS108" s="783"/>
      <c r="KT108" s="90" t="s">
        <v>6710</v>
      </c>
      <c r="KU108" s="90" t="s">
        <v>481</v>
      </c>
      <c r="KV108" s="90"/>
      <c r="KW108" s="90"/>
      <c r="KX108" s="90" t="s">
        <v>6711</v>
      </c>
      <c r="KY108" s="90" t="s">
        <v>489</v>
      </c>
      <c r="KZ108" s="90" t="s">
        <v>6712</v>
      </c>
      <c r="LA108" s="90" t="s">
        <v>492</v>
      </c>
      <c r="LB108" s="90" t="s">
        <v>481</v>
      </c>
      <c r="LC108" s="90" t="s">
        <v>481</v>
      </c>
      <c r="LD108" s="90" t="s">
        <v>492</v>
      </c>
      <c r="LE108" s="90" t="s">
        <v>492</v>
      </c>
      <c r="LF108" s="90" t="s">
        <v>492</v>
      </c>
      <c r="LG108" s="90" t="s">
        <v>492</v>
      </c>
      <c r="LH108" s="90"/>
      <c r="LI108" s="90"/>
      <c r="LJ108" s="90"/>
      <c r="LK108" s="90"/>
      <c r="LL108" s="90" t="s">
        <v>492</v>
      </c>
      <c r="LM108" s="90" t="s">
        <v>6713</v>
      </c>
      <c r="LN108" s="90" t="s">
        <v>6714</v>
      </c>
      <c r="LO108" s="90" t="s">
        <v>489</v>
      </c>
      <c r="LP108" s="90" t="s">
        <v>489</v>
      </c>
      <c r="LQ108" s="90" t="s">
        <v>489</v>
      </c>
    </row>
    <row r="109" spans="1:329" ht="189" customHeight="1" x14ac:dyDescent="0.2">
      <c r="A109" s="750"/>
      <c r="B109" s="751"/>
      <c r="C109" s="750"/>
      <c r="D109" s="747"/>
      <c r="E109" s="85" t="s">
        <v>321</v>
      </c>
      <c r="F109" s="783"/>
      <c r="G109" s="95"/>
      <c r="H109" s="783"/>
      <c r="I109" s="783"/>
      <c r="J109" s="95"/>
      <c r="K109" s="780"/>
      <c r="L109" s="69" t="s">
        <v>481</v>
      </c>
      <c r="M109" s="69" t="s">
        <v>481</v>
      </c>
      <c r="N109" s="69" t="s">
        <v>481</v>
      </c>
      <c r="O109" s="69" t="s">
        <v>481</v>
      </c>
      <c r="P109" s="69" t="s">
        <v>481</v>
      </c>
      <c r="Q109" s="95"/>
      <c r="R109" s="780" t="s">
        <v>4783</v>
      </c>
      <c r="S109" s="95"/>
      <c r="T109" s="780"/>
      <c r="U109" s="780"/>
      <c r="V109" s="95"/>
      <c r="W109" s="780"/>
      <c r="X109" s="95"/>
      <c r="Y109" s="95"/>
      <c r="Z109" s="95" t="s">
        <v>6715</v>
      </c>
      <c r="AA109" s="783"/>
      <c r="AB109" s="95"/>
      <c r="AC109" s="784"/>
      <c r="AD109" s="783"/>
      <c r="AE109" s="783"/>
      <c r="AF109" s="783"/>
      <c r="AG109" s="783"/>
      <c r="AH109" s="783"/>
      <c r="AI109" s="783"/>
      <c r="AJ109" s="780"/>
      <c r="AK109" s="780"/>
      <c r="AL109" s="95"/>
      <c r="AM109" s="95"/>
      <c r="AN109" s="95"/>
      <c r="AO109" s="783"/>
      <c r="AP109" s="95"/>
      <c r="AQ109" s="783"/>
      <c r="AR109" s="780"/>
      <c r="AS109" s="780" t="s">
        <v>6716</v>
      </c>
      <c r="AT109" s="783"/>
      <c r="AU109" s="95"/>
      <c r="AV109" s="780"/>
      <c r="AW109" s="780"/>
      <c r="AX109" s="95"/>
      <c r="AY109" s="95"/>
      <c r="AZ109" s="783"/>
      <c r="BA109" s="783"/>
      <c r="BB109" s="783"/>
      <c r="BC109" s="783"/>
      <c r="BD109" s="95"/>
      <c r="BE109" s="95"/>
      <c r="BF109" s="95"/>
      <c r="BG109" s="783"/>
      <c r="BH109" s="783"/>
      <c r="BI109" s="783"/>
      <c r="BJ109" s="783"/>
      <c r="BK109" s="783"/>
      <c r="BL109" s="783"/>
      <c r="BM109" s="783"/>
      <c r="BN109" s="783"/>
      <c r="BO109" s="783"/>
      <c r="BP109" s="783"/>
      <c r="BQ109" s="69" t="s">
        <v>492</v>
      </c>
      <c r="BR109" s="783"/>
      <c r="BS109" s="783" t="s">
        <v>481</v>
      </c>
      <c r="BT109" s="783"/>
      <c r="BU109" s="780" t="s">
        <v>481</v>
      </c>
      <c r="BV109" s="95"/>
      <c r="BW109" s="780"/>
      <c r="BX109" s="95"/>
      <c r="BY109" s="95"/>
      <c r="BZ109" s="95" t="s">
        <v>481</v>
      </c>
      <c r="CA109" s="95"/>
      <c r="CB109" s="95" t="s">
        <v>1519</v>
      </c>
      <c r="CC109" s="95" t="s">
        <v>6717</v>
      </c>
      <c r="CD109" s="95"/>
      <c r="CE109" s="95"/>
      <c r="CF109" s="95"/>
      <c r="CG109" s="95"/>
      <c r="CH109" s="780"/>
      <c r="CI109" s="95"/>
      <c r="CJ109" s="780"/>
      <c r="CK109" s="780"/>
      <c r="CL109" s="780"/>
      <c r="CM109" s="780"/>
      <c r="CN109" s="780"/>
      <c r="CO109" s="780"/>
      <c r="CP109" s="780"/>
      <c r="CQ109" s="780">
        <v>0</v>
      </c>
      <c r="CR109" s="95">
        <v>0</v>
      </c>
      <c r="CS109" s="780">
        <v>0</v>
      </c>
      <c r="CT109" s="95"/>
      <c r="CU109" s="780">
        <v>0</v>
      </c>
      <c r="CV109" s="780" t="s">
        <v>481</v>
      </c>
      <c r="CW109" s="780"/>
      <c r="CX109" s="780"/>
      <c r="CY109" s="780"/>
      <c r="CZ109" s="95"/>
      <c r="DA109" s="780"/>
      <c r="DB109" s="95"/>
      <c r="DC109" s="780"/>
      <c r="DD109" s="780"/>
      <c r="DE109" s="780"/>
      <c r="DF109" s="780"/>
      <c r="DG109" s="95" t="s">
        <v>451</v>
      </c>
      <c r="DH109" s="94"/>
      <c r="DI109" s="95"/>
      <c r="DJ109" s="95"/>
      <c r="DK109" s="95" t="s">
        <v>481</v>
      </c>
      <c r="DL109" s="95"/>
      <c r="DM109" s="780" t="s">
        <v>451</v>
      </c>
      <c r="DN109" s="780"/>
      <c r="DO109" s="780"/>
      <c r="DP109" s="780" t="s">
        <v>6718</v>
      </c>
      <c r="DQ109" s="785"/>
      <c r="DR109" s="780"/>
      <c r="DS109" s="783"/>
      <c r="DT109" s="783"/>
      <c r="DU109" s="783"/>
      <c r="DV109" s="84"/>
      <c r="DW109" s="84"/>
      <c r="DX109" s="780"/>
      <c r="DY109" s="783"/>
      <c r="DZ109" s="780" t="s">
        <v>481</v>
      </c>
      <c r="EA109" s="780"/>
      <c r="EB109" s="95"/>
      <c r="EC109" s="783"/>
      <c r="ED109" s="95"/>
      <c r="EE109" s="783"/>
      <c r="EF109" s="783"/>
      <c r="EG109" s="783"/>
      <c r="EH109" s="783"/>
      <c r="EI109" s="780"/>
      <c r="EJ109" s="780"/>
      <c r="EK109" s="780"/>
      <c r="EL109" s="780"/>
      <c r="EM109" s="780"/>
      <c r="EN109" s="780"/>
      <c r="EO109" s="780"/>
      <c r="EP109" s="780" t="s">
        <v>451</v>
      </c>
      <c r="EQ109" s="783"/>
      <c r="ER109" s="780" t="s">
        <v>862</v>
      </c>
      <c r="ES109" s="780" t="s">
        <v>481</v>
      </c>
      <c r="ET109" s="780" t="s">
        <v>6719</v>
      </c>
      <c r="EU109" s="780" t="s">
        <v>481</v>
      </c>
      <c r="EV109" s="780" t="s">
        <v>481</v>
      </c>
      <c r="EW109" s="780" t="s">
        <v>6720</v>
      </c>
      <c r="EX109" s="780" t="s">
        <v>451</v>
      </c>
      <c r="EY109" s="780" t="s">
        <v>451</v>
      </c>
      <c r="EZ109" s="95" t="s">
        <v>481</v>
      </c>
      <c r="FA109" s="95"/>
      <c r="FB109" s="780"/>
      <c r="FC109" s="780"/>
      <c r="FD109" s="780"/>
      <c r="FE109" s="780"/>
      <c r="FF109" s="780" t="s">
        <v>481</v>
      </c>
      <c r="FG109" s="780" t="s">
        <v>481</v>
      </c>
      <c r="FH109" s="780"/>
      <c r="FI109" s="780"/>
      <c r="FJ109" s="780" t="s">
        <v>3943</v>
      </c>
      <c r="FK109" s="780"/>
      <c r="FL109" s="780"/>
      <c r="FM109" s="780"/>
      <c r="FN109" s="780"/>
      <c r="FO109" s="780"/>
      <c r="FP109" s="780"/>
      <c r="FQ109" s="780"/>
      <c r="FR109" s="780"/>
      <c r="FS109" s="780"/>
      <c r="FT109" s="780"/>
      <c r="FU109" s="783"/>
      <c r="FV109" s="785" t="s">
        <v>6721</v>
      </c>
      <c r="FW109" s="780"/>
      <c r="FX109" s="95"/>
      <c r="FY109" s="95"/>
      <c r="FZ109" s="780"/>
      <c r="GA109" s="780"/>
      <c r="GB109" s="780"/>
      <c r="GC109" s="780"/>
      <c r="GD109" s="780"/>
      <c r="GE109" s="783"/>
      <c r="GF109" s="95"/>
      <c r="GG109" s="785" t="s">
        <v>481</v>
      </c>
      <c r="GH109" s="783"/>
      <c r="GI109" s="780" t="s">
        <v>6722</v>
      </c>
      <c r="GJ109" s="780" t="s">
        <v>481</v>
      </c>
      <c r="GK109" s="780" t="s">
        <v>481</v>
      </c>
      <c r="GL109" s="780" t="s">
        <v>6723</v>
      </c>
      <c r="GM109" s="780" t="s">
        <v>481</v>
      </c>
      <c r="GN109" s="780" t="s">
        <v>481</v>
      </c>
      <c r="GO109" s="780" t="s">
        <v>481</v>
      </c>
      <c r="GP109" s="780" t="s">
        <v>481</v>
      </c>
      <c r="GQ109" s="780" t="s">
        <v>481</v>
      </c>
      <c r="GR109" s="780" t="s">
        <v>481</v>
      </c>
      <c r="GS109" s="780" t="s">
        <v>481</v>
      </c>
      <c r="GT109" s="780" t="s">
        <v>481</v>
      </c>
      <c r="GU109" s="780" t="s">
        <v>481</v>
      </c>
      <c r="GV109" s="780" t="s">
        <v>6724</v>
      </c>
      <c r="GW109" s="780" t="s">
        <v>4871</v>
      </c>
      <c r="GX109" s="780" t="s">
        <v>481</v>
      </c>
      <c r="GY109" s="780"/>
      <c r="GZ109" s="780" t="s">
        <v>481</v>
      </c>
      <c r="HA109" s="780" t="s">
        <v>481</v>
      </c>
      <c r="HB109" s="780" t="s">
        <v>481</v>
      </c>
      <c r="HC109" s="780" t="s">
        <v>481</v>
      </c>
      <c r="HD109" s="780" t="s">
        <v>481</v>
      </c>
      <c r="HE109" s="783"/>
      <c r="HF109" s="783"/>
      <c r="HG109" s="783"/>
      <c r="HH109" s="783"/>
      <c r="HI109" s="780"/>
      <c r="HJ109" s="95" t="s">
        <v>6725</v>
      </c>
      <c r="HK109" s="95"/>
      <c r="HL109" s="780"/>
      <c r="HM109" s="95"/>
      <c r="HN109" s="783"/>
      <c r="HO109" s="783"/>
      <c r="HP109" s="783"/>
      <c r="HQ109" s="783"/>
      <c r="HR109" s="783"/>
      <c r="HS109" s="780"/>
      <c r="HT109" s="780"/>
      <c r="HU109" s="780"/>
      <c r="HV109" s="780"/>
      <c r="HW109" s="780" t="s">
        <v>481</v>
      </c>
      <c r="HX109" s="780" t="s">
        <v>481</v>
      </c>
      <c r="HY109" s="780" t="s">
        <v>451</v>
      </c>
      <c r="HZ109" s="780" t="s">
        <v>451</v>
      </c>
      <c r="IA109" s="780"/>
      <c r="IB109" s="780"/>
      <c r="IC109" s="780" t="s">
        <v>481</v>
      </c>
      <c r="ID109" s="780"/>
      <c r="IE109" s="780" t="s">
        <v>6726</v>
      </c>
      <c r="IF109" s="780"/>
      <c r="IG109" s="783"/>
      <c r="IH109" s="783"/>
      <c r="II109" s="780"/>
      <c r="IJ109" s="783"/>
      <c r="IK109" s="783"/>
      <c r="IL109" s="90"/>
      <c r="IM109" s="95" t="s">
        <v>481</v>
      </c>
      <c r="IN109" s="95" t="s">
        <v>6727</v>
      </c>
      <c r="IO109" s="780"/>
      <c r="IP109" s="780"/>
      <c r="IQ109" s="780" t="s">
        <v>481</v>
      </c>
      <c r="IR109" s="785"/>
      <c r="IS109" s="780"/>
      <c r="IT109" s="780"/>
      <c r="IU109" s="780"/>
      <c r="IV109" s="780" t="s">
        <v>451</v>
      </c>
      <c r="IW109" s="95"/>
      <c r="IX109" s="95"/>
      <c r="IY109" s="95"/>
      <c r="IZ109" s="95"/>
      <c r="JA109" s="95"/>
      <c r="JB109" s="95" t="s">
        <v>6728</v>
      </c>
      <c r="JC109" s="95"/>
      <c r="JD109" s="95"/>
      <c r="JE109" s="95"/>
      <c r="JF109" s="95"/>
      <c r="JG109" s="95"/>
      <c r="JH109" s="95"/>
      <c r="JI109" s="95"/>
      <c r="JJ109" s="95"/>
      <c r="JK109" s="95"/>
      <c r="JL109" s="95"/>
      <c r="JM109" s="95"/>
      <c r="JN109" s="95"/>
      <c r="JO109" s="95"/>
      <c r="JP109" s="95"/>
      <c r="JQ109" s="95"/>
      <c r="JR109" s="95"/>
      <c r="JS109" s="780"/>
      <c r="JT109" s="780"/>
      <c r="JU109" s="780"/>
      <c r="JV109" s="780"/>
      <c r="JW109" s="780"/>
      <c r="JX109" s="780"/>
      <c r="JY109" s="780"/>
      <c r="JZ109" s="780"/>
      <c r="KA109" s="783"/>
      <c r="KB109" s="780" t="s">
        <v>6729</v>
      </c>
      <c r="KC109" s="780"/>
      <c r="KD109" s="780"/>
      <c r="KE109" s="780"/>
      <c r="KF109" s="780"/>
      <c r="KG109" s="780">
        <v>0</v>
      </c>
      <c r="KH109" s="780"/>
      <c r="KI109" s="780"/>
      <c r="KJ109" s="780" t="s">
        <v>6730</v>
      </c>
      <c r="KK109" s="780" t="s">
        <v>6731</v>
      </c>
      <c r="KL109" s="780" t="s">
        <v>6731</v>
      </c>
      <c r="KM109" s="780" t="s">
        <v>6731</v>
      </c>
      <c r="KN109" s="780" t="s">
        <v>6732</v>
      </c>
      <c r="KO109" s="780" t="s">
        <v>6733</v>
      </c>
      <c r="KP109" s="95"/>
      <c r="KQ109" s="783"/>
      <c r="KR109" s="90" t="s">
        <v>6734</v>
      </c>
      <c r="KS109" s="783"/>
      <c r="KT109" s="90" t="s">
        <v>6735</v>
      </c>
      <c r="KU109" s="90" t="s">
        <v>481</v>
      </c>
      <c r="KV109" s="90"/>
      <c r="KW109" s="90"/>
      <c r="KX109" s="90" t="s">
        <v>6736</v>
      </c>
      <c r="KY109" s="90" t="s">
        <v>6737</v>
      </c>
      <c r="KZ109" s="90" t="s">
        <v>6738</v>
      </c>
      <c r="LA109" s="90" t="s">
        <v>481</v>
      </c>
      <c r="LB109" s="90" t="s">
        <v>481</v>
      </c>
      <c r="LC109" s="90" t="s">
        <v>481</v>
      </c>
      <c r="LD109" s="90" t="s">
        <v>481</v>
      </c>
      <c r="LE109" s="90" t="s">
        <v>481</v>
      </c>
      <c r="LF109" s="90" t="s">
        <v>481</v>
      </c>
      <c r="LG109" s="90" t="s">
        <v>481</v>
      </c>
      <c r="LH109" s="90"/>
      <c r="LI109" s="90"/>
      <c r="LJ109" s="90"/>
      <c r="LK109" s="90"/>
      <c r="LL109" s="90"/>
      <c r="LM109" s="90"/>
      <c r="LN109" s="90" t="s">
        <v>6739</v>
      </c>
      <c r="LO109" s="90" t="s">
        <v>6740</v>
      </c>
      <c r="LP109" s="90" t="s">
        <v>6741</v>
      </c>
      <c r="LQ109" s="90" t="s">
        <v>6742</v>
      </c>
    </row>
    <row r="110" spans="1:329" ht="150.75" customHeight="1" x14ac:dyDescent="0.2">
      <c r="A110" s="750"/>
      <c r="B110" s="751"/>
      <c r="C110" s="750"/>
      <c r="D110" s="747"/>
      <c r="E110" s="85" t="s">
        <v>325</v>
      </c>
      <c r="F110" s="783"/>
      <c r="G110" s="95"/>
      <c r="H110" s="783"/>
      <c r="I110" s="783"/>
      <c r="J110" s="95"/>
      <c r="K110" s="780"/>
      <c r="L110" s="69" t="s">
        <v>481</v>
      </c>
      <c r="M110" s="69" t="s">
        <v>481</v>
      </c>
      <c r="N110" s="69" t="s">
        <v>481</v>
      </c>
      <c r="O110" s="69" t="s">
        <v>481</v>
      </c>
      <c r="P110" s="69" t="s">
        <v>481</v>
      </c>
      <c r="Q110" s="95"/>
      <c r="R110" s="780" t="s">
        <v>4783</v>
      </c>
      <c r="S110" s="95"/>
      <c r="T110" s="780"/>
      <c r="U110" s="780"/>
      <c r="V110" s="95"/>
      <c r="W110" s="780"/>
      <c r="X110" s="95"/>
      <c r="Y110" s="95"/>
      <c r="Z110" s="95">
        <v>36</v>
      </c>
      <c r="AA110" s="783"/>
      <c r="AB110" s="95"/>
      <c r="AC110" s="784"/>
      <c r="AD110" s="783"/>
      <c r="AE110" s="783"/>
      <c r="AF110" s="783"/>
      <c r="AG110" s="783"/>
      <c r="AH110" s="783"/>
      <c r="AI110" s="783"/>
      <c r="AJ110" s="780"/>
      <c r="AK110" s="780"/>
      <c r="AL110" s="95"/>
      <c r="AM110" s="95"/>
      <c r="AN110" s="95"/>
      <c r="AO110" s="783"/>
      <c r="AP110" s="95"/>
      <c r="AQ110" s="783"/>
      <c r="AR110" s="780"/>
      <c r="AS110" s="780">
        <v>482</v>
      </c>
      <c r="AT110" s="783"/>
      <c r="AU110" s="95"/>
      <c r="AV110" s="780"/>
      <c r="AW110" s="780"/>
      <c r="AX110" s="95"/>
      <c r="AY110" s="95"/>
      <c r="AZ110" s="783"/>
      <c r="BA110" s="783"/>
      <c r="BB110" s="783"/>
      <c r="BC110" s="783"/>
      <c r="BD110" s="95"/>
      <c r="BE110" s="95"/>
      <c r="BF110" s="95"/>
      <c r="BG110" s="783"/>
      <c r="BH110" s="783"/>
      <c r="BI110" s="783"/>
      <c r="BJ110" s="783"/>
      <c r="BK110" s="783"/>
      <c r="BL110" s="783"/>
      <c r="BM110" s="783"/>
      <c r="BN110" s="783"/>
      <c r="BO110" s="783"/>
      <c r="BP110" s="783"/>
      <c r="BQ110" s="69" t="s">
        <v>492</v>
      </c>
      <c r="BR110" s="783"/>
      <c r="BS110" s="783" t="s">
        <v>481</v>
      </c>
      <c r="BT110" s="783"/>
      <c r="BU110" s="780" t="s">
        <v>481</v>
      </c>
      <c r="BV110" s="95"/>
      <c r="BW110" s="780"/>
      <c r="BX110" s="95"/>
      <c r="BY110" s="95"/>
      <c r="BZ110" s="95" t="s">
        <v>481</v>
      </c>
      <c r="CA110" s="95"/>
      <c r="CB110" s="95">
        <v>10</v>
      </c>
      <c r="CC110" s="95">
        <v>1500</v>
      </c>
      <c r="CD110" s="95"/>
      <c r="CE110" s="95"/>
      <c r="CF110" s="95"/>
      <c r="CG110" s="95"/>
      <c r="CH110" s="780"/>
      <c r="CI110" s="95">
        <v>0</v>
      </c>
      <c r="CJ110" s="780">
        <v>0</v>
      </c>
      <c r="CK110" s="780">
        <v>0</v>
      </c>
      <c r="CL110" s="780"/>
      <c r="CM110" s="780"/>
      <c r="CN110" s="780"/>
      <c r="CO110" s="780"/>
      <c r="CP110" s="780"/>
      <c r="CQ110" s="780">
        <v>0</v>
      </c>
      <c r="CR110" s="95">
        <v>0</v>
      </c>
      <c r="CS110" s="780">
        <v>0</v>
      </c>
      <c r="CT110" s="95"/>
      <c r="CU110" s="780">
        <v>0</v>
      </c>
      <c r="CV110" s="780" t="s">
        <v>481</v>
      </c>
      <c r="CW110" s="780"/>
      <c r="CX110" s="780"/>
      <c r="CY110" s="780"/>
      <c r="CZ110" s="95"/>
      <c r="DA110" s="780"/>
      <c r="DB110" s="95"/>
      <c r="DC110" s="780"/>
      <c r="DD110" s="780"/>
      <c r="DE110" s="780"/>
      <c r="DF110" s="780"/>
      <c r="DG110" s="95">
        <v>0</v>
      </c>
      <c r="DH110" s="94"/>
      <c r="DI110" s="95"/>
      <c r="DJ110" s="95"/>
      <c r="DK110" s="95">
        <v>0</v>
      </c>
      <c r="DL110" s="95"/>
      <c r="DM110" s="780" t="s">
        <v>451</v>
      </c>
      <c r="DN110" s="780"/>
      <c r="DO110" s="780"/>
      <c r="DP110" s="780">
        <v>739</v>
      </c>
      <c r="DQ110" s="785"/>
      <c r="DR110" s="780"/>
      <c r="DS110" s="783"/>
      <c r="DT110" s="783"/>
      <c r="DU110" s="783"/>
      <c r="DV110" s="84">
        <v>0</v>
      </c>
      <c r="DW110" s="84">
        <v>0</v>
      </c>
      <c r="DX110" s="780"/>
      <c r="DY110" s="783"/>
      <c r="DZ110" s="780" t="s">
        <v>481</v>
      </c>
      <c r="EA110" s="780"/>
      <c r="EB110" s="95"/>
      <c r="EC110" s="783"/>
      <c r="ED110" s="95"/>
      <c r="EE110" s="783"/>
      <c r="EF110" s="783"/>
      <c r="EG110" s="783"/>
      <c r="EH110" s="783"/>
      <c r="EI110" s="780"/>
      <c r="EJ110" s="780"/>
      <c r="EK110" s="780"/>
      <c r="EL110" s="780"/>
      <c r="EM110" s="780"/>
      <c r="EN110" s="780"/>
      <c r="EO110" s="780"/>
      <c r="EP110" s="780" t="s">
        <v>451</v>
      </c>
      <c r="EQ110" s="783"/>
      <c r="ER110" s="780">
        <v>15</v>
      </c>
      <c r="ES110" s="780">
        <v>0</v>
      </c>
      <c r="ET110" s="780">
        <v>1</v>
      </c>
      <c r="EU110" s="780" t="s">
        <v>481</v>
      </c>
      <c r="EV110" s="780" t="s">
        <v>481</v>
      </c>
      <c r="EW110" s="780">
        <v>2</v>
      </c>
      <c r="EX110" s="780" t="s">
        <v>451</v>
      </c>
      <c r="EY110" s="780"/>
      <c r="EZ110" s="95" t="s">
        <v>481</v>
      </c>
      <c r="FA110" s="95"/>
      <c r="FB110" s="780"/>
      <c r="FC110" s="780"/>
      <c r="FD110" s="780"/>
      <c r="FE110" s="780"/>
      <c r="FF110" s="780" t="s">
        <v>481</v>
      </c>
      <c r="FG110" s="780" t="s">
        <v>481</v>
      </c>
      <c r="FH110" s="780"/>
      <c r="FI110" s="780"/>
      <c r="FJ110" s="780" t="s">
        <v>3943</v>
      </c>
      <c r="FK110" s="780"/>
      <c r="FL110" s="780"/>
      <c r="FM110" s="780"/>
      <c r="FN110" s="780"/>
      <c r="FO110" s="780"/>
      <c r="FP110" s="780"/>
      <c r="FQ110" s="780"/>
      <c r="FR110" s="780"/>
      <c r="FS110" s="780"/>
      <c r="FT110" s="780"/>
      <c r="FU110" s="783"/>
      <c r="FV110" s="785">
        <v>66</v>
      </c>
      <c r="FW110" s="780"/>
      <c r="FX110" s="95"/>
      <c r="FY110" s="95"/>
      <c r="FZ110" s="780"/>
      <c r="GA110" s="780"/>
      <c r="GB110" s="780"/>
      <c r="GC110" s="780"/>
      <c r="GD110" s="780"/>
      <c r="GE110" s="783"/>
      <c r="GF110" s="95"/>
      <c r="GG110" s="785" t="s">
        <v>6743</v>
      </c>
      <c r="GH110" s="783"/>
      <c r="GI110" s="780">
        <v>35</v>
      </c>
      <c r="GJ110" s="780" t="s">
        <v>481</v>
      </c>
      <c r="GK110" s="780" t="s">
        <v>481</v>
      </c>
      <c r="GL110" s="780">
        <v>57</v>
      </c>
      <c r="GM110" s="780" t="s">
        <v>481</v>
      </c>
      <c r="GN110" s="780" t="s">
        <v>481</v>
      </c>
      <c r="GO110" s="780" t="s">
        <v>481</v>
      </c>
      <c r="GP110" s="780" t="s">
        <v>481</v>
      </c>
      <c r="GQ110" s="780" t="s">
        <v>481</v>
      </c>
      <c r="GR110" s="780" t="s">
        <v>481</v>
      </c>
      <c r="GS110" s="780" t="s">
        <v>481</v>
      </c>
      <c r="GT110" s="780" t="s">
        <v>481</v>
      </c>
      <c r="GU110" s="780" t="s">
        <v>481</v>
      </c>
      <c r="GV110" s="780">
        <v>23</v>
      </c>
      <c r="GW110" s="780">
        <v>0</v>
      </c>
      <c r="GX110" s="780" t="s">
        <v>481</v>
      </c>
      <c r="GY110" s="780"/>
      <c r="GZ110" s="780" t="s">
        <v>481</v>
      </c>
      <c r="HA110" s="780" t="s">
        <v>481</v>
      </c>
      <c r="HB110" s="780" t="s">
        <v>481</v>
      </c>
      <c r="HC110" s="780" t="s">
        <v>481</v>
      </c>
      <c r="HD110" s="780" t="s">
        <v>481</v>
      </c>
      <c r="HE110" s="783"/>
      <c r="HF110" s="783"/>
      <c r="HG110" s="783"/>
      <c r="HH110" s="783"/>
      <c r="HI110" s="780"/>
      <c r="HJ110" s="95">
        <v>59</v>
      </c>
      <c r="HK110" s="95"/>
      <c r="HL110" s="780"/>
      <c r="HM110" s="95"/>
      <c r="HN110" s="783"/>
      <c r="HO110" s="783"/>
      <c r="HP110" s="783"/>
      <c r="HQ110" s="783"/>
      <c r="HR110" s="783"/>
      <c r="HS110" s="780"/>
      <c r="HT110" s="780"/>
      <c r="HU110" s="780"/>
      <c r="HV110" s="780"/>
      <c r="HW110" s="780" t="s">
        <v>481</v>
      </c>
      <c r="HX110" s="780" t="s">
        <v>481</v>
      </c>
      <c r="HY110" s="780" t="s">
        <v>451</v>
      </c>
      <c r="HZ110" s="780" t="s">
        <v>451</v>
      </c>
      <c r="IA110" s="780"/>
      <c r="IB110" s="780"/>
      <c r="IC110" s="780" t="s">
        <v>481</v>
      </c>
      <c r="ID110" s="780"/>
      <c r="IE110" s="780">
        <v>257</v>
      </c>
      <c r="IF110" s="780"/>
      <c r="IG110" s="783"/>
      <c r="IH110" s="783"/>
      <c r="II110" s="780"/>
      <c r="IJ110" s="783"/>
      <c r="IK110" s="783"/>
      <c r="IL110" s="90"/>
      <c r="IM110" s="95" t="s">
        <v>481</v>
      </c>
      <c r="IN110" s="95">
        <v>4</v>
      </c>
      <c r="IO110" s="780"/>
      <c r="IP110" s="780"/>
      <c r="IQ110" s="780" t="s">
        <v>481</v>
      </c>
      <c r="IR110" s="785"/>
      <c r="IS110" s="780"/>
      <c r="IT110" s="780"/>
      <c r="IU110" s="780"/>
      <c r="IV110" s="780" t="s">
        <v>451</v>
      </c>
      <c r="IW110" s="95"/>
      <c r="IX110" s="95"/>
      <c r="IY110" s="95"/>
      <c r="IZ110" s="95"/>
      <c r="JA110" s="95"/>
      <c r="JB110" s="95">
        <v>132</v>
      </c>
      <c r="JC110" s="95"/>
      <c r="JD110" s="95"/>
      <c r="JE110" s="95"/>
      <c r="JF110" s="95"/>
      <c r="JG110" s="95"/>
      <c r="JH110" s="95"/>
      <c r="JI110" s="95"/>
      <c r="JJ110" s="95"/>
      <c r="JK110" s="95"/>
      <c r="JL110" s="95"/>
      <c r="JM110" s="95"/>
      <c r="JN110" s="95"/>
      <c r="JO110" s="95"/>
      <c r="JP110" s="95"/>
      <c r="JQ110" s="95"/>
      <c r="JR110" s="95"/>
      <c r="JS110" s="780"/>
      <c r="JT110" s="780"/>
      <c r="JU110" s="780"/>
      <c r="JV110" s="780"/>
      <c r="JW110" s="780"/>
      <c r="JX110" s="780"/>
      <c r="JY110" s="780"/>
      <c r="JZ110" s="780"/>
      <c r="KA110" s="783"/>
      <c r="KB110" s="780"/>
      <c r="KC110" s="780"/>
      <c r="KD110" s="780"/>
      <c r="KE110" s="780"/>
      <c r="KF110" s="780"/>
      <c r="KG110" s="780">
        <v>0</v>
      </c>
      <c r="KH110" s="780"/>
      <c r="KI110" s="780"/>
      <c r="KJ110" s="780">
        <v>11</v>
      </c>
      <c r="KK110" s="780">
        <v>1</v>
      </c>
      <c r="KL110" s="780">
        <v>1</v>
      </c>
      <c r="KM110" s="780">
        <v>1</v>
      </c>
      <c r="KN110" s="780">
        <v>8</v>
      </c>
      <c r="KO110" s="780">
        <v>13</v>
      </c>
      <c r="KP110" s="95"/>
      <c r="KQ110" s="783"/>
      <c r="KR110" s="90">
        <v>10</v>
      </c>
      <c r="KS110" s="783"/>
      <c r="KT110" s="90">
        <v>23</v>
      </c>
      <c r="KU110" s="90" t="s">
        <v>481</v>
      </c>
      <c r="KV110" s="90"/>
      <c r="KW110" s="90"/>
      <c r="KX110" s="90">
        <v>3654</v>
      </c>
      <c r="KY110" s="90">
        <v>18</v>
      </c>
      <c r="KZ110" s="90">
        <v>5</v>
      </c>
      <c r="LA110" s="90" t="s">
        <v>481</v>
      </c>
      <c r="LB110" s="90" t="s">
        <v>481</v>
      </c>
      <c r="LC110" s="90" t="s">
        <v>481</v>
      </c>
      <c r="LD110" s="90" t="s">
        <v>481</v>
      </c>
      <c r="LE110" s="90" t="s">
        <v>481</v>
      </c>
      <c r="LF110" s="90" t="s">
        <v>481</v>
      </c>
      <c r="LG110" s="90" t="s">
        <v>481</v>
      </c>
      <c r="LH110" s="90"/>
      <c r="LI110" s="90"/>
      <c r="LJ110" s="90"/>
      <c r="LK110" s="90"/>
      <c r="LL110" s="90"/>
      <c r="LM110" s="90">
        <v>809</v>
      </c>
      <c r="LN110" s="90">
        <v>32</v>
      </c>
      <c r="LO110" s="90">
        <v>6</v>
      </c>
      <c r="LP110" s="90">
        <v>2</v>
      </c>
      <c r="LQ110" s="90">
        <v>4</v>
      </c>
    </row>
    <row r="111" spans="1:329" ht="306" x14ac:dyDescent="0.2">
      <c r="A111" s="750" t="s">
        <v>337</v>
      </c>
      <c r="B111" s="751" t="s">
        <v>338</v>
      </c>
      <c r="C111" s="750" t="s">
        <v>339</v>
      </c>
      <c r="D111" s="747" t="s">
        <v>340</v>
      </c>
      <c r="E111" s="85" t="s">
        <v>320</v>
      </c>
      <c r="F111" s="783"/>
      <c r="G111" s="95"/>
      <c r="H111" s="783"/>
      <c r="I111" s="783"/>
      <c r="J111" s="95" t="s">
        <v>457</v>
      </c>
      <c r="K111" s="780" t="s">
        <v>451</v>
      </c>
      <c r="L111" s="69" t="s">
        <v>492</v>
      </c>
      <c r="M111" s="69" t="s">
        <v>492</v>
      </c>
      <c r="N111" s="69" t="s">
        <v>492</v>
      </c>
      <c r="O111" s="69" t="s">
        <v>492</v>
      </c>
      <c r="P111" s="69" t="s">
        <v>492</v>
      </c>
      <c r="Q111" s="95"/>
      <c r="R111" s="780" t="s">
        <v>451</v>
      </c>
      <c r="S111" s="95" t="s">
        <v>451</v>
      </c>
      <c r="T111" s="780" t="s">
        <v>451</v>
      </c>
      <c r="U111" s="780" t="s">
        <v>451</v>
      </c>
      <c r="V111" s="95" t="s">
        <v>451</v>
      </c>
      <c r="W111" s="780" t="s">
        <v>451</v>
      </c>
      <c r="X111" s="95" t="s">
        <v>451</v>
      </c>
      <c r="Y111" s="95" t="s">
        <v>451</v>
      </c>
      <c r="Z111" s="95" t="s">
        <v>451</v>
      </c>
      <c r="AA111" s="783"/>
      <c r="AB111" s="95" t="s">
        <v>451</v>
      </c>
      <c r="AC111" s="784" t="s">
        <v>451</v>
      </c>
      <c r="AD111" s="783"/>
      <c r="AE111" s="783"/>
      <c r="AF111" s="783"/>
      <c r="AG111" s="783"/>
      <c r="AH111" s="783"/>
      <c r="AI111" s="783"/>
      <c r="AJ111" s="780" t="s">
        <v>457</v>
      </c>
      <c r="AK111" s="780" t="s">
        <v>451</v>
      </c>
      <c r="AL111" s="95" t="s">
        <v>451</v>
      </c>
      <c r="AM111" s="95" t="s">
        <v>451</v>
      </c>
      <c r="AN111" s="95" t="s">
        <v>451</v>
      </c>
      <c r="AO111" s="783"/>
      <c r="AP111" s="95" t="s">
        <v>451</v>
      </c>
      <c r="AQ111" s="783"/>
      <c r="AR111" s="780"/>
      <c r="AS111" s="780" t="s">
        <v>451</v>
      </c>
      <c r="AT111" s="783"/>
      <c r="AU111" s="95" t="s">
        <v>451</v>
      </c>
      <c r="AV111" s="780" t="s">
        <v>451</v>
      </c>
      <c r="AW111" s="780" t="s">
        <v>451</v>
      </c>
      <c r="AX111" s="95" t="s">
        <v>451</v>
      </c>
      <c r="AY111" s="95" t="s">
        <v>451</v>
      </c>
      <c r="AZ111" s="783"/>
      <c r="BA111" s="783"/>
      <c r="BB111" s="783"/>
      <c r="BC111" s="783"/>
      <c r="BD111" s="95" t="s">
        <v>492</v>
      </c>
      <c r="BE111" s="95" t="s">
        <v>492</v>
      </c>
      <c r="BF111" s="95"/>
      <c r="BG111" s="69" t="s">
        <v>492</v>
      </c>
      <c r="BH111" s="783"/>
      <c r="BI111" s="783"/>
      <c r="BJ111" s="783"/>
      <c r="BK111" s="783"/>
      <c r="BL111" s="69" t="s">
        <v>492</v>
      </c>
      <c r="BM111" s="69" t="s">
        <v>492</v>
      </c>
      <c r="BN111" s="783"/>
      <c r="BO111" s="783"/>
      <c r="BP111" s="69" t="s">
        <v>492</v>
      </c>
      <c r="BQ111" s="69" t="s">
        <v>492</v>
      </c>
      <c r="BR111" s="783"/>
      <c r="BS111" s="69" t="s">
        <v>492</v>
      </c>
      <c r="BT111" s="783"/>
      <c r="BU111" s="780" t="s">
        <v>451</v>
      </c>
      <c r="BV111" s="95" t="s">
        <v>451</v>
      </c>
      <c r="BW111" s="780" t="s">
        <v>451</v>
      </c>
      <c r="BX111" s="95" t="s">
        <v>451</v>
      </c>
      <c r="BY111" s="95" t="s">
        <v>451</v>
      </c>
      <c r="BZ111" s="95" t="s">
        <v>451</v>
      </c>
      <c r="CA111" s="95" t="s">
        <v>451</v>
      </c>
      <c r="CB111" s="95" t="s">
        <v>492</v>
      </c>
      <c r="CC111" s="95" t="s">
        <v>451</v>
      </c>
      <c r="CD111" s="95" t="s">
        <v>451</v>
      </c>
      <c r="CE111" s="95" t="s">
        <v>451</v>
      </c>
      <c r="CF111" s="95" t="s">
        <v>451</v>
      </c>
      <c r="CG111" s="95" t="s">
        <v>451</v>
      </c>
      <c r="CH111" s="780" t="s">
        <v>451</v>
      </c>
      <c r="CI111" s="95" t="s">
        <v>451</v>
      </c>
      <c r="CJ111" s="780" t="s">
        <v>451</v>
      </c>
      <c r="CK111" s="780" t="s">
        <v>451</v>
      </c>
      <c r="CL111" s="780" t="s">
        <v>451</v>
      </c>
      <c r="CM111" s="780" t="s">
        <v>451</v>
      </c>
      <c r="CN111" s="780" t="s">
        <v>451</v>
      </c>
      <c r="CO111" s="780" t="s">
        <v>451</v>
      </c>
      <c r="CP111" s="780" t="s">
        <v>451</v>
      </c>
      <c r="CQ111" s="780" t="s">
        <v>451</v>
      </c>
      <c r="CR111" s="95" t="s">
        <v>451</v>
      </c>
      <c r="CS111" s="780" t="s">
        <v>451</v>
      </c>
      <c r="CT111" s="95" t="s">
        <v>451</v>
      </c>
      <c r="CU111" s="780" t="s">
        <v>451</v>
      </c>
      <c r="CV111" s="780" t="s">
        <v>451</v>
      </c>
      <c r="CW111" s="780" t="s">
        <v>451</v>
      </c>
      <c r="CX111" s="780" t="s">
        <v>451</v>
      </c>
      <c r="CY111" s="780" t="s">
        <v>451</v>
      </c>
      <c r="CZ111" s="95" t="s">
        <v>451</v>
      </c>
      <c r="DA111" s="780" t="s">
        <v>451</v>
      </c>
      <c r="DB111" s="95" t="s">
        <v>995</v>
      </c>
      <c r="DC111" s="780" t="s">
        <v>451</v>
      </c>
      <c r="DD111" s="780" t="s">
        <v>451</v>
      </c>
      <c r="DE111" s="780" t="s">
        <v>451</v>
      </c>
      <c r="DF111" s="780" t="s">
        <v>451</v>
      </c>
      <c r="DG111" s="95" t="s">
        <v>451</v>
      </c>
      <c r="DH111" s="94" t="s">
        <v>451</v>
      </c>
      <c r="DI111" s="95" t="s">
        <v>451</v>
      </c>
      <c r="DJ111" s="95" t="s">
        <v>451</v>
      </c>
      <c r="DK111" s="95" t="s">
        <v>451</v>
      </c>
      <c r="DL111" s="95" t="s">
        <v>451</v>
      </c>
      <c r="DM111" s="780" t="s">
        <v>451</v>
      </c>
      <c r="DN111" s="780" t="s">
        <v>451</v>
      </c>
      <c r="DO111" s="780" t="s">
        <v>451</v>
      </c>
      <c r="DP111" s="780" t="s">
        <v>489</v>
      </c>
      <c r="DQ111" s="785" t="s">
        <v>451</v>
      </c>
      <c r="DR111" s="780" t="s">
        <v>457</v>
      </c>
      <c r="DS111" s="783"/>
      <c r="DT111" s="783"/>
      <c r="DU111" s="783"/>
      <c r="DV111" s="84" t="s">
        <v>492</v>
      </c>
      <c r="DW111" s="84" t="s">
        <v>492</v>
      </c>
      <c r="DX111" s="780" t="s">
        <v>457</v>
      </c>
      <c r="DY111" s="783"/>
      <c r="DZ111" s="780" t="s">
        <v>451</v>
      </c>
      <c r="EA111" s="780" t="s">
        <v>457</v>
      </c>
      <c r="EB111" s="95"/>
      <c r="EC111" s="783"/>
      <c r="ED111" s="95"/>
      <c r="EE111" s="783"/>
      <c r="EF111" s="783"/>
      <c r="EG111" s="783"/>
      <c r="EH111" s="783"/>
      <c r="EI111" s="780" t="s">
        <v>451</v>
      </c>
      <c r="EJ111" s="780" t="s">
        <v>451</v>
      </c>
      <c r="EK111" s="780" t="s">
        <v>451</v>
      </c>
      <c r="EL111" s="780" t="s">
        <v>451</v>
      </c>
      <c r="EM111" s="780" t="s">
        <v>451</v>
      </c>
      <c r="EN111" s="780"/>
      <c r="EO111" s="780" t="s">
        <v>451</v>
      </c>
      <c r="EP111" s="780" t="s">
        <v>451</v>
      </c>
      <c r="EQ111" s="783"/>
      <c r="ER111" s="780" t="s">
        <v>451</v>
      </c>
      <c r="ES111" s="780" t="s">
        <v>451</v>
      </c>
      <c r="ET111" s="780" t="s">
        <v>489</v>
      </c>
      <c r="EU111" s="780" t="s">
        <v>457</v>
      </c>
      <c r="EV111" s="780" t="s">
        <v>457</v>
      </c>
      <c r="EW111" s="780" t="s">
        <v>457</v>
      </c>
      <c r="EX111" s="780" t="s">
        <v>451</v>
      </c>
      <c r="EY111" s="780"/>
      <c r="EZ111" s="95" t="s">
        <v>451</v>
      </c>
      <c r="FA111" s="95" t="s">
        <v>457</v>
      </c>
      <c r="FB111" s="780" t="s">
        <v>451</v>
      </c>
      <c r="FC111" s="780" t="s">
        <v>451</v>
      </c>
      <c r="FD111" s="780" t="s">
        <v>451</v>
      </c>
      <c r="FE111" s="780" t="s">
        <v>457</v>
      </c>
      <c r="FF111" s="780" t="s">
        <v>451</v>
      </c>
      <c r="FG111" s="780" t="s">
        <v>451</v>
      </c>
      <c r="FH111" s="780" t="s">
        <v>451</v>
      </c>
      <c r="FI111" s="780"/>
      <c r="FJ111" s="780" t="s">
        <v>451</v>
      </c>
      <c r="FK111" s="780" t="s">
        <v>451</v>
      </c>
      <c r="FL111" s="780" t="s">
        <v>451</v>
      </c>
      <c r="FM111" s="780" t="s">
        <v>451</v>
      </c>
      <c r="FN111" s="780" t="s">
        <v>451</v>
      </c>
      <c r="FO111" s="780" t="s">
        <v>451</v>
      </c>
      <c r="FP111" s="780" t="s">
        <v>451</v>
      </c>
      <c r="FQ111" s="780" t="s">
        <v>457</v>
      </c>
      <c r="FR111" s="780" t="s">
        <v>451</v>
      </c>
      <c r="FS111" s="780" t="s">
        <v>457</v>
      </c>
      <c r="FT111" s="780" t="s">
        <v>451</v>
      </c>
      <c r="FU111" s="783"/>
      <c r="FV111" s="785" t="s">
        <v>451</v>
      </c>
      <c r="FW111" s="780" t="s">
        <v>451</v>
      </c>
      <c r="FX111" s="95" t="s">
        <v>451</v>
      </c>
      <c r="FY111" s="95" t="s">
        <v>492</v>
      </c>
      <c r="FZ111" s="780" t="s">
        <v>451</v>
      </c>
      <c r="GA111" s="780" t="s">
        <v>451</v>
      </c>
      <c r="GB111" s="780" t="s">
        <v>451</v>
      </c>
      <c r="GC111" s="780" t="s">
        <v>451</v>
      </c>
      <c r="GD111" s="780" t="s">
        <v>457</v>
      </c>
      <c r="GE111" s="783"/>
      <c r="GF111" s="95" t="s">
        <v>451</v>
      </c>
      <c r="GG111" s="785" t="s">
        <v>451</v>
      </c>
      <c r="GH111" s="783"/>
      <c r="GI111" s="780" t="s">
        <v>451</v>
      </c>
      <c r="GJ111" s="780" t="s">
        <v>492</v>
      </c>
      <c r="GK111" s="780" t="s">
        <v>451</v>
      </c>
      <c r="GL111" s="780" t="s">
        <v>457</v>
      </c>
      <c r="GM111" s="780" t="s">
        <v>451</v>
      </c>
      <c r="GN111" s="780" t="s">
        <v>451</v>
      </c>
      <c r="GO111" s="780" t="s">
        <v>457</v>
      </c>
      <c r="GP111" s="780" t="s">
        <v>451</v>
      </c>
      <c r="GQ111" s="780" t="s">
        <v>451</v>
      </c>
      <c r="GR111" s="780" t="s">
        <v>457</v>
      </c>
      <c r="GS111" s="780" t="s">
        <v>451</v>
      </c>
      <c r="GT111" s="780" t="s">
        <v>451</v>
      </c>
      <c r="GU111" s="780" t="s">
        <v>451</v>
      </c>
      <c r="GV111" s="780" t="s">
        <v>451</v>
      </c>
      <c r="GW111" s="780" t="s">
        <v>451</v>
      </c>
      <c r="GX111" s="780" t="s">
        <v>451</v>
      </c>
      <c r="GY111" s="780"/>
      <c r="GZ111" s="780" t="s">
        <v>451</v>
      </c>
      <c r="HA111" s="780" t="s">
        <v>451</v>
      </c>
      <c r="HB111" s="780" t="s">
        <v>451</v>
      </c>
      <c r="HC111" s="780" t="s">
        <v>451</v>
      </c>
      <c r="HD111" s="780" t="s">
        <v>451</v>
      </c>
      <c r="HE111" s="783"/>
      <c r="HF111" s="783"/>
      <c r="HG111" s="783"/>
      <c r="HH111" s="783"/>
      <c r="HI111" s="780" t="s">
        <v>457</v>
      </c>
      <c r="HJ111" s="95" t="s">
        <v>995</v>
      </c>
      <c r="HK111" s="95" t="s">
        <v>451</v>
      </c>
      <c r="HL111" s="780" t="s">
        <v>451</v>
      </c>
      <c r="HM111" s="95" t="s">
        <v>451</v>
      </c>
      <c r="HN111" s="783"/>
      <c r="HO111" s="783"/>
      <c r="HP111" s="783"/>
      <c r="HQ111" s="783"/>
      <c r="HR111" s="783"/>
      <c r="HS111" s="780" t="s">
        <v>451</v>
      </c>
      <c r="HT111" s="780" t="s">
        <v>451</v>
      </c>
      <c r="HU111" s="780" t="s">
        <v>451</v>
      </c>
      <c r="HV111" s="780" t="s">
        <v>451</v>
      </c>
      <c r="HW111" s="780" t="s">
        <v>451</v>
      </c>
      <c r="HX111" s="780" t="s">
        <v>451</v>
      </c>
      <c r="HY111" s="780" t="s">
        <v>451</v>
      </c>
      <c r="HZ111" s="780" t="s">
        <v>451</v>
      </c>
      <c r="IA111" s="780" t="s">
        <v>451</v>
      </c>
      <c r="IB111" s="780" t="s">
        <v>451</v>
      </c>
      <c r="IC111" s="780" t="s">
        <v>451</v>
      </c>
      <c r="ID111" s="780"/>
      <c r="IE111" s="780" t="s">
        <v>451</v>
      </c>
      <c r="IF111" s="780" t="s">
        <v>451</v>
      </c>
      <c r="IG111" s="783"/>
      <c r="IH111" s="783"/>
      <c r="II111" s="780" t="s">
        <v>6744</v>
      </c>
      <c r="IJ111" s="783"/>
      <c r="IK111" s="783"/>
      <c r="IL111" s="90"/>
      <c r="IM111" s="95" t="s">
        <v>457</v>
      </c>
      <c r="IN111" s="95" t="s">
        <v>457</v>
      </c>
      <c r="IO111" s="780" t="s">
        <v>451</v>
      </c>
      <c r="IP111" s="780"/>
      <c r="IQ111" s="780" t="s">
        <v>481</v>
      </c>
      <c r="IR111" s="785" t="s">
        <v>451</v>
      </c>
      <c r="IS111" s="780" t="s">
        <v>451</v>
      </c>
      <c r="IT111" s="780" t="s">
        <v>451</v>
      </c>
      <c r="IU111" s="780" t="s">
        <v>451</v>
      </c>
      <c r="IV111" s="780" t="s">
        <v>451</v>
      </c>
      <c r="IW111" s="95" t="s">
        <v>492</v>
      </c>
      <c r="IX111" s="95" t="s">
        <v>492</v>
      </c>
      <c r="IY111" s="95" t="s">
        <v>492</v>
      </c>
      <c r="IZ111" s="95" t="s">
        <v>492</v>
      </c>
      <c r="JA111" s="95" t="s">
        <v>492</v>
      </c>
      <c r="JB111" s="95" t="s">
        <v>492</v>
      </c>
      <c r="JC111" s="95" t="s">
        <v>492</v>
      </c>
      <c r="JD111" s="95" t="s">
        <v>492</v>
      </c>
      <c r="JE111" s="95" t="s">
        <v>492</v>
      </c>
      <c r="JF111" s="95" t="s">
        <v>492</v>
      </c>
      <c r="JG111" s="95" t="s">
        <v>451</v>
      </c>
      <c r="JH111" s="95" t="s">
        <v>451</v>
      </c>
      <c r="JI111" s="95" t="s">
        <v>451</v>
      </c>
      <c r="JJ111" s="95" t="s">
        <v>451</v>
      </c>
      <c r="JK111" s="95" t="s">
        <v>451</v>
      </c>
      <c r="JL111" s="95" t="s">
        <v>995</v>
      </c>
      <c r="JM111" s="95" t="s">
        <v>451</v>
      </c>
      <c r="JN111" s="95" t="s">
        <v>451</v>
      </c>
      <c r="JO111" s="95" t="s">
        <v>451</v>
      </c>
      <c r="JP111" s="95" t="s">
        <v>451</v>
      </c>
      <c r="JQ111" s="95" t="s">
        <v>451</v>
      </c>
      <c r="JR111" s="95"/>
      <c r="JS111" s="780" t="s">
        <v>1412</v>
      </c>
      <c r="JT111" s="780" t="s">
        <v>457</v>
      </c>
      <c r="JU111" s="780" t="s">
        <v>451</v>
      </c>
      <c r="JV111" s="780"/>
      <c r="JW111" s="780" t="s">
        <v>451</v>
      </c>
      <c r="JX111" s="780" t="s">
        <v>451</v>
      </c>
      <c r="JY111" s="780" t="s">
        <v>451</v>
      </c>
      <c r="JZ111" s="780" t="s">
        <v>451</v>
      </c>
      <c r="KA111" s="783"/>
      <c r="KB111" s="780" t="s">
        <v>489</v>
      </c>
      <c r="KC111" s="780" t="s">
        <v>489</v>
      </c>
      <c r="KD111" s="780" t="s">
        <v>451</v>
      </c>
      <c r="KE111" s="780" t="s">
        <v>451</v>
      </c>
      <c r="KF111" s="780" t="s">
        <v>451</v>
      </c>
      <c r="KG111" s="780">
        <v>0</v>
      </c>
      <c r="KH111" s="780" t="s">
        <v>451</v>
      </c>
      <c r="KI111" s="780" t="s">
        <v>457</v>
      </c>
      <c r="KJ111" s="780" t="s">
        <v>451</v>
      </c>
      <c r="KK111" s="780" t="s">
        <v>6745</v>
      </c>
      <c r="KL111" s="780" t="s">
        <v>451</v>
      </c>
      <c r="KM111" s="780" t="s">
        <v>451</v>
      </c>
      <c r="KN111" s="780" t="s">
        <v>451</v>
      </c>
      <c r="KO111" s="780" t="s">
        <v>457</v>
      </c>
      <c r="KP111" s="95" t="s">
        <v>451</v>
      </c>
      <c r="KQ111" s="783"/>
      <c r="KR111" s="90" t="s">
        <v>492</v>
      </c>
      <c r="KS111" s="783"/>
      <c r="KT111" s="90" t="s">
        <v>492</v>
      </c>
      <c r="KU111" s="90" t="s">
        <v>489</v>
      </c>
      <c r="KV111" s="90" t="s">
        <v>489</v>
      </c>
      <c r="KW111" s="90" t="s">
        <v>489</v>
      </c>
      <c r="KX111" s="90" t="s">
        <v>489</v>
      </c>
      <c r="KY111" s="90" t="s">
        <v>489</v>
      </c>
      <c r="KZ111" s="90" t="s">
        <v>489</v>
      </c>
      <c r="LA111" s="90" t="s">
        <v>489</v>
      </c>
      <c r="LB111" s="90" t="s">
        <v>492</v>
      </c>
      <c r="LC111" s="90" t="s">
        <v>492</v>
      </c>
      <c r="LD111" s="90" t="s">
        <v>492</v>
      </c>
      <c r="LE111" s="90" t="s">
        <v>492</v>
      </c>
      <c r="LF111" s="90" t="s">
        <v>492</v>
      </c>
      <c r="LG111" s="90" t="s">
        <v>492</v>
      </c>
      <c r="LH111" s="90" t="s">
        <v>457</v>
      </c>
      <c r="LI111" s="90" t="s">
        <v>489</v>
      </c>
      <c r="LJ111" s="90" t="s">
        <v>489</v>
      </c>
      <c r="LK111" s="90" t="s">
        <v>489</v>
      </c>
      <c r="LL111" s="90" t="s">
        <v>489</v>
      </c>
      <c r="LM111" s="90" t="s">
        <v>489</v>
      </c>
      <c r="LN111" s="90" t="s">
        <v>492</v>
      </c>
      <c r="LO111" s="90" t="s">
        <v>489</v>
      </c>
      <c r="LP111" s="90" t="s">
        <v>489</v>
      </c>
      <c r="LQ111" s="90" t="s">
        <v>489</v>
      </c>
    </row>
    <row r="112" spans="1:329" ht="94.5" customHeight="1" x14ac:dyDescent="0.2">
      <c r="A112" s="750"/>
      <c r="B112" s="751"/>
      <c r="C112" s="750"/>
      <c r="D112" s="747"/>
      <c r="E112" s="85" t="s">
        <v>321</v>
      </c>
      <c r="F112" s="783"/>
      <c r="G112" s="95"/>
      <c r="H112" s="783"/>
      <c r="I112" s="783"/>
      <c r="J112" s="95" t="s">
        <v>6746</v>
      </c>
      <c r="K112" s="780"/>
      <c r="L112" s="69" t="s">
        <v>481</v>
      </c>
      <c r="M112" s="69" t="s">
        <v>481</v>
      </c>
      <c r="N112" s="69" t="s">
        <v>481</v>
      </c>
      <c r="O112" s="69" t="s">
        <v>481</v>
      </c>
      <c r="P112" s="69" t="s">
        <v>481</v>
      </c>
      <c r="Q112" s="95"/>
      <c r="R112" s="780" t="s">
        <v>4783</v>
      </c>
      <c r="S112" s="95"/>
      <c r="T112" s="780"/>
      <c r="U112" s="780"/>
      <c r="V112" s="95"/>
      <c r="W112" s="780"/>
      <c r="X112" s="95"/>
      <c r="Y112" s="95"/>
      <c r="Z112" s="95"/>
      <c r="AA112" s="783"/>
      <c r="AB112" s="95"/>
      <c r="AC112" s="784"/>
      <c r="AD112" s="783"/>
      <c r="AE112" s="783"/>
      <c r="AF112" s="783"/>
      <c r="AG112" s="783"/>
      <c r="AH112" s="783"/>
      <c r="AI112" s="783"/>
      <c r="AJ112" s="780" t="s">
        <v>6667</v>
      </c>
      <c r="AK112" s="780"/>
      <c r="AL112" s="95"/>
      <c r="AM112" s="95"/>
      <c r="AN112" s="95"/>
      <c r="AO112" s="783"/>
      <c r="AP112" s="95"/>
      <c r="AQ112" s="783"/>
      <c r="AR112" s="780"/>
      <c r="AS112" s="780" t="s">
        <v>3243</v>
      </c>
      <c r="AT112" s="783"/>
      <c r="AU112" s="95"/>
      <c r="AV112" s="780"/>
      <c r="AW112" s="780"/>
      <c r="AX112" s="95"/>
      <c r="AY112" s="95"/>
      <c r="AZ112" s="783"/>
      <c r="BA112" s="783"/>
      <c r="BB112" s="783"/>
      <c r="BC112" s="783"/>
      <c r="BD112" s="95"/>
      <c r="BE112" s="95"/>
      <c r="BF112" s="95"/>
      <c r="BG112" s="69" t="s">
        <v>788</v>
      </c>
      <c r="BH112" s="783"/>
      <c r="BI112" s="783"/>
      <c r="BJ112" s="783"/>
      <c r="BK112" s="783"/>
      <c r="BL112" s="783"/>
      <c r="BM112" s="783"/>
      <c r="BN112" s="783"/>
      <c r="BO112" s="783"/>
      <c r="BP112" s="783"/>
      <c r="BQ112" s="69" t="s">
        <v>492</v>
      </c>
      <c r="BR112" s="783"/>
      <c r="BS112" s="783" t="s">
        <v>481</v>
      </c>
      <c r="BT112" s="783"/>
      <c r="BU112" s="780" t="s">
        <v>481</v>
      </c>
      <c r="BV112" s="95"/>
      <c r="BW112" s="780"/>
      <c r="BX112" s="95"/>
      <c r="BY112" s="95"/>
      <c r="BZ112" s="95" t="s">
        <v>481</v>
      </c>
      <c r="CA112" s="95"/>
      <c r="CB112" s="95"/>
      <c r="CC112" s="95"/>
      <c r="CD112" s="95"/>
      <c r="CE112" s="95"/>
      <c r="CF112" s="95"/>
      <c r="CG112" s="95"/>
      <c r="CH112" s="780"/>
      <c r="CI112" s="95"/>
      <c r="CJ112" s="780"/>
      <c r="CK112" s="780"/>
      <c r="CL112" s="780"/>
      <c r="CM112" s="780"/>
      <c r="CN112" s="780"/>
      <c r="CO112" s="780"/>
      <c r="CP112" s="780"/>
      <c r="CQ112" s="780">
        <v>0</v>
      </c>
      <c r="CR112" s="95">
        <v>0</v>
      </c>
      <c r="CS112" s="780">
        <v>0</v>
      </c>
      <c r="CT112" s="95"/>
      <c r="CU112" s="780">
        <v>0</v>
      </c>
      <c r="CV112" s="780" t="s">
        <v>481</v>
      </c>
      <c r="CW112" s="780"/>
      <c r="CX112" s="780"/>
      <c r="CY112" s="780"/>
      <c r="CZ112" s="95"/>
      <c r="DA112" s="780"/>
      <c r="DB112" s="95"/>
      <c r="DC112" s="780"/>
      <c r="DD112" s="780"/>
      <c r="DE112" s="780"/>
      <c r="DF112" s="780"/>
      <c r="DG112" s="95" t="s">
        <v>451</v>
      </c>
      <c r="DH112" s="94"/>
      <c r="DI112" s="95"/>
      <c r="DJ112" s="95"/>
      <c r="DK112" s="95" t="s">
        <v>481</v>
      </c>
      <c r="DL112" s="95"/>
      <c r="DM112" s="780" t="s">
        <v>451</v>
      </c>
      <c r="DN112" s="780"/>
      <c r="DO112" s="780"/>
      <c r="DP112" s="780" t="s">
        <v>6747</v>
      </c>
      <c r="DQ112" s="785"/>
      <c r="DR112" s="780" t="s">
        <v>6748</v>
      </c>
      <c r="DS112" s="783"/>
      <c r="DT112" s="783"/>
      <c r="DU112" s="783"/>
      <c r="DV112" s="84"/>
      <c r="DW112" s="84"/>
      <c r="DX112" s="780" t="s">
        <v>6749</v>
      </c>
      <c r="DY112" s="783"/>
      <c r="DZ112" s="780" t="s">
        <v>481</v>
      </c>
      <c r="EA112" s="780" t="s">
        <v>6561</v>
      </c>
      <c r="EB112" s="95"/>
      <c r="EC112" s="783"/>
      <c r="ED112" s="95"/>
      <c r="EE112" s="783"/>
      <c r="EF112" s="783"/>
      <c r="EG112" s="783"/>
      <c r="EH112" s="783"/>
      <c r="EI112" s="780"/>
      <c r="EJ112" s="780"/>
      <c r="EK112" s="780"/>
      <c r="EL112" s="780"/>
      <c r="EM112" s="780"/>
      <c r="EN112" s="780"/>
      <c r="EO112" s="780"/>
      <c r="EP112" s="780" t="s">
        <v>451</v>
      </c>
      <c r="EQ112" s="783"/>
      <c r="ER112" s="780" t="s">
        <v>451</v>
      </c>
      <c r="ES112" s="780" t="s">
        <v>481</v>
      </c>
      <c r="ET112" s="780" t="s">
        <v>4484</v>
      </c>
      <c r="EU112" s="780"/>
      <c r="EV112" s="780"/>
      <c r="EW112" s="780" t="s">
        <v>6750</v>
      </c>
      <c r="EX112" s="780" t="s">
        <v>451</v>
      </c>
      <c r="EY112" s="780" t="s">
        <v>679</v>
      </c>
      <c r="EZ112" s="95" t="s">
        <v>481</v>
      </c>
      <c r="FA112" s="95" t="s">
        <v>6751</v>
      </c>
      <c r="FB112" s="780"/>
      <c r="FC112" s="780"/>
      <c r="FD112" s="780"/>
      <c r="FE112" s="780" t="s">
        <v>6752</v>
      </c>
      <c r="FF112" s="780" t="s">
        <v>481</v>
      </c>
      <c r="FG112" s="780" t="s">
        <v>481</v>
      </c>
      <c r="FH112" s="780"/>
      <c r="FI112" s="780" t="s">
        <v>451</v>
      </c>
      <c r="FJ112" s="780" t="s">
        <v>3943</v>
      </c>
      <c r="FK112" s="780"/>
      <c r="FL112" s="780"/>
      <c r="FM112" s="780"/>
      <c r="FN112" s="780"/>
      <c r="FO112" s="780"/>
      <c r="FP112" s="780"/>
      <c r="FQ112" s="780" t="s">
        <v>4503</v>
      </c>
      <c r="FR112" s="780"/>
      <c r="FS112" s="780" t="s">
        <v>4505</v>
      </c>
      <c r="FT112" s="780"/>
      <c r="FU112" s="783"/>
      <c r="FV112" s="785"/>
      <c r="FW112" s="780"/>
      <c r="FX112" s="95"/>
      <c r="FY112" s="95"/>
      <c r="FZ112" s="780"/>
      <c r="GA112" s="780"/>
      <c r="GB112" s="780"/>
      <c r="GC112" s="780"/>
      <c r="GD112" s="780" t="s">
        <v>6753</v>
      </c>
      <c r="GE112" s="783"/>
      <c r="GF112" s="95"/>
      <c r="GG112" s="785" t="s">
        <v>481</v>
      </c>
      <c r="GH112" s="783"/>
      <c r="GI112" s="780" t="s">
        <v>481</v>
      </c>
      <c r="GJ112" s="780" t="s">
        <v>481</v>
      </c>
      <c r="GK112" s="780" t="s">
        <v>481</v>
      </c>
      <c r="GL112" s="780" t="s">
        <v>6754</v>
      </c>
      <c r="GM112" s="780" t="s">
        <v>481</v>
      </c>
      <c r="GN112" s="780" t="s">
        <v>481</v>
      </c>
      <c r="GO112" s="780" t="s">
        <v>6755</v>
      </c>
      <c r="GP112" s="780" t="s">
        <v>481</v>
      </c>
      <c r="GQ112" s="780" t="s">
        <v>481</v>
      </c>
      <c r="GR112" s="780" t="s">
        <v>6756</v>
      </c>
      <c r="GS112" s="780" t="s">
        <v>481</v>
      </c>
      <c r="GT112" s="780" t="s">
        <v>481</v>
      </c>
      <c r="GU112" s="780" t="s">
        <v>481</v>
      </c>
      <c r="GV112" s="780" t="s">
        <v>481</v>
      </c>
      <c r="GW112" s="780" t="s">
        <v>481</v>
      </c>
      <c r="GX112" s="780" t="s">
        <v>481</v>
      </c>
      <c r="GY112" s="780"/>
      <c r="GZ112" s="780" t="s">
        <v>481</v>
      </c>
      <c r="HA112" s="780" t="s">
        <v>481</v>
      </c>
      <c r="HB112" s="780" t="s">
        <v>481</v>
      </c>
      <c r="HC112" s="780" t="s">
        <v>481</v>
      </c>
      <c r="HD112" s="780" t="s">
        <v>481</v>
      </c>
      <c r="HE112" s="783"/>
      <c r="HF112" s="783"/>
      <c r="HG112" s="783"/>
      <c r="HH112" s="783"/>
      <c r="HI112" s="780"/>
      <c r="HJ112" s="95" t="s">
        <v>481</v>
      </c>
      <c r="HK112" s="95"/>
      <c r="HL112" s="780"/>
      <c r="HM112" s="95"/>
      <c r="HN112" s="783"/>
      <c r="HO112" s="783"/>
      <c r="HP112" s="783"/>
      <c r="HQ112" s="783"/>
      <c r="HR112" s="783"/>
      <c r="HS112" s="780"/>
      <c r="HT112" s="780"/>
      <c r="HU112" s="780"/>
      <c r="HV112" s="780"/>
      <c r="HW112" s="780" t="s">
        <v>481</v>
      </c>
      <c r="HX112" s="780" t="s">
        <v>481</v>
      </c>
      <c r="HY112" s="780" t="s">
        <v>451</v>
      </c>
      <c r="HZ112" s="780" t="s">
        <v>451</v>
      </c>
      <c r="IA112" s="780"/>
      <c r="IB112" s="780"/>
      <c r="IC112" s="780" t="s">
        <v>481</v>
      </c>
      <c r="ID112" s="780"/>
      <c r="IE112" s="780"/>
      <c r="IF112" s="780"/>
      <c r="IG112" s="783"/>
      <c r="IH112" s="783"/>
      <c r="II112" s="780" t="s">
        <v>6757</v>
      </c>
      <c r="IJ112" s="783"/>
      <c r="IK112" s="783"/>
      <c r="IL112" s="90"/>
      <c r="IM112" s="95" t="s">
        <v>6758</v>
      </c>
      <c r="IN112" s="95" t="s">
        <v>6759</v>
      </c>
      <c r="IO112" s="780"/>
      <c r="IP112" s="780"/>
      <c r="IQ112" s="780" t="s">
        <v>481</v>
      </c>
      <c r="IR112" s="785"/>
      <c r="IS112" s="780"/>
      <c r="IT112" s="780"/>
      <c r="IU112" s="780"/>
      <c r="IV112" s="780" t="s">
        <v>451</v>
      </c>
      <c r="IW112" s="95"/>
      <c r="IX112" s="95"/>
      <c r="IY112" s="95"/>
      <c r="IZ112" s="95"/>
      <c r="JA112" s="95"/>
      <c r="JB112" s="95"/>
      <c r="JC112" s="95"/>
      <c r="JD112" s="95"/>
      <c r="JE112" s="95"/>
      <c r="JF112" s="95"/>
      <c r="JG112" s="95"/>
      <c r="JH112" s="95"/>
      <c r="JI112" s="95"/>
      <c r="JJ112" s="95"/>
      <c r="JK112" s="95"/>
      <c r="JL112" s="95"/>
      <c r="JM112" s="95"/>
      <c r="JN112" s="95"/>
      <c r="JO112" s="95"/>
      <c r="JP112" s="95"/>
      <c r="JQ112" s="95"/>
      <c r="JR112" s="95"/>
      <c r="JS112" s="780" t="s">
        <v>1412</v>
      </c>
      <c r="JT112" s="780" t="s">
        <v>6760</v>
      </c>
      <c r="JU112" s="780"/>
      <c r="JV112" s="780"/>
      <c r="JW112" s="780"/>
      <c r="JX112" s="780"/>
      <c r="JY112" s="780"/>
      <c r="JZ112" s="780"/>
      <c r="KA112" s="783"/>
      <c r="KB112" s="780" t="s">
        <v>6761</v>
      </c>
      <c r="KC112" s="780" t="s">
        <v>6762</v>
      </c>
      <c r="KD112" s="780"/>
      <c r="KE112" s="780"/>
      <c r="KF112" s="780"/>
      <c r="KG112" s="780">
        <v>0</v>
      </c>
      <c r="KH112" s="780"/>
      <c r="KI112" s="780" t="s">
        <v>6550</v>
      </c>
      <c r="KJ112" s="780"/>
      <c r="KK112" s="780" t="s">
        <v>6763</v>
      </c>
      <c r="KL112" s="780"/>
      <c r="KM112" s="780"/>
      <c r="KN112" s="780"/>
      <c r="KO112" s="780" t="s">
        <v>6764</v>
      </c>
      <c r="KP112" s="95"/>
      <c r="KQ112" s="783"/>
      <c r="KR112" s="90"/>
      <c r="KS112" s="783"/>
      <c r="KT112" s="90"/>
      <c r="KU112" s="90" t="s">
        <v>6765</v>
      </c>
      <c r="KV112" s="90"/>
      <c r="KW112" s="90" t="s">
        <v>6766</v>
      </c>
      <c r="KX112" s="90" t="s">
        <v>6767</v>
      </c>
      <c r="KY112" s="90" t="s">
        <v>6768</v>
      </c>
      <c r="KZ112" s="90" t="s">
        <v>6769</v>
      </c>
      <c r="LA112" s="90" t="s">
        <v>6770</v>
      </c>
      <c r="LB112" s="90" t="s">
        <v>481</v>
      </c>
      <c r="LC112" s="90" t="s">
        <v>481</v>
      </c>
      <c r="LD112" s="90" t="s">
        <v>481</v>
      </c>
      <c r="LE112" s="90" t="s">
        <v>481</v>
      </c>
      <c r="LF112" s="90" t="s">
        <v>481</v>
      </c>
      <c r="LG112" s="90" t="s">
        <v>481</v>
      </c>
      <c r="LH112" s="90" t="s">
        <v>6681</v>
      </c>
      <c r="LI112" s="90" t="s">
        <v>6681</v>
      </c>
      <c r="LJ112" s="90" t="s">
        <v>6771</v>
      </c>
      <c r="LK112" s="90" t="s">
        <v>6681</v>
      </c>
      <c r="LL112" s="90" t="s">
        <v>6682</v>
      </c>
      <c r="LM112" s="90" t="s">
        <v>6683</v>
      </c>
      <c r="LN112" s="90"/>
      <c r="LO112" s="90" t="s">
        <v>6772</v>
      </c>
      <c r="LP112" s="90" t="s">
        <v>6773</v>
      </c>
      <c r="LQ112" s="90" t="s">
        <v>6774</v>
      </c>
    </row>
    <row r="113" spans="1:329" ht="170" x14ac:dyDescent="0.2">
      <c r="A113" s="750"/>
      <c r="B113" s="751"/>
      <c r="C113" s="750"/>
      <c r="D113" s="747"/>
      <c r="E113" s="85" t="s">
        <v>325</v>
      </c>
      <c r="F113" s="783"/>
      <c r="G113" s="95"/>
      <c r="H113" s="783"/>
      <c r="I113" s="783"/>
      <c r="J113" s="828">
        <v>35531</v>
      </c>
      <c r="K113" s="780"/>
      <c r="L113" s="69" t="s">
        <v>481</v>
      </c>
      <c r="M113" s="69" t="s">
        <v>481</v>
      </c>
      <c r="N113" s="69" t="s">
        <v>481</v>
      </c>
      <c r="O113" s="69" t="s">
        <v>481</v>
      </c>
      <c r="P113" s="69" t="s">
        <v>481</v>
      </c>
      <c r="Q113" s="95"/>
      <c r="R113" s="780" t="s">
        <v>4783</v>
      </c>
      <c r="S113" s="95"/>
      <c r="T113" s="780"/>
      <c r="U113" s="780"/>
      <c r="V113" s="95"/>
      <c r="W113" s="780"/>
      <c r="X113" s="95"/>
      <c r="Y113" s="95"/>
      <c r="Z113" s="95"/>
      <c r="AA113" s="783"/>
      <c r="AB113" s="95"/>
      <c r="AC113" s="784"/>
      <c r="AD113" s="783"/>
      <c r="AE113" s="783"/>
      <c r="AF113" s="783"/>
      <c r="AG113" s="783"/>
      <c r="AH113" s="783"/>
      <c r="AI113" s="783"/>
      <c r="AJ113" s="780">
        <v>19</v>
      </c>
      <c r="AK113" s="780"/>
      <c r="AL113" s="95"/>
      <c r="AM113" s="95"/>
      <c r="AN113" s="95"/>
      <c r="AO113" s="783"/>
      <c r="AP113" s="95"/>
      <c r="AQ113" s="783"/>
      <c r="AR113" s="780"/>
      <c r="AS113" s="780" t="s">
        <v>3243</v>
      </c>
      <c r="AT113" s="783"/>
      <c r="AU113" s="95"/>
      <c r="AV113" s="780"/>
      <c r="AW113" s="780"/>
      <c r="AX113" s="95"/>
      <c r="AY113" s="95"/>
      <c r="AZ113" s="783"/>
      <c r="BA113" s="783"/>
      <c r="BB113" s="783"/>
      <c r="BC113" s="783"/>
      <c r="BD113" s="95"/>
      <c r="BE113" s="95"/>
      <c r="BF113" s="95"/>
      <c r="BG113" s="69">
        <v>0</v>
      </c>
      <c r="BH113" s="783"/>
      <c r="BI113" s="783"/>
      <c r="BJ113" s="783"/>
      <c r="BK113" s="783"/>
      <c r="BL113" s="783"/>
      <c r="BM113" s="783"/>
      <c r="BN113" s="783"/>
      <c r="BO113" s="783"/>
      <c r="BP113" s="783"/>
      <c r="BQ113" s="69" t="s">
        <v>492</v>
      </c>
      <c r="BR113" s="783"/>
      <c r="BS113" s="783" t="s">
        <v>481</v>
      </c>
      <c r="BT113" s="783"/>
      <c r="BU113" s="780" t="s">
        <v>481</v>
      </c>
      <c r="BV113" s="95"/>
      <c r="BW113" s="780"/>
      <c r="BX113" s="95"/>
      <c r="BY113" s="95"/>
      <c r="BZ113" s="95" t="s">
        <v>481</v>
      </c>
      <c r="CA113" s="95"/>
      <c r="CB113" s="95"/>
      <c r="CC113" s="95"/>
      <c r="CD113" s="95"/>
      <c r="CE113" s="95"/>
      <c r="CF113" s="95"/>
      <c r="CG113" s="95"/>
      <c r="CH113" s="780">
        <v>0</v>
      </c>
      <c r="CI113" s="95">
        <v>0</v>
      </c>
      <c r="CJ113" s="780">
        <v>0</v>
      </c>
      <c r="CK113" s="780">
        <v>0</v>
      </c>
      <c r="CL113" s="780">
        <v>0</v>
      </c>
      <c r="CM113" s="780"/>
      <c r="CN113" s="780"/>
      <c r="CO113" s="780"/>
      <c r="CP113" s="780"/>
      <c r="CQ113" s="780">
        <v>0</v>
      </c>
      <c r="CR113" s="95">
        <v>0</v>
      </c>
      <c r="CS113" s="780">
        <v>0</v>
      </c>
      <c r="CT113" s="95"/>
      <c r="CU113" s="780">
        <v>0</v>
      </c>
      <c r="CV113" s="780" t="s">
        <v>481</v>
      </c>
      <c r="CW113" s="780"/>
      <c r="CX113" s="780"/>
      <c r="CY113" s="780"/>
      <c r="CZ113" s="95"/>
      <c r="DA113" s="780"/>
      <c r="DB113" s="95"/>
      <c r="DC113" s="780"/>
      <c r="DD113" s="780"/>
      <c r="DE113" s="780"/>
      <c r="DF113" s="780"/>
      <c r="DG113" s="95">
        <v>0</v>
      </c>
      <c r="DH113" s="94"/>
      <c r="DI113" s="95"/>
      <c r="DJ113" s="95"/>
      <c r="DK113" s="95">
        <v>0</v>
      </c>
      <c r="DL113" s="95"/>
      <c r="DM113" s="780" t="s">
        <v>451</v>
      </c>
      <c r="DN113" s="780"/>
      <c r="DO113" s="780"/>
      <c r="DP113" s="780" t="s">
        <v>6775</v>
      </c>
      <c r="DQ113" s="785"/>
      <c r="DR113" s="780">
        <v>49</v>
      </c>
      <c r="DS113" s="783"/>
      <c r="DT113" s="783"/>
      <c r="DU113" s="783"/>
      <c r="DV113" s="84">
        <v>0</v>
      </c>
      <c r="DW113" s="84">
        <v>0</v>
      </c>
      <c r="DX113" s="780">
        <v>647</v>
      </c>
      <c r="DY113" s="783"/>
      <c r="DZ113" s="780" t="s">
        <v>481</v>
      </c>
      <c r="EA113" s="780">
        <v>22</v>
      </c>
      <c r="EB113" s="95"/>
      <c r="EC113" s="783"/>
      <c r="ED113" s="95"/>
      <c r="EE113" s="783"/>
      <c r="EF113" s="783"/>
      <c r="EG113" s="783"/>
      <c r="EH113" s="783"/>
      <c r="EI113" s="780"/>
      <c r="EJ113" s="780"/>
      <c r="EK113" s="780"/>
      <c r="EL113" s="780"/>
      <c r="EM113" s="780"/>
      <c r="EN113" s="780"/>
      <c r="EO113" s="780"/>
      <c r="EP113" s="780" t="s">
        <v>451</v>
      </c>
      <c r="EQ113" s="783"/>
      <c r="ER113" s="780" t="s">
        <v>451</v>
      </c>
      <c r="ES113" s="780">
        <v>0</v>
      </c>
      <c r="ET113" s="780">
        <v>103</v>
      </c>
      <c r="EU113" s="780"/>
      <c r="EV113" s="780"/>
      <c r="EW113" s="780">
        <v>719</v>
      </c>
      <c r="EX113" s="780" t="s">
        <v>451</v>
      </c>
      <c r="EY113" s="780" t="s">
        <v>6525</v>
      </c>
      <c r="EZ113" s="95" t="s">
        <v>481</v>
      </c>
      <c r="FA113" s="95">
        <v>243</v>
      </c>
      <c r="FB113" s="780"/>
      <c r="FC113" s="780"/>
      <c r="FD113" s="780"/>
      <c r="FE113" s="780">
        <v>3745</v>
      </c>
      <c r="FF113" s="780" t="s">
        <v>481</v>
      </c>
      <c r="FG113" s="780" t="s">
        <v>481</v>
      </c>
      <c r="FH113" s="780"/>
      <c r="FI113" s="780"/>
      <c r="FJ113" s="780" t="s">
        <v>3943</v>
      </c>
      <c r="FK113" s="780"/>
      <c r="FL113" s="780"/>
      <c r="FM113" s="780"/>
      <c r="FN113" s="780"/>
      <c r="FO113" s="780"/>
      <c r="FP113" s="780"/>
      <c r="FQ113" s="780">
        <v>368</v>
      </c>
      <c r="FR113" s="780"/>
      <c r="FS113" s="780">
        <v>12842</v>
      </c>
      <c r="FT113" s="780"/>
      <c r="FU113" s="783"/>
      <c r="FV113" s="785"/>
      <c r="FW113" s="780"/>
      <c r="FX113" s="95"/>
      <c r="FY113" s="95"/>
      <c r="FZ113" s="780"/>
      <c r="GA113" s="780"/>
      <c r="GB113" s="780"/>
      <c r="GC113" s="780"/>
      <c r="GD113" s="780">
        <v>414</v>
      </c>
      <c r="GE113" s="783"/>
      <c r="GF113" s="95"/>
      <c r="GG113" s="785" t="s">
        <v>481</v>
      </c>
      <c r="GH113" s="783"/>
      <c r="GI113" s="780" t="s">
        <v>481</v>
      </c>
      <c r="GJ113" s="780" t="s">
        <v>481</v>
      </c>
      <c r="GK113" s="780" t="s">
        <v>481</v>
      </c>
      <c r="GL113" s="780">
        <v>13712</v>
      </c>
      <c r="GM113" s="780" t="s">
        <v>481</v>
      </c>
      <c r="GN113" s="780" t="s">
        <v>481</v>
      </c>
      <c r="GO113" s="780">
        <v>16602</v>
      </c>
      <c r="GP113" s="780" t="s">
        <v>481</v>
      </c>
      <c r="GQ113" s="780" t="s">
        <v>481</v>
      </c>
      <c r="GR113" s="780">
        <v>5716</v>
      </c>
      <c r="GS113" s="780" t="s">
        <v>481</v>
      </c>
      <c r="GT113" s="780" t="s">
        <v>481</v>
      </c>
      <c r="GU113" s="780" t="s">
        <v>481</v>
      </c>
      <c r="GV113" s="780" t="s">
        <v>481</v>
      </c>
      <c r="GW113" s="780" t="s">
        <v>481</v>
      </c>
      <c r="GX113" s="780" t="s">
        <v>481</v>
      </c>
      <c r="GY113" s="780"/>
      <c r="GZ113" s="780" t="s">
        <v>481</v>
      </c>
      <c r="HA113" s="780" t="s">
        <v>481</v>
      </c>
      <c r="HB113" s="780" t="s">
        <v>481</v>
      </c>
      <c r="HC113" s="780" t="s">
        <v>481</v>
      </c>
      <c r="HD113" s="780" t="s">
        <v>481</v>
      </c>
      <c r="HE113" s="783"/>
      <c r="HF113" s="783"/>
      <c r="HG113" s="783"/>
      <c r="HH113" s="783"/>
      <c r="HI113" s="780"/>
      <c r="HJ113" s="95" t="s">
        <v>481</v>
      </c>
      <c r="HK113" s="95"/>
      <c r="HL113" s="780"/>
      <c r="HM113" s="95"/>
      <c r="HN113" s="783"/>
      <c r="HO113" s="783"/>
      <c r="HP113" s="783"/>
      <c r="HQ113" s="783"/>
      <c r="HR113" s="783"/>
      <c r="HS113" s="780"/>
      <c r="HT113" s="780"/>
      <c r="HU113" s="780"/>
      <c r="HV113" s="780"/>
      <c r="HW113" s="780" t="s">
        <v>481</v>
      </c>
      <c r="HX113" s="780" t="s">
        <v>481</v>
      </c>
      <c r="HY113" s="780" t="s">
        <v>451</v>
      </c>
      <c r="HZ113" s="780" t="s">
        <v>451</v>
      </c>
      <c r="IA113" s="780"/>
      <c r="IB113" s="780"/>
      <c r="IC113" s="780" t="s">
        <v>481</v>
      </c>
      <c r="ID113" s="780"/>
      <c r="IE113" s="780"/>
      <c r="IF113" s="780"/>
      <c r="IG113" s="783"/>
      <c r="IH113" s="783"/>
      <c r="II113" s="780">
        <v>615</v>
      </c>
      <c r="IJ113" s="783"/>
      <c r="IK113" s="783"/>
      <c r="IL113" s="90"/>
      <c r="IM113" s="828">
        <v>206</v>
      </c>
      <c r="IN113" s="828">
        <v>5004</v>
      </c>
      <c r="IO113" s="780"/>
      <c r="IP113" s="780"/>
      <c r="IQ113" s="780" t="s">
        <v>481</v>
      </c>
      <c r="IR113" s="785"/>
      <c r="IS113" s="780"/>
      <c r="IT113" s="780"/>
      <c r="IU113" s="780"/>
      <c r="IV113" s="780" t="s">
        <v>451</v>
      </c>
      <c r="IW113" s="95"/>
      <c r="IX113" s="95"/>
      <c r="IY113" s="95"/>
      <c r="IZ113" s="95"/>
      <c r="JA113" s="95"/>
      <c r="JB113" s="95"/>
      <c r="JC113" s="95"/>
      <c r="JD113" s="95"/>
      <c r="JE113" s="95"/>
      <c r="JF113" s="95"/>
      <c r="JG113" s="95"/>
      <c r="JH113" s="95"/>
      <c r="JI113" s="95"/>
      <c r="JJ113" s="95"/>
      <c r="JK113" s="95"/>
      <c r="JL113" s="95"/>
      <c r="JM113" s="95"/>
      <c r="JN113" s="95"/>
      <c r="JO113" s="95"/>
      <c r="JP113" s="95"/>
      <c r="JQ113" s="95"/>
      <c r="JR113" s="95"/>
      <c r="JS113" s="780" t="s">
        <v>1412</v>
      </c>
      <c r="JT113" s="780">
        <v>50</v>
      </c>
      <c r="JU113" s="780">
        <v>1</v>
      </c>
      <c r="JV113" s="780"/>
      <c r="JW113" s="780"/>
      <c r="JX113" s="780"/>
      <c r="JY113" s="780"/>
      <c r="JZ113" s="780"/>
      <c r="KA113" s="783"/>
      <c r="KB113" s="780">
        <v>0</v>
      </c>
      <c r="KC113" s="780">
        <v>78</v>
      </c>
      <c r="KD113" s="780"/>
      <c r="KE113" s="780"/>
      <c r="KF113" s="780"/>
      <c r="KG113" s="780">
        <v>0</v>
      </c>
      <c r="KH113" s="780"/>
      <c r="KI113" s="780">
        <v>175</v>
      </c>
      <c r="KJ113" s="780">
        <v>101</v>
      </c>
      <c r="KK113" s="780">
        <v>101</v>
      </c>
      <c r="KL113" s="780"/>
      <c r="KM113" s="780"/>
      <c r="KN113" s="780"/>
      <c r="KO113" s="780">
        <v>14243</v>
      </c>
      <c r="KP113" s="95"/>
      <c r="KQ113" s="783"/>
      <c r="KR113" s="90"/>
      <c r="KS113" s="783"/>
      <c r="KT113" s="90"/>
      <c r="KU113" s="90">
        <v>821</v>
      </c>
      <c r="KV113" s="90"/>
      <c r="KW113" s="90">
        <v>1633</v>
      </c>
      <c r="KX113" s="90">
        <v>858</v>
      </c>
      <c r="KY113" s="90">
        <v>11796</v>
      </c>
      <c r="KZ113" s="90">
        <v>1017</v>
      </c>
      <c r="LA113" s="90">
        <v>280</v>
      </c>
      <c r="LB113" s="90" t="s">
        <v>481</v>
      </c>
      <c r="LC113" s="90" t="s">
        <v>481</v>
      </c>
      <c r="LD113" s="90" t="s">
        <v>481</v>
      </c>
      <c r="LE113" s="90" t="s">
        <v>481</v>
      </c>
      <c r="LF113" s="90" t="s">
        <v>481</v>
      </c>
      <c r="LG113" s="90" t="s">
        <v>481</v>
      </c>
      <c r="LH113" s="90">
        <v>548</v>
      </c>
      <c r="LI113" s="90"/>
      <c r="LJ113" s="90">
        <v>727</v>
      </c>
      <c r="LK113" s="90"/>
      <c r="LL113" s="90">
        <v>430</v>
      </c>
      <c r="LM113" s="90">
        <v>243</v>
      </c>
      <c r="LN113" s="90"/>
      <c r="LO113" s="90">
        <v>133</v>
      </c>
      <c r="LP113" s="90">
        <v>143</v>
      </c>
      <c r="LQ113" s="90">
        <v>93</v>
      </c>
    </row>
    <row r="114" spans="1:329" ht="47.25" customHeight="1" x14ac:dyDescent="0.2">
      <c r="A114" s="750"/>
      <c r="B114" s="751"/>
      <c r="C114" s="750" t="s">
        <v>341</v>
      </c>
      <c r="D114" s="747" t="s">
        <v>342</v>
      </c>
      <c r="E114" s="85" t="s">
        <v>320</v>
      </c>
      <c r="F114" s="783"/>
      <c r="G114" s="95"/>
      <c r="H114" s="783"/>
      <c r="I114" s="783"/>
      <c r="J114" s="95" t="s">
        <v>451</v>
      </c>
      <c r="K114" s="780" t="s">
        <v>457</v>
      </c>
      <c r="L114" s="69" t="s">
        <v>489</v>
      </c>
      <c r="M114" s="69" t="s">
        <v>489</v>
      </c>
      <c r="N114" s="69" t="s">
        <v>489</v>
      </c>
      <c r="O114" s="69" t="s">
        <v>489</v>
      </c>
      <c r="P114" s="69" t="s">
        <v>489</v>
      </c>
      <c r="Q114" s="95"/>
      <c r="R114" s="780" t="s">
        <v>451</v>
      </c>
      <c r="S114" s="95" t="s">
        <v>457</v>
      </c>
      <c r="T114" s="780" t="s">
        <v>451</v>
      </c>
      <c r="U114" s="780" t="s">
        <v>457</v>
      </c>
      <c r="V114" s="95" t="s">
        <v>451</v>
      </c>
      <c r="W114" s="780" t="s">
        <v>451</v>
      </c>
      <c r="X114" s="95" t="s">
        <v>451</v>
      </c>
      <c r="Y114" s="95" t="s">
        <v>451</v>
      </c>
      <c r="Z114" s="95" t="s">
        <v>451</v>
      </c>
      <c r="AA114" s="783"/>
      <c r="AB114" s="95" t="s">
        <v>457</v>
      </c>
      <c r="AC114" s="784" t="s">
        <v>457</v>
      </c>
      <c r="AD114" s="783"/>
      <c r="AE114" s="783"/>
      <c r="AF114" s="783"/>
      <c r="AG114" s="783"/>
      <c r="AH114" s="783"/>
      <c r="AI114" s="783"/>
      <c r="AJ114" s="780" t="s">
        <v>451</v>
      </c>
      <c r="AK114" s="780" t="s">
        <v>451</v>
      </c>
      <c r="AL114" s="95" t="s">
        <v>451</v>
      </c>
      <c r="AM114" s="95" t="s">
        <v>451</v>
      </c>
      <c r="AN114" s="95" t="s">
        <v>451</v>
      </c>
      <c r="AO114" s="783"/>
      <c r="AP114" s="95" t="s">
        <v>451</v>
      </c>
      <c r="AQ114" s="783"/>
      <c r="AR114" s="780"/>
      <c r="AS114" s="780" t="s">
        <v>451</v>
      </c>
      <c r="AT114" s="783"/>
      <c r="AU114" s="95" t="s">
        <v>457</v>
      </c>
      <c r="AV114" s="780" t="s">
        <v>457</v>
      </c>
      <c r="AW114" s="780" t="s">
        <v>457</v>
      </c>
      <c r="AX114" s="95" t="s">
        <v>451</v>
      </c>
      <c r="AY114" s="95" t="s">
        <v>457</v>
      </c>
      <c r="AZ114" s="783"/>
      <c r="BA114" s="783"/>
      <c r="BB114" s="783"/>
      <c r="BC114" s="783"/>
      <c r="BD114" s="95" t="s">
        <v>492</v>
      </c>
      <c r="BE114" s="95" t="s">
        <v>492</v>
      </c>
      <c r="BF114" s="95" t="s">
        <v>457</v>
      </c>
      <c r="BG114" s="69" t="s">
        <v>492</v>
      </c>
      <c r="BH114" s="783"/>
      <c r="BI114" s="783"/>
      <c r="BJ114" s="783"/>
      <c r="BK114" s="783"/>
      <c r="BL114" s="69" t="s">
        <v>492</v>
      </c>
      <c r="BM114" s="69" t="s">
        <v>492</v>
      </c>
      <c r="BN114" s="783"/>
      <c r="BO114" s="783"/>
      <c r="BP114" s="69" t="s">
        <v>492</v>
      </c>
      <c r="BQ114" s="69" t="s">
        <v>492</v>
      </c>
      <c r="BR114" s="783"/>
      <c r="BS114" s="69" t="s">
        <v>492</v>
      </c>
      <c r="BT114" s="783"/>
      <c r="BU114" s="780" t="s">
        <v>457</v>
      </c>
      <c r="BV114" s="95" t="s">
        <v>457</v>
      </c>
      <c r="BW114" s="780" t="s">
        <v>457</v>
      </c>
      <c r="BX114" s="95" t="s">
        <v>457</v>
      </c>
      <c r="BY114" s="95" t="s">
        <v>457</v>
      </c>
      <c r="BZ114" s="95" t="s">
        <v>457</v>
      </c>
      <c r="CA114" s="95" t="s">
        <v>457</v>
      </c>
      <c r="CB114" s="95" t="s">
        <v>489</v>
      </c>
      <c r="CC114" s="95" t="s">
        <v>451</v>
      </c>
      <c r="CD114" s="95" t="s">
        <v>451</v>
      </c>
      <c r="CE114" s="95" t="s">
        <v>451</v>
      </c>
      <c r="CF114" s="95" t="s">
        <v>451</v>
      </c>
      <c r="CG114" s="95" t="s">
        <v>451</v>
      </c>
      <c r="CH114" s="780" t="s">
        <v>457</v>
      </c>
      <c r="CI114" s="95" t="s">
        <v>457</v>
      </c>
      <c r="CJ114" s="780" t="s">
        <v>451</v>
      </c>
      <c r="CK114" s="780" t="s">
        <v>457</v>
      </c>
      <c r="CL114" s="780" t="s">
        <v>451</v>
      </c>
      <c r="CM114" s="780" t="s">
        <v>451</v>
      </c>
      <c r="CN114" s="780" t="s">
        <v>451</v>
      </c>
      <c r="CO114" s="780" t="s">
        <v>457</v>
      </c>
      <c r="CP114" s="780" t="s">
        <v>679</v>
      </c>
      <c r="CQ114" s="780" t="s">
        <v>457</v>
      </c>
      <c r="CR114" s="95" t="s">
        <v>457</v>
      </c>
      <c r="CS114" s="780" t="s">
        <v>457</v>
      </c>
      <c r="CT114" s="95" t="s">
        <v>457</v>
      </c>
      <c r="CU114" s="780" t="s">
        <v>457</v>
      </c>
      <c r="CV114" s="780" t="s">
        <v>451</v>
      </c>
      <c r="CW114" s="780" t="s">
        <v>457</v>
      </c>
      <c r="CX114" s="780" t="s">
        <v>457</v>
      </c>
      <c r="CY114" s="780" t="s">
        <v>457</v>
      </c>
      <c r="CZ114" s="95" t="s">
        <v>451</v>
      </c>
      <c r="DA114" s="780" t="s">
        <v>451</v>
      </c>
      <c r="DB114" s="95" t="s">
        <v>457</v>
      </c>
      <c r="DC114" s="780" t="s">
        <v>451</v>
      </c>
      <c r="DD114" s="780" t="s">
        <v>451</v>
      </c>
      <c r="DE114" s="780" t="s">
        <v>451</v>
      </c>
      <c r="DF114" s="780" t="s">
        <v>451</v>
      </c>
      <c r="DG114" s="95" t="s">
        <v>457</v>
      </c>
      <c r="DH114" s="94" t="s">
        <v>457</v>
      </c>
      <c r="DI114" s="95" t="s">
        <v>457</v>
      </c>
      <c r="DJ114" s="95" t="s">
        <v>457</v>
      </c>
      <c r="DK114" s="95" t="s">
        <v>451</v>
      </c>
      <c r="DL114" s="95" t="s">
        <v>457</v>
      </c>
      <c r="DM114" s="780" t="s">
        <v>451</v>
      </c>
      <c r="DN114" s="780" t="s">
        <v>451</v>
      </c>
      <c r="DO114" s="780" t="s">
        <v>679</v>
      </c>
      <c r="DP114" s="780" t="s">
        <v>492</v>
      </c>
      <c r="DQ114" s="785" t="s">
        <v>457</v>
      </c>
      <c r="DR114" s="780" t="s">
        <v>457</v>
      </c>
      <c r="DS114" s="783"/>
      <c r="DT114" s="783"/>
      <c r="DU114" s="783"/>
      <c r="DV114" s="84" t="s">
        <v>492</v>
      </c>
      <c r="DW114" s="84" t="s">
        <v>492</v>
      </c>
      <c r="DX114" s="780" t="s">
        <v>457</v>
      </c>
      <c r="DY114" s="783"/>
      <c r="DZ114" s="780" t="s">
        <v>457</v>
      </c>
      <c r="EA114" s="780"/>
      <c r="EB114" s="95" t="s">
        <v>489</v>
      </c>
      <c r="EC114" s="783"/>
      <c r="ED114" s="95"/>
      <c r="EE114" s="783"/>
      <c r="EF114" s="783"/>
      <c r="EG114" s="783"/>
      <c r="EH114" s="783"/>
      <c r="EI114" s="780" t="s">
        <v>457</v>
      </c>
      <c r="EJ114" s="780" t="s">
        <v>457</v>
      </c>
      <c r="EK114" s="780" t="s">
        <v>451</v>
      </c>
      <c r="EL114" s="780" t="s">
        <v>451</v>
      </c>
      <c r="EM114" s="780" t="s">
        <v>457</v>
      </c>
      <c r="EN114" s="780"/>
      <c r="EO114" s="780" t="s">
        <v>457</v>
      </c>
      <c r="EP114" s="780" t="s">
        <v>451</v>
      </c>
      <c r="EQ114" s="783"/>
      <c r="ER114" s="780" t="s">
        <v>451</v>
      </c>
      <c r="ES114" s="780" t="s">
        <v>451</v>
      </c>
      <c r="ET114" s="780" t="s">
        <v>492</v>
      </c>
      <c r="EU114" s="780" t="s">
        <v>451</v>
      </c>
      <c r="EV114" s="780" t="s">
        <v>451</v>
      </c>
      <c r="EW114" s="780" t="s">
        <v>451</v>
      </c>
      <c r="EX114" s="780" t="s">
        <v>451</v>
      </c>
      <c r="EY114" s="780">
        <v>504</v>
      </c>
      <c r="EZ114" s="95" t="s">
        <v>457</v>
      </c>
      <c r="FA114" s="95" t="s">
        <v>451</v>
      </c>
      <c r="FB114" s="780" t="s">
        <v>451</v>
      </c>
      <c r="FC114" s="780" t="s">
        <v>451</v>
      </c>
      <c r="FD114" s="780" t="s">
        <v>451</v>
      </c>
      <c r="FE114" s="780" t="s">
        <v>451</v>
      </c>
      <c r="FF114" s="780" t="s">
        <v>451</v>
      </c>
      <c r="FG114" s="780" t="s">
        <v>451</v>
      </c>
      <c r="FH114" s="780" t="s">
        <v>457</v>
      </c>
      <c r="FI114" s="780"/>
      <c r="FJ114" s="780" t="s">
        <v>451</v>
      </c>
      <c r="FK114" s="780" t="s">
        <v>679</v>
      </c>
      <c r="FL114" s="780" t="s">
        <v>451</v>
      </c>
      <c r="FM114" s="780" t="s">
        <v>451</v>
      </c>
      <c r="FN114" s="780" t="s">
        <v>451</v>
      </c>
      <c r="FO114" s="780" t="s">
        <v>451</v>
      </c>
      <c r="FP114" s="780" t="s">
        <v>451</v>
      </c>
      <c r="FQ114" s="780" t="s">
        <v>451</v>
      </c>
      <c r="FR114" s="780" t="s">
        <v>457</v>
      </c>
      <c r="FS114" s="780" t="s">
        <v>451</v>
      </c>
      <c r="FT114" s="780" t="s">
        <v>451</v>
      </c>
      <c r="FU114" s="783"/>
      <c r="FV114" s="785" t="s">
        <v>451</v>
      </c>
      <c r="FW114" s="780" t="s">
        <v>457</v>
      </c>
      <c r="FX114" s="95" t="s">
        <v>451</v>
      </c>
      <c r="FY114" s="95" t="s">
        <v>489</v>
      </c>
      <c r="FZ114" s="780" t="s">
        <v>451</v>
      </c>
      <c r="GA114" s="780" t="s">
        <v>451</v>
      </c>
      <c r="GB114" s="780" t="s">
        <v>451</v>
      </c>
      <c r="GC114" s="780" t="s">
        <v>451</v>
      </c>
      <c r="GD114" s="780" t="s">
        <v>451</v>
      </c>
      <c r="GE114" s="783"/>
      <c r="GF114" s="95" t="s">
        <v>451</v>
      </c>
      <c r="GG114" s="785" t="s">
        <v>451</v>
      </c>
      <c r="GH114" s="783"/>
      <c r="GI114" s="780" t="s">
        <v>451</v>
      </c>
      <c r="GJ114" s="780" t="s">
        <v>492</v>
      </c>
      <c r="GK114" s="780" t="s">
        <v>451</v>
      </c>
      <c r="GL114" s="780" t="s">
        <v>451</v>
      </c>
      <c r="GM114" s="780" t="s">
        <v>451</v>
      </c>
      <c r="GN114" s="780" t="s">
        <v>451</v>
      </c>
      <c r="GO114" s="780" t="s">
        <v>451</v>
      </c>
      <c r="GP114" s="780" t="s">
        <v>451</v>
      </c>
      <c r="GQ114" s="780" t="s">
        <v>457</v>
      </c>
      <c r="GR114" s="780" t="s">
        <v>451</v>
      </c>
      <c r="GS114" s="780" t="s">
        <v>451</v>
      </c>
      <c r="GT114" s="780" t="s">
        <v>451</v>
      </c>
      <c r="GU114" s="780" t="s">
        <v>451</v>
      </c>
      <c r="GV114" s="780" t="s">
        <v>451</v>
      </c>
      <c r="GW114" s="780" t="s">
        <v>451</v>
      </c>
      <c r="GX114" s="780" t="s">
        <v>457</v>
      </c>
      <c r="GY114" s="780"/>
      <c r="GZ114" s="780" t="s">
        <v>451</v>
      </c>
      <c r="HA114" s="780" t="s">
        <v>451</v>
      </c>
      <c r="HB114" s="780" t="s">
        <v>457</v>
      </c>
      <c r="HC114" s="780" t="s">
        <v>457</v>
      </c>
      <c r="HD114" s="780" t="s">
        <v>679</v>
      </c>
      <c r="HE114" s="783"/>
      <c r="HF114" s="783"/>
      <c r="HG114" s="783"/>
      <c r="HH114" s="783"/>
      <c r="HI114" s="780" t="s">
        <v>457</v>
      </c>
      <c r="HJ114" s="95" t="s">
        <v>451</v>
      </c>
      <c r="HK114" s="95" t="s">
        <v>451</v>
      </c>
      <c r="HL114" s="780" t="s">
        <v>679</v>
      </c>
      <c r="HM114" s="95" t="s">
        <v>457</v>
      </c>
      <c r="HN114" s="783"/>
      <c r="HO114" s="783"/>
      <c r="HP114" s="783"/>
      <c r="HQ114" s="783"/>
      <c r="HR114" s="783"/>
      <c r="HS114" s="780" t="s">
        <v>457</v>
      </c>
      <c r="HT114" s="780" t="s">
        <v>457</v>
      </c>
      <c r="HU114" s="780" t="s">
        <v>451</v>
      </c>
      <c r="HV114" s="780" t="s">
        <v>451</v>
      </c>
      <c r="HW114" s="780" t="s">
        <v>451</v>
      </c>
      <c r="HX114" s="780" t="s">
        <v>451</v>
      </c>
      <c r="HY114" s="780" t="s">
        <v>457</v>
      </c>
      <c r="HZ114" s="780" t="s">
        <v>451</v>
      </c>
      <c r="IA114" s="780" t="s">
        <v>457</v>
      </c>
      <c r="IB114" s="780" t="s">
        <v>451</v>
      </c>
      <c r="IC114" s="780" t="s">
        <v>451</v>
      </c>
      <c r="ID114" s="780" t="s">
        <v>457</v>
      </c>
      <c r="IE114" s="780" t="s">
        <v>451</v>
      </c>
      <c r="IF114" s="780" t="s">
        <v>451</v>
      </c>
      <c r="IG114" s="783"/>
      <c r="IH114" s="783"/>
      <c r="II114" s="780" t="s">
        <v>457</v>
      </c>
      <c r="IJ114" s="783"/>
      <c r="IK114" s="783"/>
      <c r="IL114" s="90" t="s">
        <v>489</v>
      </c>
      <c r="IM114" s="95" t="s">
        <v>451</v>
      </c>
      <c r="IN114" s="95" t="s">
        <v>451</v>
      </c>
      <c r="IO114" s="780" t="s">
        <v>451</v>
      </c>
      <c r="IP114" s="780" t="s">
        <v>457</v>
      </c>
      <c r="IQ114" s="780" t="s">
        <v>457</v>
      </c>
      <c r="IR114" s="785" t="s">
        <v>457</v>
      </c>
      <c r="IS114" s="780" t="s">
        <v>451</v>
      </c>
      <c r="IT114" s="780" t="s">
        <v>457</v>
      </c>
      <c r="IU114" s="780" t="s">
        <v>457</v>
      </c>
      <c r="IV114" s="780" t="s">
        <v>457</v>
      </c>
      <c r="IW114" s="95" t="s">
        <v>492</v>
      </c>
      <c r="IX114" s="95"/>
      <c r="IY114" s="95" t="s">
        <v>489</v>
      </c>
      <c r="IZ114" s="95" t="s">
        <v>492</v>
      </c>
      <c r="JA114" s="95" t="s">
        <v>492</v>
      </c>
      <c r="JB114" s="95" t="s">
        <v>492</v>
      </c>
      <c r="JC114" s="95" t="s">
        <v>492</v>
      </c>
      <c r="JD114" s="95" t="s">
        <v>492</v>
      </c>
      <c r="JE114" s="95" t="s">
        <v>492</v>
      </c>
      <c r="JF114" s="95" t="s">
        <v>492</v>
      </c>
      <c r="JG114" s="95" t="s">
        <v>451</v>
      </c>
      <c r="JH114" s="95" t="s">
        <v>451</v>
      </c>
      <c r="JI114" s="95" t="s">
        <v>451</v>
      </c>
      <c r="JJ114" s="95" t="s">
        <v>451</v>
      </c>
      <c r="JK114" s="95" t="s">
        <v>451</v>
      </c>
      <c r="JL114" s="95" t="s">
        <v>457</v>
      </c>
      <c r="JM114" s="95" t="s">
        <v>451</v>
      </c>
      <c r="JN114" s="95" t="s">
        <v>451</v>
      </c>
      <c r="JO114" s="95" t="s">
        <v>451</v>
      </c>
      <c r="JP114" s="95" t="s">
        <v>451</v>
      </c>
      <c r="JQ114" s="95" t="s">
        <v>457</v>
      </c>
      <c r="JR114" s="95"/>
      <c r="JS114" s="780" t="s">
        <v>457</v>
      </c>
      <c r="JT114" s="780" t="s">
        <v>457</v>
      </c>
      <c r="JU114" s="780" t="s">
        <v>451</v>
      </c>
      <c r="JV114" s="780"/>
      <c r="JW114" s="780" t="s">
        <v>457</v>
      </c>
      <c r="JX114" s="780" t="s">
        <v>451</v>
      </c>
      <c r="JY114" s="780" t="s">
        <v>451</v>
      </c>
      <c r="JZ114" s="780" t="s">
        <v>451</v>
      </c>
      <c r="KA114" s="783"/>
      <c r="KB114" s="780" t="s">
        <v>489</v>
      </c>
      <c r="KC114" s="780" t="s">
        <v>457</v>
      </c>
      <c r="KD114" s="780" t="s">
        <v>451</v>
      </c>
      <c r="KE114" s="780" t="s">
        <v>451</v>
      </c>
      <c r="KF114" s="780" t="s">
        <v>451</v>
      </c>
      <c r="KG114" s="780">
        <v>0</v>
      </c>
      <c r="KH114" s="780" t="s">
        <v>451</v>
      </c>
      <c r="KI114" s="780" t="s">
        <v>457</v>
      </c>
      <c r="KJ114" s="780" t="s">
        <v>451</v>
      </c>
      <c r="KK114" s="780" t="s">
        <v>451</v>
      </c>
      <c r="KL114" s="780" t="s">
        <v>451</v>
      </c>
      <c r="KM114" s="780" t="s">
        <v>457</v>
      </c>
      <c r="KN114" s="780" t="s">
        <v>451</v>
      </c>
      <c r="KO114" s="780" t="s">
        <v>451</v>
      </c>
      <c r="KP114" s="95" t="s">
        <v>451</v>
      </c>
      <c r="KQ114" s="783"/>
      <c r="KR114" s="90" t="s">
        <v>492</v>
      </c>
      <c r="KS114" s="783"/>
      <c r="KT114" s="90" t="s">
        <v>489</v>
      </c>
      <c r="KU114" s="90" t="s">
        <v>489</v>
      </c>
      <c r="KV114" s="90" t="s">
        <v>489</v>
      </c>
      <c r="KW114" s="90"/>
      <c r="KX114" s="90" t="s">
        <v>6776</v>
      </c>
      <c r="KY114" s="90" t="s">
        <v>489</v>
      </c>
      <c r="KZ114" s="90" t="s">
        <v>492</v>
      </c>
      <c r="LA114" s="90" t="s">
        <v>489</v>
      </c>
      <c r="LB114" s="90" t="s">
        <v>492</v>
      </c>
      <c r="LC114" s="90" t="s">
        <v>492</v>
      </c>
      <c r="LD114" s="90" t="s">
        <v>492</v>
      </c>
      <c r="LE114" s="90" t="s">
        <v>492</v>
      </c>
      <c r="LF114" s="90" t="s">
        <v>492</v>
      </c>
      <c r="LG114" s="90" t="s">
        <v>492</v>
      </c>
      <c r="LH114" s="90"/>
      <c r="LI114" s="90"/>
      <c r="LJ114" s="90" t="s">
        <v>492</v>
      </c>
      <c r="LK114" s="90"/>
      <c r="LL114" s="90" t="s">
        <v>489</v>
      </c>
      <c r="LM114" s="90" t="s">
        <v>489</v>
      </c>
      <c r="LN114" s="90" t="s">
        <v>492</v>
      </c>
      <c r="LO114" s="90" t="s">
        <v>492</v>
      </c>
      <c r="LP114" s="90" t="s">
        <v>492</v>
      </c>
      <c r="LQ114" s="90" t="s">
        <v>492</v>
      </c>
    </row>
    <row r="115" spans="1:329" ht="126" customHeight="1" x14ac:dyDescent="0.2">
      <c r="A115" s="750"/>
      <c r="B115" s="751"/>
      <c r="C115" s="750"/>
      <c r="D115" s="747"/>
      <c r="E115" s="85" t="s">
        <v>321</v>
      </c>
      <c r="F115" s="783"/>
      <c r="G115" s="95"/>
      <c r="H115" s="783"/>
      <c r="I115" s="783"/>
      <c r="J115" s="95"/>
      <c r="K115" s="780" t="s">
        <v>862</v>
      </c>
      <c r="L115" s="69" t="s">
        <v>6530</v>
      </c>
      <c r="M115" s="69" t="s">
        <v>6530</v>
      </c>
      <c r="N115" s="69" t="s">
        <v>6530</v>
      </c>
      <c r="O115" s="69" t="s">
        <v>6530</v>
      </c>
      <c r="P115" s="69" t="s">
        <v>6530</v>
      </c>
      <c r="Q115" s="95"/>
      <c r="R115" s="780" t="s">
        <v>4783</v>
      </c>
      <c r="S115" s="95" t="s">
        <v>6531</v>
      </c>
      <c r="T115" s="780"/>
      <c r="U115" s="780" t="s">
        <v>862</v>
      </c>
      <c r="V115" s="95"/>
      <c r="W115" s="780"/>
      <c r="X115" s="95"/>
      <c r="Y115" s="95"/>
      <c r="Z115" s="95"/>
      <c r="AA115" s="783"/>
      <c r="AB115" s="95" t="s">
        <v>1251</v>
      </c>
      <c r="AC115" s="784" t="s">
        <v>764</v>
      </c>
      <c r="AD115" s="783"/>
      <c r="AE115" s="783"/>
      <c r="AF115" s="783"/>
      <c r="AG115" s="783"/>
      <c r="AH115" s="783"/>
      <c r="AI115" s="783"/>
      <c r="AJ115" s="780"/>
      <c r="AK115" s="780"/>
      <c r="AL115" s="95"/>
      <c r="AM115" s="95"/>
      <c r="AN115" s="95"/>
      <c r="AO115" s="783"/>
      <c r="AP115" s="95"/>
      <c r="AQ115" s="783"/>
      <c r="AR115" s="780"/>
      <c r="AS115" s="780" t="s">
        <v>3243</v>
      </c>
      <c r="AT115" s="783"/>
      <c r="AU115" s="95" t="s">
        <v>6777</v>
      </c>
      <c r="AV115" s="780"/>
      <c r="AW115" s="780" t="s">
        <v>6778</v>
      </c>
      <c r="AX115" s="95"/>
      <c r="AY115" s="95"/>
      <c r="AZ115" s="783"/>
      <c r="BA115" s="783"/>
      <c r="BB115" s="783"/>
      <c r="BC115" s="783"/>
      <c r="BD115" s="95"/>
      <c r="BE115" s="95"/>
      <c r="BF115" s="95" t="s">
        <v>6540</v>
      </c>
      <c r="BG115" s="783"/>
      <c r="BH115" s="783"/>
      <c r="BI115" s="783"/>
      <c r="BJ115" s="783"/>
      <c r="BK115" s="783"/>
      <c r="BL115" s="783"/>
      <c r="BM115" s="783"/>
      <c r="BN115" s="783"/>
      <c r="BO115" s="783"/>
      <c r="BP115" s="783"/>
      <c r="BQ115" s="69" t="s">
        <v>492</v>
      </c>
      <c r="BR115" s="783"/>
      <c r="BS115" s="783" t="s">
        <v>481</v>
      </c>
      <c r="BT115" s="783"/>
      <c r="BU115" s="780" t="s">
        <v>6779</v>
      </c>
      <c r="BV115" s="95" t="s">
        <v>6780</v>
      </c>
      <c r="BW115" s="780" t="s">
        <v>862</v>
      </c>
      <c r="BX115" s="95" t="s">
        <v>862</v>
      </c>
      <c r="BY115" s="95" t="s">
        <v>6530</v>
      </c>
      <c r="BZ115" s="95" t="s">
        <v>6530</v>
      </c>
      <c r="CA115" s="95" t="s">
        <v>463</v>
      </c>
      <c r="CB115" s="95" t="s">
        <v>6543</v>
      </c>
      <c r="CC115" s="95"/>
      <c r="CD115" s="95"/>
      <c r="CE115" s="95" t="s">
        <v>1412</v>
      </c>
      <c r="CF115" s="95"/>
      <c r="CG115" s="95"/>
      <c r="CH115" s="780" t="s">
        <v>862</v>
      </c>
      <c r="CI115" s="95" t="s">
        <v>2779</v>
      </c>
      <c r="CJ115" s="780"/>
      <c r="CK115" s="780" t="s">
        <v>6545</v>
      </c>
      <c r="CL115" s="780" t="s">
        <v>6477</v>
      </c>
      <c r="CM115" s="780"/>
      <c r="CN115" s="780"/>
      <c r="CO115" s="780" t="s">
        <v>6545</v>
      </c>
      <c r="CP115" s="780" t="s">
        <v>6545</v>
      </c>
      <c r="CQ115" s="780" t="s">
        <v>6478</v>
      </c>
      <c r="CR115" s="95" t="s">
        <v>6480</v>
      </c>
      <c r="CS115" s="780" t="s">
        <v>6478</v>
      </c>
      <c r="CT115" s="95" t="s">
        <v>6479</v>
      </c>
      <c r="CU115" s="780" t="s">
        <v>6478</v>
      </c>
      <c r="CV115" s="780" t="s">
        <v>481</v>
      </c>
      <c r="CW115" s="780" t="s">
        <v>6546</v>
      </c>
      <c r="CX115" s="780"/>
      <c r="CY115" s="780" t="s">
        <v>6781</v>
      </c>
      <c r="CZ115" s="95"/>
      <c r="DA115" s="780"/>
      <c r="DB115" s="95" t="s">
        <v>764</v>
      </c>
      <c r="DC115" s="780"/>
      <c r="DD115" s="780"/>
      <c r="DE115" s="780"/>
      <c r="DF115" s="780"/>
      <c r="DG115" s="95" t="s">
        <v>6782</v>
      </c>
      <c r="DH115" s="94" t="s">
        <v>6731</v>
      </c>
      <c r="DI115" s="95" t="s">
        <v>6585</v>
      </c>
      <c r="DJ115" s="95" t="s">
        <v>6783</v>
      </c>
      <c r="DK115" s="95" t="s">
        <v>481</v>
      </c>
      <c r="DL115" s="95" t="s">
        <v>862</v>
      </c>
      <c r="DM115" s="780" t="s">
        <v>451</v>
      </c>
      <c r="DN115" s="780"/>
      <c r="DO115" s="780" t="s">
        <v>764</v>
      </c>
      <c r="DP115" s="780"/>
      <c r="DQ115" s="785" t="s">
        <v>6556</v>
      </c>
      <c r="DR115" s="780" t="s">
        <v>6784</v>
      </c>
      <c r="DS115" s="783"/>
      <c r="DT115" s="783"/>
      <c r="DU115" s="783"/>
      <c r="DV115" s="84"/>
      <c r="DW115" s="84"/>
      <c r="DX115" s="780" t="s">
        <v>6785</v>
      </c>
      <c r="DY115" s="783"/>
      <c r="DZ115" s="780" t="s">
        <v>6786</v>
      </c>
      <c r="EA115" s="780"/>
      <c r="EB115" s="95" t="s">
        <v>6787</v>
      </c>
      <c r="EC115" s="783"/>
      <c r="ED115" s="95"/>
      <c r="EE115" s="783"/>
      <c r="EF115" s="783"/>
      <c r="EG115" s="783"/>
      <c r="EH115" s="783"/>
      <c r="EI115" s="780" t="s">
        <v>6489</v>
      </c>
      <c r="EJ115" s="780" t="s">
        <v>6489</v>
      </c>
      <c r="EK115" s="780"/>
      <c r="EL115" s="780"/>
      <c r="EM115" s="780"/>
      <c r="EN115" s="780"/>
      <c r="EO115" s="780" t="s">
        <v>862</v>
      </c>
      <c r="EP115" s="780" t="s">
        <v>451</v>
      </c>
      <c r="EQ115" s="783"/>
      <c r="ER115" s="780" t="s">
        <v>451</v>
      </c>
      <c r="ES115" s="780"/>
      <c r="ET115" s="780"/>
      <c r="EU115" s="780" t="s">
        <v>481</v>
      </c>
      <c r="EV115" s="780" t="s">
        <v>481</v>
      </c>
      <c r="EW115" s="780" t="s">
        <v>481</v>
      </c>
      <c r="EX115" s="780" t="s">
        <v>451</v>
      </c>
      <c r="EY115" s="780" t="s">
        <v>451</v>
      </c>
      <c r="EZ115" s="95" t="s">
        <v>2505</v>
      </c>
      <c r="FA115" s="95"/>
      <c r="FB115" s="780"/>
      <c r="FC115" s="780"/>
      <c r="FD115" s="780"/>
      <c r="FE115" s="780"/>
      <c r="FF115" s="780" t="s">
        <v>481</v>
      </c>
      <c r="FG115" s="780" t="s">
        <v>481</v>
      </c>
      <c r="FH115" s="780" t="s">
        <v>6569</v>
      </c>
      <c r="FI115" s="780" t="s">
        <v>451</v>
      </c>
      <c r="FJ115" s="780" t="s">
        <v>3943</v>
      </c>
      <c r="FK115" s="780" t="s">
        <v>2779</v>
      </c>
      <c r="FL115" s="780"/>
      <c r="FM115" s="780"/>
      <c r="FN115" s="780"/>
      <c r="FO115" s="780"/>
      <c r="FP115" s="780"/>
      <c r="FQ115" s="780"/>
      <c r="FR115" s="780"/>
      <c r="FS115" s="780"/>
      <c r="FT115" s="780"/>
      <c r="FU115" s="783"/>
      <c r="FV115" s="785"/>
      <c r="FW115" s="780" t="s">
        <v>6788</v>
      </c>
      <c r="FX115" s="95"/>
      <c r="FY115" s="95" t="s">
        <v>1554</v>
      </c>
      <c r="FZ115" s="780"/>
      <c r="GA115" s="780"/>
      <c r="GB115" s="780"/>
      <c r="GC115" s="780"/>
      <c r="GD115" s="780"/>
      <c r="GE115" s="783"/>
      <c r="GF115" s="95"/>
      <c r="GG115" s="785" t="s">
        <v>481</v>
      </c>
      <c r="GH115" s="783"/>
      <c r="GI115" s="780" t="s">
        <v>481</v>
      </c>
      <c r="GJ115" s="780" t="s">
        <v>481</v>
      </c>
      <c r="GK115" s="780" t="s">
        <v>481</v>
      </c>
      <c r="GL115" s="780" t="s">
        <v>481</v>
      </c>
      <c r="GM115" s="780" t="s">
        <v>481</v>
      </c>
      <c r="GN115" s="780" t="s">
        <v>481</v>
      </c>
      <c r="GO115" s="780" t="s">
        <v>481</v>
      </c>
      <c r="GP115" s="780" t="s">
        <v>481</v>
      </c>
      <c r="GQ115" s="780" t="s">
        <v>6789</v>
      </c>
      <c r="GR115" s="780" t="s">
        <v>481</v>
      </c>
      <c r="GS115" s="780" t="s">
        <v>481</v>
      </c>
      <c r="GT115" s="780" t="s">
        <v>481</v>
      </c>
      <c r="GU115" s="780" t="s">
        <v>481</v>
      </c>
      <c r="GV115" s="780" t="s">
        <v>481</v>
      </c>
      <c r="GW115" s="780" t="s">
        <v>481</v>
      </c>
      <c r="GX115" s="780" t="s">
        <v>1251</v>
      </c>
      <c r="GY115" s="780"/>
      <c r="GZ115" s="780" t="s">
        <v>481</v>
      </c>
      <c r="HA115" s="780" t="s">
        <v>481</v>
      </c>
      <c r="HB115" s="780" t="s">
        <v>6584</v>
      </c>
      <c r="HC115" s="780" t="s">
        <v>6790</v>
      </c>
      <c r="HD115" s="780" t="s">
        <v>6791</v>
      </c>
      <c r="HE115" s="783"/>
      <c r="HF115" s="783"/>
      <c r="HG115" s="783"/>
      <c r="HH115" s="783"/>
      <c r="HI115" s="780"/>
      <c r="HJ115" s="95" t="s">
        <v>481</v>
      </c>
      <c r="HK115" s="95"/>
      <c r="HL115" s="780" t="s">
        <v>862</v>
      </c>
      <c r="HM115" s="95" t="s">
        <v>463</v>
      </c>
      <c r="HN115" s="783"/>
      <c r="HO115" s="783"/>
      <c r="HP115" s="783"/>
      <c r="HQ115" s="783"/>
      <c r="HR115" s="783"/>
      <c r="HS115" s="780" t="s">
        <v>463</v>
      </c>
      <c r="HT115" s="780" t="s">
        <v>789</v>
      </c>
      <c r="HU115" s="780"/>
      <c r="HV115" s="780"/>
      <c r="HW115" s="780" t="s">
        <v>481</v>
      </c>
      <c r="HX115" s="780" t="s">
        <v>481</v>
      </c>
      <c r="HY115" s="780" t="s">
        <v>6587</v>
      </c>
      <c r="HZ115" s="780" t="s">
        <v>451</v>
      </c>
      <c r="IA115" s="780" t="s">
        <v>3286</v>
      </c>
      <c r="IB115" s="780"/>
      <c r="IC115" s="780" t="s">
        <v>481</v>
      </c>
      <c r="ID115" s="780" t="s">
        <v>6792</v>
      </c>
      <c r="IE115" s="780"/>
      <c r="IF115" s="780"/>
      <c r="IG115" s="783"/>
      <c r="IH115" s="783"/>
      <c r="II115" s="780"/>
      <c r="IJ115" s="783"/>
      <c r="IK115" s="783"/>
      <c r="IL115" s="90"/>
      <c r="IM115" s="95" t="s">
        <v>481</v>
      </c>
      <c r="IN115" s="95" t="s">
        <v>481</v>
      </c>
      <c r="IO115" s="780"/>
      <c r="IP115" s="780" t="s">
        <v>6793</v>
      </c>
      <c r="IQ115" s="780">
        <v>568</v>
      </c>
      <c r="IR115" s="785"/>
      <c r="IS115" s="780"/>
      <c r="IT115" s="780" t="s">
        <v>6794</v>
      </c>
      <c r="IU115" s="780" t="s">
        <v>6595</v>
      </c>
      <c r="IV115" s="780" t="s">
        <v>6795</v>
      </c>
      <c r="IW115" s="95"/>
      <c r="IX115" s="95"/>
      <c r="IY115" s="95" t="s">
        <v>2505</v>
      </c>
      <c r="IZ115" s="95"/>
      <c r="JA115" s="95"/>
      <c r="JB115" s="95"/>
      <c r="JC115" s="95"/>
      <c r="JD115" s="95"/>
      <c r="JE115" s="95"/>
      <c r="JF115" s="95"/>
      <c r="JG115" s="95"/>
      <c r="JH115" s="95"/>
      <c r="JI115" s="95"/>
      <c r="JJ115" s="95"/>
      <c r="JK115" s="95"/>
      <c r="JL115" s="95" t="s">
        <v>6796</v>
      </c>
      <c r="JM115" s="95"/>
      <c r="JN115" s="95"/>
      <c r="JO115" s="95"/>
      <c r="JP115" s="95"/>
      <c r="JQ115" s="95" t="s">
        <v>862</v>
      </c>
      <c r="JR115" s="95"/>
      <c r="JS115" s="780" t="s">
        <v>1206</v>
      </c>
      <c r="JT115" s="780" t="s">
        <v>1206</v>
      </c>
      <c r="JU115" s="780"/>
      <c r="JV115" s="780"/>
      <c r="JW115" s="780" t="s">
        <v>6797</v>
      </c>
      <c r="JX115" s="780"/>
      <c r="JY115" s="780"/>
      <c r="JZ115" s="780"/>
      <c r="KA115" s="783"/>
      <c r="KB115" s="780" t="s">
        <v>6798</v>
      </c>
      <c r="KC115" s="780" t="s">
        <v>6489</v>
      </c>
      <c r="KD115" s="780"/>
      <c r="KE115" s="780"/>
      <c r="KF115" s="780"/>
      <c r="KG115" s="780">
        <v>0</v>
      </c>
      <c r="KH115" s="780"/>
      <c r="KI115" s="780" t="s">
        <v>862</v>
      </c>
      <c r="KJ115" s="780"/>
      <c r="KK115" s="780"/>
      <c r="KL115" s="780"/>
      <c r="KM115" s="780" t="s">
        <v>6608</v>
      </c>
      <c r="KN115" s="780"/>
      <c r="KO115" s="780"/>
      <c r="KP115" s="95"/>
      <c r="KQ115" s="783"/>
      <c r="KR115" s="90"/>
      <c r="KS115" s="783"/>
      <c r="KT115" s="90" t="s">
        <v>6799</v>
      </c>
      <c r="KU115" s="90" t="s">
        <v>6800</v>
      </c>
      <c r="KV115" s="90" t="s">
        <v>463</v>
      </c>
      <c r="KW115" s="90"/>
      <c r="KX115" s="90" t="s">
        <v>6736</v>
      </c>
      <c r="KY115" s="90" t="s">
        <v>2505</v>
      </c>
      <c r="KZ115" s="90"/>
      <c r="LA115" s="90" t="s">
        <v>6801</v>
      </c>
      <c r="LB115" s="90" t="s">
        <v>481</v>
      </c>
      <c r="LC115" s="90" t="s">
        <v>481</v>
      </c>
      <c r="LD115" s="90" t="s">
        <v>481</v>
      </c>
      <c r="LE115" s="90" t="s">
        <v>481</v>
      </c>
      <c r="LF115" s="90" t="s">
        <v>481</v>
      </c>
      <c r="LG115" s="90" t="s">
        <v>481</v>
      </c>
      <c r="LH115" s="90"/>
      <c r="LI115" s="90"/>
      <c r="LJ115" s="90"/>
      <c r="LK115" s="90"/>
      <c r="LL115" s="90" t="s">
        <v>6802</v>
      </c>
      <c r="LM115" s="90" t="s">
        <v>6803</v>
      </c>
      <c r="LN115" s="90"/>
      <c r="LO115" s="90"/>
      <c r="LP115" s="90"/>
      <c r="LQ115" s="90"/>
    </row>
    <row r="116" spans="1:329" ht="68" x14ac:dyDescent="0.2">
      <c r="A116" s="750"/>
      <c r="B116" s="751"/>
      <c r="C116" s="750"/>
      <c r="D116" s="747"/>
      <c r="E116" s="85" t="s">
        <v>325</v>
      </c>
      <c r="F116" s="783"/>
      <c r="G116" s="95"/>
      <c r="H116" s="783"/>
      <c r="I116" s="783"/>
      <c r="J116" s="95"/>
      <c r="K116" s="780">
        <v>15</v>
      </c>
      <c r="L116" s="69">
        <v>399</v>
      </c>
      <c r="M116" s="69">
        <v>584</v>
      </c>
      <c r="N116" s="69">
        <v>72</v>
      </c>
      <c r="O116" s="69">
        <v>40</v>
      </c>
      <c r="P116" s="69">
        <v>22</v>
      </c>
      <c r="Q116" s="95"/>
      <c r="R116" s="780" t="s">
        <v>4783</v>
      </c>
      <c r="S116" s="95">
        <v>26</v>
      </c>
      <c r="T116" s="780"/>
      <c r="U116" s="780">
        <v>40</v>
      </c>
      <c r="V116" s="95"/>
      <c r="W116" s="780"/>
      <c r="X116" s="95"/>
      <c r="Y116" s="95"/>
      <c r="Z116" s="95"/>
      <c r="AA116" s="783"/>
      <c r="AB116" s="95">
        <v>735</v>
      </c>
      <c r="AC116" s="784">
        <v>377</v>
      </c>
      <c r="AD116" s="783"/>
      <c r="AE116" s="783"/>
      <c r="AF116" s="783"/>
      <c r="AG116" s="783"/>
      <c r="AH116" s="783"/>
      <c r="AI116" s="783"/>
      <c r="AJ116" s="780"/>
      <c r="AK116" s="780"/>
      <c r="AL116" s="95"/>
      <c r="AM116" s="95"/>
      <c r="AN116" s="95"/>
      <c r="AO116" s="783"/>
      <c r="AP116" s="95"/>
      <c r="AQ116" s="783"/>
      <c r="AR116" s="780"/>
      <c r="AS116" s="780" t="s">
        <v>3243</v>
      </c>
      <c r="AT116" s="783"/>
      <c r="AU116" s="95">
        <v>126</v>
      </c>
      <c r="AV116" s="780">
        <v>197</v>
      </c>
      <c r="AW116" s="780"/>
      <c r="AX116" s="95"/>
      <c r="AY116" s="95">
        <v>77</v>
      </c>
      <c r="AZ116" s="783"/>
      <c r="BA116" s="783"/>
      <c r="BB116" s="783"/>
      <c r="BC116" s="783"/>
      <c r="BD116" s="95"/>
      <c r="BE116" s="95"/>
      <c r="BF116" s="95">
        <v>304</v>
      </c>
      <c r="BG116" s="783"/>
      <c r="BH116" s="783"/>
      <c r="BI116" s="783"/>
      <c r="BJ116" s="783"/>
      <c r="BK116" s="783"/>
      <c r="BL116" s="783"/>
      <c r="BM116" s="783"/>
      <c r="BN116" s="783"/>
      <c r="BO116" s="783"/>
      <c r="BP116" s="783"/>
      <c r="BQ116" s="69" t="s">
        <v>492</v>
      </c>
      <c r="BR116" s="783"/>
      <c r="BS116" s="783" t="s">
        <v>481</v>
      </c>
      <c r="BT116" s="783"/>
      <c r="BU116" s="780">
        <v>89</v>
      </c>
      <c r="BV116" s="95">
        <v>233</v>
      </c>
      <c r="BW116" s="780">
        <v>51</v>
      </c>
      <c r="BX116" s="95">
        <v>283</v>
      </c>
      <c r="BY116" s="95">
        <v>76</v>
      </c>
      <c r="BZ116" s="95">
        <v>9620</v>
      </c>
      <c r="CA116" s="95">
        <v>25</v>
      </c>
      <c r="CB116" s="95">
        <v>50</v>
      </c>
      <c r="CC116" s="95"/>
      <c r="CD116" s="95"/>
      <c r="CE116" s="95" t="s">
        <v>1412</v>
      </c>
      <c r="CF116" s="95"/>
      <c r="CG116" s="95"/>
      <c r="CH116" s="780">
        <v>20</v>
      </c>
      <c r="CI116" s="95">
        <v>30</v>
      </c>
      <c r="CJ116" s="780">
        <v>0</v>
      </c>
      <c r="CK116" s="780">
        <v>10</v>
      </c>
      <c r="CL116" s="780">
        <v>30</v>
      </c>
      <c r="CM116" s="780"/>
      <c r="CN116" s="780"/>
      <c r="CO116" s="780">
        <v>17</v>
      </c>
      <c r="CP116" s="780">
        <v>8</v>
      </c>
      <c r="CQ116" s="780">
        <v>29</v>
      </c>
      <c r="CR116" s="95">
        <v>82</v>
      </c>
      <c r="CS116" s="780">
        <v>64</v>
      </c>
      <c r="CT116" s="95">
        <v>1600</v>
      </c>
      <c r="CU116" s="780">
        <v>43</v>
      </c>
      <c r="CV116" s="780" t="s">
        <v>481</v>
      </c>
      <c r="CW116" s="780">
        <v>98</v>
      </c>
      <c r="CX116" s="780">
        <v>706</v>
      </c>
      <c r="CY116" s="780">
        <v>54</v>
      </c>
      <c r="CZ116" s="95"/>
      <c r="DA116" s="780"/>
      <c r="DB116" s="95">
        <v>28</v>
      </c>
      <c r="DC116" s="780"/>
      <c r="DD116" s="780"/>
      <c r="DE116" s="780"/>
      <c r="DF116" s="780"/>
      <c r="DG116" s="95">
        <v>194</v>
      </c>
      <c r="DH116" s="94">
        <v>1333</v>
      </c>
      <c r="DI116" s="95"/>
      <c r="DJ116" s="95"/>
      <c r="DK116" s="95">
        <v>0</v>
      </c>
      <c r="DL116" s="95">
        <v>1275</v>
      </c>
      <c r="DM116" s="780" t="s">
        <v>451</v>
      </c>
      <c r="DN116" s="780"/>
      <c r="DO116" s="780">
        <v>16</v>
      </c>
      <c r="DP116" s="780"/>
      <c r="DQ116" s="785">
        <v>74</v>
      </c>
      <c r="DR116" s="780">
        <v>230</v>
      </c>
      <c r="DS116" s="783"/>
      <c r="DT116" s="783"/>
      <c r="DU116" s="783"/>
      <c r="DV116" s="84">
        <v>0</v>
      </c>
      <c r="DW116" s="84">
        <v>0</v>
      </c>
      <c r="DX116" s="780">
        <v>15</v>
      </c>
      <c r="DY116" s="783"/>
      <c r="DZ116" s="780">
        <v>17</v>
      </c>
      <c r="EA116" s="780"/>
      <c r="EB116" s="95">
        <v>52</v>
      </c>
      <c r="EC116" s="783"/>
      <c r="ED116" s="95"/>
      <c r="EE116" s="783"/>
      <c r="EF116" s="783"/>
      <c r="EG116" s="783"/>
      <c r="EH116" s="783"/>
      <c r="EI116" s="823">
        <v>3238</v>
      </c>
      <c r="EJ116" s="780">
        <v>7743</v>
      </c>
      <c r="EK116" s="780"/>
      <c r="EL116" s="780"/>
      <c r="EM116" s="780"/>
      <c r="EN116" s="780"/>
      <c r="EO116" s="780"/>
      <c r="EP116" s="780" t="s">
        <v>451</v>
      </c>
      <c r="EQ116" s="783"/>
      <c r="ER116" s="780" t="s">
        <v>451</v>
      </c>
      <c r="ES116" s="780"/>
      <c r="ET116" s="780"/>
      <c r="EU116" s="780" t="s">
        <v>481</v>
      </c>
      <c r="EV116" s="780" t="s">
        <v>481</v>
      </c>
      <c r="EW116" s="780" t="s">
        <v>481</v>
      </c>
      <c r="EX116" s="780" t="s">
        <v>457</v>
      </c>
      <c r="EY116" s="780"/>
      <c r="EZ116" s="95">
        <v>10</v>
      </c>
      <c r="FA116" s="95"/>
      <c r="FB116" s="780"/>
      <c r="FC116" s="780"/>
      <c r="FD116" s="780"/>
      <c r="FE116" s="780"/>
      <c r="FF116" s="780" t="s">
        <v>481</v>
      </c>
      <c r="FG116" s="780" t="s">
        <v>481</v>
      </c>
      <c r="FH116" s="780">
        <v>17</v>
      </c>
      <c r="FI116" s="780"/>
      <c r="FJ116" s="780" t="s">
        <v>3943</v>
      </c>
      <c r="FK116" s="780">
        <v>86</v>
      </c>
      <c r="FL116" s="780"/>
      <c r="FM116" s="780"/>
      <c r="FN116" s="780"/>
      <c r="FO116" s="780"/>
      <c r="FP116" s="780"/>
      <c r="FQ116" s="780"/>
      <c r="FR116" s="780">
        <v>14</v>
      </c>
      <c r="FS116" s="780"/>
      <c r="FT116" s="780"/>
      <c r="FU116" s="783"/>
      <c r="FV116" s="785"/>
      <c r="FW116" s="780" t="s">
        <v>2185</v>
      </c>
      <c r="FX116" s="95"/>
      <c r="FY116" s="95">
        <v>95</v>
      </c>
      <c r="FZ116" s="780"/>
      <c r="GA116" s="780"/>
      <c r="GB116" s="780"/>
      <c r="GC116" s="780"/>
      <c r="GD116" s="780"/>
      <c r="GE116" s="783"/>
      <c r="GF116" s="95"/>
      <c r="GG116" s="785" t="s">
        <v>481</v>
      </c>
      <c r="GH116" s="783"/>
      <c r="GI116" s="780" t="s">
        <v>481</v>
      </c>
      <c r="GJ116" s="780" t="s">
        <v>481</v>
      </c>
      <c r="GK116" s="780" t="s">
        <v>481</v>
      </c>
      <c r="GL116" s="780" t="s">
        <v>481</v>
      </c>
      <c r="GM116" s="780" t="s">
        <v>481</v>
      </c>
      <c r="GN116" s="780" t="s">
        <v>481</v>
      </c>
      <c r="GO116" s="780" t="s">
        <v>481</v>
      </c>
      <c r="GP116" s="780" t="s">
        <v>481</v>
      </c>
      <c r="GQ116" s="780">
        <v>267</v>
      </c>
      <c r="GR116" s="780" t="s">
        <v>481</v>
      </c>
      <c r="GS116" s="780" t="s">
        <v>481</v>
      </c>
      <c r="GT116" s="780" t="s">
        <v>481</v>
      </c>
      <c r="GU116" s="780" t="s">
        <v>481</v>
      </c>
      <c r="GV116" s="780" t="s">
        <v>481</v>
      </c>
      <c r="GW116" s="780" t="s">
        <v>481</v>
      </c>
      <c r="GX116" s="780">
        <v>67</v>
      </c>
      <c r="GY116" s="780"/>
      <c r="GZ116" s="780" t="s">
        <v>481</v>
      </c>
      <c r="HA116" s="780" t="s">
        <v>481</v>
      </c>
      <c r="HB116" s="780">
        <v>29</v>
      </c>
      <c r="HC116" s="780">
        <v>383</v>
      </c>
      <c r="HD116" s="780">
        <v>300</v>
      </c>
      <c r="HE116" s="783"/>
      <c r="HF116" s="783"/>
      <c r="HG116" s="783"/>
      <c r="HH116" s="783"/>
      <c r="HI116" s="780"/>
      <c r="HJ116" s="95" t="s">
        <v>481</v>
      </c>
      <c r="HK116" s="95"/>
      <c r="HL116" s="780">
        <v>66</v>
      </c>
      <c r="HM116" s="95">
        <v>271</v>
      </c>
      <c r="HN116" s="783"/>
      <c r="HO116" s="783"/>
      <c r="HP116" s="783"/>
      <c r="HQ116" s="783"/>
      <c r="HR116" s="783"/>
      <c r="HS116" s="780">
        <v>874</v>
      </c>
      <c r="HT116" s="780">
        <v>754</v>
      </c>
      <c r="HU116" s="780"/>
      <c r="HV116" s="780"/>
      <c r="HW116" s="780" t="s">
        <v>481</v>
      </c>
      <c r="HX116" s="780" t="s">
        <v>481</v>
      </c>
      <c r="HY116" s="780">
        <v>21</v>
      </c>
      <c r="HZ116" s="780" t="s">
        <v>451</v>
      </c>
      <c r="IA116" s="823">
        <v>1336</v>
      </c>
      <c r="IB116" s="780"/>
      <c r="IC116" s="780" t="s">
        <v>481</v>
      </c>
      <c r="ID116" s="780" t="s">
        <v>6526</v>
      </c>
      <c r="IE116" s="780"/>
      <c r="IF116" s="780"/>
      <c r="IG116" s="783"/>
      <c r="IH116" s="783"/>
      <c r="II116" s="780"/>
      <c r="IJ116" s="783"/>
      <c r="IK116" s="783"/>
      <c r="IL116" s="90"/>
      <c r="IM116" s="95" t="s">
        <v>481</v>
      </c>
      <c r="IN116" s="95" t="s">
        <v>481</v>
      </c>
      <c r="IO116" s="780"/>
      <c r="IP116" s="780">
        <v>207</v>
      </c>
      <c r="IQ116" s="780" t="s">
        <v>481</v>
      </c>
      <c r="IR116" s="785">
        <v>1480</v>
      </c>
      <c r="IS116" s="780"/>
      <c r="IT116" s="780">
        <v>57</v>
      </c>
      <c r="IU116" s="780">
        <v>15</v>
      </c>
      <c r="IV116" s="780">
        <v>552</v>
      </c>
      <c r="IW116" s="95"/>
      <c r="IX116" s="95"/>
      <c r="IY116" s="95">
        <v>15</v>
      </c>
      <c r="IZ116" s="95"/>
      <c r="JA116" s="95"/>
      <c r="JB116" s="95"/>
      <c r="JC116" s="95"/>
      <c r="JD116" s="95"/>
      <c r="JE116" s="95"/>
      <c r="JF116" s="95"/>
      <c r="JG116" s="95"/>
      <c r="JH116" s="95"/>
      <c r="JI116" s="95"/>
      <c r="JJ116" s="95"/>
      <c r="JK116" s="95"/>
      <c r="JL116" s="828">
        <v>4643</v>
      </c>
      <c r="JM116" s="95"/>
      <c r="JN116" s="95"/>
      <c r="JO116" s="95"/>
      <c r="JP116" s="95"/>
      <c r="JQ116" s="95" t="s">
        <v>6623</v>
      </c>
      <c r="JR116" s="95"/>
      <c r="JS116" s="780">
        <v>156</v>
      </c>
      <c r="JT116" s="780">
        <v>132</v>
      </c>
      <c r="JU116" s="780"/>
      <c r="JV116" s="780"/>
      <c r="JW116" s="780">
        <v>600</v>
      </c>
      <c r="JX116" s="780"/>
      <c r="JY116" s="780"/>
      <c r="JZ116" s="780"/>
      <c r="KA116" s="783"/>
      <c r="KB116" s="780"/>
      <c r="KC116" s="780">
        <v>249</v>
      </c>
      <c r="KD116" s="780"/>
      <c r="KE116" s="780"/>
      <c r="KF116" s="780"/>
      <c r="KG116" s="780">
        <v>0</v>
      </c>
      <c r="KH116" s="780"/>
      <c r="KI116" s="780">
        <v>40</v>
      </c>
      <c r="KJ116" s="780">
        <v>10</v>
      </c>
      <c r="KK116" s="780"/>
      <c r="KL116" s="780"/>
      <c r="KM116" s="780">
        <v>10</v>
      </c>
      <c r="KN116" s="780"/>
      <c r="KO116" s="780"/>
      <c r="KP116" s="95"/>
      <c r="KQ116" s="783"/>
      <c r="KR116" s="90"/>
      <c r="KS116" s="783"/>
      <c r="KT116" s="90">
        <v>13233</v>
      </c>
      <c r="KU116" s="90">
        <v>9256</v>
      </c>
      <c r="KV116" s="90">
        <v>243</v>
      </c>
      <c r="KW116" s="90"/>
      <c r="KX116" s="90">
        <v>17913</v>
      </c>
      <c r="KY116" s="90">
        <v>5539</v>
      </c>
      <c r="KZ116" s="90"/>
      <c r="LA116" s="90">
        <v>4531</v>
      </c>
      <c r="LB116" s="90" t="s">
        <v>481</v>
      </c>
      <c r="LC116" s="90" t="s">
        <v>481</v>
      </c>
      <c r="LD116" s="90" t="s">
        <v>481</v>
      </c>
      <c r="LE116" s="90" t="s">
        <v>481</v>
      </c>
      <c r="LF116" s="90" t="s">
        <v>481</v>
      </c>
      <c r="LG116" s="90" t="s">
        <v>481</v>
      </c>
      <c r="LH116" s="90"/>
      <c r="LI116" s="90"/>
      <c r="LJ116" s="90"/>
      <c r="LK116" s="90"/>
      <c r="LL116" s="90">
        <v>4950</v>
      </c>
      <c r="LM116" s="90">
        <v>7307</v>
      </c>
      <c r="LN116" s="90"/>
      <c r="LO116" s="90"/>
      <c r="LP116" s="90"/>
      <c r="LQ116" s="90"/>
    </row>
    <row r="117" spans="1:329" ht="409.6" x14ac:dyDescent="0.2">
      <c r="A117" s="750"/>
      <c r="B117" s="751"/>
      <c r="C117" s="750" t="s">
        <v>343</v>
      </c>
      <c r="D117" s="747" t="s">
        <v>344</v>
      </c>
      <c r="E117" s="85" t="s">
        <v>320</v>
      </c>
      <c r="F117" s="783"/>
      <c r="G117" s="95"/>
      <c r="H117" s="783"/>
      <c r="I117" s="783"/>
      <c r="J117" s="95" t="s">
        <v>451</v>
      </c>
      <c r="K117" s="780" t="s">
        <v>451</v>
      </c>
      <c r="L117" s="69" t="s">
        <v>492</v>
      </c>
      <c r="M117" s="69" t="s">
        <v>492</v>
      </c>
      <c r="N117" s="69" t="s">
        <v>492</v>
      </c>
      <c r="O117" s="69" t="s">
        <v>492</v>
      </c>
      <c r="P117" s="69" t="s">
        <v>492</v>
      </c>
      <c r="Q117" s="95"/>
      <c r="R117" s="780" t="s">
        <v>451</v>
      </c>
      <c r="S117" s="95" t="s">
        <v>492</v>
      </c>
      <c r="T117" s="780" t="s">
        <v>451</v>
      </c>
      <c r="U117" s="780" t="s">
        <v>457</v>
      </c>
      <c r="V117" s="95" t="s">
        <v>451</v>
      </c>
      <c r="W117" s="780" t="s">
        <v>451</v>
      </c>
      <c r="X117" s="95" t="s">
        <v>451</v>
      </c>
      <c r="Y117" s="95" t="s">
        <v>6804</v>
      </c>
      <c r="Z117" s="95" t="s">
        <v>451</v>
      </c>
      <c r="AA117" s="783"/>
      <c r="AB117" s="95" t="s">
        <v>451</v>
      </c>
      <c r="AC117" s="784" t="s">
        <v>451</v>
      </c>
      <c r="AD117" s="783"/>
      <c r="AE117" s="783"/>
      <c r="AF117" s="783"/>
      <c r="AG117" s="783"/>
      <c r="AH117" s="783"/>
      <c r="AI117" s="783"/>
      <c r="AJ117" s="780" t="s">
        <v>451</v>
      </c>
      <c r="AK117" s="780" t="s">
        <v>451</v>
      </c>
      <c r="AL117" s="95" t="s">
        <v>457</v>
      </c>
      <c r="AM117" s="95" t="s">
        <v>451</v>
      </c>
      <c r="AN117" s="95" t="s">
        <v>451</v>
      </c>
      <c r="AO117" s="783"/>
      <c r="AP117" s="95" t="s">
        <v>451</v>
      </c>
      <c r="AQ117" s="783"/>
      <c r="AR117" s="780"/>
      <c r="AS117" s="780" t="s">
        <v>451</v>
      </c>
      <c r="AT117" s="783"/>
      <c r="AU117" s="95"/>
      <c r="AV117" s="780" t="s">
        <v>451</v>
      </c>
      <c r="AW117" s="780" t="s">
        <v>451</v>
      </c>
      <c r="AX117" s="95" t="s">
        <v>451</v>
      </c>
      <c r="AY117" s="95" t="s">
        <v>457</v>
      </c>
      <c r="AZ117" s="783"/>
      <c r="BA117" s="783"/>
      <c r="BB117" s="783"/>
      <c r="BC117" s="783"/>
      <c r="BD117" s="95" t="s">
        <v>492</v>
      </c>
      <c r="BE117" s="95" t="s">
        <v>492</v>
      </c>
      <c r="BF117" s="95"/>
      <c r="BG117" s="69" t="s">
        <v>492</v>
      </c>
      <c r="BH117" s="783"/>
      <c r="BI117" s="783"/>
      <c r="BJ117" s="783"/>
      <c r="BK117" s="783"/>
      <c r="BL117" s="69" t="s">
        <v>492</v>
      </c>
      <c r="BM117" s="69" t="s">
        <v>492</v>
      </c>
      <c r="BN117" s="783"/>
      <c r="BO117" s="783"/>
      <c r="BP117" s="69" t="s">
        <v>492</v>
      </c>
      <c r="BQ117" s="69" t="s">
        <v>492</v>
      </c>
      <c r="BR117" s="783"/>
      <c r="BS117" s="69" t="s">
        <v>492</v>
      </c>
      <c r="BT117" s="783"/>
      <c r="BU117" s="780" t="s">
        <v>451</v>
      </c>
      <c r="BV117" s="95" t="s">
        <v>451</v>
      </c>
      <c r="BW117" s="780" t="s">
        <v>451</v>
      </c>
      <c r="BX117" s="95" t="s">
        <v>451</v>
      </c>
      <c r="BY117" s="95" t="s">
        <v>451</v>
      </c>
      <c r="BZ117" s="95" t="s">
        <v>451</v>
      </c>
      <c r="CA117" s="95" t="s">
        <v>451</v>
      </c>
      <c r="CB117" s="95" t="s">
        <v>451</v>
      </c>
      <c r="CC117" s="95" t="s">
        <v>451</v>
      </c>
      <c r="CD117" s="95" t="s">
        <v>451</v>
      </c>
      <c r="CE117" s="95" t="s">
        <v>451</v>
      </c>
      <c r="CF117" s="95" t="s">
        <v>451</v>
      </c>
      <c r="CG117" s="95" t="s">
        <v>451</v>
      </c>
      <c r="CH117" s="780" t="s">
        <v>451</v>
      </c>
      <c r="CI117" s="95" t="s">
        <v>451</v>
      </c>
      <c r="CJ117" s="780" t="s">
        <v>451</v>
      </c>
      <c r="CK117" s="780" t="s">
        <v>451</v>
      </c>
      <c r="CL117" s="780" t="s">
        <v>457</v>
      </c>
      <c r="CM117" s="780" t="s">
        <v>451</v>
      </c>
      <c r="CN117" s="780" t="s">
        <v>451</v>
      </c>
      <c r="CO117" s="780" t="s">
        <v>451</v>
      </c>
      <c r="CP117" s="780" t="s">
        <v>451</v>
      </c>
      <c r="CQ117" s="780" t="s">
        <v>451</v>
      </c>
      <c r="CR117" s="95" t="s">
        <v>451</v>
      </c>
      <c r="CS117" s="780" t="s">
        <v>451</v>
      </c>
      <c r="CT117" s="95" t="s">
        <v>451</v>
      </c>
      <c r="CU117" s="780" t="s">
        <v>451</v>
      </c>
      <c r="CV117" s="780" t="s">
        <v>451</v>
      </c>
      <c r="CW117" s="780" t="s">
        <v>451</v>
      </c>
      <c r="CX117" s="780"/>
      <c r="CY117" s="780" t="s">
        <v>451</v>
      </c>
      <c r="CZ117" s="95" t="s">
        <v>451</v>
      </c>
      <c r="DA117" s="780" t="s">
        <v>457</v>
      </c>
      <c r="DB117" s="95" t="s">
        <v>995</v>
      </c>
      <c r="DC117" s="780" t="s">
        <v>451</v>
      </c>
      <c r="DD117" s="780" t="s">
        <v>451</v>
      </c>
      <c r="DE117" s="780" t="s">
        <v>451</v>
      </c>
      <c r="DF117" s="780" t="s">
        <v>995</v>
      </c>
      <c r="DG117" s="95" t="s">
        <v>451</v>
      </c>
      <c r="DH117" s="94" t="s">
        <v>451</v>
      </c>
      <c r="DI117" s="95" t="s">
        <v>451</v>
      </c>
      <c r="DJ117" s="95" t="s">
        <v>451</v>
      </c>
      <c r="DK117" s="95" t="s">
        <v>451</v>
      </c>
      <c r="DL117" s="95" t="s">
        <v>451</v>
      </c>
      <c r="DM117" s="780" t="s">
        <v>451</v>
      </c>
      <c r="DN117" s="780" t="s">
        <v>451</v>
      </c>
      <c r="DO117" s="780" t="s">
        <v>451</v>
      </c>
      <c r="DP117" s="780" t="s">
        <v>492</v>
      </c>
      <c r="DQ117" s="785" t="s">
        <v>451</v>
      </c>
      <c r="DR117" s="780" t="s">
        <v>451</v>
      </c>
      <c r="DS117" s="783"/>
      <c r="DT117" s="783"/>
      <c r="DU117" s="783"/>
      <c r="DV117" s="84" t="s">
        <v>492</v>
      </c>
      <c r="DW117" s="84" t="s">
        <v>492</v>
      </c>
      <c r="DX117" s="780" t="s">
        <v>451</v>
      </c>
      <c r="DY117" s="783"/>
      <c r="DZ117" s="780" t="s">
        <v>451</v>
      </c>
      <c r="EA117" s="780" t="s">
        <v>451</v>
      </c>
      <c r="EB117" s="95" t="s">
        <v>492</v>
      </c>
      <c r="EC117" s="783"/>
      <c r="ED117" s="95"/>
      <c r="EE117" s="783"/>
      <c r="EF117" s="783"/>
      <c r="EG117" s="783"/>
      <c r="EH117" s="783"/>
      <c r="EI117" s="780" t="s">
        <v>451</v>
      </c>
      <c r="EJ117" s="780" t="s">
        <v>451</v>
      </c>
      <c r="EK117" s="780" t="s">
        <v>451</v>
      </c>
      <c r="EL117" s="780" t="s">
        <v>451</v>
      </c>
      <c r="EM117" s="780" t="s">
        <v>451</v>
      </c>
      <c r="EN117" s="780"/>
      <c r="EO117" s="780" t="s">
        <v>451</v>
      </c>
      <c r="EP117" s="780" t="s">
        <v>451</v>
      </c>
      <c r="EQ117" s="783"/>
      <c r="ER117" s="780" t="s">
        <v>451</v>
      </c>
      <c r="ES117" s="780" t="s">
        <v>451</v>
      </c>
      <c r="ET117" s="780" t="s">
        <v>451</v>
      </c>
      <c r="EU117" s="780" t="s">
        <v>451</v>
      </c>
      <c r="EV117" s="780" t="s">
        <v>451</v>
      </c>
      <c r="EW117" s="780" t="s">
        <v>451</v>
      </c>
      <c r="EX117" s="780" t="s">
        <v>6805</v>
      </c>
      <c r="EY117" s="780"/>
      <c r="EZ117" s="95" t="s">
        <v>451</v>
      </c>
      <c r="FA117" s="95" t="s">
        <v>457</v>
      </c>
      <c r="FB117" s="780" t="s">
        <v>451</v>
      </c>
      <c r="FC117" s="780" t="s">
        <v>457</v>
      </c>
      <c r="FD117" s="780" t="s">
        <v>451</v>
      </c>
      <c r="FE117" s="780" t="s">
        <v>451</v>
      </c>
      <c r="FF117" s="780" t="s">
        <v>451</v>
      </c>
      <c r="FG117" s="780" t="s">
        <v>451</v>
      </c>
      <c r="FH117" s="780" t="s">
        <v>451</v>
      </c>
      <c r="FI117" s="780"/>
      <c r="FJ117" s="780" t="s">
        <v>451</v>
      </c>
      <c r="FK117" s="780" t="s">
        <v>451</v>
      </c>
      <c r="FL117" s="780" t="s">
        <v>451</v>
      </c>
      <c r="FM117" s="780" t="s">
        <v>451</v>
      </c>
      <c r="FN117" s="780" t="s">
        <v>451</v>
      </c>
      <c r="FO117" s="780" t="s">
        <v>451</v>
      </c>
      <c r="FP117" s="780" t="s">
        <v>451</v>
      </c>
      <c r="FQ117" s="780" t="s">
        <v>451</v>
      </c>
      <c r="FR117" s="780" t="s">
        <v>451</v>
      </c>
      <c r="FS117" s="780" t="s">
        <v>451</v>
      </c>
      <c r="FT117" s="780" t="s">
        <v>451</v>
      </c>
      <c r="FU117" s="783"/>
      <c r="FV117" s="785" t="s">
        <v>451</v>
      </c>
      <c r="FW117" s="780" t="s">
        <v>451</v>
      </c>
      <c r="FX117" s="95" t="s">
        <v>451</v>
      </c>
      <c r="FY117" s="95" t="s">
        <v>492</v>
      </c>
      <c r="FZ117" s="780" t="s">
        <v>451</v>
      </c>
      <c r="GA117" s="780" t="s">
        <v>451</v>
      </c>
      <c r="GB117" s="780" t="s">
        <v>451</v>
      </c>
      <c r="GC117" s="780" t="s">
        <v>451</v>
      </c>
      <c r="GD117" s="780" t="s">
        <v>451</v>
      </c>
      <c r="GE117" s="783"/>
      <c r="GF117" s="95" t="s">
        <v>451</v>
      </c>
      <c r="GG117" s="785" t="s">
        <v>451</v>
      </c>
      <c r="GH117" s="783"/>
      <c r="GI117" s="780" t="s">
        <v>451</v>
      </c>
      <c r="GJ117" s="780" t="s">
        <v>492</v>
      </c>
      <c r="GK117" s="780" t="s">
        <v>451</v>
      </c>
      <c r="GL117" s="780" t="s">
        <v>451</v>
      </c>
      <c r="GM117" s="780" t="s">
        <v>451</v>
      </c>
      <c r="GN117" s="780" t="s">
        <v>451</v>
      </c>
      <c r="GO117" s="780" t="s">
        <v>451</v>
      </c>
      <c r="GP117" s="780" t="s">
        <v>457</v>
      </c>
      <c r="GQ117" s="780" t="s">
        <v>451</v>
      </c>
      <c r="GR117" s="780" t="s">
        <v>451</v>
      </c>
      <c r="GS117" s="780" t="s">
        <v>451</v>
      </c>
      <c r="GT117" s="780" t="s">
        <v>451</v>
      </c>
      <c r="GU117" s="780" t="s">
        <v>451</v>
      </c>
      <c r="GV117" s="780" t="s">
        <v>451</v>
      </c>
      <c r="GW117" s="780" t="s">
        <v>451</v>
      </c>
      <c r="GX117" s="780" t="s">
        <v>451</v>
      </c>
      <c r="GY117" s="780"/>
      <c r="GZ117" s="780" t="s">
        <v>457</v>
      </c>
      <c r="HA117" s="780" t="s">
        <v>457</v>
      </c>
      <c r="HB117" s="780" t="s">
        <v>451</v>
      </c>
      <c r="HC117" s="780" t="s">
        <v>451</v>
      </c>
      <c r="HD117" s="780" t="s">
        <v>451</v>
      </c>
      <c r="HE117" s="783"/>
      <c r="HF117" s="783"/>
      <c r="HG117" s="783"/>
      <c r="HH117" s="783"/>
      <c r="HI117" s="780" t="s">
        <v>451</v>
      </c>
      <c r="HJ117" s="95" t="s">
        <v>451</v>
      </c>
      <c r="HK117" s="95" t="s">
        <v>451</v>
      </c>
      <c r="HL117" s="780" t="s">
        <v>451</v>
      </c>
      <c r="HM117" s="95" t="s">
        <v>451</v>
      </c>
      <c r="HN117" s="783"/>
      <c r="HO117" s="783"/>
      <c r="HP117" s="783"/>
      <c r="HQ117" s="783"/>
      <c r="HR117" s="783"/>
      <c r="HS117" s="780" t="s">
        <v>451</v>
      </c>
      <c r="HT117" s="780" t="s">
        <v>451</v>
      </c>
      <c r="HU117" s="780" t="s">
        <v>451</v>
      </c>
      <c r="HV117" s="780" t="s">
        <v>451</v>
      </c>
      <c r="HW117" s="780" t="s">
        <v>451</v>
      </c>
      <c r="HX117" s="780" t="s">
        <v>451</v>
      </c>
      <c r="HY117" s="780" t="s">
        <v>451</v>
      </c>
      <c r="HZ117" s="780" t="s">
        <v>451</v>
      </c>
      <c r="IA117" s="780" t="s">
        <v>451</v>
      </c>
      <c r="IB117" s="780" t="s">
        <v>451</v>
      </c>
      <c r="IC117" s="780" t="s">
        <v>451</v>
      </c>
      <c r="ID117" s="780" t="s">
        <v>451</v>
      </c>
      <c r="IE117" s="780" t="s">
        <v>451</v>
      </c>
      <c r="IF117" s="780" t="s">
        <v>451</v>
      </c>
      <c r="IG117" s="783"/>
      <c r="IH117" s="783"/>
      <c r="II117" s="780" t="s">
        <v>451</v>
      </c>
      <c r="IJ117" s="783"/>
      <c r="IK117" s="783"/>
      <c r="IL117" s="90"/>
      <c r="IM117" s="95" t="s">
        <v>451</v>
      </c>
      <c r="IN117" s="95" t="s">
        <v>451</v>
      </c>
      <c r="IO117" s="780" t="s">
        <v>451</v>
      </c>
      <c r="IP117" s="780"/>
      <c r="IQ117" s="780" t="s">
        <v>481</v>
      </c>
      <c r="IR117" s="785" t="s">
        <v>451</v>
      </c>
      <c r="IS117" s="780" t="s">
        <v>451</v>
      </c>
      <c r="IT117" s="780" t="s">
        <v>451</v>
      </c>
      <c r="IU117" s="780" t="s">
        <v>451</v>
      </c>
      <c r="IV117" s="780" t="s">
        <v>451</v>
      </c>
      <c r="IW117" s="95" t="s">
        <v>492</v>
      </c>
      <c r="IX117" s="95" t="s">
        <v>492</v>
      </c>
      <c r="IY117" s="95" t="s">
        <v>492</v>
      </c>
      <c r="IZ117" s="95" t="s">
        <v>492</v>
      </c>
      <c r="JA117" s="95" t="s">
        <v>492</v>
      </c>
      <c r="JB117" s="95" t="s">
        <v>492</v>
      </c>
      <c r="JC117" s="95" t="s">
        <v>492</v>
      </c>
      <c r="JD117" s="95" t="s">
        <v>492</v>
      </c>
      <c r="JE117" s="95" t="s">
        <v>492</v>
      </c>
      <c r="JF117" s="95" t="s">
        <v>492</v>
      </c>
      <c r="JG117" s="95" t="s">
        <v>451</v>
      </c>
      <c r="JH117" s="95" t="s">
        <v>451</v>
      </c>
      <c r="JI117" s="95" t="s">
        <v>451</v>
      </c>
      <c r="JJ117" s="95" t="s">
        <v>451</v>
      </c>
      <c r="JK117" s="95" t="s">
        <v>451</v>
      </c>
      <c r="JL117" s="95" t="s">
        <v>995</v>
      </c>
      <c r="JM117" s="95" t="s">
        <v>451</v>
      </c>
      <c r="JN117" s="95" t="s">
        <v>451</v>
      </c>
      <c r="JO117" s="95" t="s">
        <v>451</v>
      </c>
      <c r="JP117" s="95" t="s">
        <v>451</v>
      </c>
      <c r="JQ117" s="95" t="s">
        <v>451</v>
      </c>
      <c r="JR117" s="95"/>
      <c r="JS117" s="780" t="s">
        <v>451</v>
      </c>
      <c r="JT117" s="780" t="s">
        <v>451</v>
      </c>
      <c r="JU117" s="780" t="s">
        <v>457</v>
      </c>
      <c r="JV117" s="780"/>
      <c r="JW117" s="780" t="s">
        <v>457</v>
      </c>
      <c r="JX117" s="780" t="s">
        <v>451</v>
      </c>
      <c r="JY117" s="780" t="s">
        <v>451</v>
      </c>
      <c r="JZ117" s="780" t="s">
        <v>457</v>
      </c>
      <c r="KA117" s="783"/>
      <c r="KB117" s="780" t="s">
        <v>489</v>
      </c>
      <c r="KC117" s="780" t="s">
        <v>451</v>
      </c>
      <c r="KD117" s="780" t="s">
        <v>451</v>
      </c>
      <c r="KE117" s="780" t="s">
        <v>451</v>
      </c>
      <c r="KF117" s="780" t="s">
        <v>451</v>
      </c>
      <c r="KG117" s="780">
        <v>0</v>
      </c>
      <c r="KH117" s="780" t="s">
        <v>451</v>
      </c>
      <c r="KI117" s="780" t="s">
        <v>451</v>
      </c>
      <c r="KJ117" s="780" t="s">
        <v>451</v>
      </c>
      <c r="KK117" s="780" t="s">
        <v>451</v>
      </c>
      <c r="KL117" s="780" t="s">
        <v>451</v>
      </c>
      <c r="KM117" s="780" t="s">
        <v>451</v>
      </c>
      <c r="KN117" s="780" t="s">
        <v>451</v>
      </c>
      <c r="KO117" s="780" t="s">
        <v>451</v>
      </c>
      <c r="KP117" s="95" t="s">
        <v>451</v>
      </c>
      <c r="KQ117" s="783"/>
      <c r="KR117" s="90" t="s">
        <v>492</v>
      </c>
      <c r="KS117" s="783"/>
      <c r="KT117" s="90" t="s">
        <v>492</v>
      </c>
      <c r="KU117" s="90" t="s">
        <v>492</v>
      </c>
      <c r="KV117" s="90" t="s">
        <v>492</v>
      </c>
      <c r="KW117" s="90"/>
      <c r="KX117" s="90" t="s">
        <v>492</v>
      </c>
      <c r="KY117" s="90" t="s">
        <v>492</v>
      </c>
      <c r="KZ117" s="90" t="s">
        <v>492</v>
      </c>
      <c r="LA117" s="90" t="s">
        <v>492</v>
      </c>
      <c r="LB117" s="90" t="s">
        <v>492</v>
      </c>
      <c r="LC117" s="90" t="s">
        <v>492</v>
      </c>
      <c r="LD117" s="90" t="s">
        <v>492</v>
      </c>
      <c r="LE117" s="90" t="s">
        <v>492</v>
      </c>
      <c r="LF117" s="90" t="s">
        <v>492</v>
      </c>
      <c r="LG117" s="90" t="s">
        <v>492</v>
      </c>
      <c r="LH117" s="90"/>
      <c r="LI117" s="90"/>
      <c r="LJ117" s="90" t="s">
        <v>492</v>
      </c>
      <c r="LK117" s="90"/>
      <c r="LL117" s="90" t="s">
        <v>492</v>
      </c>
      <c r="LM117" s="90"/>
      <c r="LN117" s="90" t="s">
        <v>492</v>
      </c>
      <c r="LO117" s="90" t="s">
        <v>492</v>
      </c>
      <c r="LP117" s="90" t="s">
        <v>492</v>
      </c>
      <c r="LQ117" s="90" t="s">
        <v>492</v>
      </c>
    </row>
    <row r="118" spans="1:329" ht="47.25" customHeight="1" x14ac:dyDescent="0.2">
      <c r="A118" s="750"/>
      <c r="B118" s="751"/>
      <c r="C118" s="757"/>
      <c r="D118" s="756"/>
      <c r="E118" s="85" t="s">
        <v>321</v>
      </c>
      <c r="F118" s="783"/>
      <c r="G118" s="95"/>
      <c r="H118" s="783"/>
      <c r="I118" s="783"/>
      <c r="J118" s="95"/>
      <c r="K118" s="780"/>
      <c r="L118" s="69" t="s">
        <v>481</v>
      </c>
      <c r="M118" s="69" t="s">
        <v>481</v>
      </c>
      <c r="N118" s="69" t="s">
        <v>481</v>
      </c>
      <c r="O118" s="69" t="s">
        <v>481</v>
      </c>
      <c r="P118" s="69" t="s">
        <v>481</v>
      </c>
      <c r="Q118" s="95"/>
      <c r="R118" s="780" t="s">
        <v>4783</v>
      </c>
      <c r="S118" s="95" t="s">
        <v>6626</v>
      </c>
      <c r="T118" s="780"/>
      <c r="U118" s="780" t="s">
        <v>862</v>
      </c>
      <c r="V118" s="95"/>
      <c r="W118" s="780"/>
      <c r="X118" s="95"/>
      <c r="Y118" s="95"/>
      <c r="Z118" s="95"/>
      <c r="AA118" s="783"/>
      <c r="AB118" s="95"/>
      <c r="AC118" s="784"/>
      <c r="AD118" s="783"/>
      <c r="AE118" s="783"/>
      <c r="AF118" s="783"/>
      <c r="AG118" s="783"/>
      <c r="AH118" s="783"/>
      <c r="AI118" s="783"/>
      <c r="AJ118" s="780"/>
      <c r="AK118" s="780"/>
      <c r="AL118" s="95" t="s">
        <v>6806</v>
      </c>
      <c r="AM118" s="95"/>
      <c r="AN118" s="95"/>
      <c r="AO118" s="783"/>
      <c r="AP118" s="95"/>
      <c r="AQ118" s="783"/>
      <c r="AR118" s="780"/>
      <c r="AS118" s="780" t="s">
        <v>3243</v>
      </c>
      <c r="AT118" s="783"/>
      <c r="AU118" s="95"/>
      <c r="AV118" s="780"/>
      <c r="AW118" s="780"/>
      <c r="AX118" s="95"/>
      <c r="AY118" s="95"/>
      <c r="AZ118" s="783"/>
      <c r="BA118" s="783"/>
      <c r="BB118" s="783"/>
      <c r="BC118" s="783"/>
      <c r="BD118" s="95"/>
      <c r="BE118" s="95"/>
      <c r="BF118" s="95"/>
      <c r="BG118" s="783"/>
      <c r="BH118" s="783"/>
      <c r="BI118" s="783"/>
      <c r="BJ118" s="783"/>
      <c r="BK118" s="783"/>
      <c r="BL118" s="783"/>
      <c r="BM118" s="783"/>
      <c r="BN118" s="783"/>
      <c r="BO118" s="783"/>
      <c r="BP118" s="783"/>
      <c r="BQ118" s="69" t="s">
        <v>492</v>
      </c>
      <c r="BR118" s="783"/>
      <c r="BS118" s="783" t="s">
        <v>481</v>
      </c>
      <c r="BT118" s="783"/>
      <c r="BU118" s="780" t="s">
        <v>481</v>
      </c>
      <c r="BV118" s="95"/>
      <c r="BW118" s="780"/>
      <c r="BX118" s="95"/>
      <c r="BY118" s="95"/>
      <c r="BZ118" s="95" t="s">
        <v>481</v>
      </c>
      <c r="CA118" s="95"/>
      <c r="CB118" s="95"/>
      <c r="CC118" s="95"/>
      <c r="CD118" s="95"/>
      <c r="CE118" s="95"/>
      <c r="CF118" s="95"/>
      <c r="CG118" s="95"/>
      <c r="CH118" s="780"/>
      <c r="CI118" s="95"/>
      <c r="CJ118" s="780"/>
      <c r="CK118" s="780"/>
      <c r="CL118" s="780" t="s">
        <v>862</v>
      </c>
      <c r="CM118" s="780"/>
      <c r="CN118" s="780"/>
      <c r="CO118" s="780"/>
      <c r="CP118" s="780"/>
      <c r="CQ118" s="780">
        <v>0</v>
      </c>
      <c r="CR118" s="95">
        <v>0</v>
      </c>
      <c r="CS118" s="780">
        <v>0</v>
      </c>
      <c r="CT118" s="95"/>
      <c r="CU118" s="780">
        <v>0</v>
      </c>
      <c r="CV118" s="780" t="s">
        <v>481</v>
      </c>
      <c r="CW118" s="780"/>
      <c r="CX118" s="780"/>
      <c r="CY118" s="780"/>
      <c r="CZ118" s="95"/>
      <c r="DA118" s="780" t="s">
        <v>764</v>
      </c>
      <c r="DB118" s="95"/>
      <c r="DC118" s="780"/>
      <c r="DD118" s="780"/>
      <c r="DE118" s="780"/>
      <c r="DF118" s="780"/>
      <c r="DG118" s="95" t="s">
        <v>451</v>
      </c>
      <c r="DH118" s="94"/>
      <c r="DI118" s="95"/>
      <c r="DJ118" s="95"/>
      <c r="DK118" s="95" t="s">
        <v>481</v>
      </c>
      <c r="DL118" s="95"/>
      <c r="DM118" s="780" t="s">
        <v>451</v>
      </c>
      <c r="DN118" s="780"/>
      <c r="DO118" s="780"/>
      <c r="DP118" s="780"/>
      <c r="DQ118" s="785"/>
      <c r="DR118" s="780"/>
      <c r="DS118" s="783"/>
      <c r="DT118" s="783"/>
      <c r="DU118" s="783"/>
      <c r="DV118" s="84"/>
      <c r="DW118" s="84"/>
      <c r="DX118" s="780"/>
      <c r="DY118" s="783"/>
      <c r="DZ118" s="780" t="s">
        <v>481</v>
      </c>
      <c r="EA118" s="780"/>
      <c r="EB118" s="95"/>
      <c r="EC118" s="783"/>
      <c r="ED118" s="95"/>
      <c r="EE118" s="783"/>
      <c r="EF118" s="783"/>
      <c r="EG118" s="783"/>
      <c r="EH118" s="783"/>
      <c r="EI118" s="780"/>
      <c r="EJ118" s="780"/>
      <c r="EK118" s="780"/>
      <c r="EL118" s="780"/>
      <c r="EM118" s="780"/>
      <c r="EN118" s="780"/>
      <c r="EO118" s="780"/>
      <c r="EP118" s="780" t="s">
        <v>451</v>
      </c>
      <c r="EQ118" s="783"/>
      <c r="ER118" s="780" t="s">
        <v>451</v>
      </c>
      <c r="ES118" s="780" t="s">
        <v>481</v>
      </c>
      <c r="ET118" s="780"/>
      <c r="EU118" s="780" t="s">
        <v>481</v>
      </c>
      <c r="EV118" s="780" t="s">
        <v>481</v>
      </c>
      <c r="EW118" s="780" t="s">
        <v>481</v>
      </c>
      <c r="EX118" s="780" t="s">
        <v>6807</v>
      </c>
      <c r="EY118" s="780" t="s">
        <v>451</v>
      </c>
      <c r="EZ118" s="95" t="s">
        <v>481</v>
      </c>
      <c r="FA118" s="95" t="s">
        <v>6808</v>
      </c>
      <c r="FB118" s="780"/>
      <c r="FC118" s="780" t="s">
        <v>6602</v>
      </c>
      <c r="FD118" s="780"/>
      <c r="FE118" s="780"/>
      <c r="FF118" s="780" t="s">
        <v>481</v>
      </c>
      <c r="FG118" s="780" t="s">
        <v>481</v>
      </c>
      <c r="FH118" s="780"/>
      <c r="FI118" s="780" t="s">
        <v>451</v>
      </c>
      <c r="FJ118" s="780" t="s">
        <v>3943</v>
      </c>
      <c r="FK118" s="780"/>
      <c r="FL118" s="780"/>
      <c r="FM118" s="780"/>
      <c r="FN118" s="780"/>
      <c r="FO118" s="780"/>
      <c r="FP118" s="780"/>
      <c r="FQ118" s="780"/>
      <c r="FR118" s="780"/>
      <c r="FS118" s="780"/>
      <c r="FT118" s="780"/>
      <c r="FU118" s="783"/>
      <c r="FV118" s="785"/>
      <c r="FW118" s="780"/>
      <c r="FX118" s="95"/>
      <c r="FY118" s="95"/>
      <c r="FZ118" s="780"/>
      <c r="GA118" s="780"/>
      <c r="GB118" s="780"/>
      <c r="GC118" s="780"/>
      <c r="GD118" s="780"/>
      <c r="GE118" s="783"/>
      <c r="GF118" s="95"/>
      <c r="GG118" s="785" t="s">
        <v>481</v>
      </c>
      <c r="GH118" s="783"/>
      <c r="GI118" s="780" t="s">
        <v>481</v>
      </c>
      <c r="GJ118" s="780" t="s">
        <v>481</v>
      </c>
      <c r="GK118" s="780" t="s">
        <v>481</v>
      </c>
      <c r="GL118" s="780" t="s">
        <v>481</v>
      </c>
      <c r="GM118" s="780" t="s">
        <v>481</v>
      </c>
      <c r="GN118" s="780" t="s">
        <v>481</v>
      </c>
      <c r="GO118" s="780" t="s">
        <v>481</v>
      </c>
      <c r="GP118" s="780" t="s">
        <v>6809</v>
      </c>
      <c r="GQ118" s="780"/>
      <c r="GR118" s="780" t="s">
        <v>481</v>
      </c>
      <c r="GS118" s="780" t="s">
        <v>481</v>
      </c>
      <c r="GT118" s="780" t="s">
        <v>481</v>
      </c>
      <c r="GU118" s="780" t="s">
        <v>481</v>
      </c>
      <c r="GV118" s="780" t="s">
        <v>481</v>
      </c>
      <c r="GW118" s="780" t="s">
        <v>481</v>
      </c>
      <c r="GX118" s="780" t="s">
        <v>481</v>
      </c>
      <c r="GY118" s="780"/>
      <c r="GZ118" s="780" t="s">
        <v>1302</v>
      </c>
      <c r="HA118" s="780" t="s">
        <v>1302</v>
      </c>
      <c r="HB118" s="780" t="s">
        <v>481</v>
      </c>
      <c r="HC118" s="780" t="s">
        <v>481</v>
      </c>
      <c r="HD118" s="780" t="s">
        <v>481</v>
      </c>
      <c r="HE118" s="783"/>
      <c r="HF118" s="783"/>
      <c r="HG118" s="783"/>
      <c r="HH118" s="783"/>
      <c r="HI118" s="780"/>
      <c r="HJ118" s="95" t="s">
        <v>481</v>
      </c>
      <c r="HK118" s="95"/>
      <c r="HL118" s="780"/>
      <c r="HM118" s="95"/>
      <c r="HN118" s="783"/>
      <c r="HO118" s="783"/>
      <c r="HP118" s="783"/>
      <c r="HQ118" s="783"/>
      <c r="HR118" s="783"/>
      <c r="HS118" s="780"/>
      <c r="HT118" s="780"/>
      <c r="HU118" s="780"/>
      <c r="HV118" s="780"/>
      <c r="HW118" s="780" t="s">
        <v>481</v>
      </c>
      <c r="HX118" s="780" t="s">
        <v>481</v>
      </c>
      <c r="HY118" s="780" t="s">
        <v>451</v>
      </c>
      <c r="HZ118" s="780" t="s">
        <v>451</v>
      </c>
      <c r="IA118" s="780"/>
      <c r="IB118" s="780"/>
      <c r="IC118" s="780" t="s">
        <v>481</v>
      </c>
      <c r="ID118" s="780"/>
      <c r="IE118" s="780"/>
      <c r="IF118" s="780"/>
      <c r="IG118" s="783"/>
      <c r="IH118" s="783"/>
      <c r="II118" s="780"/>
      <c r="IJ118" s="783"/>
      <c r="IK118" s="783"/>
      <c r="IL118" s="90"/>
      <c r="IM118" s="95" t="s">
        <v>481</v>
      </c>
      <c r="IN118" s="95" t="s">
        <v>481</v>
      </c>
      <c r="IO118" s="780"/>
      <c r="IP118" s="780"/>
      <c r="IQ118" s="780" t="s">
        <v>481</v>
      </c>
      <c r="IR118" s="785"/>
      <c r="IS118" s="780"/>
      <c r="IT118" s="780"/>
      <c r="IU118" s="780"/>
      <c r="IV118" s="780" t="s">
        <v>451</v>
      </c>
      <c r="IW118" s="95"/>
      <c r="IX118" s="95"/>
      <c r="IY118" s="95"/>
      <c r="IZ118" s="95"/>
      <c r="JA118" s="95"/>
      <c r="JB118" s="95"/>
      <c r="JC118" s="95"/>
      <c r="JD118" s="95"/>
      <c r="JE118" s="95"/>
      <c r="JF118" s="95"/>
      <c r="JG118" s="95"/>
      <c r="JH118" s="95"/>
      <c r="JI118" s="95"/>
      <c r="JJ118" s="95"/>
      <c r="JK118" s="95"/>
      <c r="JL118" s="95"/>
      <c r="JM118" s="95"/>
      <c r="JN118" s="95"/>
      <c r="JO118" s="95"/>
      <c r="JP118" s="95"/>
      <c r="JQ118" s="95"/>
      <c r="JR118" s="95"/>
      <c r="JS118" s="780"/>
      <c r="JT118" s="780"/>
      <c r="JU118" s="780" t="s">
        <v>6810</v>
      </c>
      <c r="JV118" s="780"/>
      <c r="JW118" s="780" t="s">
        <v>764</v>
      </c>
      <c r="JX118" s="780"/>
      <c r="JY118" s="780"/>
      <c r="JZ118" s="780"/>
      <c r="KA118" s="783"/>
      <c r="KB118" s="780" t="s">
        <v>6811</v>
      </c>
      <c r="KC118" s="780"/>
      <c r="KD118" s="780"/>
      <c r="KE118" s="780"/>
      <c r="KF118" s="780"/>
      <c r="KG118" s="780">
        <v>0</v>
      </c>
      <c r="KH118" s="780"/>
      <c r="KI118" s="780"/>
      <c r="KJ118" s="780"/>
      <c r="KK118" s="780"/>
      <c r="KL118" s="780"/>
      <c r="KM118" s="780"/>
      <c r="KN118" s="780"/>
      <c r="KO118" s="780" t="s">
        <v>1412</v>
      </c>
      <c r="KP118" s="95"/>
      <c r="KQ118" s="783"/>
      <c r="KR118" s="90"/>
      <c r="KS118" s="783"/>
      <c r="KT118" s="90"/>
      <c r="KU118" s="90" t="s">
        <v>481</v>
      </c>
      <c r="KV118" s="90"/>
      <c r="KW118" s="90"/>
      <c r="KX118" s="90"/>
      <c r="KY118" s="90"/>
      <c r="KZ118" s="90"/>
      <c r="LA118" s="90" t="s">
        <v>481</v>
      </c>
      <c r="LB118" s="90" t="s">
        <v>481</v>
      </c>
      <c r="LC118" s="90" t="s">
        <v>481</v>
      </c>
      <c r="LD118" s="90" t="s">
        <v>481</v>
      </c>
      <c r="LE118" s="90" t="s">
        <v>481</v>
      </c>
      <c r="LF118" s="90" t="s">
        <v>481</v>
      </c>
      <c r="LG118" s="90" t="s">
        <v>481</v>
      </c>
      <c r="LH118" s="90"/>
      <c r="LI118" s="90"/>
      <c r="LJ118" s="90"/>
      <c r="LK118" s="90"/>
      <c r="LL118" s="90"/>
      <c r="LM118" s="90"/>
      <c r="LN118" s="90"/>
      <c r="LO118" s="90"/>
      <c r="LP118" s="90"/>
      <c r="LQ118" s="90"/>
    </row>
    <row r="119" spans="1:329" ht="28" x14ac:dyDescent="0.2">
      <c r="A119" s="750"/>
      <c r="B119" s="751"/>
      <c r="C119" s="757"/>
      <c r="D119" s="756"/>
      <c r="E119" s="85" t="s">
        <v>325</v>
      </c>
      <c r="F119" s="783"/>
      <c r="G119" s="95"/>
      <c r="H119" s="783"/>
      <c r="I119" s="783"/>
      <c r="J119" s="95"/>
      <c r="K119" s="780"/>
      <c r="L119" s="69" t="s">
        <v>481</v>
      </c>
      <c r="M119" s="69" t="s">
        <v>481</v>
      </c>
      <c r="N119" s="69" t="s">
        <v>481</v>
      </c>
      <c r="O119" s="69" t="s">
        <v>481</v>
      </c>
      <c r="P119" s="69" t="s">
        <v>481</v>
      </c>
      <c r="Q119" s="95"/>
      <c r="R119" s="780" t="s">
        <v>4783</v>
      </c>
      <c r="S119" s="95">
        <v>36</v>
      </c>
      <c r="T119" s="780"/>
      <c r="U119" s="780">
        <v>20</v>
      </c>
      <c r="V119" s="95"/>
      <c r="W119" s="780"/>
      <c r="X119" s="95"/>
      <c r="Y119" s="95"/>
      <c r="Z119" s="95"/>
      <c r="AA119" s="783"/>
      <c r="AB119" s="95"/>
      <c r="AC119" s="784"/>
      <c r="AD119" s="783"/>
      <c r="AE119" s="783"/>
      <c r="AF119" s="783"/>
      <c r="AG119" s="783"/>
      <c r="AH119" s="783"/>
      <c r="AI119" s="783"/>
      <c r="AJ119" s="780"/>
      <c r="AK119" s="780"/>
      <c r="AL119" s="95">
        <v>194</v>
      </c>
      <c r="AM119" s="95"/>
      <c r="AN119" s="95"/>
      <c r="AO119" s="783"/>
      <c r="AP119" s="95"/>
      <c r="AQ119" s="783"/>
      <c r="AR119" s="780"/>
      <c r="AS119" s="780" t="s">
        <v>3243</v>
      </c>
      <c r="AT119" s="783"/>
      <c r="AU119" s="95"/>
      <c r="AV119" s="780"/>
      <c r="AW119" s="780"/>
      <c r="AX119" s="95"/>
      <c r="AY119" s="95">
        <v>77</v>
      </c>
      <c r="AZ119" s="783"/>
      <c r="BA119" s="783"/>
      <c r="BB119" s="783"/>
      <c r="BC119" s="783"/>
      <c r="BD119" s="95"/>
      <c r="BE119" s="95"/>
      <c r="BF119" s="95"/>
      <c r="BG119" s="783"/>
      <c r="BH119" s="783"/>
      <c r="BI119" s="783"/>
      <c r="BJ119" s="783"/>
      <c r="BK119" s="783"/>
      <c r="BL119" s="783"/>
      <c r="BM119" s="783"/>
      <c r="BN119" s="783"/>
      <c r="BO119" s="783"/>
      <c r="BP119" s="783"/>
      <c r="BQ119" s="69" t="s">
        <v>492</v>
      </c>
      <c r="BR119" s="783"/>
      <c r="BS119" s="783" t="s">
        <v>481</v>
      </c>
      <c r="BT119" s="783"/>
      <c r="BU119" s="780" t="s">
        <v>481</v>
      </c>
      <c r="BV119" s="95"/>
      <c r="BW119" s="780"/>
      <c r="BX119" s="95"/>
      <c r="BY119" s="95"/>
      <c r="BZ119" s="95" t="s">
        <v>481</v>
      </c>
      <c r="CA119" s="95"/>
      <c r="CB119" s="95"/>
      <c r="CC119" s="95"/>
      <c r="CD119" s="95"/>
      <c r="CE119" s="95"/>
      <c r="CF119" s="95"/>
      <c r="CG119" s="95"/>
      <c r="CH119" s="780">
        <v>0</v>
      </c>
      <c r="CI119" s="95">
        <v>0</v>
      </c>
      <c r="CJ119" s="780">
        <v>0</v>
      </c>
      <c r="CK119" s="780">
        <v>0</v>
      </c>
      <c r="CL119" s="780">
        <v>2</v>
      </c>
      <c r="CM119" s="780"/>
      <c r="CN119" s="780"/>
      <c r="CO119" s="780"/>
      <c r="CP119" s="780"/>
      <c r="CQ119" s="780">
        <v>0</v>
      </c>
      <c r="CR119" s="95">
        <v>0</v>
      </c>
      <c r="CS119" s="780">
        <v>0</v>
      </c>
      <c r="CT119" s="95"/>
      <c r="CU119" s="780">
        <v>0</v>
      </c>
      <c r="CV119" s="780" t="s">
        <v>481</v>
      </c>
      <c r="CW119" s="780"/>
      <c r="CX119" s="780"/>
      <c r="CY119" s="780"/>
      <c r="CZ119" s="95"/>
      <c r="DA119" s="780">
        <v>47</v>
      </c>
      <c r="DB119" s="95"/>
      <c r="DC119" s="780"/>
      <c r="DD119" s="780"/>
      <c r="DE119" s="780"/>
      <c r="DF119" s="780"/>
      <c r="DG119" s="95">
        <v>0</v>
      </c>
      <c r="DH119" s="94"/>
      <c r="DI119" s="95"/>
      <c r="DJ119" s="95"/>
      <c r="DK119" s="95">
        <v>0</v>
      </c>
      <c r="DL119" s="95"/>
      <c r="DM119" s="780" t="s">
        <v>451</v>
      </c>
      <c r="DN119" s="780"/>
      <c r="DO119" s="780"/>
      <c r="DP119" s="780"/>
      <c r="DQ119" s="785"/>
      <c r="DR119" s="780"/>
      <c r="DS119" s="783"/>
      <c r="DT119" s="783"/>
      <c r="DU119" s="783"/>
      <c r="DV119" s="84">
        <v>0</v>
      </c>
      <c r="DW119" s="84">
        <v>0</v>
      </c>
      <c r="DX119" s="780"/>
      <c r="DY119" s="783"/>
      <c r="DZ119" s="780" t="s">
        <v>481</v>
      </c>
      <c r="EA119" s="780"/>
      <c r="EB119" s="95"/>
      <c r="EC119" s="783"/>
      <c r="ED119" s="95"/>
      <c r="EE119" s="783"/>
      <c r="EF119" s="783"/>
      <c r="EG119" s="783"/>
      <c r="EH119" s="783"/>
      <c r="EI119" s="780"/>
      <c r="EJ119" s="780"/>
      <c r="EK119" s="780"/>
      <c r="EL119" s="780"/>
      <c r="EM119" s="780"/>
      <c r="EN119" s="780"/>
      <c r="EO119" s="780"/>
      <c r="EP119" s="780" t="s">
        <v>451</v>
      </c>
      <c r="EQ119" s="783"/>
      <c r="ER119" s="780" t="s">
        <v>451</v>
      </c>
      <c r="ES119" s="780">
        <v>0</v>
      </c>
      <c r="ET119" s="780"/>
      <c r="EU119" s="780" t="s">
        <v>481</v>
      </c>
      <c r="EV119" s="780" t="s">
        <v>481</v>
      </c>
      <c r="EW119" s="780" t="s">
        <v>481</v>
      </c>
      <c r="EX119" s="780">
        <v>25</v>
      </c>
      <c r="EY119" s="780"/>
      <c r="EZ119" s="95" t="s">
        <v>481</v>
      </c>
      <c r="FA119" s="95">
        <v>42</v>
      </c>
      <c r="FB119" s="780"/>
      <c r="FC119" s="780">
        <v>353</v>
      </c>
      <c r="FD119" s="780"/>
      <c r="FE119" s="780"/>
      <c r="FF119" s="780" t="s">
        <v>481</v>
      </c>
      <c r="FG119" s="780" t="s">
        <v>481</v>
      </c>
      <c r="FH119" s="780"/>
      <c r="FI119" s="780"/>
      <c r="FJ119" s="780" t="s">
        <v>3943</v>
      </c>
      <c r="FK119" s="780"/>
      <c r="FL119" s="780"/>
      <c r="FM119" s="780"/>
      <c r="FN119" s="780"/>
      <c r="FO119" s="780"/>
      <c r="FP119" s="780"/>
      <c r="FQ119" s="780"/>
      <c r="FR119" s="780"/>
      <c r="FS119" s="780"/>
      <c r="FT119" s="780"/>
      <c r="FU119" s="783"/>
      <c r="FV119" s="785"/>
      <c r="FW119" s="780"/>
      <c r="FX119" s="95"/>
      <c r="FY119" s="95"/>
      <c r="FZ119" s="780"/>
      <c r="GA119" s="780"/>
      <c r="GB119" s="780"/>
      <c r="GC119" s="780"/>
      <c r="GD119" s="780"/>
      <c r="GE119" s="783"/>
      <c r="GF119" s="95"/>
      <c r="GG119" s="785" t="s">
        <v>481</v>
      </c>
      <c r="GH119" s="783"/>
      <c r="GI119" s="780" t="s">
        <v>481</v>
      </c>
      <c r="GJ119" s="780" t="s">
        <v>481</v>
      </c>
      <c r="GK119" s="780" t="s">
        <v>481</v>
      </c>
      <c r="GL119" s="780" t="s">
        <v>481</v>
      </c>
      <c r="GM119" s="780" t="s">
        <v>481</v>
      </c>
      <c r="GN119" s="780" t="s">
        <v>481</v>
      </c>
      <c r="GO119" s="780" t="s">
        <v>481</v>
      </c>
      <c r="GP119" s="780">
        <v>398</v>
      </c>
      <c r="GQ119" s="780"/>
      <c r="GR119" s="780" t="s">
        <v>481</v>
      </c>
      <c r="GS119" s="780" t="s">
        <v>481</v>
      </c>
      <c r="GT119" s="780" t="s">
        <v>481</v>
      </c>
      <c r="GU119" s="780" t="s">
        <v>481</v>
      </c>
      <c r="GV119" s="780" t="s">
        <v>481</v>
      </c>
      <c r="GW119" s="780" t="s">
        <v>481</v>
      </c>
      <c r="GX119" s="780" t="s">
        <v>481</v>
      </c>
      <c r="GY119" s="780"/>
      <c r="GZ119" s="780">
        <v>208</v>
      </c>
      <c r="HA119" s="780">
        <v>97</v>
      </c>
      <c r="HB119" s="780" t="s">
        <v>481</v>
      </c>
      <c r="HC119" s="780" t="s">
        <v>481</v>
      </c>
      <c r="HD119" s="780" t="s">
        <v>481</v>
      </c>
      <c r="HE119" s="783"/>
      <c r="HF119" s="783"/>
      <c r="HG119" s="783"/>
      <c r="HH119" s="783"/>
      <c r="HI119" s="780"/>
      <c r="HJ119" s="95" t="s">
        <v>481</v>
      </c>
      <c r="HK119" s="95"/>
      <c r="HL119" s="780"/>
      <c r="HM119" s="95"/>
      <c r="HN119" s="783"/>
      <c r="HO119" s="783"/>
      <c r="HP119" s="783"/>
      <c r="HQ119" s="783"/>
      <c r="HR119" s="783"/>
      <c r="HS119" s="780"/>
      <c r="HT119" s="780"/>
      <c r="HU119" s="780"/>
      <c r="HV119" s="780"/>
      <c r="HW119" s="780" t="s">
        <v>481</v>
      </c>
      <c r="HX119" s="780" t="s">
        <v>481</v>
      </c>
      <c r="HY119" s="780" t="s">
        <v>451</v>
      </c>
      <c r="HZ119" s="780" t="s">
        <v>451</v>
      </c>
      <c r="IA119" s="780"/>
      <c r="IB119" s="780"/>
      <c r="IC119" s="780" t="s">
        <v>481</v>
      </c>
      <c r="ID119" s="780"/>
      <c r="IE119" s="780"/>
      <c r="IF119" s="780"/>
      <c r="IG119" s="783"/>
      <c r="IH119" s="783"/>
      <c r="II119" s="780"/>
      <c r="IJ119" s="783"/>
      <c r="IK119" s="783"/>
      <c r="IL119" s="90"/>
      <c r="IM119" s="95" t="s">
        <v>481</v>
      </c>
      <c r="IN119" s="95" t="s">
        <v>481</v>
      </c>
      <c r="IO119" s="780"/>
      <c r="IP119" s="780"/>
      <c r="IQ119" s="780" t="s">
        <v>481</v>
      </c>
      <c r="IR119" s="785"/>
      <c r="IS119" s="780"/>
      <c r="IT119" s="780"/>
      <c r="IU119" s="780"/>
      <c r="IV119" s="780" t="s">
        <v>451</v>
      </c>
      <c r="IW119" s="95"/>
      <c r="IX119" s="95"/>
      <c r="IY119" s="95"/>
      <c r="IZ119" s="95"/>
      <c r="JA119" s="95"/>
      <c r="JB119" s="95"/>
      <c r="JC119" s="95"/>
      <c r="JD119" s="95"/>
      <c r="JE119" s="95"/>
      <c r="JF119" s="95"/>
      <c r="JG119" s="95"/>
      <c r="JH119" s="95"/>
      <c r="JI119" s="95"/>
      <c r="JJ119" s="95"/>
      <c r="JK119" s="95"/>
      <c r="JL119" s="95"/>
      <c r="JM119" s="95"/>
      <c r="JN119" s="95"/>
      <c r="JO119" s="95"/>
      <c r="JP119" s="95"/>
      <c r="JQ119" s="95"/>
      <c r="JR119" s="95"/>
      <c r="JS119" s="780"/>
      <c r="JT119" s="780"/>
      <c r="JU119" s="780">
        <v>10</v>
      </c>
      <c r="JV119" s="780"/>
      <c r="JW119" s="780">
        <v>600</v>
      </c>
      <c r="JX119" s="780"/>
      <c r="JY119" s="780"/>
      <c r="JZ119" s="780">
        <v>115</v>
      </c>
      <c r="KA119" s="783"/>
      <c r="KB119" s="780">
        <v>12</v>
      </c>
      <c r="KC119" s="780"/>
      <c r="KD119" s="780"/>
      <c r="KE119" s="780"/>
      <c r="KF119" s="780"/>
      <c r="KG119" s="780">
        <v>0</v>
      </c>
      <c r="KH119" s="780"/>
      <c r="KI119" s="780"/>
      <c r="KJ119" s="780">
        <v>0</v>
      </c>
      <c r="KK119" s="780"/>
      <c r="KL119" s="780"/>
      <c r="KM119" s="780"/>
      <c r="KN119" s="780"/>
      <c r="KO119" s="780"/>
      <c r="KP119" s="95"/>
      <c r="KQ119" s="783"/>
      <c r="KR119" s="90"/>
      <c r="KS119" s="783"/>
      <c r="KT119" s="90"/>
      <c r="KU119" s="90" t="s">
        <v>481</v>
      </c>
      <c r="KV119" s="90"/>
      <c r="KW119" s="90"/>
      <c r="KX119" s="90"/>
      <c r="KY119" s="90"/>
      <c r="KZ119" s="90"/>
      <c r="LA119" s="90" t="s">
        <v>481</v>
      </c>
      <c r="LB119" s="90" t="s">
        <v>481</v>
      </c>
      <c r="LC119" s="90" t="s">
        <v>481</v>
      </c>
      <c r="LD119" s="90" t="s">
        <v>481</v>
      </c>
      <c r="LE119" s="90" t="s">
        <v>481</v>
      </c>
      <c r="LF119" s="90" t="s">
        <v>481</v>
      </c>
      <c r="LG119" s="90" t="s">
        <v>481</v>
      </c>
      <c r="LH119" s="90"/>
      <c r="LI119" s="90"/>
      <c r="LJ119" s="90"/>
      <c r="LK119" s="90"/>
      <c r="LL119" s="90"/>
      <c r="LM119" s="90"/>
      <c r="LN119" s="90"/>
      <c r="LO119" s="90"/>
      <c r="LP119" s="90"/>
      <c r="LQ119" s="90"/>
    </row>
    <row r="120" spans="1:329" ht="28" x14ac:dyDescent="0.2">
      <c r="A120" s="750"/>
      <c r="B120" s="751"/>
      <c r="C120" s="750" t="s">
        <v>345</v>
      </c>
      <c r="D120" s="747" t="s">
        <v>346</v>
      </c>
      <c r="E120" s="85" t="s">
        <v>320</v>
      </c>
      <c r="F120" s="783"/>
      <c r="G120" s="95"/>
      <c r="H120" s="783"/>
      <c r="I120" s="783"/>
      <c r="J120" s="95" t="s">
        <v>451</v>
      </c>
      <c r="K120" s="780" t="s">
        <v>451</v>
      </c>
      <c r="L120" s="69" t="s">
        <v>492</v>
      </c>
      <c r="M120" s="69" t="s">
        <v>492</v>
      </c>
      <c r="N120" s="69" t="s">
        <v>492</v>
      </c>
      <c r="O120" s="69" t="s">
        <v>492</v>
      </c>
      <c r="P120" s="69" t="s">
        <v>492</v>
      </c>
      <c r="Q120" s="95"/>
      <c r="R120" s="780" t="s">
        <v>451</v>
      </c>
      <c r="S120" s="95" t="s">
        <v>451</v>
      </c>
      <c r="T120" s="780" t="s">
        <v>451</v>
      </c>
      <c r="U120" s="780" t="s">
        <v>451</v>
      </c>
      <c r="V120" s="95" t="s">
        <v>451</v>
      </c>
      <c r="W120" s="780" t="s">
        <v>451</v>
      </c>
      <c r="X120" s="95" t="s">
        <v>451</v>
      </c>
      <c r="Y120" s="95" t="s">
        <v>451</v>
      </c>
      <c r="Z120" s="95" t="s">
        <v>451</v>
      </c>
      <c r="AA120" s="783"/>
      <c r="AB120" s="95" t="s">
        <v>451</v>
      </c>
      <c r="AC120" s="784" t="s">
        <v>451</v>
      </c>
      <c r="AD120" s="783"/>
      <c r="AE120" s="783"/>
      <c r="AF120" s="783"/>
      <c r="AG120" s="783"/>
      <c r="AH120" s="783"/>
      <c r="AI120" s="783"/>
      <c r="AJ120" s="780" t="s">
        <v>451</v>
      </c>
      <c r="AK120" s="780" t="s">
        <v>451</v>
      </c>
      <c r="AL120" s="95" t="s">
        <v>451</v>
      </c>
      <c r="AM120" s="95" t="s">
        <v>451</v>
      </c>
      <c r="AN120" s="95" t="s">
        <v>451</v>
      </c>
      <c r="AO120" s="783"/>
      <c r="AP120" s="95" t="s">
        <v>451</v>
      </c>
      <c r="AQ120" s="783"/>
      <c r="AR120" s="780"/>
      <c r="AS120" s="780" t="s">
        <v>451</v>
      </c>
      <c r="AT120" s="783"/>
      <c r="AU120" s="95" t="s">
        <v>451</v>
      </c>
      <c r="AV120" s="780" t="s">
        <v>451</v>
      </c>
      <c r="AW120" s="780" t="s">
        <v>451</v>
      </c>
      <c r="AX120" s="95" t="s">
        <v>451</v>
      </c>
      <c r="AY120" s="95" t="s">
        <v>451</v>
      </c>
      <c r="AZ120" s="783"/>
      <c r="BA120" s="783"/>
      <c r="BB120" s="783"/>
      <c r="BC120" s="783"/>
      <c r="BD120" s="95" t="s">
        <v>492</v>
      </c>
      <c r="BE120" s="95" t="s">
        <v>492</v>
      </c>
      <c r="BF120" s="95"/>
      <c r="BG120" s="69" t="s">
        <v>492</v>
      </c>
      <c r="BH120" s="783"/>
      <c r="BI120" s="783"/>
      <c r="BJ120" s="783"/>
      <c r="BK120" s="783"/>
      <c r="BL120" s="69" t="s">
        <v>492</v>
      </c>
      <c r="BM120" s="69" t="s">
        <v>492</v>
      </c>
      <c r="BN120" s="783"/>
      <c r="BO120" s="783"/>
      <c r="BP120" s="69" t="s">
        <v>492</v>
      </c>
      <c r="BQ120" s="69" t="s">
        <v>492</v>
      </c>
      <c r="BR120" s="783"/>
      <c r="BS120" s="69" t="s">
        <v>492</v>
      </c>
      <c r="BT120" s="783"/>
      <c r="BU120" s="780" t="s">
        <v>451</v>
      </c>
      <c r="BV120" s="95" t="s">
        <v>451</v>
      </c>
      <c r="BW120" s="780" t="s">
        <v>451</v>
      </c>
      <c r="BX120" s="95" t="s">
        <v>451</v>
      </c>
      <c r="BY120" s="95" t="s">
        <v>451</v>
      </c>
      <c r="BZ120" s="95" t="s">
        <v>451</v>
      </c>
      <c r="CA120" s="95" t="s">
        <v>451</v>
      </c>
      <c r="CB120" s="95" t="s">
        <v>451</v>
      </c>
      <c r="CC120" s="95" t="s">
        <v>451</v>
      </c>
      <c r="CD120" s="95" t="s">
        <v>451</v>
      </c>
      <c r="CE120" s="95" t="s">
        <v>451</v>
      </c>
      <c r="CF120" s="95" t="s">
        <v>451</v>
      </c>
      <c r="CG120" s="95" t="s">
        <v>451</v>
      </c>
      <c r="CH120" s="780" t="s">
        <v>451</v>
      </c>
      <c r="CI120" s="95" t="s">
        <v>451</v>
      </c>
      <c r="CJ120" s="780" t="s">
        <v>451</v>
      </c>
      <c r="CK120" s="780" t="s">
        <v>451</v>
      </c>
      <c r="CL120" s="780" t="s">
        <v>451</v>
      </c>
      <c r="CM120" s="780" t="s">
        <v>451</v>
      </c>
      <c r="CN120" s="780" t="s">
        <v>451</v>
      </c>
      <c r="CO120" s="780" t="s">
        <v>451</v>
      </c>
      <c r="CP120" s="780" t="s">
        <v>451</v>
      </c>
      <c r="CQ120" s="780" t="s">
        <v>451</v>
      </c>
      <c r="CR120" s="95" t="s">
        <v>451</v>
      </c>
      <c r="CS120" s="780" t="s">
        <v>451</v>
      </c>
      <c r="CT120" s="95" t="s">
        <v>451</v>
      </c>
      <c r="CU120" s="780" t="s">
        <v>451</v>
      </c>
      <c r="CV120" s="780" t="s">
        <v>451</v>
      </c>
      <c r="CW120" s="780" t="s">
        <v>451</v>
      </c>
      <c r="CX120" s="780" t="s">
        <v>451</v>
      </c>
      <c r="CY120" s="780" t="s">
        <v>451</v>
      </c>
      <c r="CZ120" s="95" t="s">
        <v>451</v>
      </c>
      <c r="DA120" s="780" t="s">
        <v>451</v>
      </c>
      <c r="DB120" s="95" t="s">
        <v>995</v>
      </c>
      <c r="DC120" s="780" t="s">
        <v>451</v>
      </c>
      <c r="DD120" s="780" t="s">
        <v>451</v>
      </c>
      <c r="DE120" s="780" t="s">
        <v>451</v>
      </c>
      <c r="DF120" s="780" t="s">
        <v>451</v>
      </c>
      <c r="DG120" s="95" t="s">
        <v>451</v>
      </c>
      <c r="DH120" s="94" t="s">
        <v>451</v>
      </c>
      <c r="DI120" s="95" t="s">
        <v>451</v>
      </c>
      <c r="DJ120" s="95" t="s">
        <v>451</v>
      </c>
      <c r="DK120" s="95" t="s">
        <v>451</v>
      </c>
      <c r="DL120" s="95" t="s">
        <v>451</v>
      </c>
      <c r="DM120" s="780" t="s">
        <v>451</v>
      </c>
      <c r="DN120" s="780" t="s">
        <v>451</v>
      </c>
      <c r="DO120" s="780" t="s">
        <v>451</v>
      </c>
      <c r="DP120" s="780" t="s">
        <v>492</v>
      </c>
      <c r="DQ120" s="785" t="s">
        <v>451</v>
      </c>
      <c r="DR120" s="780" t="s">
        <v>451</v>
      </c>
      <c r="DS120" s="783"/>
      <c r="DT120" s="783"/>
      <c r="DU120" s="783"/>
      <c r="DV120" s="84" t="s">
        <v>492</v>
      </c>
      <c r="DW120" s="84" t="s">
        <v>492</v>
      </c>
      <c r="DX120" s="780" t="s">
        <v>451</v>
      </c>
      <c r="DY120" s="783"/>
      <c r="DZ120" s="780" t="s">
        <v>451</v>
      </c>
      <c r="EA120" s="780" t="s">
        <v>451</v>
      </c>
      <c r="EB120" s="95" t="s">
        <v>492</v>
      </c>
      <c r="EC120" s="783"/>
      <c r="ED120" s="95"/>
      <c r="EE120" s="783"/>
      <c r="EF120" s="783"/>
      <c r="EG120" s="783"/>
      <c r="EH120" s="783"/>
      <c r="EI120" s="780" t="s">
        <v>451</v>
      </c>
      <c r="EJ120" s="780" t="s">
        <v>451</v>
      </c>
      <c r="EK120" s="780" t="s">
        <v>451</v>
      </c>
      <c r="EL120" s="780" t="s">
        <v>451</v>
      </c>
      <c r="EM120" s="780" t="s">
        <v>451</v>
      </c>
      <c r="EN120" s="780"/>
      <c r="EO120" s="780" t="s">
        <v>451</v>
      </c>
      <c r="EP120" s="780" t="s">
        <v>451</v>
      </c>
      <c r="EQ120" s="783"/>
      <c r="ER120" s="780" t="s">
        <v>451</v>
      </c>
      <c r="ES120" s="780" t="s">
        <v>451</v>
      </c>
      <c r="ET120" s="780" t="s">
        <v>451</v>
      </c>
      <c r="EU120" s="780" t="s">
        <v>451</v>
      </c>
      <c r="EV120" s="780" t="s">
        <v>451</v>
      </c>
      <c r="EW120" s="780" t="s">
        <v>451</v>
      </c>
      <c r="EX120" s="780" t="s">
        <v>451</v>
      </c>
      <c r="EY120" s="780"/>
      <c r="EZ120" s="95" t="s">
        <v>451</v>
      </c>
      <c r="FA120" s="95" t="s">
        <v>451</v>
      </c>
      <c r="FB120" s="780" t="s">
        <v>451</v>
      </c>
      <c r="FC120" s="780" t="s">
        <v>451</v>
      </c>
      <c r="FD120" s="780" t="s">
        <v>451</v>
      </c>
      <c r="FE120" s="780" t="s">
        <v>451</v>
      </c>
      <c r="FF120" s="780" t="s">
        <v>451</v>
      </c>
      <c r="FG120" s="780" t="s">
        <v>451</v>
      </c>
      <c r="FH120" s="780" t="s">
        <v>451</v>
      </c>
      <c r="FI120" s="780"/>
      <c r="FJ120" s="780" t="s">
        <v>451</v>
      </c>
      <c r="FK120" s="780" t="s">
        <v>451</v>
      </c>
      <c r="FL120" s="780" t="s">
        <v>451</v>
      </c>
      <c r="FM120" s="780" t="s">
        <v>451</v>
      </c>
      <c r="FN120" s="780" t="s">
        <v>451</v>
      </c>
      <c r="FO120" s="780" t="s">
        <v>451</v>
      </c>
      <c r="FP120" s="780" t="s">
        <v>451</v>
      </c>
      <c r="FQ120" s="780" t="s">
        <v>451</v>
      </c>
      <c r="FR120" s="780" t="s">
        <v>451</v>
      </c>
      <c r="FS120" s="780" t="s">
        <v>451</v>
      </c>
      <c r="FT120" s="780" t="s">
        <v>451</v>
      </c>
      <c r="FU120" s="783"/>
      <c r="FV120" s="785" t="s">
        <v>451</v>
      </c>
      <c r="FW120" s="780" t="s">
        <v>451</v>
      </c>
      <c r="FX120" s="95" t="s">
        <v>451</v>
      </c>
      <c r="FY120" s="95" t="s">
        <v>492</v>
      </c>
      <c r="FZ120" s="780" t="s">
        <v>451</v>
      </c>
      <c r="GA120" s="780" t="s">
        <v>451</v>
      </c>
      <c r="GB120" s="780" t="s">
        <v>451</v>
      </c>
      <c r="GC120" s="780" t="s">
        <v>451</v>
      </c>
      <c r="GD120" s="780" t="s">
        <v>451</v>
      </c>
      <c r="GE120" s="783"/>
      <c r="GF120" s="95" t="s">
        <v>451</v>
      </c>
      <c r="GG120" s="785" t="s">
        <v>451</v>
      </c>
      <c r="GH120" s="783"/>
      <c r="GI120" s="780" t="s">
        <v>451</v>
      </c>
      <c r="GJ120" s="780" t="s">
        <v>492</v>
      </c>
      <c r="GK120" s="780" t="s">
        <v>451</v>
      </c>
      <c r="GL120" s="780" t="s">
        <v>451</v>
      </c>
      <c r="GM120" s="780" t="s">
        <v>451</v>
      </c>
      <c r="GN120" s="780" t="s">
        <v>451</v>
      </c>
      <c r="GO120" s="780" t="s">
        <v>451</v>
      </c>
      <c r="GP120" s="780" t="s">
        <v>451</v>
      </c>
      <c r="GQ120" s="780" t="s">
        <v>451</v>
      </c>
      <c r="GR120" s="780" t="s">
        <v>451</v>
      </c>
      <c r="GS120" s="780" t="s">
        <v>451</v>
      </c>
      <c r="GT120" s="780" t="s">
        <v>451</v>
      </c>
      <c r="GU120" s="780" t="s">
        <v>451</v>
      </c>
      <c r="GV120" s="780" t="s">
        <v>451</v>
      </c>
      <c r="GW120" s="780" t="s">
        <v>451</v>
      </c>
      <c r="GX120" s="780" t="s">
        <v>451</v>
      </c>
      <c r="GY120" s="780"/>
      <c r="GZ120" s="780" t="s">
        <v>451</v>
      </c>
      <c r="HA120" s="780" t="s">
        <v>451</v>
      </c>
      <c r="HB120" s="780" t="s">
        <v>451</v>
      </c>
      <c r="HC120" s="780" t="s">
        <v>451</v>
      </c>
      <c r="HD120" s="780" t="s">
        <v>451</v>
      </c>
      <c r="HE120" s="783"/>
      <c r="HF120" s="783"/>
      <c r="HG120" s="783"/>
      <c r="HH120" s="783"/>
      <c r="HI120" s="780" t="s">
        <v>451</v>
      </c>
      <c r="HJ120" s="95" t="s">
        <v>451</v>
      </c>
      <c r="HK120" s="95" t="s">
        <v>451</v>
      </c>
      <c r="HL120" s="780" t="s">
        <v>451</v>
      </c>
      <c r="HM120" s="95" t="s">
        <v>451</v>
      </c>
      <c r="HN120" s="783"/>
      <c r="HO120" s="783"/>
      <c r="HP120" s="783"/>
      <c r="HQ120" s="783"/>
      <c r="HR120" s="783"/>
      <c r="HS120" s="780" t="s">
        <v>451</v>
      </c>
      <c r="HT120" s="780" t="s">
        <v>451</v>
      </c>
      <c r="HU120" s="780" t="s">
        <v>451</v>
      </c>
      <c r="HV120" s="780" t="s">
        <v>451</v>
      </c>
      <c r="HW120" s="780" t="s">
        <v>451</v>
      </c>
      <c r="HX120" s="780" t="s">
        <v>451</v>
      </c>
      <c r="HY120" s="780" t="s">
        <v>451</v>
      </c>
      <c r="HZ120" s="780" t="s">
        <v>451</v>
      </c>
      <c r="IA120" s="780" t="s">
        <v>451</v>
      </c>
      <c r="IB120" s="780" t="s">
        <v>451</v>
      </c>
      <c r="IC120" s="780" t="s">
        <v>451</v>
      </c>
      <c r="ID120" s="780" t="s">
        <v>451</v>
      </c>
      <c r="IE120" s="780" t="s">
        <v>451</v>
      </c>
      <c r="IF120" s="780" t="s">
        <v>451</v>
      </c>
      <c r="IG120" s="783"/>
      <c r="IH120" s="783"/>
      <c r="II120" s="780" t="s">
        <v>451</v>
      </c>
      <c r="IJ120" s="783"/>
      <c r="IK120" s="783"/>
      <c r="IL120" s="90"/>
      <c r="IM120" s="95" t="s">
        <v>451</v>
      </c>
      <c r="IN120" s="95" t="s">
        <v>451</v>
      </c>
      <c r="IO120" s="780" t="s">
        <v>451</v>
      </c>
      <c r="IP120" s="780"/>
      <c r="IQ120" s="780" t="s">
        <v>481</v>
      </c>
      <c r="IR120" s="785" t="s">
        <v>451</v>
      </c>
      <c r="IS120" s="780" t="s">
        <v>451</v>
      </c>
      <c r="IT120" s="780" t="s">
        <v>451</v>
      </c>
      <c r="IU120" s="780" t="s">
        <v>451</v>
      </c>
      <c r="IV120" s="780" t="s">
        <v>451</v>
      </c>
      <c r="IW120" s="95" t="s">
        <v>492</v>
      </c>
      <c r="IX120" s="95" t="s">
        <v>492</v>
      </c>
      <c r="IY120" s="95" t="s">
        <v>492</v>
      </c>
      <c r="IZ120" s="95" t="s">
        <v>492</v>
      </c>
      <c r="JA120" s="95" t="s">
        <v>492</v>
      </c>
      <c r="JB120" s="95" t="s">
        <v>492</v>
      </c>
      <c r="JC120" s="95" t="s">
        <v>492</v>
      </c>
      <c r="JD120" s="95" t="s">
        <v>492</v>
      </c>
      <c r="JE120" s="95" t="s">
        <v>492</v>
      </c>
      <c r="JF120" s="95" t="s">
        <v>492</v>
      </c>
      <c r="JG120" s="95" t="s">
        <v>451</v>
      </c>
      <c r="JH120" s="95" t="s">
        <v>451</v>
      </c>
      <c r="JI120" s="95" t="s">
        <v>451</v>
      </c>
      <c r="JJ120" s="95" t="s">
        <v>451</v>
      </c>
      <c r="JK120" s="95" t="s">
        <v>451</v>
      </c>
      <c r="JL120" s="95" t="s">
        <v>995</v>
      </c>
      <c r="JM120" s="95" t="s">
        <v>451</v>
      </c>
      <c r="JN120" s="95" t="s">
        <v>451</v>
      </c>
      <c r="JO120" s="95" t="s">
        <v>451</v>
      </c>
      <c r="JP120" s="95" t="s">
        <v>451</v>
      </c>
      <c r="JQ120" s="95" t="s">
        <v>451</v>
      </c>
      <c r="JR120" s="95"/>
      <c r="JS120" s="780" t="s">
        <v>451</v>
      </c>
      <c r="JT120" s="780" t="s">
        <v>451</v>
      </c>
      <c r="JU120" s="780" t="s">
        <v>451</v>
      </c>
      <c r="JV120" s="780"/>
      <c r="JW120" s="780" t="s">
        <v>451</v>
      </c>
      <c r="JX120" s="780" t="s">
        <v>451</v>
      </c>
      <c r="JY120" s="780" t="s">
        <v>451</v>
      </c>
      <c r="JZ120" s="780" t="s">
        <v>451</v>
      </c>
      <c r="KA120" s="783"/>
      <c r="KB120" s="780" t="s">
        <v>451</v>
      </c>
      <c r="KC120" s="780" t="s">
        <v>451</v>
      </c>
      <c r="KD120" s="780" t="s">
        <v>451</v>
      </c>
      <c r="KE120" s="780" t="s">
        <v>451</v>
      </c>
      <c r="KF120" s="780" t="s">
        <v>451</v>
      </c>
      <c r="KG120" s="780">
        <v>0</v>
      </c>
      <c r="KH120" s="780" t="s">
        <v>451</v>
      </c>
      <c r="KI120" s="780" t="s">
        <v>451</v>
      </c>
      <c r="KJ120" s="780" t="s">
        <v>451</v>
      </c>
      <c r="KK120" s="780" t="s">
        <v>451</v>
      </c>
      <c r="KL120" s="780" t="s">
        <v>451</v>
      </c>
      <c r="KM120" s="780" t="s">
        <v>451</v>
      </c>
      <c r="KN120" s="780" t="s">
        <v>451</v>
      </c>
      <c r="KO120" s="780" t="s">
        <v>451</v>
      </c>
      <c r="KP120" s="95" t="s">
        <v>451</v>
      </c>
      <c r="KQ120" s="783"/>
      <c r="KR120" s="90" t="s">
        <v>492</v>
      </c>
      <c r="KS120" s="783"/>
      <c r="KT120" s="90" t="s">
        <v>492</v>
      </c>
      <c r="KU120" s="90" t="s">
        <v>492</v>
      </c>
      <c r="KV120" s="90" t="s">
        <v>492</v>
      </c>
      <c r="KW120" s="90"/>
      <c r="KX120" s="90" t="s">
        <v>492</v>
      </c>
      <c r="KY120" s="90" t="s">
        <v>492</v>
      </c>
      <c r="KZ120" s="90" t="s">
        <v>492</v>
      </c>
      <c r="LA120" s="90" t="s">
        <v>492</v>
      </c>
      <c r="LB120" s="90" t="s">
        <v>492</v>
      </c>
      <c r="LC120" s="90" t="s">
        <v>492</v>
      </c>
      <c r="LD120" s="90" t="s">
        <v>492</v>
      </c>
      <c r="LE120" s="90" t="s">
        <v>492</v>
      </c>
      <c r="LF120" s="90" t="s">
        <v>492</v>
      </c>
      <c r="LG120" s="90" t="s">
        <v>492</v>
      </c>
      <c r="LH120" s="90" t="s">
        <v>457</v>
      </c>
      <c r="LI120" s="90" t="s">
        <v>489</v>
      </c>
      <c r="LJ120" s="90" t="s">
        <v>489</v>
      </c>
      <c r="LK120" s="90" t="s">
        <v>489</v>
      </c>
      <c r="LL120" s="90" t="s">
        <v>492</v>
      </c>
      <c r="LM120" s="90"/>
      <c r="LN120" s="90" t="s">
        <v>492</v>
      </c>
      <c r="LO120" s="90" t="s">
        <v>492</v>
      </c>
      <c r="LP120" s="90" t="s">
        <v>492</v>
      </c>
      <c r="LQ120" s="90" t="s">
        <v>492</v>
      </c>
    </row>
    <row r="121" spans="1:329" ht="173.25" customHeight="1" x14ac:dyDescent="0.2">
      <c r="A121" s="750"/>
      <c r="B121" s="751"/>
      <c r="C121" s="750"/>
      <c r="D121" s="747"/>
      <c r="E121" s="85" t="s">
        <v>321</v>
      </c>
      <c r="F121" s="783"/>
      <c r="G121" s="95"/>
      <c r="H121" s="783"/>
      <c r="I121" s="783"/>
      <c r="J121" s="95"/>
      <c r="K121" s="780"/>
      <c r="L121" s="69" t="s">
        <v>481</v>
      </c>
      <c r="M121" s="69" t="s">
        <v>481</v>
      </c>
      <c r="N121" s="69" t="s">
        <v>481</v>
      </c>
      <c r="O121" s="69" t="s">
        <v>481</v>
      </c>
      <c r="P121" s="69" t="s">
        <v>481</v>
      </c>
      <c r="Q121" s="95"/>
      <c r="R121" s="780" t="s">
        <v>4783</v>
      </c>
      <c r="S121" s="95"/>
      <c r="T121" s="780"/>
      <c r="U121" s="780"/>
      <c r="V121" s="95"/>
      <c r="W121" s="780"/>
      <c r="X121" s="95"/>
      <c r="Y121" s="95"/>
      <c r="Z121" s="95"/>
      <c r="AA121" s="783"/>
      <c r="AB121" s="95"/>
      <c r="AC121" s="784"/>
      <c r="AD121" s="783"/>
      <c r="AE121" s="783"/>
      <c r="AF121" s="783"/>
      <c r="AG121" s="783"/>
      <c r="AH121" s="783"/>
      <c r="AI121" s="783"/>
      <c r="AJ121" s="780"/>
      <c r="AK121" s="780"/>
      <c r="AL121" s="95"/>
      <c r="AM121" s="95"/>
      <c r="AN121" s="95"/>
      <c r="AO121" s="783"/>
      <c r="AP121" s="95"/>
      <c r="AQ121" s="783"/>
      <c r="AR121" s="780"/>
      <c r="AS121" s="780" t="s">
        <v>3243</v>
      </c>
      <c r="AT121" s="783"/>
      <c r="AU121" s="95"/>
      <c r="AV121" s="780"/>
      <c r="AW121" s="780"/>
      <c r="AX121" s="95"/>
      <c r="AY121" s="95"/>
      <c r="AZ121" s="783"/>
      <c r="BA121" s="783"/>
      <c r="BB121" s="783"/>
      <c r="BC121" s="783"/>
      <c r="BD121" s="95"/>
      <c r="BE121" s="95"/>
      <c r="BF121" s="95"/>
      <c r="BG121" s="783"/>
      <c r="BH121" s="783"/>
      <c r="BI121" s="783"/>
      <c r="BJ121" s="783"/>
      <c r="BK121" s="783"/>
      <c r="BL121" s="783"/>
      <c r="BM121" s="783"/>
      <c r="BN121" s="783"/>
      <c r="BO121" s="783"/>
      <c r="BP121" s="783"/>
      <c r="BQ121" s="69" t="s">
        <v>492</v>
      </c>
      <c r="BR121" s="783"/>
      <c r="BS121" s="783" t="s">
        <v>481</v>
      </c>
      <c r="BT121" s="783"/>
      <c r="BU121" s="780" t="s">
        <v>481</v>
      </c>
      <c r="BV121" s="95"/>
      <c r="BW121" s="780"/>
      <c r="BX121" s="95"/>
      <c r="BY121" s="95"/>
      <c r="BZ121" s="95" t="s">
        <v>481</v>
      </c>
      <c r="CA121" s="95"/>
      <c r="CB121" s="95"/>
      <c r="CC121" s="95"/>
      <c r="CD121" s="95"/>
      <c r="CE121" s="95"/>
      <c r="CF121" s="95"/>
      <c r="CG121" s="95"/>
      <c r="CH121" s="780"/>
      <c r="CI121" s="95"/>
      <c r="CJ121" s="780"/>
      <c r="CK121" s="780"/>
      <c r="CL121" s="780"/>
      <c r="CM121" s="780"/>
      <c r="CN121" s="780"/>
      <c r="CO121" s="780"/>
      <c r="CP121" s="780"/>
      <c r="CQ121" s="780">
        <v>0</v>
      </c>
      <c r="CR121" s="95">
        <v>0</v>
      </c>
      <c r="CS121" s="780">
        <v>0</v>
      </c>
      <c r="CT121" s="95"/>
      <c r="CU121" s="780">
        <v>0</v>
      </c>
      <c r="CV121" s="780" t="s">
        <v>481</v>
      </c>
      <c r="CW121" s="780"/>
      <c r="CX121" s="780"/>
      <c r="CY121" s="780"/>
      <c r="CZ121" s="95"/>
      <c r="DA121" s="780"/>
      <c r="DB121" s="95"/>
      <c r="DC121" s="780"/>
      <c r="DD121" s="780"/>
      <c r="DE121" s="780"/>
      <c r="DF121" s="780"/>
      <c r="DG121" s="95" t="s">
        <v>451</v>
      </c>
      <c r="DH121" s="94"/>
      <c r="DI121" s="95"/>
      <c r="DJ121" s="95"/>
      <c r="DK121" s="95" t="s">
        <v>481</v>
      </c>
      <c r="DL121" s="95"/>
      <c r="DM121" s="780" t="s">
        <v>451</v>
      </c>
      <c r="DN121" s="780"/>
      <c r="DO121" s="780"/>
      <c r="DP121" s="780"/>
      <c r="DQ121" s="785"/>
      <c r="DR121" s="780"/>
      <c r="DS121" s="783"/>
      <c r="DT121" s="783"/>
      <c r="DU121" s="783"/>
      <c r="DV121" s="84"/>
      <c r="DW121" s="84"/>
      <c r="DX121" s="780"/>
      <c r="DY121" s="783"/>
      <c r="DZ121" s="780" t="s">
        <v>481</v>
      </c>
      <c r="EA121" s="780"/>
      <c r="EB121" s="95"/>
      <c r="EC121" s="783"/>
      <c r="ED121" s="95"/>
      <c r="EE121" s="783"/>
      <c r="EF121" s="783"/>
      <c r="EG121" s="783"/>
      <c r="EH121" s="783"/>
      <c r="EI121" s="780"/>
      <c r="EJ121" s="780"/>
      <c r="EK121" s="780"/>
      <c r="EL121" s="780"/>
      <c r="EM121" s="780"/>
      <c r="EN121" s="780"/>
      <c r="EO121" s="780"/>
      <c r="EP121" s="780" t="s">
        <v>451</v>
      </c>
      <c r="EQ121" s="783"/>
      <c r="ER121" s="780" t="s">
        <v>451</v>
      </c>
      <c r="ES121" s="780" t="s">
        <v>481</v>
      </c>
      <c r="ET121" s="780"/>
      <c r="EU121" s="780" t="s">
        <v>481</v>
      </c>
      <c r="EV121" s="780" t="s">
        <v>481</v>
      </c>
      <c r="EW121" s="780" t="s">
        <v>481</v>
      </c>
      <c r="EX121" s="780" t="s">
        <v>451</v>
      </c>
      <c r="EY121" s="780" t="s">
        <v>451</v>
      </c>
      <c r="EZ121" s="95" t="s">
        <v>481</v>
      </c>
      <c r="FA121" s="95"/>
      <c r="FB121" s="780"/>
      <c r="FC121" s="780"/>
      <c r="FD121" s="780"/>
      <c r="FE121" s="780"/>
      <c r="FF121" s="780" t="s">
        <v>481</v>
      </c>
      <c r="FG121" s="780" t="s">
        <v>481</v>
      </c>
      <c r="FH121" s="780"/>
      <c r="FI121" s="780" t="s">
        <v>451</v>
      </c>
      <c r="FJ121" s="780" t="s">
        <v>3943</v>
      </c>
      <c r="FK121" s="780"/>
      <c r="FL121" s="780"/>
      <c r="FM121" s="780"/>
      <c r="FN121" s="780"/>
      <c r="FO121" s="780"/>
      <c r="FP121" s="780"/>
      <c r="FQ121" s="780"/>
      <c r="FR121" s="780"/>
      <c r="FS121" s="780"/>
      <c r="FT121" s="780"/>
      <c r="FU121" s="783"/>
      <c r="FV121" s="785"/>
      <c r="FW121" s="780"/>
      <c r="FX121" s="95"/>
      <c r="FY121" s="95"/>
      <c r="FZ121" s="780"/>
      <c r="GA121" s="780"/>
      <c r="GB121" s="780"/>
      <c r="GC121" s="780"/>
      <c r="GD121" s="780"/>
      <c r="GE121" s="783"/>
      <c r="GF121" s="95"/>
      <c r="GG121" s="785" t="s">
        <v>481</v>
      </c>
      <c r="GH121" s="783"/>
      <c r="GI121" s="780" t="s">
        <v>481</v>
      </c>
      <c r="GJ121" s="780" t="s">
        <v>481</v>
      </c>
      <c r="GK121" s="780" t="s">
        <v>481</v>
      </c>
      <c r="GL121" s="780" t="s">
        <v>481</v>
      </c>
      <c r="GM121" s="780" t="s">
        <v>481</v>
      </c>
      <c r="GN121" s="780" t="s">
        <v>481</v>
      </c>
      <c r="GO121" s="780" t="s">
        <v>481</v>
      </c>
      <c r="GP121" s="780" t="s">
        <v>481</v>
      </c>
      <c r="GQ121" s="780"/>
      <c r="GR121" s="780" t="s">
        <v>481</v>
      </c>
      <c r="GS121" s="780" t="s">
        <v>481</v>
      </c>
      <c r="GT121" s="780" t="s">
        <v>481</v>
      </c>
      <c r="GU121" s="780" t="s">
        <v>481</v>
      </c>
      <c r="GV121" s="780" t="s">
        <v>481</v>
      </c>
      <c r="GW121" s="780" t="s">
        <v>481</v>
      </c>
      <c r="GX121" s="780" t="s">
        <v>481</v>
      </c>
      <c r="GY121" s="780"/>
      <c r="GZ121" s="780" t="s">
        <v>481</v>
      </c>
      <c r="HA121" s="780" t="s">
        <v>481</v>
      </c>
      <c r="HB121" s="780" t="s">
        <v>481</v>
      </c>
      <c r="HC121" s="780" t="s">
        <v>481</v>
      </c>
      <c r="HD121" s="780" t="s">
        <v>481</v>
      </c>
      <c r="HE121" s="783"/>
      <c r="HF121" s="783"/>
      <c r="HG121" s="783"/>
      <c r="HH121" s="783"/>
      <c r="HI121" s="780"/>
      <c r="HJ121" s="95" t="s">
        <v>481</v>
      </c>
      <c r="HK121" s="95"/>
      <c r="HL121" s="780"/>
      <c r="HM121" s="95"/>
      <c r="HN121" s="783"/>
      <c r="HO121" s="783"/>
      <c r="HP121" s="783"/>
      <c r="HQ121" s="783"/>
      <c r="HR121" s="783"/>
      <c r="HS121" s="780"/>
      <c r="HT121" s="780"/>
      <c r="HU121" s="780"/>
      <c r="HV121" s="780"/>
      <c r="HW121" s="780" t="s">
        <v>481</v>
      </c>
      <c r="HX121" s="780" t="s">
        <v>481</v>
      </c>
      <c r="HY121" s="780" t="s">
        <v>451</v>
      </c>
      <c r="HZ121" s="780" t="s">
        <v>451</v>
      </c>
      <c r="IA121" s="780"/>
      <c r="IB121" s="780"/>
      <c r="IC121" s="780" t="s">
        <v>481</v>
      </c>
      <c r="ID121" s="780"/>
      <c r="IE121" s="780"/>
      <c r="IF121" s="780"/>
      <c r="IG121" s="783"/>
      <c r="IH121" s="783"/>
      <c r="II121" s="780"/>
      <c r="IJ121" s="783"/>
      <c r="IK121" s="783"/>
      <c r="IL121" s="90"/>
      <c r="IM121" s="95" t="s">
        <v>481</v>
      </c>
      <c r="IN121" s="95" t="s">
        <v>481</v>
      </c>
      <c r="IO121" s="780"/>
      <c r="IP121" s="780"/>
      <c r="IQ121" s="780" t="s">
        <v>481</v>
      </c>
      <c r="IR121" s="785"/>
      <c r="IS121" s="780"/>
      <c r="IT121" s="780"/>
      <c r="IU121" s="780"/>
      <c r="IV121" s="780" t="s">
        <v>451</v>
      </c>
      <c r="IW121" s="95"/>
      <c r="IX121" s="95"/>
      <c r="IY121" s="95"/>
      <c r="IZ121" s="95"/>
      <c r="JA121" s="95"/>
      <c r="JB121" s="95"/>
      <c r="JC121" s="95"/>
      <c r="JD121" s="95"/>
      <c r="JE121" s="95"/>
      <c r="JF121" s="95"/>
      <c r="JG121" s="95"/>
      <c r="JH121" s="95"/>
      <c r="JI121" s="95"/>
      <c r="JJ121" s="95"/>
      <c r="JK121" s="95"/>
      <c r="JL121" s="95"/>
      <c r="JM121" s="95"/>
      <c r="JN121" s="95"/>
      <c r="JO121" s="95"/>
      <c r="JP121" s="95"/>
      <c r="JQ121" s="95"/>
      <c r="JR121" s="95"/>
      <c r="JS121" s="780"/>
      <c r="JT121" s="780"/>
      <c r="JU121" s="780"/>
      <c r="JV121" s="780"/>
      <c r="JW121" s="780"/>
      <c r="JX121" s="780"/>
      <c r="JY121" s="780"/>
      <c r="JZ121" s="780"/>
      <c r="KA121" s="783"/>
      <c r="KB121" s="780"/>
      <c r="KC121" s="780"/>
      <c r="KD121" s="780"/>
      <c r="KE121" s="780"/>
      <c r="KF121" s="780"/>
      <c r="KG121" s="780">
        <v>0</v>
      </c>
      <c r="KH121" s="780"/>
      <c r="KI121" s="780"/>
      <c r="KJ121" s="780"/>
      <c r="KK121" s="780"/>
      <c r="KL121" s="780"/>
      <c r="KM121" s="780"/>
      <c r="KN121" s="780"/>
      <c r="KO121" s="780"/>
      <c r="KP121" s="95"/>
      <c r="KQ121" s="783"/>
      <c r="KR121" s="90"/>
      <c r="KS121" s="783"/>
      <c r="KT121" s="90"/>
      <c r="KU121" s="90" t="s">
        <v>481</v>
      </c>
      <c r="KV121" s="90"/>
      <c r="KW121" s="90"/>
      <c r="KX121" s="90"/>
      <c r="KY121" s="90"/>
      <c r="KZ121" s="90"/>
      <c r="LA121" s="90" t="s">
        <v>481</v>
      </c>
      <c r="LB121" s="90" t="s">
        <v>481</v>
      </c>
      <c r="LC121" s="90" t="s">
        <v>481</v>
      </c>
      <c r="LD121" s="90" t="s">
        <v>481</v>
      </c>
      <c r="LE121" s="90" t="s">
        <v>481</v>
      </c>
      <c r="LF121" s="90" t="s">
        <v>481</v>
      </c>
      <c r="LG121" s="90" t="s">
        <v>481</v>
      </c>
      <c r="LH121" s="90" t="s">
        <v>6812</v>
      </c>
      <c r="LI121" s="90" t="s">
        <v>6812</v>
      </c>
      <c r="LJ121" s="90" t="s">
        <v>6813</v>
      </c>
      <c r="LK121" s="90" t="s">
        <v>6812</v>
      </c>
      <c r="LL121" s="90"/>
      <c r="LM121" s="90"/>
      <c r="LN121" s="90"/>
      <c r="LO121" s="90"/>
      <c r="LP121" s="90"/>
      <c r="LQ121" s="90"/>
    </row>
    <row r="122" spans="1:329" ht="28" x14ac:dyDescent="0.2">
      <c r="A122" s="750"/>
      <c r="B122" s="751"/>
      <c r="C122" s="750"/>
      <c r="D122" s="747"/>
      <c r="E122" s="85" t="s">
        <v>325</v>
      </c>
      <c r="F122" s="783"/>
      <c r="G122" s="95"/>
      <c r="H122" s="783"/>
      <c r="I122" s="783"/>
      <c r="J122" s="95"/>
      <c r="K122" s="780"/>
      <c r="L122" s="69" t="s">
        <v>481</v>
      </c>
      <c r="M122" s="69" t="s">
        <v>481</v>
      </c>
      <c r="N122" s="69" t="s">
        <v>481</v>
      </c>
      <c r="O122" s="69" t="s">
        <v>481</v>
      </c>
      <c r="P122" s="69" t="s">
        <v>481</v>
      </c>
      <c r="Q122" s="95"/>
      <c r="R122" s="780" t="s">
        <v>4783</v>
      </c>
      <c r="S122" s="95"/>
      <c r="T122" s="780"/>
      <c r="U122" s="780"/>
      <c r="V122" s="95"/>
      <c r="W122" s="780"/>
      <c r="X122" s="95"/>
      <c r="Y122" s="95"/>
      <c r="Z122" s="95"/>
      <c r="AA122" s="783"/>
      <c r="AB122" s="95"/>
      <c r="AC122" s="784"/>
      <c r="AD122" s="783"/>
      <c r="AE122" s="783"/>
      <c r="AF122" s="783"/>
      <c r="AG122" s="783"/>
      <c r="AH122" s="783"/>
      <c r="AI122" s="783"/>
      <c r="AJ122" s="780"/>
      <c r="AK122" s="780"/>
      <c r="AL122" s="95"/>
      <c r="AM122" s="95"/>
      <c r="AN122" s="95"/>
      <c r="AO122" s="783"/>
      <c r="AP122" s="95"/>
      <c r="AQ122" s="783"/>
      <c r="AR122" s="780"/>
      <c r="AS122" s="780" t="s">
        <v>3243</v>
      </c>
      <c r="AT122" s="783"/>
      <c r="AU122" s="95"/>
      <c r="AV122" s="780"/>
      <c r="AW122" s="780"/>
      <c r="AX122" s="95"/>
      <c r="AY122" s="95"/>
      <c r="AZ122" s="783"/>
      <c r="BA122" s="783"/>
      <c r="BB122" s="783"/>
      <c r="BC122" s="783"/>
      <c r="BD122" s="95"/>
      <c r="BE122" s="95"/>
      <c r="BF122" s="95"/>
      <c r="BG122" s="783"/>
      <c r="BH122" s="783"/>
      <c r="BI122" s="783"/>
      <c r="BJ122" s="783"/>
      <c r="BK122" s="783"/>
      <c r="BL122" s="783"/>
      <c r="BM122" s="783"/>
      <c r="BN122" s="783"/>
      <c r="BO122" s="783"/>
      <c r="BP122" s="783"/>
      <c r="BQ122" s="69" t="s">
        <v>492</v>
      </c>
      <c r="BR122" s="783"/>
      <c r="BS122" s="783" t="s">
        <v>481</v>
      </c>
      <c r="BT122" s="783"/>
      <c r="BU122" s="780" t="s">
        <v>481</v>
      </c>
      <c r="BV122" s="95"/>
      <c r="BW122" s="780"/>
      <c r="BX122" s="95"/>
      <c r="BY122" s="95"/>
      <c r="BZ122" s="95" t="s">
        <v>481</v>
      </c>
      <c r="CA122" s="95"/>
      <c r="CB122" s="95"/>
      <c r="CC122" s="95"/>
      <c r="CD122" s="95"/>
      <c r="CE122" s="95"/>
      <c r="CF122" s="95"/>
      <c r="CG122" s="95"/>
      <c r="CH122" s="780">
        <v>0</v>
      </c>
      <c r="CI122" s="95">
        <v>0</v>
      </c>
      <c r="CJ122" s="780">
        <v>0</v>
      </c>
      <c r="CK122" s="780">
        <v>0</v>
      </c>
      <c r="CL122" s="780">
        <v>0</v>
      </c>
      <c r="CM122" s="780"/>
      <c r="CN122" s="780"/>
      <c r="CO122" s="780"/>
      <c r="CP122" s="780"/>
      <c r="CQ122" s="780">
        <v>0</v>
      </c>
      <c r="CR122" s="95">
        <v>0</v>
      </c>
      <c r="CS122" s="780">
        <v>0</v>
      </c>
      <c r="CT122" s="95"/>
      <c r="CU122" s="780">
        <v>0</v>
      </c>
      <c r="CV122" s="780" t="s">
        <v>481</v>
      </c>
      <c r="CW122" s="780"/>
      <c r="CX122" s="780"/>
      <c r="CY122" s="780"/>
      <c r="CZ122" s="95"/>
      <c r="DA122" s="780"/>
      <c r="DB122" s="95"/>
      <c r="DC122" s="780"/>
      <c r="DD122" s="780"/>
      <c r="DE122" s="780"/>
      <c r="DF122" s="780"/>
      <c r="DG122" s="95">
        <v>0</v>
      </c>
      <c r="DH122" s="94"/>
      <c r="DI122" s="95"/>
      <c r="DJ122" s="95"/>
      <c r="DK122" s="95">
        <v>0</v>
      </c>
      <c r="DL122" s="95"/>
      <c r="DM122" s="780" t="s">
        <v>451</v>
      </c>
      <c r="DN122" s="780"/>
      <c r="DO122" s="780"/>
      <c r="DP122" s="780"/>
      <c r="DQ122" s="785"/>
      <c r="DR122" s="780"/>
      <c r="DS122" s="783"/>
      <c r="DT122" s="783"/>
      <c r="DU122" s="783"/>
      <c r="DV122" s="84">
        <v>0</v>
      </c>
      <c r="DW122" s="84">
        <v>0</v>
      </c>
      <c r="DX122" s="780"/>
      <c r="DY122" s="783"/>
      <c r="DZ122" s="780" t="s">
        <v>481</v>
      </c>
      <c r="EA122" s="780"/>
      <c r="EB122" s="95"/>
      <c r="EC122" s="783"/>
      <c r="ED122" s="95"/>
      <c r="EE122" s="783"/>
      <c r="EF122" s="783"/>
      <c r="EG122" s="783"/>
      <c r="EH122" s="783"/>
      <c r="EI122" s="780"/>
      <c r="EJ122" s="780"/>
      <c r="EK122" s="780"/>
      <c r="EL122" s="780"/>
      <c r="EM122" s="780"/>
      <c r="EN122" s="780"/>
      <c r="EO122" s="780"/>
      <c r="EP122" s="780" t="s">
        <v>451</v>
      </c>
      <c r="EQ122" s="783"/>
      <c r="ER122" s="780" t="s">
        <v>451</v>
      </c>
      <c r="ES122" s="780">
        <v>0</v>
      </c>
      <c r="ET122" s="780"/>
      <c r="EU122" s="780" t="s">
        <v>481</v>
      </c>
      <c r="EV122" s="780" t="s">
        <v>481</v>
      </c>
      <c r="EW122" s="780" t="s">
        <v>481</v>
      </c>
      <c r="EX122" s="780" t="s">
        <v>451</v>
      </c>
      <c r="EY122" s="780"/>
      <c r="EZ122" s="95" t="s">
        <v>481</v>
      </c>
      <c r="FA122" s="95"/>
      <c r="FB122" s="780"/>
      <c r="FC122" s="780"/>
      <c r="FD122" s="780"/>
      <c r="FE122" s="780"/>
      <c r="FF122" s="780" t="s">
        <v>481</v>
      </c>
      <c r="FG122" s="780" t="s">
        <v>481</v>
      </c>
      <c r="FH122" s="780"/>
      <c r="FI122" s="780"/>
      <c r="FJ122" s="780" t="s">
        <v>3943</v>
      </c>
      <c r="FK122" s="780"/>
      <c r="FL122" s="780"/>
      <c r="FM122" s="780"/>
      <c r="FN122" s="780"/>
      <c r="FO122" s="780"/>
      <c r="FP122" s="780"/>
      <c r="FQ122" s="780"/>
      <c r="FR122" s="780"/>
      <c r="FS122" s="780"/>
      <c r="FT122" s="780"/>
      <c r="FU122" s="783"/>
      <c r="FV122" s="785"/>
      <c r="FW122" s="780"/>
      <c r="FX122" s="95"/>
      <c r="FY122" s="95"/>
      <c r="FZ122" s="780"/>
      <c r="GA122" s="780"/>
      <c r="GB122" s="780"/>
      <c r="GC122" s="780"/>
      <c r="GD122" s="780"/>
      <c r="GE122" s="783"/>
      <c r="GF122" s="95"/>
      <c r="GG122" s="785" t="s">
        <v>481</v>
      </c>
      <c r="GH122" s="783"/>
      <c r="GI122" s="780" t="s">
        <v>481</v>
      </c>
      <c r="GJ122" s="780" t="s">
        <v>481</v>
      </c>
      <c r="GK122" s="780" t="s">
        <v>481</v>
      </c>
      <c r="GL122" s="780" t="s">
        <v>481</v>
      </c>
      <c r="GM122" s="780" t="s">
        <v>481</v>
      </c>
      <c r="GN122" s="780" t="s">
        <v>481</v>
      </c>
      <c r="GO122" s="780" t="s">
        <v>481</v>
      </c>
      <c r="GP122" s="780" t="s">
        <v>481</v>
      </c>
      <c r="GQ122" s="780"/>
      <c r="GR122" s="780" t="s">
        <v>481</v>
      </c>
      <c r="GS122" s="780" t="s">
        <v>481</v>
      </c>
      <c r="GT122" s="780" t="s">
        <v>481</v>
      </c>
      <c r="GU122" s="780" t="s">
        <v>481</v>
      </c>
      <c r="GV122" s="780" t="s">
        <v>481</v>
      </c>
      <c r="GW122" s="780" t="s">
        <v>481</v>
      </c>
      <c r="GX122" s="780" t="s">
        <v>481</v>
      </c>
      <c r="GY122" s="780"/>
      <c r="GZ122" s="780" t="s">
        <v>481</v>
      </c>
      <c r="HA122" s="780" t="s">
        <v>481</v>
      </c>
      <c r="HB122" s="780" t="s">
        <v>481</v>
      </c>
      <c r="HC122" s="780" t="s">
        <v>481</v>
      </c>
      <c r="HD122" s="780" t="s">
        <v>481</v>
      </c>
      <c r="HE122" s="783"/>
      <c r="HF122" s="783"/>
      <c r="HG122" s="783"/>
      <c r="HH122" s="783"/>
      <c r="HI122" s="780"/>
      <c r="HJ122" s="95" t="s">
        <v>481</v>
      </c>
      <c r="HK122" s="95"/>
      <c r="HL122" s="780"/>
      <c r="HM122" s="95"/>
      <c r="HN122" s="783"/>
      <c r="HO122" s="783"/>
      <c r="HP122" s="783"/>
      <c r="HQ122" s="783"/>
      <c r="HR122" s="783"/>
      <c r="HS122" s="780"/>
      <c r="HT122" s="780"/>
      <c r="HU122" s="780"/>
      <c r="HV122" s="780"/>
      <c r="HW122" s="780" t="s">
        <v>481</v>
      </c>
      <c r="HX122" s="780" t="s">
        <v>481</v>
      </c>
      <c r="HY122" s="780" t="s">
        <v>451</v>
      </c>
      <c r="HZ122" s="780" t="s">
        <v>451</v>
      </c>
      <c r="IA122" s="780"/>
      <c r="IB122" s="780"/>
      <c r="IC122" s="780" t="s">
        <v>481</v>
      </c>
      <c r="ID122" s="780"/>
      <c r="IE122" s="780"/>
      <c r="IF122" s="780"/>
      <c r="IG122" s="783"/>
      <c r="IH122" s="783"/>
      <c r="II122" s="780"/>
      <c r="IJ122" s="783"/>
      <c r="IK122" s="783"/>
      <c r="IL122" s="90"/>
      <c r="IM122" s="95" t="s">
        <v>481</v>
      </c>
      <c r="IN122" s="95" t="s">
        <v>481</v>
      </c>
      <c r="IO122" s="780"/>
      <c r="IP122" s="780"/>
      <c r="IQ122" s="780" t="s">
        <v>481</v>
      </c>
      <c r="IR122" s="785"/>
      <c r="IS122" s="780"/>
      <c r="IT122" s="780"/>
      <c r="IU122" s="780"/>
      <c r="IV122" s="780" t="s">
        <v>451</v>
      </c>
      <c r="IW122" s="95"/>
      <c r="IX122" s="95"/>
      <c r="IY122" s="95"/>
      <c r="IZ122" s="95"/>
      <c r="JA122" s="95"/>
      <c r="JB122" s="95"/>
      <c r="JC122" s="95"/>
      <c r="JD122" s="95"/>
      <c r="JE122" s="95"/>
      <c r="JF122" s="95"/>
      <c r="JG122" s="95"/>
      <c r="JH122" s="95"/>
      <c r="JI122" s="95"/>
      <c r="JJ122" s="95"/>
      <c r="JK122" s="95"/>
      <c r="JL122" s="95"/>
      <c r="JM122" s="95"/>
      <c r="JN122" s="95"/>
      <c r="JO122" s="95"/>
      <c r="JP122" s="95"/>
      <c r="JQ122" s="95"/>
      <c r="JR122" s="95"/>
      <c r="JS122" s="780"/>
      <c r="JT122" s="780"/>
      <c r="JU122" s="780"/>
      <c r="JV122" s="780"/>
      <c r="JW122" s="780"/>
      <c r="JX122" s="780"/>
      <c r="JY122" s="780"/>
      <c r="JZ122" s="780"/>
      <c r="KA122" s="783"/>
      <c r="KB122" s="780"/>
      <c r="KC122" s="780"/>
      <c r="KD122" s="780"/>
      <c r="KE122" s="780"/>
      <c r="KF122" s="780"/>
      <c r="KG122" s="780">
        <v>0</v>
      </c>
      <c r="KH122" s="780"/>
      <c r="KI122" s="780"/>
      <c r="KJ122" s="780">
        <v>0</v>
      </c>
      <c r="KK122" s="780"/>
      <c r="KL122" s="780"/>
      <c r="KM122" s="780"/>
      <c r="KN122" s="780"/>
      <c r="KO122" s="780"/>
      <c r="KP122" s="95"/>
      <c r="KQ122" s="783"/>
      <c r="KR122" s="90"/>
      <c r="KS122" s="783"/>
      <c r="KT122" s="90"/>
      <c r="KU122" s="90" t="s">
        <v>481</v>
      </c>
      <c r="KV122" s="90"/>
      <c r="KW122" s="90"/>
      <c r="KX122" s="90"/>
      <c r="KY122" s="90"/>
      <c r="KZ122" s="90"/>
      <c r="LA122" s="90" t="s">
        <v>481</v>
      </c>
      <c r="LB122" s="90" t="s">
        <v>481</v>
      </c>
      <c r="LC122" s="90" t="s">
        <v>481</v>
      </c>
      <c r="LD122" s="90" t="s">
        <v>481</v>
      </c>
      <c r="LE122" s="90" t="s">
        <v>481</v>
      </c>
      <c r="LF122" s="90" t="s">
        <v>481</v>
      </c>
      <c r="LG122" s="90" t="s">
        <v>481</v>
      </c>
      <c r="LH122" s="773">
        <v>2668</v>
      </c>
      <c r="LI122" s="90">
        <v>1467</v>
      </c>
      <c r="LJ122" s="90">
        <v>471</v>
      </c>
      <c r="LK122" s="90">
        <v>297</v>
      </c>
      <c r="LL122" s="90"/>
      <c r="LM122" s="90"/>
      <c r="LN122" s="90"/>
      <c r="LO122" s="90"/>
      <c r="LP122" s="90"/>
      <c r="LQ122" s="90"/>
    </row>
    <row r="123" spans="1:329" ht="28" x14ac:dyDescent="0.2">
      <c r="A123" s="750"/>
      <c r="B123" s="751"/>
      <c r="C123" s="750" t="s">
        <v>347</v>
      </c>
      <c r="D123" s="747" t="s">
        <v>348</v>
      </c>
      <c r="E123" s="85" t="s">
        <v>320</v>
      </c>
      <c r="F123" s="783"/>
      <c r="G123" s="95"/>
      <c r="H123" s="783"/>
      <c r="I123" s="783"/>
      <c r="J123" s="95" t="s">
        <v>451</v>
      </c>
      <c r="K123" s="780" t="s">
        <v>451</v>
      </c>
      <c r="L123" s="69" t="s">
        <v>492</v>
      </c>
      <c r="M123" s="69" t="s">
        <v>492</v>
      </c>
      <c r="N123" s="69" t="s">
        <v>492</v>
      </c>
      <c r="O123" s="69" t="s">
        <v>492</v>
      </c>
      <c r="P123" s="69" t="s">
        <v>492</v>
      </c>
      <c r="Q123" s="95"/>
      <c r="R123" s="780" t="s">
        <v>451</v>
      </c>
      <c r="S123" s="95" t="s">
        <v>451</v>
      </c>
      <c r="T123" s="780" t="s">
        <v>451</v>
      </c>
      <c r="U123" s="780" t="s">
        <v>451</v>
      </c>
      <c r="V123" s="95" t="s">
        <v>451</v>
      </c>
      <c r="W123" s="780" t="s">
        <v>451</v>
      </c>
      <c r="X123" s="95" t="s">
        <v>451</v>
      </c>
      <c r="Y123" s="95" t="s">
        <v>451</v>
      </c>
      <c r="Z123" s="95" t="s">
        <v>451</v>
      </c>
      <c r="AA123" s="783"/>
      <c r="AB123" s="95" t="s">
        <v>451</v>
      </c>
      <c r="AC123" s="784" t="s">
        <v>451</v>
      </c>
      <c r="AD123" s="783"/>
      <c r="AE123" s="783"/>
      <c r="AF123" s="783"/>
      <c r="AG123" s="783"/>
      <c r="AH123" s="783"/>
      <c r="AI123" s="783"/>
      <c r="AJ123" s="780" t="s">
        <v>451</v>
      </c>
      <c r="AK123" s="780" t="s">
        <v>451</v>
      </c>
      <c r="AL123" s="95" t="s">
        <v>451</v>
      </c>
      <c r="AM123" s="95" t="s">
        <v>451</v>
      </c>
      <c r="AN123" s="95" t="s">
        <v>451</v>
      </c>
      <c r="AO123" s="783"/>
      <c r="AP123" s="95" t="s">
        <v>451</v>
      </c>
      <c r="AQ123" s="783"/>
      <c r="AR123" s="780"/>
      <c r="AS123" s="780" t="s">
        <v>451</v>
      </c>
      <c r="AT123" s="783"/>
      <c r="AU123" s="95" t="s">
        <v>451</v>
      </c>
      <c r="AV123" s="780" t="s">
        <v>451</v>
      </c>
      <c r="AW123" s="780" t="s">
        <v>451</v>
      </c>
      <c r="AX123" s="95" t="s">
        <v>451</v>
      </c>
      <c r="AY123" s="95" t="s">
        <v>451</v>
      </c>
      <c r="AZ123" s="783"/>
      <c r="BA123" s="783"/>
      <c r="BB123" s="783"/>
      <c r="BC123" s="783"/>
      <c r="BD123" s="95" t="s">
        <v>492</v>
      </c>
      <c r="BE123" s="95" t="s">
        <v>492</v>
      </c>
      <c r="BF123" s="95"/>
      <c r="BG123" s="69" t="s">
        <v>492</v>
      </c>
      <c r="BH123" s="783"/>
      <c r="BI123" s="783"/>
      <c r="BJ123" s="783"/>
      <c r="BK123" s="783"/>
      <c r="BL123" s="69" t="s">
        <v>492</v>
      </c>
      <c r="BM123" s="69" t="s">
        <v>492</v>
      </c>
      <c r="BN123" s="783"/>
      <c r="BO123" s="783"/>
      <c r="BP123" s="69" t="s">
        <v>492</v>
      </c>
      <c r="BQ123" s="69" t="s">
        <v>492</v>
      </c>
      <c r="BR123" s="783"/>
      <c r="BS123" s="69" t="s">
        <v>492</v>
      </c>
      <c r="BT123" s="783"/>
      <c r="BU123" s="780" t="s">
        <v>451</v>
      </c>
      <c r="BV123" s="95" t="s">
        <v>451</v>
      </c>
      <c r="BW123" s="780" t="s">
        <v>451</v>
      </c>
      <c r="BX123" s="95" t="s">
        <v>451</v>
      </c>
      <c r="BY123" s="95" t="s">
        <v>451</v>
      </c>
      <c r="BZ123" s="95" t="s">
        <v>451</v>
      </c>
      <c r="CA123" s="95" t="s">
        <v>451</v>
      </c>
      <c r="CB123" s="95" t="s">
        <v>451</v>
      </c>
      <c r="CC123" s="95" t="s">
        <v>451</v>
      </c>
      <c r="CD123" s="95" t="s">
        <v>451</v>
      </c>
      <c r="CE123" s="95" t="s">
        <v>451</v>
      </c>
      <c r="CF123" s="95" t="s">
        <v>451</v>
      </c>
      <c r="CG123" s="95" t="s">
        <v>451</v>
      </c>
      <c r="CH123" s="780" t="s">
        <v>451</v>
      </c>
      <c r="CI123" s="95" t="s">
        <v>451</v>
      </c>
      <c r="CJ123" s="780" t="s">
        <v>451</v>
      </c>
      <c r="CK123" s="780" t="s">
        <v>451</v>
      </c>
      <c r="CL123" s="780" t="s">
        <v>451</v>
      </c>
      <c r="CM123" s="780" t="s">
        <v>451</v>
      </c>
      <c r="CN123" s="780" t="s">
        <v>451</v>
      </c>
      <c r="CO123" s="780" t="s">
        <v>451</v>
      </c>
      <c r="CP123" s="780" t="s">
        <v>451</v>
      </c>
      <c r="CQ123" s="780" t="s">
        <v>451</v>
      </c>
      <c r="CR123" s="95" t="s">
        <v>451</v>
      </c>
      <c r="CS123" s="780" t="s">
        <v>451</v>
      </c>
      <c r="CT123" s="95" t="s">
        <v>451</v>
      </c>
      <c r="CU123" s="780" t="s">
        <v>451</v>
      </c>
      <c r="CV123" s="780" t="s">
        <v>451</v>
      </c>
      <c r="CW123" s="780" t="s">
        <v>451</v>
      </c>
      <c r="CX123" s="780" t="s">
        <v>451</v>
      </c>
      <c r="CY123" s="780" t="s">
        <v>451</v>
      </c>
      <c r="CZ123" s="95" t="s">
        <v>451</v>
      </c>
      <c r="DA123" s="780" t="s">
        <v>451</v>
      </c>
      <c r="DB123" s="95" t="s">
        <v>995</v>
      </c>
      <c r="DC123" s="780" t="s">
        <v>451</v>
      </c>
      <c r="DD123" s="780" t="s">
        <v>451</v>
      </c>
      <c r="DE123" s="780" t="s">
        <v>451</v>
      </c>
      <c r="DF123" s="780" t="s">
        <v>451</v>
      </c>
      <c r="DG123" s="95" t="s">
        <v>451</v>
      </c>
      <c r="DH123" s="94" t="s">
        <v>451</v>
      </c>
      <c r="DI123" s="95" t="s">
        <v>451</v>
      </c>
      <c r="DJ123" s="95" t="s">
        <v>451</v>
      </c>
      <c r="DK123" s="95" t="s">
        <v>451</v>
      </c>
      <c r="DL123" s="95" t="s">
        <v>451</v>
      </c>
      <c r="DM123" s="780" t="s">
        <v>451</v>
      </c>
      <c r="DN123" s="780" t="s">
        <v>451</v>
      </c>
      <c r="DO123" s="780" t="s">
        <v>451</v>
      </c>
      <c r="DP123" s="780" t="s">
        <v>492</v>
      </c>
      <c r="DQ123" s="785" t="s">
        <v>451</v>
      </c>
      <c r="DR123" s="780" t="s">
        <v>451</v>
      </c>
      <c r="DS123" s="783"/>
      <c r="DT123" s="783"/>
      <c r="DU123" s="783"/>
      <c r="DV123" s="84" t="s">
        <v>492</v>
      </c>
      <c r="DW123" s="84" t="s">
        <v>492</v>
      </c>
      <c r="DX123" s="780" t="s">
        <v>451</v>
      </c>
      <c r="DY123" s="783"/>
      <c r="DZ123" s="780" t="s">
        <v>451</v>
      </c>
      <c r="EA123" s="780" t="s">
        <v>451</v>
      </c>
      <c r="EB123" s="95" t="s">
        <v>492</v>
      </c>
      <c r="EC123" s="783"/>
      <c r="ED123" s="95"/>
      <c r="EE123" s="783"/>
      <c r="EF123" s="783"/>
      <c r="EG123" s="783"/>
      <c r="EH123" s="783"/>
      <c r="EI123" s="780" t="s">
        <v>451</v>
      </c>
      <c r="EJ123" s="780" t="s">
        <v>451</v>
      </c>
      <c r="EK123" s="780" t="s">
        <v>451</v>
      </c>
      <c r="EL123" s="780" t="s">
        <v>451</v>
      </c>
      <c r="EM123" s="780" t="s">
        <v>451</v>
      </c>
      <c r="EN123" s="780" t="s">
        <v>457</v>
      </c>
      <c r="EO123" s="780" t="s">
        <v>457</v>
      </c>
      <c r="EP123" s="780" t="s">
        <v>451</v>
      </c>
      <c r="EQ123" s="783"/>
      <c r="ER123" s="780" t="s">
        <v>451</v>
      </c>
      <c r="ES123" s="780" t="s">
        <v>451</v>
      </c>
      <c r="ET123" s="780" t="s">
        <v>451</v>
      </c>
      <c r="EU123" s="780" t="s">
        <v>451</v>
      </c>
      <c r="EV123" s="780" t="s">
        <v>451</v>
      </c>
      <c r="EW123" s="780" t="s">
        <v>451</v>
      </c>
      <c r="EX123" s="780" t="s">
        <v>451</v>
      </c>
      <c r="EY123" s="780"/>
      <c r="EZ123" s="95" t="s">
        <v>451</v>
      </c>
      <c r="FA123" s="95" t="s">
        <v>451</v>
      </c>
      <c r="FB123" s="780" t="s">
        <v>451</v>
      </c>
      <c r="FC123" s="780" t="s">
        <v>451</v>
      </c>
      <c r="FD123" s="780" t="s">
        <v>451</v>
      </c>
      <c r="FE123" s="780" t="s">
        <v>451</v>
      </c>
      <c r="FF123" s="780" t="s">
        <v>451</v>
      </c>
      <c r="FG123" s="780" t="s">
        <v>451</v>
      </c>
      <c r="FH123" s="780" t="s">
        <v>451</v>
      </c>
      <c r="FI123" s="780"/>
      <c r="FJ123" s="780" t="s">
        <v>451</v>
      </c>
      <c r="FK123" s="780" t="s">
        <v>451</v>
      </c>
      <c r="FL123" s="780" t="s">
        <v>451</v>
      </c>
      <c r="FM123" s="780" t="s">
        <v>451</v>
      </c>
      <c r="FN123" s="780" t="s">
        <v>451</v>
      </c>
      <c r="FO123" s="780" t="s">
        <v>451</v>
      </c>
      <c r="FP123" s="780" t="s">
        <v>451</v>
      </c>
      <c r="FQ123" s="780" t="s">
        <v>451</v>
      </c>
      <c r="FR123" s="780" t="s">
        <v>451</v>
      </c>
      <c r="FS123" s="780" t="s">
        <v>451</v>
      </c>
      <c r="FT123" s="780" t="s">
        <v>451</v>
      </c>
      <c r="FU123" s="783"/>
      <c r="FV123" s="785" t="s">
        <v>451</v>
      </c>
      <c r="FW123" s="780" t="s">
        <v>451</v>
      </c>
      <c r="FX123" s="95" t="s">
        <v>451</v>
      </c>
      <c r="FY123" s="95" t="s">
        <v>492</v>
      </c>
      <c r="FZ123" s="780" t="s">
        <v>451</v>
      </c>
      <c r="GA123" s="780" t="s">
        <v>451</v>
      </c>
      <c r="GB123" s="780" t="s">
        <v>451</v>
      </c>
      <c r="GC123" s="780" t="s">
        <v>451</v>
      </c>
      <c r="GD123" s="780" t="s">
        <v>451</v>
      </c>
      <c r="GE123" s="783"/>
      <c r="GF123" s="95" t="s">
        <v>451</v>
      </c>
      <c r="GG123" s="785" t="s">
        <v>451</v>
      </c>
      <c r="GH123" s="783"/>
      <c r="GI123" s="780" t="s">
        <v>451</v>
      </c>
      <c r="GJ123" s="780" t="s">
        <v>492</v>
      </c>
      <c r="GK123" s="780" t="s">
        <v>451</v>
      </c>
      <c r="GL123" s="780" t="s">
        <v>451</v>
      </c>
      <c r="GM123" s="780" t="s">
        <v>451</v>
      </c>
      <c r="GN123" s="780" t="s">
        <v>451</v>
      </c>
      <c r="GO123" s="780" t="s">
        <v>451</v>
      </c>
      <c r="GP123" s="780" t="s">
        <v>451</v>
      </c>
      <c r="GQ123" s="780" t="s">
        <v>451</v>
      </c>
      <c r="GR123" s="780" t="s">
        <v>451</v>
      </c>
      <c r="GS123" s="780" t="s">
        <v>451</v>
      </c>
      <c r="GT123" s="780" t="s">
        <v>451</v>
      </c>
      <c r="GU123" s="780" t="s">
        <v>451</v>
      </c>
      <c r="GV123" s="780" t="s">
        <v>451</v>
      </c>
      <c r="GW123" s="780" t="s">
        <v>451</v>
      </c>
      <c r="GX123" s="780" t="s">
        <v>451</v>
      </c>
      <c r="GY123" s="780"/>
      <c r="GZ123" s="780" t="s">
        <v>451</v>
      </c>
      <c r="HA123" s="780" t="s">
        <v>451</v>
      </c>
      <c r="HB123" s="780" t="s">
        <v>451</v>
      </c>
      <c r="HC123" s="780" t="s">
        <v>451</v>
      </c>
      <c r="HD123" s="780" t="s">
        <v>451</v>
      </c>
      <c r="HE123" s="783"/>
      <c r="HF123" s="783"/>
      <c r="HG123" s="783"/>
      <c r="HH123" s="783"/>
      <c r="HI123" s="780" t="s">
        <v>451</v>
      </c>
      <c r="HJ123" s="95" t="s">
        <v>451</v>
      </c>
      <c r="HK123" s="95" t="s">
        <v>451</v>
      </c>
      <c r="HL123" s="780" t="s">
        <v>451</v>
      </c>
      <c r="HM123" s="95" t="s">
        <v>451</v>
      </c>
      <c r="HN123" s="783"/>
      <c r="HO123" s="783"/>
      <c r="HP123" s="783"/>
      <c r="HQ123" s="783"/>
      <c r="HR123" s="783"/>
      <c r="HS123" s="780" t="s">
        <v>451</v>
      </c>
      <c r="HT123" s="780" t="s">
        <v>451</v>
      </c>
      <c r="HU123" s="780" t="s">
        <v>451</v>
      </c>
      <c r="HV123" s="780" t="s">
        <v>451</v>
      </c>
      <c r="HW123" s="780" t="s">
        <v>451</v>
      </c>
      <c r="HX123" s="780" t="s">
        <v>451</v>
      </c>
      <c r="HY123" s="780" t="s">
        <v>451</v>
      </c>
      <c r="HZ123" s="780" t="s">
        <v>451</v>
      </c>
      <c r="IA123" s="780" t="s">
        <v>451</v>
      </c>
      <c r="IB123" s="780" t="s">
        <v>451</v>
      </c>
      <c r="IC123" s="780" t="s">
        <v>451</v>
      </c>
      <c r="ID123" s="780" t="s">
        <v>451</v>
      </c>
      <c r="IE123" s="780" t="s">
        <v>451</v>
      </c>
      <c r="IF123" s="780" t="s">
        <v>451</v>
      </c>
      <c r="IG123" s="783"/>
      <c r="IH123" s="783"/>
      <c r="II123" s="780" t="s">
        <v>451</v>
      </c>
      <c r="IJ123" s="783"/>
      <c r="IK123" s="783"/>
      <c r="IL123" s="90"/>
      <c r="IM123" s="95" t="s">
        <v>451</v>
      </c>
      <c r="IN123" s="95" t="s">
        <v>451</v>
      </c>
      <c r="IO123" s="780" t="s">
        <v>451</v>
      </c>
      <c r="IP123" s="780"/>
      <c r="IQ123" s="780" t="s">
        <v>481</v>
      </c>
      <c r="IR123" s="785" t="s">
        <v>451</v>
      </c>
      <c r="IS123" s="780" t="s">
        <v>451</v>
      </c>
      <c r="IT123" s="780" t="s">
        <v>451</v>
      </c>
      <c r="IU123" s="780" t="s">
        <v>451</v>
      </c>
      <c r="IV123" s="780" t="s">
        <v>451</v>
      </c>
      <c r="IW123" s="95" t="s">
        <v>492</v>
      </c>
      <c r="IX123" s="95" t="s">
        <v>489</v>
      </c>
      <c r="IY123" s="95" t="s">
        <v>492</v>
      </c>
      <c r="IZ123" s="95" t="s">
        <v>489</v>
      </c>
      <c r="JA123" s="95" t="s">
        <v>972</v>
      </c>
      <c r="JB123" s="95" t="s">
        <v>972</v>
      </c>
      <c r="JC123" s="95" t="s">
        <v>972</v>
      </c>
      <c r="JD123" s="95" t="s">
        <v>972</v>
      </c>
      <c r="JE123" s="95" t="s">
        <v>972</v>
      </c>
      <c r="JF123" s="95" t="s">
        <v>972</v>
      </c>
      <c r="JG123" s="95" t="s">
        <v>457</v>
      </c>
      <c r="JH123" s="95" t="s">
        <v>457</v>
      </c>
      <c r="JI123" s="95" t="s">
        <v>679</v>
      </c>
      <c r="JJ123" s="95" t="s">
        <v>451</v>
      </c>
      <c r="JK123" s="95" t="s">
        <v>451</v>
      </c>
      <c r="JL123" s="95" t="s">
        <v>451</v>
      </c>
      <c r="JM123" s="95" t="s">
        <v>457</v>
      </c>
      <c r="JN123" s="95" t="s">
        <v>457</v>
      </c>
      <c r="JO123" s="95" t="s">
        <v>457</v>
      </c>
      <c r="JP123" s="95" t="s">
        <v>457</v>
      </c>
      <c r="JQ123" s="95" t="s">
        <v>451</v>
      </c>
      <c r="JR123" s="95" t="s">
        <v>457</v>
      </c>
      <c r="JS123" s="780" t="s">
        <v>451</v>
      </c>
      <c r="JT123" s="780" t="s">
        <v>451</v>
      </c>
      <c r="JU123" s="780"/>
      <c r="JV123" s="780"/>
      <c r="JW123" s="780" t="s">
        <v>451</v>
      </c>
      <c r="JX123" s="780" t="s">
        <v>451</v>
      </c>
      <c r="JY123" s="780" t="s">
        <v>451</v>
      </c>
      <c r="JZ123" s="780" t="s">
        <v>451</v>
      </c>
      <c r="KA123" s="783"/>
      <c r="KB123" s="780" t="s">
        <v>451</v>
      </c>
      <c r="KC123" s="780" t="s">
        <v>451</v>
      </c>
      <c r="KD123" s="780" t="s">
        <v>451</v>
      </c>
      <c r="KE123" s="780" t="s">
        <v>451</v>
      </c>
      <c r="KF123" s="780" t="s">
        <v>451</v>
      </c>
      <c r="KG123" s="780">
        <v>0</v>
      </c>
      <c r="KH123" s="780" t="s">
        <v>451</v>
      </c>
      <c r="KI123" s="780" t="s">
        <v>451</v>
      </c>
      <c r="KJ123" s="780" t="s">
        <v>451</v>
      </c>
      <c r="KK123" s="780" t="s">
        <v>451</v>
      </c>
      <c r="KL123" s="780" t="s">
        <v>451</v>
      </c>
      <c r="KM123" s="780" t="s">
        <v>451</v>
      </c>
      <c r="KN123" s="780" t="s">
        <v>451</v>
      </c>
      <c r="KO123" s="780" t="s">
        <v>451</v>
      </c>
      <c r="KP123" s="95" t="s">
        <v>451</v>
      </c>
      <c r="KQ123" s="783"/>
      <c r="KR123" s="90" t="s">
        <v>492</v>
      </c>
      <c r="KS123" s="783"/>
      <c r="KT123" s="90" t="s">
        <v>492</v>
      </c>
      <c r="KU123" s="90" t="s">
        <v>492</v>
      </c>
      <c r="KV123" s="90" t="s">
        <v>492</v>
      </c>
      <c r="KW123" s="90"/>
      <c r="KX123" s="90" t="s">
        <v>492</v>
      </c>
      <c r="KY123" s="90" t="s">
        <v>492</v>
      </c>
      <c r="KZ123" s="90" t="s">
        <v>492</v>
      </c>
      <c r="LA123" s="90" t="s">
        <v>492</v>
      </c>
      <c r="LB123" s="90" t="s">
        <v>492</v>
      </c>
      <c r="LC123" s="90" t="s">
        <v>492</v>
      </c>
      <c r="LD123" s="90" t="s">
        <v>492</v>
      </c>
      <c r="LE123" s="90" t="s">
        <v>492</v>
      </c>
      <c r="LF123" s="90" t="s">
        <v>489</v>
      </c>
      <c r="LG123" s="90" t="s">
        <v>492</v>
      </c>
      <c r="LH123" s="90"/>
      <c r="LI123" s="90"/>
      <c r="LJ123" s="90" t="s">
        <v>492</v>
      </c>
      <c r="LK123" s="90"/>
      <c r="LL123" s="90" t="s">
        <v>492</v>
      </c>
      <c r="LM123" s="90"/>
      <c r="LN123" s="90" t="s">
        <v>492</v>
      </c>
      <c r="LO123" s="90" t="s">
        <v>492</v>
      </c>
      <c r="LP123" s="90" t="s">
        <v>492</v>
      </c>
      <c r="LQ123" s="90" t="s">
        <v>492</v>
      </c>
    </row>
    <row r="124" spans="1:329" ht="94.5" customHeight="1" x14ac:dyDescent="0.2">
      <c r="A124" s="750"/>
      <c r="B124" s="751"/>
      <c r="C124" s="750"/>
      <c r="D124" s="747"/>
      <c r="E124" s="85" t="s">
        <v>321</v>
      </c>
      <c r="F124" s="783"/>
      <c r="G124" s="95"/>
      <c r="H124" s="783"/>
      <c r="I124" s="783"/>
      <c r="J124" s="95"/>
      <c r="K124" s="780"/>
      <c r="L124" s="69" t="s">
        <v>481</v>
      </c>
      <c r="M124" s="69" t="s">
        <v>481</v>
      </c>
      <c r="N124" s="69" t="s">
        <v>481</v>
      </c>
      <c r="O124" s="69" t="s">
        <v>481</v>
      </c>
      <c r="P124" s="69" t="s">
        <v>481</v>
      </c>
      <c r="Q124" s="95"/>
      <c r="R124" s="780" t="s">
        <v>4783</v>
      </c>
      <c r="S124" s="95"/>
      <c r="T124" s="780"/>
      <c r="U124" s="780"/>
      <c r="V124" s="95"/>
      <c r="W124" s="780"/>
      <c r="X124" s="95"/>
      <c r="Y124" s="95"/>
      <c r="Z124" s="95"/>
      <c r="AA124" s="783"/>
      <c r="AB124" s="95"/>
      <c r="AC124" s="784"/>
      <c r="AD124" s="783"/>
      <c r="AE124" s="783"/>
      <c r="AF124" s="783"/>
      <c r="AG124" s="783"/>
      <c r="AH124" s="783"/>
      <c r="AI124" s="783"/>
      <c r="AJ124" s="780"/>
      <c r="AK124" s="780"/>
      <c r="AL124" s="95"/>
      <c r="AM124" s="95"/>
      <c r="AN124" s="95"/>
      <c r="AO124" s="783"/>
      <c r="AP124" s="95"/>
      <c r="AQ124" s="783"/>
      <c r="AR124" s="780"/>
      <c r="AS124" s="780" t="s">
        <v>3243</v>
      </c>
      <c r="AT124" s="783"/>
      <c r="AU124" s="95"/>
      <c r="AV124" s="780"/>
      <c r="AW124" s="780"/>
      <c r="AX124" s="95"/>
      <c r="AY124" s="95"/>
      <c r="AZ124" s="783"/>
      <c r="BA124" s="783"/>
      <c r="BB124" s="783"/>
      <c r="BC124" s="783"/>
      <c r="BD124" s="95"/>
      <c r="BE124" s="95"/>
      <c r="BF124" s="95"/>
      <c r="BG124" s="783"/>
      <c r="BH124" s="783"/>
      <c r="BI124" s="783"/>
      <c r="BJ124" s="783"/>
      <c r="BK124" s="783"/>
      <c r="BL124" s="783"/>
      <c r="BM124" s="783"/>
      <c r="BN124" s="783"/>
      <c r="BO124" s="783"/>
      <c r="BP124" s="783"/>
      <c r="BQ124" s="69" t="s">
        <v>492</v>
      </c>
      <c r="BR124" s="783"/>
      <c r="BS124" s="783" t="s">
        <v>481</v>
      </c>
      <c r="BT124" s="783"/>
      <c r="BU124" s="780" t="s">
        <v>481</v>
      </c>
      <c r="BV124" s="95"/>
      <c r="BW124" s="780"/>
      <c r="BX124" s="95"/>
      <c r="BY124" s="95"/>
      <c r="BZ124" s="95" t="s">
        <v>481</v>
      </c>
      <c r="CA124" s="95"/>
      <c r="CB124" s="95"/>
      <c r="CC124" s="95"/>
      <c r="CD124" s="95"/>
      <c r="CE124" s="95"/>
      <c r="CF124" s="95"/>
      <c r="CG124" s="95"/>
      <c r="CH124" s="780"/>
      <c r="CI124" s="95" t="s">
        <v>451</v>
      </c>
      <c r="CJ124" s="780"/>
      <c r="CK124" s="780"/>
      <c r="CL124" s="780"/>
      <c r="CM124" s="780"/>
      <c r="CN124" s="780"/>
      <c r="CO124" s="780"/>
      <c r="CP124" s="780"/>
      <c r="CQ124" s="780">
        <v>0</v>
      </c>
      <c r="CR124" s="95">
        <v>0</v>
      </c>
      <c r="CS124" s="780">
        <v>0</v>
      </c>
      <c r="CT124" s="95"/>
      <c r="CU124" s="780">
        <v>0</v>
      </c>
      <c r="CV124" s="780" t="s">
        <v>481</v>
      </c>
      <c r="CW124" s="780"/>
      <c r="CX124" s="780"/>
      <c r="CY124" s="780"/>
      <c r="CZ124" s="95"/>
      <c r="DA124" s="780"/>
      <c r="DB124" s="95"/>
      <c r="DC124" s="780"/>
      <c r="DD124" s="780"/>
      <c r="DE124" s="780"/>
      <c r="DF124" s="780"/>
      <c r="DG124" s="95" t="s">
        <v>451</v>
      </c>
      <c r="DH124" s="94"/>
      <c r="DI124" s="95"/>
      <c r="DJ124" s="95"/>
      <c r="DK124" s="95" t="s">
        <v>481</v>
      </c>
      <c r="DL124" s="95"/>
      <c r="DM124" s="780" t="s">
        <v>451</v>
      </c>
      <c r="DN124" s="780"/>
      <c r="DO124" s="780"/>
      <c r="DP124" s="780"/>
      <c r="DQ124" s="785"/>
      <c r="DR124" s="780"/>
      <c r="DS124" s="783"/>
      <c r="DT124" s="783"/>
      <c r="DU124" s="783"/>
      <c r="DV124" s="84"/>
      <c r="DW124" s="84"/>
      <c r="DX124" s="780"/>
      <c r="DY124" s="783"/>
      <c r="DZ124" s="780" t="s">
        <v>481</v>
      </c>
      <c r="EA124" s="780"/>
      <c r="EB124" s="95"/>
      <c r="EC124" s="783"/>
      <c r="ED124" s="95"/>
      <c r="EE124" s="783"/>
      <c r="EF124" s="783"/>
      <c r="EG124" s="783"/>
      <c r="EH124" s="783"/>
      <c r="EI124" s="780"/>
      <c r="EJ124" s="780"/>
      <c r="EK124" s="780"/>
      <c r="EL124" s="780"/>
      <c r="EM124" s="780"/>
      <c r="EN124" s="780" t="s">
        <v>6814</v>
      </c>
      <c r="EO124" s="780" t="s">
        <v>2505</v>
      </c>
      <c r="EP124" s="780" t="s">
        <v>451</v>
      </c>
      <c r="EQ124" s="783"/>
      <c r="ER124" s="780" t="s">
        <v>451</v>
      </c>
      <c r="ES124" s="780" t="s">
        <v>481</v>
      </c>
      <c r="ET124" s="780"/>
      <c r="EU124" s="780" t="s">
        <v>481</v>
      </c>
      <c r="EV124" s="780" t="s">
        <v>481</v>
      </c>
      <c r="EW124" s="780" t="s">
        <v>481</v>
      </c>
      <c r="EX124" s="780" t="s">
        <v>451</v>
      </c>
      <c r="EY124" s="780" t="s">
        <v>451</v>
      </c>
      <c r="EZ124" s="95" t="s">
        <v>481</v>
      </c>
      <c r="FA124" s="95"/>
      <c r="FB124" s="780"/>
      <c r="FC124" s="780"/>
      <c r="FD124" s="780"/>
      <c r="FE124" s="780"/>
      <c r="FF124" s="780" t="s">
        <v>481</v>
      </c>
      <c r="FG124" s="780" t="s">
        <v>481</v>
      </c>
      <c r="FH124" s="780"/>
      <c r="FI124" s="780" t="s">
        <v>451</v>
      </c>
      <c r="FJ124" s="780" t="s">
        <v>3943</v>
      </c>
      <c r="FK124" s="780"/>
      <c r="FL124" s="780"/>
      <c r="FM124" s="780"/>
      <c r="FN124" s="780"/>
      <c r="FO124" s="780"/>
      <c r="FP124" s="780"/>
      <c r="FQ124" s="780"/>
      <c r="FR124" s="780"/>
      <c r="FS124" s="780"/>
      <c r="FT124" s="780"/>
      <c r="FU124" s="783"/>
      <c r="FV124" s="785"/>
      <c r="FW124" s="780"/>
      <c r="FX124" s="95"/>
      <c r="FY124" s="95"/>
      <c r="FZ124" s="780"/>
      <c r="GA124" s="780"/>
      <c r="GB124" s="780"/>
      <c r="GC124" s="780"/>
      <c r="GD124" s="780"/>
      <c r="GE124" s="783"/>
      <c r="GF124" s="95"/>
      <c r="GG124" s="785" t="s">
        <v>481</v>
      </c>
      <c r="GH124" s="783"/>
      <c r="GI124" s="780" t="s">
        <v>481</v>
      </c>
      <c r="GJ124" s="780" t="s">
        <v>481</v>
      </c>
      <c r="GK124" s="780" t="s">
        <v>481</v>
      </c>
      <c r="GL124" s="780" t="s">
        <v>481</v>
      </c>
      <c r="GM124" s="780" t="s">
        <v>6815</v>
      </c>
      <c r="GN124" s="780" t="s">
        <v>481</v>
      </c>
      <c r="GO124" s="780" t="s">
        <v>481</v>
      </c>
      <c r="GP124" s="780" t="s">
        <v>481</v>
      </c>
      <c r="GQ124" s="780" t="s">
        <v>481</v>
      </c>
      <c r="GR124" s="780" t="s">
        <v>481</v>
      </c>
      <c r="GS124" s="780" t="s">
        <v>481</v>
      </c>
      <c r="GT124" s="780" t="s">
        <v>481</v>
      </c>
      <c r="GU124" s="780" t="s">
        <v>481</v>
      </c>
      <c r="GV124" s="780" t="s">
        <v>481</v>
      </c>
      <c r="GW124" s="780" t="s">
        <v>481</v>
      </c>
      <c r="GX124" s="780" t="s">
        <v>481</v>
      </c>
      <c r="GY124" s="780"/>
      <c r="GZ124" s="780" t="s">
        <v>481</v>
      </c>
      <c r="HA124" s="780" t="s">
        <v>481</v>
      </c>
      <c r="HB124" s="780" t="s">
        <v>481</v>
      </c>
      <c r="HC124" s="780" t="s">
        <v>481</v>
      </c>
      <c r="HD124" s="780" t="s">
        <v>481</v>
      </c>
      <c r="HE124" s="783"/>
      <c r="HF124" s="783"/>
      <c r="HG124" s="783"/>
      <c r="HH124" s="783"/>
      <c r="HI124" s="780"/>
      <c r="HJ124" s="95" t="s">
        <v>481</v>
      </c>
      <c r="HK124" s="95"/>
      <c r="HL124" s="780"/>
      <c r="HM124" s="95"/>
      <c r="HN124" s="783"/>
      <c r="HO124" s="783"/>
      <c r="HP124" s="783"/>
      <c r="HQ124" s="783"/>
      <c r="HR124" s="783"/>
      <c r="HS124" s="780"/>
      <c r="HT124" s="780"/>
      <c r="HU124" s="780"/>
      <c r="HV124" s="780"/>
      <c r="HW124" s="780" t="s">
        <v>481</v>
      </c>
      <c r="HX124" s="780" t="s">
        <v>481</v>
      </c>
      <c r="HY124" s="780" t="s">
        <v>451</v>
      </c>
      <c r="HZ124" s="780" t="s">
        <v>451</v>
      </c>
      <c r="IA124" s="780"/>
      <c r="IB124" s="780"/>
      <c r="IC124" s="780" t="s">
        <v>481</v>
      </c>
      <c r="ID124" s="780"/>
      <c r="IE124" s="780"/>
      <c r="IF124" s="780"/>
      <c r="IG124" s="783"/>
      <c r="IH124" s="783"/>
      <c r="II124" s="780"/>
      <c r="IJ124" s="783"/>
      <c r="IK124" s="783"/>
      <c r="IL124" s="90"/>
      <c r="IM124" s="95" t="s">
        <v>481</v>
      </c>
      <c r="IN124" s="95" t="s">
        <v>481</v>
      </c>
      <c r="IO124" s="780"/>
      <c r="IP124" s="780"/>
      <c r="IQ124" s="780" t="s">
        <v>481</v>
      </c>
      <c r="IR124" s="785"/>
      <c r="IS124" s="780"/>
      <c r="IT124" s="780"/>
      <c r="IU124" s="780"/>
      <c r="IV124" s="780" t="s">
        <v>451</v>
      </c>
      <c r="IW124" s="95"/>
      <c r="IX124" s="95" t="s">
        <v>2505</v>
      </c>
      <c r="IY124" s="95"/>
      <c r="IZ124" s="95" t="s">
        <v>6816</v>
      </c>
      <c r="JA124" s="95" t="s">
        <v>6817</v>
      </c>
      <c r="JB124" s="95" t="s">
        <v>2505</v>
      </c>
      <c r="JC124" s="95" t="s">
        <v>6509</v>
      </c>
      <c r="JD124" s="95" t="s">
        <v>6818</v>
      </c>
      <c r="JE124" s="95" t="s">
        <v>6819</v>
      </c>
      <c r="JF124" s="95" t="s">
        <v>789</v>
      </c>
      <c r="JG124" s="95" t="s">
        <v>6530</v>
      </c>
      <c r="JH124" s="95" t="s">
        <v>789</v>
      </c>
      <c r="JI124" s="95" t="s">
        <v>862</v>
      </c>
      <c r="JJ124" s="95"/>
      <c r="JK124" s="95"/>
      <c r="JL124" s="95"/>
      <c r="JM124" s="95" t="s">
        <v>6530</v>
      </c>
      <c r="JN124" s="95" t="s">
        <v>6820</v>
      </c>
      <c r="JO124" s="95" t="s">
        <v>789</v>
      </c>
      <c r="JP124" s="95" t="s">
        <v>862</v>
      </c>
      <c r="JQ124" s="95"/>
      <c r="JR124" s="95" t="s">
        <v>6821</v>
      </c>
      <c r="JS124" s="780"/>
      <c r="JT124" s="780"/>
      <c r="JU124" s="780"/>
      <c r="JV124" s="780"/>
      <c r="JW124" s="780"/>
      <c r="JX124" s="780"/>
      <c r="JY124" s="780"/>
      <c r="JZ124" s="780"/>
      <c r="KA124" s="783"/>
      <c r="KB124" s="780"/>
      <c r="KC124" s="780"/>
      <c r="KD124" s="780"/>
      <c r="KE124" s="780"/>
      <c r="KF124" s="780"/>
      <c r="KG124" s="780">
        <v>0</v>
      </c>
      <c r="KH124" s="780"/>
      <c r="KI124" s="780"/>
      <c r="KJ124" s="780"/>
      <c r="KK124" s="780"/>
      <c r="KL124" s="780"/>
      <c r="KM124" s="780"/>
      <c r="KN124" s="780"/>
      <c r="KO124" s="780"/>
      <c r="KP124" s="95"/>
      <c r="KQ124" s="783"/>
      <c r="KR124" s="90"/>
      <c r="KS124" s="783"/>
      <c r="KT124" s="90"/>
      <c r="KU124" s="90" t="s">
        <v>481</v>
      </c>
      <c r="KV124" s="90"/>
      <c r="KW124" s="90"/>
      <c r="KX124" s="90"/>
      <c r="KY124" s="90"/>
      <c r="KZ124" s="90"/>
      <c r="LA124" s="90" t="s">
        <v>481</v>
      </c>
      <c r="LB124" s="90" t="s">
        <v>481</v>
      </c>
      <c r="LC124" s="90" t="s">
        <v>481</v>
      </c>
      <c r="LD124" s="90" t="s">
        <v>481</v>
      </c>
      <c r="LE124" s="90" t="s">
        <v>481</v>
      </c>
      <c r="LF124" s="90" t="s">
        <v>1941</v>
      </c>
      <c r="LG124" s="90" t="s">
        <v>481</v>
      </c>
      <c r="LH124" s="90"/>
      <c r="LI124" s="90"/>
      <c r="LJ124" s="90"/>
      <c r="LK124" s="90"/>
      <c r="LL124" s="90"/>
      <c r="LM124" s="90"/>
      <c r="LN124" s="90"/>
      <c r="LO124" s="90"/>
      <c r="LP124" s="90"/>
      <c r="LQ124" s="90"/>
    </row>
    <row r="125" spans="1:329" ht="28" x14ac:dyDescent="0.2">
      <c r="A125" s="750"/>
      <c r="B125" s="751"/>
      <c r="C125" s="750"/>
      <c r="D125" s="747"/>
      <c r="E125" s="85" t="s">
        <v>325</v>
      </c>
      <c r="F125" s="783"/>
      <c r="G125" s="95"/>
      <c r="H125" s="783"/>
      <c r="I125" s="783"/>
      <c r="J125" s="95"/>
      <c r="K125" s="780"/>
      <c r="L125" s="69" t="s">
        <v>481</v>
      </c>
      <c r="M125" s="69" t="s">
        <v>481</v>
      </c>
      <c r="N125" s="69" t="s">
        <v>481</v>
      </c>
      <c r="O125" s="69" t="s">
        <v>481</v>
      </c>
      <c r="P125" s="69" t="s">
        <v>481</v>
      </c>
      <c r="Q125" s="95"/>
      <c r="R125" s="780" t="s">
        <v>4783</v>
      </c>
      <c r="S125" s="95"/>
      <c r="T125" s="780"/>
      <c r="U125" s="780"/>
      <c r="V125" s="95"/>
      <c r="W125" s="780"/>
      <c r="X125" s="95"/>
      <c r="Y125" s="95"/>
      <c r="Z125" s="95"/>
      <c r="AA125" s="783"/>
      <c r="AB125" s="95"/>
      <c r="AC125" s="784"/>
      <c r="AD125" s="783"/>
      <c r="AE125" s="783"/>
      <c r="AF125" s="783"/>
      <c r="AG125" s="783"/>
      <c r="AH125" s="783"/>
      <c r="AI125" s="783"/>
      <c r="AJ125" s="780"/>
      <c r="AK125" s="780"/>
      <c r="AL125" s="95"/>
      <c r="AM125" s="95"/>
      <c r="AN125" s="95"/>
      <c r="AO125" s="783"/>
      <c r="AP125" s="95"/>
      <c r="AQ125" s="783"/>
      <c r="AR125" s="780"/>
      <c r="AS125" s="780" t="s">
        <v>3243</v>
      </c>
      <c r="AT125" s="783"/>
      <c r="AU125" s="95"/>
      <c r="AV125" s="780"/>
      <c r="AW125" s="780"/>
      <c r="AX125" s="95"/>
      <c r="AY125" s="95"/>
      <c r="AZ125" s="783"/>
      <c r="BA125" s="783"/>
      <c r="BB125" s="783"/>
      <c r="BC125" s="783"/>
      <c r="BD125" s="95"/>
      <c r="BE125" s="95"/>
      <c r="BF125" s="95"/>
      <c r="BG125" s="783"/>
      <c r="BH125" s="783"/>
      <c r="BI125" s="783"/>
      <c r="BJ125" s="783"/>
      <c r="BK125" s="783"/>
      <c r="BL125" s="783"/>
      <c r="BM125" s="783"/>
      <c r="BN125" s="783"/>
      <c r="BO125" s="783"/>
      <c r="BP125" s="783"/>
      <c r="BQ125" s="69" t="s">
        <v>492</v>
      </c>
      <c r="BR125" s="783"/>
      <c r="BS125" s="783" t="s">
        <v>481</v>
      </c>
      <c r="BT125" s="783"/>
      <c r="BU125" s="780" t="s">
        <v>481</v>
      </c>
      <c r="BV125" s="95"/>
      <c r="BW125" s="780"/>
      <c r="BX125" s="95"/>
      <c r="BY125" s="95"/>
      <c r="BZ125" s="95" t="s">
        <v>481</v>
      </c>
      <c r="CA125" s="95"/>
      <c r="CB125" s="95"/>
      <c r="CC125" s="95"/>
      <c r="CD125" s="95"/>
      <c r="CE125" s="95"/>
      <c r="CF125" s="95"/>
      <c r="CG125" s="95"/>
      <c r="CH125" s="780">
        <v>0</v>
      </c>
      <c r="CI125" s="95">
        <v>0</v>
      </c>
      <c r="CJ125" s="780">
        <v>0</v>
      </c>
      <c r="CK125" s="780">
        <v>0</v>
      </c>
      <c r="CL125" s="780">
        <v>0</v>
      </c>
      <c r="CM125" s="780"/>
      <c r="CN125" s="780"/>
      <c r="CO125" s="780"/>
      <c r="CP125" s="780"/>
      <c r="CQ125" s="780">
        <v>0</v>
      </c>
      <c r="CR125" s="95">
        <v>0</v>
      </c>
      <c r="CS125" s="780">
        <v>0</v>
      </c>
      <c r="CT125" s="95"/>
      <c r="CU125" s="780">
        <v>0</v>
      </c>
      <c r="CV125" s="780" t="s">
        <v>481</v>
      </c>
      <c r="CW125" s="780"/>
      <c r="CX125" s="780"/>
      <c r="CY125" s="780"/>
      <c r="CZ125" s="95"/>
      <c r="DA125" s="780"/>
      <c r="DB125" s="95"/>
      <c r="DC125" s="780"/>
      <c r="DD125" s="780"/>
      <c r="DE125" s="780"/>
      <c r="DF125" s="780"/>
      <c r="DG125" s="95">
        <v>0</v>
      </c>
      <c r="DH125" s="94"/>
      <c r="DI125" s="95"/>
      <c r="DJ125" s="95"/>
      <c r="DK125" s="95">
        <v>0</v>
      </c>
      <c r="DL125" s="95"/>
      <c r="DM125" s="780" t="s">
        <v>451</v>
      </c>
      <c r="DN125" s="780"/>
      <c r="DO125" s="780"/>
      <c r="DP125" s="780"/>
      <c r="DQ125" s="785"/>
      <c r="DR125" s="780"/>
      <c r="DS125" s="783"/>
      <c r="DT125" s="783"/>
      <c r="DU125" s="783"/>
      <c r="DV125" s="84">
        <v>0</v>
      </c>
      <c r="DW125" s="84">
        <v>0</v>
      </c>
      <c r="DX125" s="780"/>
      <c r="DY125" s="783"/>
      <c r="DZ125" s="780" t="s">
        <v>481</v>
      </c>
      <c r="EA125" s="780"/>
      <c r="EB125" s="95"/>
      <c r="EC125" s="783"/>
      <c r="ED125" s="95"/>
      <c r="EE125" s="783"/>
      <c r="EF125" s="783"/>
      <c r="EG125" s="783"/>
      <c r="EH125" s="783"/>
      <c r="EI125" s="780"/>
      <c r="EJ125" s="780"/>
      <c r="EK125" s="780"/>
      <c r="EL125" s="780"/>
      <c r="EM125" s="780"/>
      <c r="EN125" s="780">
        <v>7</v>
      </c>
      <c r="EO125" s="780">
        <v>11</v>
      </c>
      <c r="EP125" s="780" t="s">
        <v>451</v>
      </c>
      <c r="EQ125" s="783"/>
      <c r="ER125" s="780" t="s">
        <v>451</v>
      </c>
      <c r="ES125" s="780">
        <v>0</v>
      </c>
      <c r="ET125" s="780"/>
      <c r="EU125" s="780" t="s">
        <v>481</v>
      </c>
      <c r="EV125" s="780" t="s">
        <v>481</v>
      </c>
      <c r="EW125" s="780" t="s">
        <v>481</v>
      </c>
      <c r="EX125" s="780" t="s">
        <v>451</v>
      </c>
      <c r="EY125" s="780"/>
      <c r="EZ125" s="95" t="s">
        <v>481</v>
      </c>
      <c r="FA125" s="95"/>
      <c r="FB125" s="780"/>
      <c r="FC125" s="780"/>
      <c r="FD125" s="780"/>
      <c r="FE125" s="780"/>
      <c r="FF125" s="780" t="s">
        <v>481</v>
      </c>
      <c r="FG125" s="780" t="s">
        <v>481</v>
      </c>
      <c r="FH125" s="780"/>
      <c r="FI125" s="780"/>
      <c r="FJ125" s="780" t="s">
        <v>3943</v>
      </c>
      <c r="FK125" s="780"/>
      <c r="FL125" s="780"/>
      <c r="FM125" s="780"/>
      <c r="FN125" s="780"/>
      <c r="FO125" s="780"/>
      <c r="FP125" s="780"/>
      <c r="FQ125" s="780"/>
      <c r="FR125" s="780"/>
      <c r="FS125" s="780"/>
      <c r="FT125" s="780"/>
      <c r="FU125" s="783"/>
      <c r="FV125" s="785"/>
      <c r="FW125" s="780"/>
      <c r="FX125" s="95"/>
      <c r="FY125" s="95"/>
      <c r="FZ125" s="780"/>
      <c r="GA125" s="780"/>
      <c r="GB125" s="780"/>
      <c r="GC125" s="780"/>
      <c r="GD125" s="780"/>
      <c r="GE125" s="783"/>
      <c r="GF125" s="95"/>
      <c r="GG125" s="785" t="s">
        <v>481</v>
      </c>
      <c r="GH125" s="783"/>
      <c r="GI125" s="780" t="s">
        <v>481</v>
      </c>
      <c r="GJ125" s="780" t="s">
        <v>481</v>
      </c>
      <c r="GK125" s="780" t="s">
        <v>481</v>
      </c>
      <c r="GL125" s="780" t="s">
        <v>481</v>
      </c>
      <c r="GM125" s="780">
        <v>11</v>
      </c>
      <c r="GN125" s="780" t="s">
        <v>481</v>
      </c>
      <c r="GO125" s="780" t="s">
        <v>481</v>
      </c>
      <c r="GP125" s="780" t="s">
        <v>481</v>
      </c>
      <c r="GQ125" s="780" t="s">
        <v>481</v>
      </c>
      <c r="GR125" s="780" t="s">
        <v>481</v>
      </c>
      <c r="GS125" s="780" t="s">
        <v>481</v>
      </c>
      <c r="GT125" s="780" t="s">
        <v>481</v>
      </c>
      <c r="GU125" s="780" t="s">
        <v>481</v>
      </c>
      <c r="GV125" s="780" t="s">
        <v>481</v>
      </c>
      <c r="GW125" s="780" t="s">
        <v>481</v>
      </c>
      <c r="GX125" s="780" t="s">
        <v>481</v>
      </c>
      <c r="GY125" s="780"/>
      <c r="GZ125" s="780" t="s">
        <v>481</v>
      </c>
      <c r="HA125" s="780" t="s">
        <v>481</v>
      </c>
      <c r="HB125" s="780" t="s">
        <v>481</v>
      </c>
      <c r="HC125" s="780" t="s">
        <v>481</v>
      </c>
      <c r="HD125" s="780" t="s">
        <v>481</v>
      </c>
      <c r="HE125" s="783"/>
      <c r="HF125" s="783"/>
      <c r="HG125" s="783"/>
      <c r="HH125" s="783"/>
      <c r="HI125" s="780"/>
      <c r="HJ125" s="95" t="s">
        <v>481</v>
      </c>
      <c r="HK125" s="95"/>
      <c r="HL125" s="780"/>
      <c r="HM125" s="95"/>
      <c r="HN125" s="783"/>
      <c r="HO125" s="783"/>
      <c r="HP125" s="783"/>
      <c r="HQ125" s="783"/>
      <c r="HR125" s="783"/>
      <c r="HS125" s="780"/>
      <c r="HT125" s="780"/>
      <c r="HU125" s="780"/>
      <c r="HV125" s="780"/>
      <c r="HW125" s="780" t="s">
        <v>481</v>
      </c>
      <c r="HX125" s="780" t="s">
        <v>481</v>
      </c>
      <c r="HY125" s="780" t="s">
        <v>451</v>
      </c>
      <c r="HZ125" s="780" t="s">
        <v>451</v>
      </c>
      <c r="IA125" s="780"/>
      <c r="IB125" s="780"/>
      <c r="IC125" s="780" t="s">
        <v>481</v>
      </c>
      <c r="ID125" s="780"/>
      <c r="IE125" s="780"/>
      <c r="IF125" s="780"/>
      <c r="IG125" s="783"/>
      <c r="IH125" s="783"/>
      <c r="II125" s="780"/>
      <c r="IJ125" s="783"/>
      <c r="IK125" s="783"/>
      <c r="IL125" s="90"/>
      <c r="IM125" s="95" t="s">
        <v>481</v>
      </c>
      <c r="IN125" s="95" t="s">
        <v>481</v>
      </c>
      <c r="IO125" s="780"/>
      <c r="IP125" s="780"/>
      <c r="IQ125" s="780" t="s">
        <v>481</v>
      </c>
      <c r="IR125" s="785"/>
      <c r="IS125" s="780"/>
      <c r="IT125" s="780"/>
      <c r="IU125" s="780"/>
      <c r="IV125" s="780" t="s">
        <v>451</v>
      </c>
      <c r="IW125" s="95"/>
      <c r="IX125" s="95">
        <v>5</v>
      </c>
      <c r="IY125" s="95"/>
      <c r="IZ125" s="95">
        <v>39</v>
      </c>
      <c r="JA125" s="95">
        <v>10</v>
      </c>
      <c r="JB125" s="95">
        <v>132</v>
      </c>
      <c r="JC125" s="95">
        <v>12</v>
      </c>
      <c r="JD125" s="95">
        <v>5</v>
      </c>
      <c r="JE125" s="95">
        <v>5</v>
      </c>
      <c r="JF125" s="95">
        <v>5</v>
      </c>
      <c r="JG125" s="95">
        <v>5</v>
      </c>
      <c r="JH125" s="95">
        <v>40</v>
      </c>
      <c r="JI125" s="95">
        <v>15</v>
      </c>
      <c r="JJ125" s="95"/>
      <c r="JK125" s="95"/>
      <c r="JL125" s="95"/>
      <c r="JM125" s="95">
        <v>5</v>
      </c>
      <c r="JN125" s="95">
        <v>20</v>
      </c>
      <c r="JO125" s="95">
        <v>5</v>
      </c>
      <c r="JP125" s="95">
        <v>1</v>
      </c>
      <c r="JQ125" s="95"/>
      <c r="JR125" s="95">
        <v>5</v>
      </c>
      <c r="JS125" s="780"/>
      <c r="JT125" s="780"/>
      <c r="JU125" s="780"/>
      <c r="JV125" s="780"/>
      <c r="JW125" s="780"/>
      <c r="JX125" s="780"/>
      <c r="JY125" s="780"/>
      <c r="JZ125" s="780"/>
      <c r="KA125" s="783"/>
      <c r="KB125" s="780"/>
      <c r="KC125" s="780"/>
      <c r="KD125" s="780"/>
      <c r="KE125" s="780"/>
      <c r="KF125" s="780"/>
      <c r="KG125" s="780">
        <v>0</v>
      </c>
      <c r="KH125" s="780"/>
      <c r="KI125" s="780"/>
      <c r="KJ125" s="780">
        <v>0</v>
      </c>
      <c r="KK125" s="780"/>
      <c r="KL125" s="780"/>
      <c r="KM125" s="780"/>
      <c r="KN125" s="780"/>
      <c r="KO125" s="780"/>
      <c r="KP125" s="95"/>
      <c r="KQ125" s="783"/>
      <c r="KR125" s="90"/>
      <c r="KS125" s="783"/>
      <c r="KT125" s="90"/>
      <c r="KU125" s="90" t="s">
        <v>481</v>
      </c>
      <c r="KV125" s="90"/>
      <c r="KW125" s="90"/>
      <c r="KX125" s="90"/>
      <c r="KY125" s="90"/>
      <c r="KZ125" s="90"/>
      <c r="LA125" s="90" t="s">
        <v>481</v>
      </c>
      <c r="LB125" s="90" t="s">
        <v>481</v>
      </c>
      <c r="LC125" s="90" t="s">
        <v>481</v>
      </c>
      <c r="LD125" s="90" t="s">
        <v>481</v>
      </c>
      <c r="LE125" s="90" t="s">
        <v>481</v>
      </c>
      <c r="LF125" s="90">
        <v>14</v>
      </c>
      <c r="LG125" s="90" t="s">
        <v>481</v>
      </c>
      <c r="LH125" s="90"/>
      <c r="LI125" s="90"/>
      <c r="LJ125" s="90"/>
      <c r="LK125" s="90"/>
      <c r="LL125" s="90"/>
      <c r="LM125" s="90"/>
      <c r="LN125" s="90"/>
      <c r="LO125" s="90"/>
      <c r="LP125" s="90"/>
      <c r="LQ125" s="90"/>
    </row>
    <row r="126" spans="1:329" ht="68" x14ac:dyDescent="0.2">
      <c r="A126" s="750"/>
      <c r="B126" s="751"/>
      <c r="C126" s="750" t="s">
        <v>349</v>
      </c>
      <c r="D126" s="747" t="s">
        <v>350</v>
      </c>
      <c r="E126" s="85" t="s">
        <v>320</v>
      </c>
      <c r="F126" s="783"/>
      <c r="G126" s="95"/>
      <c r="H126" s="783"/>
      <c r="I126" s="783"/>
      <c r="J126" s="95" t="s">
        <v>451</v>
      </c>
      <c r="K126" s="780" t="s">
        <v>451</v>
      </c>
      <c r="L126" s="69" t="s">
        <v>492</v>
      </c>
      <c r="M126" s="69" t="s">
        <v>492</v>
      </c>
      <c r="N126" s="69" t="s">
        <v>492</v>
      </c>
      <c r="O126" s="69" t="s">
        <v>492</v>
      </c>
      <c r="P126" s="69" t="s">
        <v>492</v>
      </c>
      <c r="Q126" s="95" t="s">
        <v>457</v>
      </c>
      <c r="R126" s="780" t="s">
        <v>451</v>
      </c>
      <c r="S126" s="95" t="s">
        <v>451</v>
      </c>
      <c r="T126" s="780" t="s">
        <v>457</v>
      </c>
      <c r="U126" s="780" t="s">
        <v>457</v>
      </c>
      <c r="V126" s="95" t="s">
        <v>457</v>
      </c>
      <c r="W126" s="780" t="s">
        <v>457</v>
      </c>
      <c r="X126" s="95"/>
      <c r="Y126" s="95" t="s">
        <v>451</v>
      </c>
      <c r="Z126" s="95" t="s">
        <v>457</v>
      </c>
      <c r="AA126" s="783"/>
      <c r="AB126" s="95" t="s">
        <v>451</v>
      </c>
      <c r="AC126" s="784" t="s">
        <v>457</v>
      </c>
      <c r="AD126" s="783"/>
      <c r="AE126" s="783"/>
      <c r="AF126" s="783"/>
      <c r="AG126" s="783"/>
      <c r="AH126" s="783"/>
      <c r="AI126" s="783"/>
      <c r="AJ126" s="780" t="s">
        <v>451</v>
      </c>
      <c r="AK126" s="780" t="s">
        <v>451</v>
      </c>
      <c r="AL126" s="95" t="s">
        <v>451</v>
      </c>
      <c r="AM126" s="95" t="s">
        <v>451</v>
      </c>
      <c r="AN126" s="95" t="s">
        <v>451</v>
      </c>
      <c r="AO126" s="783"/>
      <c r="AP126" s="95" t="s">
        <v>451</v>
      </c>
      <c r="AQ126" s="783"/>
      <c r="AR126" s="780" t="s">
        <v>489</v>
      </c>
      <c r="AS126" s="780" t="s">
        <v>457</v>
      </c>
      <c r="AT126" s="783"/>
      <c r="AU126" s="95" t="s">
        <v>451</v>
      </c>
      <c r="AV126" s="780" t="s">
        <v>451</v>
      </c>
      <c r="AW126" s="780" t="s">
        <v>457</v>
      </c>
      <c r="AX126" s="95" t="s">
        <v>451</v>
      </c>
      <c r="AY126" s="95" t="s">
        <v>451</v>
      </c>
      <c r="AZ126" s="783"/>
      <c r="BA126" s="783"/>
      <c r="BB126" s="783"/>
      <c r="BC126" s="783"/>
      <c r="BD126" s="95" t="s">
        <v>492</v>
      </c>
      <c r="BE126" s="95" t="s">
        <v>492</v>
      </c>
      <c r="BF126" s="95"/>
      <c r="BG126" s="69" t="s">
        <v>492</v>
      </c>
      <c r="BH126" s="69" t="s">
        <v>489</v>
      </c>
      <c r="BI126" s="783"/>
      <c r="BJ126" s="783"/>
      <c r="BK126" s="783"/>
      <c r="BL126" s="69" t="s">
        <v>492</v>
      </c>
      <c r="BM126" s="69" t="s">
        <v>492</v>
      </c>
      <c r="BN126" s="783"/>
      <c r="BO126" s="783"/>
      <c r="BP126" s="69" t="s">
        <v>489</v>
      </c>
      <c r="BQ126" s="69" t="s">
        <v>492</v>
      </c>
      <c r="BR126" s="783"/>
      <c r="BS126" s="69" t="s">
        <v>492</v>
      </c>
      <c r="BT126" s="783"/>
      <c r="BU126" s="780" t="s">
        <v>451</v>
      </c>
      <c r="BV126" s="95" t="s">
        <v>451</v>
      </c>
      <c r="BW126" s="780" t="s">
        <v>451</v>
      </c>
      <c r="BX126" s="95" t="s">
        <v>451</v>
      </c>
      <c r="BY126" s="95" t="s">
        <v>451</v>
      </c>
      <c r="BZ126" s="95" t="s">
        <v>457</v>
      </c>
      <c r="CA126" s="95" t="s">
        <v>457</v>
      </c>
      <c r="CB126" s="95" t="s">
        <v>489</v>
      </c>
      <c r="CC126" s="95" t="s">
        <v>451</v>
      </c>
      <c r="CD126" s="95" t="s">
        <v>451</v>
      </c>
      <c r="CE126" s="95" t="s">
        <v>451</v>
      </c>
      <c r="CF126" s="95" t="s">
        <v>451</v>
      </c>
      <c r="CG126" s="95" t="s">
        <v>451</v>
      </c>
      <c r="CH126" s="780" t="s">
        <v>457</v>
      </c>
      <c r="CI126" s="95" t="s">
        <v>451</v>
      </c>
      <c r="CJ126" s="780" t="s">
        <v>451</v>
      </c>
      <c r="CK126" s="780" t="s">
        <v>451</v>
      </c>
      <c r="CL126" s="780" t="s">
        <v>451</v>
      </c>
      <c r="CM126" s="780" t="s">
        <v>457</v>
      </c>
      <c r="CN126" s="780" t="s">
        <v>451</v>
      </c>
      <c r="CO126" s="780" t="s">
        <v>451</v>
      </c>
      <c r="CP126" s="780" t="s">
        <v>451</v>
      </c>
      <c r="CQ126" s="780" t="s">
        <v>451</v>
      </c>
      <c r="CR126" s="95" t="s">
        <v>451</v>
      </c>
      <c r="CS126" s="780" t="s">
        <v>451</v>
      </c>
      <c r="CT126" s="95" t="s">
        <v>457</v>
      </c>
      <c r="CU126" s="780" t="s">
        <v>451</v>
      </c>
      <c r="CV126" s="780" t="s">
        <v>451</v>
      </c>
      <c r="CW126" s="780" t="s">
        <v>451</v>
      </c>
      <c r="CX126" s="780" t="s">
        <v>451</v>
      </c>
      <c r="CY126" s="780" t="s">
        <v>451</v>
      </c>
      <c r="CZ126" s="95" t="s">
        <v>451</v>
      </c>
      <c r="DA126" s="780" t="s">
        <v>457</v>
      </c>
      <c r="DB126" s="95" t="s">
        <v>995</v>
      </c>
      <c r="DC126" s="780" t="s">
        <v>451</v>
      </c>
      <c r="DD126" s="780" t="s">
        <v>451</v>
      </c>
      <c r="DE126" s="780" t="s">
        <v>457</v>
      </c>
      <c r="DF126" s="780" t="s">
        <v>457</v>
      </c>
      <c r="DG126" s="95" t="s">
        <v>457</v>
      </c>
      <c r="DH126" s="94" t="s">
        <v>451</v>
      </c>
      <c r="DI126" s="95" t="s">
        <v>451</v>
      </c>
      <c r="DJ126" s="95" t="s">
        <v>451</v>
      </c>
      <c r="DK126" s="95" t="s">
        <v>451</v>
      </c>
      <c r="DL126" s="95" t="s">
        <v>451</v>
      </c>
      <c r="DM126" s="780" t="s">
        <v>451</v>
      </c>
      <c r="DN126" s="780" t="s">
        <v>451</v>
      </c>
      <c r="DO126" s="780" t="s">
        <v>451</v>
      </c>
      <c r="DP126" s="780" t="s">
        <v>492</v>
      </c>
      <c r="DQ126" s="785" t="s">
        <v>451</v>
      </c>
      <c r="DR126" s="780" t="s">
        <v>6428</v>
      </c>
      <c r="DS126" s="783"/>
      <c r="DT126" s="783"/>
      <c r="DU126" s="783"/>
      <c r="DV126" s="84" t="s">
        <v>492</v>
      </c>
      <c r="DW126" s="84" t="s">
        <v>492</v>
      </c>
      <c r="DX126" s="780" t="s">
        <v>457</v>
      </c>
      <c r="DY126" s="783"/>
      <c r="DZ126" s="780" t="s">
        <v>451</v>
      </c>
      <c r="EA126" s="780" t="s">
        <v>451</v>
      </c>
      <c r="EB126" s="95" t="s">
        <v>492</v>
      </c>
      <c r="EC126" s="783"/>
      <c r="ED126" s="95"/>
      <c r="EE126" s="783"/>
      <c r="EF126" s="783"/>
      <c r="EG126" s="783"/>
      <c r="EH126" s="783"/>
      <c r="EI126" s="780" t="s">
        <v>451</v>
      </c>
      <c r="EJ126" s="780" t="s">
        <v>451</v>
      </c>
      <c r="EK126" s="780" t="s">
        <v>451</v>
      </c>
      <c r="EL126" s="780" t="s">
        <v>451</v>
      </c>
      <c r="EM126" s="780" t="s">
        <v>451</v>
      </c>
      <c r="EN126" s="780"/>
      <c r="EO126" s="780" t="s">
        <v>451</v>
      </c>
      <c r="EP126" s="780" t="s">
        <v>451</v>
      </c>
      <c r="EQ126" s="783"/>
      <c r="ER126" s="780" t="s">
        <v>451</v>
      </c>
      <c r="ES126" s="780" t="s">
        <v>451</v>
      </c>
      <c r="ET126" s="780" t="s">
        <v>451</v>
      </c>
      <c r="EU126" s="780" t="s">
        <v>451</v>
      </c>
      <c r="EV126" s="780" t="s">
        <v>451</v>
      </c>
      <c r="EW126" s="780" t="s">
        <v>451</v>
      </c>
      <c r="EX126" s="780" t="s">
        <v>451</v>
      </c>
      <c r="EY126" s="780"/>
      <c r="EZ126" s="95" t="s">
        <v>451</v>
      </c>
      <c r="FA126" s="95" t="s">
        <v>457</v>
      </c>
      <c r="FB126" s="780" t="s">
        <v>451</v>
      </c>
      <c r="FC126" s="780" t="s">
        <v>451</v>
      </c>
      <c r="FD126" s="780" t="s">
        <v>451</v>
      </c>
      <c r="FE126" s="780" t="s">
        <v>451</v>
      </c>
      <c r="FF126" s="780" t="s">
        <v>451</v>
      </c>
      <c r="FG126" s="780" t="s">
        <v>451</v>
      </c>
      <c r="FH126" s="780" t="s">
        <v>451</v>
      </c>
      <c r="FI126" s="780"/>
      <c r="FJ126" s="780" t="s">
        <v>451</v>
      </c>
      <c r="FK126" s="780" t="s">
        <v>451</v>
      </c>
      <c r="FL126" s="780" t="s">
        <v>457</v>
      </c>
      <c r="FM126" s="780" t="s">
        <v>451</v>
      </c>
      <c r="FN126" s="780" t="s">
        <v>451</v>
      </c>
      <c r="FO126" s="780" t="s">
        <v>457</v>
      </c>
      <c r="FP126" s="780" t="s">
        <v>451</v>
      </c>
      <c r="FQ126" s="780" t="s">
        <v>451</v>
      </c>
      <c r="FR126" s="780" t="s">
        <v>451</v>
      </c>
      <c r="FS126" s="780" t="s">
        <v>451</v>
      </c>
      <c r="FT126" s="780" t="s">
        <v>451</v>
      </c>
      <c r="FU126" s="783"/>
      <c r="FV126" s="785" t="s">
        <v>451</v>
      </c>
      <c r="FW126" s="780" t="s">
        <v>457</v>
      </c>
      <c r="FX126" s="95" t="s">
        <v>451</v>
      </c>
      <c r="FY126" s="95" t="s">
        <v>492</v>
      </c>
      <c r="FZ126" s="780" t="s">
        <v>457</v>
      </c>
      <c r="GA126" s="780" t="s">
        <v>451</v>
      </c>
      <c r="GB126" s="780" t="s">
        <v>451</v>
      </c>
      <c r="GC126" s="780" t="s">
        <v>457</v>
      </c>
      <c r="GD126" s="780" t="s">
        <v>451</v>
      </c>
      <c r="GE126" s="783"/>
      <c r="GF126" s="95" t="s">
        <v>457</v>
      </c>
      <c r="GG126" s="785" t="s">
        <v>451</v>
      </c>
      <c r="GH126" s="783"/>
      <c r="GI126" s="780" t="s">
        <v>451</v>
      </c>
      <c r="GJ126" s="780" t="s">
        <v>492</v>
      </c>
      <c r="GK126" s="780" t="s">
        <v>451</v>
      </c>
      <c r="GL126" s="780" t="s">
        <v>457</v>
      </c>
      <c r="GM126" s="780" t="s">
        <v>451</v>
      </c>
      <c r="GN126" s="780" t="s">
        <v>457</v>
      </c>
      <c r="GO126" s="780" t="s">
        <v>457</v>
      </c>
      <c r="GP126" s="780" t="s">
        <v>451</v>
      </c>
      <c r="GQ126" s="780" t="s">
        <v>457</v>
      </c>
      <c r="GR126" s="780" t="s">
        <v>451</v>
      </c>
      <c r="GS126" s="780" t="s">
        <v>451</v>
      </c>
      <c r="GT126" s="780" t="s">
        <v>457</v>
      </c>
      <c r="GU126" s="780" t="s">
        <v>457</v>
      </c>
      <c r="GV126" s="780" t="s">
        <v>451</v>
      </c>
      <c r="GW126" s="780" t="s">
        <v>451</v>
      </c>
      <c r="GX126" s="780" t="s">
        <v>451</v>
      </c>
      <c r="GY126" s="780"/>
      <c r="GZ126" s="780" t="s">
        <v>451</v>
      </c>
      <c r="HA126" s="780" t="s">
        <v>451</v>
      </c>
      <c r="HB126" s="780" t="s">
        <v>451</v>
      </c>
      <c r="HC126" s="780" t="s">
        <v>451</v>
      </c>
      <c r="HD126" s="780" t="s">
        <v>451</v>
      </c>
      <c r="HE126" s="783"/>
      <c r="HF126" s="783"/>
      <c r="HG126" s="783"/>
      <c r="HH126" s="783"/>
      <c r="HI126" s="780" t="s">
        <v>451</v>
      </c>
      <c r="HJ126" s="95" t="s">
        <v>457</v>
      </c>
      <c r="HK126" s="95" t="s">
        <v>451</v>
      </c>
      <c r="HL126" s="780" t="s">
        <v>451</v>
      </c>
      <c r="HM126" s="95" t="s">
        <v>451</v>
      </c>
      <c r="HN126" s="783"/>
      <c r="HO126" s="783"/>
      <c r="HP126" s="783"/>
      <c r="HQ126" s="783"/>
      <c r="HR126" s="783"/>
      <c r="HS126" s="780" t="s">
        <v>451</v>
      </c>
      <c r="HT126" s="780" t="s">
        <v>451</v>
      </c>
      <c r="HU126" s="780" t="s">
        <v>451</v>
      </c>
      <c r="HV126" s="780" t="s">
        <v>457</v>
      </c>
      <c r="HW126" s="780" t="s">
        <v>451</v>
      </c>
      <c r="HX126" s="780" t="s">
        <v>451</v>
      </c>
      <c r="HY126" s="780" t="s">
        <v>451</v>
      </c>
      <c r="HZ126" s="780" t="s">
        <v>451</v>
      </c>
      <c r="IA126" s="780" t="s">
        <v>451</v>
      </c>
      <c r="IB126" s="780" t="s">
        <v>451</v>
      </c>
      <c r="IC126" s="780" t="s">
        <v>451</v>
      </c>
      <c r="ID126" s="780" t="s">
        <v>451</v>
      </c>
      <c r="IE126" s="780"/>
      <c r="IF126" s="780"/>
      <c r="IG126" s="783"/>
      <c r="IH126" s="783"/>
      <c r="II126" s="780" t="s">
        <v>451</v>
      </c>
      <c r="IJ126" s="783"/>
      <c r="IK126" s="783"/>
      <c r="IL126" s="90"/>
      <c r="IM126" s="95" t="s">
        <v>451</v>
      </c>
      <c r="IN126" s="95" t="s">
        <v>481</v>
      </c>
      <c r="IO126" s="780" t="s">
        <v>451</v>
      </c>
      <c r="IP126" s="780"/>
      <c r="IQ126" s="780" t="s">
        <v>481</v>
      </c>
      <c r="IR126" s="785" t="s">
        <v>451</v>
      </c>
      <c r="IS126" s="780" t="s">
        <v>457</v>
      </c>
      <c r="IT126" s="780" t="s">
        <v>451</v>
      </c>
      <c r="IU126" s="780" t="s">
        <v>451</v>
      </c>
      <c r="IV126" s="780" t="s">
        <v>457</v>
      </c>
      <c r="IW126" s="95" t="s">
        <v>492</v>
      </c>
      <c r="IX126" s="95" t="s">
        <v>492</v>
      </c>
      <c r="IY126" s="95" t="s">
        <v>492</v>
      </c>
      <c r="IZ126" s="95" t="s">
        <v>492</v>
      </c>
      <c r="JA126" s="95" t="s">
        <v>492</v>
      </c>
      <c r="JB126" s="95" t="s">
        <v>492</v>
      </c>
      <c r="JC126" s="95" t="s">
        <v>492</v>
      </c>
      <c r="JD126" s="95" t="s">
        <v>492</v>
      </c>
      <c r="JE126" s="95" t="s">
        <v>492</v>
      </c>
      <c r="JF126" s="95" t="s">
        <v>492</v>
      </c>
      <c r="JG126" s="95" t="s">
        <v>451</v>
      </c>
      <c r="JH126" s="95" t="s">
        <v>451</v>
      </c>
      <c r="JI126" s="95" t="s">
        <v>451</v>
      </c>
      <c r="JJ126" s="95" t="s">
        <v>457</v>
      </c>
      <c r="JK126" s="95" t="s">
        <v>451</v>
      </c>
      <c r="JL126" s="95" t="s">
        <v>995</v>
      </c>
      <c r="JM126" s="95" t="s">
        <v>451</v>
      </c>
      <c r="JN126" s="95" t="s">
        <v>451</v>
      </c>
      <c r="JO126" s="95" t="s">
        <v>451</v>
      </c>
      <c r="JP126" s="95" t="s">
        <v>451</v>
      </c>
      <c r="JQ126" s="95" t="s">
        <v>451</v>
      </c>
      <c r="JR126" s="95"/>
      <c r="JS126" s="780" t="s">
        <v>451</v>
      </c>
      <c r="JT126" s="780" t="s">
        <v>451</v>
      </c>
      <c r="JU126" s="780" t="s">
        <v>457</v>
      </c>
      <c r="JV126" s="780"/>
      <c r="JW126" s="780" t="s">
        <v>451</v>
      </c>
      <c r="JX126" s="780" t="s">
        <v>457</v>
      </c>
      <c r="JY126" s="780" t="s">
        <v>451</v>
      </c>
      <c r="JZ126" s="780" t="s">
        <v>451</v>
      </c>
      <c r="KA126" s="783"/>
      <c r="KB126" s="780" t="s">
        <v>451</v>
      </c>
      <c r="KC126" s="780" t="s">
        <v>457</v>
      </c>
      <c r="KD126" s="780" t="s">
        <v>451</v>
      </c>
      <c r="KE126" s="780" t="s">
        <v>451</v>
      </c>
      <c r="KF126" s="780" t="s">
        <v>457</v>
      </c>
      <c r="KG126" s="780">
        <v>0</v>
      </c>
      <c r="KH126" s="780" t="s">
        <v>451</v>
      </c>
      <c r="KI126" s="780" t="s">
        <v>451</v>
      </c>
      <c r="KJ126" s="780"/>
      <c r="KK126" s="780"/>
      <c r="KL126" s="780" t="s">
        <v>451</v>
      </c>
      <c r="KM126" s="780" t="s">
        <v>451</v>
      </c>
      <c r="KN126" s="780" t="s">
        <v>451</v>
      </c>
      <c r="KO126" s="780" t="s">
        <v>451</v>
      </c>
      <c r="KP126" s="95" t="s">
        <v>457</v>
      </c>
      <c r="KQ126" s="783"/>
      <c r="KR126" s="90" t="s">
        <v>489</v>
      </c>
      <c r="KS126" s="783"/>
      <c r="KT126" s="90" t="s">
        <v>492</v>
      </c>
      <c r="KU126" s="90" t="s">
        <v>492</v>
      </c>
      <c r="KV126" s="90" t="s">
        <v>492</v>
      </c>
      <c r="KW126" s="90" t="s">
        <v>489</v>
      </c>
      <c r="KX126" s="90" t="s">
        <v>492</v>
      </c>
      <c r="KY126" s="90" t="s">
        <v>492</v>
      </c>
      <c r="KZ126" s="90" t="s">
        <v>489</v>
      </c>
      <c r="LA126" s="90" t="s">
        <v>489</v>
      </c>
      <c r="LB126" s="90" t="s">
        <v>492</v>
      </c>
      <c r="LC126" s="90" t="s">
        <v>489</v>
      </c>
      <c r="LD126" s="90" t="s">
        <v>489</v>
      </c>
      <c r="LE126" s="90" t="s">
        <v>489</v>
      </c>
      <c r="LF126" s="90" t="s">
        <v>492</v>
      </c>
      <c r="LG126" s="90" t="s">
        <v>492</v>
      </c>
      <c r="LH126" s="90" t="s">
        <v>457</v>
      </c>
      <c r="LI126" s="90"/>
      <c r="LJ126" s="90" t="s">
        <v>489</v>
      </c>
      <c r="LK126" s="90" t="s">
        <v>489</v>
      </c>
      <c r="LL126" s="90" t="s">
        <v>492</v>
      </c>
      <c r="LM126" s="90"/>
      <c r="LN126" s="90" t="s">
        <v>492</v>
      </c>
      <c r="LO126" s="90" t="s">
        <v>492</v>
      </c>
      <c r="LP126" s="90" t="s">
        <v>492</v>
      </c>
      <c r="LQ126" s="90" t="s">
        <v>492</v>
      </c>
    </row>
    <row r="127" spans="1:329" ht="204.75" customHeight="1" x14ac:dyDescent="0.2">
      <c r="A127" s="750"/>
      <c r="B127" s="751"/>
      <c r="C127" s="750"/>
      <c r="D127" s="747"/>
      <c r="E127" s="85" t="s">
        <v>321</v>
      </c>
      <c r="F127" s="783"/>
      <c r="G127" s="95"/>
      <c r="H127" s="783"/>
      <c r="I127" s="783"/>
      <c r="J127" s="95"/>
      <c r="K127" s="780"/>
      <c r="L127" s="69" t="s">
        <v>481</v>
      </c>
      <c r="M127" s="69" t="s">
        <v>481</v>
      </c>
      <c r="N127" s="69" t="s">
        <v>481</v>
      </c>
      <c r="O127" s="69" t="s">
        <v>481</v>
      </c>
      <c r="P127" s="69" t="s">
        <v>481</v>
      </c>
      <c r="Q127" s="95"/>
      <c r="R127" s="780" t="s">
        <v>4783</v>
      </c>
      <c r="S127" s="95"/>
      <c r="T127" s="780" t="s">
        <v>862</v>
      </c>
      <c r="U127" s="780" t="s">
        <v>862</v>
      </c>
      <c r="V127" s="95" t="s">
        <v>862</v>
      </c>
      <c r="W127" s="780" t="s">
        <v>862</v>
      </c>
      <c r="X127" s="95"/>
      <c r="Y127" s="95"/>
      <c r="Z127" s="95" t="s">
        <v>6822</v>
      </c>
      <c r="AA127" s="783"/>
      <c r="AB127" s="95"/>
      <c r="AC127" s="784" t="s">
        <v>6823</v>
      </c>
      <c r="AD127" s="783"/>
      <c r="AE127" s="783"/>
      <c r="AF127" s="783"/>
      <c r="AG127" s="783"/>
      <c r="AH127" s="783"/>
      <c r="AI127" s="783"/>
      <c r="AJ127" s="780"/>
      <c r="AK127" s="780"/>
      <c r="AL127" s="95"/>
      <c r="AM127" s="95"/>
      <c r="AN127" s="95"/>
      <c r="AO127" s="783"/>
      <c r="AP127" s="95"/>
      <c r="AQ127" s="783"/>
      <c r="AR127" s="780" t="s">
        <v>6824</v>
      </c>
      <c r="AS127" s="780" t="s">
        <v>6459</v>
      </c>
      <c r="AT127" s="783"/>
      <c r="AU127" s="95"/>
      <c r="AV127" s="780"/>
      <c r="AW127" s="780" t="s">
        <v>6825</v>
      </c>
      <c r="AX127" s="95"/>
      <c r="AY127" s="95"/>
      <c r="AZ127" s="783"/>
      <c r="BA127" s="783"/>
      <c r="BB127" s="783"/>
      <c r="BC127" s="783"/>
      <c r="BD127" s="95"/>
      <c r="BE127" s="95"/>
      <c r="BF127" s="95"/>
      <c r="BG127" s="783"/>
      <c r="BH127" s="69" t="s">
        <v>6826</v>
      </c>
      <c r="BI127" s="783"/>
      <c r="BJ127" s="783"/>
      <c r="BK127" s="783"/>
      <c r="BL127" s="783"/>
      <c r="BM127" s="783"/>
      <c r="BN127" s="783"/>
      <c r="BO127" s="783"/>
      <c r="BP127" s="69" t="s">
        <v>1557</v>
      </c>
      <c r="BQ127" s="69" t="s">
        <v>492</v>
      </c>
      <c r="BR127" s="783"/>
      <c r="BS127" s="783"/>
      <c r="BT127" s="783"/>
      <c r="BU127" s="780" t="s">
        <v>481</v>
      </c>
      <c r="BV127" s="95"/>
      <c r="BW127" s="780"/>
      <c r="BX127" s="95"/>
      <c r="BY127" s="95"/>
      <c r="BZ127" s="95" t="s">
        <v>568</v>
      </c>
      <c r="CA127" s="95" t="s">
        <v>6827</v>
      </c>
      <c r="CB127" s="95" t="s">
        <v>6828</v>
      </c>
      <c r="CC127" s="95"/>
      <c r="CD127" s="95"/>
      <c r="CE127" s="95"/>
      <c r="CF127" s="95"/>
      <c r="CG127" s="95"/>
      <c r="CH127" s="780"/>
      <c r="CI127" s="95"/>
      <c r="CJ127" s="780"/>
      <c r="CK127" s="780"/>
      <c r="CL127" s="780"/>
      <c r="CM127" s="780" t="s">
        <v>862</v>
      </c>
      <c r="CN127" s="780"/>
      <c r="CO127" s="780"/>
      <c r="CP127" s="780"/>
      <c r="CQ127" s="780">
        <v>0</v>
      </c>
      <c r="CR127" s="95">
        <v>0</v>
      </c>
      <c r="CS127" s="780">
        <v>0</v>
      </c>
      <c r="CT127" s="95"/>
      <c r="CU127" s="780">
        <v>0</v>
      </c>
      <c r="CV127" s="780" t="s">
        <v>481</v>
      </c>
      <c r="CW127" s="780"/>
      <c r="CX127" s="780"/>
      <c r="CY127" s="780"/>
      <c r="CZ127" s="95"/>
      <c r="DA127" s="780" t="s">
        <v>6821</v>
      </c>
      <c r="DB127" s="95"/>
      <c r="DC127" s="780"/>
      <c r="DD127" s="780"/>
      <c r="DE127" s="780" t="s">
        <v>6829</v>
      </c>
      <c r="DF127" s="780" t="s">
        <v>862</v>
      </c>
      <c r="DG127" s="95" t="s">
        <v>6830</v>
      </c>
      <c r="DH127" s="94"/>
      <c r="DI127" s="95"/>
      <c r="DJ127" s="95"/>
      <c r="DK127" s="95" t="s">
        <v>481</v>
      </c>
      <c r="DL127" s="95"/>
      <c r="DM127" s="780" t="s">
        <v>451</v>
      </c>
      <c r="DN127" s="780"/>
      <c r="DO127" s="780"/>
      <c r="DP127" s="780"/>
      <c r="DQ127" s="785"/>
      <c r="DR127" s="780" t="s">
        <v>6831</v>
      </c>
      <c r="DS127" s="783"/>
      <c r="DT127" s="783"/>
      <c r="DU127" s="783"/>
      <c r="DV127" s="84"/>
      <c r="DW127" s="84"/>
      <c r="DX127" s="780"/>
      <c r="DY127" s="783"/>
      <c r="DZ127" s="780" t="s">
        <v>481</v>
      </c>
      <c r="EA127" s="780"/>
      <c r="EB127" s="95"/>
      <c r="EC127" s="783"/>
      <c r="ED127" s="95"/>
      <c r="EE127" s="783"/>
      <c r="EF127" s="783"/>
      <c r="EG127" s="783"/>
      <c r="EH127" s="783"/>
      <c r="EI127" s="780"/>
      <c r="EJ127" s="780"/>
      <c r="EK127" s="780"/>
      <c r="EL127" s="780"/>
      <c r="EM127" s="780"/>
      <c r="EN127" s="780"/>
      <c r="EO127" s="780"/>
      <c r="EP127" s="780" t="s">
        <v>451</v>
      </c>
      <c r="EQ127" s="783"/>
      <c r="ER127" s="780" t="s">
        <v>451</v>
      </c>
      <c r="ES127" s="780" t="s">
        <v>481</v>
      </c>
      <c r="ET127" s="780"/>
      <c r="EU127" s="780" t="s">
        <v>481</v>
      </c>
      <c r="EV127" s="780" t="s">
        <v>481</v>
      </c>
      <c r="EW127" s="780" t="s">
        <v>481</v>
      </c>
      <c r="EX127" s="780" t="s">
        <v>451</v>
      </c>
      <c r="EY127" s="780" t="s">
        <v>451</v>
      </c>
      <c r="EZ127" s="95" t="s">
        <v>481</v>
      </c>
      <c r="FA127" s="95" t="s">
        <v>6832</v>
      </c>
      <c r="FB127" s="780"/>
      <c r="FC127" s="780"/>
      <c r="FD127" s="780"/>
      <c r="FE127" s="780"/>
      <c r="FF127" s="780" t="s">
        <v>481</v>
      </c>
      <c r="FG127" s="780" t="s">
        <v>481</v>
      </c>
      <c r="FH127" s="780"/>
      <c r="FI127" s="780" t="s">
        <v>457</v>
      </c>
      <c r="FJ127" s="780" t="s">
        <v>3943</v>
      </c>
      <c r="FK127" s="780"/>
      <c r="FL127" s="780" t="s">
        <v>463</v>
      </c>
      <c r="FM127" s="780"/>
      <c r="FN127" s="780"/>
      <c r="FO127" s="780" t="s">
        <v>6833</v>
      </c>
      <c r="FP127" s="780"/>
      <c r="FQ127" s="780"/>
      <c r="FR127" s="780"/>
      <c r="FS127" s="780"/>
      <c r="FT127" s="780"/>
      <c r="FU127" s="783"/>
      <c r="FV127" s="785"/>
      <c r="FW127" s="780" t="s">
        <v>6834</v>
      </c>
      <c r="FX127" s="95"/>
      <c r="FY127" s="95"/>
      <c r="FZ127" s="780" t="s">
        <v>862</v>
      </c>
      <c r="GA127" s="780"/>
      <c r="GB127" s="780"/>
      <c r="GC127" s="780"/>
      <c r="GD127" s="780"/>
      <c r="GE127" s="783"/>
      <c r="GF127" s="95" t="s">
        <v>6835</v>
      </c>
      <c r="GG127" s="785" t="s">
        <v>481</v>
      </c>
      <c r="GH127" s="783"/>
      <c r="GI127" s="780" t="s">
        <v>481</v>
      </c>
      <c r="GJ127" s="780" t="s">
        <v>481</v>
      </c>
      <c r="GK127" s="780" t="s">
        <v>481</v>
      </c>
      <c r="GL127" s="780" t="s">
        <v>6273</v>
      </c>
      <c r="GM127" s="780"/>
      <c r="GN127" s="780" t="s">
        <v>6836</v>
      </c>
      <c r="GO127" s="780" t="s">
        <v>6837</v>
      </c>
      <c r="GP127" s="780" t="s">
        <v>481</v>
      </c>
      <c r="GQ127" s="780" t="s">
        <v>6838</v>
      </c>
      <c r="GR127" s="780" t="s">
        <v>481</v>
      </c>
      <c r="GS127" s="780" t="s">
        <v>481</v>
      </c>
      <c r="GT127" s="780" t="s">
        <v>6839</v>
      </c>
      <c r="GU127" s="780" t="s">
        <v>6840</v>
      </c>
      <c r="GV127" s="780" t="s">
        <v>481</v>
      </c>
      <c r="GW127" s="780" t="s">
        <v>481</v>
      </c>
      <c r="GX127" s="780" t="s">
        <v>481</v>
      </c>
      <c r="GY127" s="780"/>
      <c r="GZ127" s="780" t="s">
        <v>481</v>
      </c>
      <c r="HA127" s="780" t="s">
        <v>481</v>
      </c>
      <c r="HB127" s="780" t="s">
        <v>481</v>
      </c>
      <c r="HC127" s="780" t="s">
        <v>481</v>
      </c>
      <c r="HD127" s="780" t="s">
        <v>481</v>
      </c>
      <c r="HE127" s="783"/>
      <c r="HF127" s="783"/>
      <c r="HG127" s="783"/>
      <c r="HH127" s="783"/>
      <c r="HI127" s="780"/>
      <c r="HJ127" s="95" t="s">
        <v>6841</v>
      </c>
      <c r="HK127" s="95"/>
      <c r="HL127" s="780"/>
      <c r="HM127" s="95"/>
      <c r="HN127" s="783"/>
      <c r="HO127" s="783"/>
      <c r="HP127" s="783"/>
      <c r="HQ127" s="783"/>
      <c r="HR127" s="783"/>
      <c r="HS127" s="780"/>
      <c r="HT127" s="780"/>
      <c r="HU127" s="780"/>
      <c r="HV127" s="780" t="s">
        <v>1557</v>
      </c>
      <c r="HW127" s="780" t="s">
        <v>481</v>
      </c>
      <c r="HX127" s="780" t="s">
        <v>481</v>
      </c>
      <c r="HY127" s="780" t="s">
        <v>451</v>
      </c>
      <c r="HZ127" s="780" t="s">
        <v>451</v>
      </c>
      <c r="IA127" s="780"/>
      <c r="IB127" s="780"/>
      <c r="IC127" s="780" t="s">
        <v>481</v>
      </c>
      <c r="ID127" s="780"/>
      <c r="IE127" s="780"/>
      <c r="IF127" s="780"/>
      <c r="IG127" s="783"/>
      <c r="IH127" s="783"/>
      <c r="II127" s="780"/>
      <c r="IJ127" s="783"/>
      <c r="IK127" s="783"/>
      <c r="IL127" s="90"/>
      <c r="IM127" s="95" t="s">
        <v>481</v>
      </c>
      <c r="IN127" s="95" t="s">
        <v>481</v>
      </c>
      <c r="IO127" s="780"/>
      <c r="IP127" s="780"/>
      <c r="IQ127" s="780" t="s">
        <v>481</v>
      </c>
      <c r="IR127" s="785"/>
      <c r="IS127" s="780" t="s">
        <v>6842</v>
      </c>
      <c r="IT127" s="780"/>
      <c r="IU127" s="780"/>
      <c r="IV127" s="780" t="s">
        <v>6795</v>
      </c>
      <c r="IW127" s="95"/>
      <c r="IX127" s="95"/>
      <c r="IY127" s="95"/>
      <c r="IZ127" s="95"/>
      <c r="JA127" s="95"/>
      <c r="JB127" s="95"/>
      <c r="JC127" s="95"/>
      <c r="JD127" s="95"/>
      <c r="JE127" s="95"/>
      <c r="JF127" s="95"/>
      <c r="JG127" s="95"/>
      <c r="JH127" s="95"/>
      <c r="JI127" s="95"/>
      <c r="JJ127" s="95" t="s">
        <v>6843</v>
      </c>
      <c r="JK127" s="95"/>
      <c r="JL127" s="95"/>
      <c r="JM127" s="95"/>
      <c r="JN127" s="95"/>
      <c r="JO127" s="95"/>
      <c r="JP127" s="95"/>
      <c r="JQ127" s="95"/>
      <c r="JR127" s="95"/>
      <c r="JS127" s="780"/>
      <c r="JT127" s="780"/>
      <c r="JU127" s="780" t="s">
        <v>6844</v>
      </c>
      <c r="JV127" s="780"/>
      <c r="JW127" s="780"/>
      <c r="JX127" s="780" t="s">
        <v>862</v>
      </c>
      <c r="JY127" s="780"/>
      <c r="JZ127" s="780"/>
      <c r="KA127" s="783"/>
      <c r="KB127" s="780"/>
      <c r="KC127" s="780" t="s">
        <v>6845</v>
      </c>
      <c r="KD127" s="780"/>
      <c r="KE127" s="780"/>
      <c r="KF127" s="780" t="s">
        <v>6846</v>
      </c>
      <c r="KG127" s="780">
        <v>0</v>
      </c>
      <c r="KH127" s="780"/>
      <c r="KI127" s="780"/>
      <c r="KJ127" s="780"/>
      <c r="KK127" s="780"/>
      <c r="KL127" s="780"/>
      <c r="KM127" s="780"/>
      <c r="KN127" s="780"/>
      <c r="KO127" s="780"/>
      <c r="KP127" s="95" t="s">
        <v>6847</v>
      </c>
      <c r="KQ127" s="783"/>
      <c r="KR127" s="90" t="s">
        <v>1557</v>
      </c>
      <c r="KS127" s="783"/>
      <c r="KT127" s="90"/>
      <c r="KU127" s="90" t="s">
        <v>481</v>
      </c>
      <c r="KV127" s="90"/>
      <c r="KW127" s="90" t="s">
        <v>6848</v>
      </c>
      <c r="KX127" s="90"/>
      <c r="KY127" s="90"/>
      <c r="KZ127" s="90" t="s">
        <v>623</v>
      </c>
      <c r="LA127" s="90" t="s">
        <v>6849</v>
      </c>
      <c r="LB127" s="90" t="s">
        <v>481</v>
      </c>
      <c r="LC127" s="90" t="s">
        <v>1941</v>
      </c>
      <c r="LD127" s="90" t="s">
        <v>1941</v>
      </c>
      <c r="LE127" s="90" t="s">
        <v>1941</v>
      </c>
      <c r="LF127" s="90" t="s">
        <v>481</v>
      </c>
      <c r="LG127" s="90" t="s">
        <v>481</v>
      </c>
      <c r="LH127" s="90" t="s">
        <v>6850</v>
      </c>
      <c r="LI127" s="90"/>
      <c r="LJ127" s="90" t="s">
        <v>6851</v>
      </c>
      <c r="LK127" s="90" t="s">
        <v>6852</v>
      </c>
      <c r="LL127" s="90"/>
      <c r="LM127" s="90"/>
      <c r="LN127" s="90"/>
      <c r="LO127" s="90"/>
      <c r="LP127" s="90"/>
      <c r="LQ127" s="90"/>
    </row>
    <row r="128" spans="1:329" ht="63.75" customHeight="1" x14ac:dyDescent="0.2">
      <c r="A128" s="750"/>
      <c r="B128" s="751"/>
      <c r="C128" s="750"/>
      <c r="D128" s="747"/>
      <c r="E128" s="85" t="s">
        <v>325</v>
      </c>
      <c r="F128" s="783"/>
      <c r="G128" s="95"/>
      <c r="H128" s="783"/>
      <c r="I128" s="783"/>
      <c r="J128" s="95"/>
      <c r="K128" s="780"/>
      <c r="L128" s="69" t="s">
        <v>481</v>
      </c>
      <c r="M128" s="69" t="s">
        <v>481</v>
      </c>
      <c r="N128" s="69" t="s">
        <v>481</v>
      </c>
      <c r="O128" s="69" t="s">
        <v>481</v>
      </c>
      <c r="P128" s="69" t="s">
        <v>481</v>
      </c>
      <c r="Q128" s="95">
        <v>7</v>
      </c>
      <c r="R128" s="780" t="s">
        <v>4783</v>
      </c>
      <c r="S128" s="95"/>
      <c r="T128" s="780">
        <v>11</v>
      </c>
      <c r="U128" s="780">
        <v>19</v>
      </c>
      <c r="V128" s="95">
        <v>8</v>
      </c>
      <c r="W128" s="780">
        <v>8</v>
      </c>
      <c r="X128" s="95"/>
      <c r="Y128" s="95"/>
      <c r="Z128" s="95">
        <v>9</v>
      </c>
      <c r="AA128" s="783"/>
      <c r="AB128" s="95"/>
      <c r="AC128" s="784">
        <v>5</v>
      </c>
      <c r="AD128" s="783"/>
      <c r="AE128" s="783"/>
      <c r="AF128" s="783"/>
      <c r="AG128" s="783"/>
      <c r="AH128" s="783"/>
      <c r="AI128" s="783"/>
      <c r="AJ128" s="780"/>
      <c r="AK128" s="780"/>
      <c r="AL128" s="95"/>
      <c r="AM128" s="95"/>
      <c r="AN128" s="95"/>
      <c r="AO128" s="783"/>
      <c r="AP128" s="95"/>
      <c r="AQ128" s="783"/>
      <c r="AR128" s="780" t="s">
        <v>6853</v>
      </c>
      <c r="AS128" s="780">
        <v>7</v>
      </c>
      <c r="AT128" s="783"/>
      <c r="AU128" s="95"/>
      <c r="AV128" s="780"/>
      <c r="AW128" s="780"/>
      <c r="AX128" s="95"/>
      <c r="AY128" s="95"/>
      <c r="AZ128" s="783"/>
      <c r="BA128" s="783"/>
      <c r="BB128" s="783"/>
      <c r="BC128" s="783"/>
      <c r="BD128" s="95"/>
      <c r="BE128" s="95"/>
      <c r="BF128" s="95"/>
      <c r="BG128" s="783"/>
      <c r="BH128" s="69">
        <v>7</v>
      </c>
      <c r="BI128" s="783"/>
      <c r="BJ128" s="783"/>
      <c r="BK128" s="783"/>
      <c r="BL128" s="783"/>
      <c r="BM128" s="783"/>
      <c r="BN128" s="783"/>
      <c r="BO128" s="783"/>
      <c r="BP128" s="69">
        <v>8</v>
      </c>
      <c r="BQ128" s="69" t="s">
        <v>492</v>
      </c>
      <c r="BR128" s="783"/>
      <c r="BS128" s="783"/>
      <c r="BT128" s="783"/>
      <c r="BU128" s="780" t="s">
        <v>481</v>
      </c>
      <c r="BV128" s="95"/>
      <c r="BW128" s="780"/>
      <c r="BX128" s="95"/>
      <c r="BY128" s="95"/>
      <c r="BZ128" s="95">
        <v>8</v>
      </c>
      <c r="CA128" s="95">
        <v>9</v>
      </c>
      <c r="CB128" s="95">
        <v>5</v>
      </c>
      <c r="CC128" s="95"/>
      <c r="CD128" s="95"/>
      <c r="CE128" s="95"/>
      <c r="CF128" s="95"/>
      <c r="CG128" s="95"/>
      <c r="CH128" s="780">
        <v>5</v>
      </c>
      <c r="CI128" s="95">
        <v>0</v>
      </c>
      <c r="CJ128" s="780">
        <v>0</v>
      </c>
      <c r="CK128" s="780">
        <v>0</v>
      </c>
      <c r="CL128" s="780">
        <v>0</v>
      </c>
      <c r="CM128" s="780">
        <v>6</v>
      </c>
      <c r="CN128" s="780"/>
      <c r="CO128" s="780"/>
      <c r="CP128" s="780"/>
      <c r="CQ128" s="780">
        <v>0</v>
      </c>
      <c r="CR128" s="95">
        <v>0</v>
      </c>
      <c r="CS128" s="780">
        <v>0</v>
      </c>
      <c r="CT128" s="95"/>
      <c r="CU128" s="780">
        <v>0</v>
      </c>
      <c r="CV128" s="780" t="s">
        <v>481</v>
      </c>
      <c r="CW128" s="780"/>
      <c r="CX128" s="780"/>
      <c r="CY128" s="780"/>
      <c r="CZ128" s="95"/>
      <c r="DA128" s="780">
        <v>8</v>
      </c>
      <c r="DB128" s="95"/>
      <c r="DC128" s="780"/>
      <c r="DD128" s="780"/>
      <c r="DE128" s="780">
        <v>7</v>
      </c>
      <c r="DF128" s="780">
        <v>6</v>
      </c>
      <c r="DG128" s="95">
        <v>10</v>
      </c>
      <c r="DH128" s="94"/>
      <c r="DI128" s="95"/>
      <c r="DJ128" s="95"/>
      <c r="DK128" s="95">
        <v>0</v>
      </c>
      <c r="DL128" s="95"/>
      <c r="DM128" s="780" t="s">
        <v>451</v>
      </c>
      <c r="DN128" s="780"/>
      <c r="DO128" s="780"/>
      <c r="DP128" s="780"/>
      <c r="DQ128" s="785"/>
      <c r="DR128" s="780">
        <v>6</v>
      </c>
      <c r="DS128" s="783"/>
      <c r="DT128" s="783"/>
      <c r="DU128" s="783"/>
      <c r="DV128" s="84">
        <v>0</v>
      </c>
      <c r="DW128" s="84">
        <v>0</v>
      </c>
      <c r="DX128" s="780">
        <v>5</v>
      </c>
      <c r="DY128" s="783"/>
      <c r="DZ128" s="780" t="s">
        <v>481</v>
      </c>
      <c r="EA128" s="780"/>
      <c r="EB128" s="95"/>
      <c r="EC128" s="783"/>
      <c r="ED128" s="95"/>
      <c r="EE128" s="783"/>
      <c r="EF128" s="783"/>
      <c r="EG128" s="783"/>
      <c r="EH128" s="783"/>
      <c r="EI128" s="780"/>
      <c r="EJ128" s="780"/>
      <c r="EK128" s="780"/>
      <c r="EL128" s="780"/>
      <c r="EM128" s="780"/>
      <c r="EN128" s="780"/>
      <c r="EO128" s="780"/>
      <c r="EP128" s="780" t="s">
        <v>451</v>
      </c>
      <c r="EQ128" s="783"/>
      <c r="ER128" s="780" t="s">
        <v>451</v>
      </c>
      <c r="ES128" s="780">
        <v>0</v>
      </c>
      <c r="ET128" s="780"/>
      <c r="EU128" s="780" t="s">
        <v>481</v>
      </c>
      <c r="EV128" s="780" t="s">
        <v>481</v>
      </c>
      <c r="EW128" s="780" t="s">
        <v>481</v>
      </c>
      <c r="EX128" s="780" t="s">
        <v>451</v>
      </c>
      <c r="EY128" s="780"/>
      <c r="EZ128" s="95" t="s">
        <v>481</v>
      </c>
      <c r="FA128" s="95"/>
      <c r="FB128" s="780"/>
      <c r="FC128" s="780"/>
      <c r="FD128" s="780"/>
      <c r="FE128" s="780"/>
      <c r="FF128" s="780" t="s">
        <v>481</v>
      </c>
      <c r="FG128" s="780" t="s">
        <v>481</v>
      </c>
      <c r="FH128" s="780"/>
      <c r="FI128" s="780" t="s">
        <v>6854</v>
      </c>
      <c r="FJ128" s="780" t="s">
        <v>3943</v>
      </c>
      <c r="FK128" s="780"/>
      <c r="FL128" s="780">
        <v>5</v>
      </c>
      <c r="FM128" s="780"/>
      <c r="FN128" s="780"/>
      <c r="FO128" s="780">
        <v>6</v>
      </c>
      <c r="FP128" s="780"/>
      <c r="FQ128" s="780"/>
      <c r="FR128" s="780"/>
      <c r="FS128" s="780"/>
      <c r="FT128" s="780"/>
      <c r="FU128" s="783"/>
      <c r="FV128" s="785"/>
      <c r="FW128" s="780"/>
      <c r="FX128" s="95"/>
      <c r="FY128" s="95"/>
      <c r="FZ128" s="780">
        <v>11</v>
      </c>
      <c r="GA128" s="780"/>
      <c r="GB128" s="780"/>
      <c r="GC128" s="780"/>
      <c r="GD128" s="780"/>
      <c r="GE128" s="783"/>
      <c r="GF128" s="95">
        <v>5</v>
      </c>
      <c r="GG128" s="785" t="s">
        <v>481</v>
      </c>
      <c r="GH128" s="783"/>
      <c r="GI128" s="780" t="s">
        <v>481</v>
      </c>
      <c r="GJ128" s="780" t="s">
        <v>481</v>
      </c>
      <c r="GK128" s="780" t="s">
        <v>481</v>
      </c>
      <c r="GL128" s="780">
        <v>9</v>
      </c>
      <c r="GM128" s="780"/>
      <c r="GN128" s="780" t="s">
        <v>6855</v>
      </c>
      <c r="GO128" s="780">
        <v>10</v>
      </c>
      <c r="GP128" s="780" t="s">
        <v>481</v>
      </c>
      <c r="GQ128" s="780">
        <v>13</v>
      </c>
      <c r="GR128" s="780" t="s">
        <v>481</v>
      </c>
      <c r="GS128" s="780" t="s">
        <v>481</v>
      </c>
      <c r="GT128" s="780">
        <v>10</v>
      </c>
      <c r="GU128" s="780">
        <v>14</v>
      </c>
      <c r="GV128" s="780" t="s">
        <v>481</v>
      </c>
      <c r="GW128" s="780" t="s">
        <v>481</v>
      </c>
      <c r="GX128" s="780" t="s">
        <v>481</v>
      </c>
      <c r="GY128" s="780"/>
      <c r="GZ128" s="780" t="s">
        <v>481</v>
      </c>
      <c r="HA128" s="780" t="s">
        <v>481</v>
      </c>
      <c r="HB128" s="780" t="s">
        <v>481</v>
      </c>
      <c r="HC128" s="780" t="s">
        <v>481</v>
      </c>
      <c r="HD128" s="780" t="s">
        <v>481</v>
      </c>
      <c r="HE128" s="783"/>
      <c r="HF128" s="783"/>
      <c r="HG128" s="783"/>
      <c r="HH128" s="783"/>
      <c r="HI128" s="780"/>
      <c r="HJ128" s="95">
        <v>78</v>
      </c>
      <c r="HK128" s="95"/>
      <c r="HL128" s="780"/>
      <c r="HM128" s="95"/>
      <c r="HN128" s="783"/>
      <c r="HO128" s="783"/>
      <c r="HP128" s="783"/>
      <c r="HQ128" s="783"/>
      <c r="HR128" s="783"/>
      <c r="HS128" s="780"/>
      <c r="HT128" s="780"/>
      <c r="HU128" s="780"/>
      <c r="HV128" s="780">
        <v>37</v>
      </c>
      <c r="HW128" s="780" t="s">
        <v>481</v>
      </c>
      <c r="HX128" s="780" t="s">
        <v>481</v>
      </c>
      <c r="HY128" s="780" t="s">
        <v>451</v>
      </c>
      <c r="HZ128" s="780" t="s">
        <v>451</v>
      </c>
      <c r="IA128" s="780"/>
      <c r="IB128" s="780"/>
      <c r="IC128" s="780" t="s">
        <v>481</v>
      </c>
      <c r="ID128" s="780"/>
      <c r="IE128" s="780"/>
      <c r="IF128" s="780"/>
      <c r="IG128" s="783"/>
      <c r="IH128" s="783"/>
      <c r="II128" s="780"/>
      <c r="IJ128" s="783"/>
      <c r="IK128" s="783"/>
      <c r="IL128" s="90"/>
      <c r="IM128" s="95" t="s">
        <v>481</v>
      </c>
      <c r="IN128" s="95" t="s">
        <v>481</v>
      </c>
      <c r="IO128" s="780"/>
      <c r="IP128" s="780"/>
      <c r="IQ128" s="780" t="s">
        <v>481</v>
      </c>
      <c r="IR128" s="785"/>
      <c r="IS128" s="780">
        <v>7</v>
      </c>
      <c r="IT128" s="780"/>
      <c r="IU128" s="780"/>
      <c r="IV128" s="780">
        <v>9</v>
      </c>
      <c r="IW128" s="95"/>
      <c r="IX128" s="95"/>
      <c r="IY128" s="95"/>
      <c r="IZ128" s="95"/>
      <c r="JA128" s="95"/>
      <c r="JB128" s="95"/>
      <c r="JC128" s="95"/>
      <c r="JD128" s="95"/>
      <c r="JE128" s="95"/>
      <c r="JF128" s="95"/>
      <c r="JG128" s="95"/>
      <c r="JH128" s="95"/>
      <c r="JI128" s="95"/>
      <c r="JJ128" s="95">
        <v>8</v>
      </c>
      <c r="JK128" s="95"/>
      <c r="JL128" s="95"/>
      <c r="JM128" s="95"/>
      <c r="JN128" s="95"/>
      <c r="JO128" s="95"/>
      <c r="JP128" s="95"/>
      <c r="JQ128" s="95"/>
      <c r="JR128" s="95"/>
      <c r="JS128" s="780"/>
      <c r="JT128" s="780"/>
      <c r="JU128" s="780">
        <v>6</v>
      </c>
      <c r="JV128" s="780"/>
      <c r="JW128" s="780"/>
      <c r="JX128" s="780">
        <v>7</v>
      </c>
      <c r="JY128" s="780"/>
      <c r="JZ128" s="780"/>
      <c r="KA128" s="783"/>
      <c r="KB128" s="780"/>
      <c r="KC128" s="780">
        <v>10</v>
      </c>
      <c r="KD128" s="780"/>
      <c r="KE128" s="780"/>
      <c r="KF128" s="780">
        <v>8</v>
      </c>
      <c r="KG128" s="780">
        <v>0</v>
      </c>
      <c r="KH128" s="780"/>
      <c r="KI128" s="780"/>
      <c r="KJ128" s="780">
        <v>0</v>
      </c>
      <c r="KK128" s="780"/>
      <c r="KL128" s="780"/>
      <c r="KM128" s="780"/>
      <c r="KN128" s="780"/>
      <c r="KO128" s="780"/>
      <c r="KP128" s="95">
        <v>14</v>
      </c>
      <c r="KQ128" s="783"/>
      <c r="KR128" s="90">
        <v>11</v>
      </c>
      <c r="KS128" s="783"/>
      <c r="KT128" s="90"/>
      <c r="KU128" s="90" t="s">
        <v>481</v>
      </c>
      <c r="KV128" s="90"/>
      <c r="KW128" s="90">
        <v>9</v>
      </c>
      <c r="KX128" s="90"/>
      <c r="KY128" s="90"/>
      <c r="KZ128" s="90">
        <v>31</v>
      </c>
      <c r="LA128" s="90">
        <v>11</v>
      </c>
      <c r="LB128" s="90" t="s">
        <v>481</v>
      </c>
      <c r="LC128" s="90">
        <v>5</v>
      </c>
      <c r="LD128" s="90">
        <v>4</v>
      </c>
      <c r="LE128" s="90">
        <v>5</v>
      </c>
      <c r="LF128" s="90" t="s">
        <v>481</v>
      </c>
      <c r="LG128" s="90" t="s">
        <v>481</v>
      </c>
      <c r="LH128" s="90">
        <v>12</v>
      </c>
      <c r="LI128" s="90"/>
      <c r="LJ128" s="90">
        <v>5</v>
      </c>
      <c r="LK128" s="90">
        <v>6</v>
      </c>
      <c r="LL128" s="90"/>
      <c r="LM128" s="90"/>
      <c r="LN128" s="90"/>
      <c r="LO128" s="90"/>
      <c r="LP128" s="90"/>
      <c r="LQ128" s="90"/>
    </row>
    <row r="129" spans="1:329" ht="136" x14ac:dyDescent="0.2">
      <c r="A129" s="750"/>
      <c r="B129" s="751"/>
      <c r="C129" s="750" t="s">
        <v>351</v>
      </c>
      <c r="D129" s="747" t="s">
        <v>352</v>
      </c>
      <c r="E129" s="85" t="s">
        <v>320</v>
      </c>
      <c r="F129" s="783"/>
      <c r="G129" s="95"/>
      <c r="H129" s="783"/>
      <c r="I129" s="783"/>
      <c r="J129" s="95" t="s">
        <v>451</v>
      </c>
      <c r="K129" s="780" t="s">
        <v>451</v>
      </c>
      <c r="L129" s="69" t="s">
        <v>489</v>
      </c>
      <c r="M129" s="69" t="s">
        <v>489</v>
      </c>
      <c r="N129" s="69" t="s">
        <v>489</v>
      </c>
      <c r="O129" s="69" t="s">
        <v>489</v>
      </c>
      <c r="P129" s="69" t="s">
        <v>489</v>
      </c>
      <c r="Q129" s="95"/>
      <c r="R129" s="780" t="s">
        <v>457</v>
      </c>
      <c r="S129" s="95" t="s">
        <v>489</v>
      </c>
      <c r="T129" s="780" t="s">
        <v>451</v>
      </c>
      <c r="U129" s="780" t="s">
        <v>451</v>
      </c>
      <c r="V129" s="95" t="s">
        <v>451</v>
      </c>
      <c r="W129" s="780" t="s">
        <v>451</v>
      </c>
      <c r="X129" s="95" t="s">
        <v>457</v>
      </c>
      <c r="Y129" s="95" t="s">
        <v>457</v>
      </c>
      <c r="Z129" s="95" t="s">
        <v>451</v>
      </c>
      <c r="AA129" s="783"/>
      <c r="AB129" s="95" t="s">
        <v>451</v>
      </c>
      <c r="AC129" s="784" t="s">
        <v>451</v>
      </c>
      <c r="AD129" s="783"/>
      <c r="AE129" s="783"/>
      <c r="AF129" s="783"/>
      <c r="AG129" s="783"/>
      <c r="AH129" s="783"/>
      <c r="AI129" s="783"/>
      <c r="AJ129" s="780" t="s">
        <v>451</v>
      </c>
      <c r="AK129" s="780" t="s">
        <v>457</v>
      </c>
      <c r="AL129" s="95" t="s">
        <v>451</v>
      </c>
      <c r="AM129" s="95" t="s">
        <v>972</v>
      </c>
      <c r="AN129" s="95" t="s">
        <v>457</v>
      </c>
      <c r="AO129" s="783"/>
      <c r="AP129" s="95" t="s">
        <v>451</v>
      </c>
      <c r="AQ129" s="783"/>
      <c r="AR129" s="780"/>
      <c r="AS129" s="780" t="s">
        <v>451</v>
      </c>
      <c r="AT129" s="783"/>
      <c r="AU129" s="95" t="s">
        <v>451</v>
      </c>
      <c r="AV129" s="780" t="s">
        <v>451</v>
      </c>
      <c r="AW129" s="780" t="s">
        <v>451</v>
      </c>
      <c r="AX129" s="95" t="s">
        <v>457</v>
      </c>
      <c r="AY129" s="95" t="s">
        <v>451</v>
      </c>
      <c r="AZ129" s="783"/>
      <c r="BA129" s="783"/>
      <c r="BB129" s="783"/>
      <c r="BC129" s="783"/>
      <c r="BD129" s="95" t="s">
        <v>489</v>
      </c>
      <c r="BE129" s="95" t="s">
        <v>489</v>
      </c>
      <c r="BF129" s="95"/>
      <c r="BG129" s="69" t="s">
        <v>489</v>
      </c>
      <c r="BH129" s="783"/>
      <c r="BI129" s="69" t="s">
        <v>489</v>
      </c>
      <c r="BJ129" s="69" t="s">
        <v>489</v>
      </c>
      <c r="BK129" s="783"/>
      <c r="BL129" s="69" t="s">
        <v>489</v>
      </c>
      <c r="BM129" s="69" t="s">
        <v>489</v>
      </c>
      <c r="BN129" s="69" t="s">
        <v>972</v>
      </c>
      <c r="BO129" s="69" t="s">
        <v>972</v>
      </c>
      <c r="BP129" s="69" t="s">
        <v>492</v>
      </c>
      <c r="BQ129" s="69" t="s">
        <v>489</v>
      </c>
      <c r="BR129" s="69" t="s">
        <v>489</v>
      </c>
      <c r="BS129" s="69" t="s">
        <v>492</v>
      </c>
      <c r="BT129" s="783"/>
      <c r="BU129" s="780" t="s">
        <v>451</v>
      </c>
      <c r="BV129" s="95" t="s">
        <v>451</v>
      </c>
      <c r="BW129" s="780" t="s">
        <v>451</v>
      </c>
      <c r="BX129" s="95" t="s">
        <v>451</v>
      </c>
      <c r="BY129" s="95" t="s">
        <v>451</v>
      </c>
      <c r="BZ129" s="95" t="s">
        <v>457</v>
      </c>
      <c r="CA129" s="95" t="s">
        <v>451</v>
      </c>
      <c r="CB129" s="95" t="s">
        <v>492</v>
      </c>
      <c r="CC129" s="95" t="s">
        <v>451</v>
      </c>
      <c r="CD129" s="95" t="s">
        <v>457</v>
      </c>
      <c r="CE129" s="95" t="s">
        <v>457</v>
      </c>
      <c r="CF129" s="95" t="s">
        <v>457</v>
      </c>
      <c r="CG129" s="95" t="s">
        <v>457</v>
      </c>
      <c r="CH129" s="780" t="s">
        <v>451</v>
      </c>
      <c r="CI129" s="95" t="s">
        <v>451</v>
      </c>
      <c r="CJ129" s="780" t="s">
        <v>451</v>
      </c>
      <c r="CK129" s="780" t="s">
        <v>451</v>
      </c>
      <c r="CL129" s="780" t="s">
        <v>451</v>
      </c>
      <c r="CM129" s="780" t="s">
        <v>451</v>
      </c>
      <c r="CN129" s="780" t="s">
        <v>451</v>
      </c>
      <c r="CO129" s="780" t="s">
        <v>451</v>
      </c>
      <c r="CP129" s="780" t="s">
        <v>451</v>
      </c>
      <c r="CQ129" s="780" t="s">
        <v>451</v>
      </c>
      <c r="CR129" s="95" t="s">
        <v>451</v>
      </c>
      <c r="CS129" s="780" t="s">
        <v>451</v>
      </c>
      <c r="CT129" s="95" t="s">
        <v>451</v>
      </c>
      <c r="CU129" s="780" t="s">
        <v>451</v>
      </c>
      <c r="CV129" s="780" t="s">
        <v>451</v>
      </c>
      <c r="CW129" s="780" t="s">
        <v>457</v>
      </c>
      <c r="CX129" s="780" t="s">
        <v>451</v>
      </c>
      <c r="CY129" s="780" t="s">
        <v>451</v>
      </c>
      <c r="CZ129" s="95" t="s">
        <v>457</v>
      </c>
      <c r="DA129" s="780" t="s">
        <v>451</v>
      </c>
      <c r="DB129" s="95" t="s">
        <v>995</v>
      </c>
      <c r="DC129" s="780" t="s">
        <v>457</v>
      </c>
      <c r="DD129" s="780" t="s">
        <v>457</v>
      </c>
      <c r="DE129" s="780" t="s">
        <v>451</v>
      </c>
      <c r="DF129" s="780" t="s">
        <v>451</v>
      </c>
      <c r="DG129" s="95" t="s">
        <v>451</v>
      </c>
      <c r="DH129" s="94" t="s">
        <v>451</v>
      </c>
      <c r="DI129" s="95" t="s">
        <v>451</v>
      </c>
      <c r="DJ129" s="95" t="s">
        <v>451</v>
      </c>
      <c r="DK129" s="95" t="s">
        <v>451</v>
      </c>
      <c r="DL129" s="95" t="s">
        <v>451</v>
      </c>
      <c r="DM129" s="780" t="s">
        <v>451</v>
      </c>
      <c r="DN129" s="780" t="s">
        <v>451</v>
      </c>
      <c r="DO129" s="780" t="s">
        <v>451</v>
      </c>
      <c r="DP129" s="780" t="s">
        <v>489</v>
      </c>
      <c r="DQ129" s="785" t="s">
        <v>451</v>
      </c>
      <c r="DR129" s="780" t="s">
        <v>451</v>
      </c>
      <c r="DS129" s="783"/>
      <c r="DT129" s="783"/>
      <c r="DU129" s="783"/>
      <c r="DV129" s="84" t="s">
        <v>489</v>
      </c>
      <c r="DW129" s="84" t="s">
        <v>489</v>
      </c>
      <c r="DX129" s="780" t="s">
        <v>451</v>
      </c>
      <c r="DY129" s="783"/>
      <c r="DZ129" s="780" t="s">
        <v>451</v>
      </c>
      <c r="EA129" s="780" t="s">
        <v>457</v>
      </c>
      <c r="EB129" s="95" t="s">
        <v>492</v>
      </c>
      <c r="EC129" s="783"/>
      <c r="ED129" s="95"/>
      <c r="EE129" s="783"/>
      <c r="EF129" s="783"/>
      <c r="EG129" s="783"/>
      <c r="EH129" s="783"/>
      <c r="EI129" s="780" t="s">
        <v>451</v>
      </c>
      <c r="EJ129" s="780" t="s">
        <v>451</v>
      </c>
      <c r="EK129" s="780" t="s">
        <v>451</v>
      </c>
      <c r="EL129" s="780" t="s">
        <v>451</v>
      </c>
      <c r="EM129" s="780" t="s">
        <v>457</v>
      </c>
      <c r="EN129" s="780"/>
      <c r="EO129" s="780" t="s">
        <v>451</v>
      </c>
      <c r="EP129" s="780" t="s">
        <v>457</v>
      </c>
      <c r="EQ129" s="783"/>
      <c r="ER129" s="780" t="s">
        <v>457</v>
      </c>
      <c r="ES129" s="780" t="s">
        <v>451</v>
      </c>
      <c r="ET129" s="780" t="s">
        <v>489</v>
      </c>
      <c r="EU129" s="780" t="s">
        <v>457</v>
      </c>
      <c r="EV129" s="780" t="s">
        <v>457</v>
      </c>
      <c r="EW129" s="780" t="s">
        <v>451</v>
      </c>
      <c r="EX129" s="780" t="s">
        <v>451</v>
      </c>
      <c r="EY129" s="780"/>
      <c r="EZ129" s="95" t="s">
        <v>451</v>
      </c>
      <c r="FA129" s="95" t="s">
        <v>451</v>
      </c>
      <c r="FB129" s="780" t="s">
        <v>457</v>
      </c>
      <c r="FC129" s="780" t="s">
        <v>451</v>
      </c>
      <c r="FD129" s="780" t="s">
        <v>457</v>
      </c>
      <c r="FE129" s="780" t="s">
        <v>451</v>
      </c>
      <c r="FF129" s="780" t="s">
        <v>451</v>
      </c>
      <c r="FG129" s="780" t="s">
        <v>451</v>
      </c>
      <c r="FH129" s="780" t="s">
        <v>451</v>
      </c>
      <c r="FI129" s="780" t="s">
        <v>6856</v>
      </c>
      <c r="FJ129" s="780" t="s">
        <v>451</v>
      </c>
      <c r="FK129" s="780" t="s">
        <v>451</v>
      </c>
      <c r="FL129" s="780" t="s">
        <v>451</v>
      </c>
      <c r="FM129" s="780" t="s">
        <v>451</v>
      </c>
      <c r="FN129" s="780" t="s">
        <v>451</v>
      </c>
      <c r="FO129" s="780" t="s">
        <v>451</v>
      </c>
      <c r="FP129" s="780" t="s">
        <v>457</v>
      </c>
      <c r="FQ129" s="780" t="s">
        <v>451</v>
      </c>
      <c r="FR129" s="780" t="s">
        <v>451</v>
      </c>
      <c r="FS129" s="780" t="s">
        <v>451</v>
      </c>
      <c r="FT129" s="780" t="s">
        <v>451</v>
      </c>
      <c r="FU129" s="783"/>
      <c r="FV129" s="785" t="s">
        <v>451</v>
      </c>
      <c r="FW129" s="780" t="s">
        <v>457</v>
      </c>
      <c r="FX129" s="95" t="s">
        <v>457</v>
      </c>
      <c r="FY129" s="95" t="s">
        <v>489</v>
      </c>
      <c r="FZ129" s="780" t="s">
        <v>451</v>
      </c>
      <c r="GA129" s="780" t="s">
        <v>457</v>
      </c>
      <c r="GB129" s="780" t="s">
        <v>457</v>
      </c>
      <c r="GC129" s="780" t="s">
        <v>457</v>
      </c>
      <c r="GD129" s="780" t="s">
        <v>457</v>
      </c>
      <c r="GE129" s="783"/>
      <c r="GF129" s="95" t="s">
        <v>451</v>
      </c>
      <c r="GG129" s="785" t="s">
        <v>451</v>
      </c>
      <c r="GH129" s="783"/>
      <c r="GI129" s="780" t="s">
        <v>6857</v>
      </c>
      <c r="GJ129" s="780" t="s">
        <v>489</v>
      </c>
      <c r="GK129" s="780" t="s">
        <v>451</v>
      </c>
      <c r="GL129" s="780" t="s">
        <v>451</v>
      </c>
      <c r="GM129" s="780" t="s">
        <v>451</v>
      </c>
      <c r="GN129" s="780" t="s">
        <v>451</v>
      </c>
      <c r="GO129" s="780" t="s">
        <v>451</v>
      </c>
      <c r="GP129" s="780" t="s">
        <v>451</v>
      </c>
      <c r="GQ129" s="780" t="s">
        <v>451</v>
      </c>
      <c r="GR129" s="780" t="s">
        <v>451</v>
      </c>
      <c r="GS129" s="780" t="s">
        <v>457</v>
      </c>
      <c r="GT129" s="780" t="s">
        <v>451</v>
      </c>
      <c r="GU129" s="780" t="s">
        <v>451</v>
      </c>
      <c r="GV129" s="780" t="s">
        <v>457</v>
      </c>
      <c r="GW129" s="780" t="s">
        <v>6858</v>
      </c>
      <c r="GX129" s="780" t="s">
        <v>451</v>
      </c>
      <c r="GY129" s="780"/>
      <c r="GZ129" s="780" t="s">
        <v>451</v>
      </c>
      <c r="HA129" s="780" t="s">
        <v>451</v>
      </c>
      <c r="HB129" s="780" t="s">
        <v>457</v>
      </c>
      <c r="HC129" s="780" t="s">
        <v>451</v>
      </c>
      <c r="HD129" s="780" t="s">
        <v>451</v>
      </c>
      <c r="HE129" s="783"/>
      <c r="HF129" s="783"/>
      <c r="HG129" s="783"/>
      <c r="HH129" s="783"/>
      <c r="HI129" s="780" t="s">
        <v>457</v>
      </c>
      <c r="HJ129" s="95" t="s">
        <v>995</v>
      </c>
      <c r="HK129" s="95" t="s">
        <v>457</v>
      </c>
      <c r="HL129" s="780" t="s">
        <v>457</v>
      </c>
      <c r="HM129" s="95" t="s">
        <v>457</v>
      </c>
      <c r="HN129" s="783"/>
      <c r="HO129" s="783"/>
      <c r="HP129" s="783"/>
      <c r="HQ129" s="783"/>
      <c r="HR129" s="783"/>
      <c r="HS129" s="780" t="s">
        <v>451</v>
      </c>
      <c r="HT129" s="780" t="s">
        <v>451</v>
      </c>
      <c r="HU129" s="780" t="s">
        <v>457</v>
      </c>
      <c r="HV129" s="780" t="s">
        <v>451</v>
      </c>
      <c r="HW129" s="780" t="s">
        <v>457</v>
      </c>
      <c r="HX129" s="780" t="s">
        <v>457</v>
      </c>
      <c r="HY129" s="780" t="s">
        <v>457</v>
      </c>
      <c r="HZ129" s="780" t="s">
        <v>457</v>
      </c>
      <c r="IA129" s="780" t="s">
        <v>457</v>
      </c>
      <c r="IB129" s="780" t="s">
        <v>457</v>
      </c>
      <c r="IC129" s="780" t="s">
        <v>451</v>
      </c>
      <c r="ID129" s="780" t="s">
        <v>451</v>
      </c>
      <c r="IE129" s="780" t="s">
        <v>457</v>
      </c>
      <c r="IF129" s="780" t="s">
        <v>457</v>
      </c>
      <c r="IG129" s="783"/>
      <c r="IH129" s="783"/>
      <c r="II129" s="780" t="s">
        <v>451</v>
      </c>
      <c r="IJ129" s="783"/>
      <c r="IK129" s="783"/>
      <c r="IL129" s="90"/>
      <c r="IM129" s="95" t="s">
        <v>457</v>
      </c>
      <c r="IN129" s="95" t="s">
        <v>6859</v>
      </c>
      <c r="IO129" s="780" t="s">
        <v>451</v>
      </c>
      <c r="IP129" s="780" t="s">
        <v>457</v>
      </c>
      <c r="IQ129" s="780" t="s">
        <v>481</v>
      </c>
      <c r="IR129" s="785" t="s">
        <v>457</v>
      </c>
      <c r="IS129" s="780" t="s">
        <v>451</v>
      </c>
      <c r="IT129" s="780" t="s">
        <v>451</v>
      </c>
      <c r="IU129" s="780" t="s">
        <v>451</v>
      </c>
      <c r="IV129" s="780" t="s">
        <v>451</v>
      </c>
      <c r="IW129" s="95" t="s">
        <v>489</v>
      </c>
      <c r="IX129" s="95" t="s">
        <v>492</v>
      </c>
      <c r="IY129" s="95" t="s">
        <v>492</v>
      </c>
      <c r="IZ129" s="95" t="s">
        <v>492</v>
      </c>
      <c r="JA129" s="95" t="s">
        <v>492</v>
      </c>
      <c r="JB129" s="95" t="s">
        <v>492</v>
      </c>
      <c r="JC129" s="95" t="s">
        <v>492</v>
      </c>
      <c r="JD129" s="95" t="s">
        <v>492</v>
      </c>
      <c r="JE129" s="95" t="s">
        <v>492</v>
      </c>
      <c r="JF129" s="95" t="s">
        <v>492</v>
      </c>
      <c r="JG129" s="95" t="s">
        <v>451</v>
      </c>
      <c r="JH129" s="95" t="s">
        <v>451</v>
      </c>
      <c r="JI129" s="95" t="s">
        <v>451</v>
      </c>
      <c r="JJ129" s="95" t="s">
        <v>451</v>
      </c>
      <c r="JK129" s="95" t="s">
        <v>451</v>
      </c>
      <c r="JL129" s="95" t="s">
        <v>451</v>
      </c>
      <c r="JM129" s="95" t="s">
        <v>451</v>
      </c>
      <c r="JN129" s="95" t="s">
        <v>451</v>
      </c>
      <c r="JO129" s="95" t="s">
        <v>451</v>
      </c>
      <c r="JP129" s="95" t="s">
        <v>451</v>
      </c>
      <c r="JQ129" s="95" t="s">
        <v>451</v>
      </c>
      <c r="JR129" s="95"/>
      <c r="JS129" s="780" t="s">
        <v>451</v>
      </c>
      <c r="JT129" s="780" t="s">
        <v>451</v>
      </c>
      <c r="JU129" s="780"/>
      <c r="JV129" s="780" t="s">
        <v>679</v>
      </c>
      <c r="JW129" s="780" t="s">
        <v>451</v>
      </c>
      <c r="JX129" s="780" t="s">
        <v>451</v>
      </c>
      <c r="JY129" s="780" t="s">
        <v>457</v>
      </c>
      <c r="JZ129" s="780" t="s">
        <v>451</v>
      </c>
      <c r="KA129" s="783"/>
      <c r="KB129" s="780" t="s">
        <v>457</v>
      </c>
      <c r="KC129" s="780" t="s">
        <v>451</v>
      </c>
      <c r="KD129" s="780" t="s">
        <v>451</v>
      </c>
      <c r="KE129" s="780" t="s">
        <v>457</v>
      </c>
      <c r="KF129" s="780" t="s">
        <v>451</v>
      </c>
      <c r="KG129" s="780" t="s">
        <v>457</v>
      </c>
      <c r="KH129" s="780" t="s">
        <v>457</v>
      </c>
      <c r="KI129" s="780" t="s">
        <v>457</v>
      </c>
      <c r="KJ129" s="780" t="s">
        <v>457</v>
      </c>
      <c r="KK129" s="780" t="s">
        <v>457</v>
      </c>
      <c r="KL129" s="780" t="s">
        <v>451</v>
      </c>
      <c r="KM129" s="780" t="s">
        <v>457</v>
      </c>
      <c r="KN129" s="780" t="s">
        <v>457</v>
      </c>
      <c r="KO129" s="780" t="s">
        <v>457</v>
      </c>
      <c r="KP129" s="95" t="s">
        <v>457</v>
      </c>
      <c r="KQ129" s="783"/>
      <c r="KR129" s="90" t="s">
        <v>492</v>
      </c>
      <c r="KS129" s="783"/>
      <c r="KT129" s="90" t="s">
        <v>489</v>
      </c>
      <c r="KU129" s="90" t="s">
        <v>489</v>
      </c>
      <c r="KV129" s="90" t="s">
        <v>489</v>
      </c>
      <c r="KW129" s="90" t="s">
        <v>489</v>
      </c>
      <c r="KX129" s="90" t="s">
        <v>489</v>
      </c>
      <c r="KY129" s="90" t="s">
        <v>489</v>
      </c>
      <c r="KZ129" s="90" t="s">
        <v>492</v>
      </c>
      <c r="LA129" s="90" t="s">
        <v>489</v>
      </c>
      <c r="LB129" s="90" t="s">
        <v>489</v>
      </c>
      <c r="LC129" s="90" t="s">
        <v>492</v>
      </c>
      <c r="LD129" s="90" t="s">
        <v>492</v>
      </c>
      <c r="LE129" s="90" t="s">
        <v>492</v>
      </c>
      <c r="LF129" s="90" t="s">
        <v>492</v>
      </c>
      <c r="LG129" s="90" t="s">
        <v>489</v>
      </c>
      <c r="LH129" s="90"/>
      <c r="LI129" s="90"/>
      <c r="LJ129" s="90" t="s">
        <v>492</v>
      </c>
      <c r="LK129" s="90"/>
      <c r="LL129" s="90" t="s">
        <v>492</v>
      </c>
      <c r="LM129" s="90" t="s">
        <v>489</v>
      </c>
      <c r="LN129" s="90" t="s">
        <v>489</v>
      </c>
      <c r="LO129" s="90" t="s">
        <v>489</v>
      </c>
      <c r="LP129" s="90" t="s">
        <v>492</v>
      </c>
      <c r="LQ129" s="90" t="s">
        <v>489</v>
      </c>
    </row>
    <row r="130" spans="1:329" ht="409.5" customHeight="1" x14ac:dyDescent="0.2">
      <c r="A130" s="750"/>
      <c r="B130" s="751"/>
      <c r="C130" s="757"/>
      <c r="D130" s="756"/>
      <c r="E130" s="85" t="s">
        <v>321</v>
      </c>
      <c r="F130" s="783"/>
      <c r="G130" s="95"/>
      <c r="H130" s="783"/>
      <c r="I130" s="783"/>
      <c r="J130" s="95"/>
      <c r="K130" s="780"/>
      <c r="L130" s="69" t="s">
        <v>1941</v>
      </c>
      <c r="M130" s="69" t="s">
        <v>1941</v>
      </c>
      <c r="N130" s="69" t="s">
        <v>1941</v>
      </c>
      <c r="O130" s="69" t="s">
        <v>1941</v>
      </c>
      <c r="P130" s="69" t="s">
        <v>1941</v>
      </c>
      <c r="Q130" s="95"/>
      <c r="R130" s="780" t="s">
        <v>862</v>
      </c>
      <c r="S130" s="95" t="s">
        <v>6860</v>
      </c>
      <c r="T130" s="780"/>
      <c r="U130" s="780"/>
      <c r="V130" s="95"/>
      <c r="W130" s="780"/>
      <c r="X130" s="95" t="s">
        <v>862</v>
      </c>
      <c r="Y130" s="95" t="s">
        <v>6861</v>
      </c>
      <c r="Z130" s="95"/>
      <c r="AA130" s="783"/>
      <c r="AB130" s="95"/>
      <c r="AC130" s="784"/>
      <c r="AD130" s="783"/>
      <c r="AE130" s="783"/>
      <c r="AF130" s="783"/>
      <c r="AG130" s="783"/>
      <c r="AH130" s="783"/>
      <c r="AI130" s="783"/>
      <c r="AJ130" s="780"/>
      <c r="AK130" s="780" t="s">
        <v>6862</v>
      </c>
      <c r="AL130" s="95"/>
      <c r="AM130" s="95" t="s">
        <v>6863</v>
      </c>
      <c r="AN130" s="95" t="s">
        <v>6864</v>
      </c>
      <c r="AO130" s="783"/>
      <c r="AP130" s="95"/>
      <c r="AQ130" s="783"/>
      <c r="AR130" s="780"/>
      <c r="AS130" s="780" t="s">
        <v>3243</v>
      </c>
      <c r="AT130" s="783"/>
      <c r="AU130" s="95"/>
      <c r="AV130" s="780"/>
      <c r="AW130" s="780"/>
      <c r="AX130" s="95" t="s">
        <v>1557</v>
      </c>
      <c r="AY130" s="95"/>
      <c r="AZ130" s="783"/>
      <c r="BA130" s="783"/>
      <c r="BB130" s="783"/>
      <c r="BC130" s="783"/>
      <c r="BD130" s="95" t="s">
        <v>6865</v>
      </c>
      <c r="BE130" s="95" t="s">
        <v>6866</v>
      </c>
      <c r="BF130" s="95"/>
      <c r="BG130" s="69" t="s">
        <v>6867</v>
      </c>
      <c r="BH130" s="783"/>
      <c r="BI130" s="69" t="s">
        <v>6868</v>
      </c>
      <c r="BJ130" s="69" t="s">
        <v>6869</v>
      </c>
      <c r="BK130" s="783"/>
      <c r="BL130" s="69" t="s">
        <v>6870</v>
      </c>
      <c r="BM130" s="69" t="s">
        <v>6871</v>
      </c>
      <c r="BN130" s="69" t="s">
        <v>6872</v>
      </c>
      <c r="BO130" s="783"/>
      <c r="BP130" s="783"/>
      <c r="BQ130" s="69" t="s">
        <v>6873</v>
      </c>
      <c r="BR130" s="69" t="s">
        <v>2505</v>
      </c>
      <c r="BS130" s="783" t="s">
        <v>481</v>
      </c>
      <c r="BT130" s="783"/>
      <c r="BU130" s="780" t="s">
        <v>481</v>
      </c>
      <c r="BV130" s="95"/>
      <c r="BW130" s="780"/>
      <c r="BX130" s="95"/>
      <c r="BY130" s="95"/>
      <c r="BZ130" s="95" t="s">
        <v>568</v>
      </c>
      <c r="CA130" s="95"/>
      <c r="CB130" s="95"/>
      <c r="CC130" s="95"/>
      <c r="CD130" s="95" t="s">
        <v>6544</v>
      </c>
      <c r="CE130" s="95" t="s">
        <v>6874</v>
      </c>
      <c r="CF130" s="95" t="s">
        <v>6875</v>
      </c>
      <c r="CG130" s="95" t="s">
        <v>6876</v>
      </c>
      <c r="CH130" s="780"/>
      <c r="CI130" s="95"/>
      <c r="CJ130" s="780"/>
      <c r="CK130" s="780"/>
      <c r="CL130" s="780"/>
      <c r="CM130" s="780"/>
      <c r="CN130" s="780"/>
      <c r="CO130" s="780"/>
      <c r="CP130" s="780"/>
      <c r="CQ130" s="780">
        <v>0</v>
      </c>
      <c r="CR130" s="95">
        <v>0</v>
      </c>
      <c r="CS130" s="780">
        <v>0</v>
      </c>
      <c r="CT130" s="95"/>
      <c r="CU130" s="780">
        <v>0</v>
      </c>
      <c r="CV130" s="780" t="s">
        <v>481</v>
      </c>
      <c r="CW130" s="780" t="s">
        <v>6821</v>
      </c>
      <c r="CX130" s="780"/>
      <c r="CY130" s="780"/>
      <c r="CZ130" s="95" t="s">
        <v>6877</v>
      </c>
      <c r="DA130" s="780"/>
      <c r="DB130" s="95"/>
      <c r="DC130" s="780" t="s">
        <v>1557</v>
      </c>
      <c r="DD130" s="780" t="s">
        <v>862</v>
      </c>
      <c r="DE130" s="780"/>
      <c r="DF130" s="780"/>
      <c r="DG130" s="95" t="s">
        <v>451</v>
      </c>
      <c r="DH130" s="94"/>
      <c r="DI130" s="95"/>
      <c r="DJ130" s="95"/>
      <c r="DK130" s="95" t="s">
        <v>481</v>
      </c>
      <c r="DL130" s="95"/>
      <c r="DM130" s="780" t="s">
        <v>451</v>
      </c>
      <c r="DN130" s="780"/>
      <c r="DO130" s="780"/>
      <c r="DP130" s="780" t="s">
        <v>6878</v>
      </c>
      <c r="DQ130" s="785"/>
      <c r="DR130" s="780"/>
      <c r="DS130" s="783"/>
      <c r="DT130" s="783"/>
      <c r="DU130" s="783"/>
      <c r="DV130" s="84" t="s">
        <v>6879</v>
      </c>
      <c r="DW130" s="84" t="s">
        <v>6880</v>
      </c>
      <c r="DX130" s="780"/>
      <c r="DY130" s="783"/>
      <c r="DZ130" s="780" t="s">
        <v>481</v>
      </c>
      <c r="EA130" s="780" t="s">
        <v>6881</v>
      </c>
      <c r="EB130" s="95"/>
      <c r="EC130" s="783"/>
      <c r="ED130" s="95"/>
      <c r="EE130" s="783"/>
      <c r="EF130" s="783"/>
      <c r="EG130" s="783"/>
      <c r="EH130" s="783"/>
      <c r="EI130" s="780"/>
      <c r="EJ130" s="780"/>
      <c r="EK130" s="780"/>
      <c r="EL130" s="780"/>
      <c r="EM130" s="780" t="s">
        <v>6882</v>
      </c>
      <c r="EN130" s="780"/>
      <c r="EO130" s="780"/>
      <c r="EP130" s="780" t="s">
        <v>6876</v>
      </c>
      <c r="EQ130" s="783"/>
      <c r="ER130" s="780" t="s">
        <v>862</v>
      </c>
      <c r="ES130" s="780" t="s">
        <v>451</v>
      </c>
      <c r="ET130" s="780" t="s">
        <v>1557</v>
      </c>
      <c r="EU130" s="780" t="s">
        <v>6883</v>
      </c>
      <c r="EV130" s="780" t="s">
        <v>6884</v>
      </c>
      <c r="EW130" s="780" t="s">
        <v>481</v>
      </c>
      <c r="EX130" s="780" t="s">
        <v>451</v>
      </c>
      <c r="EY130" s="780" t="s">
        <v>451</v>
      </c>
      <c r="EZ130" s="95" t="s">
        <v>481</v>
      </c>
      <c r="FA130" s="95"/>
      <c r="FB130" s="780" t="s">
        <v>6568</v>
      </c>
      <c r="FC130" s="780"/>
      <c r="FD130" s="780" t="s">
        <v>6885</v>
      </c>
      <c r="FE130" s="780"/>
      <c r="FF130" s="780" t="s">
        <v>481</v>
      </c>
      <c r="FG130" s="780" t="s">
        <v>481</v>
      </c>
      <c r="FH130" s="780"/>
      <c r="FI130" s="780" t="s">
        <v>451</v>
      </c>
      <c r="FJ130" s="780" t="s">
        <v>3943</v>
      </c>
      <c r="FK130" s="780"/>
      <c r="FL130" s="780"/>
      <c r="FM130" s="780"/>
      <c r="FN130" s="780"/>
      <c r="FO130" s="780"/>
      <c r="FP130" s="780" t="s">
        <v>6886</v>
      </c>
      <c r="FQ130" s="780"/>
      <c r="FR130" s="780"/>
      <c r="FS130" s="780"/>
      <c r="FT130" s="780"/>
      <c r="FU130" s="783"/>
      <c r="FV130" s="785"/>
      <c r="FW130" s="780" t="s">
        <v>6887</v>
      </c>
      <c r="FX130" s="95" t="s">
        <v>6888</v>
      </c>
      <c r="FY130" s="95" t="s">
        <v>6889</v>
      </c>
      <c r="FZ130" s="780"/>
      <c r="GA130" s="780" t="s">
        <v>862</v>
      </c>
      <c r="GB130" s="780" t="s">
        <v>862</v>
      </c>
      <c r="GC130" s="780"/>
      <c r="GD130" s="780" t="s">
        <v>6890</v>
      </c>
      <c r="GE130" s="783"/>
      <c r="GF130" s="95"/>
      <c r="GG130" s="785" t="s">
        <v>481</v>
      </c>
      <c r="GH130" s="783"/>
      <c r="GI130" s="780" t="s">
        <v>623</v>
      </c>
      <c r="GJ130" s="780" t="s">
        <v>6891</v>
      </c>
      <c r="GK130" s="780" t="s">
        <v>481</v>
      </c>
      <c r="GL130" s="780" t="s">
        <v>481</v>
      </c>
      <c r="GM130" s="780" t="s">
        <v>481</v>
      </c>
      <c r="GN130" s="780" t="s">
        <v>481</v>
      </c>
      <c r="GO130" s="780" t="s">
        <v>481</v>
      </c>
      <c r="GP130" s="780" t="s">
        <v>481</v>
      </c>
      <c r="GQ130" s="780" t="s">
        <v>481</v>
      </c>
      <c r="GR130" s="780" t="s">
        <v>481</v>
      </c>
      <c r="GS130" s="780" t="s">
        <v>6892</v>
      </c>
      <c r="GT130" s="780" t="s">
        <v>481</v>
      </c>
      <c r="GU130" s="780" t="s">
        <v>481</v>
      </c>
      <c r="GV130" s="780" t="s">
        <v>6893</v>
      </c>
      <c r="GW130" s="780" t="s">
        <v>4871</v>
      </c>
      <c r="GX130" s="780" t="s">
        <v>481</v>
      </c>
      <c r="GY130" s="780"/>
      <c r="GZ130" s="780" t="s">
        <v>481</v>
      </c>
      <c r="HA130" s="780" t="s">
        <v>481</v>
      </c>
      <c r="HB130" s="780" t="s">
        <v>6894</v>
      </c>
      <c r="HC130" s="780" t="s">
        <v>481</v>
      </c>
      <c r="HD130" s="780" t="s">
        <v>481</v>
      </c>
      <c r="HE130" s="783"/>
      <c r="HF130" s="783"/>
      <c r="HG130" s="783"/>
      <c r="HH130" s="783"/>
      <c r="HI130" s="780" t="s">
        <v>6895</v>
      </c>
      <c r="HJ130" s="95" t="s">
        <v>481</v>
      </c>
      <c r="HK130" s="95" t="s">
        <v>6896</v>
      </c>
      <c r="HL130" s="780" t="s">
        <v>6821</v>
      </c>
      <c r="HM130" s="95" t="s">
        <v>6897</v>
      </c>
      <c r="HN130" s="783"/>
      <c r="HO130" s="783"/>
      <c r="HP130" s="783"/>
      <c r="HQ130" s="783"/>
      <c r="HR130" s="783"/>
      <c r="HS130" s="780"/>
      <c r="HT130" s="780"/>
      <c r="HU130" s="780" t="s">
        <v>6898</v>
      </c>
      <c r="HV130" s="780"/>
      <c r="HW130" s="780" t="s">
        <v>6899</v>
      </c>
      <c r="HX130" s="780" t="s">
        <v>6900</v>
      </c>
      <c r="HY130" s="780" t="s">
        <v>6876</v>
      </c>
      <c r="HZ130" s="780" t="s">
        <v>6876</v>
      </c>
      <c r="IA130" s="780" t="s">
        <v>6901</v>
      </c>
      <c r="IB130" s="780" t="s">
        <v>6902</v>
      </c>
      <c r="IC130" s="780" t="s">
        <v>481</v>
      </c>
      <c r="ID130" s="780"/>
      <c r="IE130" s="780" t="s">
        <v>6876</v>
      </c>
      <c r="IF130" s="780" t="s">
        <v>6903</v>
      </c>
      <c r="IG130" s="783"/>
      <c r="IH130" s="783"/>
      <c r="II130" s="780"/>
      <c r="IJ130" s="783"/>
      <c r="IK130" s="783"/>
      <c r="IL130" s="90"/>
      <c r="IM130" s="95" t="s">
        <v>6904</v>
      </c>
      <c r="IN130" s="95" t="s">
        <v>862</v>
      </c>
      <c r="IO130" s="780"/>
      <c r="IP130" s="780" t="s">
        <v>6905</v>
      </c>
      <c r="IQ130" s="780" t="s">
        <v>481</v>
      </c>
      <c r="IR130" s="785"/>
      <c r="IS130" s="780"/>
      <c r="IT130" s="780"/>
      <c r="IU130" s="780"/>
      <c r="IV130" s="780" t="s">
        <v>451</v>
      </c>
      <c r="IW130" s="95" t="s">
        <v>6906</v>
      </c>
      <c r="IX130" s="95"/>
      <c r="IY130" s="95"/>
      <c r="IZ130" s="95"/>
      <c r="JA130" s="95"/>
      <c r="JB130" s="95"/>
      <c r="JC130" s="95"/>
      <c r="JD130" s="95"/>
      <c r="JE130" s="95"/>
      <c r="JF130" s="95"/>
      <c r="JG130" s="95"/>
      <c r="JH130" s="95"/>
      <c r="JI130" s="95"/>
      <c r="JJ130" s="95"/>
      <c r="JK130" s="95"/>
      <c r="JL130" s="95"/>
      <c r="JM130" s="95"/>
      <c r="JN130" s="95"/>
      <c r="JO130" s="95"/>
      <c r="JP130" s="95"/>
      <c r="JQ130" s="95"/>
      <c r="JR130" s="95"/>
      <c r="JS130" s="780"/>
      <c r="JT130" s="780"/>
      <c r="JU130" s="780"/>
      <c r="JV130" s="780" t="s">
        <v>6907</v>
      </c>
      <c r="JW130" s="780"/>
      <c r="JX130" s="780"/>
      <c r="JY130" s="780" t="s">
        <v>6816</v>
      </c>
      <c r="JZ130" s="780"/>
      <c r="KA130" s="783"/>
      <c r="KB130" s="780" t="s">
        <v>6908</v>
      </c>
      <c r="KC130" s="780"/>
      <c r="KD130" s="780"/>
      <c r="KE130" s="780" t="s">
        <v>6909</v>
      </c>
      <c r="KF130" s="780"/>
      <c r="KG130" s="780" t="s">
        <v>862</v>
      </c>
      <c r="KH130" s="780" t="s">
        <v>6910</v>
      </c>
      <c r="KI130" s="780" t="s">
        <v>862</v>
      </c>
      <c r="KJ130" s="780" t="s">
        <v>6911</v>
      </c>
      <c r="KK130" s="780" t="s">
        <v>6912</v>
      </c>
      <c r="KL130" s="780" t="s">
        <v>6913</v>
      </c>
      <c r="KM130" s="780" t="s">
        <v>6914</v>
      </c>
      <c r="KN130" s="780" t="s">
        <v>1557</v>
      </c>
      <c r="KO130" s="780" t="s">
        <v>6915</v>
      </c>
      <c r="KP130" s="95" t="s">
        <v>6916</v>
      </c>
      <c r="KQ130" s="783"/>
      <c r="KR130" s="90"/>
      <c r="KS130" s="783"/>
      <c r="KT130" s="90" t="s">
        <v>6917</v>
      </c>
      <c r="KU130" s="90" t="s">
        <v>6918</v>
      </c>
      <c r="KV130" s="90" t="s">
        <v>6919</v>
      </c>
      <c r="KW130" s="90" t="s">
        <v>623</v>
      </c>
      <c r="KX130" s="90" t="s">
        <v>6920</v>
      </c>
      <c r="KY130" s="90" t="s">
        <v>6921</v>
      </c>
      <c r="KZ130" s="90"/>
      <c r="LA130" s="90" t="s">
        <v>6849</v>
      </c>
      <c r="LB130" s="90" t="s">
        <v>2505</v>
      </c>
      <c r="LC130" s="90" t="s">
        <v>481</v>
      </c>
      <c r="LD130" s="90" t="s">
        <v>481</v>
      </c>
      <c r="LE130" s="90" t="s">
        <v>481</v>
      </c>
      <c r="LF130" s="90" t="s">
        <v>481</v>
      </c>
      <c r="LG130" s="90" t="s">
        <v>1941</v>
      </c>
      <c r="LH130" s="90"/>
      <c r="LI130" s="90"/>
      <c r="LJ130" s="90"/>
      <c r="LK130" s="90"/>
      <c r="LL130" s="90"/>
      <c r="LM130" s="90" t="s">
        <v>6922</v>
      </c>
      <c r="LN130" s="90" t="s">
        <v>6923</v>
      </c>
      <c r="LO130" s="90" t="s">
        <v>6924</v>
      </c>
      <c r="LP130" s="90"/>
      <c r="LQ130" s="90" t="s">
        <v>6925</v>
      </c>
    </row>
    <row r="131" spans="1:329" ht="68" x14ac:dyDescent="0.2">
      <c r="A131" s="750"/>
      <c r="B131" s="751"/>
      <c r="C131" s="757"/>
      <c r="D131" s="756"/>
      <c r="E131" s="85" t="s">
        <v>325</v>
      </c>
      <c r="F131" s="783"/>
      <c r="G131" s="95"/>
      <c r="H131" s="783"/>
      <c r="I131" s="783"/>
      <c r="J131" s="95"/>
      <c r="K131" s="780"/>
      <c r="L131" s="69">
        <v>8</v>
      </c>
      <c r="M131" s="69">
        <v>6</v>
      </c>
      <c r="N131" s="69">
        <v>7</v>
      </c>
      <c r="O131" s="69">
        <v>9</v>
      </c>
      <c r="P131" s="69">
        <v>7</v>
      </c>
      <c r="Q131" s="95"/>
      <c r="R131" s="780">
        <v>11</v>
      </c>
      <c r="S131" s="95">
        <v>20</v>
      </c>
      <c r="T131" s="780"/>
      <c r="U131" s="780"/>
      <c r="V131" s="95"/>
      <c r="W131" s="780"/>
      <c r="X131" s="95">
        <v>9</v>
      </c>
      <c r="Y131" s="95">
        <v>7</v>
      </c>
      <c r="Z131" s="95"/>
      <c r="AA131" s="783"/>
      <c r="AB131" s="95"/>
      <c r="AC131" s="784"/>
      <c r="AD131" s="783"/>
      <c r="AE131" s="783"/>
      <c r="AF131" s="783"/>
      <c r="AG131" s="783"/>
      <c r="AH131" s="783"/>
      <c r="AI131" s="783"/>
      <c r="AJ131" s="780"/>
      <c r="AK131" s="780">
        <v>7</v>
      </c>
      <c r="AL131" s="95"/>
      <c r="AM131" s="95">
        <v>5</v>
      </c>
      <c r="AN131" s="95">
        <v>6</v>
      </c>
      <c r="AO131" s="783"/>
      <c r="AP131" s="95"/>
      <c r="AQ131" s="783"/>
      <c r="AR131" s="780"/>
      <c r="AS131" s="780" t="s">
        <v>3243</v>
      </c>
      <c r="AT131" s="783"/>
      <c r="AU131" s="95"/>
      <c r="AV131" s="780"/>
      <c r="AW131" s="780"/>
      <c r="AX131" s="95">
        <v>16</v>
      </c>
      <c r="AY131" s="95"/>
      <c r="AZ131" s="783"/>
      <c r="BA131" s="783"/>
      <c r="BB131" s="783"/>
      <c r="BC131" s="783"/>
      <c r="BD131" s="95">
        <v>11</v>
      </c>
      <c r="BE131" s="95"/>
      <c r="BF131" s="95"/>
      <c r="BG131" s="815">
        <v>6</v>
      </c>
      <c r="BH131" s="783"/>
      <c r="BI131" s="69" t="s">
        <v>6926</v>
      </c>
      <c r="BJ131" s="815">
        <v>7</v>
      </c>
      <c r="BK131" s="783"/>
      <c r="BL131" s="69">
        <v>6</v>
      </c>
      <c r="BM131" s="69">
        <v>5</v>
      </c>
      <c r="BN131" s="69">
        <v>133</v>
      </c>
      <c r="BO131" s="69">
        <v>3</v>
      </c>
      <c r="BP131" s="783"/>
      <c r="BQ131" s="69">
        <v>8</v>
      </c>
      <c r="BR131" s="69">
        <v>5</v>
      </c>
      <c r="BS131" s="783" t="s">
        <v>481</v>
      </c>
      <c r="BT131" s="783"/>
      <c r="BU131" s="780" t="s">
        <v>481</v>
      </c>
      <c r="BV131" s="95"/>
      <c r="BW131" s="780"/>
      <c r="BX131" s="95"/>
      <c r="BY131" s="95"/>
      <c r="BZ131" s="95">
        <v>8</v>
      </c>
      <c r="CA131" s="95"/>
      <c r="CB131" s="95"/>
      <c r="CC131" s="95"/>
      <c r="CD131" s="95">
        <v>13</v>
      </c>
      <c r="CE131" s="95">
        <v>11</v>
      </c>
      <c r="CF131" s="95">
        <v>4</v>
      </c>
      <c r="CG131" s="95">
        <v>5</v>
      </c>
      <c r="CH131" s="780">
        <v>0</v>
      </c>
      <c r="CI131" s="95">
        <v>0</v>
      </c>
      <c r="CJ131" s="780">
        <v>0</v>
      </c>
      <c r="CK131" s="780">
        <v>0</v>
      </c>
      <c r="CL131" s="780">
        <v>0</v>
      </c>
      <c r="CM131" s="780"/>
      <c r="CN131" s="780"/>
      <c r="CO131" s="780"/>
      <c r="CP131" s="780"/>
      <c r="CQ131" s="780">
        <v>0</v>
      </c>
      <c r="CR131" s="95">
        <v>0</v>
      </c>
      <c r="CS131" s="780">
        <v>0</v>
      </c>
      <c r="CT131" s="95"/>
      <c r="CU131" s="780">
        <v>0</v>
      </c>
      <c r="CV131" s="780" t="s">
        <v>481</v>
      </c>
      <c r="CW131" s="780">
        <v>7</v>
      </c>
      <c r="CX131" s="780"/>
      <c r="CY131" s="780"/>
      <c r="CZ131" s="95">
        <v>26</v>
      </c>
      <c r="DA131" s="780"/>
      <c r="DB131" s="95"/>
      <c r="DC131" s="780">
        <v>7</v>
      </c>
      <c r="DD131" s="780">
        <v>11</v>
      </c>
      <c r="DE131" s="780"/>
      <c r="DF131" s="780"/>
      <c r="DG131" s="95">
        <v>0</v>
      </c>
      <c r="DH131" s="94"/>
      <c r="DI131" s="95"/>
      <c r="DJ131" s="95"/>
      <c r="DK131" s="95">
        <v>0</v>
      </c>
      <c r="DL131" s="95"/>
      <c r="DM131" s="780" t="s">
        <v>451</v>
      </c>
      <c r="DN131" s="780"/>
      <c r="DO131" s="780"/>
      <c r="DP131" s="780">
        <v>36</v>
      </c>
      <c r="DQ131" s="785"/>
      <c r="DR131" s="780"/>
      <c r="DS131" s="783"/>
      <c r="DT131" s="783"/>
      <c r="DU131" s="783"/>
      <c r="DV131" s="84">
        <v>8</v>
      </c>
      <c r="DW131" s="84">
        <v>12</v>
      </c>
      <c r="DX131" s="780"/>
      <c r="DY131" s="783"/>
      <c r="DZ131" s="780" t="s">
        <v>481</v>
      </c>
      <c r="EA131" s="780">
        <v>8</v>
      </c>
      <c r="EB131" s="95"/>
      <c r="EC131" s="783"/>
      <c r="ED131" s="95"/>
      <c r="EE131" s="783"/>
      <c r="EF131" s="783"/>
      <c r="EG131" s="783"/>
      <c r="EH131" s="783"/>
      <c r="EI131" s="780"/>
      <c r="EJ131" s="780"/>
      <c r="EK131" s="780"/>
      <c r="EL131" s="780"/>
      <c r="EM131" s="780">
        <v>7</v>
      </c>
      <c r="EN131" s="780"/>
      <c r="EO131" s="780"/>
      <c r="EP131" s="780">
        <v>4</v>
      </c>
      <c r="EQ131" s="783"/>
      <c r="ER131" s="780">
        <v>6</v>
      </c>
      <c r="ES131" s="780">
        <v>0</v>
      </c>
      <c r="ET131" s="780">
        <v>6</v>
      </c>
      <c r="EU131" s="780">
        <v>7</v>
      </c>
      <c r="EV131" s="780">
        <v>55</v>
      </c>
      <c r="EW131" s="780" t="s">
        <v>481</v>
      </c>
      <c r="EX131" s="780" t="s">
        <v>451</v>
      </c>
      <c r="EY131" s="780"/>
      <c r="EZ131" s="95" t="s">
        <v>481</v>
      </c>
      <c r="FA131" s="95"/>
      <c r="FB131" s="780">
        <v>14</v>
      </c>
      <c r="FC131" s="780"/>
      <c r="FD131" s="780"/>
      <c r="FE131" s="780"/>
      <c r="FF131" s="780" t="s">
        <v>481</v>
      </c>
      <c r="FG131" s="780" t="s">
        <v>481</v>
      </c>
      <c r="FH131" s="780"/>
      <c r="FI131" s="780"/>
      <c r="FJ131" s="780" t="s">
        <v>3943</v>
      </c>
      <c r="FK131" s="780"/>
      <c r="FL131" s="780"/>
      <c r="FM131" s="780"/>
      <c r="FN131" s="780"/>
      <c r="FO131" s="780"/>
      <c r="FP131" s="780">
        <v>8</v>
      </c>
      <c r="FQ131" s="780"/>
      <c r="FR131" s="780"/>
      <c r="FS131" s="780"/>
      <c r="FT131" s="780"/>
      <c r="FU131" s="783"/>
      <c r="FV131" s="785"/>
      <c r="FW131" s="780"/>
      <c r="FX131" s="95">
        <v>8</v>
      </c>
      <c r="FY131" s="95">
        <v>10</v>
      </c>
      <c r="FZ131" s="780"/>
      <c r="GA131" s="780">
        <v>11</v>
      </c>
      <c r="GB131" s="780">
        <v>10</v>
      </c>
      <c r="GC131" s="780">
        <v>14</v>
      </c>
      <c r="GD131" s="780">
        <v>9</v>
      </c>
      <c r="GE131" s="783"/>
      <c r="GF131" s="95"/>
      <c r="GG131" s="785" t="s">
        <v>481</v>
      </c>
      <c r="GH131" s="783"/>
      <c r="GI131" s="780">
        <v>8</v>
      </c>
      <c r="GJ131" s="780">
        <v>9</v>
      </c>
      <c r="GK131" s="780" t="s">
        <v>481</v>
      </c>
      <c r="GL131" s="780" t="s">
        <v>481</v>
      </c>
      <c r="GM131" s="780" t="s">
        <v>481</v>
      </c>
      <c r="GN131" s="780" t="s">
        <v>481</v>
      </c>
      <c r="GO131" s="780" t="s">
        <v>481</v>
      </c>
      <c r="GP131" s="780" t="s">
        <v>481</v>
      </c>
      <c r="GQ131" s="780" t="s">
        <v>481</v>
      </c>
      <c r="GR131" s="780" t="s">
        <v>481</v>
      </c>
      <c r="GS131" s="780">
        <v>2632</v>
      </c>
      <c r="GT131" s="780" t="s">
        <v>481</v>
      </c>
      <c r="GU131" s="780" t="s">
        <v>481</v>
      </c>
      <c r="GV131" s="780">
        <v>12</v>
      </c>
      <c r="GW131" s="780">
        <v>0</v>
      </c>
      <c r="GX131" s="780" t="s">
        <v>481</v>
      </c>
      <c r="GY131" s="780"/>
      <c r="GZ131" s="780" t="s">
        <v>481</v>
      </c>
      <c r="HA131" s="780" t="s">
        <v>481</v>
      </c>
      <c r="HB131" s="780">
        <v>6</v>
      </c>
      <c r="HC131" s="780" t="s">
        <v>481</v>
      </c>
      <c r="HD131" s="780" t="s">
        <v>481</v>
      </c>
      <c r="HE131" s="783"/>
      <c r="HF131" s="783"/>
      <c r="HG131" s="783"/>
      <c r="HH131" s="783"/>
      <c r="HI131" s="780">
        <v>7</v>
      </c>
      <c r="HJ131" s="95" t="s">
        <v>481</v>
      </c>
      <c r="HK131" s="95">
        <v>8</v>
      </c>
      <c r="HL131" s="780">
        <v>11</v>
      </c>
      <c r="HM131" s="95">
        <v>8</v>
      </c>
      <c r="HN131" s="783"/>
      <c r="HO131" s="783"/>
      <c r="HP131" s="783"/>
      <c r="HQ131" s="783"/>
      <c r="HR131" s="783"/>
      <c r="HS131" s="780"/>
      <c r="HT131" s="780"/>
      <c r="HU131" s="780">
        <v>8</v>
      </c>
      <c r="HV131" s="780"/>
      <c r="HW131" s="780" t="s">
        <v>481</v>
      </c>
      <c r="HX131" s="780">
        <v>8</v>
      </c>
      <c r="HY131" s="780">
        <v>7</v>
      </c>
      <c r="HZ131" s="780">
        <v>9</v>
      </c>
      <c r="IA131" s="780">
        <v>12</v>
      </c>
      <c r="IB131" s="780">
        <v>46</v>
      </c>
      <c r="IC131" s="780" t="s">
        <v>481</v>
      </c>
      <c r="ID131" s="780"/>
      <c r="IE131" s="780">
        <v>11</v>
      </c>
      <c r="IF131" s="780">
        <v>10</v>
      </c>
      <c r="IG131" s="783"/>
      <c r="IH131" s="783"/>
      <c r="II131" s="780"/>
      <c r="IJ131" s="783"/>
      <c r="IK131" s="783"/>
      <c r="IL131" s="90"/>
      <c r="IM131" s="95">
        <v>10</v>
      </c>
      <c r="IN131" s="95" t="s">
        <v>6927</v>
      </c>
      <c r="IO131" s="780"/>
      <c r="IP131" s="780">
        <v>8</v>
      </c>
      <c r="IQ131" s="780" t="s">
        <v>481</v>
      </c>
      <c r="IR131" s="785"/>
      <c r="IS131" s="780"/>
      <c r="IT131" s="780"/>
      <c r="IU131" s="780"/>
      <c r="IV131" s="780" t="s">
        <v>451</v>
      </c>
      <c r="IW131" s="95">
        <v>12</v>
      </c>
      <c r="IX131" s="95"/>
      <c r="IY131" s="95"/>
      <c r="IZ131" s="95"/>
      <c r="JA131" s="95"/>
      <c r="JB131" s="95"/>
      <c r="JC131" s="95"/>
      <c r="JD131" s="95"/>
      <c r="JE131" s="95"/>
      <c r="JF131" s="95"/>
      <c r="JG131" s="95"/>
      <c r="JH131" s="95"/>
      <c r="JI131" s="95"/>
      <c r="JJ131" s="95"/>
      <c r="JK131" s="95"/>
      <c r="JL131" s="95"/>
      <c r="JM131" s="95"/>
      <c r="JN131" s="95"/>
      <c r="JO131" s="95"/>
      <c r="JP131" s="95"/>
      <c r="JQ131" s="95"/>
      <c r="JR131" s="95"/>
      <c r="JS131" s="780"/>
      <c r="JT131" s="780"/>
      <c r="JU131" s="780"/>
      <c r="JV131" s="780">
        <v>9</v>
      </c>
      <c r="JW131" s="780"/>
      <c r="JX131" s="780"/>
      <c r="JY131" s="780">
        <v>7</v>
      </c>
      <c r="JZ131" s="780"/>
      <c r="KA131" s="783"/>
      <c r="KB131" s="780">
        <v>10</v>
      </c>
      <c r="KC131" s="780"/>
      <c r="KD131" s="780"/>
      <c r="KE131" s="780">
        <v>7</v>
      </c>
      <c r="KF131" s="780"/>
      <c r="KG131" s="780">
        <v>7</v>
      </c>
      <c r="KH131" s="780">
        <v>10</v>
      </c>
      <c r="KI131" s="780">
        <v>12</v>
      </c>
      <c r="KJ131" s="780">
        <v>58</v>
      </c>
      <c r="KK131" s="780">
        <v>12</v>
      </c>
      <c r="KL131" s="780">
        <v>7</v>
      </c>
      <c r="KM131" s="780">
        <v>6</v>
      </c>
      <c r="KN131" s="780">
        <v>5</v>
      </c>
      <c r="KO131" s="780">
        <v>22</v>
      </c>
      <c r="KP131" s="95">
        <v>25</v>
      </c>
      <c r="KQ131" s="783"/>
      <c r="KR131" s="90"/>
      <c r="KS131" s="783"/>
      <c r="KT131" s="90">
        <v>19</v>
      </c>
      <c r="KU131" s="90">
        <v>42</v>
      </c>
      <c r="KV131" s="90">
        <v>12</v>
      </c>
      <c r="KW131" s="90">
        <v>24</v>
      </c>
      <c r="KX131" s="90">
        <v>26</v>
      </c>
      <c r="KY131" s="90">
        <v>15</v>
      </c>
      <c r="KZ131" s="90"/>
      <c r="LA131" s="90">
        <v>11</v>
      </c>
      <c r="LB131" s="90">
        <v>12</v>
      </c>
      <c r="LC131" s="90" t="s">
        <v>481</v>
      </c>
      <c r="LD131" s="90" t="s">
        <v>481</v>
      </c>
      <c r="LE131" s="90" t="s">
        <v>481</v>
      </c>
      <c r="LF131" s="90" t="s">
        <v>481</v>
      </c>
      <c r="LG131" s="90">
        <v>6</v>
      </c>
      <c r="LH131" s="90"/>
      <c r="LI131" s="90"/>
      <c r="LJ131" s="90"/>
      <c r="LK131" s="90"/>
      <c r="LL131" s="90"/>
      <c r="LM131" s="90">
        <v>8</v>
      </c>
      <c r="LN131" s="90">
        <v>8</v>
      </c>
      <c r="LO131" s="90">
        <v>14</v>
      </c>
      <c r="LP131" s="90"/>
      <c r="LQ131" s="90">
        <v>9</v>
      </c>
    </row>
    <row r="132" spans="1:329" ht="64" customHeight="1" x14ac:dyDescent="0.2">
      <c r="A132" s="750"/>
      <c r="B132" s="751"/>
      <c r="C132" s="750" t="s">
        <v>353</v>
      </c>
      <c r="D132" s="747" t="s">
        <v>439</v>
      </c>
      <c r="E132" s="85" t="s">
        <v>440</v>
      </c>
      <c r="F132" s="783"/>
      <c r="G132" s="95"/>
      <c r="H132" s="783"/>
      <c r="I132" s="783"/>
      <c r="J132" s="95" t="s">
        <v>451</v>
      </c>
      <c r="K132" s="780"/>
      <c r="L132" s="69" t="s">
        <v>492</v>
      </c>
      <c r="M132" s="69" t="s">
        <v>481</v>
      </c>
      <c r="N132" s="69" t="s">
        <v>481</v>
      </c>
      <c r="O132" s="69" t="s">
        <v>481</v>
      </c>
      <c r="P132" s="69" t="s">
        <v>481</v>
      </c>
      <c r="Q132" s="95" t="s">
        <v>6928</v>
      </c>
      <c r="R132" s="780" t="s">
        <v>451</v>
      </c>
      <c r="S132" s="95" t="s">
        <v>451</v>
      </c>
      <c r="T132" s="780" t="s">
        <v>451</v>
      </c>
      <c r="U132" s="780" t="s">
        <v>451</v>
      </c>
      <c r="V132" s="95" t="s">
        <v>451</v>
      </c>
      <c r="W132" s="780" t="s">
        <v>451</v>
      </c>
      <c r="X132" s="95"/>
      <c r="Y132" s="95" t="s">
        <v>451</v>
      </c>
      <c r="Z132" s="95" t="s">
        <v>451</v>
      </c>
      <c r="AA132" s="783"/>
      <c r="AB132" s="95"/>
      <c r="AC132" s="784" t="s">
        <v>451</v>
      </c>
      <c r="AD132" s="783"/>
      <c r="AE132" s="783"/>
      <c r="AF132" s="783"/>
      <c r="AG132" s="783"/>
      <c r="AH132" s="783"/>
      <c r="AI132" s="783"/>
      <c r="AJ132" s="780"/>
      <c r="AK132" s="780"/>
      <c r="AL132" s="95"/>
      <c r="AM132" s="95"/>
      <c r="AN132" s="95"/>
      <c r="AO132" s="783"/>
      <c r="AP132" s="95" t="s">
        <v>6929</v>
      </c>
      <c r="AQ132" s="783"/>
      <c r="AR132" s="780" t="s">
        <v>489</v>
      </c>
      <c r="AS132" s="780" t="s">
        <v>451</v>
      </c>
      <c r="AT132" s="783"/>
      <c r="AU132" s="95" t="s">
        <v>451</v>
      </c>
      <c r="AV132" s="780"/>
      <c r="AW132" s="780"/>
      <c r="AX132" s="95"/>
      <c r="AY132" s="95"/>
      <c r="AZ132" s="783"/>
      <c r="BA132" s="783"/>
      <c r="BB132" s="783"/>
      <c r="BC132" s="783"/>
      <c r="BD132" s="95" t="s">
        <v>492</v>
      </c>
      <c r="BE132" s="95"/>
      <c r="BF132" s="95"/>
      <c r="BG132" s="69" t="s">
        <v>492</v>
      </c>
      <c r="BH132" s="783"/>
      <c r="BI132" s="783"/>
      <c r="BJ132" s="783"/>
      <c r="BK132" s="783"/>
      <c r="BL132" s="69" t="s">
        <v>492</v>
      </c>
      <c r="BM132" s="783"/>
      <c r="BN132" s="783"/>
      <c r="BO132" s="783"/>
      <c r="BP132" s="69" t="s">
        <v>492</v>
      </c>
      <c r="BQ132" s="69" t="s">
        <v>492</v>
      </c>
      <c r="BR132" s="783"/>
      <c r="BS132" s="69" t="s">
        <v>492</v>
      </c>
      <c r="BT132" s="783"/>
      <c r="BU132" s="780" t="s">
        <v>451</v>
      </c>
      <c r="BV132" s="95" t="s">
        <v>451</v>
      </c>
      <c r="BW132" s="780" t="s">
        <v>451</v>
      </c>
      <c r="BX132" s="95"/>
      <c r="BY132" s="95" t="s">
        <v>451</v>
      </c>
      <c r="BZ132" s="95" t="s">
        <v>451</v>
      </c>
      <c r="CA132" s="95"/>
      <c r="CB132" s="95"/>
      <c r="CC132" s="95" t="s">
        <v>451</v>
      </c>
      <c r="CD132" s="95" t="s">
        <v>451</v>
      </c>
      <c r="CE132" s="95" t="s">
        <v>451</v>
      </c>
      <c r="CF132" s="95" t="s">
        <v>451</v>
      </c>
      <c r="CG132" s="95"/>
      <c r="CH132" s="780" t="s">
        <v>451</v>
      </c>
      <c r="CI132" s="95" t="s">
        <v>451</v>
      </c>
      <c r="CJ132" s="780"/>
      <c r="CK132" s="780" t="s">
        <v>451</v>
      </c>
      <c r="CL132" s="780" t="s">
        <v>451</v>
      </c>
      <c r="CM132" s="780" t="s">
        <v>451</v>
      </c>
      <c r="CN132" s="780" t="s">
        <v>451</v>
      </c>
      <c r="CO132" s="780" t="s">
        <v>451</v>
      </c>
      <c r="CP132" s="780" t="s">
        <v>451</v>
      </c>
      <c r="CQ132" s="780" t="s">
        <v>451</v>
      </c>
      <c r="CR132" s="95" t="s">
        <v>451</v>
      </c>
      <c r="CS132" s="780" t="s">
        <v>451</v>
      </c>
      <c r="CT132" s="95" t="s">
        <v>451</v>
      </c>
      <c r="CU132" s="780" t="s">
        <v>451</v>
      </c>
      <c r="CV132" s="780" t="s">
        <v>451</v>
      </c>
      <c r="CW132" s="780"/>
      <c r="CX132" s="780" t="s">
        <v>451</v>
      </c>
      <c r="CY132" s="780" t="s">
        <v>451</v>
      </c>
      <c r="CZ132" s="95" t="s">
        <v>451</v>
      </c>
      <c r="DA132" s="780" t="s">
        <v>451</v>
      </c>
      <c r="DB132" s="95" t="s">
        <v>995</v>
      </c>
      <c r="DC132" s="780" t="s">
        <v>451</v>
      </c>
      <c r="DD132" s="780" t="s">
        <v>451</v>
      </c>
      <c r="DE132" s="780" t="s">
        <v>451</v>
      </c>
      <c r="DF132" s="780" t="s">
        <v>451</v>
      </c>
      <c r="DG132" s="95" t="s">
        <v>451</v>
      </c>
      <c r="DH132" s="94" t="s">
        <v>451</v>
      </c>
      <c r="DI132" s="95" t="s">
        <v>451</v>
      </c>
      <c r="DJ132" s="95" t="s">
        <v>451</v>
      </c>
      <c r="DK132" s="95" t="s">
        <v>451</v>
      </c>
      <c r="DL132" s="95" t="s">
        <v>451</v>
      </c>
      <c r="DM132" s="780" t="s">
        <v>451</v>
      </c>
      <c r="DN132" s="780"/>
      <c r="DO132" s="780"/>
      <c r="DP132" s="780" t="s">
        <v>492</v>
      </c>
      <c r="DQ132" s="785"/>
      <c r="DR132" s="780"/>
      <c r="DS132" s="783"/>
      <c r="DT132" s="783"/>
      <c r="DU132" s="783"/>
      <c r="DV132" s="84" t="s">
        <v>492</v>
      </c>
      <c r="DW132" s="84" t="s">
        <v>492</v>
      </c>
      <c r="DX132" s="780"/>
      <c r="DY132" s="783"/>
      <c r="DZ132" s="780" t="s">
        <v>451</v>
      </c>
      <c r="EA132" s="780"/>
      <c r="EB132" s="95"/>
      <c r="EC132" s="783"/>
      <c r="ED132" s="95"/>
      <c r="EE132" s="783"/>
      <c r="EF132" s="783"/>
      <c r="EG132" s="783"/>
      <c r="EH132" s="783"/>
      <c r="EI132" s="780"/>
      <c r="EJ132" s="780"/>
      <c r="EK132" s="780"/>
      <c r="EL132" s="780" t="s">
        <v>6930</v>
      </c>
      <c r="EM132" s="780"/>
      <c r="EN132" s="780"/>
      <c r="EO132" s="780" t="s">
        <v>451</v>
      </c>
      <c r="EP132" s="780" t="s">
        <v>451</v>
      </c>
      <c r="EQ132" s="783"/>
      <c r="ER132" s="780" t="s">
        <v>451</v>
      </c>
      <c r="ES132" s="780" t="s">
        <v>451</v>
      </c>
      <c r="ET132" s="780"/>
      <c r="EU132" s="780" t="s">
        <v>451</v>
      </c>
      <c r="EV132" s="780" t="s">
        <v>451</v>
      </c>
      <c r="EW132" s="780" t="s">
        <v>451</v>
      </c>
      <c r="EX132" s="780" t="s">
        <v>451</v>
      </c>
      <c r="EY132" s="780"/>
      <c r="EZ132" s="95" t="s">
        <v>451</v>
      </c>
      <c r="FA132" s="95"/>
      <c r="FB132" s="780"/>
      <c r="FC132" s="780" t="s">
        <v>451</v>
      </c>
      <c r="FD132" s="780"/>
      <c r="FE132" s="780"/>
      <c r="FF132" s="780" t="s">
        <v>481</v>
      </c>
      <c r="FG132" s="780" t="s">
        <v>481</v>
      </c>
      <c r="FH132" s="780" t="s">
        <v>451</v>
      </c>
      <c r="FI132" s="780"/>
      <c r="FJ132" s="780" t="s">
        <v>451</v>
      </c>
      <c r="FK132" s="780"/>
      <c r="FL132" s="780"/>
      <c r="FM132" s="780" t="s">
        <v>451</v>
      </c>
      <c r="FN132" s="780" t="s">
        <v>451</v>
      </c>
      <c r="FO132" s="780"/>
      <c r="FP132" s="780"/>
      <c r="FQ132" s="780"/>
      <c r="FR132" s="780" t="s">
        <v>451</v>
      </c>
      <c r="FS132" s="780"/>
      <c r="FT132" s="780" t="s">
        <v>6931</v>
      </c>
      <c r="FU132" s="783"/>
      <c r="FV132" s="785" t="s">
        <v>6932</v>
      </c>
      <c r="FW132" s="780"/>
      <c r="FX132" s="95"/>
      <c r="FY132" s="95" t="s">
        <v>492</v>
      </c>
      <c r="FZ132" s="780"/>
      <c r="GA132" s="780"/>
      <c r="GB132" s="780"/>
      <c r="GC132" s="780"/>
      <c r="GD132" s="780" t="s">
        <v>451</v>
      </c>
      <c r="GE132" s="783"/>
      <c r="GF132" s="95" t="s">
        <v>451</v>
      </c>
      <c r="GG132" s="785" t="s">
        <v>457</v>
      </c>
      <c r="GH132" s="783"/>
      <c r="GI132" s="780" t="s">
        <v>451</v>
      </c>
      <c r="GJ132" s="780" t="s">
        <v>492</v>
      </c>
      <c r="GK132" s="780" t="s">
        <v>451</v>
      </c>
      <c r="GL132" s="780" t="s">
        <v>451</v>
      </c>
      <c r="GM132" s="780" t="s">
        <v>451</v>
      </c>
      <c r="GN132" s="780" t="s">
        <v>451</v>
      </c>
      <c r="GO132" s="780"/>
      <c r="GP132" s="780" t="s">
        <v>451</v>
      </c>
      <c r="GQ132" s="780" t="s">
        <v>451</v>
      </c>
      <c r="GR132" s="780" t="s">
        <v>451</v>
      </c>
      <c r="GS132" s="780" t="s">
        <v>451</v>
      </c>
      <c r="GT132" s="780" t="s">
        <v>451</v>
      </c>
      <c r="GU132" s="780" t="s">
        <v>451</v>
      </c>
      <c r="GV132" s="780" t="s">
        <v>451</v>
      </c>
      <c r="GW132" s="780" t="s">
        <v>6933</v>
      </c>
      <c r="GX132" s="780" t="s">
        <v>451</v>
      </c>
      <c r="GY132" s="780"/>
      <c r="GZ132" s="780" t="s">
        <v>451</v>
      </c>
      <c r="HA132" s="780" t="s">
        <v>451</v>
      </c>
      <c r="HB132" s="780" t="s">
        <v>451</v>
      </c>
      <c r="HC132" s="780" t="s">
        <v>451</v>
      </c>
      <c r="HD132" s="780" t="s">
        <v>451</v>
      </c>
      <c r="HE132" s="783"/>
      <c r="HF132" s="783"/>
      <c r="HG132" s="783"/>
      <c r="HH132" s="783"/>
      <c r="HI132" s="780"/>
      <c r="HJ132" s="95" t="s">
        <v>451</v>
      </c>
      <c r="HK132" s="95" t="s">
        <v>451</v>
      </c>
      <c r="HL132" s="780" t="s">
        <v>451</v>
      </c>
      <c r="HM132" s="95" t="s">
        <v>451</v>
      </c>
      <c r="HN132" s="783"/>
      <c r="HO132" s="783"/>
      <c r="HP132" s="783"/>
      <c r="HQ132" s="783"/>
      <c r="HR132" s="783"/>
      <c r="HS132" s="780"/>
      <c r="HT132" s="780"/>
      <c r="HU132" s="780"/>
      <c r="HV132" s="780"/>
      <c r="HW132" s="780" t="s">
        <v>451</v>
      </c>
      <c r="HX132" s="780" t="s">
        <v>481</v>
      </c>
      <c r="HY132" s="780" t="s">
        <v>451</v>
      </c>
      <c r="HZ132" s="780" t="s">
        <v>451</v>
      </c>
      <c r="IA132" s="780"/>
      <c r="IB132" s="780" t="s">
        <v>457</v>
      </c>
      <c r="IC132" s="780" t="s">
        <v>451</v>
      </c>
      <c r="ID132" s="780"/>
      <c r="IE132" s="780"/>
      <c r="IF132" s="780"/>
      <c r="IG132" s="783"/>
      <c r="IH132" s="783"/>
      <c r="II132" s="780" t="s">
        <v>451</v>
      </c>
      <c r="IJ132" s="783"/>
      <c r="IK132" s="783"/>
      <c r="IL132" s="90"/>
      <c r="IM132" s="95" t="s">
        <v>451</v>
      </c>
      <c r="IN132" s="95" t="s">
        <v>451</v>
      </c>
      <c r="IO132" s="780" t="s">
        <v>451</v>
      </c>
      <c r="IP132" s="780"/>
      <c r="IQ132" s="780" t="s">
        <v>481</v>
      </c>
      <c r="IR132" s="785"/>
      <c r="IS132" s="780"/>
      <c r="IT132" s="780" t="s">
        <v>451</v>
      </c>
      <c r="IU132" s="780" t="s">
        <v>451</v>
      </c>
      <c r="IV132" s="780" t="s">
        <v>451</v>
      </c>
      <c r="IW132" s="95" t="s">
        <v>492</v>
      </c>
      <c r="IX132" s="95" t="s">
        <v>492</v>
      </c>
      <c r="IY132" s="95" t="s">
        <v>492</v>
      </c>
      <c r="IZ132" s="95" t="s">
        <v>492</v>
      </c>
      <c r="JA132" s="95"/>
      <c r="JB132" s="95" t="s">
        <v>492</v>
      </c>
      <c r="JC132" s="95"/>
      <c r="JD132" s="95" t="s">
        <v>492</v>
      </c>
      <c r="JE132" s="95"/>
      <c r="JF132" s="95"/>
      <c r="JG132" s="95"/>
      <c r="JH132" s="95"/>
      <c r="JI132" s="95"/>
      <c r="JJ132" s="95"/>
      <c r="JK132" s="95" t="s">
        <v>451</v>
      </c>
      <c r="JL132" s="95" t="s">
        <v>451</v>
      </c>
      <c r="JM132" s="95"/>
      <c r="JN132" s="95"/>
      <c r="JO132" s="95"/>
      <c r="JP132" s="95"/>
      <c r="JQ132" s="95" t="s">
        <v>451</v>
      </c>
      <c r="JR132" s="95"/>
      <c r="JS132" s="780" t="s">
        <v>451</v>
      </c>
      <c r="JT132" s="780" t="s">
        <v>451</v>
      </c>
      <c r="JU132" s="780"/>
      <c r="JV132" s="780"/>
      <c r="JW132" s="780"/>
      <c r="JX132" s="780"/>
      <c r="JY132" s="780"/>
      <c r="JZ132" s="780"/>
      <c r="KA132" s="783"/>
      <c r="KB132" s="780" t="s">
        <v>451</v>
      </c>
      <c r="KC132" s="780"/>
      <c r="KD132" s="780" t="s">
        <v>451</v>
      </c>
      <c r="KE132" s="780"/>
      <c r="KF132" s="780" t="s">
        <v>451</v>
      </c>
      <c r="KG132" s="780">
        <v>0</v>
      </c>
      <c r="KH132" s="780" t="s">
        <v>451</v>
      </c>
      <c r="KI132" s="780"/>
      <c r="KJ132" s="780" t="s">
        <v>451</v>
      </c>
      <c r="KK132" s="780" t="s">
        <v>451</v>
      </c>
      <c r="KL132" s="780" t="s">
        <v>451</v>
      </c>
      <c r="KM132" s="780"/>
      <c r="KN132" s="780" t="s">
        <v>451</v>
      </c>
      <c r="KO132" s="780" t="s">
        <v>457</v>
      </c>
      <c r="KP132" s="95" t="s">
        <v>451</v>
      </c>
      <c r="KQ132" s="783"/>
      <c r="KR132" s="90" t="s">
        <v>492</v>
      </c>
      <c r="KS132" s="783"/>
      <c r="KT132" s="90" t="s">
        <v>492</v>
      </c>
      <c r="KU132" s="90" t="s">
        <v>481</v>
      </c>
      <c r="KV132" s="90"/>
      <c r="KW132" s="90" t="s">
        <v>6934</v>
      </c>
      <c r="KX132" s="90" t="s">
        <v>6935</v>
      </c>
      <c r="KY132" s="90" t="s">
        <v>492</v>
      </c>
      <c r="KZ132" s="90" t="s">
        <v>6936</v>
      </c>
      <c r="LA132" s="90" t="s">
        <v>492</v>
      </c>
      <c r="LB132" s="90" t="s">
        <v>481</v>
      </c>
      <c r="LC132" s="90" t="s">
        <v>481</v>
      </c>
      <c r="LD132" s="90" t="s">
        <v>492</v>
      </c>
      <c r="LE132" s="90" t="s">
        <v>492</v>
      </c>
      <c r="LF132" s="90" t="s">
        <v>492</v>
      </c>
      <c r="LG132" s="90" t="s">
        <v>492</v>
      </c>
      <c r="LH132" s="90"/>
      <c r="LI132" s="90"/>
      <c r="LJ132" s="90"/>
      <c r="LK132" s="90"/>
      <c r="LL132" s="90" t="s">
        <v>492</v>
      </c>
      <c r="LM132" s="90" t="s">
        <v>6937</v>
      </c>
      <c r="LN132" s="90"/>
      <c r="LO132" s="90" t="s">
        <v>489</v>
      </c>
      <c r="LP132" s="90" t="s">
        <v>489</v>
      </c>
      <c r="LQ132" s="90" t="s">
        <v>489</v>
      </c>
    </row>
    <row r="133" spans="1:329" ht="63" customHeight="1" x14ac:dyDescent="0.2">
      <c r="A133" s="750"/>
      <c r="B133" s="751"/>
      <c r="C133" s="750"/>
      <c r="D133" s="747"/>
      <c r="E133" s="85" t="s">
        <v>321</v>
      </c>
      <c r="F133" s="783"/>
      <c r="G133" s="95"/>
      <c r="H133" s="783"/>
      <c r="I133" s="783"/>
      <c r="J133" s="95"/>
      <c r="K133" s="780"/>
      <c r="L133" s="69" t="s">
        <v>481</v>
      </c>
      <c r="M133" s="69" t="s">
        <v>481</v>
      </c>
      <c r="N133" s="69" t="s">
        <v>481</v>
      </c>
      <c r="O133" s="69" t="s">
        <v>481</v>
      </c>
      <c r="P133" s="69" t="s">
        <v>481</v>
      </c>
      <c r="Q133" s="95"/>
      <c r="R133" s="780" t="s">
        <v>4783</v>
      </c>
      <c r="S133" s="95"/>
      <c r="T133" s="780"/>
      <c r="U133" s="780"/>
      <c r="V133" s="95"/>
      <c r="W133" s="780"/>
      <c r="X133" s="95"/>
      <c r="Y133" s="95"/>
      <c r="Z133" s="95"/>
      <c r="AA133" s="783"/>
      <c r="AB133" s="95"/>
      <c r="AC133" s="784"/>
      <c r="AD133" s="783"/>
      <c r="AE133" s="783"/>
      <c r="AF133" s="783"/>
      <c r="AG133" s="783"/>
      <c r="AH133" s="783"/>
      <c r="AI133" s="783"/>
      <c r="AJ133" s="780"/>
      <c r="AK133" s="780"/>
      <c r="AL133" s="95"/>
      <c r="AM133" s="95"/>
      <c r="AN133" s="95"/>
      <c r="AO133" s="783"/>
      <c r="AP133" s="95" t="s">
        <v>6938</v>
      </c>
      <c r="AQ133" s="783"/>
      <c r="AR133" s="780" t="s">
        <v>6824</v>
      </c>
      <c r="AS133" s="780" t="s">
        <v>3243</v>
      </c>
      <c r="AT133" s="783"/>
      <c r="AU133" s="95"/>
      <c r="AV133" s="780"/>
      <c r="AW133" s="780"/>
      <c r="AX133" s="95"/>
      <c r="AY133" s="95"/>
      <c r="AZ133" s="783"/>
      <c r="BA133" s="783"/>
      <c r="BB133" s="783"/>
      <c r="BC133" s="783"/>
      <c r="BD133" s="95"/>
      <c r="BE133" s="95"/>
      <c r="BF133" s="95"/>
      <c r="BG133" s="783"/>
      <c r="BH133" s="783"/>
      <c r="BI133" s="783"/>
      <c r="BJ133" s="783"/>
      <c r="BK133" s="783"/>
      <c r="BL133" s="783"/>
      <c r="BM133" s="783"/>
      <c r="BN133" s="783"/>
      <c r="BO133" s="783"/>
      <c r="BP133" s="783"/>
      <c r="BQ133" s="69" t="s">
        <v>492</v>
      </c>
      <c r="BR133" s="783"/>
      <c r="BS133" s="783" t="s">
        <v>481</v>
      </c>
      <c r="BT133" s="783"/>
      <c r="BU133" s="780" t="s">
        <v>481</v>
      </c>
      <c r="BV133" s="95"/>
      <c r="BW133" s="780"/>
      <c r="BX133" s="95"/>
      <c r="BY133" s="95"/>
      <c r="BZ133" s="95" t="s">
        <v>481</v>
      </c>
      <c r="CA133" s="95"/>
      <c r="CB133" s="95"/>
      <c r="CC133" s="95"/>
      <c r="CD133" s="95"/>
      <c r="CE133" s="95"/>
      <c r="CF133" s="95"/>
      <c r="CG133" s="95"/>
      <c r="CH133" s="780"/>
      <c r="CI133" s="95"/>
      <c r="CJ133" s="780"/>
      <c r="CK133" s="780"/>
      <c r="CL133" s="780"/>
      <c r="CM133" s="780"/>
      <c r="CN133" s="780"/>
      <c r="CO133" s="780"/>
      <c r="CP133" s="780"/>
      <c r="CQ133" s="780">
        <v>0</v>
      </c>
      <c r="CR133" s="95">
        <v>0</v>
      </c>
      <c r="CS133" s="780">
        <v>0</v>
      </c>
      <c r="CT133" s="95"/>
      <c r="CU133" s="780">
        <v>0</v>
      </c>
      <c r="CV133" s="780" t="s">
        <v>481</v>
      </c>
      <c r="CW133" s="780"/>
      <c r="CX133" s="780"/>
      <c r="CY133" s="780"/>
      <c r="CZ133" s="95"/>
      <c r="DA133" s="780"/>
      <c r="DB133" s="95"/>
      <c r="DC133" s="780"/>
      <c r="DD133" s="780"/>
      <c r="DE133" s="780"/>
      <c r="DF133" s="780"/>
      <c r="DG133" s="95" t="s">
        <v>451</v>
      </c>
      <c r="DH133" s="94"/>
      <c r="DI133" s="95"/>
      <c r="DJ133" s="95"/>
      <c r="DK133" s="95" t="s">
        <v>481</v>
      </c>
      <c r="DL133" s="95"/>
      <c r="DM133" s="780" t="s">
        <v>451</v>
      </c>
      <c r="DN133" s="780"/>
      <c r="DO133" s="780"/>
      <c r="DP133" s="780"/>
      <c r="DQ133" s="785"/>
      <c r="DR133" s="780"/>
      <c r="DS133" s="783"/>
      <c r="DT133" s="783"/>
      <c r="DU133" s="783"/>
      <c r="DV133" s="84"/>
      <c r="DW133" s="84"/>
      <c r="DX133" s="780"/>
      <c r="DY133" s="783"/>
      <c r="DZ133" s="780" t="s">
        <v>481</v>
      </c>
      <c r="EA133" s="780"/>
      <c r="EB133" s="95"/>
      <c r="EC133" s="783"/>
      <c r="ED133" s="95"/>
      <c r="EE133" s="783"/>
      <c r="EF133" s="783"/>
      <c r="EG133" s="783"/>
      <c r="EH133" s="783"/>
      <c r="EI133" s="780"/>
      <c r="EJ133" s="780"/>
      <c r="EK133" s="780"/>
      <c r="EL133" s="780" t="s">
        <v>6939</v>
      </c>
      <c r="EM133" s="780"/>
      <c r="EN133" s="780"/>
      <c r="EO133" s="780"/>
      <c r="EP133" s="780" t="s">
        <v>451</v>
      </c>
      <c r="EQ133" s="783"/>
      <c r="ER133" s="780" t="s">
        <v>451</v>
      </c>
      <c r="ES133" s="780" t="s">
        <v>481</v>
      </c>
      <c r="ET133" s="780"/>
      <c r="EU133" s="780" t="s">
        <v>481</v>
      </c>
      <c r="EV133" s="780" t="s">
        <v>481</v>
      </c>
      <c r="EW133" s="780" t="s">
        <v>481</v>
      </c>
      <c r="EX133" s="780" t="s">
        <v>451</v>
      </c>
      <c r="EY133" s="780" t="s">
        <v>451</v>
      </c>
      <c r="EZ133" s="95" t="s">
        <v>481</v>
      </c>
      <c r="FA133" s="95"/>
      <c r="FB133" s="780"/>
      <c r="FC133" s="780"/>
      <c r="FD133" s="780"/>
      <c r="FE133" s="780"/>
      <c r="FF133" s="780" t="s">
        <v>481</v>
      </c>
      <c r="FG133" s="780" t="s">
        <v>481</v>
      </c>
      <c r="FH133" s="780"/>
      <c r="FI133" s="780"/>
      <c r="FJ133" s="780" t="s">
        <v>3943</v>
      </c>
      <c r="FK133" s="780"/>
      <c r="FL133" s="780"/>
      <c r="FM133" s="780"/>
      <c r="FN133" s="780"/>
      <c r="FO133" s="780"/>
      <c r="FP133" s="780"/>
      <c r="FQ133" s="780"/>
      <c r="FR133" s="780"/>
      <c r="FS133" s="780"/>
      <c r="FT133" s="780" t="s">
        <v>6940</v>
      </c>
      <c r="FU133" s="783"/>
      <c r="FV133" s="785"/>
      <c r="FW133" s="780"/>
      <c r="FX133" s="95"/>
      <c r="FY133" s="95"/>
      <c r="FZ133" s="780"/>
      <c r="GA133" s="780"/>
      <c r="GB133" s="780"/>
      <c r="GC133" s="780"/>
      <c r="GD133" s="780"/>
      <c r="GE133" s="783"/>
      <c r="GF133" s="95"/>
      <c r="GG133" s="785" t="s">
        <v>481</v>
      </c>
      <c r="GH133" s="783"/>
      <c r="GI133" s="780" t="s">
        <v>481</v>
      </c>
      <c r="GJ133" s="780" t="s">
        <v>481</v>
      </c>
      <c r="GK133" s="780" t="s">
        <v>481</v>
      </c>
      <c r="GL133" s="780" t="s">
        <v>481</v>
      </c>
      <c r="GM133" s="780" t="s">
        <v>481</v>
      </c>
      <c r="GN133" s="780" t="s">
        <v>481</v>
      </c>
      <c r="GO133" s="780"/>
      <c r="GP133" s="780" t="s">
        <v>481</v>
      </c>
      <c r="GQ133" s="780" t="s">
        <v>481</v>
      </c>
      <c r="GR133" s="780" t="s">
        <v>481</v>
      </c>
      <c r="GS133" s="780" t="s">
        <v>481</v>
      </c>
      <c r="GT133" s="780" t="s">
        <v>481</v>
      </c>
      <c r="GU133" s="780" t="s">
        <v>481</v>
      </c>
      <c r="GV133" s="780" t="s">
        <v>481</v>
      </c>
      <c r="GW133" s="780" t="s">
        <v>4871</v>
      </c>
      <c r="GX133" s="780" t="s">
        <v>481</v>
      </c>
      <c r="GY133" s="780"/>
      <c r="GZ133" s="780" t="s">
        <v>481</v>
      </c>
      <c r="HA133" s="780" t="s">
        <v>481</v>
      </c>
      <c r="HB133" s="780" t="s">
        <v>481</v>
      </c>
      <c r="HC133" s="780" t="s">
        <v>481</v>
      </c>
      <c r="HD133" s="780" t="s">
        <v>481</v>
      </c>
      <c r="HE133" s="783"/>
      <c r="HF133" s="783"/>
      <c r="HG133" s="783"/>
      <c r="HH133" s="783"/>
      <c r="HI133" s="780"/>
      <c r="HJ133" s="95" t="s">
        <v>481</v>
      </c>
      <c r="HK133" s="95"/>
      <c r="HL133" s="780"/>
      <c r="HM133" s="95"/>
      <c r="HN133" s="783"/>
      <c r="HO133" s="783"/>
      <c r="HP133" s="783"/>
      <c r="HQ133" s="783"/>
      <c r="HR133" s="783"/>
      <c r="HS133" s="780"/>
      <c r="HT133" s="780"/>
      <c r="HU133" s="780"/>
      <c r="HV133" s="780"/>
      <c r="HW133" s="780" t="s">
        <v>481</v>
      </c>
      <c r="HX133" s="780" t="s">
        <v>481</v>
      </c>
      <c r="HY133" s="780" t="s">
        <v>451</v>
      </c>
      <c r="HZ133" s="780" t="s">
        <v>451</v>
      </c>
      <c r="IA133" s="780"/>
      <c r="IB133" s="780" t="s">
        <v>6941</v>
      </c>
      <c r="IC133" s="780" t="s">
        <v>481</v>
      </c>
      <c r="ID133" s="780"/>
      <c r="IE133" s="780"/>
      <c r="IF133" s="780"/>
      <c r="IG133" s="783"/>
      <c r="IH133" s="783"/>
      <c r="II133" s="780"/>
      <c r="IJ133" s="783"/>
      <c r="IK133" s="783"/>
      <c r="IL133" s="90"/>
      <c r="IM133" s="95" t="s">
        <v>481</v>
      </c>
      <c r="IN133" s="95" t="s">
        <v>481</v>
      </c>
      <c r="IO133" s="780"/>
      <c r="IP133" s="780"/>
      <c r="IQ133" s="780" t="s">
        <v>481</v>
      </c>
      <c r="IR133" s="785"/>
      <c r="IS133" s="780"/>
      <c r="IT133" s="780"/>
      <c r="IU133" s="780"/>
      <c r="IV133" s="780" t="s">
        <v>451</v>
      </c>
      <c r="IW133" s="95"/>
      <c r="IX133" s="95"/>
      <c r="IY133" s="95"/>
      <c r="IZ133" s="95"/>
      <c r="JA133" s="95"/>
      <c r="JB133" s="95"/>
      <c r="JC133" s="95"/>
      <c r="JD133" s="95"/>
      <c r="JE133" s="95"/>
      <c r="JF133" s="95"/>
      <c r="JG133" s="95"/>
      <c r="JH133" s="95"/>
      <c r="JI133" s="95"/>
      <c r="JJ133" s="95"/>
      <c r="JK133" s="95"/>
      <c r="JL133" s="95"/>
      <c r="JM133" s="95"/>
      <c r="JN133" s="95"/>
      <c r="JO133" s="95"/>
      <c r="JP133" s="95"/>
      <c r="JQ133" s="95"/>
      <c r="JR133" s="95"/>
      <c r="JS133" s="780"/>
      <c r="JT133" s="780"/>
      <c r="JU133" s="780"/>
      <c r="JV133" s="780"/>
      <c r="JW133" s="780"/>
      <c r="JX133" s="780"/>
      <c r="JY133" s="780"/>
      <c r="JZ133" s="780"/>
      <c r="KA133" s="783"/>
      <c r="KB133" s="780"/>
      <c r="KC133" s="780"/>
      <c r="KD133" s="780"/>
      <c r="KE133" s="780"/>
      <c r="KF133" s="780"/>
      <c r="KG133" s="780">
        <v>0</v>
      </c>
      <c r="KH133" s="780"/>
      <c r="KI133" s="780"/>
      <c r="KJ133" s="780"/>
      <c r="KK133" s="780"/>
      <c r="KL133" s="780"/>
      <c r="KM133" s="780"/>
      <c r="KN133" s="780"/>
      <c r="KO133" s="780" t="s">
        <v>6942</v>
      </c>
      <c r="KP133" s="95"/>
      <c r="KQ133" s="783"/>
      <c r="KR133" s="90"/>
      <c r="KS133" s="783"/>
      <c r="KT133" s="90"/>
      <c r="KU133" s="90" t="s">
        <v>481</v>
      </c>
      <c r="KV133" s="90"/>
      <c r="KW133" s="90" t="s">
        <v>6530</v>
      </c>
      <c r="KX133" s="90" t="s">
        <v>6736</v>
      </c>
      <c r="KY133" s="90"/>
      <c r="KZ133" s="90" t="s">
        <v>6943</v>
      </c>
      <c r="LA133" s="90" t="s">
        <v>481</v>
      </c>
      <c r="LB133" s="90" t="s">
        <v>481</v>
      </c>
      <c r="LC133" s="90" t="s">
        <v>481</v>
      </c>
      <c r="LD133" s="90" t="s">
        <v>481</v>
      </c>
      <c r="LE133" s="90" t="s">
        <v>481</v>
      </c>
      <c r="LF133" s="90" t="s">
        <v>481</v>
      </c>
      <c r="LG133" s="90" t="s">
        <v>481</v>
      </c>
      <c r="LH133" s="90"/>
      <c r="LI133" s="90"/>
      <c r="LJ133" s="90"/>
      <c r="LK133" s="90"/>
      <c r="LL133" s="90"/>
      <c r="LM133" s="90" t="s">
        <v>6944</v>
      </c>
      <c r="LN133" s="90"/>
      <c r="LO133" s="90" t="s">
        <v>6945</v>
      </c>
      <c r="LP133" s="90" t="s">
        <v>6945</v>
      </c>
      <c r="LQ133" s="90" t="s">
        <v>6945</v>
      </c>
    </row>
    <row r="134" spans="1:329" ht="63.75" customHeight="1" x14ac:dyDescent="0.2">
      <c r="A134" s="750"/>
      <c r="B134" s="751"/>
      <c r="C134" s="750"/>
      <c r="D134" s="747"/>
      <c r="E134" s="85" t="s">
        <v>325</v>
      </c>
      <c r="F134" s="783"/>
      <c r="G134" s="95"/>
      <c r="H134" s="783"/>
      <c r="I134" s="783"/>
      <c r="J134" s="95"/>
      <c r="K134" s="780"/>
      <c r="L134" s="69" t="s">
        <v>481</v>
      </c>
      <c r="M134" s="69" t="s">
        <v>481</v>
      </c>
      <c r="N134" s="69" t="s">
        <v>481</v>
      </c>
      <c r="O134" s="69" t="s">
        <v>481</v>
      </c>
      <c r="P134" s="69" t="s">
        <v>481</v>
      </c>
      <c r="Q134" s="95">
        <v>7</v>
      </c>
      <c r="R134" s="780" t="s">
        <v>4783</v>
      </c>
      <c r="S134" s="95"/>
      <c r="T134" s="780"/>
      <c r="U134" s="780"/>
      <c r="V134" s="95"/>
      <c r="W134" s="780"/>
      <c r="X134" s="95"/>
      <c r="Y134" s="95"/>
      <c r="Z134" s="95"/>
      <c r="AA134" s="783"/>
      <c r="AB134" s="95"/>
      <c r="AC134" s="784"/>
      <c r="AD134" s="783"/>
      <c r="AE134" s="783"/>
      <c r="AF134" s="783"/>
      <c r="AG134" s="783"/>
      <c r="AH134" s="783"/>
      <c r="AI134" s="783"/>
      <c r="AJ134" s="780"/>
      <c r="AK134" s="780"/>
      <c r="AL134" s="95"/>
      <c r="AM134" s="95"/>
      <c r="AN134" s="95"/>
      <c r="AO134" s="783"/>
      <c r="AP134" s="95">
        <v>5</v>
      </c>
      <c r="AQ134" s="783"/>
      <c r="AR134" s="780" t="s">
        <v>6946</v>
      </c>
      <c r="AS134" s="780" t="s">
        <v>3243</v>
      </c>
      <c r="AT134" s="783"/>
      <c r="AU134" s="95"/>
      <c r="AV134" s="780"/>
      <c r="AW134" s="780"/>
      <c r="AX134" s="95"/>
      <c r="AY134" s="95"/>
      <c r="AZ134" s="783"/>
      <c r="BA134" s="783"/>
      <c r="BB134" s="783"/>
      <c r="BC134" s="783"/>
      <c r="BD134" s="95"/>
      <c r="BE134" s="95"/>
      <c r="BF134" s="95"/>
      <c r="BG134" s="783"/>
      <c r="BH134" s="783"/>
      <c r="BI134" s="783"/>
      <c r="BJ134" s="783"/>
      <c r="BK134" s="783"/>
      <c r="BL134" s="783"/>
      <c r="BM134" s="783"/>
      <c r="BN134" s="783"/>
      <c r="BO134" s="783"/>
      <c r="BP134" s="783"/>
      <c r="BQ134" s="69" t="s">
        <v>492</v>
      </c>
      <c r="BR134" s="783"/>
      <c r="BS134" s="783" t="s">
        <v>481</v>
      </c>
      <c r="BT134" s="783"/>
      <c r="BU134" s="780" t="s">
        <v>481</v>
      </c>
      <c r="BV134" s="95"/>
      <c r="BW134" s="780"/>
      <c r="BX134" s="95"/>
      <c r="BY134" s="95"/>
      <c r="BZ134" s="95" t="s">
        <v>481</v>
      </c>
      <c r="CA134" s="95"/>
      <c r="CB134" s="95"/>
      <c r="CC134" s="95"/>
      <c r="CD134" s="95"/>
      <c r="CE134" s="95"/>
      <c r="CF134" s="95"/>
      <c r="CG134" s="95"/>
      <c r="CH134" s="780">
        <v>0</v>
      </c>
      <c r="CI134" s="95">
        <v>0</v>
      </c>
      <c r="CJ134" s="780"/>
      <c r="CK134" s="780">
        <v>0</v>
      </c>
      <c r="CL134" s="780">
        <v>0</v>
      </c>
      <c r="CM134" s="780"/>
      <c r="CN134" s="780"/>
      <c r="CO134" s="780"/>
      <c r="CP134" s="780"/>
      <c r="CQ134" s="780">
        <v>0</v>
      </c>
      <c r="CR134" s="95">
        <v>0</v>
      </c>
      <c r="CS134" s="780">
        <v>0</v>
      </c>
      <c r="CT134" s="95"/>
      <c r="CU134" s="780">
        <v>0</v>
      </c>
      <c r="CV134" s="780" t="s">
        <v>481</v>
      </c>
      <c r="CW134" s="780"/>
      <c r="CX134" s="780"/>
      <c r="CY134" s="780"/>
      <c r="CZ134" s="95"/>
      <c r="DA134" s="780"/>
      <c r="DB134" s="95"/>
      <c r="DC134" s="780"/>
      <c r="DD134" s="780"/>
      <c r="DE134" s="780"/>
      <c r="DF134" s="780"/>
      <c r="DG134" s="95">
        <v>0</v>
      </c>
      <c r="DH134" s="94"/>
      <c r="DI134" s="95"/>
      <c r="DJ134" s="95"/>
      <c r="DK134" s="95">
        <v>0</v>
      </c>
      <c r="DL134" s="95"/>
      <c r="DM134" s="780" t="s">
        <v>451</v>
      </c>
      <c r="DN134" s="780"/>
      <c r="DO134" s="780"/>
      <c r="DP134" s="780"/>
      <c r="DQ134" s="785"/>
      <c r="DR134" s="780"/>
      <c r="DS134" s="783"/>
      <c r="DT134" s="783"/>
      <c r="DU134" s="783"/>
      <c r="DV134" s="84">
        <v>0</v>
      </c>
      <c r="DW134" s="84">
        <v>0</v>
      </c>
      <c r="DX134" s="780"/>
      <c r="DY134" s="783"/>
      <c r="DZ134" s="780" t="s">
        <v>481</v>
      </c>
      <c r="EA134" s="780"/>
      <c r="EB134" s="95"/>
      <c r="EC134" s="783"/>
      <c r="ED134" s="95"/>
      <c r="EE134" s="783"/>
      <c r="EF134" s="783"/>
      <c r="EG134" s="783"/>
      <c r="EH134" s="783"/>
      <c r="EI134" s="780"/>
      <c r="EJ134" s="780"/>
      <c r="EK134" s="780"/>
      <c r="EL134" s="780">
        <v>35</v>
      </c>
      <c r="EM134" s="780"/>
      <c r="EN134" s="780"/>
      <c r="EO134" s="780"/>
      <c r="EP134" s="780" t="s">
        <v>451</v>
      </c>
      <c r="EQ134" s="783"/>
      <c r="ER134" s="780" t="s">
        <v>451</v>
      </c>
      <c r="ES134" s="780">
        <v>0</v>
      </c>
      <c r="ET134" s="780"/>
      <c r="EU134" s="780" t="s">
        <v>481</v>
      </c>
      <c r="EV134" s="780" t="s">
        <v>481</v>
      </c>
      <c r="EW134" s="780" t="s">
        <v>481</v>
      </c>
      <c r="EX134" s="780" t="s">
        <v>451</v>
      </c>
      <c r="EY134" s="780"/>
      <c r="EZ134" s="95" t="s">
        <v>481</v>
      </c>
      <c r="FA134" s="95"/>
      <c r="FB134" s="780"/>
      <c r="FC134" s="780"/>
      <c r="FD134" s="780"/>
      <c r="FE134" s="780"/>
      <c r="FF134" s="780" t="s">
        <v>481</v>
      </c>
      <c r="FG134" s="780" t="s">
        <v>481</v>
      </c>
      <c r="FH134" s="780"/>
      <c r="FI134" s="780"/>
      <c r="FJ134" s="780" t="s">
        <v>3943</v>
      </c>
      <c r="FK134" s="780"/>
      <c r="FL134" s="780"/>
      <c r="FM134" s="780"/>
      <c r="FN134" s="780"/>
      <c r="FO134" s="780"/>
      <c r="FP134" s="780"/>
      <c r="FQ134" s="780"/>
      <c r="FR134" s="780"/>
      <c r="FS134" s="780"/>
      <c r="FT134" s="780">
        <v>10</v>
      </c>
      <c r="FU134" s="783"/>
      <c r="FV134" s="785">
        <v>21</v>
      </c>
      <c r="FW134" s="780"/>
      <c r="FX134" s="95"/>
      <c r="FY134" s="95"/>
      <c r="FZ134" s="780"/>
      <c r="GA134" s="780"/>
      <c r="GB134" s="780"/>
      <c r="GC134" s="780"/>
      <c r="GD134" s="780"/>
      <c r="GE134" s="783"/>
      <c r="GF134" s="95"/>
      <c r="GG134" s="785" t="s">
        <v>6947</v>
      </c>
      <c r="GH134" s="783"/>
      <c r="GI134" s="780" t="s">
        <v>481</v>
      </c>
      <c r="GJ134" s="780" t="s">
        <v>481</v>
      </c>
      <c r="GK134" s="780" t="s">
        <v>481</v>
      </c>
      <c r="GL134" s="780" t="s">
        <v>481</v>
      </c>
      <c r="GM134" s="780" t="s">
        <v>481</v>
      </c>
      <c r="GN134" s="780" t="s">
        <v>481</v>
      </c>
      <c r="GO134" s="780"/>
      <c r="GP134" s="780" t="s">
        <v>481</v>
      </c>
      <c r="GQ134" s="780" t="s">
        <v>481</v>
      </c>
      <c r="GR134" s="780" t="s">
        <v>481</v>
      </c>
      <c r="GS134" s="780" t="s">
        <v>481</v>
      </c>
      <c r="GT134" s="780" t="s">
        <v>481</v>
      </c>
      <c r="GU134" s="780" t="s">
        <v>481</v>
      </c>
      <c r="GV134" s="780" t="s">
        <v>481</v>
      </c>
      <c r="GW134" s="780">
        <v>7</v>
      </c>
      <c r="GX134" s="780" t="s">
        <v>481</v>
      </c>
      <c r="GY134" s="780"/>
      <c r="GZ134" s="780" t="s">
        <v>481</v>
      </c>
      <c r="HA134" s="780" t="s">
        <v>481</v>
      </c>
      <c r="HB134" s="780" t="s">
        <v>481</v>
      </c>
      <c r="HC134" s="780" t="s">
        <v>481</v>
      </c>
      <c r="HD134" s="780" t="s">
        <v>481</v>
      </c>
      <c r="HE134" s="783"/>
      <c r="HF134" s="783"/>
      <c r="HG134" s="783"/>
      <c r="HH134" s="783"/>
      <c r="HI134" s="780"/>
      <c r="HJ134" s="95" t="s">
        <v>481</v>
      </c>
      <c r="HK134" s="95"/>
      <c r="HL134" s="780"/>
      <c r="HM134" s="95"/>
      <c r="HN134" s="783"/>
      <c r="HO134" s="783"/>
      <c r="HP134" s="783"/>
      <c r="HQ134" s="783"/>
      <c r="HR134" s="783"/>
      <c r="HS134" s="780"/>
      <c r="HT134" s="780"/>
      <c r="HU134" s="780"/>
      <c r="HV134" s="780"/>
      <c r="HW134" s="780" t="s">
        <v>481</v>
      </c>
      <c r="HX134" s="780" t="s">
        <v>481</v>
      </c>
      <c r="HY134" s="780" t="s">
        <v>451</v>
      </c>
      <c r="HZ134" s="780" t="s">
        <v>451</v>
      </c>
      <c r="IA134" s="780"/>
      <c r="IB134" s="780">
        <v>174</v>
      </c>
      <c r="IC134" s="780" t="s">
        <v>481</v>
      </c>
      <c r="ID134" s="780"/>
      <c r="IE134" s="780"/>
      <c r="IF134" s="780"/>
      <c r="IG134" s="783"/>
      <c r="IH134" s="783"/>
      <c r="II134" s="780"/>
      <c r="IJ134" s="783"/>
      <c r="IK134" s="783"/>
      <c r="IL134" s="90"/>
      <c r="IM134" s="95" t="s">
        <v>481</v>
      </c>
      <c r="IN134" s="95" t="s">
        <v>481</v>
      </c>
      <c r="IO134" s="780"/>
      <c r="IP134" s="780"/>
      <c r="IQ134" s="780" t="s">
        <v>481</v>
      </c>
      <c r="IR134" s="785"/>
      <c r="IS134" s="780"/>
      <c r="IT134" s="780"/>
      <c r="IU134" s="780"/>
      <c r="IV134" s="780" t="s">
        <v>451</v>
      </c>
      <c r="IW134" s="95"/>
      <c r="IX134" s="95"/>
      <c r="IY134" s="95"/>
      <c r="IZ134" s="95"/>
      <c r="JA134" s="95"/>
      <c r="JB134" s="95"/>
      <c r="JC134" s="95"/>
      <c r="JD134" s="95"/>
      <c r="JE134" s="95"/>
      <c r="JF134" s="95"/>
      <c r="JG134" s="95"/>
      <c r="JH134" s="95"/>
      <c r="JI134" s="95"/>
      <c r="JJ134" s="95"/>
      <c r="JK134" s="95"/>
      <c r="JL134" s="95"/>
      <c r="JM134" s="95"/>
      <c r="JN134" s="95"/>
      <c r="JO134" s="95"/>
      <c r="JP134" s="95"/>
      <c r="JQ134" s="95"/>
      <c r="JR134" s="95"/>
      <c r="JS134" s="780"/>
      <c r="JT134" s="780"/>
      <c r="JU134" s="780"/>
      <c r="JV134" s="780"/>
      <c r="JW134" s="780"/>
      <c r="JX134" s="780"/>
      <c r="JY134" s="780"/>
      <c r="JZ134" s="780"/>
      <c r="KA134" s="783"/>
      <c r="KB134" s="780"/>
      <c r="KC134" s="780"/>
      <c r="KD134" s="780"/>
      <c r="KE134" s="780"/>
      <c r="KF134" s="780"/>
      <c r="KG134" s="780">
        <v>0</v>
      </c>
      <c r="KH134" s="780"/>
      <c r="KI134" s="780"/>
      <c r="KJ134" s="780">
        <v>0</v>
      </c>
      <c r="KK134" s="780"/>
      <c r="KL134" s="780"/>
      <c r="KM134" s="780"/>
      <c r="KN134" s="780"/>
      <c r="KO134" s="780">
        <v>8</v>
      </c>
      <c r="KP134" s="95"/>
      <c r="KQ134" s="783"/>
      <c r="KR134" s="90"/>
      <c r="KS134" s="783"/>
      <c r="KT134" s="90"/>
      <c r="KU134" s="90" t="s">
        <v>481</v>
      </c>
      <c r="KV134" s="90"/>
      <c r="KW134" s="90">
        <v>23</v>
      </c>
      <c r="KX134" s="90">
        <v>3654</v>
      </c>
      <c r="KY134" s="90"/>
      <c r="KZ134" s="90">
        <v>14947</v>
      </c>
      <c r="LA134" s="90" t="s">
        <v>481</v>
      </c>
      <c r="LB134" s="90" t="s">
        <v>481</v>
      </c>
      <c r="LC134" s="90" t="s">
        <v>481</v>
      </c>
      <c r="LD134" s="90" t="s">
        <v>481</v>
      </c>
      <c r="LE134" s="90" t="s">
        <v>481</v>
      </c>
      <c r="LF134" s="90" t="s">
        <v>481</v>
      </c>
      <c r="LG134" s="90" t="s">
        <v>481</v>
      </c>
      <c r="LH134" s="90"/>
      <c r="LI134" s="90"/>
      <c r="LJ134" s="90"/>
      <c r="LK134" s="90"/>
      <c r="LL134" s="90"/>
      <c r="LM134" s="90">
        <v>809</v>
      </c>
      <c r="LN134" s="90"/>
      <c r="LO134" s="90">
        <v>1094</v>
      </c>
      <c r="LP134" s="90">
        <v>850</v>
      </c>
      <c r="LQ134" s="90">
        <v>559</v>
      </c>
    </row>
    <row r="135" spans="1:329" ht="35" customHeight="1" x14ac:dyDescent="0.2">
      <c r="A135" s="83"/>
      <c r="B135" s="69"/>
      <c r="C135" s="83"/>
      <c r="D135" s="84"/>
      <c r="E135" s="85"/>
      <c r="F135" s="783"/>
      <c r="G135" s="95"/>
      <c r="H135" s="783"/>
      <c r="I135" s="783"/>
      <c r="J135" s="95"/>
      <c r="K135" s="780"/>
      <c r="L135" s="69"/>
      <c r="M135" s="69"/>
      <c r="N135" s="69"/>
      <c r="O135" s="69"/>
      <c r="P135" s="69"/>
      <c r="Q135" s="95"/>
      <c r="R135" s="780"/>
      <c r="S135" s="95"/>
      <c r="T135" s="780"/>
      <c r="U135" s="780"/>
      <c r="V135" s="95"/>
      <c r="W135" s="780"/>
      <c r="X135" s="95"/>
      <c r="Y135" s="95"/>
      <c r="Z135" s="95"/>
      <c r="AA135" s="783"/>
      <c r="AB135" s="95"/>
      <c r="AC135" s="784"/>
      <c r="AD135" s="783"/>
      <c r="AE135" s="783"/>
      <c r="AF135" s="783"/>
      <c r="AG135" s="783"/>
      <c r="AH135" s="783"/>
      <c r="AI135" s="783"/>
      <c r="AJ135" s="780"/>
      <c r="AK135" s="780"/>
      <c r="AL135" s="95"/>
      <c r="AM135" s="95"/>
      <c r="AN135" s="95"/>
      <c r="AO135" s="783"/>
      <c r="AP135" s="95"/>
      <c r="AQ135" s="783"/>
      <c r="AR135" s="780"/>
      <c r="AS135" s="780"/>
      <c r="AT135" s="783"/>
      <c r="AU135" s="95"/>
      <c r="AV135" s="780"/>
      <c r="AW135" s="780"/>
      <c r="AX135" s="95"/>
      <c r="AY135" s="95"/>
      <c r="AZ135" s="783"/>
      <c r="BA135" s="783"/>
      <c r="BB135" s="783"/>
      <c r="BC135" s="783"/>
      <c r="BD135" s="95"/>
      <c r="BE135" s="95"/>
      <c r="BF135" s="95"/>
      <c r="BG135" s="783"/>
      <c r="BH135" s="783"/>
      <c r="BI135" s="783"/>
      <c r="BJ135" s="783"/>
      <c r="BK135" s="783"/>
      <c r="BL135" s="783"/>
      <c r="BM135" s="783"/>
      <c r="BN135" s="783"/>
      <c r="BO135" s="783"/>
      <c r="BP135" s="783"/>
      <c r="BQ135" s="69"/>
      <c r="BR135" s="783"/>
      <c r="BS135" s="783"/>
      <c r="BT135" s="783"/>
      <c r="BU135" s="780"/>
      <c r="BV135" s="95"/>
      <c r="BW135" s="780"/>
      <c r="BX135" s="95"/>
      <c r="BY135" s="95"/>
      <c r="BZ135" s="95"/>
      <c r="CA135" s="95"/>
      <c r="CB135" s="95"/>
      <c r="CC135" s="95"/>
      <c r="CD135" s="95"/>
      <c r="CE135" s="95"/>
      <c r="CF135" s="95"/>
      <c r="CG135" s="95"/>
      <c r="CH135" s="780"/>
      <c r="CI135" s="95"/>
      <c r="CJ135" s="780"/>
      <c r="CK135" s="780"/>
      <c r="CL135" s="780"/>
      <c r="CM135" s="780"/>
      <c r="CN135" s="780"/>
      <c r="CO135" s="780"/>
      <c r="CP135" s="780"/>
      <c r="CQ135" s="780"/>
      <c r="CR135" s="95"/>
      <c r="CS135" s="780"/>
      <c r="CT135" s="95"/>
      <c r="CU135" s="780"/>
      <c r="CV135" s="780"/>
      <c r="CW135" s="780"/>
      <c r="CX135" s="780"/>
      <c r="CY135" s="780"/>
      <c r="CZ135" s="95"/>
      <c r="DA135" s="780"/>
      <c r="DB135" s="95"/>
      <c r="DC135" s="780"/>
      <c r="DD135" s="780"/>
      <c r="DE135" s="780"/>
      <c r="DF135" s="780"/>
      <c r="DG135" s="95"/>
      <c r="DH135" s="94"/>
      <c r="DI135" s="95"/>
      <c r="DJ135" s="95"/>
      <c r="DK135" s="95"/>
      <c r="DL135" s="95"/>
      <c r="DM135" s="780"/>
      <c r="DN135" s="780"/>
      <c r="DO135" s="780"/>
      <c r="DP135" s="780"/>
      <c r="DQ135" s="785"/>
      <c r="DR135" s="780"/>
      <c r="DS135" s="783"/>
      <c r="DT135" s="783"/>
      <c r="DU135" s="783"/>
      <c r="DV135" s="84"/>
      <c r="DW135" s="84"/>
      <c r="DX135" s="780"/>
      <c r="DY135" s="783"/>
      <c r="DZ135" s="780"/>
      <c r="EA135" s="780"/>
      <c r="EB135" s="95"/>
      <c r="EC135" s="783"/>
      <c r="ED135" s="95"/>
      <c r="EE135" s="783"/>
      <c r="EF135" s="783"/>
      <c r="EG135" s="783"/>
      <c r="EH135" s="783"/>
      <c r="EI135" s="780"/>
      <c r="EJ135" s="780"/>
      <c r="EK135" s="780"/>
      <c r="EL135" s="780"/>
      <c r="EM135" s="780"/>
      <c r="EN135" s="780"/>
      <c r="EO135" s="780"/>
      <c r="EP135" s="780"/>
      <c r="EQ135" s="783"/>
      <c r="ER135" s="780"/>
      <c r="ES135" s="780"/>
      <c r="ET135" s="780"/>
      <c r="EU135" s="780"/>
      <c r="EV135" s="780"/>
      <c r="EW135" s="780"/>
      <c r="EX135" s="780"/>
      <c r="EY135" s="780"/>
      <c r="EZ135" s="95"/>
      <c r="FA135" s="95"/>
      <c r="FB135" s="780"/>
      <c r="FC135" s="780"/>
      <c r="FD135" s="780"/>
      <c r="FE135" s="780"/>
      <c r="FF135" s="780"/>
      <c r="FG135" s="780"/>
      <c r="FH135" s="780"/>
      <c r="FI135" s="780"/>
      <c r="FJ135" s="780"/>
      <c r="FK135" s="780"/>
      <c r="FL135" s="780"/>
      <c r="FM135" s="780"/>
      <c r="FN135" s="780"/>
      <c r="FO135" s="780"/>
      <c r="FP135" s="780"/>
      <c r="FQ135" s="780"/>
      <c r="FR135" s="780"/>
      <c r="FS135" s="780"/>
      <c r="FT135" s="780"/>
      <c r="FU135" s="783"/>
      <c r="FV135" s="785"/>
      <c r="FW135" s="780"/>
      <c r="FX135" s="95"/>
      <c r="FY135" s="95"/>
      <c r="FZ135" s="780"/>
      <c r="GA135" s="780"/>
      <c r="GB135" s="780"/>
      <c r="GC135" s="780"/>
      <c r="GD135" s="780"/>
      <c r="GE135" s="783"/>
      <c r="GF135" s="95"/>
      <c r="GG135" s="785"/>
      <c r="GH135" s="783"/>
      <c r="GI135" s="780"/>
      <c r="GJ135" s="780"/>
      <c r="GK135" s="780"/>
      <c r="GL135" s="780"/>
      <c r="GM135" s="780"/>
      <c r="GN135" s="780"/>
      <c r="GO135" s="780"/>
      <c r="GP135" s="780"/>
      <c r="GQ135" s="780"/>
      <c r="GR135" s="780"/>
      <c r="GS135" s="780"/>
      <c r="GT135" s="780"/>
      <c r="GU135" s="780"/>
      <c r="GV135" s="780"/>
      <c r="GW135" s="780"/>
      <c r="GX135" s="780"/>
      <c r="GY135" s="780"/>
      <c r="GZ135" s="780"/>
      <c r="HA135" s="780"/>
      <c r="HB135" s="780"/>
      <c r="HC135" s="780"/>
      <c r="HD135" s="780"/>
      <c r="HE135" s="783"/>
      <c r="HF135" s="783"/>
      <c r="HG135" s="783"/>
      <c r="HH135" s="783"/>
      <c r="HI135" s="780"/>
      <c r="HJ135" s="95"/>
      <c r="HK135" s="95"/>
      <c r="HL135" s="780"/>
      <c r="HM135" s="95"/>
      <c r="HN135" s="783"/>
      <c r="HO135" s="783"/>
      <c r="HP135" s="783"/>
      <c r="HQ135" s="783"/>
      <c r="HR135" s="783"/>
      <c r="HS135" s="780"/>
      <c r="HT135" s="780"/>
      <c r="HU135" s="780"/>
      <c r="HV135" s="780"/>
      <c r="HW135" s="780"/>
      <c r="HX135" s="780"/>
      <c r="HY135" s="780"/>
      <c r="HZ135" s="780"/>
      <c r="IA135" s="780"/>
      <c r="IB135" s="780"/>
      <c r="IC135" s="780"/>
      <c r="ID135" s="780"/>
      <c r="IE135" s="780"/>
      <c r="IF135" s="780"/>
      <c r="IG135" s="783"/>
      <c r="IH135" s="783"/>
      <c r="II135" s="780"/>
      <c r="IJ135" s="783"/>
      <c r="IK135" s="783"/>
      <c r="IL135" s="90"/>
      <c r="IM135" s="95"/>
      <c r="IN135" s="95"/>
      <c r="IO135" s="780"/>
      <c r="IP135" s="780"/>
      <c r="IQ135" s="780"/>
      <c r="IR135" s="785"/>
      <c r="IS135" s="780"/>
      <c r="IT135" s="780"/>
      <c r="IU135" s="780"/>
      <c r="IV135" s="780"/>
      <c r="IW135" s="95"/>
      <c r="IX135" s="95"/>
      <c r="IY135" s="95"/>
      <c r="IZ135" s="95"/>
      <c r="JA135" s="95"/>
      <c r="JB135" s="95"/>
      <c r="JC135" s="95"/>
      <c r="JD135" s="95"/>
      <c r="JE135" s="95"/>
      <c r="JF135" s="95"/>
      <c r="JG135" s="95"/>
      <c r="JH135" s="95"/>
      <c r="JI135" s="95"/>
      <c r="JJ135" s="95"/>
      <c r="JK135" s="95"/>
      <c r="JL135" s="95"/>
      <c r="JM135" s="95"/>
      <c r="JN135" s="95"/>
      <c r="JO135" s="95"/>
      <c r="JP135" s="95"/>
      <c r="JQ135" s="95"/>
      <c r="JR135" s="95"/>
      <c r="JS135" s="780"/>
      <c r="JT135" s="780"/>
      <c r="JU135" s="780"/>
      <c r="JV135" s="780"/>
      <c r="JW135" s="780"/>
      <c r="JX135" s="780"/>
      <c r="JY135" s="780"/>
      <c r="JZ135" s="780"/>
      <c r="KA135" s="783"/>
      <c r="KB135" s="780"/>
      <c r="KC135" s="780"/>
      <c r="KD135" s="780"/>
      <c r="KE135" s="780"/>
      <c r="KF135" s="780"/>
      <c r="KG135" s="780"/>
      <c r="KH135" s="780"/>
      <c r="KI135" s="780"/>
      <c r="KJ135" s="780"/>
      <c r="KK135" s="780"/>
      <c r="KL135" s="780"/>
      <c r="KM135" s="780"/>
      <c r="KN135" s="780"/>
      <c r="KO135" s="780"/>
      <c r="KP135" s="95"/>
      <c r="KQ135" s="783"/>
      <c r="KR135" s="90"/>
      <c r="KS135" s="783"/>
      <c r="KT135" s="90"/>
      <c r="KU135" s="90"/>
      <c r="KV135" s="90"/>
      <c r="KW135" s="90"/>
      <c r="KX135" s="90"/>
      <c r="KY135" s="90"/>
      <c r="KZ135" s="90"/>
      <c r="LA135" s="90"/>
      <c r="LB135" s="90"/>
      <c r="LC135" s="90"/>
      <c r="LD135" s="90"/>
      <c r="LE135" s="90"/>
      <c r="LF135" s="90"/>
      <c r="LG135" s="90"/>
      <c r="LH135" s="90"/>
      <c r="LI135" s="90"/>
      <c r="LJ135" s="90"/>
      <c r="LK135" s="90"/>
      <c r="LL135" s="90"/>
      <c r="LM135" s="90"/>
      <c r="LN135" s="90"/>
      <c r="LO135" s="90"/>
      <c r="LP135" s="90"/>
      <c r="LQ135" s="90"/>
    </row>
    <row r="136" spans="1:329" ht="33" customHeight="1" x14ac:dyDescent="0.2">
      <c r="A136" s="83"/>
      <c r="B136" s="69"/>
      <c r="C136" s="83"/>
      <c r="D136" s="84"/>
      <c r="E136" s="85"/>
      <c r="F136" s="783"/>
      <c r="G136" s="95"/>
      <c r="H136" s="783"/>
      <c r="I136" s="783"/>
      <c r="J136" s="95"/>
      <c r="K136" s="780"/>
      <c r="L136" s="69"/>
      <c r="M136" s="69"/>
      <c r="N136" s="69"/>
      <c r="O136" s="69"/>
      <c r="P136" s="69"/>
      <c r="Q136" s="95"/>
      <c r="R136" s="780"/>
      <c r="S136" s="95"/>
      <c r="T136" s="780"/>
      <c r="U136" s="780"/>
      <c r="V136" s="95"/>
      <c r="W136" s="780"/>
      <c r="X136" s="95"/>
      <c r="Y136" s="95"/>
      <c r="Z136" s="95"/>
      <c r="AA136" s="783"/>
      <c r="AB136" s="95"/>
      <c r="AC136" s="784"/>
      <c r="AD136" s="783"/>
      <c r="AE136" s="783"/>
      <c r="AF136" s="783"/>
      <c r="AG136" s="783"/>
      <c r="AH136" s="783"/>
      <c r="AI136" s="783"/>
      <c r="AJ136" s="780"/>
      <c r="AK136" s="780"/>
      <c r="AL136" s="95"/>
      <c r="AM136" s="95"/>
      <c r="AN136" s="95"/>
      <c r="AO136" s="783"/>
      <c r="AP136" s="95"/>
      <c r="AQ136" s="783"/>
      <c r="AR136" s="780"/>
      <c r="AS136" s="780"/>
      <c r="AT136" s="783"/>
      <c r="AU136" s="95"/>
      <c r="AV136" s="780"/>
      <c r="AW136" s="780"/>
      <c r="AX136" s="95"/>
      <c r="AY136" s="95"/>
      <c r="AZ136" s="783"/>
      <c r="BA136" s="783"/>
      <c r="BB136" s="783"/>
      <c r="BC136" s="783"/>
      <c r="BD136" s="95"/>
      <c r="BE136" s="95"/>
      <c r="BF136" s="95"/>
      <c r="BG136" s="783"/>
      <c r="BH136" s="783"/>
      <c r="BI136" s="783"/>
      <c r="BJ136" s="783"/>
      <c r="BK136" s="783"/>
      <c r="BL136" s="783"/>
      <c r="BM136" s="783"/>
      <c r="BN136" s="783"/>
      <c r="BO136" s="783"/>
      <c r="BP136" s="783"/>
      <c r="BQ136" s="69"/>
      <c r="BR136" s="783"/>
      <c r="BS136" s="783"/>
      <c r="BT136" s="783"/>
      <c r="BU136" s="780"/>
      <c r="BV136" s="95"/>
      <c r="BW136" s="780"/>
      <c r="BX136" s="95"/>
      <c r="BY136" s="95"/>
      <c r="BZ136" s="95"/>
      <c r="CA136" s="95"/>
      <c r="CB136" s="95"/>
      <c r="CC136" s="95"/>
      <c r="CD136" s="95"/>
      <c r="CE136" s="95"/>
      <c r="CF136" s="95"/>
      <c r="CG136" s="95"/>
      <c r="CH136" s="780"/>
      <c r="CI136" s="95"/>
      <c r="CJ136" s="780"/>
      <c r="CK136" s="780"/>
      <c r="CL136" s="780"/>
      <c r="CM136" s="780"/>
      <c r="CN136" s="780"/>
      <c r="CO136" s="780"/>
      <c r="CP136" s="780"/>
      <c r="CQ136" s="780"/>
      <c r="CR136" s="95"/>
      <c r="CS136" s="780"/>
      <c r="CT136" s="95"/>
      <c r="CU136" s="780"/>
      <c r="CV136" s="780"/>
      <c r="CW136" s="780"/>
      <c r="CX136" s="780"/>
      <c r="CY136" s="780"/>
      <c r="CZ136" s="95"/>
      <c r="DA136" s="780"/>
      <c r="DB136" s="95"/>
      <c r="DC136" s="780"/>
      <c r="DD136" s="780"/>
      <c r="DE136" s="780"/>
      <c r="DF136" s="780"/>
      <c r="DG136" s="95"/>
      <c r="DH136" s="94"/>
      <c r="DI136" s="95"/>
      <c r="DJ136" s="95"/>
      <c r="DK136" s="95"/>
      <c r="DL136" s="95"/>
      <c r="DM136" s="780"/>
      <c r="DN136" s="780"/>
      <c r="DO136" s="780"/>
      <c r="DP136" s="780"/>
      <c r="DQ136" s="785"/>
      <c r="DR136" s="780"/>
      <c r="DS136" s="783"/>
      <c r="DT136" s="783"/>
      <c r="DU136" s="783"/>
      <c r="DV136" s="84"/>
      <c r="DW136" s="84"/>
      <c r="DX136" s="780"/>
      <c r="DY136" s="783"/>
      <c r="DZ136" s="780"/>
      <c r="EA136" s="780"/>
      <c r="EB136" s="95"/>
      <c r="EC136" s="783"/>
      <c r="ED136" s="95"/>
      <c r="EE136" s="783"/>
      <c r="EF136" s="783"/>
      <c r="EG136" s="783"/>
      <c r="EH136" s="783"/>
      <c r="EI136" s="780"/>
      <c r="EJ136" s="780"/>
      <c r="EK136" s="780"/>
      <c r="EL136" s="780"/>
      <c r="EM136" s="780"/>
      <c r="EN136" s="780"/>
      <c r="EO136" s="780"/>
      <c r="EP136" s="780"/>
      <c r="EQ136" s="783"/>
      <c r="ER136" s="780"/>
      <c r="ES136" s="780"/>
      <c r="ET136" s="780"/>
      <c r="EU136" s="780"/>
      <c r="EV136" s="780"/>
      <c r="EW136" s="780"/>
      <c r="EX136" s="780"/>
      <c r="EY136" s="780"/>
      <c r="EZ136" s="95"/>
      <c r="FA136" s="95"/>
      <c r="FB136" s="780"/>
      <c r="FC136" s="780"/>
      <c r="FD136" s="780"/>
      <c r="FE136" s="780"/>
      <c r="FF136" s="780"/>
      <c r="FG136" s="780"/>
      <c r="FH136" s="780"/>
      <c r="FI136" s="780"/>
      <c r="FJ136" s="780"/>
      <c r="FK136" s="780"/>
      <c r="FL136" s="780"/>
      <c r="FM136" s="780"/>
      <c r="FN136" s="780"/>
      <c r="FO136" s="780"/>
      <c r="FP136" s="780"/>
      <c r="FQ136" s="780"/>
      <c r="FR136" s="780"/>
      <c r="FS136" s="780"/>
      <c r="FT136" s="780"/>
      <c r="FU136" s="783"/>
      <c r="FV136" s="785"/>
      <c r="FW136" s="780"/>
      <c r="FX136" s="95"/>
      <c r="FY136" s="95"/>
      <c r="FZ136" s="780"/>
      <c r="GA136" s="780"/>
      <c r="GB136" s="780"/>
      <c r="GC136" s="780"/>
      <c r="GD136" s="780"/>
      <c r="GE136" s="783"/>
      <c r="GF136" s="95"/>
      <c r="GG136" s="785"/>
      <c r="GH136" s="783"/>
      <c r="GI136" s="780"/>
      <c r="GJ136" s="780"/>
      <c r="GK136" s="780"/>
      <c r="GL136" s="780"/>
      <c r="GM136" s="780"/>
      <c r="GN136" s="780"/>
      <c r="GO136" s="780"/>
      <c r="GP136" s="780"/>
      <c r="GQ136" s="780"/>
      <c r="GR136" s="780"/>
      <c r="GS136" s="780"/>
      <c r="GT136" s="780"/>
      <c r="GU136" s="780"/>
      <c r="GV136" s="780"/>
      <c r="GW136" s="780"/>
      <c r="GX136" s="780"/>
      <c r="GY136" s="780"/>
      <c r="GZ136" s="780"/>
      <c r="HA136" s="780"/>
      <c r="HB136" s="780"/>
      <c r="HC136" s="780"/>
      <c r="HD136" s="780"/>
      <c r="HE136" s="783"/>
      <c r="HF136" s="783"/>
      <c r="HG136" s="783"/>
      <c r="HH136" s="783"/>
      <c r="HI136" s="780"/>
      <c r="HJ136" s="95"/>
      <c r="HK136" s="95"/>
      <c r="HL136" s="780"/>
      <c r="HM136" s="95"/>
      <c r="HN136" s="783"/>
      <c r="HO136" s="783"/>
      <c r="HP136" s="783"/>
      <c r="HQ136" s="783"/>
      <c r="HR136" s="783"/>
      <c r="HS136" s="780"/>
      <c r="HT136" s="780"/>
      <c r="HU136" s="780"/>
      <c r="HV136" s="780"/>
      <c r="HW136" s="780"/>
      <c r="HX136" s="780"/>
      <c r="HY136" s="780"/>
      <c r="HZ136" s="780"/>
      <c r="IA136" s="780"/>
      <c r="IB136" s="780"/>
      <c r="IC136" s="780"/>
      <c r="ID136" s="780"/>
      <c r="IE136" s="780"/>
      <c r="IF136" s="780"/>
      <c r="IG136" s="783"/>
      <c r="IH136" s="783"/>
      <c r="II136" s="780"/>
      <c r="IJ136" s="783"/>
      <c r="IK136" s="783"/>
      <c r="IL136" s="90"/>
      <c r="IM136" s="95"/>
      <c r="IN136" s="95"/>
      <c r="IO136" s="780"/>
      <c r="IP136" s="780"/>
      <c r="IQ136" s="780"/>
      <c r="IR136" s="785"/>
      <c r="IS136" s="780"/>
      <c r="IT136" s="780"/>
      <c r="IU136" s="780"/>
      <c r="IV136" s="780"/>
      <c r="IW136" s="95"/>
      <c r="IX136" s="95"/>
      <c r="IY136" s="95"/>
      <c r="IZ136" s="95"/>
      <c r="JA136" s="95"/>
      <c r="JB136" s="95"/>
      <c r="JC136" s="95"/>
      <c r="JD136" s="95"/>
      <c r="JE136" s="95"/>
      <c r="JF136" s="95"/>
      <c r="JG136" s="95"/>
      <c r="JH136" s="95"/>
      <c r="JI136" s="95"/>
      <c r="JJ136" s="95"/>
      <c r="JK136" s="95"/>
      <c r="JL136" s="95"/>
      <c r="JM136" s="95"/>
      <c r="JN136" s="95"/>
      <c r="JO136" s="95"/>
      <c r="JP136" s="95"/>
      <c r="JQ136" s="95"/>
      <c r="JR136" s="95"/>
      <c r="JS136" s="780"/>
      <c r="JT136" s="780"/>
      <c r="JU136" s="780"/>
      <c r="JV136" s="780"/>
      <c r="JW136" s="780"/>
      <c r="JX136" s="780"/>
      <c r="JY136" s="780"/>
      <c r="JZ136" s="780"/>
      <c r="KA136" s="783"/>
      <c r="KB136" s="780"/>
      <c r="KC136" s="780"/>
      <c r="KD136" s="780"/>
      <c r="KE136" s="780"/>
      <c r="KF136" s="780"/>
      <c r="KG136" s="780"/>
      <c r="KH136" s="780"/>
      <c r="KI136" s="780"/>
      <c r="KJ136" s="780"/>
      <c r="KK136" s="780"/>
      <c r="KL136" s="780"/>
      <c r="KM136" s="780"/>
      <c r="KN136" s="780"/>
      <c r="KO136" s="780"/>
      <c r="KP136" s="95"/>
      <c r="KQ136" s="783"/>
      <c r="KR136" s="90"/>
      <c r="KS136" s="783"/>
      <c r="KT136" s="90"/>
      <c r="KU136" s="90"/>
      <c r="KV136" s="90"/>
      <c r="KW136" s="90"/>
      <c r="KX136" s="90"/>
      <c r="KY136" s="90"/>
      <c r="KZ136" s="90"/>
      <c r="LA136" s="90"/>
      <c r="LB136" s="90"/>
      <c r="LC136" s="90"/>
      <c r="LD136" s="90"/>
      <c r="LE136" s="90"/>
      <c r="LF136" s="90"/>
      <c r="LG136" s="90"/>
      <c r="LH136" s="90"/>
      <c r="LI136" s="90"/>
      <c r="LJ136" s="90"/>
      <c r="LK136" s="90"/>
      <c r="LL136" s="90"/>
      <c r="LM136" s="90"/>
      <c r="LN136" s="90"/>
      <c r="LO136" s="90"/>
      <c r="LP136" s="90"/>
      <c r="LQ136" s="90"/>
    </row>
    <row r="137" spans="1:329" ht="31" customHeight="1" x14ac:dyDescent="0.2">
      <c r="A137" s="83"/>
      <c r="B137" s="69"/>
      <c r="C137" s="83"/>
      <c r="D137" s="84"/>
      <c r="E137" s="85"/>
      <c r="F137" s="783"/>
      <c r="G137" s="95"/>
      <c r="H137" s="783"/>
      <c r="I137" s="783"/>
      <c r="J137" s="95"/>
      <c r="K137" s="780"/>
      <c r="L137" s="69"/>
      <c r="M137" s="69"/>
      <c r="N137" s="69"/>
      <c r="O137" s="69"/>
      <c r="P137" s="69"/>
      <c r="Q137" s="95"/>
      <c r="R137" s="780"/>
      <c r="S137" s="95"/>
      <c r="T137" s="780"/>
      <c r="U137" s="780"/>
      <c r="V137" s="95"/>
      <c r="W137" s="780"/>
      <c r="X137" s="95"/>
      <c r="Y137" s="95"/>
      <c r="Z137" s="95"/>
      <c r="AA137" s="783"/>
      <c r="AB137" s="95"/>
      <c r="AC137" s="784"/>
      <c r="AD137" s="783"/>
      <c r="AE137" s="783"/>
      <c r="AF137" s="783"/>
      <c r="AG137" s="783"/>
      <c r="AH137" s="783"/>
      <c r="AI137" s="783"/>
      <c r="AJ137" s="780"/>
      <c r="AK137" s="780"/>
      <c r="AL137" s="95"/>
      <c r="AM137" s="95"/>
      <c r="AN137" s="95"/>
      <c r="AO137" s="783"/>
      <c r="AP137" s="95"/>
      <c r="AQ137" s="783"/>
      <c r="AR137" s="780"/>
      <c r="AS137" s="780"/>
      <c r="AT137" s="783"/>
      <c r="AU137" s="95"/>
      <c r="AV137" s="780"/>
      <c r="AW137" s="780"/>
      <c r="AX137" s="95"/>
      <c r="AY137" s="95"/>
      <c r="AZ137" s="783"/>
      <c r="BA137" s="783"/>
      <c r="BB137" s="783"/>
      <c r="BC137" s="783"/>
      <c r="BD137" s="95"/>
      <c r="BE137" s="95"/>
      <c r="BF137" s="95"/>
      <c r="BG137" s="783"/>
      <c r="BH137" s="783"/>
      <c r="BI137" s="783"/>
      <c r="BJ137" s="783"/>
      <c r="BK137" s="783"/>
      <c r="BL137" s="783"/>
      <c r="BM137" s="783"/>
      <c r="BN137" s="783"/>
      <c r="BO137" s="783"/>
      <c r="BP137" s="783"/>
      <c r="BQ137" s="69"/>
      <c r="BR137" s="783"/>
      <c r="BS137" s="783"/>
      <c r="BT137" s="783"/>
      <c r="BU137" s="780"/>
      <c r="BV137" s="95"/>
      <c r="BW137" s="780"/>
      <c r="BX137" s="95"/>
      <c r="BY137" s="95"/>
      <c r="BZ137" s="95"/>
      <c r="CA137" s="95"/>
      <c r="CB137" s="95"/>
      <c r="CC137" s="95"/>
      <c r="CD137" s="95"/>
      <c r="CE137" s="95"/>
      <c r="CF137" s="95"/>
      <c r="CG137" s="95"/>
      <c r="CH137" s="780"/>
      <c r="CI137" s="95"/>
      <c r="CJ137" s="780"/>
      <c r="CK137" s="780"/>
      <c r="CL137" s="780"/>
      <c r="CM137" s="780"/>
      <c r="CN137" s="780"/>
      <c r="CO137" s="780"/>
      <c r="CP137" s="780"/>
      <c r="CQ137" s="780"/>
      <c r="CR137" s="95"/>
      <c r="CS137" s="780"/>
      <c r="CT137" s="95"/>
      <c r="CU137" s="780"/>
      <c r="CV137" s="780"/>
      <c r="CW137" s="780"/>
      <c r="CX137" s="780"/>
      <c r="CY137" s="780"/>
      <c r="CZ137" s="95"/>
      <c r="DA137" s="780"/>
      <c r="DB137" s="95"/>
      <c r="DC137" s="780"/>
      <c r="DD137" s="780"/>
      <c r="DE137" s="780"/>
      <c r="DF137" s="780"/>
      <c r="DG137" s="95"/>
      <c r="DH137" s="94"/>
      <c r="DI137" s="95"/>
      <c r="DJ137" s="95"/>
      <c r="DK137" s="95"/>
      <c r="DL137" s="95"/>
      <c r="DM137" s="780"/>
      <c r="DN137" s="780"/>
      <c r="DO137" s="780"/>
      <c r="DP137" s="780"/>
      <c r="DQ137" s="785"/>
      <c r="DR137" s="780"/>
      <c r="DS137" s="783"/>
      <c r="DT137" s="783"/>
      <c r="DU137" s="783"/>
      <c r="DV137" s="84"/>
      <c r="DW137" s="84"/>
      <c r="DX137" s="780"/>
      <c r="DY137" s="783"/>
      <c r="DZ137" s="780"/>
      <c r="EA137" s="780"/>
      <c r="EB137" s="95"/>
      <c r="EC137" s="783"/>
      <c r="ED137" s="95"/>
      <c r="EE137" s="783"/>
      <c r="EF137" s="783"/>
      <c r="EG137" s="783"/>
      <c r="EH137" s="783"/>
      <c r="EI137" s="780"/>
      <c r="EJ137" s="780"/>
      <c r="EK137" s="780"/>
      <c r="EL137" s="780"/>
      <c r="EM137" s="780"/>
      <c r="EN137" s="780"/>
      <c r="EO137" s="780"/>
      <c r="EP137" s="780"/>
      <c r="EQ137" s="783"/>
      <c r="ER137" s="780"/>
      <c r="ES137" s="780"/>
      <c r="ET137" s="780"/>
      <c r="EU137" s="780"/>
      <c r="EV137" s="780"/>
      <c r="EW137" s="780"/>
      <c r="EX137" s="780"/>
      <c r="EY137" s="780"/>
      <c r="EZ137" s="95"/>
      <c r="FA137" s="95"/>
      <c r="FB137" s="780"/>
      <c r="FC137" s="780"/>
      <c r="FD137" s="780"/>
      <c r="FE137" s="780"/>
      <c r="FF137" s="780"/>
      <c r="FG137" s="780"/>
      <c r="FH137" s="780"/>
      <c r="FI137" s="780"/>
      <c r="FJ137" s="780"/>
      <c r="FK137" s="780"/>
      <c r="FL137" s="780"/>
      <c r="FM137" s="780"/>
      <c r="FN137" s="780"/>
      <c r="FO137" s="780"/>
      <c r="FP137" s="780"/>
      <c r="FQ137" s="780"/>
      <c r="FR137" s="780"/>
      <c r="FS137" s="780"/>
      <c r="FT137" s="780"/>
      <c r="FU137" s="783"/>
      <c r="FV137" s="785"/>
      <c r="FW137" s="780"/>
      <c r="FX137" s="95"/>
      <c r="FY137" s="95"/>
      <c r="FZ137" s="780"/>
      <c r="GA137" s="780"/>
      <c r="GB137" s="780"/>
      <c r="GC137" s="780"/>
      <c r="GD137" s="780"/>
      <c r="GE137" s="783"/>
      <c r="GF137" s="95"/>
      <c r="GG137" s="785"/>
      <c r="GH137" s="783"/>
      <c r="GI137" s="780"/>
      <c r="GJ137" s="780"/>
      <c r="GK137" s="780"/>
      <c r="GL137" s="780"/>
      <c r="GM137" s="780"/>
      <c r="GN137" s="780"/>
      <c r="GO137" s="780"/>
      <c r="GP137" s="780"/>
      <c r="GQ137" s="780"/>
      <c r="GR137" s="780"/>
      <c r="GS137" s="780"/>
      <c r="GT137" s="780"/>
      <c r="GU137" s="780"/>
      <c r="GV137" s="780"/>
      <c r="GW137" s="780"/>
      <c r="GX137" s="780"/>
      <c r="GY137" s="780"/>
      <c r="GZ137" s="780"/>
      <c r="HA137" s="780"/>
      <c r="HB137" s="780"/>
      <c r="HC137" s="780"/>
      <c r="HD137" s="780"/>
      <c r="HE137" s="783"/>
      <c r="HF137" s="783"/>
      <c r="HG137" s="783"/>
      <c r="HH137" s="783"/>
      <c r="HI137" s="780"/>
      <c r="HJ137" s="95"/>
      <c r="HK137" s="95"/>
      <c r="HL137" s="780"/>
      <c r="HM137" s="95"/>
      <c r="HN137" s="783"/>
      <c r="HO137" s="783"/>
      <c r="HP137" s="783"/>
      <c r="HQ137" s="783"/>
      <c r="HR137" s="783"/>
      <c r="HS137" s="780"/>
      <c r="HT137" s="780"/>
      <c r="HU137" s="780"/>
      <c r="HV137" s="780"/>
      <c r="HW137" s="780"/>
      <c r="HX137" s="780"/>
      <c r="HY137" s="780"/>
      <c r="HZ137" s="780"/>
      <c r="IA137" s="780"/>
      <c r="IB137" s="780"/>
      <c r="IC137" s="780"/>
      <c r="ID137" s="780"/>
      <c r="IE137" s="780"/>
      <c r="IF137" s="780"/>
      <c r="IG137" s="783"/>
      <c r="IH137" s="783"/>
      <c r="II137" s="780"/>
      <c r="IJ137" s="783"/>
      <c r="IK137" s="783"/>
      <c r="IL137" s="90"/>
      <c r="IM137" s="95"/>
      <c r="IN137" s="95"/>
      <c r="IO137" s="780"/>
      <c r="IP137" s="780"/>
      <c r="IQ137" s="780"/>
      <c r="IR137" s="785"/>
      <c r="IS137" s="780"/>
      <c r="IT137" s="780"/>
      <c r="IU137" s="780"/>
      <c r="IV137" s="780"/>
      <c r="IW137" s="95"/>
      <c r="IX137" s="95"/>
      <c r="IY137" s="95"/>
      <c r="IZ137" s="95"/>
      <c r="JA137" s="95"/>
      <c r="JB137" s="95"/>
      <c r="JC137" s="95"/>
      <c r="JD137" s="95"/>
      <c r="JE137" s="95"/>
      <c r="JF137" s="95"/>
      <c r="JG137" s="95"/>
      <c r="JH137" s="95"/>
      <c r="JI137" s="95"/>
      <c r="JJ137" s="95"/>
      <c r="JK137" s="95"/>
      <c r="JL137" s="95"/>
      <c r="JM137" s="95"/>
      <c r="JN137" s="95"/>
      <c r="JO137" s="95"/>
      <c r="JP137" s="95"/>
      <c r="JQ137" s="95"/>
      <c r="JR137" s="95"/>
      <c r="JS137" s="780"/>
      <c r="JT137" s="780"/>
      <c r="JU137" s="780"/>
      <c r="JV137" s="780"/>
      <c r="JW137" s="780"/>
      <c r="JX137" s="780"/>
      <c r="JY137" s="780"/>
      <c r="JZ137" s="780"/>
      <c r="KA137" s="783"/>
      <c r="KB137" s="780"/>
      <c r="KC137" s="780"/>
      <c r="KD137" s="780"/>
      <c r="KE137" s="780"/>
      <c r="KF137" s="780"/>
      <c r="KG137" s="780"/>
      <c r="KH137" s="780"/>
      <c r="KI137" s="780"/>
      <c r="KJ137" s="780"/>
      <c r="KK137" s="780"/>
      <c r="KL137" s="780"/>
      <c r="KM137" s="780"/>
      <c r="KN137" s="780"/>
      <c r="KO137" s="780"/>
      <c r="KP137" s="95"/>
      <c r="KQ137" s="783"/>
      <c r="KR137" s="90"/>
      <c r="KS137" s="783"/>
      <c r="KT137" s="90"/>
      <c r="KU137" s="90"/>
      <c r="KV137" s="90"/>
      <c r="KW137" s="90"/>
      <c r="KX137" s="90"/>
      <c r="KY137" s="90"/>
      <c r="KZ137" s="90"/>
      <c r="LA137" s="90"/>
      <c r="LB137" s="90"/>
      <c r="LC137" s="90"/>
      <c r="LD137" s="90"/>
      <c r="LE137" s="90"/>
      <c r="LF137" s="90"/>
      <c r="LG137" s="90"/>
      <c r="LH137" s="90"/>
      <c r="LI137" s="90"/>
      <c r="LJ137" s="90"/>
      <c r="LK137" s="90"/>
      <c r="LL137" s="90"/>
      <c r="LM137" s="90"/>
      <c r="LN137" s="90"/>
      <c r="LO137" s="90"/>
      <c r="LP137" s="90"/>
      <c r="LQ137" s="90"/>
    </row>
    <row r="138" spans="1:329" ht="34" x14ac:dyDescent="0.2">
      <c r="A138" s="750" t="s">
        <v>364</v>
      </c>
      <c r="B138" s="751" t="s">
        <v>3450</v>
      </c>
      <c r="C138" s="83" t="s">
        <v>366</v>
      </c>
      <c r="D138" s="69" t="s">
        <v>367</v>
      </c>
      <c r="E138" s="85" t="s">
        <v>242</v>
      </c>
      <c r="F138" s="783"/>
      <c r="G138" s="95"/>
      <c r="H138" s="783"/>
      <c r="I138" s="783"/>
      <c r="J138" s="95" t="s">
        <v>489</v>
      </c>
      <c r="K138" s="780" t="s">
        <v>451</v>
      </c>
      <c r="L138" s="69" t="s">
        <v>492</v>
      </c>
      <c r="M138" s="69" t="s">
        <v>492</v>
      </c>
      <c r="N138" s="69" t="s">
        <v>492</v>
      </c>
      <c r="O138" s="69" t="s">
        <v>492</v>
      </c>
      <c r="P138" s="69" t="s">
        <v>492</v>
      </c>
      <c r="Q138" s="95" t="s">
        <v>451</v>
      </c>
      <c r="R138" s="780" t="s">
        <v>451</v>
      </c>
      <c r="S138" s="95" t="s">
        <v>451</v>
      </c>
      <c r="T138" s="780" t="s">
        <v>451</v>
      </c>
      <c r="U138" s="780" t="s">
        <v>451</v>
      </c>
      <c r="V138" s="95" t="s">
        <v>451</v>
      </c>
      <c r="W138" s="780" t="s">
        <v>451</v>
      </c>
      <c r="X138" s="95" t="s">
        <v>451</v>
      </c>
      <c r="Y138" s="95" t="s">
        <v>451</v>
      </c>
      <c r="Z138" s="95" t="s">
        <v>457</v>
      </c>
      <c r="AA138" s="783"/>
      <c r="AB138" s="95" t="s">
        <v>451</v>
      </c>
      <c r="AC138" s="784" t="s">
        <v>451</v>
      </c>
      <c r="AD138" s="783"/>
      <c r="AE138" s="783"/>
      <c r="AF138" s="783"/>
      <c r="AG138" s="783"/>
      <c r="AH138" s="783"/>
      <c r="AI138" s="783"/>
      <c r="AJ138" s="780" t="s">
        <v>451</v>
      </c>
      <c r="AK138" s="780" t="s">
        <v>451</v>
      </c>
      <c r="AL138" s="95" t="s">
        <v>451</v>
      </c>
      <c r="AM138" s="95" t="s">
        <v>451</v>
      </c>
      <c r="AN138" s="95" t="s">
        <v>451</v>
      </c>
      <c r="AO138" s="783"/>
      <c r="AP138" s="95"/>
      <c r="AQ138" s="783"/>
      <c r="AR138" s="780" t="s">
        <v>492</v>
      </c>
      <c r="AS138" s="780" t="s">
        <v>451</v>
      </c>
      <c r="AT138" s="783"/>
      <c r="AU138" s="95" t="s">
        <v>451</v>
      </c>
      <c r="AV138" s="780" t="s">
        <v>451</v>
      </c>
      <c r="AW138" s="780" t="s">
        <v>451</v>
      </c>
      <c r="AX138" s="95" t="s">
        <v>451</v>
      </c>
      <c r="AY138" s="95" t="s">
        <v>451</v>
      </c>
      <c r="AZ138" s="783"/>
      <c r="BA138" s="783"/>
      <c r="BB138" s="783"/>
      <c r="BC138" s="783"/>
      <c r="BD138" s="95" t="s">
        <v>492</v>
      </c>
      <c r="BE138" s="95" t="s">
        <v>492</v>
      </c>
      <c r="BF138" s="95" t="s">
        <v>451</v>
      </c>
      <c r="BG138" s="69" t="s">
        <v>492</v>
      </c>
      <c r="BH138" s="783"/>
      <c r="BI138" s="783"/>
      <c r="BJ138" s="783"/>
      <c r="BK138" s="783"/>
      <c r="BL138" s="783"/>
      <c r="BM138" s="783"/>
      <c r="BN138" s="69" t="s">
        <v>492</v>
      </c>
      <c r="BO138" s="783"/>
      <c r="BP138" s="69" t="s">
        <v>492</v>
      </c>
      <c r="BQ138" s="69" t="s">
        <v>492</v>
      </c>
      <c r="BR138" s="783"/>
      <c r="BS138" s="783" t="s">
        <v>481</v>
      </c>
      <c r="BT138" s="783"/>
      <c r="BU138" s="780" t="s">
        <v>451</v>
      </c>
      <c r="BV138" s="95" t="s">
        <v>451</v>
      </c>
      <c r="BW138" s="780" t="s">
        <v>451</v>
      </c>
      <c r="BX138" s="95" t="s">
        <v>451</v>
      </c>
      <c r="BY138" s="95" t="s">
        <v>451</v>
      </c>
      <c r="BZ138" s="95" t="s">
        <v>451</v>
      </c>
      <c r="CA138" s="95" t="s">
        <v>451</v>
      </c>
      <c r="CB138" s="95" t="s">
        <v>492</v>
      </c>
      <c r="CC138" s="95" t="s">
        <v>451</v>
      </c>
      <c r="CD138" s="95" t="s">
        <v>451</v>
      </c>
      <c r="CE138" s="95" t="s">
        <v>451</v>
      </c>
      <c r="CF138" s="95" t="s">
        <v>451</v>
      </c>
      <c r="CG138" s="95" t="s">
        <v>451</v>
      </c>
      <c r="CH138" s="780" t="s">
        <v>451</v>
      </c>
      <c r="CI138" s="95" t="s">
        <v>451</v>
      </c>
      <c r="CJ138" s="780" t="s">
        <v>451</v>
      </c>
      <c r="CK138" s="780" t="s">
        <v>451</v>
      </c>
      <c r="CL138" s="780" t="s">
        <v>451</v>
      </c>
      <c r="CM138" s="780" t="s">
        <v>451</v>
      </c>
      <c r="CN138" s="780" t="s">
        <v>451</v>
      </c>
      <c r="CO138" s="780" t="s">
        <v>451</v>
      </c>
      <c r="CP138" s="780" t="s">
        <v>451</v>
      </c>
      <c r="CQ138" s="780" t="s">
        <v>451</v>
      </c>
      <c r="CR138" s="95" t="s">
        <v>451</v>
      </c>
      <c r="CS138" s="780" t="s">
        <v>451</v>
      </c>
      <c r="CT138" s="95" t="s">
        <v>451</v>
      </c>
      <c r="CU138" s="780" t="s">
        <v>451</v>
      </c>
      <c r="CV138" s="780" t="s">
        <v>451</v>
      </c>
      <c r="CW138" s="780" t="s">
        <v>451</v>
      </c>
      <c r="CX138" s="780" t="s">
        <v>451</v>
      </c>
      <c r="CY138" s="780" t="s">
        <v>451</v>
      </c>
      <c r="CZ138" s="95" t="s">
        <v>451</v>
      </c>
      <c r="DA138" s="780" t="s">
        <v>451</v>
      </c>
      <c r="DB138" s="95" t="s">
        <v>995</v>
      </c>
      <c r="DC138" s="780" t="s">
        <v>451</v>
      </c>
      <c r="DD138" s="780" t="s">
        <v>451</v>
      </c>
      <c r="DE138" s="780" t="s">
        <v>451</v>
      </c>
      <c r="DF138" s="780" t="s">
        <v>451</v>
      </c>
      <c r="DG138" s="95" t="s">
        <v>451</v>
      </c>
      <c r="DH138" s="94" t="s">
        <v>451</v>
      </c>
      <c r="DI138" s="95" t="s">
        <v>451</v>
      </c>
      <c r="DJ138" s="95" t="s">
        <v>451</v>
      </c>
      <c r="DK138" s="95" t="s">
        <v>451</v>
      </c>
      <c r="DL138" s="95" t="s">
        <v>451</v>
      </c>
      <c r="DM138" s="780" t="s">
        <v>451</v>
      </c>
      <c r="DN138" s="780" t="s">
        <v>451</v>
      </c>
      <c r="DO138" s="780" t="s">
        <v>451</v>
      </c>
      <c r="DP138" s="780" t="s">
        <v>492</v>
      </c>
      <c r="DQ138" s="785" t="s">
        <v>451</v>
      </c>
      <c r="DR138" s="780" t="s">
        <v>457</v>
      </c>
      <c r="DS138" s="783"/>
      <c r="DT138" s="783"/>
      <c r="DU138" s="783"/>
      <c r="DV138" s="84" t="s">
        <v>492</v>
      </c>
      <c r="DW138" s="84" t="s">
        <v>492</v>
      </c>
      <c r="DX138" s="780" t="s">
        <v>451</v>
      </c>
      <c r="DY138" s="783"/>
      <c r="DZ138" s="780" t="s">
        <v>451</v>
      </c>
      <c r="EA138" s="780" t="s">
        <v>451</v>
      </c>
      <c r="EB138" s="95" t="s">
        <v>492</v>
      </c>
      <c r="EC138" s="783"/>
      <c r="ED138" s="95"/>
      <c r="EE138" s="783"/>
      <c r="EF138" s="783"/>
      <c r="EG138" s="783"/>
      <c r="EH138" s="783"/>
      <c r="EI138" s="780" t="s">
        <v>451</v>
      </c>
      <c r="EJ138" s="780" t="s">
        <v>451</v>
      </c>
      <c r="EK138" s="780" t="s">
        <v>451</v>
      </c>
      <c r="EL138" s="780" t="s">
        <v>451</v>
      </c>
      <c r="EM138" s="780" t="s">
        <v>451</v>
      </c>
      <c r="EN138" s="780"/>
      <c r="EO138" s="780" t="s">
        <v>451</v>
      </c>
      <c r="EP138" s="780" t="s">
        <v>451</v>
      </c>
      <c r="EQ138" s="783"/>
      <c r="ER138" s="780" t="s">
        <v>451</v>
      </c>
      <c r="ES138" s="780" t="s">
        <v>451</v>
      </c>
      <c r="ET138" s="780" t="s">
        <v>489</v>
      </c>
      <c r="EU138" s="780" t="s">
        <v>457</v>
      </c>
      <c r="EV138" s="780" t="s">
        <v>451</v>
      </c>
      <c r="EW138" s="780" t="s">
        <v>451</v>
      </c>
      <c r="EX138" s="780" t="s">
        <v>451</v>
      </c>
      <c r="EY138" s="780"/>
      <c r="EZ138" s="95" t="s">
        <v>451</v>
      </c>
      <c r="FA138" s="95" t="s">
        <v>451</v>
      </c>
      <c r="FB138" s="780" t="s">
        <v>451</v>
      </c>
      <c r="FC138" s="780" t="s">
        <v>451</v>
      </c>
      <c r="FD138" s="780" t="s">
        <v>451</v>
      </c>
      <c r="FE138" s="780" t="s">
        <v>451</v>
      </c>
      <c r="FF138" s="780" t="s">
        <v>451</v>
      </c>
      <c r="FG138" s="780" t="s">
        <v>451</v>
      </c>
      <c r="FH138" s="780" t="s">
        <v>451</v>
      </c>
      <c r="FI138" s="780"/>
      <c r="FJ138" s="780" t="s">
        <v>451</v>
      </c>
      <c r="FK138" s="780" t="s">
        <v>679</v>
      </c>
      <c r="FL138" s="780" t="s">
        <v>451</v>
      </c>
      <c r="FM138" s="780" t="s">
        <v>451</v>
      </c>
      <c r="FN138" s="780" t="s">
        <v>451</v>
      </c>
      <c r="FO138" s="780" t="s">
        <v>451</v>
      </c>
      <c r="FP138" s="780" t="s">
        <v>451</v>
      </c>
      <c r="FQ138" s="780"/>
      <c r="FR138" s="780" t="s">
        <v>451</v>
      </c>
      <c r="FS138" s="780" t="s">
        <v>451</v>
      </c>
      <c r="FT138" s="780" t="s">
        <v>451</v>
      </c>
      <c r="FU138" s="783"/>
      <c r="FV138" s="785" t="s">
        <v>451</v>
      </c>
      <c r="FW138" s="780" t="s">
        <v>451</v>
      </c>
      <c r="FX138" s="95" t="s">
        <v>451</v>
      </c>
      <c r="FY138" s="95" t="s">
        <v>492</v>
      </c>
      <c r="FZ138" s="780" t="s">
        <v>451</v>
      </c>
      <c r="GA138" s="780" t="s">
        <v>451</v>
      </c>
      <c r="GB138" s="780" t="s">
        <v>451</v>
      </c>
      <c r="GC138" s="780" t="s">
        <v>451</v>
      </c>
      <c r="GD138" s="780" t="s">
        <v>457</v>
      </c>
      <c r="GE138" s="783"/>
      <c r="GF138" s="95" t="s">
        <v>451</v>
      </c>
      <c r="GG138" s="785" t="s">
        <v>451</v>
      </c>
      <c r="GH138" s="783"/>
      <c r="GI138" s="780" t="s">
        <v>451</v>
      </c>
      <c r="GJ138" s="780" t="s">
        <v>492</v>
      </c>
      <c r="GK138" s="780" t="s">
        <v>451</v>
      </c>
      <c r="GL138" s="780" t="s">
        <v>451</v>
      </c>
      <c r="GM138" s="780" t="s">
        <v>451</v>
      </c>
      <c r="GN138" s="780" t="s">
        <v>451</v>
      </c>
      <c r="GO138" s="780" t="s">
        <v>451</v>
      </c>
      <c r="GP138" s="780" t="s">
        <v>451</v>
      </c>
      <c r="GQ138" s="780" t="s">
        <v>451</v>
      </c>
      <c r="GR138" s="780" t="s">
        <v>451</v>
      </c>
      <c r="GS138" s="780" t="s">
        <v>451</v>
      </c>
      <c r="GT138" s="780" t="s">
        <v>451</v>
      </c>
      <c r="GU138" s="780" t="s">
        <v>451</v>
      </c>
      <c r="GV138" s="780" t="s">
        <v>451</v>
      </c>
      <c r="GW138" s="780" t="s">
        <v>451</v>
      </c>
      <c r="GX138" s="780" t="s">
        <v>451</v>
      </c>
      <c r="GY138" s="780"/>
      <c r="GZ138" s="780" t="s">
        <v>451</v>
      </c>
      <c r="HA138" s="780" t="s">
        <v>451</v>
      </c>
      <c r="HB138" s="780" t="s">
        <v>451</v>
      </c>
      <c r="HC138" s="780" t="s">
        <v>451</v>
      </c>
      <c r="HD138" s="780" t="s">
        <v>451</v>
      </c>
      <c r="HE138" s="783"/>
      <c r="HF138" s="783"/>
      <c r="HG138" s="783"/>
      <c r="HH138" s="783"/>
      <c r="HI138" s="780" t="s">
        <v>451</v>
      </c>
      <c r="HJ138" s="95" t="s">
        <v>451</v>
      </c>
      <c r="HK138" s="95" t="s">
        <v>451</v>
      </c>
      <c r="HL138" s="780" t="s">
        <v>451</v>
      </c>
      <c r="HM138" s="95" t="s">
        <v>451</v>
      </c>
      <c r="HN138" s="783"/>
      <c r="HO138" s="783"/>
      <c r="HP138" s="783"/>
      <c r="HQ138" s="783"/>
      <c r="HR138" s="783"/>
      <c r="HS138" s="780" t="s">
        <v>451</v>
      </c>
      <c r="HT138" s="780" t="s">
        <v>451</v>
      </c>
      <c r="HU138" s="780" t="s">
        <v>451</v>
      </c>
      <c r="HV138" s="780" t="s">
        <v>451</v>
      </c>
      <c r="HW138" s="780" t="s">
        <v>451</v>
      </c>
      <c r="HX138" s="780" t="s">
        <v>451</v>
      </c>
      <c r="HY138" s="780" t="s">
        <v>451</v>
      </c>
      <c r="HZ138" s="780" t="s">
        <v>451</v>
      </c>
      <c r="IA138" s="780" t="s">
        <v>451</v>
      </c>
      <c r="IB138" s="780" t="s">
        <v>451</v>
      </c>
      <c r="IC138" s="780" t="s">
        <v>451</v>
      </c>
      <c r="ID138" s="780" t="s">
        <v>457</v>
      </c>
      <c r="IE138" s="780" t="s">
        <v>451</v>
      </c>
      <c r="IF138" s="780" t="s">
        <v>451</v>
      </c>
      <c r="IG138" s="783"/>
      <c r="IH138" s="783"/>
      <c r="II138" s="780" t="s">
        <v>451</v>
      </c>
      <c r="IJ138" s="783"/>
      <c r="IK138" s="783"/>
      <c r="IL138" s="90" t="s">
        <v>492</v>
      </c>
      <c r="IM138" s="95" t="s">
        <v>451</v>
      </c>
      <c r="IN138" s="95" t="s">
        <v>451</v>
      </c>
      <c r="IO138" s="780" t="s">
        <v>451</v>
      </c>
      <c r="IP138" s="780" t="s">
        <v>451</v>
      </c>
      <c r="IQ138" s="780" t="s">
        <v>451</v>
      </c>
      <c r="IR138" s="785" t="s">
        <v>451</v>
      </c>
      <c r="IS138" s="780" t="s">
        <v>451</v>
      </c>
      <c r="IT138" s="780" t="s">
        <v>457</v>
      </c>
      <c r="IU138" s="780" t="s">
        <v>451</v>
      </c>
      <c r="IV138" s="780" t="s">
        <v>457</v>
      </c>
      <c r="IW138" s="95" t="s">
        <v>492</v>
      </c>
      <c r="IX138" s="95" t="s">
        <v>492</v>
      </c>
      <c r="IY138" s="95" t="s">
        <v>492</v>
      </c>
      <c r="IZ138" s="95" t="s">
        <v>492</v>
      </c>
      <c r="JA138" s="95" t="s">
        <v>489</v>
      </c>
      <c r="JB138" s="95" t="s">
        <v>492</v>
      </c>
      <c r="JC138" s="95" t="s">
        <v>492</v>
      </c>
      <c r="JD138" s="95" t="s">
        <v>492</v>
      </c>
      <c r="JE138" s="95" t="s">
        <v>492</v>
      </c>
      <c r="JF138" s="95" t="s">
        <v>492</v>
      </c>
      <c r="JG138" s="95" t="s">
        <v>451</v>
      </c>
      <c r="JH138" s="95" t="s">
        <v>451</v>
      </c>
      <c r="JI138" s="95" t="s">
        <v>451</v>
      </c>
      <c r="JJ138" s="95" t="s">
        <v>457</v>
      </c>
      <c r="JK138" s="95" t="s">
        <v>451</v>
      </c>
      <c r="JL138" s="95" t="s">
        <v>451</v>
      </c>
      <c r="JM138" s="95" t="s">
        <v>451</v>
      </c>
      <c r="JN138" s="95" t="s">
        <v>451</v>
      </c>
      <c r="JO138" s="95" t="s">
        <v>451</v>
      </c>
      <c r="JP138" s="95" t="s">
        <v>451</v>
      </c>
      <c r="JQ138" s="95" t="s">
        <v>451</v>
      </c>
      <c r="JR138" s="95" t="s">
        <v>451</v>
      </c>
      <c r="JS138" s="780" t="s">
        <v>451</v>
      </c>
      <c r="JT138" s="780" t="s">
        <v>451</v>
      </c>
      <c r="JU138" s="780" t="s">
        <v>457</v>
      </c>
      <c r="JV138" s="780" t="s">
        <v>451</v>
      </c>
      <c r="JW138" s="780" t="s">
        <v>451</v>
      </c>
      <c r="JX138" s="780" t="s">
        <v>451</v>
      </c>
      <c r="JY138" s="780" t="s">
        <v>451</v>
      </c>
      <c r="JZ138" s="780" t="s">
        <v>451</v>
      </c>
      <c r="KA138" s="783"/>
      <c r="KB138" s="780" t="s">
        <v>451</v>
      </c>
      <c r="KC138" s="780" t="s">
        <v>489</v>
      </c>
      <c r="KD138" s="780" t="s">
        <v>451</v>
      </c>
      <c r="KE138" s="780" t="s">
        <v>451</v>
      </c>
      <c r="KF138" s="780" t="s">
        <v>451</v>
      </c>
      <c r="KG138" s="780" t="s">
        <v>451</v>
      </c>
      <c r="KH138" s="780" t="s">
        <v>457</v>
      </c>
      <c r="KI138" s="780" t="s">
        <v>451</v>
      </c>
      <c r="KJ138" s="780" t="s">
        <v>451</v>
      </c>
      <c r="KK138" s="780" t="s">
        <v>451</v>
      </c>
      <c r="KL138" s="780" t="s">
        <v>451</v>
      </c>
      <c r="KM138" s="780" t="s">
        <v>451</v>
      </c>
      <c r="KN138" s="780" t="s">
        <v>451</v>
      </c>
      <c r="KO138" s="780" t="s">
        <v>457</v>
      </c>
      <c r="KP138" s="95" t="s">
        <v>457</v>
      </c>
      <c r="KQ138" s="783"/>
      <c r="KR138" s="90" t="s">
        <v>492</v>
      </c>
      <c r="KS138" s="783"/>
      <c r="KT138" s="90" t="s">
        <v>489</v>
      </c>
      <c r="KU138" s="90" t="s">
        <v>492</v>
      </c>
      <c r="KV138" s="90" t="s">
        <v>489</v>
      </c>
      <c r="KW138" s="90" t="s">
        <v>492</v>
      </c>
      <c r="KX138" s="90" t="s">
        <v>489</v>
      </c>
      <c r="KY138" s="90" t="s">
        <v>492</v>
      </c>
      <c r="KZ138" s="90" t="s">
        <v>489</v>
      </c>
      <c r="LA138" s="90" t="s">
        <v>489</v>
      </c>
      <c r="LB138" s="90" t="s">
        <v>492</v>
      </c>
      <c r="LC138" s="90" t="s">
        <v>492</v>
      </c>
      <c r="LD138" s="90" t="s">
        <v>492</v>
      </c>
      <c r="LE138" s="90" t="s">
        <v>492</v>
      </c>
      <c r="LF138" s="90" t="s">
        <v>492</v>
      </c>
      <c r="LG138" s="90" t="s">
        <v>492</v>
      </c>
      <c r="LH138" s="90" t="s">
        <v>457</v>
      </c>
      <c r="LI138" s="90" t="s">
        <v>489</v>
      </c>
      <c r="LJ138" s="90" t="s">
        <v>489</v>
      </c>
      <c r="LK138" s="90" t="s">
        <v>489</v>
      </c>
      <c r="LL138" s="90" t="s">
        <v>492</v>
      </c>
      <c r="LM138" s="90" t="s">
        <v>489</v>
      </c>
      <c r="LN138" s="90" t="s">
        <v>492</v>
      </c>
      <c r="LO138" s="90" t="s">
        <v>492</v>
      </c>
      <c r="LP138" s="90" t="s">
        <v>492</v>
      </c>
      <c r="LQ138" s="90" t="s">
        <v>492</v>
      </c>
    </row>
    <row r="139" spans="1:329" ht="347.25" customHeight="1" x14ac:dyDescent="0.2">
      <c r="A139" s="750"/>
      <c r="B139" s="751"/>
      <c r="C139" s="83" t="s">
        <v>368</v>
      </c>
      <c r="D139" s="69" t="s">
        <v>369</v>
      </c>
      <c r="E139" s="85" t="s">
        <v>92</v>
      </c>
      <c r="F139" s="783"/>
      <c r="G139" s="95"/>
      <c r="H139" s="783"/>
      <c r="I139" s="783"/>
      <c r="J139" s="95" t="s">
        <v>6948</v>
      </c>
      <c r="K139" s="780"/>
      <c r="L139" s="69" t="s">
        <v>481</v>
      </c>
      <c r="M139" s="69" t="s">
        <v>481</v>
      </c>
      <c r="N139" s="69" t="s">
        <v>481</v>
      </c>
      <c r="O139" s="69" t="s">
        <v>481</v>
      </c>
      <c r="P139" s="69" t="s">
        <v>481</v>
      </c>
      <c r="Q139" s="95"/>
      <c r="R139" s="780" t="s">
        <v>4783</v>
      </c>
      <c r="S139" s="95"/>
      <c r="T139" s="780"/>
      <c r="U139" s="780"/>
      <c r="V139" s="95"/>
      <c r="W139" s="780"/>
      <c r="X139" s="95"/>
      <c r="Y139" s="95" t="s">
        <v>451</v>
      </c>
      <c r="Z139" s="95" t="s">
        <v>6949</v>
      </c>
      <c r="AA139" s="783"/>
      <c r="AB139" s="95"/>
      <c r="AC139" s="784"/>
      <c r="AD139" s="783"/>
      <c r="AE139" s="783"/>
      <c r="AF139" s="783"/>
      <c r="AG139" s="783"/>
      <c r="AH139" s="783"/>
      <c r="AI139" s="783"/>
      <c r="AJ139" s="780"/>
      <c r="AK139" s="780"/>
      <c r="AL139" s="95"/>
      <c r="AM139" s="95"/>
      <c r="AN139" s="95"/>
      <c r="AO139" s="783"/>
      <c r="AP139" s="95"/>
      <c r="AQ139" s="783"/>
      <c r="AR139" s="780"/>
      <c r="AS139" s="780" t="s">
        <v>451</v>
      </c>
      <c r="AT139" s="783"/>
      <c r="AU139" s="95"/>
      <c r="AV139" s="780"/>
      <c r="AW139" s="780"/>
      <c r="AX139" s="95"/>
      <c r="AY139" s="95"/>
      <c r="AZ139" s="783"/>
      <c r="BA139" s="783"/>
      <c r="BB139" s="783"/>
      <c r="BC139" s="783"/>
      <c r="BD139" s="95"/>
      <c r="BE139" s="95"/>
      <c r="BF139" s="95"/>
      <c r="BG139" s="783"/>
      <c r="BH139" s="783"/>
      <c r="BI139" s="783"/>
      <c r="BJ139" s="783"/>
      <c r="BK139" s="783"/>
      <c r="BL139" s="783"/>
      <c r="BM139" s="783"/>
      <c r="BN139" s="783"/>
      <c r="BO139" s="783"/>
      <c r="BP139" s="783"/>
      <c r="BQ139" s="69" t="s">
        <v>492</v>
      </c>
      <c r="BR139" s="783"/>
      <c r="BS139" s="783" t="s">
        <v>481</v>
      </c>
      <c r="BT139" s="783"/>
      <c r="BU139" s="780" t="s">
        <v>481</v>
      </c>
      <c r="BV139" s="95"/>
      <c r="BW139" s="780"/>
      <c r="BX139" s="95"/>
      <c r="BY139" s="95" t="s">
        <v>451</v>
      </c>
      <c r="BZ139" s="95" t="s">
        <v>481</v>
      </c>
      <c r="CA139" s="95"/>
      <c r="CB139" s="95"/>
      <c r="CC139" s="95"/>
      <c r="CD139" s="95" t="s">
        <v>451</v>
      </c>
      <c r="CE139" s="95"/>
      <c r="CF139" s="95"/>
      <c r="CG139" s="95"/>
      <c r="CH139" s="780"/>
      <c r="CI139" s="95"/>
      <c r="CJ139" s="780"/>
      <c r="CK139" s="780"/>
      <c r="CL139" s="780"/>
      <c r="CM139" s="780"/>
      <c r="CN139" s="780"/>
      <c r="CO139" s="780"/>
      <c r="CP139" s="780"/>
      <c r="CQ139" s="780">
        <v>0</v>
      </c>
      <c r="CR139" s="95">
        <v>0</v>
      </c>
      <c r="CS139" s="780">
        <v>0</v>
      </c>
      <c r="CT139" s="95"/>
      <c r="CU139" s="780"/>
      <c r="CV139" s="780" t="s">
        <v>451</v>
      </c>
      <c r="CW139" s="780"/>
      <c r="CX139" s="780"/>
      <c r="CY139" s="780"/>
      <c r="CZ139" s="95"/>
      <c r="DA139" s="780"/>
      <c r="DB139" s="95"/>
      <c r="DC139" s="780"/>
      <c r="DD139" s="780"/>
      <c r="DE139" s="780"/>
      <c r="DF139" s="780"/>
      <c r="DG139" s="95" t="s">
        <v>451</v>
      </c>
      <c r="DH139" s="94"/>
      <c r="DI139" s="95"/>
      <c r="DJ139" s="95"/>
      <c r="DK139" s="95" t="s">
        <v>481</v>
      </c>
      <c r="DL139" s="95" t="s">
        <v>451</v>
      </c>
      <c r="DM139" s="780" t="s">
        <v>451</v>
      </c>
      <c r="DN139" s="780"/>
      <c r="DO139" s="780"/>
      <c r="DP139" s="780"/>
      <c r="DQ139" s="785"/>
      <c r="DR139" s="780" t="s">
        <v>6950</v>
      </c>
      <c r="DS139" s="783"/>
      <c r="DT139" s="783"/>
      <c r="DU139" s="783"/>
      <c r="DV139" s="84" t="s">
        <v>492</v>
      </c>
      <c r="DW139" s="84"/>
      <c r="DX139" s="780" t="s">
        <v>6951</v>
      </c>
      <c r="DY139" s="783"/>
      <c r="DZ139" s="780" t="s">
        <v>481</v>
      </c>
      <c r="EA139" s="780"/>
      <c r="EB139" s="95"/>
      <c r="EC139" s="783"/>
      <c r="ED139" s="95"/>
      <c r="EE139" s="783"/>
      <c r="EF139" s="783"/>
      <c r="EG139" s="783"/>
      <c r="EH139" s="783"/>
      <c r="EI139" s="780"/>
      <c r="EJ139" s="780"/>
      <c r="EK139" s="780"/>
      <c r="EL139" s="780"/>
      <c r="EM139" s="780"/>
      <c r="EN139" s="780"/>
      <c r="EO139" s="780" t="s">
        <v>451</v>
      </c>
      <c r="EP139" s="780" t="s">
        <v>451</v>
      </c>
      <c r="EQ139" s="783"/>
      <c r="ER139" s="780" t="s">
        <v>451</v>
      </c>
      <c r="ES139" s="780" t="s">
        <v>451</v>
      </c>
      <c r="ET139" s="780" t="s">
        <v>6952</v>
      </c>
      <c r="EU139" s="780" t="s">
        <v>6953</v>
      </c>
      <c r="EV139" s="780" t="s">
        <v>481</v>
      </c>
      <c r="EW139" s="780" t="s">
        <v>481</v>
      </c>
      <c r="EX139" s="780" t="s">
        <v>6954</v>
      </c>
      <c r="EY139" s="780" t="s">
        <v>457</v>
      </c>
      <c r="EZ139" s="95" t="s">
        <v>841</v>
      </c>
      <c r="FA139" s="95"/>
      <c r="FB139" s="780"/>
      <c r="FC139" s="780" t="s">
        <v>451</v>
      </c>
      <c r="FD139" s="780"/>
      <c r="FE139" s="780"/>
      <c r="FF139" s="780" t="s">
        <v>481</v>
      </c>
      <c r="FG139" s="780" t="s">
        <v>481</v>
      </c>
      <c r="FH139" s="780" t="s">
        <v>451</v>
      </c>
      <c r="FI139" s="780" t="s">
        <v>451</v>
      </c>
      <c r="FJ139" s="780" t="s">
        <v>3943</v>
      </c>
      <c r="FK139" s="780" t="s">
        <v>6955</v>
      </c>
      <c r="FL139" s="780"/>
      <c r="FM139" s="780"/>
      <c r="FN139" s="780"/>
      <c r="FO139" s="780"/>
      <c r="FP139" s="780"/>
      <c r="FQ139" s="780"/>
      <c r="FR139" s="780"/>
      <c r="FS139" s="780" t="s">
        <v>6956</v>
      </c>
      <c r="FT139" s="780"/>
      <c r="FU139" s="783"/>
      <c r="FV139" s="785"/>
      <c r="FW139" s="780"/>
      <c r="FX139" s="95"/>
      <c r="FY139" s="95"/>
      <c r="FZ139" s="780"/>
      <c r="GA139" s="780"/>
      <c r="GB139" s="780"/>
      <c r="GC139" s="780"/>
      <c r="GD139" s="780" t="s">
        <v>6957</v>
      </c>
      <c r="GE139" s="783"/>
      <c r="GF139" s="95"/>
      <c r="GG139" s="785" t="s">
        <v>451</v>
      </c>
      <c r="GH139" s="783"/>
      <c r="GI139" s="780" t="s">
        <v>481</v>
      </c>
      <c r="GJ139" s="780" t="s">
        <v>481</v>
      </c>
      <c r="GK139" s="780" t="s">
        <v>451</v>
      </c>
      <c r="GL139" s="780" t="s">
        <v>995</v>
      </c>
      <c r="GM139" s="780" t="s">
        <v>481</v>
      </c>
      <c r="GN139" s="780" t="s">
        <v>481</v>
      </c>
      <c r="GO139" s="780" t="s">
        <v>451</v>
      </c>
      <c r="GP139" s="780" t="s">
        <v>481</v>
      </c>
      <c r="GQ139" s="780" t="s">
        <v>481</v>
      </c>
      <c r="GR139" s="780" t="s">
        <v>481</v>
      </c>
      <c r="GS139" s="780" t="s">
        <v>481</v>
      </c>
      <c r="GT139" s="780" t="s">
        <v>6958</v>
      </c>
      <c r="GU139" s="780" t="s">
        <v>481</v>
      </c>
      <c r="GV139" s="780" t="s">
        <v>481</v>
      </c>
      <c r="GW139" s="780" t="s">
        <v>481</v>
      </c>
      <c r="GX139" s="780" t="s">
        <v>481</v>
      </c>
      <c r="GY139" s="780"/>
      <c r="GZ139" s="780" t="s">
        <v>481</v>
      </c>
      <c r="HA139" s="780" t="s">
        <v>481</v>
      </c>
      <c r="HB139" s="780" t="s">
        <v>481</v>
      </c>
      <c r="HC139" s="780" t="s">
        <v>481</v>
      </c>
      <c r="HD139" s="780" t="s">
        <v>481</v>
      </c>
      <c r="HE139" s="783"/>
      <c r="HF139" s="783"/>
      <c r="HG139" s="783"/>
      <c r="HH139" s="783"/>
      <c r="HI139" s="780"/>
      <c r="HJ139" s="95" t="s">
        <v>481</v>
      </c>
      <c r="HK139" s="95"/>
      <c r="HL139" s="780" t="s">
        <v>451</v>
      </c>
      <c r="HM139" s="95"/>
      <c r="HN139" s="783"/>
      <c r="HO139" s="783"/>
      <c r="HP139" s="783"/>
      <c r="HQ139" s="783"/>
      <c r="HR139" s="783"/>
      <c r="HS139" s="780"/>
      <c r="HT139" s="780"/>
      <c r="HU139" s="780"/>
      <c r="HV139" s="780"/>
      <c r="HW139" s="780" t="s">
        <v>481</v>
      </c>
      <c r="HX139" s="780" t="s">
        <v>481</v>
      </c>
      <c r="HY139" s="780" t="s">
        <v>451</v>
      </c>
      <c r="HZ139" s="780" t="s">
        <v>451</v>
      </c>
      <c r="IA139" s="780"/>
      <c r="IB139" s="780"/>
      <c r="IC139" s="780" t="s">
        <v>481</v>
      </c>
      <c r="ID139" s="780" t="s">
        <v>6959</v>
      </c>
      <c r="IE139" s="780"/>
      <c r="IF139" s="780"/>
      <c r="IG139" s="783"/>
      <c r="IH139" s="783"/>
      <c r="II139" s="780"/>
      <c r="IJ139" s="783"/>
      <c r="IK139" s="783"/>
      <c r="IL139" s="90"/>
      <c r="IM139" s="95" t="s">
        <v>481</v>
      </c>
      <c r="IN139" s="95" t="s">
        <v>481</v>
      </c>
      <c r="IO139" s="780"/>
      <c r="IP139" s="780"/>
      <c r="IQ139" s="780" t="s">
        <v>481</v>
      </c>
      <c r="IR139" s="785"/>
      <c r="IS139" s="780"/>
      <c r="IT139" s="780" t="s">
        <v>6960</v>
      </c>
      <c r="IU139" s="780" t="s">
        <v>451</v>
      </c>
      <c r="IV139" s="780" t="s">
        <v>6961</v>
      </c>
      <c r="IW139" s="95"/>
      <c r="IX139" s="95"/>
      <c r="IY139" s="95"/>
      <c r="IZ139" s="95"/>
      <c r="JA139" s="95" t="s">
        <v>6962</v>
      </c>
      <c r="JB139" s="95"/>
      <c r="JC139" s="95"/>
      <c r="JD139" s="95"/>
      <c r="JE139" s="95"/>
      <c r="JF139" s="95"/>
      <c r="JG139" s="95"/>
      <c r="JH139" s="95"/>
      <c r="JI139" s="95"/>
      <c r="JJ139" s="95" t="s">
        <v>6963</v>
      </c>
      <c r="JK139" s="95"/>
      <c r="JL139" s="95"/>
      <c r="JM139" s="95"/>
      <c r="JN139" s="95"/>
      <c r="JO139" s="95"/>
      <c r="JP139" s="95"/>
      <c r="JQ139" s="95" t="s">
        <v>736</v>
      </c>
      <c r="JR139" s="95"/>
      <c r="JS139" s="780"/>
      <c r="JT139" s="780"/>
      <c r="JU139" s="780" t="s">
        <v>6964</v>
      </c>
      <c r="JV139" s="780"/>
      <c r="JW139" s="780" t="s">
        <v>451</v>
      </c>
      <c r="JX139" s="780"/>
      <c r="JY139" s="780"/>
      <c r="JZ139" s="780"/>
      <c r="KA139" s="783"/>
      <c r="KB139" s="780"/>
      <c r="KC139" s="780" t="s">
        <v>6965</v>
      </c>
      <c r="KD139" s="780"/>
      <c r="KE139" s="780"/>
      <c r="KF139" s="780"/>
      <c r="KG139" s="780"/>
      <c r="KH139" s="780" t="s">
        <v>6966</v>
      </c>
      <c r="KI139" s="780"/>
      <c r="KJ139" s="780"/>
      <c r="KK139" s="780"/>
      <c r="KL139" s="780"/>
      <c r="KM139" s="780"/>
      <c r="KN139" s="780"/>
      <c r="KO139" s="780" t="s">
        <v>6967</v>
      </c>
      <c r="KP139" s="95" t="s">
        <v>6968</v>
      </c>
      <c r="KQ139" s="783"/>
      <c r="KR139" s="90"/>
      <c r="KS139" s="783"/>
      <c r="KT139" s="90" t="s">
        <v>6969</v>
      </c>
      <c r="KU139" s="90" t="s">
        <v>6970</v>
      </c>
      <c r="KV139" s="90" t="s">
        <v>6971</v>
      </c>
      <c r="KW139" s="90"/>
      <c r="KX139" s="90" t="s">
        <v>6972</v>
      </c>
      <c r="KY139" s="90"/>
      <c r="KZ139" s="90" t="s">
        <v>6973</v>
      </c>
      <c r="LA139" s="90" t="s">
        <v>6974</v>
      </c>
      <c r="LB139" s="90" t="s">
        <v>481</v>
      </c>
      <c r="LC139" s="90" t="s">
        <v>481</v>
      </c>
      <c r="LD139" s="90" t="s">
        <v>481</v>
      </c>
      <c r="LE139" s="90" t="s">
        <v>481</v>
      </c>
      <c r="LF139" s="90" t="s">
        <v>481</v>
      </c>
      <c r="LG139" s="90" t="s">
        <v>481</v>
      </c>
      <c r="LH139" s="90" t="s">
        <v>6975</v>
      </c>
      <c r="LI139" s="90" t="s">
        <v>6975</v>
      </c>
      <c r="LJ139" s="90" t="s">
        <v>6975</v>
      </c>
      <c r="LK139" s="90" t="s">
        <v>6975</v>
      </c>
      <c r="LL139" s="90"/>
      <c r="LM139" s="90" t="s">
        <v>6976</v>
      </c>
      <c r="LN139" s="90"/>
      <c r="LO139" s="90"/>
      <c r="LP139" s="90"/>
      <c r="LQ139" s="90" t="s">
        <v>6977</v>
      </c>
    </row>
    <row r="140" spans="1:329" ht="173.25" customHeight="1" x14ac:dyDescent="0.2">
      <c r="A140" s="750" t="s">
        <v>370</v>
      </c>
      <c r="B140" s="751" t="s">
        <v>371</v>
      </c>
      <c r="C140" s="83" t="s">
        <v>384</v>
      </c>
      <c r="D140" s="69" t="s">
        <v>373</v>
      </c>
      <c r="E140" s="85" t="s">
        <v>191</v>
      </c>
      <c r="F140" s="783"/>
      <c r="G140" s="95"/>
      <c r="H140" s="783"/>
      <c r="I140" s="783"/>
      <c r="J140" s="95" t="s">
        <v>6978</v>
      </c>
      <c r="K140" s="780" t="s">
        <v>451</v>
      </c>
      <c r="L140" s="69" t="s">
        <v>481</v>
      </c>
      <c r="M140" s="69" t="s">
        <v>481</v>
      </c>
      <c r="N140" s="69" t="s">
        <v>481</v>
      </c>
      <c r="O140" s="69" t="s">
        <v>481</v>
      </c>
      <c r="P140" s="69" t="s">
        <v>481</v>
      </c>
      <c r="Q140" s="95"/>
      <c r="R140" s="780" t="s">
        <v>6979</v>
      </c>
      <c r="S140" s="95" t="s">
        <v>6980</v>
      </c>
      <c r="T140" s="780" t="s">
        <v>6981</v>
      </c>
      <c r="U140" s="780" t="s">
        <v>6982</v>
      </c>
      <c r="V140" s="95"/>
      <c r="W140" s="780"/>
      <c r="X140" s="95" t="s">
        <v>451</v>
      </c>
      <c r="Y140" s="95" t="s">
        <v>451</v>
      </c>
      <c r="Z140" s="95" t="s">
        <v>4433</v>
      </c>
      <c r="AA140" s="783"/>
      <c r="AB140" s="95"/>
      <c r="AC140" s="784"/>
      <c r="AD140" s="783"/>
      <c r="AE140" s="783"/>
      <c r="AF140" s="783"/>
      <c r="AG140" s="783"/>
      <c r="AH140" s="783"/>
      <c r="AI140" s="783"/>
      <c r="AJ140" s="780"/>
      <c r="AK140" s="780"/>
      <c r="AL140" s="95" t="s">
        <v>6983</v>
      </c>
      <c r="AM140" s="95"/>
      <c r="AN140" s="95"/>
      <c r="AO140" s="783"/>
      <c r="AP140" s="95" t="s">
        <v>4790</v>
      </c>
      <c r="AQ140" s="783"/>
      <c r="AR140" s="780" t="s">
        <v>451</v>
      </c>
      <c r="AS140" s="780" t="s">
        <v>6984</v>
      </c>
      <c r="AT140" s="783"/>
      <c r="AU140" s="95"/>
      <c r="AV140" s="780" t="s">
        <v>451</v>
      </c>
      <c r="AW140" s="780"/>
      <c r="AX140" s="95" t="s">
        <v>6985</v>
      </c>
      <c r="AY140" s="95" t="s">
        <v>451</v>
      </c>
      <c r="AZ140" s="783"/>
      <c r="BA140" s="783"/>
      <c r="BB140" s="783"/>
      <c r="BC140" s="783"/>
      <c r="BD140" s="95" t="s">
        <v>4440</v>
      </c>
      <c r="BE140" s="95"/>
      <c r="BF140" s="95"/>
      <c r="BG140" s="783"/>
      <c r="BH140" s="783"/>
      <c r="BI140" s="783"/>
      <c r="BJ140" s="783"/>
      <c r="BK140" s="783"/>
      <c r="BL140" s="783"/>
      <c r="BM140" s="69" t="s">
        <v>6986</v>
      </c>
      <c r="BN140" s="69" t="s">
        <v>6987</v>
      </c>
      <c r="BO140" s="69"/>
      <c r="BP140" s="69" t="s">
        <v>6988</v>
      </c>
      <c r="BQ140" s="69" t="s">
        <v>492</v>
      </c>
      <c r="BR140" s="783"/>
      <c r="BS140" s="783" t="s">
        <v>481</v>
      </c>
      <c r="BT140" s="783"/>
      <c r="BU140" s="780" t="s">
        <v>481</v>
      </c>
      <c r="BV140" s="95" t="s">
        <v>481</v>
      </c>
      <c r="BW140" s="780" t="s">
        <v>481</v>
      </c>
      <c r="BX140" s="95" t="s">
        <v>481</v>
      </c>
      <c r="BY140" s="95" t="s">
        <v>451</v>
      </c>
      <c r="BZ140" s="95" t="s">
        <v>6989</v>
      </c>
      <c r="CA140" s="95" t="s">
        <v>481</v>
      </c>
      <c r="CB140" s="95"/>
      <c r="CC140" s="95" t="s">
        <v>451</v>
      </c>
      <c r="CD140" s="95" t="s">
        <v>6990</v>
      </c>
      <c r="CE140" s="95"/>
      <c r="CF140" s="95" t="s">
        <v>481</v>
      </c>
      <c r="CG140" s="95" t="s">
        <v>451</v>
      </c>
      <c r="CH140" s="780" t="s">
        <v>451</v>
      </c>
      <c r="CI140" s="95" t="s">
        <v>481</v>
      </c>
      <c r="CJ140" s="780"/>
      <c r="CK140" s="780" t="s">
        <v>451</v>
      </c>
      <c r="CL140" s="780" t="s">
        <v>6477</v>
      </c>
      <c r="CM140" s="780" t="s">
        <v>6991</v>
      </c>
      <c r="CN140" s="780" t="s">
        <v>481</v>
      </c>
      <c r="CO140" s="780" t="s">
        <v>6992</v>
      </c>
      <c r="CP140" s="780" t="s">
        <v>6993</v>
      </c>
      <c r="CQ140" s="780"/>
      <c r="CR140" s="95"/>
      <c r="CS140" s="780"/>
      <c r="CT140" s="95"/>
      <c r="CU140" s="780"/>
      <c r="CV140" s="780" t="s">
        <v>481</v>
      </c>
      <c r="CW140" s="780"/>
      <c r="CX140" s="780" t="s">
        <v>481</v>
      </c>
      <c r="CY140" s="780" t="s">
        <v>451</v>
      </c>
      <c r="CZ140" s="95" t="s">
        <v>481</v>
      </c>
      <c r="DA140" s="780" t="s">
        <v>451</v>
      </c>
      <c r="DB140" s="95" t="s">
        <v>995</v>
      </c>
      <c r="DC140" s="780" t="s">
        <v>481</v>
      </c>
      <c r="DD140" s="780" t="s">
        <v>451</v>
      </c>
      <c r="DE140" s="780"/>
      <c r="DF140" s="780" t="s">
        <v>451</v>
      </c>
      <c r="DG140" s="95" t="s">
        <v>6994</v>
      </c>
      <c r="DH140" s="94" t="s">
        <v>6995</v>
      </c>
      <c r="DI140" s="95" t="s">
        <v>481</v>
      </c>
      <c r="DJ140" s="95"/>
      <c r="DK140" s="95" t="s">
        <v>481</v>
      </c>
      <c r="DL140" s="95" t="s">
        <v>451</v>
      </c>
      <c r="DM140" s="780" t="s">
        <v>6996</v>
      </c>
      <c r="DN140" s="780" t="s">
        <v>481</v>
      </c>
      <c r="DO140" s="780" t="s">
        <v>451</v>
      </c>
      <c r="DP140" s="780" t="s">
        <v>6997</v>
      </c>
      <c r="DQ140" s="785"/>
      <c r="DR140" s="780" t="s">
        <v>6998</v>
      </c>
      <c r="DS140" s="783"/>
      <c r="DT140" s="783"/>
      <c r="DU140" s="783"/>
      <c r="DV140" s="84" t="s">
        <v>6999</v>
      </c>
      <c r="DW140" s="84" t="s">
        <v>7000</v>
      </c>
      <c r="DX140" s="780" t="s">
        <v>7001</v>
      </c>
      <c r="DY140" s="783"/>
      <c r="DZ140" s="780" t="s">
        <v>7002</v>
      </c>
      <c r="EA140" s="780"/>
      <c r="EB140" s="95" t="s">
        <v>7003</v>
      </c>
      <c r="EC140" s="783"/>
      <c r="ED140" s="95"/>
      <c r="EE140" s="783"/>
      <c r="EF140" s="783"/>
      <c r="EG140" s="783"/>
      <c r="EH140" s="783"/>
      <c r="EI140" s="780"/>
      <c r="EJ140" s="780"/>
      <c r="EK140" s="780" t="s">
        <v>7004</v>
      </c>
      <c r="EL140" s="780" t="s">
        <v>7005</v>
      </c>
      <c r="EM140" s="780" t="s">
        <v>7006</v>
      </c>
      <c r="EN140" s="780"/>
      <c r="EO140" s="780"/>
      <c r="EP140" s="780" t="s">
        <v>7007</v>
      </c>
      <c r="EQ140" s="783"/>
      <c r="ER140" s="780" t="s">
        <v>7008</v>
      </c>
      <c r="ES140" s="780" t="s">
        <v>451</v>
      </c>
      <c r="ET140" s="780" t="s">
        <v>4484</v>
      </c>
      <c r="EU140" s="780" t="s">
        <v>7009</v>
      </c>
      <c r="EV140" s="780" t="s">
        <v>7010</v>
      </c>
      <c r="EW140" s="780" t="s">
        <v>451</v>
      </c>
      <c r="EX140" s="780" t="s">
        <v>7011</v>
      </c>
      <c r="EY140" s="780" t="s">
        <v>1969</v>
      </c>
      <c r="EZ140" s="95" t="s">
        <v>451</v>
      </c>
      <c r="FA140" s="95" t="s">
        <v>6271</v>
      </c>
      <c r="FB140" s="780"/>
      <c r="FC140" s="780"/>
      <c r="FD140" s="780" t="s">
        <v>7012</v>
      </c>
      <c r="FE140" s="780" t="s">
        <v>7013</v>
      </c>
      <c r="FF140" s="780" t="s">
        <v>481</v>
      </c>
      <c r="FG140" s="780" t="s">
        <v>481</v>
      </c>
      <c r="FH140" s="780" t="s">
        <v>451</v>
      </c>
      <c r="FI140" s="780"/>
      <c r="FJ140" s="780" t="s">
        <v>3943</v>
      </c>
      <c r="FK140" s="780" t="s">
        <v>7014</v>
      </c>
      <c r="FL140" s="780"/>
      <c r="FM140" s="780"/>
      <c r="FN140" s="780"/>
      <c r="FO140" s="780" t="s">
        <v>7015</v>
      </c>
      <c r="FP140" s="780" t="s">
        <v>7016</v>
      </c>
      <c r="FQ140" s="780" t="s">
        <v>4503</v>
      </c>
      <c r="FR140" s="780"/>
      <c r="FS140" s="780" t="s">
        <v>4505</v>
      </c>
      <c r="FT140" s="780" t="s">
        <v>7017</v>
      </c>
      <c r="FU140" s="783"/>
      <c r="FV140" s="785" t="s">
        <v>7018</v>
      </c>
      <c r="FW140" s="780"/>
      <c r="FX140" s="95" t="s">
        <v>7019</v>
      </c>
      <c r="FY140" s="95" t="s">
        <v>7020</v>
      </c>
      <c r="FZ140" s="780" t="s">
        <v>7021</v>
      </c>
      <c r="GA140" s="780" t="s">
        <v>7022</v>
      </c>
      <c r="GB140" s="780" t="s">
        <v>7023</v>
      </c>
      <c r="GC140" s="780" t="s">
        <v>4510</v>
      </c>
      <c r="GD140" s="780" t="s">
        <v>7024</v>
      </c>
      <c r="GE140" s="783"/>
      <c r="GF140" s="95"/>
      <c r="GG140" s="785" t="s">
        <v>481</v>
      </c>
      <c r="GH140" s="783"/>
      <c r="GI140" s="780" t="s">
        <v>481</v>
      </c>
      <c r="GJ140" s="780" t="s">
        <v>7025</v>
      </c>
      <c r="GK140" s="780" t="s">
        <v>4867</v>
      </c>
      <c r="GL140" s="780" t="s">
        <v>7026</v>
      </c>
      <c r="GM140" s="780" t="s">
        <v>481</v>
      </c>
      <c r="GN140" s="780" t="s">
        <v>481</v>
      </c>
      <c r="GO140" s="780" t="s">
        <v>481</v>
      </c>
      <c r="GP140" s="780" t="s">
        <v>481</v>
      </c>
      <c r="GQ140" s="780" t="s">
        <v>7027</v>
      </c>
      <c r="GR140" s="780" t="s">
        <v>4519</v>
      </c>
      <c r="GS140" s="780" t="s">
        <v>7028</v>
      </c>
      <c r="GT140" s="780" t="s">
        <v>4521</v>
      </c>
      <c r="GU140" s="780" t="s">
        <v>7029</v>
      </c>
      <c r="GV140" s="780" t="s">
        <v>7030</v>
      </c>
      <c r="GW140" s="780" t="s">
        <v>7031</v>
      </c>
      <c r="GX140" s="780" t="s">
        <v>481</v>
      </c>
      <c r="GY140" s="780"/>
      <c r="GZ140" s="780" t="s">
        <v>7032</v>
      </c>
      <c r="HA140" s="780" t="s">
        <v>481</v>
      </c>
      <c r="HB140" s="780" t="s">
        <v>481</v>
      </c>
      <c r="HC140" s="780" t="s">
        <v>481</v>
      </c>
      <c r="HD140" s="780" t="s">
        <v>481</v>
      </c>
      <c r="HE140" s="783"/>
      <c r="HF140" s="783"/>
      <c r="HG140" s="783"/>
      <c r="HH140" s="783"/>
      <c r="HI140" s="780" t="s">
        <v>7033</v>
      </c>
      <c r="HJ140" s="95" t="s">
        <v>7034</v>
      </c>
      <c r="HK140" s="95" t="s">
        <v>5212</v>
      </c>
      <c r="HL140" s="780" t="s">
        <v>451</v>
      </c>
      <c r="HM140" s="95" t="s">
        <v>7035</v>
      </c>
      <c r="HN140" s="783"/>
      <c r="HO140" s="783"/>
      <c r="HP140" s="783"/>
      <c r="HQ140" s="783"/>
      <c r="HR140" s="783"/>
      <c r="HS140" s="780" t="s">
        <v>7036</v>
      </c>
      <c r="HT140" s="780" t="s">
        <v>7037</v>
      </c>
      <c r="HU140" s="780"/>
      <c r="HV140" s="780" t="s">
        <v>451</v>
      </c>
      <c r="HW140" s="780" t="s">
        <v>7038</v>
      </c>
      <c r="HX140" s="780" t="s">
        <v>7039</v>
      </c>
      <c r="HY140" s="780" t="s">
        <v>4538</v>
      </c>
      <c r="HZ140" s="780" t="s">
        <v>4538</v>
      </c>
      <c r="IA140" s="780" t="s">
        <v>7040</v>
      </c>
      <c r="IB140" s="780" t="s">
        <v>7041</v>
      </c>
      <c r="IC140" s="780" t="s">
        <v>7042</v>
      </c>
      <c r="ID140" s="780" t="s">
        <v>4540</v>
      </c>
      <c r="IE140" s="780" t="s">
        <v>7043</v>
      </c>
      <c r="IF140" s="780" t="s">
        <v>7044</v>
      </c>
      <c r="IG140" s="783"/>
      <c r="IH140" s="783"/>
      <c r="II140" s="780" t="s">
        <v>7045</v>
      </c>
      <c r="IJ140" s="783"/>
      <c r="IK140" s="783"/>
      <c r="IL140" s="90" t="s">
        <v>481</v>
      </c>
      <c r="IM140" s="95" t="s">
        <v>7046</v>
      </c>
      <c r="IN140" s="95" t="s">
        <v>481</v>
      </c>
      <c r="IO140" s="780" t="s">
        <v>451</v>
      </c>
      <c r="IP140" s="780" t="s">
        <v>4544</v>
      </c>
      <c r="IQ140" s="780" t="s">
        <v>481</v>
      </c>
      <c r="IR140" s="785" t="s">
        <v>7047</v>
      </c>
      <c r="IS140" s="780" t="s">
        <v>451</v>
      </c>
      <c r="IT140" s="780"/>
      <c r="IU140" s="780" t="s">
        <v>451</v>
      </c>
      <c r="IV140" s="780" t="s">
        <v>4545</v>
      </c>
      <c r="IW140" s="95" t="s">
        <v>7048</v>
      </c>
      <c r="IX140" s="95" t="s">
        <v>4546</v>
      </c>
      <c r="IY140" s="95" t="s">
        <v>4547</v>
      </c>
      <c r="IZ140" s="95" t="s">
        <v>7049</v>
      </c>
      <c r="JA140" s="95"/>
      <c r="JB140" s="95" t="s">
        <v>7050</v>
      </c>
      <c r="JC140" s="95" t="s">
        <v>7051</v>
      </c>
      <c r="JD140" s="95" t="s">
        <v>7052</v>
      </c>
      <c r="JE140" s="95" t="s">
        <v>7052</v>
      </c>
      <c r="JF140" s="95" t="s">
        <v>7052</v>
      </c>
      <c r="JG140" s="95" t="s">
        <v>7052</v>
      </c>
      <c r="JH140" s="95" t="s">
        <v>7052</v>
      </c>
      <c r="JI140" s="95" t="s">
        <v>7053</v>
      </c>
      <c r="JJ140" s="95" t="s">
        <v>7054</v>
      </c>
      <c r="JK140" s="95" t="s">
        <v>7055</v>
      </c>
      <c r="JL140" s="95" t="s">
        <v>7056</v>
      </c>
      <c r="JM140" s="95" t="s">
        <v>7052</v>
      </c>
      <c r="JN140" s="95" t="s">
        <v>7057</v>
      </c>
      <c r="JO140" s="95" t="s">
        <v>7052</v>
      </c>
      <c r="JP140" s="95" t="s">
        <v>7058</v>
      </c>
      <c r="JQ140" s="95" t="s">
        <v>4565</v>
      </c>
      <c r="JR140" s="95"/>
      <c r="JS140" s="780"/>
      <c r="JT140" s="780"/>
      <c r="JU140" s="780" t="s">
        <v>7059</v>
      </c>
      <c r="JV140" s="780" t="s">
        <v>4570</v>
      </c>
      <c r="JW140" s="780" t="s">
        <v>7060</v>
      </c>
      <c r="JX140" s="780" t="s">
        <v>7061</v>
      </c>
      <c r="JY140" s="780" t="s">
        <v>7062</v>
      </c>
      <c r="JZ140" s="780" t="s">
        <v>7063</v>
      </c>
      <c r="KA140" s="783"/>
      <c r="KB140" s="780" t="s">
        <v>7064</v>
      </c>
      <c r="KC140" s="780" t="s">
        <v>7065</v>
      </c>
      <c r="KD140" s="780" t="s">
        <v>7066</v>
      </c>
      <c r="KE140" s="780" t="s">
        <v>7067</v>
      </c>
      <c r="KF140" s="780" t="s">
        <v>7068</v>
      </c>
      <c r="KG140" s="780" t="s">
        <v>7069</v>
      </c>
      <c r="KH140" s="780" t="s">
        <v>7070</v>
      </c>
      <c r="KI140" s="780" t="s">
        <v>7071</v>
      </c>
      <c r="KJ140" s="780" t="s">
        <v>7072</v>
      </c>
      <c r="KK140" s="780" t="s">
        <v>4584</v>
      </c>
      <c r="KL140" s="780" t="s">
        <v>7073</v>
      </c>
      <c r="KM140" s="780" t="s">
        <v>7074</v>
      </c>
      <c r="KN140" s="780" t="s">
        <v>7075</v>
      </c>
      <c r="KO140" s="780" t="s">
        <v>7076</v>
      </c>
      <c r="KP140" s="95" t="s">
        <v>7077</v>
      </c>
      <c r="KQ140" s="783"/>
      <c r="KR140" s="90"/>
      <c r="KS140" s="783"/>
      <c r="KT140" s="90" t="s">
        <v>7078</v>
      </c>
      <c r="KU140" s="90" t="s">
        <v>7079</v>
      </c>
      <c r="KV140" s="90" t="s">
        <v>7080</v>
      </c>
      <c r="KW140" s="90" t="s">
        <v>7081</v>
      </c>
      <c r="KX140" s="90" t="s">
        <v>7082</v>
      </c>
      <c r="KY140" s="90" t="s">
        <v>6770</v>
      </c>
      <c r="KZ140" s="90" t="s">
        <v>7083</v>
      </c>
      <c r="LA140" s="90" t="s">
        <v>6770</v>
      </c>
      <c r="LB140" s="90" t="s">
        <v>7084</v>
      </c>
      <c r="LC140" s="90" t="s">
        <v>7085</v>
      </c>
      <c r="LD140" s="90" t="s">
        <v>7086</v>
      </c>
      <c r="LE140" s="90" t="s">
        <v>7087</v>
      </c>
      <c r="LF140" s="90" t="s">
        <v>7088</v>
      </c>
      <c r="LG140" s="90" t="s">
        <v>7089</v>
      </c>
      <c r="LH140" s="90" t="s">
        <v>4603</v>
      </c>
      <c r="LI140" s="90"/>
      <c r="LJ140" s="90" t="s">
        <v>6614</v>
      </c>
      <c r="LK140" s="90" t="s">
        <v>7090</v>
      </c>
      <c r="LL140" s="90" t="s">
        <v>7091</v>
      </c>
      <c r="LM140" s="90" t="s">
        <v>7092</v>
      </c>
      <c r="LN140" s="90" t="s">
        <v>7093</v>
      </c>
      <c r="LO140" s="90"/>
      <c r="LP140" s="90"/>
      <c r="LQ140" s="90"/>
    </row>
    <row r="141" spans="1:329" ht="409.6" x14ac:dyDescent="0.2">
      <c r="A141" s="750"/>
      <c r="B141" s="751"/>
      <c r="C141" s="83" t="s">
        <v>386</v>
      </c>
      <c r="D141" s="69" t="s">
        <v>3451</v>
      </c>
      <c r="E141" s="85" t="s">
        <v>191</v>
      </c>
      <c r="F141" s="783"/>
      <c r="G141" s="95"/>
      <c r="H141" s="783"/>
      <c r="I141" s="783"/>
      <c r="J141" s="95" t="s">
        <v>7094</v>
      </c>
      <c r="K141" s="780"/>
      <c r="L141" s="69" t="s">
        <v>7095</v>
      </c>
      <c r="M141" s="69" t="s">
        <v>7096</v>
      </c>
      <c r="N141" s="69" t="s">
        <v>7097</v>
      </c>
      <c r="O141" s="69" t="s">
        <v>7098</v>
      </c>
      <c r="P141" s="69" t="s">
        <v>4424</v>
      </c>
      <c r="Q141" s="95"/>
      <c r="R141" s="780" t="s">
        <v>7099</v>
      </c>
      <c r="S141" s="95" t="s">
        <v>7100</v>
      </c>
      <c r="T141" s="780" t="s">
        <v>6981</v>
      </c>
      <c r="U141" s="780" t="s">
        <v>7101</v>
      </c>
      <c r="V141" s="95" t="s">
        <v>7102</v>
      </c>
      <c r="W141" s="780" t="s">
        <v>7103</v>
      </c>
      <c r="X141" s="95" t="s">
        <v>7104</v>
      </c>
      <c r="Y141" s="95" t="s">
        <v>7105</v>
      </c>
      <c r="Z141" s="95" t="s">
        <v>7106</v>
      </c>
      <c r="AA141" s="783"/>
      <c r="AB141" s="95"/>
      <c r="AC141" s="784"/>
      <c r="AD141" s="783"/>
      <c r="AE141" s="783"/>
      <c r="AF141" s="783"/>
      <c r="AG141" s="783"/>
      <c r="AH141" s="783"/>
      <c r="AI141" s="783"/>
      <c r="AJ141" s="780" t="s">
        <v>7107</v>
      </c>
      <c r="AK141" s="780"/>
      <c r="AL141" s="95"/>
      <c r="AM141" s="95"/>
      <c r="AN141" s="95" t="s">
        <v>7108</v>
      </c>
      <c r="AO141" s="783"/>
      <c r="AP141" s="95" t="s">
        <v>451</v>
      </c>
      <c r="AQ141" s="783"/>
      <c r="AR141" s="780"/>
      <c r="AS141" s="780" t="s">
        <v>451</v>
      </c>
      <c r="AT141" s="783"/>
      <c r="AU141" s="95"/>
      <c r="AV141" s="780" t="s">
        <v>7109</v>
      </c>
      <c r="AW141" s="780"/>
      <c r="AX141" s="95" t="s">
        <v>7110</v>
      </c>
      <c r="AY141" s="95" t="s">
        <v>7111</v>
      </c>
      <c r="AZ141" s="783"/>
      <c r="BA141" s="783"/>
      <c r="BB141" s="783"/>
      <c r="BC141" s="783"/>
      <c r="BD141" s="95" t="s">
        <v>7112</v>
      </c>
      <c r="BE141" s="95"/>
      <c r="BF141" s="95" t="s">
        <v>7113</v>
      </c>
      <c r="BG141" s="783"/>
      <c r="BH141" s="783"/>
      <c r="BI141" s="783"/>
      <c r="BJ141" s="783"/>
      <c r="BK141" s="783"/>
      <c r="BL141" s="783"/>
      <c r="BM141" s="69"/>
      <c r="BN141" s="69" t="s">
        <v>7114</v>
      </c>
      <c r="BO141" s="69"/>
      <c r="BP141" s="69"/>
      <c r="BQ141" s="69" t="s">
        <v>492</v>
      </c>
      <c r="BR141" s="783"/>
      <c r="BS141" s="783" t="s">
        <v>481</v>
      </c>
      <c r="BT141" s="783"/>
      <c r="BU141" s="780" t="s">
        <v>481</v>
      </c>
      <c r="BV141" s="95"/>
      <c r="BW141" s="780" t="s">
        <v>481</v>
      </c>
      <c r="BX141" s="95"/>
      <c r="BY141" s="95"/>
      <c r="BZ141" s="95" t="s">
        <v>7115</v>
      </c>
      <c r="CA141" s="95" t="s">
        <v>7116</v>
      </c>
      <c r="CB141" s="95" t="s">
        <v>7117</v>
      </c>
      <c r="CC141" s="95" t="s">
        <v>451</v>
      </c>
      <c r="CD141" s="95" t="s">
        <v>451</v>
      </c>
      <c r="CE141" s="95" t="s">
        <v>7118</v>
      </c>
      <c r="CF141" s="95" t="s">
        <v>7119</v>
      </c>
      <c r="CG141" s="95"/>
      <c r="CH141" s="780"/>
      <c r="CI141" s="95" t="s">
        <v>7120</v>
      </c>
      <c r="CJ141" s="780"/>
      <c r="CK141" s="780"/>
      <c r="CL141" s="780"/>
      <c r="CM141" s="780" t="s">
        <v>7121</v>
      </c>
      <c r="CN141" s="780" t="s">
        <v>481</v>
      </c>
      <c r="CO141" s="780"/>
      <c r="CP141" s="780"/>
      <c r="CQ141" s="780" t="s">
        <v>7122</v>
      </c>
      <c r="CR141" s="95" t="s">
        <v>7123</v>
      </c>
      <c r="CS141" s="780" t="s">
        <v>7122</v>
      </c>
      <c r="CT141" s="95" t="s">
        <v>7124</v>
      </c>
      <c r="CU141" s="780" t="s">
        <v>7125</v>
      </c>
      <c r="CV141" s="780" t="s">
        <v>7126</v>
      </c>
      <c r="CW141" s="780" t="s">
        <v>7127</v>
      </c>
      <c r="CX141" s="780"/>
      <c r="CY141" s="780" t="s">
        <v>451</v>
      </c>
      <c r="CZ141" s="95" t="s">
        <v>7128</v>
      </c>
      <c r="DA141" s="780" t="s">
        <v>451</v>
      </c>
      <c r="DB141" s="95" t="s">
        <v>995</v>
      </c>
      <c r="DC141" s="780" t="s">
        <v>7129</v>
      </c>
      <c r="DD141" s="780"/>
      <c r="DE141" s="780" t="s">
        <v>7130</v>
      </c>
      <c r="DF141" s="780"/>
      <c r="DG141" s="95" t="s">
        <v>451</v>
      </c>
      <c r="DH141" s="94"/>
      <c r="DI141" s="95" t="s">
        <v>6089</v>
      </c>
      <c r="DJ141" s="95" t="s">
        <v>7131</v>
      </c>
      <c r="DK141" s="95" t="s">
        <v>481</v>
      </c>
      <c r="DL141" s="95" t="s">
        <v>7132</v>
      </c>
      <c r="DM141" s="780" t="s">
        <v>6668</v>
      </c>
      <c r="DN141" s="780" t="s">
        <v>7133</v>
      </c>
      <c r="DO141" s="780"/>
      <c r="DP141" s="780"/>
      <c r="DQ141" s="785"/>
      <c r="DR141" s="780"/>
      <c r="DS141" s="783"/>
      <c r="DT141" s="783"/>
      <c r="DU141" s="783"/>
      <c r="DV141" s="84"/>
      <c r="DW141" s="84" t="s">
        <v>7134</v>
      </c>
      <c r="DX141" s="780" t="s">
        <v>7135</v>
      </c>
      <c r="DY141" s="783"/>
      <c r="DZ141" s="780" t="s">
        <v>481</v>
      </c>
      <c r="EA141" s="780"/>
      <c r="EB141" s="95"/>
      <c r="EC141" s="783"/>
      <c r="ED141" s="95"/>
      <c r="EE141" s="783"/>
      <c r="EF141" s="783"/>
      <c r="EG141" s="783"/>
      <c r="EH141" s="783"/>
      <c r="EI141" s="780"/>
      <c r="EJ141" s="780"/>
      <c r="EK141" s="780"/>
      <c r="EL141" s="780" t="s">
        <v>7136</v>
      </c>
      <c r="EM141" s="780" t="s">
        <v>7137</v>
      </c>
      <c r="EN141" s="780"/>
      <c r="EO141" s="780" t="s">
        <v>7138</v>
      </c>
      <c r="EP141" s="780" t="s">
        <v>7139</v>
      </c>
      <c r="EQ141" s="783"/>
      <c r="ER141" s="780" t="s">
        <v>7140</v>
      </c>
      <c r="ES141" s="780" t="s">
        <v>451</v>
      </c>
      <c r="ET141" s="780"/>
      <c r="EU141" s="780" t="s">
        <v>7009</v>
      </c>
      <c r="EV141" s="780" t="s">
        <v>7010</v>
      </c>
      <c r="EW141" s="780" t="s">
        <v>7141</v>
      </c>
      <c r="EX141" s="84"/>
      <c r="EY141" s="780" t="s">
        <v>6525</v>
      </c>
      <c r="EZ141" s="95" t="s">
        <v>481</v>
      </c>
      <c r="FA141" s="95" t="s">
        <v>7142</v>
      </c>
      <c r="FB141" s="780" t="s">
        <v>7143</v>
      </c>
      <c r="FC141" s="780"/>
      <c r="FD141" s="780" t="s">
        <v>7144</v>
      </c>
      <c r="FE141" s="780"/>
      <c r="FF141" s="780" t="s">
        <v>481</v>
      </c>
      <c r="FG141" s="780" t="s">
        <v>481</v>
      </c>
      <c r="FH141" s="780" t="s">
        <v>451</v>
      </c>
      <c r="FI141" s="829" t="s">
        <v>7145</v>
      </c>
      <c r="FJ141" s="780" t="s">
        <v>7146</v>
      </c>
      <c r="FK141" s="780"/>
      <c r="FL141" s="780"/>
      <c r="FM141" s="780"/>
      <c r="FN141" s="780"/>
      <c r="FO141" s="780" t="s">
        <v>7147</v>
      </c>
      <c r="FP141" s="780" t="s">
        <v>7148</v>
      </c>
      <c r="FQ141" s="780"/>
      <c r="FR141" s="780"/>
      <c r="FS141" s="780"/>
      <c r="FT141" s="780" t="s">
        <v>7149</v>
      </c>
      <c r="FU141" s="783"/>
      <c r="FV141" s="785" t="s">
        <v>7150</v>
      </c>
      <c r="FW141" s="780"/>
      <c r="FX141" s="95"/>
      <c r="FY141" s="95" t="s">
        <v>7151</v>
      </c>
      <c r="FZ141" s="780"/>
      <c r="GA141" s="780" t="s">
        <v>7152</v>
      </c>
      <c r="GB141" s="780" t="s">
        <v>7153</v>
      </c>
      <c r="GC141" s="780"/>
      <c r="GD141" s="780" t="s">
        <v>7154</v>
      </c>
      <c r="GE141" s="783"/>
      <c r="GF141" s="95"/>
      <c r="GG141" s="785" t="s">
        <v>7155</v>
      </c>
      <c r="GH141" s="783"/>
      <c r="GI141" s="780" t="s">
        <v>7156</v>
      </c>
      <c r="GJ141" s="780" t="s">
        <v>7157</v>
      </c>
      <c r="GK141" s="780" t="s">
        <v>7158</v>
      </c>
      <c r="GL141" s="780" t="s">
        <v>7159</v>
      </c>
      <c r="GM141" s="780" t="s">
        <v>481</v>
      </c>
      <c r="GN141" s="780" t="s">
        <v>481</v>
      </c>
      <c r="GO141" s="780" t="s">
        <v>481</v>
      </c>
      <c r="GP141" s="780" t="s">
        <v>481</v>
      </c>
      <c r="GQ141" s="780" t="s">
        <v>7160</v>
      </c>
      <c r="GR141" s="780" t="s">
        <v>7161</v>
      </c>
      <c r="GS141" s="780"/>
      <c r="GT141" s="780" t="s">
        <v>481</v>
      </c>
      <c r="GU141" s="780" t="s">
        <v>7162</v>
      </c>
      <c r="GV141" s="780" t="s">
        <v>7163</v>
      </c>
      <c r="GW141" s="780" t="s">
        <v>481</v>
      </c>
      <c r="GX141" s="780" t="s">
        <v>7164</v>
      </c>
      <c r="GY141" s="780"/>
      <c r="GZ141" s="780" t="s">
        <v>481</v>
      </c>
      <c r="HA141" s="780" t="s">
        <v>481</v>
      </c>
      <c r="HB141" s="780" t="s">
        <v>481</v>
      </c>
      <c r="HC141" s="780" t="s">
        <v>481</v>
      </c>
      <c r="HD141" s="780" t="s">
        <v>481</v>
      </c>
      <c r="HE141" s="783"/>
      <c r="HF141" s="783"/>
      <c r="HG141" s="783"/>
      <c r="HH141" s="783"/>
      <c r="HI141" s="780"/>
      <c r="HJ141" s="95" t="s">
        <v>481</v>
      </c>
      <c r="HK141" s="95"/>
      <c r="HL141" s="780"/>
      <c r="HM141" s="95"/>
      <c r="HN141" s="783"/>
      <c r="HO141" s="783"/>
      <c r="HP141" s="783"/>
      <c r="HQ141" s="783"/>
      <c r="HR141" s="783"/>
      <c r="HS141" s="780" t="s">
        <v>7165</v>
      </c>
      <c r="HT141" s="780"/>
      <c r="HU141" s="780" t="s">
        <v>7166</v>
      </c>
      <c r="HV141" s="780"/>
      <c r="HW141" s="780" t="s">
        <v>481</v>
      </c>
      <c r="HX141" s="780" t="s">
        <v>481</v>
      </c>
      <c r="HY141" s="780" t="s">
        <v>7167</v>
      </c>
      <c r="HZ141" s="780" t="s">
        <v>7168</v>
      </c>
      <c r="IA141" s="780"/>
      <c r="IB141" s="780" t="s">
        <v>451</v>
      </c>
      <c r="IC141" s="780" t="s">
        <v>7169</v>
      </c>
      <c r="ID141" s="780"/>
      <c r="IE141" s="780" t="s">
        <v>7170</v>
      </c>
      <c r="IF141" s="780"/>
      <c r="IG141" s="783"/>
      <c r="IH141" s="783"/>
      <c r="II141" s="780" t="s">
        <v>7171</v>
      </c>
      <c r="IJ141" s="783"/>
      <c r="IK141" s="783"/>
      <c r="IL141" s="90" t="s">
        <v>481</v>
      </c>
      <c r="IM141" s="95" t="s">
        <v>481</v>
      </c>
      <c r="IN141" s="95" t="s">
        <v>7172</v>
      </c>
      <c r="IO141" s="780" t="s">
        <v>451</v>
      </c>
      <c r="IP141" s="780" t="s">
        <v>7173</v>
      </c>
      <c r="IQ141" s="780" t="s">
        <v>7174</v>
      </c>
      <c r="IR141" s="785" t="s">
        <v>7175</v>
      </c>
      <c r="IS141" s="780" t="s">
        <v>451</v>
      </c>
      <c r="IT141" s="780"/>
      <c r="IU141" s="780" t="s">
        <v>7176</v>
      </c>
      <c r="IV141" s="780" t="s">
        <v>7177</v>
      </c>
      <c r="IW141" s="95" t="s">
        <v>492</v>
      </c>
      <c r="IX141" s="95"/>
      <c r="IY141" s="95"/>
      <c r="IZ141" s="95" t="s">
        <v>7178</v>
      </c>
      <c r="JA141" s="794" t="s">
        <v>7179</v>
      </c>
      <c r="JB141" s="95"/>
      <c r="JC141" s="95"/>
      <c r="JD141" s="95"/>
      <c r="JE141" s="95"/>
      <c r="JF141" s="95"/>
      <c r="JG141" s="95"/>
      <c r="JH141" s="95"/>
      <c r="JI141" s="95"/>
      <c r="JJ141" s="95"/>
      <c r="JK141" s="95"/>
      <c r="JL141" s="95" t="s">
        <v>7180</v>
      </c>
      <c r="JM141" s="95"/>
      <c r="JN141" s="95"/>
      <c r="JO141" s="95"/>
      <c r="JP141" s="95" t="s">
        <v>7181</v>
      </c>
      <c r="JQ141" s="95"/>
      <c r="JR141" s="95"/>
      <c r="JS141" s="780"/>
      <c r="JT141" s="780"/>
      <c r="JU141" s="780" t="s">
        <v>7182</v>
      </c>
      <c r="JV141" s="780"/>
      <c r="JW141" s="780"/>
      <c r="JX141" s="780" t="s">
        <v>7183</v>
      </c>
      <c r="JY141" s="780"/>
      <c r="JZ141" s="780"/>
      <c r="KA141" s="783"/>
      <c r="KB141" s="780" t="s">
        <v>7184</v>
      </c>
      <c r="KC141" s="780"/>
      <c r="KD141" s="780" t="s">
        <v>7185</v>
      </c>
      <c r="KE141" s="780" t="s">
        <v>7186</v>
      </c>
      <c r="KF141" s="780" t="s">
        <v>7187</v>
      </c>
      <c r="KG141" s="780" t="s">
        <v>7188</v>
      </c>
      <c r="KH141" s="780" t="s">
        <v>7189</v>
      </c>
      <c r="KI141" s="780" t="s">
        <v>7190</v>
      </c>
      <c r="KJ141" s="780" t="s">
        <v>7191</v>
      </c>
      <c r="KK141" s="780" t="s">
        <v>7191</v>
      </c>
      <c r="KL141" s="780" t="s">
        <v>7192</v>
      </c>
      <c r="KM141" s="780" t="s">
        <v>7193</v>
      </c>
      <c r="KN141" s="780" t="s">
        <v>7194</v>
      </c>
      <c r="KO141" s="780" t="s">
        <v>7195</v>
      </c>
      <c r="KP141" s="95" t="s">
        <v>7196</v>
      </c>
      <c r="KQ141" s="783"/>
      <c r="KR141" s="90"/>
      <c r="KS141" s="783"/>
      <c r="KT141" s="90" t="s">
        <v>7197</v>
      </c>
      <c r="KU141" s="90" t="s">
        <v>7198</v>
      </c>
      <c r="KV141" s="90" t="s">
        <v>7199</v>
      </c>
      <c r="KW141" s="90" t="s">
        <v>7200</v>
      </c>
      <c r="KX141" s="90" t="s">
        <v>7201</v>
      </c>
      <c r="KY141" s="90" t="s">
        <v>7202</v>
      </c>
      <c r="KZ141" s="90" t="s">
        <v>7203</v>
      </c>
      <c r="LA141" s="90" t="s">
        <v>7204</v>
      </c>
      <c r="LB141" s="90" t="s">
        <v>481</v>
      </c>
      <c r="LC141" s="90" t="s">
        <v>481</v>
      </c>
      <c r="LD141" s="90" t="s">
        <v>481</v>
      </c>
      <c r="LE141" s="90" t="s">
        <v>481</v>
      </c>
      <c r="LF141" s="90" t="s">
        <v>481</v>
      </c>
      <c r="LG141" s="90" t="s">
        <v>481</v>
      </c>
      <c r="LH141" s="90"/>
      <c r="LI141" s="90"/>
      <c r="LJ141" s="90"/>
      <c r="LK141" s="90"/>
      <c r="LL141" s="90" t="s">
        <v>7205</v>
      </c>
      <c r="LM141" s="90" t="s">
        <v>7206</v>
      </c>
      <c r="LN141" s="90" t="s">
        <v>7207</v>
      </c>
      <c r="LO141" s="90" t="s">
        <v>7208</v>
      </c>
      <c r="LP141" s="90" t="s">
        <v>7209</v>
      </c>
      <c r="LQ141" s="90" t="s">
        <v>7210</v>
      </c>
    </row>
    <row r="142" spans="1:329" ht="236.25" customHeight="1" x14ac:dyDescent="0.2">
      <c r="A142" s="750"/>
      <c r="B142" s="751"/>
      <c r="C142" s="83" t="s">
        <v>388</v>
      </c>
      <c r="D142" s="69" t="s">
        <v>377</v>
      </c>
      <c r="E142" s="85" t="s">
        <v>378</v>
      </c>
      <c r="F142" s="783"/>
      <c r="G142" s="95"/>
      <c r="H142" s="783"/>
      <c r="I142" s="783"/>
      <c r="J142" s="95" t="s">
        <v>6978</v>
      </c>
      <c r="K142" s="780"/>
      <c r="L142" s="69" t="s">
        <v>7095</v>
      </c>
      <c r="M142" s="69" t="s">
        <v>481</v>
      </c>
      <c r="N142" s="815" t="s">
        <v>481</v>
      </c>
      <c r="O142" s="69" t="s">
        <v>481</v>
      </c>
      <c r="P142" s="69" t="s">
        <v>481</v>
      </c>
      <c r="Q142" s="95"/>
      <c r="R142" s="780" t="s">
        <v>451</v>
      </c>
      <c r="S142" s="95" t="s">
        <v>451</v>
      </c>
      <c r="T142" s="780"/>
      <c r="U142" s="780"/>
      <c r="V142" s="95"/>
      <c r="W142" s="780"/>
      <c r="X142" s="95" t="s">
        <v>451</v>
      </c>
      <c r="Y142" s="95" t="s">
        <v>7211</v>
      </c>
      <c r="Z142" s="95" t="s">
        <v>451</v>
      </c>
      <c r="AA142" s="783"/>
      <c r="AB142" s="95"/>
      <c r="AC142" s="784"/>
      <c r="AD142" s="783"/>
      <c r="AE142" s="783"/>
      <c r="AF142" s="783"/>
      <c r="AG142" s="783"/>
      <c r="AH142" s="783"/>
      <c r="AI142" s="783"/>
      <c r="AJ142" s="780"/>
      <c r="AK142" s="780"/>
      <c r="AL142" s="95"/>
      <c r="AM142" s="95"/>
      <c r="AN142" s="95"/>
      <c r="AO142" s="783"/>
      <c r="AP142" s="95" t="s">
        <v>451</v>
      </c>
      <c r="AQ142" s="783"/>
      <c r="AR142" s="780"/>
      <c r="AS142" s="780" t="s">
        <v>451</v>
      </c>
      <c r="AT142" s="783"/>
      <c r="AU142" s="95"/>
      <c r="AV142" s="780" t="s">
        <v>451</v>
      </c>
      <c r="AW142" s="780"/>
      <c r="AX142" s="95" t="s">
        <v>451</v>
      </c>
      <c r="AY142" s="95" t="s">
        <v>451</v>
      </c>
      <c r="AZ142" s="783"/>
      <c r="BA142" s="783"/>
      <c r="BB142" s="783"/>
      <c r="BC142" s="783"/>
      <c r="BD142" s="95" t="s">
        <v>492</v>
      </c>
      <c r="BE142" s="95"/>
      <c r="BF142" s="95"/>
      <c r="BG142" s="783"/>
      <c r="BH142" s="783"/>
      <c r="BI142" s="783"/>
      <c r="BJ142" s="783"/>
      <c r="BK142" s="783"/>
      <c r="BL142" s="783"/>
      <c r="BM142" s="783"/>
      <c r="BN142" s="783"/>
      <c r="BO142" s="783"/>
      <c r="BP142" s="783"/>
      <c r="BQ142" s="69" t="s">
        <v>492</v>
      </c>
      <c r="BR142" s="783"/>
      <c r="BS142" s="783" t="s">
        <v>481</v>
      </c>
      <c r="BT142" s="783"/>
      <c r="BU142" s="780" t="s">
        <v>481</v>
      </c>
      <c r="BV142" s="95" t="s">
        <v>481</v>
      </c>
      <c r="BW142" s="780" t="s">
        <v>481</v>
      </c>
      <c r="BX142" s="95"/>
      <c r="BY142" s="95"/>
      <c r="BZ142" s="95"/>
      <c r="CA142" s="95"/>
      <c r="CB142" s="95"/>
      <c r="CC142" s="95" t="s">
        <v>451</v>
      </c>
      <c r="CD142" s="95" t="s">
        <v>451</v>
      </c>
      <c r="CE142" s="95"/>
      <c r="CF142" s="95" t="s">
        <v>481</v>
      </c>
      <c r="CG142" s="95"/>
      <c r="CH142" s="780"/>
      <c r="CI142" s="95"/>
      <c r="CJ142" s="780"/>
      <c r="CK142" s="780"/>
      <c r="CL142" s="780"/>
      <c r="CM142" s="780"/>
      <c r="CN142" s="780" t="s">
        <v>481</v>
      </c>
      <c r="CO142" s="780"/>
      <c r="CP142" s="780"/>
      <c r="CQ142" s="780"/>
      <c r="CR142" s="95"/>
      <c r="CS142" s="780"/>
      <c r="CT142" s="95"/>
      <c r="CU142" s="780"/>
      <c r="CV142" s="780" t="s">
        <v>481</v>
      </c>
      <c r="CW142" s="780"/>
      <c r="CX142" s="780"/>
      <c r="CY142" s="780" t="s">
        <v>451</v>
      </c>
      <c r="CZ142" s="95" t="s">
        <v>451</v>
      </c>
      <c r="DA142" s="780" t="s">
        <v>451</v>
      </c>
      <c r="DB142" s="95" t="s">
        <v>995</v>
      </c>
      <c r="DC142" s="780" t="s">
        <v>481</v>
      </c>
      <c r="DD142" s="780"/>
      <c r="DE142" s="780"/>
      <c r="DF142" s="780"/>
      <c r="DG142" s="95" t="s">
        <v>451</v>
      </c>
      <c r="DH142" s="94"/>
      <c r="DI142" s="95" t="s">
        <v>481</v>
      </c>
      <c r="DJ142" s="95" t="s">
        <v>481</v>
      </c>
      <c r="DK142" s="95" t="s">
        <v>481</v>
      </c>
      <c r="DL142" s="95" t="s">
        <v>481</v>
      </c>
      <c r="DM142" s="780" t="s">
        <v>6668</v>
      </c>
      <c r="DN142" s="780" t="s">
        <v>481</v>
      </c>
      <c r="DO142" s="780"/>
      <c r="DP142" s="780"/>
      <c r="DQ142" s="785"/>
      <c r="DR142" s="780" t="s">
        <v>7212</v>
      </c>
      <c r="DS142" s="783"/>
      <c r="DT142" s="783"/>
      <c r="DU142" s="783"/>
      <c r="DV142" s="84" t="s">
        <v>7213</v>
      </c>
      <c r="DW142" s="84" t="s">
        <v>7214</v>
      </c>
      <c r="DX142" s="780" t="s">
        <v>7215</v>
      </c>
      <c r="DY142" s="783"/>
      <c r="DZ142" s="780" t="s">
        <v>481</v>
      </c>
      <c r="EA142" s="780"/>
      <c r="EB142" s="95"/>
      <c r="EC142" s="783"/>
      <c r="ED142" s="95"/>
      <c r="EE142" s="783"/>
      <c r="EF142" s="783"/>
      <c r="EG142" s="783"/>
      <c r="EH142" s="783"/>
      <c r="EI142" s="780"/>
      <c r="EJ142" s="780"/>
      <c r="EK142" s="780"/>
      <c r="EL142" s="780"/>
      <c r="EM142" s="780"/>
      <c r="EN142" s="780" t="s">
        <v>4481</v>
      </c>
      <c r="EO142" s="780"/>
      <c r="EP142" s="780"/>
      <c r="EQ142" s="783"/>
      <c r="ER142" s="780" t="s">
        <v>451</v>
      </c>
      <c r="ES142" s="780" t="s">
        <v>451</v>
      </c>
      <c r="ET142" s="780"/>
      <c r="EU142" s="780" t="s">
        <v>7009</v>
      </c>
      <c r="EV142" s="780" t="s">
        <v>7010</v>
      </c>
      <c r="EW142" s="780" t="s">
        <v>451</v>
      </c>
      <c r="EX142" s="84" t="s">
        <v>7216</v>
      </c>
      <c r="EY142" s="780"/>
      <c r="EZ142" s="95" t="s">
        <v>481</v>
      </c>
      <c r="FA142" s="95"/>
      <c r="FB142" s="780" t="s">
        <v>7217</v>
      </c>
      <c r="FC142" s="780"/>
      <c r="FD142" s="780" t="s">
        <v>7218</v>
      </c>
      <c r="FE142" s="780"/>
      <c r="FF142" s="780" t="s">
        <v>481</v>
      </c>
      <c r="FG142" s="780" t="s">
        <v>481</v>
      </c>
      <c r="FH142" s="780" t="s">
        <v>7219</v>
      </c>
      <c r="FI142" s="780" t="s">
        <v>451</v>
      </c>
      <c r="FJ142" s="780" t="s">
        <v>3943</v>
      </c>
      <c r="FK142" s="780" t="s">
        <v>7220</v>
      </c>
      <c r="FL142" s="780"/>
      <c r="FM142" s="780"/>
      <c r="FN142" s="780"/>
      <c r="FO142" s="780" t="s">
        <v>7015</v>
      </c>
      <c r="FP142" s="780" t="s">
        <v>7221</v>
      </c>
      <c r="FQ142" s="780"/>
      <c r="FR142" s="780"/>
      <c r="FS142" s="780" t="s">
        <v>4505</v>
      </c>
      <c r="FT142" s="780" t="s">
        <v>7222</v>
      </c>
      <c r="FU142" s="783"/>
      <c r="FV142" s="785" t="s">
        <v>451</v>
      </c>
      <c r="FW142" s="780"/>
      <c r="FX142" s="95"/>
      <c r="FY142" s="95"/>
      <c r="FZ142" s="780"/>
      <c r="GA142" s="780"/>
      <c r="GB142" s="780"/>
      <c r="GC142" s="780"/>
      <c r="GD142" s="780" t="s">
        <v>7223</v>
      </c>
      <c r="GE142" s="783"/>
      <c r="GF142" s="95"/>
      <c r="GG142" s="785" t="s">
        <v>481</v>
      </c>
      <c r="GH142" s="783"/>
      <c r="GI142" s="780" t="s">
        <v>7224</v>
      </c>
      <c r="GJ142" s="780" t="s">
        <v>7225</v>
      </c>
      <c r="GK142" s="780" t="s">
        <v>451</v>
      </c>
      <c r="GL142" s="780" t="s">
        <v>7026</v>
      </c>
      <c r="GM142" s="780" t="s">
        <v>481</v>
      </c>
      <c r="GN142" s="780" t="s">
        <v>481</v>
      </c>
      <c r="GO142" s="780" t="s">
        <v>7226</v>
      </c>
      <c r="GP142" s="780" t="s">
        <v>481</v>
      </c>
      <c r="GQ142" s="780" t="s">
        <v>7227</v>
      </c>
      <c r="GR142" s="780" t="s">
        <v>481</v>
      </c>
      <c r="GS142" s="780" t="s">
        <v>7028</v>
      </c>
      <c r="GT142" s="780" t="s">
        <v>481</v>
      </c>
      <c r="GU142" s="780" t="s">
        <v>7228</v>
      </c>
      <c r="GV142" s="780" t="s">
        <v>7229</v>
      </c>
      <c r="GW142" s="780" t="s">
        <v>481</v>
      </c>
      <c r="GX142" s="780" t="s">
        <v>7230</v>
      </c>
      <c r="GY142" s="780"/>
      <c r="GZ142" s="780" t="s">
        <v>481</v>
      </c>
      <c r="HA142" s="780" t="s">
        <v>481</v>
      </c>
      <c r="HB142" s="780" t="s">
        <v>481</v>
      </c>
      <c r="HC142" s="780" t="s">
        <v>481</v>
      </c>
      <c r="HD142" s="780" t="s">
        <v>481</v>
      </c>
      <c r="HE142" s="783"/>
      <c r="HF142" s="783"/>
      <c r="HG142" s="783"/>
      <c r="HH142" s="783"/>
      <c r="HI142" s="780"/>
      <c r="HJ142" s="95" t="s">
        <v>481</v>
      </c>
      <c r="HK142" s="95"/>
      <c r="HL142" s="780" t="s">
        <v>451</v>
      </c>
      <c r="HM142" s="95" t="s">
        <v>7035</v>
      </c>
      <c r="HN142" s="783"/>
      <c r="HO142" s="783"/>
      <c r="HP142" s="783"/>
      <c r="HQ142" s="783"/>
      <c r="HR142" s="783"/>
      <c r="HS142" s="780"/>
      <c r="HT142" s="780"/>
      <c r="HU142" s="780" t="s">
        <v>7231</v>
      </c>
      <c r="HV142" s="780"/>
      <c r="HW142" s="780" t="s">
        <v>481</v>
      </c>
      <c r="HX142" s="780" t="s">
        <v>481</v>
      </c>
      <c r="HY142" s="780" t="s">
        <v>4538</v>
      </c>
      <c r="HZ142" s="780" t="s">
        <v>7232</v>
      </c>
      <c r="IA142" s="780"/>
      <c r="IB142" s="780" t="s">
        <v>451</v>
      </c>
      <c r="IC142" s="780" t="s">
        <v>481</v>
      </c>
      <c r="ID142" s="780"/>
      <c r="IE142" s="780" t="s">
        <v>7043</v>
      </c>
      <c r="IF142" s="780" t="s">
        <v>451</v>
      </c>
      <c r="IG142" s="783"/>
      <c r="IH142" s="783"/>
      <c r="II142" s="780" t="s">
        <v>4542</v>
      </c>
      <c r="IJ142" s="783"/>
      <c r="IK142" s="783"/>
      <c r="IL142" s="90" t="s">
        <v>481</v>
      </c>
      <c r="IM142" s="95" t="s">
        <v>481</v>
      </c>
      <c r="IN142" s="95" t="s">
        <v>7233</v>
      </c>
      <c r="IO142" s="780" t="s">
        <v>451</v>
      </c>
      <c r="IP142" s="780"/>
      <c r="IQ142" s="780" t="s">
        <v>4890</v>
      </c>
      <c r="IR142" s="785" t="s">
        <v>7234</v>
      </c>
      <c r="IS142" s="780" t="s">
        <v>451</v>
      </c>
      <c r="IT142" s="780"/>
      <c r="IU142" s="780" t="s">
        <v>7235</v>
      </c>
      <c r="IV142" s="780" t="s">
        <v>4545</v>
      </c>
      <c r="IW142" s="95" t="s">
        <v>492</v>
      </c>
      <c r="IX142" s="95"/>
      <c r="IY142" s="95"/>
      <c r="IZ142" s="95" t="s">
        <v>492</v>
      </c>
      <c r="JA142" s="95"/>
      <c r="JB142" s="95"/>
      <c r="JC142" s="95"/>
      <c r="JD142" s="95"/>
      <c r="JE142" s="95"/>
      <c r="JF142" s="95"/>
      <c r="JG142" s="95"/>
      <c r="JH142" s="95"/>
      <c r="JI142" s="95"/>
      <c r="JJ142" s="95"/>
      <c r="JK142" s="95"/>
      <c r="JL142" s="95" t="s">
        <v>451</v>
      </c>
      <c r="JM142" s="95"/>
      <c r="JN142" s="95"/>
      <c r="JO142" s="95"/>
      <c r="JP142" s="95"/>
      <c r="JQ142" s="95" t="s">
        <v>451</v>
      </c>
      <c r="JR142" s="95"/>
      <c r="JS142" s="780"/>
      <c r="JT142" s="780"/>
      <c r="JU142" s="780"/>
      <c r="JV142" s="780"/>
      <c r="JW142" s="780"/>
      <c r="JX142" s="780"/>
      <c r="JY142" s="780"/>
      <c r="JZ142" s="780"/>
      <c r="KA142" s="783"/>
      <c r="KB142" s="780"/>
      <c r="KC142" s="780"/>
      <c r="KD142" s="780"/>
      <c r="KE142" s="780" t="s">
        <v>7236</v>
      </c>
      <c r="KF142" s="780" t="s">
        <v>7237</v>
      </c>
      <c r="KG142" s="780" t="s">
        <v>451</v>
      </c>
      <c r="KH142" s="780"/>
      <c r="KI142" s="780" t="s">
        <v>7238</v>
      </c>
      <c r="KJ142" s="780"/>
      <c r="KK142" s="780"/>
      <c r="KL142" s="780" t="s">
        <v>7239</v>
      </c>
      <c r="KM142" s="780"/>
      <c r="KN142" s="780"/>
      <c r="KO142" s="780" t="s">
        <v>7240</v>
      </c>
      <c r="KP142" s="95" t="s">
        <v>736</v>
      </c>
      <c r="KQ142" s="783"/>
      <c r="KR142" s="90"/>
      <c r="KS142" s="783"/>
      <c r="KT142" s="90" t="s">
        <v>7241</v>
      </c>
      <c r="KU142" s="90" t="s">
        <v>7242</v>
      </c>
      <c r="KV142" s="90" t="s">
        <v>7241</v>
      </c>
      <c r="KW142" s="90" t="s">
        <v>7243</v>
      </c>
      <c r="KX142" s="90"/>
      <c r="KY142" s="90" t="s">
        <v>7244</v>
      </c>
      <c r="KZ142" s="90" t="s">
        <v>7241</v>
      </c>
      <c r="LA142" s="90" t="s">
        <v>7245</v>
      </c>
      <c r="LB142" s="90" t="s">
        <v>7241</v>
      </c>
      <c r="LC142" s="90" t="s">
        <v>7241</v>
      </c>
      <c r="LD142" s="90" t="s">
        <v>7241</v>
      </c>
      <c r="LE142" s="90" t="s">
        <v>7241</v>
      </c>
      <c r="LF142" s="90" t="s">
        <v>7241</v>
      </c>
      <c r="LG142" s="90" t="s">
        <v>7241</v>
      </c>
      <c r="LH142" s="90"/>
      <c r="LI142" s="90" t="s">
        <v>7241</v>
      </c>
      <c r="LJ142" s="90" t="s">
        <v>7241</v>
      </c>
      <c r="LK142" s="90" t="s">
        <v>7241</v>
      </c>
      <c r="LL142" s="90" t="s">
        <v>7241</v>
      </c>
      <c r="LM142" s="90" t="s">
        <v>7092</v>
      </c>
      <c r="LN142" s="90" t="s">
        <v>7241</v>
      </c>
      <c r="LO142" s="90" t="s">
        <v>7241</v>
      </c>
      <c r="LP142" s="90" t="s">
        <v>7241</v>
      </c>
      <c r="LQ142" s="90" t="s">
        <v>7241</v>
      </c>
    </row>
    <row r="143" spans="1:329" ht="409.6" x14ac:dyDescent="0.2">
      <c r="A143" s="750"/>
      <c r="B143" s="751"/>
      <c r="C143" s="83" t="s">
        <v>3452</v>
      </c>
      <c r="D143" s="69" t="s">
        <v>3453</v>
      </c>
      <c r="E143" s="85" t="s">
        <v>92</v>
      </c>
      <c r="F143" s="783"/>
      <c r="G143" s="95"/>
      <c r="H143" s="783"/>
      <c r="I143" s="783"/>
      <c r="J143" s="95" t="s">
        <v>7246</v>
      </c>
      <c r="K143" s="780"/>
      <c r="L143" s="69" t="s">
        <v>8940</v>
      </c>
      <c r="M143" s="69" t="s">
        <v>7247</v>
      </c>
      <c r="N143" s="69" t="s">
        <v>7248</v>
      </c>
      <c r="O143" s="69" t="s">
        <v>481</v>
      </c>
      <c r="P143" s="69" t="s">
        <v>7249</v>
      </c>
      <c r="Q143" s="95"/>
      <c r="R143" s="780" t="s">
        <v>7250</v>
      </c>
      <c r="S143" s="95" t="s">
        <v>7251</v>
      </c>
      <c r="T143" s="780"/>
      <c r="U143" s="780" t="s">
        <v>7252</v>
      </c>
      <c r="V143" s="95" t="s">
        <v>7252</v>
      </c>
      <c r="W143" s="780" t="s">
        <v>7252</v>
      </c>
      <c r="X143" s="95" t="s">
        <v>7253</v>
      </c>
      <c r="Y143" s="95" t="s">
        <v>7254</v>
      </c>
      <c r="Z143" s="95" t="s">
        <v>7255</v>
      </c>
      <c r="AA143" s="783"/>
      <c r="AB143" s="95" t="s">
        <v>7256</v>
      </c>
      <c r="AC143" s="784"/>
      <c r="AD143" s="783"/>
      <c r="AE143" s="783"/>
      <c r="AF143" s="783"/>
      <c r="AG143" s="783"/>
      <c r="AH143" s="783"/>
      <c r="AI143" s="783"/>
      <c r="AJ143" s="780"/>
      <c r="AK143" s="780"/>
      <c r="AL143" s="95"/>
      <c r="AM143" s="95"/>
      <c r="AN143" s="95"/>
      <c r="AO143" s="783"/>
      <c r="AP143" s="95" t="s">
        <v>451</v>
      </c>
      <c r="AQ143" s="783"/>
      <c r="AR143" s="780"/>
      <c r="AS143" s="780" t="s">
        <v>7257</v>
      </c>
      <c r="AT143" s="783"/>
      <c r="AU143" s="95" t="s">
        <v>451</v>
      </c>
      <c r="AV143" s="780" t="s">
        <v>7258</v>
      </c>
      <c r="AW143" s="780"/>
      <c r="AX143" s="95" t="s">
        <v>7259</v>
      </c>
      <c r="AY143" s="95" t="s">
        <v>7260</v>
      </c>
      <c r="AZ143" s="783"/>
      <c r="BA143" s="783"/>
      <c r="BB143" s="783"/>
      <c r="BC143" s="783"/>
      <c r="BD143" s="95" t="s">
        <v>7261</v>
      </c>
      <c r="BE143" s="95" t="s">
        <v>7262</v>
      </c>
      <c r="BF143" s="95"/>
      <c r="BG143" s="783"/>
      <c r="BH143" s="783"/>
      <c r="BI143" s="783"/>
      <c r="BJ143" s="783"/>
      <c r="BK143" s="783"/>
      <c r="BL143" s="783"/>
      <c r="BM143" s="783"/>
      <c r="BN143" s="69" t="s">
        <v>7263</v>
      </c>
      <c r="BO143" s="69"/>
      <c r="BP143" s="69"/>
      <c r="BQ143" s="69" t="s">
        <v>492</v>
      </c>
      <c r="BR143" s="783"/>
      <c r="BS143" s="783" t="s">
        <v>481</v>
      </c>
      <c r="BT143" s="783"/>
      <c r="BU143" s="780" t="s">
        <v>481</v>
      </c>
      <c r="BV143" s="95"/>
      <c r="BW143" s="780" t="s">
        <v>809</v>
      </c>
      <c r="BX143" s="95"/>
      <c r="BY143" s="95"/>
      <c r="BZ143" s="95" t="s">
        <v>7264</v>
      </c>
      <c r="CA143" s="95" t="s">
        <v>7265</v>
      </c>
      <c r="CB143" s="95" t="s">
        <v>7266</v>
      </c>
      <c r="CC143" s="95" t="s">
        <v>451</v>
      </c>
      <c r="CD143" s="95" t="s">
        <v>451</v>
      </c>
      <c r="CE143" s="95" t="s">
        <v>7267</v>
      </c>
      <c r="CF143" s="95" t="s">
        <v>481</v>
      </c>
      <c r="CG143" s="95"/>
      <c r="CH143" s="780"/>
      <c r="CI143" s="95"/>
      <c r="CJ143" s="780"/>
      <c r="CK143" s="780"/>
      <c r="CL143" s="780"/>
      <c r="CM143" s="780" t="s">
        <v>7268</v>
      </c>
      <c r="CN143" s="780" t="s">
        <v>481</v>
      </c>
      <c r="CO143" s="780"/>
      <c r="CP143" s="780"/>
      <c r="CQ143" s="780" t="s">
        <v>7269</v>
      </c>
      <c r="CR143" s="95" t="s">
        <v>7270</v>
      </c>
      <c r="CS143" s="780" t="s">
        <v>7271</v>
      </c>
      <c r="CT143" s="95" t="s">
        <v>7272</v>
      </c>
      <c r="CU143" s="780" t="s">
        <v>7122</v>
      </c>
      <c r="CV143" s="780" t="s">
        <v>481</v>
      </c>
      <c r="CW143" s="780" t="s">
        <v>7273</v>
      </c>
      <c r="CX143" s="780"/>
      <c r="CY143" s="780" t="s">
        <v>451</v>
      </c>
      <c r="CZ143" s="95" t="s">
        <v>451</v>
      </c>
      <c r="DA143" s="780" t="s">
        <v>451</v>
      </c>
      <c r="DB143" s="95" t="s">
        <v>995</v>
      </c>
      <c r="DC143" s="780" t="s">
        <v>7129</v>
      </c>
      <c r="DD143" s="780"/>
      <c r="DE143" s="780"/>
      <c r="DF143" s="780"/>
      <c r="DG143" s="95" t="s">
        <v>451</v>
      </c>
      <c r="DH143" s="94"/>
      <c r="DI143" s="95" t="s">
        <v>481</v>
      </c>
      <c r="DJ143" s="95" t="s">
        <v>7274</v>
      </c>
      <c r="DK143" s="95" t="s">
        <v>481</v>
      </c>
      <c r="DL143" s="95" t="s">
        <v>481</v>
      </c>
      <c r="DM143" s="780" t="s">
        <v>6668</v>
      </c>
      <c r="DN143" s="780" t="s">
        <v>481</v>
      </c>
      <c r="DO143" s="780"/>
      <c r="DP143" s="780" t="s">
        <v>7275</v>
      </c>
      <c r="DQ143" s="785"/>
      <c r="DR143" s="780" t="s">
        <v>7276</v>
      </c>
      <c r="DS143" s="783"/>
      <c r="DT143" s="783"/>
      <c r="DU143" s="783"/>
      <c r="DV143" s="84" t="s">
        <v>7277</v>
      </c>
      <c r="DW143" s="84" t="s">
        <v>7278</v>
      </c>
      <c r="DX143" s="780" t="s">
        <v>7279</v>
      </c>
      <c r="DY143" s="783"/>
      <c r="DZ143" s="780" t="s">
        <v>7280</v>
      </c>
      <c r="EA143" s="780"/>
      <c r="EB143" s="95" t="s">
        <v>7281</v>
      </c>
      <c r="EC143" s="783"/>
      <c r="ED143" s="95"/>
      <c r="EE143" s="783"/>
      <c r="EF143" s="783"/>
      <c r="EG143" s="783"/>
      <c r="EH143" s="783"/>
      <c r="EI143" s="780"/>
      <c r="EJ143" s="780"/>
      <c r="EK143" s="780"/>
      <c r="EL143" s="780" t="s">
        <v>7282</v>
      </c>
      <c r="EM143" s="780" t="s">
        <v>7283</v>
      </c>
      <c r="EN143" s="780" t="s">
        <v>7284</v>
      </c>
      <c r="EO143" s="780"/>
      <c r="EP143" s="780"/>
      <c r="EQ143" s="783"/>
      <c r="ER143" s="780" t="s">
        <v>451</v>
      </c>
      <c r="ES143" s="780" t="s">
        <v>451</v>
      </c>
      <c r="ET143" s="780" t="s">
        <v>7285</v>
      </c>
      <c r="EU143" s="780" t="s">
        <v>7286</v>
      </c>
      <c r="EV143" s="780" t="s">
        <v>7287</v>
      </c>
      <c r="EW143" s="780" t="s">
        <v>7288</v>
      </c>
      <c r="EX143" s="780" t="s">
        <v>7289</v>
      </c>
      <c r="EY143" s="780"/>
      <c r="EZ143" s="95" t="s">
        <v>481</v>
      </c>
      <c r="FA143" s="95" t="s">
        <v>7290</v>
      </c>
      <c r="FB143" s="780" t="s">
        <v>7291</v>
      </c>
      <c r="FC143" s="780" t="s">
        <v>7292</v>
      </c>
      <c r="FD143" s="780" t="s">
        <v>7293</v>
      </c>
      <c r="FE143" s="780"/>
      <c r="FF143" s="780" t="s">
        <v>481</v>
      </c>
      <c r="FG143" s="780" t="s">
        <v>481</v>
      </c>
      <c r="FH143" s="780" t="s">
        <v>7254</v>
      </c>
      <c r="FI143" s="780" t="s">
        <v>7294</v>
      </c>
      <c r="FJ143" s="780" t="s">
        <v>7295</v>
      </c>
      <c r="FK143" s="780" t="s">
        <v>7296</v>
      </c>
      <c r="FL143" s="780"/>
      <c r="FM143" s="780" t="s">
        <v>7297</v>
      </c>
      <c r="FN143" s="780" t="s">
        <v>7298</v>
      </c>
      <c r="FO143" s="780" t="s">
        <v>7299</v>
      </c>
      <c r="FP143" s="780"/>
      <c r="FQ143" s="780" t="s">
        <v>7300</v>
      </c>
      <c r="FR143" s="780" t="s">
        <v>7301</v>
      </c>
      <c r="FS143" s="780" t="s">
        <v>4505</v>
      </c>
      <c r="FT143" s="780" t="s">
        <v>7302</v>
      </c>
      <c r="FU143" s="783"/>
      <c r="FV143" s="785" t="s">
        <v>7303</v>
      </c>
      <c r="FW143" s="780" t="s">
        <v>7304</v>
      </c>
      <c r="FX143" s="95" t="s">
        <v>7305</v>
      </c>
      <c r="FY143" s="95" t="s">
        <v>7306</v>
      </c>
      <c r="FZ143" s="780"/>
      <c r="GA143" s="780" t="s">
        <v>7307</v>
      </c>
      <c r="GB143" s="780" t="s">
        <v>7307</v>
      </c>
      <c r="GC143" s="780" t="s">
        <v>7308</v>
      </c>
      <c r="GD143" s="780" t="s">
        <v>7309</v>
      </c>
      <c r="GE143" s="783"/>
      <c r="GF143" s="95"/>
      <c r="GG143" s="785" t="s">
        <v>7310</v>
      </c>
      <c r="GH143" s="783"/>
      <c r="GI143" s="780" t="s">
        <v>7311</v>
      </c>
      <c r="GJ143" s="780" t="s">
        <v>7312</v>
      </c>
      <c r="GK143" s="780" t="s">
        <v>7313</v>
      </c>
      <c r="GL143" s="780" t="s">
        <v>7313</v>
      </c>
      <c r="GM143" s="780" t="s">
        <v>481</v>
      </c>
      <c r="GN143" s="780" t="s">
        <v>481</v>
      </c>
      <c r="GO143" s="780" t="s">
        <v>7314</v>
      </c>
      <c r="GP143" s="780" t="s">
        <v>7315</v>
      </c>
      <c r="GQ143" s="780" t="s">
        <v>7316</v>
      </c>
      <c r="GR143" s="780" t="s">
        <v>7317</v>
      </c>
      <c r="GS143" s="780" t="s">
        <v>7318</v>
      </c>
      <c r="GT143" s="780" t="s">
        <v>481</v>
      </c>
      <c r="GU143" s="780" t="s">
        <v>7319</v>
      </c>
      <c r="GV143" s="780" t="s">
        <v>7320</v>
      </c>
      <c r="GW143" s="780" t="s">
        <v>481</v>
      </c>
      <c r="GX143" s="780" t="s">
        <v>7321</v>
      </c>
      <c r="GY143" s="780"/>
      <c r="GZ143" s="780" t="s">
        <v>7322</v>
      </c>
      <c r="HA143" s="780" t="s">
        <v>481</v>
      </c>
      <c r="HB143" s="780" t="s">
        <v>481</v>
      </c>
      <c r="HC143" s="780" t="s">
        <v>481</v>
      </c>
      <c r="HD143" s="780" t="s">
        <v>481</v>
      </c>
      <c r="HE143" s="783"/>
      <c r="HF143" s="783"/>
      <c r="HG143" s="783"/>
      <c r="HH143" s="783"/>
      <c r="HI143" s="780" t="s">
        <v>7323</v>
      </c>
      <c r="HJ143" s="95" t="s">
        <v>7324</v>
      </c>
      <c r="HK143" s="95" t="s">
        <v>7325</v>
      </c>
      <c r="HL143" s="780" t="s">
        <v>7254</v>
      </c>
      <c r="HM143" s="95" t="s">
        <v>7326</v>
      </c>
      <c r="HN143" s="783"/>
      <c r="HO143" s="783"/>
      <c r="HP143" s="783"/>
      <c r="HQ143" s="783"/>
      <c r="HR143" s="783"/>
      <c r="HS143" s="780" t="s">
        <v>7165</v>
      </c>
      <c r="HT143" s="780"/>
      <c r="HU143" s="780" t="s">
        <v>7327</v>
      </c>
      <c r="HV143" s="780"/>
      <c r="HW143" s="780" t="s">
        <v>481</v>
      </c>
      <c r="HX143" s="780" t="s">
        <v>7328</v>
      </c>
      <c r="HY143" s="780" t="s">
        <v>7329</v>
      </c>
      <c r="HZ143" s="780" t="s">
        <v>7330</v>
      </c>
      <c r="IA143" s="780" t="s">
        <v>7331</v>
      </c>
      <c r="IB143" s="780" t="s">
        <v>451</v>
      </c>
      <c r="IC143" s="780" t="s">
        <v>7332</v>
      </c>
      <c r="ID143" s="780"/>
      <c r="IE143" s="780" t="s">
        <v>7333</v>
      </c>
      <c r="IF143" s="780"/>
      <c r="IG143" s="783"/>
      <c r="IH143" s="783"/>
      <c r="II143" s="780"/>
      <c r="IJ143" s="783"/>
      <c r="IK143" s="783"/>
      <c r="IL143" s="90" t="s">
        <v>481</v>
      </c>
      <c r="IM143" s="95" t="s">
        <v>7334</v>
      </c>
      <c r="IN143" s="95" t="s">
        <v>7335</v>
      </c>
      <c r="IO143" s="780"/>
      <c r="IP143" s="780"/>
      <c r="IQ143" s="780" t="s">
        <v>7336</v>
      </c>
      <c r="IR143" s="785" t="s">
        <v>7337</v>
      </c>
      <c r="IS143" s="780" t="s">
        <v>451</v>
      </c>
      <c r="IT143" s="780"/>
      <c r="IU143" s="780" t="s">
        <v>2258</v>
      </c>
      <c r="IV143" s="780" t="s">
        <v>7338</v>
      </c>
      <c r="IW143" s="95" t="s">
        <v>7339</v>
      </c>
      <c r="IX143" s="95" t="s">
        <v>7340</v>
      </c>
      <c r="IY143" s="95" t="s">
        <v>7341</v>
      </c>
      <c r="IZ143" s="95"/>
      <c r="JA143" s="752" t="s">
        <v>7342</v>
      </c>
      <c r="JB143" s="95" t="s">
        <v>7343</v>
      </c>
      <c r="JC143" s="95" t="s">
        <v>7344</v>
      </c>
      <c r="JD143" s="95" t="s">
        <v>7345</v>
      </c>
      <c r="JE143" s="95" t="s">
        <v>7346</v>
      </c>
      <c r="JF143" s="95" t="s">
        <v>7347</v>
      </c>
      <c r="JG143" s="95" t="s">
        <v>7348</v>
      </c>
      <c r="JH143" s="95" t="s">
        <v>7349</v>
      </c>
      <c r="JI143" s="95" t="s">
        <v>7350</v>
      </c>
      <c r="JJ143" s="95" t="s">
        <v>7351</v>
      </c>
      <c r="JK143" s="95" t="s">
        <v>7352</v>
      </c>
      <c r="JL143" s="95"/>
      <c r="JM143" s="95" t="s">
        <v>7348</v>
      </c>
      <c r="JN143" s="95" t="s">
        <v>7353</v>
      </c>
      <c r="JO143" s="95" t="s">
        <v>7348</v>
      </c>
      <c r="JP143" s="95" t="s">
        <v>7354</v>
      </c>
      <c r="JQ143" s="95" t="s">
        <v>7355</v>
      </c>
      <c r="JR143" s="95"/>
      <c r="JS143" s="780" t="s">
        <v>7356</v>
      </c>
      <c r="JT143" s="780" t="s">
        <v>7356</v>
      </c>
      <c r="JU143" s="780" t="s">
        <v>7357</v>
      </c>
      <c r="JV143" s="780"/>
      <c r="JW143" s="780"/>
      <c r="JX143" s="780"/>
      <c r="JY143" s="780"/>
      <c r="JZ143" s="780"/>
      <c r="KA143" s="783"/>
      <c r="KB143" s="780" t="s">
        <v>7358</v>
      </c>
      <c r="KC143" s="780" t="s">
        <v>7359</v>
      </c>
      <c r="KD143" s="780" t="s">
        <v>7360</v>
      </c>
      <c r="KE143" s="780" t="s">
        <v>7361</v>
      </c>
      <c r="KF143" s="780" t="s">
        <v>7362</v>
      </c>
      <c r="KG143" s="780" t="s">
        <v>7363</v>
      </c>
      <c r="KH143" s="780" t="s">
        <v>7364</v>
      </c>
      <c r="KI143" s="780" t="s">
        <v>7365</v>
      </c>
      <c r="KJ143" s="780" t="s">
        <v>7366</v>
      </c>
      <c r="KK143" s="780" t="s">
        <v>7367</v>
      </c>
      <c r="KL143" s="780" t="s">
        <v>7368</v>
      </c>
      <c r="KM143" s="780" t="s">
        <v>7369</v>
      </c>
      <c r="KN143" s="780"/>
      <c r="KO143" s="780" t="s">
        <v>7370</v>
      </c>
      <c r="KP143" s="95" t="s">
        <v>7371</v>
      </c>
      <c r="KQ143" s="783"/>
      <c r="KR143" s="90"/>
      <c r="KS143" s="783"/>
      <c r="KT143" s="90" t="s">
        <v>7372</v>
      </c>
      <c r="KU143" s="90" t="s">
        <v>7373</v>
      </c>
      <c r="KV143" s="90" t="s">
        <v>7374</v>
      </c>
      <c r="KW143" s="90" t="s">
        <v>7375</v>
      </c>
      <c r="KX143" s="90" t="s">
        <v>7376</v>
      </c>
      <c r="KY143" s="90" t="s">
        <v>7377</v>
      </c>
      <c r="KZ143" s="90" t="s">
        <v>7378</v>
      </c>
      <c r="LA143" s="90" t="s">
        <v>7379</v>
      </c>
      <c r="LB143" s="90" t="s">
        <v>481</v>
      </c>
      <c r="LC143" s="90" t="s">
        <v>481</v>
      </c>
      <c r="LD143" s="90" t="s">
        <v>7380</v>
      </c>
      <c r="LE143" s="90" t="s">
        <v>481</v>
      </c>
      <c r="LF143" s="90" t="s">
        <v>7380</v>
      </c>
      <c r="LG143" s="90" t="s">
        <v>7380</v>
      </c>
      <c r="LH143" s="90"/>
      <c r="LI143" s="90"/>
      <c r="LJ143" s="90"/>
      <c r="LK143" s="90"/>
      <c r="LL143" s="90" t="s">
        <v>7381</v>
      </c>
      <c r="LM143" s="90" t="s">
        <v>7382</v>
      </c>
      <c r="LN143" s="90" t="s">
        <v>7383</v>
      </c>
      <c r="LO143" s="90" t="s">
        <v>7384</v>
      </c>
      <c r="LP143" s="90"/>
      <c r="LQ143" s="90" t="s">
        <v>7385</v>
      </c>
    </row>
    <row r="144" spans="1:329" ht="158.25" customHeight="1" x14ac:dyDescent="0.2">
      <c r="A144" s="750"/>
      <c r="B144" s="751"/>
      <c r="C144" s="83" t="s">
        <v>3454</v>
      </c>
      <c r="D144" s="69" t="s">
        <v>381</v>
      </c>
      <c r="E144" s="85" t="s">
        <v>92</v>
      </c>
      <c r="F144" s="783"/>
      <c r="G144" s="95"/>
      <c r="H144" s="783"/>
      <c r="I144" s="783"/>
      <c r="J144" s="95" t="s">
        <v>7386</v>
      </c>
      <c r="K144" s="780"/>
      <c r="L144" s="69" t="s">
        <v>7387</v>
      </c>
      <c r="M144" s="69" t="s">
        <v>7387</v>
      </c>
      <c r="N144" s="69" t="s">
        <v>7387</v>
      </c>
      <c r="O144" s="69" t="s">
        <v>7387</v>
      </c>
      <c r="P144" s="69" t="s">
        <v>7387</v>
      </c>
      <c r="Q144" s="95"/>
      <c r="R144" s="780" t="s">
        <v>4783</v>
      </c>
      <c r="S144" s="95"/>
      <c r="T144" s="780"/>
      <c r="U144" s="780"/>
      <c r="V144" s="95" t="s">
        <v>451</v>
      </c>
      <c r="W144" s="780"/>
      <c r="X144" s="95"/>
      <c r="Y144" s="95" t="s">
        <v>451</v>
      </c>
      <c r="Z144" s="95" t="s">
        <v>451</v>
      </c>
      <c r="AA144" s="783"/>
      <c r="AB144" s="95"/>
      <c r="AC144" s="784"/>
      <c r="AD144" s="783"/>
      <c r="AE144" s="783"/>
      <c r="AF144" s="783"/>
      <c r="AG144" s="783"/>
      <c r="AH144" s="783"/>
      <c r="AI144" s="783"/>
      <c r="AJ144" s="780"/>
      <c r="AK144" s="780"/>
      <c r="AL144" s="95"/>
      <c r="AM144" s="95"/>
      <c r="AN144" s="95"/>
      <c r="AO144" s="783"/>
      <c r="AP144" s="95" t="s">
        <v>451</v>
      </c>
      <c r="AQ144" s="783"/>
      <c r="AR144" s="780"/>
      <c r="AS144" s="780" t="s">
        <v>1617</v>
      </c>
      <c r="AT144" s="783"/>
      <c r="AU144" s="95" t="s">
        <v>451</v>
      </c>
      <c r="AV144" s="780" t="s">
        <v>7388</v>
      </c>
      <c r="AW144" s="780"/>
      <c r="AX144" s="95" t="s">
        <v>7110</v>
      </c>
      <c r="AY144" s="95" t="s">
        <v>7388</v>
      </c>
      <c r="AZ144" s="783"/>
      <c r="BA144" s="783"/>
      <c r="BB144" s="783"/>
      <c r="BC144" s="783"/>
      <c r="BD144" s="95" t="s">
        <v>492</v>
      </c>
      <c r="BE144" s="95" t="s">
        <v>7389</v>
      </c>
      <c r="BF144" s="95"/>
      <c r="BG144" s="783"/>
      <c r="BH144" s="783"/>
      <c r="BI144" s="783"/>
      <c r="BJ144" s="783"/>
      <c r="BK144" s="783"/>
      <c r="BL144" s="783"/>
      <c r="BM144" s="783"/>
      <c r="BN144" s="69"/>
      <c r="BO144" s="69"/>
      <c r="BP144" s="69"/>
      <c r="BQ144" s="69" t="s">
        <v>492</v>
      </c>
      <c r="BR144" s="783"/>
      <c r="BS144" s="783" t="s">
        <v>481</v>
      </c>
      <c r="BT144" s="783"/>
      <c r="BU144" s="780" t="s">
        <v>481</v>
      </c>
      <c r="BV144" s="95" t="s">
        <v>481</v>
      </c>
      <c r="BW144" s="780" t="s">
        <v>809</v>
      </c>
      <c r="BX144" s="95"/>
      <c r="BY144" s="95"/>
      <c r="BZ144" s="95" t="s">
        <v>7390</v>
      </c>
      <c r="CA144" s="95" t="s">
        <v>7391</v>
      </c>
      <c r="CB144" s="95" t="s">
        <v>7392</v>
      </c>
      <c r="CC144" s="95" t="s">
        <v>451</v>
      </c>
      <c r="CD144" s="95" t="s">
        <v>451</v>
      </c>
      <c r="CE144" s="95"/>
      <c r="CF144" s="95" t="s">
        <v>481</v>
      </c>
      <c r="CG144" s="95"/>
      <c r="CH144" s="780"/>
      <c r="CI144" s="95"/>
      <c r="CJ144" s="780"/>
      <c r="CK144" s="780"/>
      <c r="CL144" s="780"/>
      <c r="CM144" s="780" t="s">
        <v>7393</v>
      </c>
      <c r="CN144" s="780" t="s">
        <v>481</v>
      </c>
      <c r="CO144" s="780"/>
      <c r="CP144" s="780"/>
      <c r="CQ144" s="780"/>
      <c r="CR144" s="95"/>
      <c r="CS144" s="780"/>
      <c r="CT144" s="95"/>
      <c r="CU144" s="780"/>
      <c r="CV144" s="780" t="s">
        <v>481</v>
      </c>
      <c r="CW144" s="780"/>
      <c r="CX144" s="780"/>
      <c r="CY144" s="780" t="s">
        <v>451</v>
      </c>
      <c r="CZ144" s="95" t="s">
        <v>451</v>
      </c>
      <c r="DA144" s="780" t="s">
        <v>451</v>
      </c>
      <c r="DB144" s="95" t="s">
        <v>995</v>
      </c>
      <c r="DC144" s="780" t="s">
        <v>481</v>
      </c>
      <c r="DD144" s="780"/>
      <c r="DE144" s="780"/>
      <c r="DF144" s="780"/>
      <c r="DG144" s="95" t="s">
        <v>451</v>
      </c>
      <c r="DH144" s="94"/>
      <c r="DI144" s="95" t="s">
        <v>481</v>
      </c>
      <c r="DJ144" s="95" t="s">
        <v>481</v>
      </c>
      <c r="DK144" s="95" t="s">
        <v>481</v>
      </c>
      <c r="DL144" s="95" t="s">
        <v>481</v>
      </c>
      <c r="DM144" s="780" t="s">
        <v>451</v>
      </c>
      <c r="DN144" s="780" t="s">
        <v>481</v>
      </c>
      <c r="DO144" s="780"/>
      <c r="DP144" s="780" t="s">
        <v>7394</v>
      </c>
      <c r="DQ144" s="785"/>
      <c r="DR144" s="780" t="s">
        <v>7395</v>
      </c>
      <c r="DS144" s="783"/>
      <c r="DT144" s="783"/>
      <c r="DU144" s="783"/>
      <c r="DV144" s="84" t="s">
        <v>7396</v>
      </c>
      <c r="DW144" s="84"/>
      <c r="DX144" s="780" t="s">
        <v>1617</v>
      </c>
      <c r="DY144" s="783"/>
      <c r="DZ144" s="780" t="s">
        <v>481</v>
      </c>
      <c r="EA144" s="780"/>
      <c r="EB144" s="95"/>
      <c r="EC144" s="783"/>
      <c r="ED144" s="95"/>
      <c r="EE144" s="783"/>
      <c r="EF144" s="783"/>
      <c r="EG144" s="783"/>
      <c r="EH144" s="783"/>
      <c r="EI144" s="780"/>
      <c r="EJ144" s="780"/>
      <c r="EK144" s="780" t="s">
        <v>7004</v>
      </c>
      <c r="EL144" s="780"/>
      <c r="EM144" s="780"/>
      <c r="EN144" s="780"/>
      <c r="EO144" s="780"/>
      <c r="EP144" s="780"/>
      <c r="EQ144" s="783"/>
      <c r="ER144" s="780" t="s">
        <v>451</v>
      </c>
      <c r="ES144" s="780" t="s">
        <v>451</v>
      </c>
      <c r="ET144" s="780"/>
      <c r="EU144" s="780" t="s">
        <v>7397</v>
      </c>
      <c r="EV144" s="780" t="s">
        <v>481</v>
      </c>
      <c r="EW144" s="780" t="s">
        <v>451</v>
      </c>
      <c r="EX144" s="780" t="s">
        <v>451</v>
      </c>
      <c r="EY144" s="780" t="s">
        <v>7398</v>
      </c>
      <c r="EZ144" s="95" t="s">
        <v>481</v>
      </c>
      <c r="FA144" s="95" t="s">
        <v>7399</v>
      </c>
      <c r="FB144" s="780"/>
      <c r="FC144" s="780"/>
      <c r="FD144" s="780" t="s">
        <v>7293</v>
      </c>
      <c r="FE144" s="780"/>
      <c r="FF144" s="780" t="s">
        <v>481</v>
      </c>
      <c r="FG144" s="780" t="s">
        <v>481</v>
      </c>
      <c r="FH144" s="780" t="s">
        <v>7219</v>
      </c>
      <c r="FI144" s="780" t="s">
        <v>451</v>
      </c>
      <c r="FJ144" s="780" t="s">
        <v>7400</v>
      </c>
      <c r="FK144" s="780" t="s">
        <v>7401</v>
      </c>
      <c r="FL144" s="780"/>
      <c r="FM144" s="780"/>
      <c r="FN144" s="780"/>
      <c r="FO144" s="780"/>
      <c r="FP144" s="780"/>
      <c r="FQ144" s="780"/>
      <c r="FR144" s="780"/>
      <c r="FS144" s="780"/>
      <c r="FT144" s="780" t="s">
        <v>7402</v>
      </c>
      <c r="FU144" s="783"/>
      <c r="FV144" s="785"/>
      <c r="FW144" s="780"/>
      <c r="FX144" s="95"/>
      <c r="FY144" s="95" t="s">
        <v>7403</v>
      </c>
      <c r="FZ144" s="780"/>
      <c r="GA144" s="780"/>
      <c r="GB144" s="780"/>
      <c r="GC144" s="780"/>
      <c r="GD144" s="780"/>
      <c r="GE144" s="783"/>
      <c r="GF144" s="95"/>
      <c r="GG144" s="785" t="s">
        <v>481</v>
      </c>
      <c r="GH144" s="783"/>
      <c r="GI144" s="780" t="s">
        <v>481</v>
      </c>
      <c r="GJ144" s="780" t="s">
        <v>492</v>
      </c>
      <c r="GK144" s="780" t="s">
        <v>7404</v>
      </c>
      <c r="GL144" s="780" t="s">
        <v>7404</v>
      </c>
      <c r="GM144" s="780" t="s">
        <v>481</v>
      </c>
      <c r="GN144" s="780" t="s">
        <v>481</v>
      </c>
      <c r="GO144" s="780" t="s">
        <v>481</v>
      </c>
      <c r="GP144" s="780" t="s">
        <v>481</v>
      </c>
      <c r="GQ144" s="780" t="s">
        <v>7405</v>
      </c>
      <c r="GR144" s="780" t="s">
        <v>481</v>
      </c>
      <c r="GS144" s="780" t="s">
        <v>481</v>
      </c>
      <c r="GT144" s="780" t="s">
        <v>481</v>
      </c>
      <c r="GU144" s="780" t="s">
        <v>481</v>
      </c>
      <c r="GV144" s="780" t="s">
        <v>7406</v>
      </c>
      <c r="GW144" s="780" t="s">
        <v>481</v>
      </c>
      <c r="GX144" s="780" t="s">
        <v>481</v>
      </c>
      <c r="GY144" s="780"/>
      <c r="GZ144" s="780" t="s">
        <v>481</v>
      </c>
      <c r="HA144" s="780" t="s">
        <v>481</v>
      </c>
      <c r="HB144" s="780" t="s">
        <v>481</v>
      </c>
      <c r="HC144" s="780" t="s">
        <v>481</v>
      </c>
      <c r="HD144" s="780" t="s">
        <v>481</v>
      </c>
      <c r="HE144" s="783"/>
      <c r="HF144" s="783"/>
      <c r="HG144" s="783"/>
      <c r="HH144" s="783"/>
      <c r="HI144" s="780"/>
      <c r="HJ144" s="95" t="s">
        <v>481</v>
      </c>
      <c r="HK144" s="95" t="s">
        <v>451</v>
      </c>
      <c r="HL144" s="780" t="s">
        <v>451</v>
      </c>
      <c r="HM144" s="95"/>
      <c r="HN144" s="783"/>
      <c r="HO144" s="783"/>
      <c r="HP144" s="783"/>
      <c r="HQ144" s="783"/>
      <c r="HR144" s="783"/>
      <c r="HS144" s="780" t="s">
        <v>7407</v>
      </c>
      <c r="HT144" s="780" t="s">
        <v>451</v>
      </c>
      <c r="HU144" s="780" t="s">
        <v>7408</v>
      </c>
      <c r="HV144" s="780"/>
      <c r="HW144" s="780" t="s">
        <v>481</v>
      </c>
      <c r="HX144" s="780" t="s">
        <v>481</v>
      </c>
      <c r="HY144" s="780" t="s">
        <v>7409</v>
      </c>
      <c r="HZ144" s="780"/>
      <c r="IA144" s="780"/>
      <c r="IB144" s="780" t="s">
        <v>451</v>
      </c>
      <c r="IC144" s="780" t="s">
        <v>7410</v>
      </c>
      <c r="ID144" s="780"/>
      <c r="IE144" s="780" t="s">
        <v>7411</v>
      </c>
      <c r="IF144" s="780"/>
      <c r="IG144" s="783"/>
      <c r="IH144" s="783"/>
      <c r="II144" s="780"/>
      <c r="IJ144" s="783"/>
      <c r="IK144" s="783"/>
      <c r="IL144" s="90" t="s">
        <v>481</v>
      </c>
      <c r="IM144" s="95" t="s">
        <v>451</v>
      </c>
      <c r="IN144" s="95" t="s">
        <v>481</v>
      </c>
      <c r="IO144" s="780"/>
      <c r="IP144" s="780"/>
      <c r="IQ144" s="780" t="s">
        <v>481</v>
      </c>
      <c r="IR144" s="785" t="s">
        <v>451</v>
      </c>
      <c r="IS144" s="780" t="s">
        <v>451</v>
      </c>
      <c r="IT144" s="780"/>
      <c r="IU144" s="780" t="s">
        <v>451</v>
      </c>
      <c r="IV144" s="780" t="s">
        <v>7412</v>
      </c>
      <c r="IW144" s="95" t="s">
        <v>492</v>
      </c>
      <c r="IX144" s="95"/>
      <c r="IY144" s="95"/>
      <c r="IZ144" s="95"/>
      <c r="JA144" s="95" t="s">
        <v>481</v>
      </c>
      <c r="JB144" s="95"/>
      <c r="JC144" s="95"/>
      <c r="JD144" s="95"/>
      <c r="JE144" s="95"/>
      <c r="JF144" s="95"/>
      <c r="JG144" s="95"/>
      <c r="JH144" s="95"/>
      <c r="JI144" s="95"/>
      <c r="JJ144" s="95"/>
      <c r="JK144" s="95" t="s">
        <v>451</v>
      </c>
      <c r="JL144" s="95" t="s">
        <v>451</v>
      </c>
      <c r="JM144" s="95"/>
      <c r="JN144" s="95"/>
      <c r="JO144" s="95"/>
      <c r="JP144" s="95"/>
      <c r="JQ144" s="95"/>
      <c r="JR144" s="95"/>
      <c r="JS144" s="780" t="s">
        <v>7413</v>
      </c>
      <c r="JT144" s="780" t="s">
        <v>7414</v>
      </c>
      <c r="JU144" s="780"/>
      <c r="JV144" s="780"/>
      <c r="JW144" s="780"/>
      <c r="JX144" s="780"/>
      <c r="JY144" s="780"/>
      <c r="JZ144" s="780"/>
      <c r="KA144" s="783"/>
      <c r="KB144" s="780"/>
      <c r="KC144" s="780"/>
      <c r="KD144" s="780" t="s">
        <v>7415</v>
      </c>
      <c r="KE144" s="780" t="s">
        <v>7416</v>
      </c>
      <c r="KF144" s="780" t="s">
        <v>7417</v>
      </c>
      <c r="KG144" s="780" t="s">
        <v>7418</v>
      </c>
      <c r="KH144" s="780"/>
      <c r="KI144" s="780"/>
      <c r="KJ144" s="780" t="s">
        <v>995</v>
      </c>
      <c r="KK144" s="780" t="s">
        <v>995</v>
      </c>
      <c r="KL144" s="780"/>
      <c r="KM144" s="780"/>
      <c r="KN144" s="780" t="s">
        <v>7419</v>
      </c>
      <c r="KO144" s="780" t="s">
        <v>7420</v>
      </c>
      <c r="KP144" s="95"/>
      <c r="KQ144" s="783"/>
      <c r="KR144" s="90"/>
      <c r="KS144" s="783"/>
      <c r="KT144" s="90" t="s">
        <v>7421</v>
      </c>
      <c r="KU144" s="90" t="s">
        <v>7422</v>
      </c>
      <c r="KV144" s="90"/>
      <c r="KW144" s="90"/>
      <c r="KX144" s="90" t="s">
        <v>7423</v>
      </c>
      <c r="KY144" s="90" t="s">
        <v>7424</v>
      </c>
      <c r="KZ144" s="90" t="s">
        <v>7425</v>
      </c>
      <c r="LA144" s="90" t="s">
        <v>7426</v>
      </c>
      <c r="LB144" s="90" t="s">
        <v>481</v>
      </c>
      <c r="LC144" s="90" t="s">
        <v>481</v>
      </c>
      <c r="LD144" s="90" t="s">
        <v>481</v>
      </c>
      <c r="LE144" s="90" t="s">
        <v>481</v>
      </c>
      <c r="LF144" s="90" t="s">
        <v>481</v>
      </c>
      <c r="LG144" s="90" t="s">
        <v>481</v>
      </c>
      <c r="LH144" s="90"/>
      <c r="LI144" s="90"/>
      <c r="LJ144" s="90"/>
      <c r="LK144" s="90"/>
      <c r="LL144" s="90"/>
      <c r="LM144" s="90" t="s">
        <v>7427</v>
      </c>
      <c r="LN144" s="90"/>
      <c r="LO144" s="90"/>
      <c r="LP144" s="90"/>
      <c r="LQ144" s="90"/>
    </row>
    <row r="145" spans="1:329" ht="409.6" x14ac:dyDescent="0.2">
      <c r="A145" s="750" t="s">
        <v>382</v>
      </c>
      <c r="B145" s="751" t="s">
        <v>383</v>
      </c>
      <c r="C145" s="83" t="s">
        <v>384</v>
      </c>
      <c r="D145" s="69" t="s">
        <v>3455</v>
      </c>
      <c r="E145" s="85" t="s">
        <v>92</v>
      </c>
      <c r="F145" s="783"/>
      <c r="G145" s="812"/>
      <c r="H145" s="783"/>
      <c r="I145" s="783"/>
      <c r="J145" s="95" t="s">
        <v>451</v>
      </c>
      <c r="K145" s="780" t="s">
        <v>451</v>
      </c>
      <c r="L145" s="69" t="s">
        <v>7428</v>
      </c>
      <c r="M145" s="69" t="s">
        <v>7428</v>
      </c>
      <c r="N145" s="69" t="s">
        <v>7428</v>
      </c>
      <c r="O145" s="69" t="s">
        <v>7428</v>
      </c>
      <c r="P145" s="69" t="s">
        <v>7428</v>
      </c>
      <c r="Q145" s="95" t="s">
        <v>7429</v>
      </c>
      <c r="R145" s="780" t="s">
        <v>7430</v>
      </c>
      <c r="S145" s="95" t="s">
        <v>7431</v>
      </c>
      <c r="T145" s="780" t="s">
        <v>7432</v>
      </c>
      <c r="U145" s="780" t="s">
        <v>7433</v>
      </c>
      <c r="V145" s="95" t="s">
        <v>451</v>
      </c>
      <c r="W145" s="780" t="s">
        <v>451</v>
      </c>
      <c r="X145" s="95" t="s">
        <v>451</v>
      </c>
      <c r="Y145" s="95" t="s">
        <v>7434</v>
      </c>
      <c r="Z145" s="95" t="s">
        <v>7435</v>
      </c>
      <c r="AA145" s="783"/>
      <c r="AB145" s="95"/>
      <c r="AC145" s="784"/>
      <c r="AD145" s="783"/>
      <c r="AE145" s="783"/>
      <c r="AF145" s="783"/>
      <c r="AG145" s="783"/>
      <c r="AH145" s="783"/>
      <c r="AI145" s="783"/>
      <c r="AJ145" s="780"/>
      <c r="AK145" s="780"/>
      <c r="AL145" s="95"/>
      <c r="AM145" s="95"/>
      <c r="AN145" s="95"/>
      <c r="AO145" s="783"/>
      <c r="AP145" s="95" t="s">
        <v>451</v>
      </c>
      <c r="AQ145" s="783"/>
      <c r="AR145" s="780" t="s">
        <v>7436</v>
      </c>
      <c r="AS145" s="780" t="s">
        <v>1307</v>
      </c>
      <c r="AT145" s="783"/>
      <c r="AU145" s="95" t="s">
        <v>451</v>
      </c>
      <c r="AV145" s="780" t="s">
        <v>451</v>
      </c>
      <c r="AW145" s="780" t="s">
        <v>451</v>
      </c>
      <c r="AX145" s="95" t="s">
        <v>7437</v>
      </c>
      <c r="AY145" s="95" t="s">
        <v>451</v>
      </c>
      <c r="AZ145" s="783"/>
      <c r="BA145" s="783"/>
      <c r="BB145" s="783"/>
      <c r="BC145" s="783"/>
      <c r="BD145" s="95" t="s">
        <v>7438</v>
      </c>
      <c r="BE145" s="95"/>
      <c r="BF145" s="95"/>
      <c r="BG145" s="69" t="s">
        <v>492</v>
      </c>
      <c r="BH145" s="783"/>
      <c r="BI145" s="783"/>
      <c r="BJ145" s="783"/>
      <c r="BK145" s="783"/>
      <c r="BL145" s="783"/>
      <c r="BM145" s="69" t="s">
        <v>492</v>
      </c>
      <c r="BN145" s="69"/>
      <c r="BO145" s="69"/>
      <c r="BP145" s="69" t="s">
        <v>7439</v>
      </c>
      <c r="BQ145" s="69" t="s">
        <v>492</v>
      </c>
      <c r="BR145" s="783"/>
      <c r="BS145" s="783" t="s">
        <v>481</v>
      </c>
      <c r="BT145" s="783"/>
      <c r="BU145" s="780" t="s">
        <v>481</v>
      </c>
      <c r="BV145" s="95" t="s">
        <v>481</v>
      </c>
      <c r="BW145" s="780" t="s">
        <v>809</v>
      </c>
      <c r="BX145" s="95" t="s">
        <v>481</v>
      </c>
      <c r="BY145" s="95" t="s">
        <v>451</v>
      </c>
      <c r="BZ145" s="95" t="s">
        <v>7440</v>
      </c>
      <c r="CA145" s="95" t="s">
        <v>7441</v>
      </c>
      <c r="CB145" s="95" t="s">
        <v>7441</v>
      </c>
      <c r="CC145" s="95" t="s">
        <v>451</v>
      </c>
      <c r="CD145" s="95" t="s">
        <v>451</v>
      </c>
      <c r="CE145" s="95"/>
      <c r="CF145" s="95" t="s">
        <v>451</v>
      </c>
      <c r="CG145" s="95"/>
      <c r="CH145" s="780" t="s">
        <v>7442</v>
      </c>
      <c r="CI145" s="95" t="s">
        <v>481</v>
      </c>
      <c r="CJ145" s="780"/>
      <c r="CK145" s="780" t="s">
        <v>451</v>
      </c>
      <c r="CL145" s="780" t="s">
        <v>481</v>
      </c>
      <c r="CM145" s="780" t="s">
        <v>481</v>
      </c>
      <c r="CN145" s="780" t="s">
        <v>481</v>
      </c>
      <c r="CO145" s="780"/>
      <c r="CP145" s="780"/>
      <c r="CQ145" s="780" t="s">
        <v>451</v>
      </c>
      <c r="CR145" s="95" t="s">
        <v>451</v>
      </c>
      <c r="CS145" s="780" t="s">
        <v>451</v>
      </c>
      <c r="CT145" s="95" t="s">
        <v>451</v>
      </c>
      <c r="CU145" s="780" t="s">
        <v>451</v>
      </c>
      <c r="CV145" s="780" t="s">
        <v>481</v>
      </c>
      <c r="CW145" s="780" t="s">
        <v>451</v>
      </c>
      <c r="CX145" s="780"/>
      <c r="CY145" s="780" t="s">
        <v>7443</v>
      </c>
      <c r="CZ145" s="95" t="s">
        <v>7444</v>
      </c>
      <c r="DA145" s="780" t="s">
        <v>451</v>
      </c>
      <c r="DB145" s="95" t="s">
        <v>7445</v>
      </c>
      <c r="DC145" s="780" t="s">
        <v>7446</v>
      </c>
      <c r="DD145" s="780"/>
      <c r="DE145" s="780"/>
      <c r="DF145" s="780"/>
      <c r="DG145" s="95" t="s">
        <v>451</v>
      </c>
      <c r="DH145" s="94"/>
      <c r="DI145" s="95" t="s">
        <v>481</v>
      </c>
      <c r="DJ145" s="95" t="s">
        <v>481</v>
      </c>
      <c r="DK145" s="95" t="s">
        <v>481</v>
      </c>
      <c r="DL145" s="95" t="s">
        <v>6608</v>
      </c>
      <c r="DM145" s="780" t="s">
        <v>451</v>
      </c>
      <c r="DN145" s="780" t="s">
        <v>481</v>
      </c>
      <c r="DO145" s="780" t="s">
        <v>451</v>
      </c>
      <c r="DP145" s="780" t="s">
        <v>492</v>
      </c>
      <c r="DQ145" s="785"/>
      <c r="DR145" s="780"/>
      <c r="DS145" s="783"/>
      <c r="DT145" s="783"/>
      <c r="DU145" s="783"/>
      <c r="DV145" s="84" t="s">
        <v>7447</v>
      </c>
      <c r="DW145" s="84" t="s">
        <v>7448</v>
      </c>
      <c r="DX145" s="780" t="s">
        <v>7449</v>
      </c>
      <c r="DY145" s="783"/>
      <c r="DZ145" s="780" t="s">
        <v>7450</v>
      </c>
      <c r="EA145" s="780"/>
      <c r="EB145" s="95"/>
      <c r="EC145" s="783"/>
      <c r="ED145" s="95"/>
      <c r="EE145" s="783"/>
      <c r="EF145" s="783"/>
      <c r="EG145" s="783"/>
      <c r="EH145" s="783"/>
      <c r="EI145" s="780"/>
      <c r="EJ145" s="780"/>
      <c r="EK145" s="780" t="s">
        <v>7451</v>
      </c>
      <c r="EL145" s="780" t="s">
        <v>7452</v>
      </c>
      <c r="EM145" s="780" t="s">
        <v>7453</v>
      </c>
      <c r="EN145" s="780" t="s">
        <v>7454</v>
      </c>
      <c r="EO145" s="780" t="s">
        <v>7455</v>
      </c>
      <c r="EP145" s="780"/>
      <c r="EQ145" s="783"/>
      <c r="ER145" s="780" t="s">
        <v>451</v>
      </c>
      <c r="ES145" s="780" t="s">
        <v>451</v>
      </c>
      <c r="ET145" s="780"/>
      <c r="EU145" s="780" t="s">
        <v>7456</v>
      </c>
      <c r="EV145" s="780" t="s">
        <v>7457</v>
      </c>
      <c r="EW145" s="780" t="s">
        <v>7458</v>
      </c>
      <c r="EX145" s="780" t="s">
        <v>451</v>
      </c>
      <c r="EY145" s="780"/>
      <c r="EZ145" s="95" t="s">
        <v>451</v>
      </c>
      <c r="FA145" s="95" t="s">
        <v>7459</v>
      </c>
      <c r="FB145" s="780" t="s">
        <v>7460</v>
      </c>
      <c r="FC145" s="780" t="s">
        <v>451</v>
      </c>
      <c r="FD145" s="780"/>
      <c r="FE145" s="780"/>
      <c r="FF145" s="780" t="s">
        <v>481</v>
      </c>
      <c r="FG145" s="780" t="s">
        <v>481</v>
      </c>
      <c r="FH145" s="780" t="s">
        <v>7461</v>
      </c>
      <c r="FI145" s="780" t="s">
        <v>451</v>
      </c>
      <c r="FJ145" s="780" t="s">
        <v>7462</v>
      </c>
      <c r="FK145" s="780" t="s">
        <v>7463</v>
      </c>
      <c r="FL145" s="780" t="s">
        <v>7464</v>
      </c>
      <c r="FM145" s="780" t="s">
        <v>7465</v>
      </c>
      <c r="FN145" s="780" t="s">
        <v>7465</v>
      </c>
      <c r="FO145" s="780" t="s">
        <v>7466</v>
      </c>
      <c r="FP145" s="780"/>
      <c r="FQ145" s="780" t="s">
        <v>7467</v>
      </c>
      <c r="FR145" s="780" t="s">
        <v>7468</v>
      </c>
      <c r="FS145" s="780" t="s">
        <v>7469</v>
      </c>
      <c r="FT145" s="780" t="s">
        <v>7470</v>
      </c>
      <c r="FU145" s="783"/>
      <c r="FV145" s="785" t="s">
        <v>7471</v>
      </c>
      <c r="FW145" s="780" t="s">
        <v>7472</v>
      </c>
      <c r="FX145" s="95"/>
      <c r="FY145" s="95" t="s">
        <v>7473</v>
      </c>
      <c r="FZ145" s="780"/>
      <c r="GA145" s="780" t="s">
        <v>7474</v>
      </c>
      <c r="GB145" s="780"/>
      <c r="GC145" s="780"/>
      <c r="GD145" s="780" t="s">
        <v>7475</v>
      </c>
      <c r="GE145" s="783"/>
      <c r="GF145" s="95"/>
      <c r="GG145" s="785" t="s">
        <v>481</v>
      </c>
      <c r="GH145" s="783"/>
      <c r="GI145" s="780" t="s">
        <v>7476</v>
      </c>
      <c r="GJ145" s="780" t="s">
        <v>7477</v>
      </c>
      <c r="GK145" s="780" t="s">
        <v>7478</v>
      </c>
      <c r="GL145" s="780" t="s">
        <v>7479</v>
      </c>
      <c r="GM145" s="780" t="s">
        <v>451</v>
      </c>
      <c r="GN145" s="780" t="s">
        <v>451</v>
      </c>
      <c r="GO145" s="780" t="s">
        <v>481</v>
      </c>
      <c r="GP145" s="780" t="s">
        <v>451</v>
      </c>
      <c r="GQ145" s="780" t="s">
        <v>481</v>
      </c>
      <c r="GR145" s="780" t="s">
        <v>451</v>
      </c>
      <c r="GS145" s="780" t="s">
        <v>7480</v>
      </c>
      <c r="GT145" s="780" t="s">
        <v>481</v>
      </c>
      <c r="GU145" s="780" t="s">
        <v>7481</v>
      </c>
      <c r="GV145" s="780" t="s">
        <v>7482</v>
      </c>
      <c r="GW145" s="780" t="s">
        <v>7483</v>
      </c>
      <c r="GX145" s="780" t="s">
        <v>7484</v>
      </c>
      <c r="GY145" s="780"/>
      <c r="GZ145" s="780" t="s">
        <v>7485</v>
      </c>
      <c r="HA145" s="780" t="s">
        <v>481</v>
      </c>
      <c r="HB145" s="780" t="s">
        <v>481</v>
      </c>
      <c r="HC145" s="780" t="s">
        <v>481</v>
      </c>
      <c r="HD145" s="780" t="s">
        <v>7486</v>
      </c>
      <c r="HE145" s="783"/>
      <c r="HF145" s="783"/>
      <c r="HG145" s="783"/>
      <c r="HH145" s="783"/>
      <c r="HI145" s="780" t="s">
        <v>7487</v>
      </c>
      <c r="HJ145" s="95" t="s">
        <v>7488</v>
      </c>
      <c r="HK145" s="95" t="s">
        <v>7489</v>
      </c>
      <c r="HL145" s="780" t="s">
        <v>451</v>
      </c>
      <c r="HM145" s="95" t="s">
        <v>451</v>
      </c>
      <c r="HN145" s="783"/>
      <c r="HO145" s="783"/>
      <c r="HP145" s="783"/>
      <c r="HQ145" s="783"/>
      <c r="HR145" s="783"/>
      <c r="HS145" s="780" t="s">
        <v>7490</v>
      </c>
      <c r="HT145" s="780"/>
      <c r="HU145" s="780" t="s">
        <v>7491</v>
      </c>
      <c r="HV145" s="780" t="s">
        <v>451</v>
      </c>
      <c r="HW145" s="780" t="s">
        <v>7492</v>
      </c>
      <c r="HX145" s="780" t="s">
        <v>481</v>
      </c>
      <c r="HY145" s="780" t="s">
        <v>7493</v>
      </c>
      <c r="HZ145" s="780" t="s">
        <v>7493</v>
      </c>
      <c r="IA145" s="780" t="s">
        <v>7494</v>
      </c>
      <c r="IB145" s="780" t="s">
        <v>451</v>
      </c>
      <c r="IC145" s="780" t="s">
        <v>7495</v>
      </c>
      <c r="ID145" s="780"/>
      <c r="IE145" s="780" t="s">
        <v>7496</v>
      </c>
      <c r="IF145" s="780" t="s">
        <v>451</v>
      </c>
      <c r="IG145" s="783"/>
      <c r="IH145" s="783"/>
      <c r="II145" s="780" t="s">
        <v>7497</v>
      </c>
      <c r="IJ145" s="783"/>
      <c r="IK145" s="783"/>
      <c r="IL145" s="90" t="s">
        <v>492</v>
      </c>
      <c r="IM145" s="95" t="s">
        <v>481</v>
      </c>
      <c r="IN145" s="95" t="s">
        <v>451</v>
      </c>
      <c r="IO145" s="780" t="s">
        <v>451</v>
      </c>
      <c r="IP145" s="780"/>
      <c r="IQ145" s="780" t="s">
        <v>7498</v>
      </c>
      <c r="IR145" s="785" t="s">
        <v>7499</v>
      </c>
      <c r="IS145" s="780" t="s">
        <v>481</v>
      </c>
      <c r="IT145" s="780"/>
      <c r="IU145" s="780" t="s">
        <v>6546</v>
      </c>
      <c r="IV145" s="780" t="s">
        <v>7500</v>
      </c>
      <c r="IW145" s="95" t="s">
        <v>492</v>
      </c>
      <c r="IX145" s="95" t="s">
        <v>7501</v>
      </c>
      <c r="IY145" s="95" t="s">
        <v>492</v>
      </c>
      <c r="IZ145" s="95"/>
      <c r="JA145" s="95" t="s">
        <v>492</v>
      </c>
      <c r="JB145" s="95" t="s">
        <v>7502</v>
      </c>
      <c r="JC145" s="95" t="s">
        <v>7503</v>
      </c>
      <c r="JD145" s="95"/>
      <c r="JE145" s="95" t="s">
        <v>2560</v>
      </c>
      <c r="JF145" s="95" t="s">
        <v>2560</v>
      </c>
      <c r="JG145" s="95" t="s">
        <v>2560</v>
      </c>
      <c r="JH145" s="95" t="s">
        <v>2560</v>
      </c>
      <c r="JI145" s="95" t="s">
        <v>7504</v>
      </c>
      <c r="JJ145" s="95"/>
      <c r="JK145" s="95" t="s">
        <v>451</v>
      </c>
      <c r="JL145" s="95" t="s">
        <v>451</v>
      </c>
      <c r="JM145" s="95" t="s">
        <v>2560</v>
      </c>
      <c r="JN145" s="95"/>
      <c r="JO145" s="95" t="s">
        <v>2560</v>
      </c>
      <c r="JP145" s="95"/>
      <c r="JQ145" s="95" t="s">
        <v>7505</v>
      </c>
      <c r="JR145" s="95" t="s">
        <v>7506</v>
      </c>
      <c r="JS145" s="780" t="s">
        <v>451</v>
      </c>
      <c r="JT145" s="780" t="s">
        <v>451</v>
      </c>
      <c r="JU145" s="780" t="s">
        <v>7507</v>
      </c>
      <c r="JV145" s="780"/>
      <c r="JW145" s="780"/>
      <c r="JX145" s="780" t="s">
        <v>7508</v>
      </c>
      <c r="JY145" s="780" t="s">
        <v>1307</v>
      </c>
      <c r="JZ145" s="780"/>
      <c r="KA145" s="783"/>
      <c r="KB145" s="780" t="s">
        <v>7509</v>
      </c>
      <c r="KC145" s="780" t="s">
        <v>7510</v>
      </c>
      <c r="KD145" s="780"/>
      <c r="KE145" s="780" t="s">
        <v>451</v>
      </c>
      <c r="KF145" s="780" t="s">
        <v>7511</v>
      </c>
      <c r="KG145" s="780">
        <v>0</v>
      </c>
      <c r="KH145" s="780" t="s">
        <v>7512</v>
      </c>
      <c r="KI145" s="780" t="s">
        <v>7513</v>
      </c>
      <c r="KJ145" s="780" t="s">
        <v>451</v>
      </c>
      <c r="KK145" s="780" t="s">
        <v>451</v>
      </c>
      <c r="KL145" s="780" t="s">
        <v>451</v>
      </c>
      <c r="KM145" s="780"/>
      <c r="KN145" s="780" t="s">
        <v>7514</v>
      </c>
      <c r="KO145" s="780" t="s">
        <v>7515</v>
      </c>
      <c r="KP145" s="95" t="s">
        <v>7516</v>
      </c>
      <c r="KQ145" s="783"/>
      <c r="KR145" s="90"/>
      <c r="KS145" s="783"/>
      <c r="KT145" s="90" t="s">
        <v>7517</v>
      </c>
      <c r="KU145" s="90" t="s">
        <v>7518</v>
      </c>
      <c r="KV145" s="90" t="s">
        <v>492</v>
      </c>
      <c r="KW145" s="90" t="s">
        <v>7519</v>
      </c>
      <c r="KX145" s="90" t="s">
        <v>7520</v>
      </c>
      <c r="KY145" s="90" t="s">
        <v>7521</v>
      </c>
      <c r="KZ145" s="90"/>
      <c r="LA145" s="90" t="s">
        <v>7522</v>
      </c>
      <c r="LB145" s="90" t="s">
        <v>481</v>
      </c>
      <c r="LC145" s="90" t="s">
        <v>481</v>
      </c>
      <c r="LD145" s="90" t="s">
        <v>481</v>
      </c>
      <c r="LE145" s="90" t="s">
        <v>481</v>
      </c>
      <c r="LF145" s="90" t="s">
        <v>481</v>
      </c>
      <c r="LG145" s="90" t="s">
        <v>481</v>
      </c>
      <c r="LH145" s="90"/>
      <c r="LI145" s="90" t="s">
        <v>7523</v>
      </c>
      <c r="LJ145" s="90" t="s">
        <v>7523</v>
      </c>
      <c r="LK145" s="90" t="s">
        <v>7523</v>
      </c>
      <c r="LL145" s="90" t="s">
        <v>7524</v>
      </c>
      <c r="LM145" s="90"/>
      <c r="LN145" s="90"/>
      <c r="LO145" s="90" t="s">
        <v>7525</v>
      </c>
      <c r="LP145" s="90" t="s">
        <v>7526</v>
      </c>
      <c r="LQ145" s="90" t="s">
        <v>7525</v>
      </c>
    </row>
    <row r="146" spans="1:329" ht="102" x14ac:dyDescent="0.2">
      <c r="A146" s="757"/>
      <c r="B146" s="767"/>
      <c r="C146" s="83" t="s">
        <v>386</v>
      </c>
      <c r="D146" s="69" t="s">
        <v>387</v>
      </c>
      <c r="E146" s="85" t="s">
        <v>251</v>
      </c>
      <c r="F146" s="783"/>
      <c r="G146" s="95"/>
      <c r="H146" s="783"/>
      <c r="I146" s="783"/>
      <c r="J146" s="95"/>
      <c r="K146" s="780"/>
      <c r="L146" s="69">
        <v>1</v>
      </c>
      <c r="M146" s="69">
        <v>1</v>
      </c>
      <c r="N146" s="69">
        <v>1</v>
      </c>
      <c r="O146" s="69">
        <v>1</v>
      </c>
      <c r="P146" s="69">
        <v>1</v>
      </c>
      <c r="Q146" s="95">
        <v>27</v>
      </c>
      <c r="R146" s="780">
        <v>2</v>
      </c>
      <c r="S146" s="95">
        <v>4</v>
      </c>
      <c r="T146" s="780">
        <v>3</v>
      </c>
      <c r="U146" s="780">
        <v>1</v>
      </c>
      <c r="V146" s="95"/>
      <c r="W146" s="780" t="s">
        <v>451</v>
      </c>
      <c r="X146" s="95"/>
      <c r="Y146" s="95">
        <v>1</v>
      </c>
      <c r="Z146" s="95">
        <v>1</v>
      </c>
      <c r="AA146" s="783"/>
      <c r="AB146" s="95"/>
      <c r="AC146" s="784"/>
      <c r="AD146" s="783"/>
      <c r="AE146" s="783"/>
      <c r="AF146" s="783"/>
      <c r="AG146" s="783"/>
      <c r="AH146" s="783"/>
      <c r="AI146" s="783"/>
      <c r="AJ146" s="780"/>
      <c r="AK146" s="780"/>
      <c r="AL146" s="95"/>
      <c r="AM146" s="95"/>
      <c r="AN146" s="95"/>
      <c r="AO146" s="783"/>
      <c r="AP146" s="95"/>
      <c r="AQ146" s="783"/>
      <c r="AR146" s="780">
        <v>2</v>
      </c>
      <c r="AS146" s="780"/>
      <c r="AT146" s="783"/>
      <c r="AU146" s="95" t="s">
        <v>451</v>
      </c>
      <c r="AV146" s="780" t="s">
        <v>451</v>
      </c>
      <c r="AW146" s="780"/>
      <c r="AX146" s="95">
        <v>1</v>
      </c>
      <c r="AY146" s="95" t="s">
        <v>451</v>
      </c>
      <c r="AZ146" s="783"/>
      <c r="BA146" s="783"/>
      <c r="BB146" s="783"/>
      <c r="BC146" s="783"/>
      <c r="BD146" s="95">
        <v>23</v>
      </c>
      <c r="BE146" s="95"/>
      <c r="BF146" s="95"/>
      <c r="BG146" s="69">
        <v>0</v>
      </c>
      <c r="BH146" s="783"/>
      <c r="BI146" s="783"/>
      <c r="BJ146" s="783"/>
      <c r="BK146" s="783"/>
      <c r="BL146" s="783"/>
      <c r="BM146" s="783"/>
      <c r="BN146" s="783"/>
      <c r="BO146" s="783"/>
      <c r="BP146" s="69">
        <v>1</v>
      </c>
      <c r="BQ146" s="69" t="s">
        <v>492</v>
      </c>
      <c r="BR146" s="783"/>
      <c r="BS146" s="783" t="s">
        <v>481</v>
      </c>
      <c r="BT146" s="783"/>
      <c r="BU146" s="780" t="s">
        <v>481</v>
      </c>
      <c r="BV146" s="95"/>
      <c r="BW146" s="780" t="s">
        <v>809</v>
      </c>
      <c r="BX146" s="95"/>
      <c r="BY146" s="95"/>
      <c r="BZ146" s="95">
        <v>3</v>
      </c>
      <c r="CA146" s="95">
        <v>3</v>
      </c>
      <c r="CB146" s="95">
        <v>3</v>
      </c>
      <c r="CC146" s="95" t="s">
        <v>451</v>
      </c>
      <c r="CD146" s="95" t="s">
        <v>451</v>
      </c>
      <c r="CE146" s="95"/>
      <c r="CF146" s="95" t="s">
        <v>481</v>
      </c>
      <c r="CG146" s="95"/>
      <c r="CH146" s="780">
        <v>1</v>
      </c>
      <c r="CI146" s="95"/>
      <c r="CJ146" s="780"/>
      <c r="CK146" s="780"/>
      <c r="CL146" s="780"/>
      <c r="CM146" s="780"/>
      <c r="CN146" s="780" t="s">
        <v>481</v>
      </c>
      <c r="CO146" s="780"/>
      <c r="CP146" s="780"/>
      <c r="CQ146" s="780">
        <v>0</v>
      </c>
      <c r="CR146" s="95">
        <v>0</v>
      </c>
      <c r="CS146" s="780">
        <v>0</v>
      </c>
      <c r="CT146" s="95">
        <v>0</v>
      </c>
      <c r="CU146" s="780">
        <v>0</v>
      </c>
      <c r="CV146" s="780" t="s">
        <v>481</v>
      </c>
      <c r="CW146" s="780"/>
      <c r="CX146" s="780"/>
      <c r="CY146" s="780">
        <v>2</v>
      </c>
      <c r="CZ146" s="95" t="s">
        <v>7527</v>
      </c>
      <c r="DA146" s="780"/>
      <c r="DB146" s="95">
        <v>1</v>
      </c>
      <c r="DC146" s="780">
        <v>1</v>
      </c>
      <c r="DD146" s="780"/>
      <c r="DE146" s="780"/>
      <c r="DF146" s="780"/>
      <c r="DG146" s="95">
        <v>0</v>
      </c>
      <c r="DH146" s="94"/>
      <c r="DI146" s="95" t="s">
        <v>481</v>
      </c>
      <c r="DJ146" s="95" t="s">
        <v>481</v>
      </c>
      <c r="DK146" s="95" t="s">
        <v>481</v>
      </c>
      <c r="DL146" s="95">
        <v>2</v>
      </c>
      <c r="DM146" s="780" t="s">
        <v>451</v>
      </c>
      <c r="DN146" s="780">
        <v>1</v>
      </c>
      <c r="DO146" s="780"/>
      <c r="DP146" s="780"/>
      <c r="DQ146" s="785"/>
      <c r="DR146" s="780"/>
      <c r="DS146" s="783"/>
      <c r="DT146" s="783"/>
      <c r="DU146" s="783"/>
      <c r="DV146" s="84">
        <v>16</v>
      </c>
      <c r="DW146" s="84">
        <v>3</v>
      </c>
      <c r="DX146" s="780">
        <v>3</v>
      </c>
      <c r="DY146" s="783"/>
      <c r="DZ146" s="780">
        <v>0</v>
      </c>
      <c r="EA146" s="780"/>
      <c r="EB146" s="95"/>
      <c r="EC146" s="783"/>
      <c r="ED146" s="95"/>
      <c r="EE146" s="783"/>
      <c r="EF146" s="783"/>
      <c r="EG146" s="783"/>
      <c r="EH146" s="783"/>
      <c r="EI146" s="780"/>
      <c r="EJ146" s="780"/>
      <c r="EK146" s="780">
        <v>4</v>
      </c>
      <c r="EL146" s="780">
        <v>494</v>
      </c>
      <c r="EM146" s="780">
        <v>1</v>
      </c>
      <c r="EN146" s="780">
        <v>57</v>
      </c>
      <c r="EO146" s="780">
        <v>1</v>
      </c>
      <c r="EP146" s="780"/>
      <c r="EQ146" s="783"/>
      <c r="ER146" s="780">
        <v>0</v>
      </c>
      <c r="ES146" s="780">
        <v>0</v>
      </c>
      <c r="ET146" s="780"/>
      <c r="EU146" s="780">
        <v>6</v>
      </c>
      <c r="EV146" s="780">
        <v>4</v>
      </c>
      <c r="EW146" s="780">
        <v>2</v>
      </c>
      <c r="EX146" s="780" t="s">
        <v>451</v>
      </c>
      <c r="EY146" s="780"/>
      <c r="EZ146" s="95" t="s">
        <v>481</v>
      </c>
      <c r="FA146" s="95">
        <v>4</v>
      </c>
      <c r="FB146" s="780">
        <v>5</v>
      </c>
      <c r="FC146" s="780"/>
      <c r="FD146" s="780"/>
      <c r="FE146" s="780"/>
      <c r="FF146" s="780" t="s">
        <v>481</v>
      </c>
      <c r="FG146" s="780" t="s">
        <v>481</v>
      </c>
      <c r="FH146" s="780">
        <v>1</v>
      </c>
      <c r="FI146" s="780"/>
      <c r="FJ146" s="780">
        <v>4</v>
      </c>
      <c r="FK146" s="780">
        <v>2</v>
      </c>
      <c r="FL146" s="780">
        <v>1</v>
      </c>
      <c r="FM146" s="780"/>
      <c r="FN146" s="780"/>
      <c r="FO146" s="780"/>
      <c r="FP146" s="780"/>
      <c r="FQ146" s="780">
        <v>3</v>
      </c>
      <c r="FR146" s="780">
        <v>3</v>
      </c>
      <c r="FS146" s="780">
        <v>2</v>
      </c>
      <c r="FT146" s="780">
        <v>3</v>
      </c>
      <c r="FU146" s="783"/>
      <c r="FV146" s="785">
        <v>12</v>
      </c>
      <c r="FW146" s="780">
        <v>2</v>
      </c>
      <c r="FX146" s="95"/>
      <c r="FY146" s="95">
        <v>5</v>
      </c>
      <c r="FZ146" s="780"/>
      <c r="GA146" s="780">
        <v>1</v>
      </c>
      <c r="GB146" s="780"/>
      <c r="GC146" s="780"/>
      <c r="GD146" s="780">
        <v>1</v>
      </c>
      <c r="GE146" s="783"/>
      <c r="GF146" s="95"/>
      <c r="GG146" s="785" t="s">
        <v>481</v>
      </c>
      <c r="GH146" s="783"/>
      <c r="GI146" s="780">
        <v>35</v>
      </c>
      <c r="GJ146" s="780">
        <v>18</v>
      </c>
      <c r="GK146" s="780">
        <v>269</v>
      </c>
      <c r="GL146" s="780">
        <v>241</v>
      </c>
      <c r="GM146" s="780" t="s">
        <v>481</v>
      </c>
      <c r="GN146" s="780" t="s">
        <v>481</v>
      </c>
      <c r="GO146" s="780" t="s">
        <v>481</v>
      </c>
      <c r="GP146" s="780" t="s">
        <v>481</v>
      </c>
      <c r="GQ146" s="780" t="s">
        <v>481</v>
      </c>
      <c r="GR146" s="780" t="s">
        <v>481</v>
      </c>
      <c r="GS146" s="780">
        <v>2</v>
      </c>
      <c r="GT146" s="780" t="s">
        <v>481</v>
      </c>
      <c r="GU146" s="780">
        <v>2</v>
      </c>
      <c r="GV146" s="780">
        <v>95</v>
      </c>
      <c r="GW146" s="780">
        <v>1</v>
      </c>
      <c r="GX146" s="780" t="s">
        <v>481</v>
      </c>
      <c r="GY146" s="780"/>
      <c r="GZ146" s="780">
        <v>1</v>
      </c>
      <c r="HA146" s="780" t="s">
        <v>481</v>
      </c>
      <c r="HB146" s="780" t="s">
        <v>481</v>
      </c>
      <c r="HC146" s="780" t="s">
        <v>481</v>
      </c>
      <c r="HD146" s="780">
        <v>3</v>
      </c>
      <c r="HE146" s="783"/>
      <c r="HF146" s="783"/>
      <c r="HG146" s="783"/>
      <c r="HH146" s="783"/>
      <c r="HI146" s="780"/>
      <c r="HJ146" s="95" t="s">
        <v>481</v>
      </c>
      <c r="HK146" s="95" t="s">
        <v>451</v>
      </c>
      <c r="HL146" s="780">
        <v>0</v>
      </c>
      <c r="HM146" s="95"/>
      <c r="HN146" s="783"/>
      <c r="HO146" s="783"/>
      <c r="HP146" s="783"/>
      <c r="HQ146" s="783"/>
      <c r="HR146" s="783"/>
      <c r="HS146" s="780">
        <v>2</v>
      </c>
      <c r="HT146" s="780"/>
      <c r="HU146" s="780">
        <v>29</v>
      </c>
      <c r="HV146" s="780" t="s">
        <v>451</v>
      </c>
      <c r="HW146" s="780">
        <v>26</v>
      </c>
      <c r="HX146" s="780" t="s">
        <v>481</v>
      </c>
      <c r="HY146" s="780">
        <v>2</v>
      </c>
      <c r="HZ146" s="780">
        <v>2</v>
      </c>
      <c r="IA146" s="780">
        <v>14</v>
      </c>
      <c r="IB146" s="780" t="s">
        <v>451</v>
      </c>
      <c r="IC146" s="780">
        <v>8</v>
      </c>
      <c r="ID146" s="780"/>
      <c r="IE146" s="780" t="s">
        <v>7528</v>
      </c>
      <c r="IF146" s="780" t="s">
        <v>451</v>
      </c>
      <c r="IG146" s="783"/>
      <c r="IH146" s="783"/>
      <c r="II146" s="780" t="s">
        <v>7529</v>
      </c>
      <c r="IJ146" s="783"/>
      <c r="IK146" s="783"/>
      <c r="IL146" s="90"/>
      <c r="IM146" s="95" t="s">
        <v>481</v>
      </c>
      <c r="IN146" s="95" t="s">
        <v>481</v>
      </c>
      <c r="IO146" s="780"/>
      <c r="IP146" s="780"/>
      <c r="IQ146" s="780">
        <v>1</v>
      </c>
      <c r="IR146" s="785"/>
      <c r="IS146" s="780" t="s">
        <v>481</v>
      </c>
      <c r="IT146" s="780"/>
      <c r="IU146" s="780">
        <v>2</v>
      </c>
      <c r="IV146" s="780">
        <v>1</v>
      </c>
      <c r="IW146" s="95"/>
      <c r="IX146" s="95">
        <v>2</v>
      </c>
      <c r="IY146" s="95"/>
      <c r="IZ146" s="95"/>
      <c r="JA146" s="95"/>
      <c r="JB146" s="95">
        <v>27</v>
      </c>
      <c r="JC146" s="95">
        <v>1</v>
      </c>
      <c r="JD146" s="95"/>
      <c r="JE146" s="95"/>
      <c r="JF146" s="95"/>
      <c r="JG146" s="95"/>
      <c r="JH146" s="95"/>
      <c r="JI146" s="95">
        <v>1</v>
      </c>
      <c r="JJ146" s="95"/>
      <c r="JK146" s="95"/>
      <c r="JL146" s="95"/>
      <c r="JM146" s="95"/>
      <c r="JN146" s="95"/>
      <c r="JO146" s="95"/>
      <c r="JP146" s="95"/>
      <c r="JQ146" s="95"/>
      <c r="JR146" s="95">
        <v>4</v>
      </c>
      <c r="JS146" s="780" t="s">
        <v>451</v>
      </c>
      <c r="JT146" s="780" t="s">
        <v>451</v>
      </c>
      <c r="JU146" s="780">
        <v>11</v>
      </c>
      <c r="JV146" s="780"/>
      <c r="JW146" s="780"/>
      <c r="JX146" s="780">
        <v>1</v>
      </c>
      <c r="JY146" s="780"/>
      <c r="JZ146" s="780"/>
      <c r="KA146" s="783"/>
      <c r="KB146" s="780">
        <v>16</v>
      </c>
      <c r="KC146" s="780">
        <v>1</v>
      </c>
      <c r="KD146" s="780"/>
      <c r="KE146" s="780"/>
      <c r="KF146" s="780">
        <v>8</v>
      </c>
      <c r="KG146" s="780">
        <v>0</v>
      </c>
      <c r="KH146" s="780">
        <v>3</v>
      </c>
      <c r="KI146" s="780"/>
      <c r="KJ146" s="780">
        <v>4</v>
      </c>
      <c r="KK146" s="780"/>
      <c r="KL146" s="780"/>
      <c r="KM146" s="780"/>
      <c r="KN146" s="780">
        <v>4</v>
      </c>
      <c r="KO146" s="780">
        <v>1</v>
      </c>
      <c r="KP146" s="95">
        <v>1</v>
      </c>
      <c r="KQ146" s="783"/>
      <c r="KR146" s="90"/>
      <c r="KS146" s="783"/>
      <c r="KT146" s="90">
        <v>1</v>
      </c>
      <c r="KU146" s="90">
        <v>27</v>
      </c>
      <c r="KV146" s="90"/>
      <c r="KW146" s="90"/>
      <c r="KX146" s="90">
        <v>4</v>
      </c>
      <c r="KY146" s="90">
        <v>7</v>
      </c>
      <c r="KZ146" s="90"/>
      <c r="LA146" s="90" t="s">
        <v>481</v>
      </c>
      <c r="LB146" s="90" t="s">
        <v>481</v>
      </c>
      <c r="LC146" s="90" t="s">
        <v>481</v>
      </c>
      <c r="LD146" s="90" t="s">
        <v>481</v>
      </c>
      <c r="LE146" s="90" t="s">
        <v>481</v>
      </c>
      <c r="LF146" s="90" t="s">
        <v>481</v>
      </c>
      <c r="LG146" s="90" t="s">
        <v>481</v>
      </c>
      <c r="LH146" s="90"/>
      <c r="LI146" s="90">
        <v>0</v>
      </c>
      <c r="LJ146" s="90"/>
      <c r="LK146" s="90">
        <v>0</v>
      </c>
      <c r="LL146" s="90">
        <v>21</v>
      </c>
      <c r="LM146" s="90"/>
      <c r="LN146" s="90"/>
      <c r="LO146" s="90"/>
      <c r="LP146" s="90"/>
      <c r="LQ146" s="90"/>
    </row>
    <row r="147" spans="1:329" ht="16.5" customHeight="1" x14ac:dyDescent="0.2">
      <c r="A147" s="757"/>
      <c r="B147" s="767"/>
      <c r="C147" s="83" t="s">
        <v>388</v>
      </c>
      <c r="D147" s="69" t="s">
        <v>389</v>
      </c>
      <c r="E147" s="85" t="s">
        <v>251</v>
      </c>
      <c r="F147" s="783"/>
      <c r="G147" s="95"/>
      <c r="H147" s="783"/>
      <c r="I147" s="783"/>
      <c r="J147" s="95"/>
      <c r="K147" s="780"/>
      <c r="L147" s="69">
        <v>17</v>
      </c>
      <c r="M147" s="69">
        <v>14</v>
      </c>
      <c r="N147" s="69">
        <v>14</v>
      </c>
      <c r="O147" s="69">
        <v>15</v>
      </c>
      <c r="P147" s="69">
        <v>14</v>
      </c>
      <c r="Q147" s="95">
        <v>530</v>
      </c>
      <c r="R147" s="780">
        <v>105</v>
      </c>
      <c r="S147" s="95">
        <v>28</v>
      </c>
      <c r="T147" s="780">
        <v>56</v>
      </c>
      <c r="U147" s="780">
        <v>75</v>
      </c>
      <c r="V147" s="95"/>
      <c r="W147" s="780" t="s">
        <v>451</v>
      </c>
      <c r="X147" s="95"/>
      <c r="Y147" s="95">
        <v>52</v>
      </c>
      <c r="Z147" s="95">
        <v>35</v>
      </c>
      <c r="AA147" s="783"/>
      <c r="AB147" s="95"/>
      <c r="AC147" s="784"/>
      <c r="AD147" s="783"/>
      <c r="AE147" s="783"/>
      <c r="AF147" s="783"/>
      <c r="AG147" s="783"/>
      <c r="AH147" s="783"/>
      <c r="AI147" s="783"/>
      <c r="AJ147" s="780"/>
      <c r="AK147" s="780"/>
      <c r="AL147" s="95"/>
      <c r="AM147" s="95"/>
      <c r="AN147" s="95"/>
      <c r="AO147" s="783"/>
      <c r="AP147" s="95"/>
      <c r="AQ147" s="783"/>
      <c r="AR147" s="780">
        <v>100</v>
      </c>
      <c r="AS147" s="780"/>
      <c r="AT147" s="783"/>
      <c r="AU147" s="95"/>
      <c r="AV147" s="780"/>
      <c r="AW147" s="780"/>
      <c r="AX147" s="95">
        <v>100</v>
      </c>
      <c r="AY147" s="95"/>
      <c r="AZ147" s="783"/>
      <c r="BA147" s="783"/>
      <c r="BB147" s="783"/>
      <c r="BC147" s="783"/>
      <c r="BD147" s="95">
        <v>16</v>
      </c>
      <c r="BE147" s="95"/>
      <c r="BF147" s="95"/>
      <c r="BG147" s="69">
        <v>0</v>
      </c>
      <c r="BH147" s="783"/>
      <c r="BI147" s="783"/>
      <c r="BJ147" s="783"/>
      <c r="BK147" s="783"/>
      <c r="BL147" s="783"/>
      <c r="BM147" s="783"/>
      <c r="BN147" s="783"/>
      <c r="BO147" s="783"/>
      <c r="BP147" s="69">
        <v>43</v>
      </c>
      <c r="BQ147" s="69" t="s">
        <v>492</v>
      </c>
      <c r="BR147" s="783"/>
      <c r="BS147" s="783" t="s">
        <v>481</v>
      </c>
      <c r="BT147" s="783"/>
      <c r="BU147" s="780" t="s">
        <v>481</v>
      </c>
      <c r="BV147" s="95"/>
      <c r="BW147" s="780" t="s">
        <v>809</v>
      </c>
      <c r="BX147" s="95"/>
      <c r="BY147" s="95"/>
      <c r="BZ147" s="95">
        <v>200</v>
      </c>
      <c r="CA147" s="95">
        <v>3</v>
      </c>
      <c r="CB147" s="95">
        <v>3</v>
      </c>
      <c r="CC147" s="95" t="s">
        <v>451</v>
      </c>
      <c r="CD147" s="95" t="s">
        <v>451</v>
      </c>
      <c r="CE147" s="95"/>
      <c r="CF147" s="95" t="s">
        <v>481</v>
      </c>
      <c r="CG147" s="95"/>
      <c r="CH147" s="780">
        <v>1</v>
      </c>
      <c r="CI147" s="95"/>
      <c r="CJ147" s="780"/>
      <c r="CK147" s="780"/>
      <c r="CL147" s="780"/>
      <c r="CM147" s="780"/>
      <c r="CN147" s="780" t="s">
        <v>481</v>
      </c>
      <c r="CO147" s="780"/>
      <c r="CP147" s="780"/>
      <c r="CQ147" s="780">
        <v>0</v>
      </c>
      <c r="CR147" s="95">
        <v>0</v>
      </c>
      <c r="CS147" s="780">
        <v>0</v>
      </c>
      <c r="CT147" s="95">
        <v>0</v>
      </c>
      <c r="CU147" s="780">
        <v>0</v>
      </c>
      <c r="CV147" s="780" t="s">
        <v>481</v>
      </c>
      <c r="CW147" s="780"/>
      <c r="CX147" s="780"/>
      <c r="CY147" s="780">
        <v>28</v>
      </c>
      <c r="CZ147" s="95">
        <v>23</v>
      </c>
      <c r="DA147" s="780"/>
      <c r="DB147" s="95">
        <v>12</v>
      </c>
      <c r="DC147" s="780">
        <v>30</v>
      </c>
      <c r="DD147" s="780"/>
      <c r="DE147" s="780"/>
      <c r="DF147" s="780"/>
      <c r="DG147" s="95">
        <v>0</v>
      </c>
      <c r="DH147" s="94"/>
      <c r="DI147" s="95" t="s">
        <v>481</v>
      </c>
      <c r="DJ147" s="95" t="s">
        <v>481</v>
      </c>
      <c r="DK147" s="95"/>
      <c r="DL147" s="95">
        <v>1275</v>
      </c>
      <c r="DM147" s="780" t="s">
        <v>451</v>
      </c>
      <c r="DN147" s="780"/>
      <c r="DO147" s="780"/>
      <c r="DP147" s="780"/>
      <c r="DQ147" s="785"/>
      <c r="DR147" s="780"/>
      <c r="DS147" s="783"/>
      <c r="DT147" s="783"/>
      <c r="DU147" s="783"/>
      <c r="DV147" s="84">
        <v>500</v>
      </c>
      <c r="DW147" s="84">
        <v>112</v>
      </c>
      <c r="DX147" s="780">
        <v>15</v>
      </c>
      <c r="DY147" s="783"/>
      <c r="DZ147" s="780">
        <v>0</v>
      </c>
      <c r="EA147" s="780"/>
      <c r="EB147" s="95"/>
      <c r="EC147" s="783"/>
      <c r="ED147" s="95"/>
      <c r="EE147" s="783"/>
      <c r="EF147" s="783"/>
      <c r="EG147" s="783"/>
      <c r="EH147" s="783"/>
      <c r="EI147" s="780"/>
      <c r="EJ147" s="780"/>
      <c r="EK147" s="780">
        <v>87</v>
      </c>
      <c r="EL147" s="780">
        <v>10594</v>
      </c>
      <c r="EM147" s="780">
        <v>23</v>
      </c>
      <c r="EN147" s="780">
        <v>767</v>
      </c>
      <c r="EO147" s="780">
        <v>8</v>
      </c>
      <c r="EP147" s="780"/>
      <c r="EQ147" s="783"/>
      <c r="ER147" s="780">
        <v>0</v>
      </c>
      <c r="ES147" s="780">
        <v>0</v>
      </c>
      <c r="ET147" s="780"/>
      <c r="EU147" s="780">
        <v>21</v>
      </c>
      <c r="EV147" s="780">
        <v>55</v>
      </c>
      <c r="EW147" s="780">
        <v>120</v>
      </c>
      <c r="EX147" s="780" t="s">
        <v>451</v>
      </c>
      <c r="EY147" s="780"/>
      <c r="EZ147" s="95" t="s">
        <v>481</v>
      </c>
      <c r="FA147" s="95">
        <v>98</v>
      </c>
      <c r="FB147" s="780">
        <v>233</v>
      </c>
      <c r="FC147" s="780"/>
      <c r="FD147" s="780"/>
      <c r="FE147" s="780"/>
      <c r="FF147" s="780" t="s">
        <v>481</v>
      </c>
      <c r="FG147" s="780" t="s">
        <v>481</v>
      </c>
      <c r="FH147" s="780">
        <v>40</v>
      </c>
      <c r="FI147" s="780"/>
      <c r="FJ147" s="780" t="s">
        <v>7530</v>
      </c>
      <c r="FK147" s="780">
        <v>48</v>
      </c>
      <c r="FL147" s="780">
        <v>15</v>
      </c>
      <c r="FM147" s="780"/>
      <c r="FN147" s="780"/>
      <c r="FO147" s="780"/>
      <c r="FP147" s="780"/>
      <c r="FQ147" s="780">
        <v>63</v>
      </c>
      <c r="FR147" s="780">
        <v>72</v>
      </c>
      <c r="FS147" s="780">
        <v>85</v>
      </c>
      <c r="FT147" s="780">
        <v>72</v>
      </c>
      <c r="FU147" s="783"/>
      <c r="FV147" s="785">
        <v>230</v>
      </c>
      <c r="FW147" s="780">
        <v>80</v>
      </c>
      <c r="FX147" s="95"/>
      <c r="FY147" s="95">
        <v>18</v>
      </c>
      <c r="FZ147" s="780"/>
      <c r="GA147" s="780">
        <v>20</v>
      </c>
      <c r="GB147" s="780"/>
      <c r="GC147" s="780"/>
      <c r="GD147" s="780">
        <v>22</v>
      </c>
      <c r="GE147" s="783"/>
      <c r="GF147" s="95"/>
      <c r="GG147" s="785" t="s">
        <v>481</v>
      </c>
      <c r="GH147" s="783"/>
      <c r="GI147" s="780">
        <v>35</v>
      </c>
      <c r="GJ147" s="780">
        <v>18</v>
      </c>
      <c r="GK147" s="780">
        <v>1593</v>
      </c>
      <c r="GL147" s="780">
        <v>1593</v>
      </c>
      <c r="GM147" s="780" t="s">
        <v>481</v>
      </c>
      <c r="GN147" s="780" t="s">
        <v>481</v>
      </c>
      <c r="GO147" s="780" t="s">
        <v>481</v>
      </c>
      <c r="GP147" s="780" t="s">
        <v>481</v>
      </c>
      <c r="GQ147" s="780" t="s">
        <v>481</v>
      </c>
      <c r="GR147" s="780" t="s">
        <v>481</v>
      </c>
      <c r="GS147" s="780">
        <v>100</v>
      </c>
      <c r="GT147" s="780" t="s">
        <v>481</v>
      </c>
      <c r="GU147" s="780">
        <v>26</v>
      </c>
      <c r="GV147" s="780">
        <v>318</v>
      </c>
      <c r="GW147" s="780" t="s">
        <v>481</v>
      </c>
      <c r="GX147" s="780" t="s">
        <v>481</v>
      </c>
      <c r="GY147" s="780"/>
      <c r="GZ147" s="780">
        <v>23</v>
      </c>
      <c r="HA147" s="780" t="s">
        <v>481</v>
      </c>
      <c r="HB147" s="780" t="s">
        <v>481</v>
      </c>
      <c r="HC147" s="780" t="s">
        <v>481</v>
      </c>
      <c r="HD147" s="780">
        <v>13</v>
      </c>
      <c r="HE147" s="783"/>
      <c r="HF147" s="783"/>
      <c r="HG147" s="783"/>
      <c r="HH147" s="783"/>
      <c r="HI147" s="780"/>
      <c r="HJ147" s="95" t="s">
        <v>481</v>
      </c>
      <c r="HK147" s="95" t="s">
        <v>451</v>
      </c>
      <c r="HL147" s="780">
        <v>0</v>
      </c>
      <c r="HM147" s="95"/>
      <c r="HN147" s="783"/>
      <c r="HO147" s="783"/>
      <c r="HP147" s="783"/>
      <c r="HQ147" s="783"/>
      <c r="HR147" s="783"/>
      <c r="HS147" s="780">
        <v>73</v>
      </c>
      <c r="HT147" s="780"/>
      <c r="HU147" s="780">
        <v>715</v>
      </c>
      <c r="HV147" s="780" t="s">
        <v>451</v>
      </c>
      <c r="HW147" s="780">
        <v>348</v>
      </c>
      <c r="HX147" s="780" t="s">
        <v>481</v>
      </c>
      <c r="HY147" s="780">
        <v>37</v>
      </c>
      <c r="HZ147" s="780">
        <v>37</v>
      </c>
      <c r="IA147" s="780">
        <v>1024</v>
      </c>
      <c r="IB147" s="780" t="s">
        <v>451</v>
      </c>
      <c r="IC147" s="780">
        <v>97</v>
      </c>
      <c r="ID147" s="780"/>
      <c r="IE147" s="780" t="s">
        <v>7531</v>
      </c>
      <c r="IF147" s="780" t="s">
        <v>451</v>
      </c>
      <c r="IG147" s="783"/>
      <c r="IH147" s="783"/>
      <c r="II147" s="780" t="s">
        <v>7532</v>
      </c>
      <c r="IJ147" s="783"/>
      <c r="IK147" s="783"/>
      <c r="IL147" s="90"/>
      <c r="IM147" s="95" t="s">
        <v>481</v>
      </c>
      <c r="IN147" s="95" t="s">
        <v>481</v>
      </c>
      <c r="IO147" s="780"/>
      <c r="IP147" s="780"/>
      <c r="IQ147" s="780">
        <v>10</v>
      </c>
      <c r="IR147" s="785"/>
      <c r="IS147" s="780" t="s">
        <v>481</v>
      </c>
      <c r="IT147" s="780"/>
      <c r="IU147" s="780">
        <v>50</v>
      </c>
      <c r="IV147" s="780">
        <v>30</v>
      </c>
      <c r="IW147" s="95"/>
      <c r="IX147" s="95">
        <v>50</v>
      </c>
      <c r="IY147" s="95"/>
      <c r="IZ147" s="95"/>
      <c r="JA147" s="95"/>
      <c r="JB147" s="95">
        <v>1380</v>
      </c>
      <c r="JC147" s="95">
        <v>13</v>
      </c>
      <c r="JD147" s="95"/>
      <c r="JE147" s="95"/>
      <c r="JF147" s="95"/>
      <c r="JG147" s="95"/>
      <c r="JH147" s="95"/>
      <c r="JI147" s="95">
        <v>15</v>
      </c>
      <c r="JJ147" s="95"/>
      <c r="JK147" s="95"/>
      <c r="JL147" s="95"/>
      <c r="JM147" s="95"/>
      <c r="JN147" s="95"/>
      <c r="JO147" s="95"/>
      <c r="JP147" s="95"/>
      <c r="JQ147" s="95"/>
      <c r="JR147" s="95">
        <v>8</v>
      </c>
      <c r="JS147" s="780" t="s">
        <v>451</v>
      </c>
      <c r="JT147" s="780" t="s">
        <v>451</v>
      </c>
      <c r="JU147" s="780">
        <v>57</v>
      </c>
      <c r="JV147" s="780"/>
      <c r="JW147" s="780"/>
      <c r="JX147" s="780">
        <v>38</v>
      </c>
      <c r="JY147" s="780"/>
      <c r="JZ147" s="780"/>
      <c r="KA147" s="783"/>
      <c r="KB147" s="780">
        <v>123</v>
      </c>
      <c r="KC147" s="780">
        <v>6</v>
      </c>
      <c r="KD147" s="780"/>
      <c r="KE147" s="780"/>
      <c r="KF147" s="780">
        <v>6</v>
      </c>
      <c r="KG147" s="780">
        <v>0</v>
      </c>
      <c r="KH147" s="780">
        <v>53</v>
      </c>
      <c r="KI147" s="780">
        <v>15</v>
      </c>
      <c r="KJ147" s="780">
        <v>25</v>
      </c>
      <c r="KK147" s="780"/>
      <c r="KL147" s="780"/>
      <c r="KM147" s="780"/>
      <c r="KN147" s="780">
        <v>25</v>
      </c>
      <c r="KO147" s="780">
        <v>2800</v>
      </c>
      <c r="KP147" s="95">
        <v>35</v>
      </c>
      <c r="KQ147" s="783"/>
      <c r="KR147" s="90"/>
      <c r="KS147" s="783"/>
      <c r="KT147" s="90">
        <v>10</v>
      </c>
      <c r="KU147" s="90">
        <v>425</v>
      </c>
      <c r="KV147" s="90"/>
      <c r="KW147" s="90"/>
      <c r="KX147" s="90">
        <v>60</v>
      </c>
      <c r="KY147" s="90">
        <v>102</v>
      </c>
      <c r="KZ147" s="90"/>
      <c r="LA147" s="90" t="s">
        <v>1739</v>
      </c>
      <c r="LB147" s="90" t="s">
        <v>481</v>
      </c>
      <c r="LC147" s="90" t="s">
        <v>481</v>
      </c>
      <c r="LD147" s="90" t="s">
        <v>481</v>
      </c>
      <c r="LE147" s="90" t="s">
        <v>481</v>
      </c>
      <c r="LF147" s="90" t="s">
        <v>481</v>
      </c>
      <c r="LG147" s="90" t="s">
        <v>481</v>
      </c>
      <c r="LH147" s="90"/>
      <c r="LI147" s="90">
        <v>0</v>
      </c>
      <c r="LJ147" s="90"/>
      <c r="LK147" s="90">
        <v>0</v>
      </c>
      <c r="LL147" s="90">
        <v>1200</v>
      </c>
      <c r="LM147" s="90"/>
      <c r="LN147" s="90"/>
      <c r="LO147" s="90"/>
      <c r="LP147" s="90"/>
      <c r="LQ147" s="90"/>
    </row>
    <row r="148" spans="1:329" ht="409.5" customHeight="1" x14ac:dyDescent="0.2">
      <c r="A148" s="774">
        <v>20</v>
      </c>
      <c r="B148" s="751" t="s">
        <v>445</v>
      </c>
      <c r="C148" s="83" t="s">
        <v>391</v>
      </c>
      <c r="D148" s="69" t="s">
        <v>402</v>
      </c>
      <c r="E148" s="85" t="s">
        <v>92</v>
      </c>
      <c r="F148" s="783"/>
      <c r="G148" s="95"/>
      <c r="H148" s="783"/>
      <c r="I148" s="783"/>
      <c r="J148" s="95" t="s">
        <v>7533</v>
      </c>
      <c r="K148" s="780" t="s">
        <v>7534</v>
      </c>
      <c r="L148" s="69" t="s">
        <v>7535</v>
      </c>
      <c r="M148" s="69" t="s">
        <v>7536</v>
      </c>
      <c r="N148" s="69" t="s">
        <v>7537</v>
      </c>
      <c r="O148" s="69" t="s">
        <v>7538</v>
      </c>
      <c r="P148" s="69" t="s">
        <v>7539</v>
      </c>
      <c r="Q148" s="95" t="s">
        <v>7540</v>
      </c>
      <c r="R148" s="780" t="s">
        <v>7541</v>
      </c>
      <c r="S148" s="95" t="s">
        <v>7542</v>
      </c>
      <c r="T148" s="780" t="s">
        <v>7543</v>
      </c>
      <c r="U148" s="780" t="s">
        <v>7544</v>
      </c>
      <c r="V148" s="95" t="s">
        <v>7544</v>
      </c>
      <c r="W148" s="780" t="s">
        <v>7545</v>
      </c>
      <c r="X148" s="95" t="s">
        <v>7546</v>
      </c>
      <c r="Y148" s="95" t="s">
        <v>7547</v>
      </c>
      <c r="Z148" s="95" t="s">
        <v>7548</v>
      </c>
      <c r="AA148" s="783"/>
      <c r="AB148" s="95" t="s">
        <v>7549</v>
      </c>
      <c r="AC148" s="784" t="s">
        <v>7550</v>
      </c>
      <c r="AD148" s="783"/>
      <c r="AE148" s="783"/>
      <c r="AF148" s="783"/>
      <c r="AG148" s="783"/>
      <c r="AH148" s="783"/>
      <c r="AI148" s="783"/>
      <c r="AJ148" s="780" t="s">
        <v>7551</v>
      </c>
      <c r="AK148" s="780" t="s">
        <v>7552</v>
      </c>
      <c r="AL148" s="95" t="s">
        <v>7553</v>
      </c>
      <c r="AM148" s="95" t="s">
        <v>7554</v>
      </c>
      <c r="AN148" s="95" t="s">
        <v>7555</v>
      </c>
      <c r="AO148" s="783"/>
      <c r="AP148" s="95" t="s">
        <v>7556</v>
      </c>
      <c r="AQ148" s="783"/>
      <c r="AR148" s="780" t="s">
        <v>7557</v>
      </c>
      <c r="AS148" s="780" t="s">
        <v>7558</v>
      </c>
      <c r="AT148" s="783"/>
      <c r="AU148" s="95" t="s">
        <v>7559</v>
      </c>
      <c r="AV148" s="780" t="s">
        <v>7560</v>
      </c>
      <c r="AW148" s="780" t="s">
        <v>7561</v>
      </c>
      <c r="AX148" s="95" t="s">
        <v>7562</v>
      </c>
      <c r="AY148" s="95" t="s">
        <v>7563</v>
      </c>
      <c r="AZ148" s="783"/>
      <c r="BA148" s="783"/>
      <c r="BB148" s="783"/>
      <c r="BC148" s="783"/>
      <c r="BD148" s="95" t="s">
        <v>7564</v>
      </c>
      <c r="BE148" s="95" t="s">
        <v>7565</v>
      </c>
      <c r="BF148" s="95" t="s">
        <v>7566</v>
      </c>
      <c r="BG148" s="780" t="s">
        <v>7567</v>
      </c>
      <c r="BH148" s="780" t="s">
        <v>7568</v>
      </c>
      <c r="BI148" s="780" t="s">
        <v>7569</v>
      </c>
      <c r="BJ148" s="780" t="s">
        <v>7570</v>
      </c>
      <c r="BK148" s="783"/>
      <c r="BL148" s="780" t="s">
        <v>7571</v>
      </c>
      <c r="BM148" s="780" t="s">
        <v>7572</v>
      </c>
      <c r="BN148" s="780" t="s">
        <v>7573</v>
      </c>
      <c r="BO148" s="780" t="s">
        <v>7574</v>
      </c>
      <c r="BP148" s="780" t="s">
        <v>7575</v>
      </c>
      <c r="BQ148" s="780" t="s">
        <v>7576</v>
      </c>
      <c r="BR148" s="780" t="s">
        <v>7577</v>
      </c>
      <c r="BS148" s="780" t="s">
        <v>7578</v>
      </c>
      <c r="BT148" s="783"/>
      <c r="BU148" s="780" t="s">
        <v>7579</v>
      </c>
      <c r="BV148" s="95" t="s">
        <v>7580</v>
      </c>
      <c r="BW148" s="780" t="s">
        <v>7581</v>
      </c>
      <c r="BX148" s="95" t="s">
        <v>7582</v>
      </c>
      <c r="BY148" s="95" t="s">
        <v>7583</v>
      </c>
      <c r="BZ148" s="95" t="s">
        <v>7584</v>
      </c>
      <c r="CA148" s="95" t="s">
        <v>7585</v>
      </c>
      <c r="CB148" s="95" t="s">
        <v>7586</v>
      </c>
      <c r="CC148" s="95" t="s">
        <v>7587</v>
      </c>
      <c r="CD148" s="95" t="s">
        <v>7588</v>
      </c>
      <c r="CE148" s="95" t="s">
        <v>7589</v>
      </c>
      <c r="CF148" s="95" t="s">
        <v>7590</v>
      </c>
      <c r="CG148" s="95" t="s">
        <v>7591</v>
      </c>
      <c r="CH148" s="780" t="s">
        <v>7592</v>
      </c>
      <c r="CI148" s="95" t="s">
        <v>7593</v>
      </c>
      <c r="CJ148" s="780" t="s">
        <v>7594</v>
      </c>
      <c r="CK148" s="780" t="s">
        <v>7595</v>
      </c>
      <c r="CL148" s="780" t="s">
        <v>7596</v>
      </c>
      <c r="CM148" s="780" t="s">
        <v>7597</v>
      </c>
      <c r="CN148" s="780" t="s">
        <v>7598</v>
      </c>
      <c r="CO148" s="780" t="s">
        <v>7599</v>
      </c>
      <c r="CP148" s="780" t="s">
        <v>7600</v>
      </c>
      <c r="CQ148" s="780" t="s">
        <v>7601</v>
      </c>
      <c r="CR148" s="95" t="s">
        <v>7602</v>
      </c>
      <c r="CS148" s="780" t="s">
        <v>7603</v>
      </c>
      <c r="CT148" s="95" t="s">
        <v>7604</v>
      </c>
      <c r="CU148" s="780" t="s">
        <v>7605</v>
      </c>
      <c r="CV148" s="780" t="s">
        <v>7606</v>
      </c>
      <c r="CW148" s="780" t="s">
        <v>7607</v>
      </c>
      <c r="CX148" s="780" t="s">
        <v>7608</v>
      </c>
      <c r="CY148" s="780" t="s">
        <v>7609</v>
      </c>
      <c r="CZ148" s="95" t="s">
        <v>7610</v>
      </c>
      <c r="DA148" s="780" t="s">
        <v>7611</v>
      </c>
      <c r="DB148" s="95" t="s">
        <v>7612</v>
      </c>
      <c r="DC148" s="780" t="s">
        <v>7613</v>
      </c>
      <c r="DD148" s="780" t="s">
        <v>7614</v>
      </c>
      <c r="DE148" s="780" t="s">
        <v>7615</v>
      </c>
      <c r="DF148" s="780" t="s">
        <v>7616</v>
      </c>
      <c r="DG148" s="95" t="s">
        <v>7617</v>
      </c>
      <c r="DH148" s="94" t="s">
        <v>7618</v>
      </c>
      <c r="DI148" s="95" t="s">
        <v>7619</v>
      </c>
      <c r="DJ148" s="95" t="s">
        <v>7620</v>
      </c>
      <c r="DK148" s="95" t="s">
        <v>7621</v>
      </c>
      <c r="DL148" s="95" t="s">
        <v>7622</v>
      </c>
      <c r="DM148" s="780" t="s">
        <v>7623</v>
      </c>
      <c r="DN148" s="780" t="s">
        <v>7624</v>
      </c>
      <c r="DO148" s="780" t="s">
        <v>7625</v>
      </c>
      <c r="DP148" s="780" t="s">
        <v>7626</v>
      </c>
      <c r="DQ148" s="785" t="s">
        <v>7627</v>
      </c>
      <c r="DR148" s="780" t="s">
        <v>7628</v>
      </c>
      <c r="DS148" s="783"/>
      <c r="DT148" s="783"/>
      <c r="DU148" s="783"/>
      <c r="DV148" s="84" t="s">
        <v>7629</v>
      </c>
      <c r="DW148" s="84" t="s">
        <v>7630</v>
      </c>
      <c r="DX148" s="780" t="s">
        <v>7631</v>
      </c>
      <c r="DY148" s="783"/>
      <c r="DZ148" s="780" t="s">
        <v>7632</v>
      </c>
      <c r="EA148" s="780" t="s">
        <v>7633</v>
      </c>
      <c r="EB148" s="95" t="s">
        <v>7634</v>
      </c>
      <c r="EC148" s="783"/>
      <c r="ED148" s="95"/>
      <c r="EE148" s="783"/>
      <c r="EF148" s="783"/>
      <c r="EG148" s="783"/>
      <c r="EH148" s="783"/>
      <c r="EI148" s="780" t="s">
        <v>7635</v>
      </c>
      <c r="EJ148" s="780" t="s">
        <v>7635</v>
      </c>
      <c r="EK148" s="780" t="s">
        <v>7636</v>
      </c>
      <c r="EL148" s="780" t="s">
        <v>7637</v>
      </c>
      <c r="EM148" s="780" t="s">
        <v>7638</v>
      </c>
      <c r="EN148" s="780" t="s">
        <v>7639</v>
      </c>
      <c r="EO148" s="780" t="s">
        <v>7640</v>
      </c>
      <c r="EP148" s="780" t="s">
        <v>7641</v>
      </c>
      <c r="EQ148" s="783"/>
      <c r="ER148" s="780" t="s">
        <v>7642</v>
      </c>
      <c r="ES148" s="780" t="s">
        <v>7643</v>
      </c>
      <c r="ET148" s="780" t="s">
        <v>7644</v>
      </c>
      <c r="EU148" s="780" t="s">
        <v>7645</v>
      </c>
      <c r="EV148" s="780" t="s">
        <v>7645</v>
      </c>
      <c r="EW148" s="780" t="s">
        <v>7646</v>
      </c>
      <c r="EX148" s="780" t="s">
        <v>7647</v>
      </c>
      <c r="EY148" s="780" t="s">
        <v>7648</v>
      </c>
      <c r="EZ148" s="95" t="s">
        <v>7649</v>
      </c>
      <c r="FA148" s="95" t="s">
        <v>7650</v>
      </c>
      <c r="FB148" s="780" t="s">
        <v>7651</v>
      </c>
      <c r="FC148" s="780" t="s">
        <v>7652</v>
      </c>
      <c r="FD148" s="780" t="s">
        <v>7653</v>
      </c>
      <c r="FE148" s="780" t="s">
        <v>7654</v>
      </c>
      <c r="FF148" s="780" t="s">
        <v>7655</v>
      </c>
      <c r="FG148" s="780" t="s">
        <v>7655</v>
      </c>
      <c r="FH148" s="780" t="s">
        <v>7656</v>
      </c>
      <c r="FI148" s="780" t="s">
        <v>7657</v>
      </c>
      <c r="FJ148" s="780" t="s">
        <v>7658</v>
      </c>
      <c r="FK148" s="780" t="s">
        <v>7659</v>
      </c>
      <c r="FL148" s="780" t="s">
        <v>7660</v>
      </c>
      <c r="FM148" s="780" t="s">
        <v>7661</v>
      </c>
      <c r="FN148" s="780" t="s">
        <v>7662</v>
      </c>
      <c r="FO148" s="780" t="s">
        <v>7663</v>
      </c>
      <c r="FP148" s="780" t="s">
        <v>7664</v>
      </c>
      <c r="FQ148" s="780" t="s">
        <v>7665</v>
      </c>
      <c r="FR148" s="780" t="s">
        <v>7666</v>
      </c>
      <c r="FS148" s="780" t="s">
        <v>7667</v>
      </c>
      <c r="FT148" s="780" t="s">
        <v>7668</v>
      </c>
      <c r="FU148" s="783"/>
      <c r="FV148" s="785" t="s">
        <v>7669</v>
      </c>
      <c r="FW148" s="780" t="s">
        <v>7670</v>
      </c>
      <c r="FX148" s="95" t="s">
        <v>7671</v>
      </c>
      <c r="FY148" s="95" t="s">
        <v>7672</v>
      </c>
      <c r="FZ148" s="780" t="s">
        <v>7673</v>
      </c>
      <c r="GA148" s="780" t="s">
        <v>7674</v>
      </c>
      <c r="GB148" s="780" t="s">
        <v>7674</v>
      </c>
      <c r="GC148" s="780" t="s">
        <v>7675</v>
      </c>
      <c r="GD148" s="780" t="s">
        <v>7676</v>
      </c>
      <c r="GE148" s="783"/>
      <c r="GF148" s="95" t="s">
        <v>7677</v>
      </c>
      <c r="GG148" s="785" t="s">
        <v>7678</v>
      </c>
      <c r="GH148" s="783"/>
      <c r="GI148" s="780" t="s">
        <v>7679</v>
      </c>
      <c r="GJ148" s="780" t="s">
        <v>7680</v>
      </c>
      <c r="GK148" s="780" t="s">
        <v>7681</v>
      </c>
      <c r="GL148" s="780" t="s">
        <v>7681</v>
      </c>
      <c r="GM148" s="780" t="s">
        <v>7682</v>
      </c>
      <c r="GN148" s="780" t="s">
        <v>7682</v>
      </c>
      <c r="GO148" s="780" t="s">
        <v>7683</v>
      </c>
      <c r="GP148" s="780" t="s">
        <v>7684</v>
      </c>
      <c r="GQ148" s="780" t="s">
        <v>7685</v>
      </c>
      <c r="GR148" s="780" t="s">
        <v>7686</v>
      </c>
      <c r="GS148" s="780" t="s">
        <v>7687</v>
      </c>
      <c r="GT148" s="780" t="s">
        <v>7688</v>
      </c>
      <c r="GU148" s="780" t="s">
        <v>7689</v>
      </c>
      <c r="GV148" s="780" t="s">
        <v>7690</v>
      </c>
      <c r="GW148" s="780" t="s">
        <v>481</v>
      </c>
      <c r="GX148" s="780" t="s">
        <v>7691</v>
      </c>
      <c r="GY148" s="780"/>
      <c r="GZ148" s="780" t="s">
        <v>7692</v>
      </c>
      <c r="HA148" s="780" t="s">
        <v>7693</v>
      </c>
      <c r="HB148" s="780" t="s">
        <v>7694</v>
      </c>
      <c r="HC148" s="780" t="s">
        <v>7695</v>
      </c>
      <c r="HD148" s="780" t="s">
        <v>7696</v>
      </c>
      <c r="HE148" s="783"/>
      <c r="HF148" s="783"/>
      <c r="HG148" s="783"/>
      <c r="HH148" s="783"/>
      <c r="HI148" s="780" t="s">
        <v>7697</v>
      </c>
      <c r="HJ148" s="95" t="s">
        <v>7698</v>
      </c>
      <c r="HK148" s="95" t="s">
        <v>7699</v>
      </c>
      <c r="HL148" s="780" t="s">
        <v>7700</v>
      </c>
      <c r="HM148" s="95" t="s">
        <v>7701</v>
      </c>
      <c r="HN148" s="783"/>
      <c r="HO148" s="783"/>
      <c r="HP148" s="783"/>
      <c r="HQ148" s="783"/>
      <c r="HR148" s="783"/>
      <c r="HS148" s="780" t="s">
        <v>7702</v>
      </c>
      <c r="HT148" s="780" t="s">
        <v>7703</v>
      </c>
      <c r="HU148" s="780" t="s">
        <v>7704</v>
      </c>
      <c r="HV148" s="780" t="s">
        <v>7704</v>
      </c>
      <c r="HW148" s="780" t="s">
        <v>7705</v>
      </c>
      <c r="HX148" s="780" t="s">
        <v>7706</v>
      </c>
      <c r="HY148" s="780" t="s">
        <v>7707</v>
      </c>
      <c r="HZ148" s="780" t="s">
        <v>7707</v>
      </c>
      <c r="IA148" s="780" t="s">
        <v>7708</v>
      </c>
      <c r="IB148" s="780" t="s">
        <v>7709</v>
      </c>
      <c r="IC148" s="780" t="s">
        <v>7710</v>
      </c>
      <c r="ID148" s="780" t="s">
        <v>7711</v>
      </c>
      <c r="IE148" s="780" t="s">
        <v>7712</v>
      </c>
      <c r="IF148" s="780" t="s">
        <v>7713</v>
      </c>
      <c r="IG148" s="783"/>
      <c r="IH148" s="783"/>
      <c r="II148" s="780" t="s">
        <v>7714</v>
      </c>
      <c r="IJ148" s="783"/>
      <c r="IK148" s="783"/>
      <c r="IL148" s="90"/>
      <c r="IM148" s="95" t="s">
        <v>7715</v>
      </c>
      <c r="IN148" s="95" t="s">
        <v>7716</v>
      </c>
      <c r="IO148" s="780" t="s">
        <v>7717</v>
      </c>
      <c r="IP148" s="780" t="s">
        <v>7718</v>
      </c>
      <c r="IQ148" s="780" t="s">
        <v>7719</v>
      </c>
      <c r="IR148" s="785" t="s">
        <v>7720</v>
      </c>
      <c r="IS148" s="780" t="s">
        <v>7721</v>
      </c>
      <c r="IT148" s="780" t="s">
        <v>7722</v>
      </c>
      <c r="IU148" s="780" t="s">
        <v>7723</v>
      </c>
      <c r="IV148" s="780" t="s">
        <v>7724</v>
      </c>
      <c r="IW148" s="95" t="s">
        <v>7725</v>
      </c>
      <c r="IX148" s="95" t="s">
        <v>7726</v>
      </c>
      <c r="IY148" s="95" t="s">
        <v>7727</v>
      </c>
      <c r="IZ148" s="95" t="s">
        <v>7728</v>
      </c>
      <c r="JA148" s="95" t="s">
        <v>7729</v>
      </c>
      <c r="JB148" s="95" t="s">
        <v>7730</v>
      </c>
      <c r="JC148" s="95" t="s">
        <v>7731</v>
      </c>
      <c r="JD148" s="95" t="s">
        <v>7732</v>
      </c>
      <c r="JE148" s="95" t="s">
        <v>7732</v>
      </c>
      <c r="JF148" s="95" t="s">
        <v>7732</v>
      </c>
      <c r="JG148" s="95" t="s">
        <v>7732</v>
      </c>
      <c r="JH148" s="95" t="s">
        <v>7732</v>
      </c>
      <c r="JI148" s="95" t="s">
        <v>7733</v>
      </c>
      <c r="JJ148" s="95" t="s">
        <v>7734</v>
      </c>
      <c r="JK148" s="95" t="s">
        <v>7735</v>
      </c>
      <c r="JL148" s="95" t="s">
        <v>7736</v>
      </c>
      <c r="JM148" s="95" t="s">
        <v>7732</v>
      </c>
      <c r="JN148" s="95" t="s">
        <v>7737</v>
      </c>
      <c r="JO148" s="95" t="s">
        <v>7732</v>
      </c>
      <c r="JP148" s="95" t="s">
        <v>7738</v>
      </c>
      <c r="JQ148" s="95" t="s">
        <v>7739</v>
      </c>
      <c r="JR148" s="95" t="s">
        <v>7740</v>
      </c>
      <c r="JS148" s="780" t="s">
        <v>7741</v>
      </c>
      <c r="JT148" s="780" t="s">
        <v>7742</v>
      </c>
      <c r="JU148" s="780" t="s">
        <v>7743</v>
      </c>
      <c r="JV148" s="780" t="s">
        <v>7744</v>
      </c>
      <c r="JW148" s="780" t="s">
        <v>7745</v>
      </c>
      <c r="JX148" s="780" t="s">
        <v>7746</v>
      </c>
      <c r="JY148" s="780" t="s">
        <v>7747</v>
      </c>
      <c r="JZ148" s="780" t="s">
        <v>7748</v>
      </c>
      <c r="KA148" s="783"/>
      <c r="KB148" s="780" t="s">
        <v>7749</v>
      </c>
      <c r="KC148" s="780" t="s">
        <v>7750</v>
      </c>
      <c r="KD148" s="780" t="s">
        <v>7751</v>
      </c>
      <c r="KE148" s="780" t="s">
        <v>7752</v>
      </c>
      <c r="KF148" s="780" t="s">
        <v>7753</v>
      </c>
      <c r="KG148" s="780" t="s">
        <v>7754</v>
      </c>
      <c r="KH148" s="780" t="s">
        <v>7755</v>
      </c>
      <c r="KI148" s="780" t="s">
        <v>7756</v>
      </c>
      <c r="KJ148" s="780" t="s">
        <v>7757</v>
      </c>
      <c r="KK148" s="780" t="s">
        <v>7757</v>
      </c>
      <c r="KL148" s="780" t="s">
        <v>7758</v>
      </c>
      <c r="KM148" s="780" t="s">
        <v>7759</v>
      </c>
      <c r="KN148" s="780" t="s">
        <v>7760</v>
      </c>
      <c r="KO148" s="780" t="s">
        <v>7761</v>
      </c>
      <c r="KP148" s="95" t="s">
        <v>7762</v>
      </c>
      <c r="KQ148" s="783"/>
      <c r="KR148" s="90" t="s">
        <v>7763</v>
      </c>
      <c r="KS148" s="783"/>
      <c r="KT148" s="90" t="s">
        <v>7764</v>
      </c>
      <c r="KU148" s="90" t="s">
        <v>7765</v>
      </c>
      <c r="KV148" s="90" t="s">
        <v>7766</v>
      </c>
      <c r="KW148" s="90" t="s">
        <v>7767</v>
      </c>
      <c r="KX148" s="90" t="s">
        <v>7768</v>
      </c>
      <c r="KY148" s="90" t="s">
        <v>7769</v>
      </c>
      <c r="KZ148" s="90" t="s">
        <v>7770</v>
      </c>
      <c r="LA148" s="90" t="s">
        <v>7771</v>
      </c>
      <c r="LB148" s="90" t="s">
        <v>7772</v>
      </c>
      <c r="LC148" s="90" t="s">
        <v>7773</v>
      </c>
      <c r="LD148" s="90" t="s">
        <v>7774</v>
      </c>
      <c r="LE148" s="90" t="s">
        <v>7775</v>
      </c>
      <c r="LF148" s="90" t="s">
        <v>7776</v>
      </c>
      <c r="LG148" s="90" t="s">
        <v>7777</v>
      </c>
      <c r="LH148" s="90" t="s">
        <v>7778</v>
      </c>
      <c r="LI148" s="90"/>
      <c r="LJ148" s="90" t="s">
        <v>7779</v>
      </c>
      <c r="LK148" s="90" t="s">
        <v>7780</v>
      </c>
      <c r="LL148" s="90" t="s">
        <v>7781</v>
      </c>
      <c r="LM148" s="90" t="s">
        <v>7782</v>
      </c>
      <c r="LN148" s="90" t="s">
        <v>7783</v>
      </c>
      <c r="LO148" s="90" t="s">
        <v>7784</v>
      </c>
      <c r="LP148" s="90" t="s">
        <v>7785</v>
      </c>
      <c r="LQ148" s="90" t="s">
        <v>7786</v>
      </c>
    </row>
    <row r="149" spans="1:329" ht="78.75" customHeight="1" x14ac:dyDescent="0.2">
      <c r="A149" s="750"/>
      <c r="B149" s="751"/>
      <c r="C149" s="83" t="s">
        <v>393</v>
      </c>
      <c r="D149" s="69" t="s">
        <v>394</v>
      </c>
      <c r="E149" s="85" t="s">
        <v>395</v>
      </c>
      <c r="F149" s="783"/>
      <c r="G149" s="95"/>
      <c r="H149" s="783"/>
      <c r="I149" s="783"/>
      <c r="J149" s="95" t="s">
        <v>7787</v>
      </c>
      <c r="K149" s="780" t="s">
        <v>7788</v>
      </c>
      <c r="L149" s="69" t="s">
        <v>7789</v>
      </c>
      <c r="M149" s="69" t="s">
        <v>7790</v>
      </c>
      <c r="N149" s="69" t="s">
        <v>7791</v>
      </c>
      <c r="O149" s="69" t="s">
        <v>7792</v>
      </c>
      <c r="P149" s="69" t="s">
        <v>7793</v>
      </c>
      <c r="Q149" s="95" t="s">
        <v>7794</v>
      </c>
      <c r="R149" s="780" t="s">
        <v>7795</v>
      </c>
      <c r="S149" s="95">
        <v>84724650152</v>
      </c>
      <c r="T149" s="780" t="s">
        <v>7796</v>
      </c>
      <c r="U149" s="780" t="s">
        <v>7797</v>
      </c>
      <c r="V149" s="95" t="s">
        <v>7797</v>
      </c>
      <c r="W149" s="780" t="s">
        <v>7797</v>
      </c>
      <c r="X149" s="95" t="s">
        <v>7798</v>
      </c>
      <c r="Y149" s="95" t="s">
        <v>7799</v>
      </c>
      <c r="Z149" s="95" t="s">
        <v>7800</v>
      </c>
      <c r="AA149" s="783"/>
      <c r="AB149" s="95" t="s">
        <v>7801</v>
      </c>
      <c r="AC149" s="784" t="s">
        <v>7802</v>
      </c>
      <c r="AD149" s="783"/>
      <c r="AE149" s="783"/>
      <c r="AF149" s="783"/>
      <c r="AG149" s="783"/>
      <c r="AH149" s="783"/>
      <c r="AI149" s="783"/>
      <c r="AJ149" s="780" t="s">
        <v>7803</v>
      </c>
      <c r="AK149" s="780" t="s">
        <v>7804</v>
      </c>
      <c r="AL149" s="95" t="s">
        <v>7805</v>
      </c>
      <c r="AM149" s="95" t="s">
        <v>7806</v>
      </c>
      <c r="AN149" s="95">
        <v>84933190483</v>
      </c>
      <c r="AO149" s="783"/>
      <c r="AP149" s="95" t="s">
        <v>7807</v>
      </c>
      <c r="AQ149" s="783"/>
      <c r="AR149" s="780" t="s">
        <v>7808</v>
      </c>
      <c r="AS149" s="780" t="s">
        <v>7809</v>
      </c>
      <c r="AT149" s="783"/>
      <c r="AU149" s="95" t="s">
        <v>7810</v>
      </c>
      <c r="AV149" s="780" t="s">
        <v>7811</v>
      </c>
      <c r="AW149" s="780">
        <v>89534659545</v>
      </c>
      <c r="AX149" s="95" t="s">
        <v>7812</v>
      </c>
      <c r="AY149" s="95" t="s">
        <v>7813</v>
      </c>
      <c r="AZ149" s="783"/>
      <c r="BA149" s="783"/>
      <c r="BB149" s="783"/>
      <c r="BC149" s="783"/>
      <c r="BD149" s="95" t="s">
        <v>7814</v>
      </c>
      <c r="BE149" s="95" t="s">
        <v>7815</v>
      </c>
      <c r="BF149" s="95" t="s">
        <v>7816</v>
      </c>
      <c r="BG149" s="780">
        <v>88214094136</v>
      </c>
      <c r="BH149" s="780" t="s">
        <v>7817</v>
      </c>
      <c r="BI149" s="780" t="s">
        <v>7818</v>
      </c>
      <c r="BJ149" s="780" t="s">
        <v>7819</v>
      </c>
      <c r="BK149" s="783"/>
      <c r="BL149" s="780" t="s">
        <v>7820</v>
      </c>
      <c r="BM149" s="780" t="s">
        <v>7821</v>
      </c>
      <c r="BN149" s="780">
        <v>8213191353</v>
      </c>
      <c r="BO149" s="780">
        <v>88213891450</v>
      </c>
      <c r="BP149" s="780" t="s">
        <v>7822</v>
      </c>
      <c r="BQ149" s="780">
        <v>88213428219</v>
      </c>
      <c r="BR149" s="780" t="s">
        <v>7823</v>
      </c>
      <c r="BS149" s="780">
        <v>88214191935</v>
      </c>
      <c r="BT149" s="783"/>
      <c r="BU149" s="780" t="s">
        <v>7824</v>
      </c>
      <c r="BV149" s="95" t="s">
        <v>7825</v>
      </c>
      <c r="BW149" s="780" t="s">
        <v>7826</v>
      </c>
      <c r="BX149" s="95" t="s">
        <v>7827</v>
      </c>
      <c r="BY149" s="95" t="s">
        <v>7828</v>
      </c>
      <c r="BZ149" s="95" t="s">
        <v>7829</v>
      </c>
      <c r="CA149" s="95" t="s">
        <v>7830</v>
      </c>
      <c r="CB149" s="95" t="s">
        <v>7831</v>
      </c>
      <c r="CC149" s="95" t="s">
        <v>7832</v>
      </c>
      <c r="CD149" s="95" t="s">
        <v>7833</v>
      </c>
      <c r="CE149" s="95" t="s">
        <v>7834</v>
      </c>
      <c r="CF149" s="95" t="s">
        <v>7835</v>
      </c>
      <c r="CG149" s="95" t="s">
        <v>7836</v>
      </c>
      <c r="CH149" s="780" t="s">
        <v>7837</v>
      </c>
      <c r="CI149" s="95" t="s">
        <v>7838</v>
      </c>
      <c r="CJ149" s="780" t="s">
        <v>7839</v>
      </c>
      <c r="CK149" s="780" t="s">
        <v>7840</v>
      </c>
      <c r="CL149" s="780" t="s">
        <v>7841</v>
      </c>
      <c r="CM149" s="780" t="s">
        <v>7842</v>
      </c>
      <c r="CN149" s="780" t="s">
        <v>7843</v>
      </c>
      <c r="CO149" s="780" t="s">
        <v>7844</v>
      </c>
      <c r="CP149" s="780" t="s">
        <v>7845</v>
      </c>
      <c r="CQ149" s="780" t="s">
        <v>7846</v>
      </c>
      <c r="CR149" s="95" t="s">
        <v>7847</v>
      </c>
      <c r="CS149" s="780" t="s">
        <v>7848</v>
      </c>
      <c r="CT149" s="95" t="s">
        <v>7849</v>
      </c>
      <c r="CU149" s="780" t="s">
        <v>7850</v>
      </c>
      <c r="CV149" s="780" t="s">
        <v>7851</v>
      </c>
      <c r="CW149" s="780" t="s">
        <v>7852</v>
      </c>
      <c r="CX149" s="780" t="s">
        <v>7853</v>
      </c>
      <c r="CY149" s="780" t="s">
        <v>7854</v>
      </c>
      <c r="CZ149" s="95" t="s">
        <v>7855</v>
      </c>
      <c r="DA149" s="780" t="s">
        <v>7856</v>
      </c>
      <c r="DB149" s="95" t="s">
        <v>7857</v>
      </c>
      <c r="DC149" s="780" t="s">
        <v>7858</v>
      </c>
      <c r="DD149" s="780" t="s">
        <v>7859</v>
      </c>
      <c r="DE149" s="780" t="s">
        <v>7860</v>
      </c>
      <c r="DF149" s="780" t="s">
        <v>7861</v>
      </c>
      <c r="DG149" s="95" t="s">
        <v>7862</v>
      </c>
      <c r="DH149" s="94" t="s">
        <v>7863</v>
      </c>
      <c r="DI149" s="95" t="s">
        <v>7864</v>
      </c>
      <c r="DJ149" s="95" t="s">
        <v>7865</v>
      </c>
      <c r="DK149" s="95" t="s">
        <v>7866</v>
      </c>
      <c r="DL149" s="95" t="s">
        <v>7867</v>
      </c>
      <c r="DM149" s="780" t="s">
        <v>7868</v>
      </c>
      <c r="DN149" s="780" t="s">
        <v>7869</v>
      </c>
      <c r="DO149" s="780" t="s">
        <v>7870</v>
      </c>
      <c r="DP149" s="780" t="s">
        <v>7871</v>
      </c>
      <c r="DQ149" s="785">
        <v>83525237012</v>
      </c>
      <c r="DR149" s="780" t="s">
        <v>7872</v>
      </c>
      <c r="DS149" s="783"/>
      <c r="DT149" s="783"/>
      <c r="DU149" s="783"/>
      <c r="DV149" s="84" t="s">
        <v>7873</v>
      </c>
      <c r="DW149" s="84" t="s">
        <v>7873</v>
      </c>
      <c r="DX149" s="780" t="s">
        <v>7874</v>
      </c>
      <c r="DY149" s="783"/>
      <c r="DZ149" s="780" t="s">
        <v>7875</v>
      </c>
      <c r="EA149" s="780">
        <v>84134422664</v>
      </c>
      <c r="EB149" s="95" t="s">
        <v>7876</v>
      </c>
      <c r="EC149" s="783"/>
      <c r="ED149" s="95"/>
      <c r="EE149" s="783"/>
      <c r="EF149" s="783"/>
      <c r="EG149" s="783"/>
      <c r="EH149" s="783"/>
      <c r="EI149" s="780" t="s">
        <v>7877</v>
      </c>
      <c r="EJ149" s="780" t="s">
        <v>7877</v>
      </c>
      <c r="EK149" s="780" t="s">
        <v>7878</v>
      </c>
      <c r="EL149" s="780" t="s">
        <v>7879</v>
      </c>
      <c r="EM149" s="780" t="s">
        <v>7880</v>
      </c>
      <c r="EN149" s="780" t="s">
        <v>7881</v>
      </c>
      <c r="EO149" s="780" t="s">
        <v>7882</v>
      </c>
      <c r="EP149" s="780">
        <v>88166750528</v>
      </c>
      <c r="EQ149" s="783"/>
      <c r="ER149" s="780">
        <v>89620335319</v>
      </c>
      <c r="ES149" s="780" t="s">
        <v>7883</v>
      </c>
      <c r="ET149" s="780" t="s">
        <v>7884</v>
      </c>
      <c r="EU149" s="780" t="s">
        <v>7885</v>
      </c>
      <c r="EV149" s="780" t="s">
        <v>7885</v>
      </c>
      <c r="EW149" s="780" t="s">
        <v>7886</v>
      </c>
      <c r="EX149" s="780" t="s">
        <v>7887</v>
      </c>
      <c r="EY149" s="780" t="s">
        <v>7888</v>
      </c>
      <c r="EZ149" s="95" t="s">
        <v>7889</v>
      </c>
      <c r="FA149" s="95" t="s">
        <v>7890</v>
      </c>
      <c r="FB149" s="780" t="s">
        <v>7891</v>
      </c>
      <c r="FC149" s="780" t="s">
        <v>7892</v>
      </c>
      <c r="FD149" s="780" t="s">
        <v>7893</v>
      </c>
      <c r="FE149" s="780">
        <v>83533521666</v>
      </c>
      <c r="FF149" s="780" t="s">
        <v>7894</v>
      </c>
      <c r="FG149" s="780" t="s">
        <v>7894</v>
      </c>
      <c r="FH149" s="780" t="s">
        <v>7895</v>
      </c>
      <c r="FI149" s="780">
        <v>83535223668</v>
      </c>
      <c r="FJ149" s="780" t="s">
        <v>7896</v>
      </c>
      <c r="FK149" s="780" t="s">
        <v>7897</v>
      </c>
      <c r="FL149" s="780">
        <v>89228358694</v>
      </c>
      <c r="FM149" s="780">
        <v>83534132119</v>
      </c>
      <c r="FN149" s="780" t="s">
        <v>7898</v>
      </c>
      <c r="FO149" s="780" t="s">
        <v>7899</v>
      </c>
      <c r="FP149" s="780" t="s">
        <v>7900</v>
      </c>
      <c r="FQ149" s="780" t="s">
        <v>7901</v>
      </c>
      <c r="FR149" s="780" t="s">
        <v>7902</v>
      </c>
      <c r="FS149" s="780" t="s">
        <v>7903</v>
      </c>
      <c r="FT149" s="780" t="s">
        <v>7904</v>
      </c>
      <c r="FU149" s="783"/>
      <c r="FV149" s="785" t="s">
        <v>7905</v>
      </c>
      <c r="FW149" s="780" t="s">
        <v>7906</v>
      </c>
      <c r="FX149" s="95" t="s">
        <v>7907</v>
      </c>
      <c r="FY149" s="95">
        <v>83426045569</v>
      </c>
      <c r="FZ149" s="780" t="s">
        <v>7908</v>
      </c>
      <c r="GA149" s="780" t="s">
        <v>7909</v>
      </c>
      <c r="GB149" s="780" t="s">
        <v>7909</v>
      </c>
      <c r="GC149" s="780" t="s">
        <v>7910</v>
      </c>
      <c r="GD149" s="780" t="s">
        <v>7911</v>
      </c>
      <c r="GE149" s="783"/>
      <c r="GF149" s="95" t="s">
        <v>7912</v>
      </c>
      <c r="GG149" s="785" t="s">
        <v>7913</v>
      </c>
      <c r="GH149" s="783"/>
      <c r="GI149" s="780" t="s">
        <v>7914</v>
      </c>
      <c r="GJ149" s="780" t="s">
        <v>7915</v>
      </c>
      <c r="GK149" s="780" t="s">
        <v>7916</v>
      </c>
      <c r="GL149" s="780" t="s">
        <v>7916</v>
      </c>
      <c r="GM149" s="780" t="s">
        <v>7917</v>
      </c>
      <c r="GN149" s="780" t="s">
        <v>7917</v>
      </c>
      <c r="GO149" s="780" t="s">
        <v>7918</v>
      </c>
      <c r="GP149" s="780" t="s">
        <v>7919</v>
      </c>
      <c r="GQ149" s="780" t="s">
        <v>7920</v>
      </c>
      <c r="GR149" s="780" t="s">
        <v>7921</v>
      </c>
      <c r="GS149" s="780" t="s">
        <v>7922</v>
      </c>
      <c r="GT149" s="780" t="s">
        <v>7923</v>
      </c>
      <c r="GU149" s="780" t="s">
        <v>7924</v>
      </c>
      <c r="GV149" s="780" t="s">
        <v>7924</v>
      </c>
      <c r="GW149" s="780" t="s">
        <v>481</v>
      </c>
      <c r="GX149" s="780" t="s">
        <v>7925</v>
      </c>
      <c r="GY149" s="780"/>
      <c r="GZ149" s="780" t="s">
        <v>7926</v>
      </c>
      <c r="HA149" s="780" t="s">
        <v>7927</v>
      </c>
      <c r="HB149" s="780">
        <v>88466327236</v>
      </c>
      <c r="HC149" s="780">
        <v>89370768414</v>
      </c>
      <c r="HD149" s="780">
        <v>88465221358</v>
      </c>
      <c r="HE149" s="783"/>
      <c r="HF149" s="783"/>
      <c r="HG149" s="783"/>
      <c r="HH149" s="783"/>
      <c r="HI149" s="780" t="s">
        <v>7928</v>
      </c>
      <c r="HJ149" s="95" t="s">
        <v>7929</v>
      </c>
      <c r="HK149" s="95" t="s">
        <v>7930</v>
      </c>
      <c r="HL149" s="780" t="s">
        <v>7931</v>
      </c>
      <c r="HM149" s="95" t="s">
        <v>7932</v>
      </c>
      <c r="HN149" s="783"/>
      <c r="HO149" s="783"/>
      <c r="HP149" s="783"/>
      <c r="HQ149" s="783"/>
      <c r="HR149" s="783"/>
      <c r="HS149" s="780" t="s">
        <v>7933</v>
      </c>
      <c r="HT149" s="780" t="s">
        <v>7934</v>
      </c>
      <c r="HU149" s="780" t="s">
        <v>7935</v>
      </c>
      <c r="HV149" s="780" t="s">
        <v>7935</v>
      </c>
      <c r="HW149" s="780">
        <v>88654520754</v>
      </c>
      <c r="HX149" s="780" t="s">
        <v>7936</v>
      </c>
      <c r="HY149" s="780" t="s">
        <v>7937</v>
      </c>
      <c r="HZ149" s="780" t="s">
        <v>7937</v>
      </c>
      <c r="IA149" s="780" t="s">
        <v>7938</v>
      </c>
      <c r="IB149" s="780" t="s">
        <v>7939</v>
      </c>
      <c r="IC149" s="780" t="s">
        <v>7940</v>
      </c>
      <c r="ID149" s="780" t="s">
        <v>7941</v>
      </c>
      <c r="IE149" s="780">
        <v>88654742127</v>
      </c>
      <c r="IF149" s="780">
        <v>8654740494</v>
      </c>
      <c r="IG149" s="783"/>
      <c r="IH149" s="783"/>
      <c r="II149" s="780" t="s">
        <v>7942</v>
      </c>
      <c r="IJ149" s="783"/>
      <c r="IK149" s="783"/>
      <c r="IL149" s="90"/>
      <c r="IM149" s="95" t="s">
        <v>7943</v>
      </c>
      <c r="IN149" s="95" t="s">
        <v>7944</v>
      </c>
      <c r="IO149" s="780" t="s">
        <v>7945</v>
      </c>
      <c r="IP149" s="780" t="s">
        <v>7946</v>
      </c>
      <c r="IQ149" s="780" t="s">
        <v>7947</v>
      </c>
      <c r="IR149" s="785" t="s">
        <v>7948</v>
      </c>
      <c r="IS149" s="780" t="s">
        <v>7949</v>
      </c>
      <c r="IT149" s="780" t="s">
        <v>7950</v>
      </c>
      <c r="IU149" s="780">
        <v>83416421541</v>
      </c>
      <c r="IV149" s="780" t="s">
        <v>7951</v>
      </c>
      <c r="IW149" s="95" t="s">
        <v>7952</v>
      </c>
      <c r="IX149" s="95" t="s">
        <v>7953</v>
      </c>
      <c r="IY149" s="95" t="s">
        <v>7954</v>
      </c>
      <c r="IZ149" s="95" t="s">
        <v>7955</v>
      </c>
      <c r="JA149" s="95" t="s">
        <v>7956</v>
      </c>
      <c r="JB149" s="95">
        <v>88424021685</v>
      </c>
      <c r="JC149" s="95" t="s">
        <v>7957</v>
      </c>
      <c r="JD149" s="95" t="s">
        <v>7958</v>
      </c>
      <c r="JE149" s="95" t="s">
        <v>7958</v>
      </c>
      <c r="JF149" s="95" t="s">
        <v>7958</v>
      </c>
      <c r="JG149" s="95" t="s">
        <v>7958</v>
      </c>
      <c r="JH149" s="95" t="s">
        <v>7958</v>
      </c>
      <c r="JI149" s="95" t="s">
        <v>7959</v>
      </c>
      <c r="JJ149" s="95" t="s">
        <v>7960</v>
      </c>
      <c r="JK149" s="95" t="s">
        <v>7961</v>
      </c>
      <c r="JL149" s="95" t="s">
        <v>7962</v>
      </c>
      <c r="JM149" s="95" t="s">
        <v>7958</v>
      </c>
      <c r="JN149" s="95" t="s">
        <v>7963</v>
      </c>
      <c r="JO149" s="95" t="s">
        <v>7958</v>
      </c>
      <c r="JP149" s="95" t="s">
        <v>7964</v>
      </c>
      <c r="JQ149" s="95" t="s">
        <v>7965</v>
      </c>
      <c r="JR149" s="95">
        <v>78425571896</v>
      </c>
      <c r="JS149" s="780" t="s">
        <v>7966</v>
      </c>
      <c r="JT149" s="780" t="s">
        <v>7967</v>
      </c>
      <c r="JU149" s="780" t="s">
        <v>7968</v>
      </c>
      <c r="JV149" s="780" t="s">
        <v>7969</v>
      </c>
      <c r="JW149" s="780">
        <v>89098636856</v>
      </c>
      <c r="JX149" s="780" t="s">
        <v>7970</v>
      </c>
      <c r="JY149" s="780" t="s">
        <v>7971</v>
      </c>
      <c r="JZ149" s="780" t="s">
        <v>7972</v>
      </c>
      <c r="KA149" s="783"/>
      <c r="KB149" s="780" t="s">
        <v>7973</v>
      </c>
      <c r="KC149" s="780" t="s">
        <v>7974</v>
      </c>
      <c r="KD149" s="780" t="s">
        <v>7975</v>
      </c>
      <c r="KE149" s="780" t="s">
        <v>7976</v>
      </c>
      <c r="KF149" s="780" t="s">
        <v>7977</v>
      </c>
      <c r="KG149" s="780" t="s">
        <v>7978</v>
      </c>
      <c r="KH149" s="780" t="s">
        <v>7979</v>
      </c>
      <c r="KI149" s="780" t="s">
        <v>7980</v>
      </c>
      <c r="KJ149" s="780" t="s">
        <v>7981</v>
      </c>
      <c r="KK149" s="780" t="s">
        <v>7981</v>
      </c>
      <c r="KL149" s="780" t="s">
        <v>7982</v>
      </c>
      <c r="KM149" s="780" t="s">
        <v>7983</v>
      </c>
      <c r="KN149" s="780" t="s">
        <v>7984</v>
      </c>
      <c r="KO149" s="780" t="s">
        <v>7985</v>
      </c>
      <c r="KP149" s="95" t="s">
        <v>7986</v>
      </c>
      <c r="KQ149" s="783"/>
      <c r="KR149" s="90" t="s">
        <v>7987</v>
      </c>
      <c r="KS149" s="783"/>
      <c r="KT149" s="90" t="s">
        <v>7988</v>
      </c>
      <c r="KU149" s="90" t="s">
        <v>7989</v>
      </c>
      <c r="KV149" s="90" t="s">
        <v>7990</v>
      </c>
      <c r="KW149" s="90" t="s">
        <v>7991</v>
      </c>
      <c r="KX149" s="90" t="s">
        <v>7992</v>
      </c>
      <c r="KY149" s="90" t="s">
        <v>7993</v>
      </c>
      <c r="KZ149" s="90" t="s">
        <v>7994</v>
      </c>
      <c r="LA149" s="90" t="s">
        <v>7995</v>
      </c>
      <c r="LB149" s="90" t="s">
        <v>7996</v>
      </c>
      <c r="LC149" s="90" t="s">
        <v>7997</v>
      </c>
      <c r="LD149" s="90" t="s">
        <v>7998</v>
      </c>
      <c r="LE149" s="90" t="s">
        <v>7999</v>
      </c>
      <c r="LF149" s="90" t="s">
        <v>8000</v>
      </c>
      <c r="LG149" s="90" t="s">
        <v>8001</v>
      </c>
      <c r="LH149" s="90">
        <v>83499322608</v>
      </c>
      <c r="LI149" s="90"/>
      <c r="LJ149" s="90" t="s">
        <v>8002</v>
      </c>
      <c r="LK149" s="90">
        <v>83499324016</v>
      </c>
      <c r="LL149" s="90" t="s">
        <v>8003</v>
      </c>
      <c r="LM149" s="90" t="s">
        <v>8004</v>
      </c>
      <c r="LN149" s="90" t="s">
        <v>8005</v>
      </c>
      <c r="LO149" s="90" t="s">
        <v>8006</v>
      </c>
      <c r="LP149" s="90" t="s">
        <v>8007</v>
      </c>
      <c r="LQ149" s="90" t="s">
        <v>8008</v>
      </c>
    </row>
    <row r="150" spans="1:329" ht="111" customHeight="1" x14ac:dyDescent="0.2">
      <c r="A150" s="750"/>
      <c r="B150" s="751"/>
      <c r="C150" s="83" t="s">
        <v>396</v>
      </c>
      <c r="D150" s="69" t="s">
        <v>397</v>
      </c>
      <c r="E150" s="85" t="s">
        <v>398</v>
      </c>
      <c r="F150" s="783"/>
      <c r="G150" s="95"/>
      <c r="H150" s="783"/>
      <c r="I150" s="783"/>
      <c r="J150" s="95" t="s">
        <v>8009</v>
      </c>
      <c r="K150" s="780" t="s">
        <v>8010</v>
      </c>
      <c r="L150" s="69" t="s">
        <v>8011</v>
      </c>
      <c r="M150" s="69" t="s">
        <v>8012</v>
      </c>
      <c r="N150" s="69" t="s">
        <v>8013</v>
      </c>
      <c r="O150" s="69" t="s">
        <v>8014</v>
      </c>
      <c r="P150" s="69" t="s">
        <v>8015</v>
      </c>
      <c r="Q150" s="95" t="s">
        <v>8016</v>
      </c>
      <c r="R150" s="780" t="s">
        <v>8017</v>
      </c>
      <c r="S150" s="95" t="s">
        <v>8018</v>
      </c>
      <c r="T150" s="780" t="s">
        <v>8019</v>
      </c>
      <c r="U150" s="780" t="s">
        <v>8020</v>
      </c>
      <c r="V150" s="95" t="s">
        <v>8020</v>
      </c>
      <c r="W150" s="780" t="s">
        <v>8020</v>
      </c>
      <c r="X150" s="95" t="s">
        <v>8021</v>
      </c>
      <c r="Y150" s="95" t="s">
        <v>8022</v>
      </c>
      <c r="Z150" s="95" t="s">
        <v>8023</v>
      </c>
      <c r="AA150" s="783"/>
      <c r="AB150" s="95" t="s">
        <v>8024</v>
      </c>
      <c r="AC150" s="784" t="s">
        <v>8025</v>
      </c>
      <c r="AD150" s="783"/>
      <c r="AE150" s="783"/>
      <c r="AF150" s="783"/>
      <c r="AG150" s="783"/>
      <c r="AH150" s="783"/>
      <c r="AI150" s="783"/>
      <c r="AJ150" s="780" t="s">
        <v>8026</v>
      </c>
      <c r="AK150" s="780" t="s">
        <v>8027</v>
      </c>
      <c r="AL150" s="95" t="s">
        <v>8028</v>
      </c>
      <c r="AM150" s="95" t="s">
        <v>8029</v>
      </c>
      <c r="AN150" s="95" t="s">
        <v>8030</v>
      </c>
      <c r="AO150" s="783"/>
      <c r="AP150" s="95" t="s">
        <v>8031</v>
      </c>
      <c r="AQ150" s="783"/>
      <c r="AR150" s="780" t="s">
        <v>8032</v>
      </c>
      <c r="AS150" s="780" t="s">
        <v>8033</v>
      </c>
      <c r="AT150" s="783"/>
      <c r="AU150" s="95" t="s">
        <v>8034</v>
      </c>
      <c r="AV150" s="780" t="s">
        <v>8035</v>
      </c>
      <c r="AW150" s="780" t="s">
        <v>8036</v>
      </c>
      <c r="AX150" s="95" t="s">
        <v>8037</v>
      </c>
      <c r="AY150" s="95" t="s">
        <v>8038</v>
      </c>
      <c r="AZ150" s="783"/>
      <c r="BA150" s="783"/>
      <c r="BB150" s="783"/>
      <c r="BC150" s="783"/>
      <c r="BD150" s="95" t="s">
        <v>8039</v>
      </c>
      <c r="BE150" s="95" t="s">
        <v>8040</v>
      </c>
      <c r="BF150" s="95" t="s">
        <v>8041</v>
      </c>
      <c r="BG150" s="780" t="s">
        <v>8042</v>
      </c>
      <c r="BH150" s="780" t="s">
        <v>8043</v>
      </c>
      <c r="BI150" s="780" t="s">
        <v>8044</v>
      </c>
      <c r="BJ150" s="780" t="s">
        <v>8045</v>
      </c>
      <c r="BK150" s="783"/>
      <c r="BL150" s="780" t="s">
        <v>8046</v>
      </c>
      <c r="BM150" s="780" t="s">
        <v>8047</v>
      </c>
      <c r="BN150" s="780" t="s">
        <v>8048</v>
      </c>
      <c r="BO150" s="780" t="s">
        <v>8049</v>
      </c>
      <c r="BP150" s="780" t="s">
        <v>8050</v>
      </c>
      <c r="BQ150" s="780" t="s">
        <v>8051</v>
      </c>
      <c r="BR150" s="780" t="s">
        <v>8052</v>
      </c>
      <c r="BS150" s="780" t="s">
        <v>8053</v>
      </c>
      <c r="BT150" s="783"/>
      <c r="BU150" s="780" t="s">
        <v>8054</v>
      </c>
      <c r="BV150" s="95" t="s">
        <v>8055</v>
      </c>
      <c r="BW150" s="780" t="s">
        <v>8056</v>
      </c>
      <c r="BX150" s="95" t="s">
        <v>8057</v>
      </c>
      <c r="BY150" s="95" t="s">
        <v>8058</v>
      </c>
      <c r="BZ150" s="95" t="s">
        <v>8059</v>
      </c>
      <c r="CA150" s="95" t="s">
        <v>8060</v>
      </c>
      <c r="CB150" s="95" t="s">
        <v>8061</v>
      </c>
      <c r="CC150" s="95" t="s">
        <v>8062</v>
      </c>
      <c r="CD150" s="95" t="s">
        <v>8063</v>
      </c>
      <c r="CE150" s="95" t="s">
        <v>8064</v>
      </c>
      <c r="CF150" s="95" t="s">
        <v>8065</v>
      </c>
      <c r="CG150" s="95" t="s">
        <v>8066</v>
      </c>
      <c r="CH150" s="780" t="s">
        <v>8067</v>
      </c>
      <c r="CI150" s="95" t="s">
        <v>8068</v>
      </c>
      <c r="CJ150" s="780" t="s">
        <v>8069</v>
      </c>
      <c r="CK150" s="780" t="s">
        <v>8070</v>
      </c>
      <c r="CL150" s="780" t="s">
        <v>8071</v>
      </c>
      <c r="CM150" s="780" t="s">
        <v>8072</v>
      </c>
      <c r="CN150" s="780" t="s">
        <v>8073</v>
      </c>
      <c r="CO150" s="780" t="s">
        <v>8074</v>
      </c>
      <c r="CP150" s="780" t="s">
        <v>8075</v>
      </c>
      <c r="CQ150" s="780" t="s">
        <v>8076</v>
      </c>
      <c r="CR150" s="95" t="s">
        <v>8077</v>
      </c>
      <c r="CS150" s="780" t="s">
        <v>8078</v>
      </c>
      <c r="CT150" s="95" t="s">
        <v>8079</v>
      </c>
      <c r="CU150" s="780" t="s">
        <v>8080</v>
      </c>
      <c r="CV150" s="780" t="s">
        <v>8081</v>
      </c>
      <c r="CW150" s="780" t="s">
        <v>8082</v>
      </c>
      <c r="CX150" s="780" t="s">
        <v>8083</v>
      </c>
      <c r="CY150" s="780" t="s">
        <v>8084</v>
      </c>
      <c r="CZ150" s="95" t="s">
        <v>8085</v>
      </c>
      <c r="DA150" s="780" t="s">
        <v>8086</v>
      </c>
      <c r="DB150" s="95" t="s">
        <v>8087</v>
      </c>
      <c r="DC150" s="780" t="s">
        <v>8088</v>
      </c>
      <c r="DD150" s="780" t="s">
        <v>8089</v>
      </c>
      <c r="DE150" s="780" t="s">
        <v>8090</v>
      </c>
      <c r="DF150" s="780" t="s">
        <v>8091</v>
      </c>
      <c r="DG150" s="95" t="s">
        <v>8092</v>
      </c>
      <c r="DH150" s="94" t="s">
        <v>8093</v>
      </c>
      <c r="DI150" s="95" t="s">
        <v>8094</v>
      </c>
      <c r="DJ150" s="95" t="s">
        <v>8095</v>
      </c>
      <c r="DK150" s="95" t="s">
        <v>8096</v>
      </c>
      <c r="DL150" s="95" t="s">
        <v>8097</v>
      </c>
      <c r="DM150" s="780" t="s">
        <v>8098</v>
      </c>
      <c r="DN150" s="780" t="s">
        <v>8099</v>
      </c>
      <c r="DO150" s="780" t="s">
        <v>8100</v>
      </c>
      <c r="DP150" s="780" t="s">
        <v>8101</v>
      </c>
      <c r="DQ150" s="785" t="s">
        <v>8102</v>
      </c>
      <c r="DR150" s="780" t="s">
        <v>8103</v>
      </c>
      <c r="DS150" s="783"/>
      <c r="DT150" s="783"/>
      <c r="DU150" s="783"/>
      <c r="DV150" s="84" t="s">
        <v>8104</v>
      </c>
      <c r="DW150" s="84" t="s">
        <v>8104</v>
      </c>
      <c r="DX150" s="780" t="s">
        <v>8105</v>
      </c>
      <c r="DY150" s="783"/>
      <c r="DZ150" s="780" t="s">
        <v>8106</v>
      </c>
      <c r="EA150" s="780" t="s">
        <v>8107</v>
      </c>
      <c r="EB150" s="95" t="s">
        <v>8108</v>
      </c>
      <c r="EC150" s="783"/>
      <c r="ED150" s="95"/>
      <c r="EE150" s="783"/>
      <c r="EF150" s="783"/>
      <c r="EG150" s="783"/>
      <c r="EH150" s="783"/>
      <c r="EI150" s="780" t="s">
        <v>8109</v>
      </c>
      <c r="EJ150" s="780" t="s">
        <v>8109</v>
      </c>
      <c r="EK150" s="780" t="s">
        <v>8110</v>
      </c>
      <c r="EL150" s="780" t="s">
        <v>8111</v>
      </c>
      <c r="EM150" s="780" t="s">
        <v>8112</v>
      </c>
      <c r="EN150" s="780" t="s">
        <v>8113</v>
      </c>
      <c r="EO150" s="780" t="s">
        <v>8114</v>
      </c>
      <c r="EP150" s="780" t="s">
        <v>8115</v>
      </c>
      <c r="EQ150" s="783"/>
      <c r="ER150" s="780" t="s">
        <v>8116</v>
      </c>
      <c r="ES150" s="780" t="s">
        <v>8117</v>
      </c>
      <c r="ET150" s="780" t="s">
        <v>8118</v>
      </c>
      <c r="EU150" s="780" t="s">
        <v>8119</v>
      </c>
      <c r="EV150" s="780" t="s">
        <v>8119</v>
      </c>
      <c r="EW150" s="780" t="s">
        <v>8120</v>
      </c>
      <c r="EX150" s="780" t="s">
        <v>8121</v>
      </c>
      <c r="EY150" s="780" t="s">
        <v>8122</v>
      </c>
      <c r="EZ150" s="95" t="s">
        <v>8123</v>
      </c>
      <c r="FA150" s="95" t="s">
        <v>8124</v>
      </c>
      <c r="FB150" s="780" t="s">
        <v>8125</v>
      </c>
      <c r="FC150" s="780" t="s">
        <v>8126</v>
      </c>
      <c r="FD150" s="780" t="s">
        <v>8127</v>
      </c>
      <c r="FE150" s="780" t="s">
        <v>8128</v>
      </c>
      <c r="FF150" s="780" t="s">
        <v>8129</v>
      </c>
      <c r="FG150" s="780" t="s">
        <v>8129</v>
      </c>
      <c r="FH150" s="780" t="s">
        <v>8130</v>
      </c>
      <c r="FI150" s="780" t="s">
        <v>8131</v>
      </c>
      <c r="FJ150" s="780" t="s">
        <v>8132</v>
      </c>
      <c r="FK150" s="780" t="s">
        <v>8133</v>
      </c>
      <c r="FL150" s="780" t="s">
        <v>8134</v>
      </c>
      <c r="FM150" s="780" t="s">
        <v>8135</v>
      </c>
      <c r="FN150" s="780" t="s">
        <v>8136</v>
      </c>
      <c r="FO150" s="780" t="s">
        <v>8137</v>
      </c>
      <c r="FP150" s="780" t="s">
        <v>8138</v>
      </c>
      <c r="FQ150" s="780" t="s">
        <v>8139</v>
      </c>
      <c r="FR150" s="780" t="s">
        <v>8140</v>
      </c>
      <c r="FS150" s="780" t="s">
        <v>8141</v>
      </c>
      <c r="FT150" s="780" t="s">
        <v>8142</v>
      </c>
      <c r="FU150" s="783"/>
      <c r="FV150" s="785" t="s">
        <v>8143</v>
      </c>
      <c r="FW150" s="780" t="s">
        <v>8144</v>
      </c>
      <c r="FX150" s="95" t="s">
        <v>8145</v>
      </c>
      <c r="FY150" s="95" t="s">
        <v>8146</v>
      </c>
      <c r="FZ150" s="780" t="s">
        <v>8147</v>
      </c>
      <c r="GA150" s="780" t="s">
        <v>8148</v>
      </c>
      <c r="GB150" s="780" t="s">
        <v>8148</v>
      </c>
      <c r="GC150" s="780"/>
      <c r="GD150" s="780" t="s">
        <v>8149</v>
      </c>
      <c r="GE150" s="783"/>
      <c r="GF150" s="95" t="s">
        <v>8150</v>
      </c>
      <c r="GG150" s="785" t="s">
        <v>8151</v>
      </c>
      <c r="GH150" s="783"/>
      <c r="GI150" s="780" t="s">
        <v>8152</v>
      </c>
      <c r="GJ150" s="780" t="s">
        <v>8153</v>
      </c>
      <c r="GK150" s="780" t="s">
        <v>8154</v>
      </c>
      <c r="GL150" s="780" t="s">
        <v>8154</v>
      </c>
      <c r="GM150" s="780" t="s">
        <v>8155</v>
      </c>
      <c r="GN150" s="780" t="s">
        <v>8155</v>
      </c>
      <c r="GO150" s="780" t="s">
        <v>8156</v>
      </c>
      <c r="GP150" s="780" t="s">
        <v>8157</v>
      </c>
      <c r="GQ150" s="780" t="s">
        <v>8158</v>
      </c>
      <c r="GR150" s="780" t="s">
        <v>8159</v>
      </c>
      <c r="GS150" s="780" t="s">
        <v>8160</v>
      </c>
      <c r="GT150" s="780" t="s">
        <v>8161</v>
      </c>
      <c r="GU150" s="780" t="s">
        <v>8162</v>
      </c>
      <c r="GV150" s="780" t="s">
        <v>8163</v>
      </c>
      <c r="GW150" s="780" t="s">
        <v>481</v>
      </c>
      <c r="GX150" s="780" t="s">
        <v>8164</v>
      </c>
      <c r="GY150" s="780"/>
      <c r="GZ150" s="780" t="s">
        <v>8165</v>
      </c>
      <c r="HA150" s="780" t="s">
        <v>8166</v>
      </c>
      <c r="HB150" s="780" t="s">
        <v>8167</v>
      </c>
      <c r="HC150" s="780" t="s">
        <v>8168</v>
      </c>
      <c r="HD150" s="780" t="s">
        <v>8169</v>
      </c>
      <c r="HE150" s="783"/>
      <c r="HF150" s="783"/>
      <c r="HG150" s="783"/>
      <c r="HH150" s="783"/>
      <c r="HI150" s="780" t="s">
        <v>8170</v>
      </c>
      <c r="HJ150" s="95" t="s">
        <v>8171</v>
      </c>
      <c r="HK150" s="95" t="s">
        <v>8172</v>
      </c>
      <c r="HL150" s="780" t="s">
        <v>8173</v>
      </c>
      <c r="HM150" s="95" t="s">
        <v>8174</v>
      </c>
      <c r="HN150" s="783"/>
      <c r="HO150" s="783"/>
      <c r="HP150" s="783"/>
      <c r="HQ150" s="783"/>
      <c r="HR150" s="783"/>
      <c r="HS150" s="780" t="s">
        <v>8175</v>
      </c>
      <c r="HT150" s="780" t="s">
        <v>8176</v>
      </c>
      <c r="HU150" s="780" t="s">
        <v>8177</v>
      </c>
      <c r="HV150" s="780" t="s">
        <v>8177</v>
      </c>
      <c r="HW150" s="780" t="s">
        <v>8178</v>
      </c>
      <c r="HX150" s="780" t="s">
        <v>8179</v>
      </c>
      <c r="HY150" s="780" t="s">
        <v>8180</v>
      </c>
      <c r="HZ150" s="780" t="s">
        <v>8180</v>
      </c>
      <c r="IA150" s="780" t="s">
        <v>8181</v>
      </c>
      <c r="IB150" s="780" t="s">
        <v>8182</v>
      </c>
      <c r="IC150" s="780" t="s">
        <v>8183</v>
      </c>
      <c r="ID150" s="780" t="s">
        <v>8184</v>
      </c>
      <c r="IE150" s="780" t="s">
        <v>8185</v>
      </c>
      <c r="IF150" s="780" t="s">
        <v>8186</v>
      </c>
      <c r="IG150" s="783"/>
      <c r="IH150" s="783"/>
      <c r="II150" s="780" t="s">
        <v>8187</v>
      </c>
      <c r="IJ150" s="783"/>
      <c r="IK150" s="783"/>
      <c r="IL150" s="90"/>
      <c r="IM150" s="95" t="s">
        <v>8188</v>
      </c>
      <c r="IN150" s="95" t="s">
        <v>8189</v>
      </c>
      <c r="IO150" s="780" t="s">
        <v>8190</v>
      </c>
      <c r="IP150" s="780" t="s">
        <v>8191</v>
      </c>
      <c r="IQ150" s="780" t="s">
        <v>8192</v>
      </c>
      <c r="IR150" s="785" t="s">
        <v>8193</v>
      </c>
      <c r="IS150" s="780" t="s">
        <v>8194</v>
      </c>
      <c r="IT150" s="780" t="s">
        <v>8195</v>
      </c>
      <c r="IU150" s="780" t="s">
        <v>8196</v>
      </c>
      <c r="IV150" s="780" t="s">
        <v>8197</v>
      </c>
      <c r="IW150" s="95" t="s">
        <v>8198</v>
      </c>
      <c r="IX150" s="95" t="s">
        <v>8199</v>
      </c>
      <c r="IY150" s="95" t="s">
        <v>8200</v>
      </c>
      <c r="IZ150" s="95" t="s">
        <v>8201</v>
      </c>
      <c r="JA150" s="95" t="s">
        <v>8202</v>
      </c>
      <c r="JB150" s="95" t="s">
        <v>8203</v>
      </c>
      <c r="JC150" s="95" t="s">
        <v>8204</v>
      </c>
      <c r="JD150" s="95" t="s">
        <v>8205</v>
      </c>
      <c r="JE150" s="95" t="s">
        <v>8205</v>
      </c>
      <c r="JF150" s="95" t="s">
        <v>8205</v>
      </c>
      <c r="JG150" s="95" t="s">
        <v>8205</v>
      </c>
      <c r="JH150" s="95" t="s">
        <v>8205</v>
      </c>
      <c r="JI150" s="95" t="s">
        <v>8206</v>
      </c>
      <c r="JJ150" s="95" t="s">
        <v>8207</v>
      </c>
      <c r="JK150" s="95" t="s">
        <v>8208</v>
      </c>
      <c r="JL150" s="95" t="s">
        <v>8209</v>
      </c>
      <c r="JM150" s="95" t="s">
        <v>8205</v>
      </c>
      <c r="JN150" s="95" t="s">
        <v>8210</v>
      </c>
      <c r="JO150" s="95" t="s">
        <v>8205</v>
      </c>
      <c r="JP150" s="95" t="s">
        <v>8211</v>
      </c>
      <c r="JQ150" s="95" t="s">
        <v>8212</v>
      </c>
      <c r="JR150" s="95" t="s">
        <v>8213</v>
      </c>
      <c r="JS150" s="780" t="s">
        <v>8214</v>
      </c>
      <c r="JT150" s="780" t="s">
        <v>8215</v>
      </c>
      <c r="JU150" s="780" t="s">
        <v>8216</v>
      </c>
      <c r="JV150" s="780" t="s">
        <v>8217</v>
      </c>
      <c r="JW150" s="780" t="s">
        <v>8218</v>
      </c>
      <c r="JX150" s="780" t="s">
        <v>8219</v>
      </c>
      <c r="JY150" s="780" t="s">
        <v>8220</v>
      </c>
      <c r="JZ150" s="780" t="s">
        <v>8221</v>
      </c>
      <c r="KA150" s="783"/>
      <c r="KB150" s="780" t="s">
        <v>8222</v>
      </c>
      <c r="KC150" s="780" t="s">
        <v>8223</v>
      </c>
      <c r="KD150" s="780" t="s">
        <v>8224</v>
      </c>
      <c r="KE150" s="780" t="s">
        <v>8225</v>
      </c>
      <c r="KF150" s="780" t="s">
        <v>8226</v>
      </c>
      <c r="KG150" s="780" t="s">
        <v>8227</v>
      </c>
      <c r="KH150" s="780" t="s">
        <v>8228</v>
      </c>
      <c r="KI150" s="780" t="s">
        <v>8229</v>
      </c>
      <c r="KJ150" s="780" t="s">
        <v>8230</v>
      </c>
      <c r="KK150" s="780" t="s">
        <v>8230</v>
      </c>
      <c r="KL150" s="780" t="s">
        <v>8231</v>
      </c>
      <c r="KM150" s="780" t="s">
        <v>8232</v>
      </c>
      <c r="KN150" s="780" t="s">
        <v>8233</v>
      </c>
      <c r="KO150" s="780" t="s">
        <v>8234</v>
      </c>
      <c r="KP150" s="95" t="s">
        <v>8235</v>
      </c>
      <c r="KQ150" s="783"/>
      <c r="KR150" s="90" t="s">
        <v>8236</v>
      </c>
      <c r="KS150" s="783"/>
      <c r="KT150" s="90" t="s">
        <v>8237</v>
      </c>
      <c r="KU150" s="90" t="s">
        <v>8238</v>
      </c>
      <c r="KV150" s="90" t="s">
        <v>8239</v>
      </c>
      <c r="KW150" s="90" t="s">
        <v>8240</v>
      </c>
      <c r="KX150" s="90" t="s">
        <v>8241</v>
      </c>
      <c r="KY150" s="90" t="s">
        <v>8242</v>
      </c>
      <c r="KZ150" s="90" t="s">
        <v>8243</v>
      </c>
      <c r="LA150" s="90" t="s">
        <v>8244</v>
      </c>
      <c r="LB150" s="90" t="s">
        <v>8245</v>
      </c>
      <c r="LC150" s="90" t="s">
        <v>8246</v>
      </c>
      <c r="LD150" s="90" t="s">
        <v>8247</v>
      </c>
      <c r="LE150" s="90" t="s">
        <v>8248</v>
      </c>
      <c r="LF150" s="90" t="s">
        <v>8249</v>
      </c>
      <c r="LG150" s="90" t="s">
        <v>8250</v>
      </c>
      <c r="LH150" s="90" t="s">
        <v>8251</v>
      </c>
      <c r="LI150" s="90"/>
      <c r="LJ150" s="90" t="s">
        <v>8252</v>
      </c>
      <c r="LK150" s="90" t="s">
        <v>8253</v>
      </c>
      <c r="LL150" s="794" t="s">
        <v>8254</v>
      </c>
      <c r="LM150" s="90" t="s">
        <v>8255</v>
      </c>
      <c r="LN150" s="90" t="s">
        <v>8256</v>
      </c>
      <c r="LO150" s="90" t="s">
        <v>8257</v>
      </c>
      <c r="LP150" s="90" t="s">
        <v>8258</v>
      </c>
      <c r="LQ150" s="90" t="s">
        <v>8259</v>
      </c>
    </row>
    <row r="151" spans="1:329" ht="409.5" customHeight="1" x14ac:dyDescent="0.2">
      <c r="A151" s="750" t="s">
        <v>399</v>
      </c>
      <c r="B151" s="751" t="s">
        <v>3456</v>
      </c>
      <c r="C151" s="83" t="s">
        <v>401</v>
      </c>
      <c r="D151" s="84" t="s">
        <v>402</v>
      </c>
      <c r="E151" s="85" t="s">
        <v>92</v>
      </c>
      <c r="F151" s="783"/>
      <c r="G151" s="95"/>
      <c r="H151" s="783"/>
      <c r="I151" s="783"/>
      <c r="J151" s="95" t="s">
        <v>8260</v>
      </c>
      <c r="K151" s="780" t="s">
        <v>8261</v>
      </c>
      <c r="L151" s="69" t="s">
        <v>801</v>
      </c>
      <c r="M151" s="69" t="s">
        <v>801</v>
      </c>
      <c r="N151" s="69" t="s">
        <v>801</v>
      </c>
      <c r="O151" s="69" t="s">
        <v>801</v>
      </c>
      <c r="P151" s="69" t="s">
        <v>801</v>
      </c>
      <c r="Q151" s="95" t="s">
        <v>717</v>
      </c>
      <c r="R151" s="780" t="s">
        <v>717</v>
      </c>
      <c r="S151" s="95" t="s">
        <v>717</v>
      </c>
      <c r="T151" s="780" t="s">
        <v>717</v>
      </c>
      <c r="U151" s="780" t="s">
        <v>717</v>
      </c>
      <c r="V151" s="95" t="s">
        <v>717</v>
      </c>
      <c r="W151" s="780" t="s">
        <v>717</v>
      </c>
      <c r="X151" s="95" t="s">
        <v>717</v>
      </c>
      <c r="Y151" s="95" t="s">
        <v>717</v>
      </c>
      <c r="Z151" s="95" t="s">
        <v>717</v>
      </c>
      <c r="AA151" s="783"/>
      <c r="AB151" s="95" t="s">
        <v>998</v>
      </c>
      <c r="AC151" s="784" t="s">
        <v>998</v>
      </c>
      <c r="AD151" s="783"/>
      <c r="AE151" s="783"/>
      <c r="AF151" s="783"/>
      <c r="AG151" s="783"/>
      <c r="AH151" s="783"/>
      <c r="AI151" s="783"/>
      <c r="AJ151" s="780" t="s">
        <v>1174</v>
      </c>
      <c r="AK151" s="780" t="s">
        <v>1174</v>
      </c>
      <c r="AL151" s="95" t="s">
        <v>1174</v>
      </c>
      <c r="AM151" s="95" t="s">
        <v>1174</v>
      </c>
      <c r="AN151" s="95" t="s">
        <v>1174</v>
      </c>
      <c r="AO151" s="783"/>
      <c r="AP151" s="95" t="s">
        <v>8262</v>
      </c>
      <c r="AQ151" s="783"/>
      <c r="AR151" s="780" t="s">
        <v>8263</v>
      </c>
      <c r="AS151" s="780" t="s">
        <v>7558</v>
      </c>
      <c r="AT151" s="783"/>
      <c r="AU151" s="95" t="s">
        <v>7559</v>
      </c>
      <c r="AV151" s="780" t="s">
        <v>8264</v>
      </c>
      <c r="AW151" s="780" t="s">
        <v>8265</v>
      </c>
      <c r="AX151" s="95" t="s">
        <v>8266</v>
      </c>
      <c r="AY151" s="95" t="s">
        <v>7563</v>
      </c>
      <c r="AZ151" s="783"/>
      <c r="BA151" s="783"/>
      <c r="BB151" s="783"/>
      <c r="BC151" s="783"/>
      <c r="BD151" s="783"/>
      <c r="BE151" s="95" t="s">
        <v>8267</v>
      </c>
      <c r="BF151" s="95"/>
      <c r="BG151" s="780" t="s">
        <v>8268</v>
      </c>
      <c r="BH151" s="780"/>
      <c r="BI151" s="780"/>
      <c r="BJ151" s="780"/>
      <c r="BK151" s="780" t="s">
        <v>8269</v>
      </c>
      <c r="BL151" s="783"/>
      <c r="BM151" s="783"/>
      <c r="BN151" s="780" t="s">
        <v>8270</v>
      </c>
      <c r="BO151" s="783"/>
      <c r="BP151" s="780" t="s">
        <v>8271</v>
      </c>
      <c r="BQ151" s="783"/>
      <c r="BR151" s="783"/>
      <c r="BS151" s="783" t="s">
        <v>481</v>
      </c>
      <c r="BT151" s="783"/>
      <c r="BU151" s="780" t="s">
        <v>1564</v>
      </c>
      <c r="BV151" s="95" t="s">
        <v>1564</v>
      </c>
      <c r="BW151" s="780" t="s">
        <v>1564</v>
      </c>
      <c r="BX151" s="95" t="s">
        <v>1564</v>
      </c>
      <c r="BY151" s="95" t="s">
        <v>1564</v>
      </c>
      <c r="BZ151" s="95" t="s">
        <v>1564</v>
      </c>
      <c r="CA151" s="95" t="s">
        <v>1564</v>
      </c>
      <c r="CB151" s="95" t="s">
        <v>1564</v>
      </c>
      <c r="CC151" s="95" t="s">
        <v>1564</v>
      </c>
      <c r="CD151" s="95" t="s">
        <v>1564</v>
      </c>
      <c r="CE151" s="95" t="s">
        <v>1564</v>
      </c>
      <c r="CF151" s="95" t="s">
        <v>1564</v>
      </c>
      <c r="CG151" s="95" t="s">
        <v>1564</v>
      </c>
      <c r="CH151" s="780" t="s">
        <v>1564</v>
      </c>
      <c r="CI151" s="95" t="s">
        <v>1564</v>
      </c>
      <c r="CJ151" s="780" t="s">
        <v>1564</v>
      </c>
      <c r="CK151" s="780" t="s">
        <v>1564</v>
      </c>
      <c r="CL151" s="780" t="s">
        <v>1564</v>
      </c>
      <c r="CM151" s="780" t="s">
        <v>1564</v>
      </c>
      <c r="CN151" s="780" t="s">
        <v>1564</v>
      </c>
      <c r="CO151" s="780" t="s">
        <v>1564</v>
      </c>
      <c r="CP151" s="780" t="s">
        <v>1564</v>
      </c>
      <c r="CQ151" s="780" t="s">
        <v>1564</v>
      </c>
      <c r="CR151" s="95" t="s">
        <v>1564</v>
      </c>
      <c r="CS151" s="780" t="s">
        <v>1564</v>
      </c>
      <c r="CT151" s="95" t="s">
        <v>1564</v>
      </c>
      <c r="CU151" s="780" t="s">
        <v>1564</v>
      </c>
      <c r="CV151" s="780" t="s">
        <v>1564</v>
      </c>
      <c r="CW151" s="780" t="s">
        <v>1564</v>
      </c>
      <c r="CX151" s="780" t="s">
        <v>1564</v>
      </c>
      <c r="CY151" s="780" t="s">
        <v>1564</v>
      </c>
      <c r="CZ151" s="95" t="s">
        <v>1564</v>
      </c>
      <c r="DA151" s="780" t="s">
        <v>1564</v>
      </c>
      <c r="DB151" s="95" t="s">
        <v>1564</v>
      </c>
      <c r="DC151" s="780" t="s">
        <v>1564</v>
      </c>
      <c r="DD151" s="780" t="s">
        <v>1564</v>
      </c>
      <c r="DE151" s="780" t="s">
        <v>1564</v>
      </c>
      <c r="DF151" s="780" t="s">
        <v>1564</v>
      </c>
      <c r="DG151" s="95" t="s">
        <v>1564</v>
      </c>
      <c r="DH151" s="94" t="s">
        <v>1564</v>
      </c>
      <c r="DI151" s="95" t="s">
        <v>1564</v>
      </c>
      <c r="DJ151" s="95" t="s">
        <v>1564</v>
      </c>
      <c r="DK151" s="95" t="s">
        <v>1564</v>
      </c>
      <c r="DL151" s="95" t="s">
        <v>1564</v>
      </c>
      <c r="DM151" s="780" t="s">
        <v>1564</v>
      </c>
      <c r="DN151" s="780" t="s">
        <v>1564</v>
      </c>
      <c r="DO151" s="780" t="s">
        <v>1564</v>
      </c>
      <c r="DP151" s="780" t="s">
        <v>8272</v>
      </c>
      <c r="DQ151" s="785"/>
      <c r="DR151" s="780" t="s">
        <v>8273</v>
      </c>
      <c r="DS151" s="783"/>
      <c r="DT151" s="783"/>
      <c r="DU151" s="783"/>
      <c r="DV151" s="84"/>
      <c r="DW151" s="84"/>
      <c r="DX151" s="780"/>
      <c r="DY151" s="783"/>
      <c r="DZ151" s="780" t="s">
        <v>8274</v>
      </c>
      <c r="EA151" s="780" t="s">
        <v>8275</v>
      </c>
      <c r="EB151" s="95" t="s">
        <v>8276</v>
      </c>
      <c r="EC151" s="783"/>
      <c r="ED151" s="95"/>
      <c r="EE151" s="783"/>
      <c r="EF151" s="783"/>
      <c r="EG151" s="783"/>
      <c r="EH151" s="783"/>
      <c r="EI151" s="780" t="s">
        <v>1775</v>
      </c>
      <c r="EJ151" s="780" t="s">
        <v>1775</v>
      </c>
      <c r="EK151" s="780" t="s">
        <v>1775</v>
      </c>
      <c r="EL151" s="780" t="s">
        <v>1871</v>
      </c>
      <c r="EM151" s="780" t="s">
        <v>8277</v>
      </c>
      <c r="EN151" s="780" t="s">
        <v>1871</v>
      </c>
      <c r="EO151" s="780" t="s">
        <v>1871</v>
      </c>
      <c r="EP151" s="780" t="s">
        <v>1871</v>
      </c>
      <c r="EQ151" s="783"/>
      <c r="ER151" s="780" t="s">
        <v>2247</v>
      </c>
      <c r="ES151" s="780" t="s">
        <v>2247</v>
      </c>
      <c r="ET151" s="780" t="s">
        <v>8278</v>
      </c>
      <c r="EU151" s="780" t="s">
        <v>8278</v>
      </c>
      <c r="EV151" s="780" t="s">
        <v>8278</v>
      </c>
      <c r="EW151" s="780" t="s">
        <v>8278</v>
      </c>
      <c r="EX151" s="780" t="s">
        <v>8278</v>
      </c>
      <c r="EY151" s="780" t="s">
        <v>8278</v>
      </c>
      <c r="EZ151" s="95" t="s">
        <v>8278</v>
      </c>
      <c r="FA151" s="95" t="s">
        <v>8278</v>
      </c>
      <c r="FB151" s="780" t="s">
        <v>8278</v>
      </c>
      <c r="FC151" s="780" t="s">
        <v>8278</v>
      </c>
      <c r="FD151" s="780" t="s">
        <v>8278</v>
      </c>
      <c r="FE151" s="780" t="s">
        <v>8278</v>
      </c>
      <c r="FF151" s="780" t="s">
        <v>8278</v>
      </c>
      <c r="FG151" s="780" t="s">
        <v>8278</v>
      </c>
      <c r="FH151" s="780" t="s">
        <v>8278</v>
      </c>
      <c r="FI151" s="780" t="s">
        <v>8278</v>
      </c>
      <c r="FJ151" s="780" t="s">
        <v>8278</v>
      </c>
      <c r="FK151" s="780" t="s">
        <v>8278</v>
      </c>
      <c r="FL151" s="780" t="s">
        <v>8278</v>
      </c>
      <c r="FM151" s="780" t="s">
        <v>8278</v>
      </c>
      <c r="FN151" s="780" t="s">
        <v>8278</v>
      </c>
      <c r="FO151" s="780" t="s">
        <v>8278</v>
      </c>
      <c r="FP151" s="780" t="s">
        <v>8278</v>
      </c>
      <c r="FQ151" s="780" t="s">
        <v>8278</v>
      </c>
      <c r="FR151" s="780" t="s">
        <v>8278</v>
      </c>
      <c r="FS151" s="780" t="s">
        <v>8278</v>
      </c>
      <c r="FT151" s="780" t="s">
        <v>8278</v>
      </c>
      <c r="FU151" s="783"/>
      <c r="FV151" s="785" t="s">
        <v>8279</v>
      </c>
      <c r="FW151" s="780"/>
      <c r="FX151" s="95"/>
      <c r="FY151" s="95"/>
      <c r="FZ151" s="780"/>
      <c r="GA151" s="780"/>
      <c r="GB151" s="780"/>
      <c r="GC151" s="780"/>
      <c r="GD151" s="780"/>
      <c r="GE151" s="783"/>
      <c r="GF151" s="95" t="s">
        <v>8280</v>
      </c>
      <c r="GG151" s="785" t="s">
        <v>8280</v>
      </c>
      <c r="GH151" s="783"/>
      <c r="GI151" s="780"/>
      <c r="GJ151" s="780" t="s">
        <v>8281</v>
      </c>
      <c r="GK151" s="780" t="s">
        <v>8282</v>
      </c>
      <c r="GL151" s="780" t="s">
        <v>8282</v>
      </c>
      <c r="GM151" s="780" t="s">
        <v>481</v>
      </c>
      <c r="GN151" s="780" t="s">
        <v>481</v>
      </c>
      <c r="GO151" s="780" t="s">
        <v>8283</v>
      </c>
      <c r="GP151" s="780" t="s">
        <v>481</v>
      </c>
      <c r="GQ151" s="780" t="s">
        <v>7685</v>
      </c>
      <c r="GR151" s="780" t="s">
        <v>8284</v>
      </c>
      <c r="GS151" s="780"/>
      <c r="GT151" s="780"/>
      <c r="GU151" s="780" t="s">
        <v>8285</v>
      </c>
      <c r="GV151" s="780" t="s">
        <v>8285</v>
      </c>
      <c r="GW151" s="780" t="s">
        <v>8286</v>
      </c>
      <c r="GX151" s="780" t="s">
        <v>8287</v>
      </c>
      <c r="GY151" s="780"/>
      <c r="GZ151" s="780" t="s">
        <v>8288</v>
      </c>
      <c r="HA151" s="780" t="s">
        <v>481</v>
      </c>
      <c r="HB151" s="780" t="s">
        <v>481</v>
      </c>
      <c r="HC151" s="780" t="s">
        <v>8289</v>
      </c>
      <c r="HD151" s="780" t="s">
        <v>8290</v>
      </c>
      <c r="HE151" s="783"/>
      <c r="HF151" s="783"/>
      <c r="HG151" s="783"/>
      <c r="HH151" s="783"/>
      <c r="HI151" s="780" t="s">
        <v>8291</v>
      </c>
      <c r="HJ151" s="95"/>
      <c r="HK151" s="95" t="s">
        <v>8292</v>
      </c>
      <c r="HL151" s="780" t="s">
        <v>451</v>
      </c>
      <c r="HM151" s="95"/>
      <c r="HN151" s="783"/>
      <c r="HO151" s="783"/>
      <c r="HP151" s="783"/>
      <c r="HQ151" s="783"/>
      <c r="HR151" s="783"/>
      <c r="HS151" s="780"/>
      <c r="HT151" s="780"/>
      <c r="HU151" s="780"/>
      <c r="HV151" s="780"/>
      <c r="HW151" s="780"/>
      <c r="HX151" s="780"/>
      <c r="HY151" s="780"/>
      <c r="HZ151" s="780"/>
      <c r="IA151" s="780"/>
      <c r="IB151" s="780"/>
      <c r="IC151" s="780"/>
      <c r="ID151" s="780"/>
      <c r="IE151" s="780"/>
      <c r="IF151" s="780"/>
      <c r="IG151" s="783"/>
      <c r="IH151" s="783"/>
      <c r="II151" s="780"/>
      <c r="IJ151" s="783"/>
      <c r="IK151" s="783"/>
      <c r="IL151" s="90" t="s">
        <v>8293</v>
      </c>
      <c r="IM151" s="95" t="s">
        <v>481</v>
      </c>
      <c r="IN151" s="95" t="s">
        <v>2673</v>
      </c>
      <c r="IO151" s="780" t="s">
        <v>2962</v>
      </c>
      <c r="IP151" s="780" t="s">
        <v>2962</v>
      </c>
      <c r="IQ151" s="780" t="s">
        <v>2962</v>
      </c>
      <c r="IR151" s="785" t="s">
        <v>2962</v>
      </c>
      <c r="IS151" s="780" t="s">
        <v>2962</v>
      </c>
      <c r="IT151" s="780" t="s">
        <v>2962</v>
      </c>
      <c r="IU151" s="780" t="s">
        <v>2962</v>
      </c>
      <c r="IV151" s="780" t="s">
        <v>2962</v>
      </c>
      <c r="IW151" s="95" t="s">
        <v>8294</v>
      </c>
      <c r="IX151" s="95" t="s">
        <v>8294</v>
      </c>
      <c r="IY151" s="95" t="s">
        <v>8294</v>
      </c>
      <c r="IZ151" s="95" t="s">
        <v>8294</v>
      </c>
      <c r="JA151" s="95" t="s">
        <v>8294</v>
      </c>
      <c r="JB151" s="95" t="s">
        <v>8294</v>
      </c>
      <c r="JC151" s="95" t="s">
        <v>8294</v>
      </c>
      <c r="JD151" s="95" t="s">
        <v>8294</v>
      </c>
      <c r="JE151" s="95" t="s">
        <v>8294</v>
      </c>
      <c r="JF151" s="95" t="s">
        <v>8294</v>
      </c>
      <c r="JG151" s="95" t="s">
        <v>8294</v>
      </c>
      <c r="JH151" s="95" t="s">
        <v>8294</v>
      </c>
      <c r="JI151" s="95" t="s">
        <v>8294</v>
      </c>
      <c r="JJ151" s="95" t="s">
        <v>8294</v>
      </c>
      <c r="JK151" s="95" t="s">
        <v>8294</v>
      </c>
      <c r="JL151" s="95" t="s">
        <v>8294</v>
      </c>
      <c r="JM151" s="95" t="s">
        <v>8294</v>
      </c>
      <c r="JN151" s="95" t="s">
        <v>8294</v>
      </c>
      <c r="JO151" s="95" t="s">
        <v>8294</v>
      </c>
      <c r="JP151" s="95" t="s">
        <v>8294</v>
      </c>
      <c r="JQ151" s="95" t="s">
        <v>8294</v>
      </c>
      <c r="JR151" s="95" t="s">
        <v>8294</v>
      </c>
      <c r="JS151" s="780" t="s">
        <v>7741</v>
      </c>
      <c r="JT151" s="780" t="s">
        <v>7742</v>
      </c>
      <c r="JU151" s="780" t="s">
        <v>8295</v>
      </c>
      <c r="JV151" s="780" t="s">
        <v>8296</v>
      </c>
      <c r="JW151" s="780" t="s">
        <v>8297</v>
      </c>
      <c r="JX151" s="780"/>
      <c r="JY151" s="780"/>
      <c r="JZ151" s="780" t="s">
        <v>7748</v>
      </c>
      <c r="KA151" s="783"/>
      <c r="KB151" s="780" t="s">
        <v>8298</v>
      </c>
      <c r="KC151" s="780" t="s">
        <v>8299</v>
      </c>
      <c r="KD151" s="780" t="s">
        <v>7751</v>
      </c>
      <c r="KE151" s="780" t="s">
        <v>8300</v>
      </c>
      <c r="KF151" s="780"/>
      <c r="KG151" s="780"/>
      <c r="KH151" s="780" t="s">
        <v>8301</v>
      </c>
      <c r="KI151" s="780" t="s">
        <v>8302</v>
      </c>
      <c r="KJ151" s="780" t="s">
        <v>8303</v>
      </c>
      <c r="KK151" s="780" t="s">
        <v>8303</v>
      </c>
      <c r="KL151" s="780" t="s">
        <v>7758</v>
      </c>
      <c r="KM151" s="780" t="s">
        <v>8304</v>
      </c>
      <c r="KN151" s="780" t="s">
        <v>8305</v>
      </c>
      <c r="KO151" s="780" t="s">
        <v>8306</v>
      </c>
      <c r="KP151" s="785"/>
      <c r="KQ151" s="783"/>
      <c r="KR151" s="90" t="s">
        <v>8307</v>
      </c>
      <c r="KS151" s="783"/>
      <c r="KT151" s="90" t="s">
        <v>8308</v>
      </c>
      <c r="KU151" s="90" t="s">
        <v>8308</v>
      </c>
      <c r="KV151" s="90" t="s">
        <v>8308</v>
      </c>
      <c r="KW151" s="90" t="s">
        <v>8308</v>
      </c>
      <c r="KX151" s="90" t="s">
        <v>8308</v>
      </c>
      <c r="KY151" s="90" t="s">
        <v>8308</v>
      </c>
      <c r="KZ151" s="90" t="s">
        <v>8308</v>
      </c>
      <c r="LA151" s="90" t="s">
        <v>8308</v>
      </c>
      <c r="LB151" s="90" t="s">
        <v>8308</v>
      </c>
      <c r="LC151" s="90" t="s">
        <v>8308</v>
      </c>
      <c r="LD151" s="90" t="s">
        <v>8308</v>
      </c>
      <c r="LE151" s="90" t="s">
        <v>8308</v>
      </c>
      <c r="LF151" s="90" t="s">
        <v>8308</v>
      </c>
      <c r="LG151" s="90" t="s">
        <v>8308</v>
      </c>
      <c r="LH151" s="90"/>
      <c r="LI151" s="90" t="s">
        <v>8308</v>
      </c>
      <c r="LJ151" s="90" t="s">
        <v>8308</v>
      </c>
      <c r="LK151" s="90" t="s">
        <v>8308</v>
      </c>
      <c r="LL151" s="90" t="s">
        <v>8308</v>
      </c>
      <c r="LM151" s="90" t="s">
        <v>8308</v>
      </c>
      <c r="LN151" s="90" t="s">
        <v>8308</v>
      </c>
      <c r="LO151" s="90" t="s">
        <v>8308</v>
      </c>
      <c r="LP151" s="90" t="s">
        <v>8308</v>
      </c>
      <c r="LQ151" s="90" t="s">
        <v>8308</v>
      </c>
    </row>
    <row r="152" spans="1:329" ht="31.5" customHeight="1" x14ac:dyDescent="0.2">
      <c r="A152" s="750"/>
      <c r="B152" s="751"/>
      <c r="C152" s="83" t="s">
        <v>403</v>
      </c>
      <c r="D152" s="84" t="s">
        <v>394</v>
      </c>
      <c r="E152" s="85" t="s">
        <v>395</v>
      </c>
      <c r="F152" s="783"/>
      <c r="G152" s="95"/>
      <c r="H152" s="783"/>
      <c r="I152" s="783"/>
      <c r="J152" s="95" t="s">
        <v>8309</v>
      </c>
      <c r="K152" s="780" t="s">
        <v>8310</v>
      </c>
      <c r="L152" s="69" t="s">
        <v>802</v>
      </c>
      <c r="M152" s="69" t="s">
        <v>802</v>
      </c>
      <c r="N152" s="69" t="s">
        <v>802</v>
      </c>
      <c r="O152" s="69" t="s">
        <v>802</v>
      </c>
      <c r="P152" s="69" t="s">
        <v>802</v>
      </c>
      <c r="Q152" s="95" t="s">
        <v>718</v>
      </c>
      <c r="R152" s="780" t="s">
        <v>718</v>
      </c>
      <c r="S152" s="95" t="s">
        <v>718</v>
      </c>
      <c r="T152" s="780" t="s">
        <v>718</v>
      </c>
      <c r="U152" s="780" t="s">
        <v>718</v>
      </c>
      <c r="V152" s="95" t="s">
        <v>718</v>
      </c>
      <c r="W152" s="780" t="s">
        <v>718</v>
      </c>
      <c r="X152" s="95" t="s">
        <v>718</v>
      </c>
      <c r="Y152" s="95" t="s">
        <v>718</v>
      </c>
      <c r="Z152" s="95" t="s">
        <v>718</v>
      </c>
      <c r="AA152" s="783"/>
      <c r="AB152" s="95" t="s">
        <v>999</v>
      </c>
      <c r="AC152" s="784" t="s">
        <v>999</v>
      </c>
      <c r="AD152" s="783"/>
      <c r="AE152" s="783"/>
      <c r="AF152" s="783"/>
      <c r="AG152" s="783"/>
      <c r="AH152" s="783"/>
      <c r="AI152" s="783"/>
      <c r="AJ152" s="780" t="s">
        <v>1175</v>
      </c>
      <c r="AK152" s="780" t="s">
        <v>1175</v>
      </c>
      <c r="AL152" s="95" t="s">
        <v>1175</v>
      </c>
      <c r="AM152" s="95" t="s">
        <v>1175</v>
      </c>
      <c r="AN152" s="95" t="s">
        <v>1175</v>
      </c>
      <c r="AO152" s="783"/>
      <c r="AP152" s="95" t="s">
        <v>8311</v>
      </c>
      <c r="AQ152" s="783"/>
      <c r="AR152" s="780" t="s">
        <v>8312</v>
      </c>
      <c r="AS152" s="780" t="s">
        <v>7809</v>
      </c>
      <c r="AT152" s="783"/>
      <c r="AU152" s="95" t="s">
        <v>7810</v>
      </c>
      <c r="AV152" s="780" t="s">
        <v>8313</v>
      </c>
      <c r="AW152" s="780">
        <v>84843843269</v>
      </c>
      <c r="AX152" s="95" t="s">
        <v>8314</v>
      </c>
      <c r="AY152" s="95" t="s">
        <v>7813</v>
      </c>
      <c r="AZ152" s="783"/>
      <c r="BA152" s="783"/>
      <c r="BB152" s="783"/>
      <c r="BC152" s="783"/>
      <c r="BD152" s="783"/>
      <c r="BE152" s="95" t="s">
        <v>8315</v>
      </c>
      <c r="BF152" s="95"/>
      <c r="BG152" s="780">
        <v>88214094333</v>
      </c>
      <c r="BH152" s="780"/>
      <c r="BI152" s="780"/>
      <c r="BJ152" s="780"/>
      <c r="BK152" s="780" t="s">
        <v>8316</v>
      </c>
      <c r="BL152" s="783"/>
      <c r="BM152" s="783"/>
      <c r="BN152" s="780">
        <v>88213192296</v>
      </c>
      <c r="BO152" s="783"/>
      <c r="BP152" s="780" t="s">
        <v>8317</v>
      </c>
      <c r="BQ152" s="783"/>
      <c r="BR152" s="783"/>
      <c r="BS152" s="783" t="s">
        <v>481</v>
      </c>
      <c r="BT152" s="783"/>
      <c r="BU152" s="780" t="s">
        <v>1565</v>
      </c>
      <c r="BV152" s="95" t="s">
        <v>1565</v>
      </c>
      <c r="BW152" s="780" t="s">
        <v>1565</v>
      </c>
      <c r="BX152" s="95" t="s">
        <v>1565</v>
      </c>
      <c r="BY152" s="95" t="s">
        <v>1565</v>
      </c>
      <c r="BZ152" s="95" t="s">
        <v>1565</v>
      </c>
      <c r="CA152" s="95" t="s">
        <v>1565</v>
      </c>
      <c r="CB152" s="95" t="s">
        <v>1565</v>
      </c>
      <c r="CC152" s="95" t="s">
        <v>1565</v>
      </c>
      <c r="CD152" s="95" t="s">
        <v>1565</v>
      </c>
      <c r="CE152" s="95" t="s">
        <v>1565</v>
      </c>
      <c r="CF152" s="95" t="s">
        <v>1565</v>
      </c>
      <c r="CG152" s="95" t="s">
        <v>1565</v>
      </c>
      <c r="CH152" s="780" t="s">
        <v>1565</v>
      </c>
      <c r="CI152" s="95" t="s">
        <v>1565</v>
      </c>
      <c r="CJ152" s="780" t="s">
        <v>1565</v>
      </c>
      <c r="CK152" s="780" t="s">
        <v>1565</v>
      </c>
      <c r="CL152" s="780" t="s">
        <v>1565</v>
      </c>
      <c r="CM152" s="780" t="s">
        <v>1565</v>
      </c>
      <c r="CN152" s="780" t="s">
        <v>1565</v>
      </c>
      <c r="CO152" s="780" t="s">
        <v>1565</v>
      </c>
      <c r="CP152" s="780" t="s">
        <v>1565</v>
      </c>
      <c r="CQ152" s="780" t="s">
        <v>1565</v>
      </c>
      <c r="CR152" s="95" t="s">
        <v>1565</v>
      </c>
      <c r="CS152" s="780" t="s">
        <v>1565</v>
      </c>
      <c r="CT152" s="95" t="s">
        <v>1565</v>
      </c>
      <c r="CU152" s="780" t="s">
        <v>1565</v>
      </c>
      <c r="CV152" s="780" t="s">
        <v>1565</v>
      </c>
      <c r="CW152" s="780" t="s">
        <v>1565</v>
      </c>
      <c r="CX152" s="780" t="s">
        <v>1565</v>
      </c>
      <c r="CY152" s="780" t="s">
        <v>1565</v>
      </c>
      <c r="CZ152" s="95" t="s">
        <v>1565</v>
      </c>
      <c r="DA152" s="780" t="s">
        <v>1565</v>
      </c>
      <c r="DB152" s="95" t="s">
        <v>1565</v>
      </c>
      <c r="DC152" s="780" t="s">
        <v>1565</v>
      </c>
      <c r="DD152" s="780" t="s">
        <v>1565</v>
      </c>
      <c r="DE152" s="780" t="s">
        <v>1565</v>
      </c>
      <c r="DF152" s="780" t="s">
        <v>1565</v>
      </c>
      <c r="DG152" s="95" t="s">
        <v>1565</v>
      </c>
      <c r="DH152" s="94" t="s">
        <v>1565</v>
      </c>
      <c r="DI152" s="95" t="s">
        <v>1565</v>
      </c>
      <c r="DJ152" s="95" t="s">
        <v>1565</v>
      </c>
      <c r="DK152" s="95" t="s">
        <v>1565</v>
      </c>
      <c r="DL152" s="95" t="s">
        <v>1565</v>
      </c>
      <c r="DM152" s="780" t="s">
        <v>1565</v>
      </c>
      <c r="DN152" s="780" t="s">
        <v>1565</v>
      </c>
      <c r="DO152" s="780" t="s">
        <v>1565</v>
      </c>
      <c r="DP152" s="780" t="s">
        <v>8318</v>
      </c>
      <c r="DQ152" s="785"/>
      <c r="DR152" s="780" t="s">
        <v>8319</v>
      </c>
      <c r="DS152" s="783"/>
      <c r="DT152" s="783"/>
      <c r="DU152" s="783"/>
      <c r="DV152" s="84"/>
      <c r="DW152" s="84"/>
      <c r="DX152" s="780"/>
      <c r="DY152" s="783"/>
      <c r="DZ152" s="780" t="s">
        <v>8320</v>
      </c>
      <c r="EA152" s="780">
        <v>84134430439</v>
      </c>
      <c r="EB152" s="95" t="s">
        <v>8321</v>
      </c>
      <c r="EC152" s="783"/>
      <c r="ED152" s="95"/>
      <c r="EE152" s="783"/>
      <c r="EF152" s="783"/>
      <c r="EG152" s="783"/>
      <c r="EH152" s="783"/>
      <c r="EI152" s="780" t="s">
        <v>1776</v>
      </c>
      <c r="EJ152" s="780" t="s">
        <v>1776</v>
      </c>
      <c r="EK152" s="780" t="s">
        <v>1776</v>
      </c>
      <c r="EL152" s="780" t="s">
        <v>1808</v>
      </c>
      <c r="EM152" s="780" t="s">
        <v>8322</v>
      </c>
      <c r="EN152" s="780" t="s">
        <v>1808</v>
      </c>
      <c r="EO152" s="780" t="s">
        <v>1808</v>
      </c>
      <c r="EP152" s="780" t="s">
        <v>1808</v>
      </c>
      <c r="EQ152" s="783"/>
      <c r="ER152" s="780" t="s">
        <v>2248</v>
      </c>
      <c r="ES152" s="780" t="s">
        <v>2248</v>
      </c>
      <c r="ET152" s="780" t="s">
        <v>8323</v>
      </c>
      <c r="EU152" s="780" t="s">
        <v>8323</v>
      </c>
      <c r="EV152" s="780" t="s">
        <v>8323</v>
      </c>
      <c r="EW152" s="780" t="s">
        <v>8323</v>
      </c>
      <c r="EX152" s="780" t="s">
        <v>8323</v>
      </c>
      <c r="EY152" s="780" t="s">
        <v>8323</v>
      </c>
      <c r="EZ152" s="95" t="s">
        <v>8323</v>
      </c>
      <c r="FA152" s="95" t="s">
        <v>8323</v>
      </c>
      <c r="FB152" s="780" t="s">
        <v>8323</v>
      </c>
      <c r="FC152" s="780" t="s">
        <v>8323</v>
      </c>
      <c r="FD152" s="780" t="s">
        <v>8323</v>
      </c>
      <c r="FE152" s="780" t="s">
        <v>8323</v>
      </c>
      <c r="FF152" s="780" t="s">
        <v>8323</v>
      </c>
      <c r="FG152" s="780" t="s">
        <v>8323</v>
      </c>
      <c r="FH152" s="780" t="s">
        <v>8323</v>
      </c>
      <c r="FI152" s="780" t="s">
        <v>8323</v>
      </c>
      <c r="FJ152" s="780" t="s">
        <v>8323</v>
      </c>
      <c r="FK152" s="780" t="s">
        <v>8323</v>
      </c>
      <c r="FL152" s="780" t="s">
        <v>8323</v>
      </c>
      <c r="FM152" s="780" t="s">
        <v>8323</v>
      </c>
      <c r="FN152" s="780" t="s">
        <v>8323</v>
      </c>
      <c r="FO152" s="780" t="s">
        <v>8323</v>
      </c>
      <c r="FP152" s="780" t="s">
        <v>8323</v>
      </c>
      <c r="FQ152" s="780" t="s">
        <v>8323</v>
      </c>
      <c r="FR152" s="780" t="s">
        <v>8323</v>
      </c>
      <c r="FS152" s="780" t="s">
        <v>8323</v>
      </c>
      <c r="FT152" s="780" t="s">
        <v>8323</v>
      </c>
      <c r="FU152" s="783"/>
      <c r="FV152" s="785" t="s">
        <v>8324</v>
      </c>
      <c r="FW152" s="780"/>
      <c r="FX152" s="95"/>
      <c r="FY152" s="95"/>
      <c r="FZ152" s="780"/>
      <c r="GA152" s="780"/>
      <c r="GB152" s="780"/>
      <c r="GC152" s="780"/>
      <c r="GD152" s="780"/>
      <c r="GE152" s="783"/>
      <c r="GF152" s="95" t="s">
        <v>2655</v>
      </c>
      <c r="GG152" s="785" t="s">
        <v>2655</v>
      </c>
      <c r="GH152" s="783"/>
      <c r="GI152" s="780"/>
      <c r="GJ152" s="780" t="s">
        <v>8325</v>
      </c>
      <c r="GK152" s="780" t="s">
        <v>8326</v>
      </c>
      <c r="GL152" s="780" t="s">
        <v>8326</v>
      </c>
      <c r="GM152" s="780" t="s">
        <v>481</v>
      </c>
      <c r="GN152" s="780" t="s">
        <v>481</v>
      </c>
      <c r="GO152" s="780" t="s">
        <v>8327</v>
      </c>
      <c r="GP152" s="780" t="s">
        <v>481</v>
      </c>
      <c r="GQ152" s="780" t="s">
        <v>7920</v>
      </c>
      <c r="GR152" s="780" t="s">
        <v>8328</v>
      </c>
      <c r="GS152" s="780"/>
      <c r="GT152" s="780"/>
      <c r="GU152" s="780" t="s">
        <v>8329</v>
      </c>
      <c r="GV152" s="780" t="s">
        <v>8329</v>
      </c>
      <c r="GW152" s="780" t="s">
        <v>8330</v>
      </c>
      <c r="GX152" s="780" t="s">
        <v>8331</v>
      </c>
      <c r="GY152" s="780"/>
      <c r="GZ152" s="780" t="s">
        <v>8332</v>
      </c>
      <c r="HA152" s="780" t="s">
        <v>481</v>
      </c>
      <c r="HB152" s="780" t="s">
        <v>481</v>
      </c>
      <c r="HC152" s="780" t="s">
        <v>8333</v>
      </c>
      <c r="HD152" s="780" t="s">
        <v>8334</v>
      </c>
      <c r="HE152" s="783"/>
      <c r="HF152" s="783"/>
      <c r="HG152" s="783"/>
      <c r="HH152" s="783"/>
      <c r="HI152" s="780" t="s">
        <v>8335</v>
      </c>
      <c r="HJ152" s="95"/>
      <c r="HK152" s="95" t="s">
        <v>8336</v>
      </c>
      <c r="HL152" s="780" t="s">
        <v>451</v>
      </c>
      <c r="HM152" s="95"/>
      <c r="HN152" s="783"/>
      <c r="HO152" s="783"/>
      <c r="HP152" s="783"/>
      <c r="HQ152" s="783"/>
      <c r="HR152" s="783"/>
      <c r="HS152" s="780"/>
      <c r="HT152" s="780"/>
      <c r="HU152" s="780"/>
      <c r="HV152" s="780"/>
      <c r="HW152" s="780"/>
      <c r="HX152" s="780"/>
      <c r="HY152" s="780"/>
      <c r="HZ152" s="780"/>
      <c r="IA152" s="780"/>
      <c r="IB152" s="780"/>
      <c r="IC152" s="780"/>
      <c r="ID152" s="780"/>
      <c r="IE152" s="780"/>
      <c r="IF152" s="780"/>
      <c r="IG152" s="783"/>
      <c r="IH152" s="783"/>
      <c r="II152" s="780"/>
      <c r="IJ152" s="783"/>
      <c r="IK152" s="783"/>
      <c r="IL152" s="90">
        <v>83944221659</v>
      </c>
      <c r="IM152" s="95" t="s">
        <v>481</v>
      </c>
      <c r="IN152" s="95" t="s">
        <v>2674</v>
      </c>
      <c r="IO152" s="780" t="s">
        <v>2963</v>
      </c>
      <c r="IP152" s="780" t="s">
        <v>2963</v>
      </c>
      <c r="IQ152" s="780" t="s">
        <v>2963</v>
      </c>
      <c r="IR152" s="785" t="s">
        <v>2963</v>
      </c>
      <c r="IS152" s="780" t="s">
        <v>2963</v>
      </c>
      <c r="IT152" s="780" t="s">
        <v>2963</v>
      </c>
      <c r="IU152" s="780" t="s">
        <v>2963</v>
      </c>
      <c r="IV152" s="780" t="s">
        <v>2963</v>
      </c>
      <c r="IW152" s="95" t="s">
        <v>8337</v>
      </c>
      <c r="IX152" s="95" t="s">
        <v>8337</v>
      </c>
      <c r="IY152" s="95" t="s">
        <v>8337</v>
      </c>
      <c r="IZ152" s="95" t="s">
        <v>8337</v>
      </c>
      <c r="JA152" s="95" t="s">
        <v>8337</v>
      </c>
      <c r="JB152" s="95" t="s">
        <v>8337</v>
      </c>
      <c r="JC152" s="95" t="s">
        <v>8337</v>
      </c>
      <c r="JD152" s="95" t="s">
        <v>8337</v>
      </c>
      <c r="JE152" s="95" t="s">
        <v>8337</v>
      </c>
      <c r="JF152" s="95" t="s">
        <v>8337</v>
      </c>
      <c r="JG152" s="95" t="s">
        <v>8337</v>
      </c>
      <c r="JH152" s="95" t="s">
        <v>8337</v>
      </c>
      <c r="JI152" s="95" t="s">
        <v>8337</v>
      </c>
      <c r="JJ152" s="95" t="s">
        <v>8337</v>
      </c>
      <c r="JK152" s="95" t="s">
        <v>8337</v>
      </c>
      <c r="JL152" s="95" t="s">
        <v>8337</v>
      </c>
      <c r="JM152" s="95" t="s">
        <v>8337</v>
      </c>
      <c r="JN152" s="95" t="s">
        <v>8337</v>
      </c>
      <c r="JO152" s="95" t="s">
        <v>8337</v>
      </c>
      <c r="JP152" s="95" t="s">
        <v>8337</v>
      </c>
      <c r="JQ152" s="95" t="s">
        <v>8337</v>
      </c>
      <c r="JR152" s="95" t="s">
        <v>8337</v>
      </c>
      <c r="JS152" s="780" t="s">
        <v>7966</v>
      </c>
      <c r="JT152" s="780" t="s">
        <v>7967</v>
      </c>
      <c r="JU152" s="780" t="s">
        <v>8338</v>
      </c>
      <c r="JV152" s="780" t="s">
        <v>8339</v>
      </c>
      <c r="JW152" s="780">
        <v>89241177879</v>
      </c>
      <c r="JX152" s="780"/>
      <c r="JY152" s="780"/>
      <c r="JZ152" s="780" t="s">
        <v>7972</v>
      </c>
      <c r="KA152" s="783"/>
      <c r="KB152" s="780" t="s">
        <v>8340</v>
      </c>
      <c r="KC152" s="780" t="s">
        <v>8341</v>
      </c>
      <c r="KD152" s="780" t="s">
        <v>7975</v>
      </c>
      <c r="KE152" s="780" t="s">
        <v>8342</v>
      </c>
      <c r="KF152" s="780"/>
      <c r="KG152" s="780"/>
      <c r="KH152" s="780" t="s">
        <v>8343</v>
      </c>
      <c r="KI152" s="780" t="s">
        <v>8344</v>
      </c>
      <c r="KJ152" s="780" t="s">
        <v>8345</v>
      </c>
      <c r="KK152" s="780" t="s">
        <v>8345</v>
      </c>
      <c r="KL152" s="780" t="s">
        <v>7982</v>
      </c>
      <c r="KM152" s="780" t="s">
        <v>7983</v>
      </c>
      <c r="KN152" s="780" t="s">
        <v>8346</v>
      </c>
      <c r="KO152" s="780" t="s">
        <v>7985</v>
      </c>
      <c r="KP152" s="785"/>
      <c r="KQ152" s="783"/>
      <c r="KR152" s="90" t="s">
        <v>8347</v>
      </c>
      <c r="KS152" s="783"/>
      <c r="KT152" s="90" t="s">
        <v>8348</v>
      </c>
      <c r="KU152" s="90" t="s">
        <v>8348</v>
      </c>
      <c r="KV152" s="90" t="s">
        <v>8348</v>
      </c>
      <c r="KW152" s="90" t="s">
        <v>8348</v>
      </c>
      <c r="KX152" s="90" t="s">
        <v>8348</v>
      </c>
      <c r="KY152" s="90" t="s">
        <v>8348</v>
      </c>
      <c r="KZ152" s="90" t="s">
        <v>8348</v>
      </c>
      <c r="LA152" s="90" t="s">
        <v>8348</v>
      </c>
      <c r="LB152" s="90" t="s">
        <v>8348</v>
      </c>
      <c r="LC152" s="90" t="s">
        <v>8348</v>
      </c>
      <c r="LD152" s="90" t="s">
        <v>8348</v>
      </c>
      <c r="LE152" s="90" t="s">
        <v>8348</v>
      </c>
      <c r="LF152" s="90" t="s">
        <v>8348</v>
      </c>
      <c r="LG152" s="90" t="s">
        <v>8348</v>
      </c>
      <c r="LH152" s="90"/>
      <c r="LI152" s="90" t="s">
        <v>8348</v>
      </c>
      <c r="LJ152" s="90" t="s">
        <v>8348</v>
      </c>
      <c r="LK152" s="90" t="s">
        <v>8348</v>
      </c>
      <c r="LL152" s="90" t="s">
        <v>8348</v>
      </c>
      <c r="LM152" s="90" t="s">
        <v>8348</v>
      </c>
      <c r="LN152" s="90" t="s">
        <v>8348</v>
      </c>
      <c r="LO152" s="90" t="s">
        <v>8348</v>
      </c>
      <c r="LP152" s="90" t="s">
        <v>8348</v>
      </c>
      <c r="LQ152" s="90" t="s">
        <v>8348</v>
      </c>
    </row>
    <row r="153" spans="1:329" ht="48" customHeight="1" x14ac:dyDescent="0.2">
      <c r="A153" s="750"/>
      <c r="B153" s="751"/>
      <c r="C153" s="83" t="s">
        <v>404</v>
      </c>
      <c r="D153" s="84" t="s">
        <v>397</v>
      </c>
      <c r="E153" s="85" t="s">
        <v>398</v>
      </c>
      <c r="F153" s="783"/>
      <c r="G153" s="95"/>
      <c r="H153" s="783"/>
      <c r="I153" s="783"/>
      <c r="J153" s="95" t="s">
        <v>8349</v>
      </c>
      <c r="K153" s="780" t="s">
        <v>8350</v>
      </c>
      <c r="L153" s="69" t="s">
        <v>803</v>
      </c>
      <c r="M153" s="69" t="s">
        <v>803</v>
      </c>
      <c r="N153" s="69" t="s">
        <v>803</v>
      </c>
      <c r="O153" s="69" t="s">
        <v>803</v>
      </c>
      <c r="P153" s="69" t="s">
        <v>803</v>
      </c>
      <c r="Q153" s="95" t="s">
        <v>719</v>
      </c>
      <c r="R153" s="780" t="s">
        <v>719</v>
      </c>
      <c r="S153" s="95" t="s">
        <v>719</v>
      </c>
      <c r="T153" s="780" t="s">
        <v>719</v>
      </c>
      <c r="U153" s="780" t="s">
        <v>719</v>
      </c>
      <c r="V153" s="95" t="s">
        <v>719</v>
      </c>
      <c r="W153" s="780" t="s">
        <v>719</v>
      </c>
      <c r="X153" s="95" t="s">
        <v>719</v>
      </c>
      <c r="Y153" s="95" t="s">
        <v>719</v>
      </c>
      <c r="Z153" s="95" t="s">
        <v>719</v>
      </c>
      <c r="AA153" s="783"/>
      <c r="AB153" s="95" t="s">
        <v>1000</v>
      </c>
      <c r="AC153" s="784" t="s">
        <v>1000</v>
      </c>
      <c r="AD153" s="783"/>
      <c r="AE153" s="783"/>
      <c r="AF153" s="783"/>
      <c r="AG153" s="783"/>
      <c r="AH153" s="783"/>
      <c r="AI153" s="783"/>
      <c r="AJ153" s="780" t="s">
        <v>1176</v>
      </c>
      <c r="AK153" s="780" t="s">
        <v>1176</v>
      </c>
      <c r="AL153" s="95" t="s">
        <v>1176</v>
      </c>
      <c r="AM153" s="95" t="s">
        <v>1176</v>
      </c>
      <c r="AN153" s="95" t="s">
        <v>1176</v>
      </c>
      <c r="AO153" s="783"/>
      <c r="AP153" s="95" t="s">
        <v>8351</v>
      </c>
      <c r="AQ153" s="783"/>
      <c r="AR153" s="780" t="s">
        <v>8352</v>
      </c>
      <c r="AS153" s="780" t="s">
        <v>8033</v>
      </c>
      <c r="AT153" s="783"/>
      <c r="AU153" s="95" t="s">
        <v>8034</v>
      </c>
      <c r="AV153" s="780" t="s">
        <v>8353</v>
      </c>
      <c r="AW153" s="780" t="s">
        <v>8354</v>
      </c>
      <c r="AX153" s="95" t="s">
        <v>8355</v>
      </c>
      <c r="AY153" s="95" t="s">
        <v>8038</v>
      </c>
      <c r="AZ153" s="783"/>
      <c r="BA153" s="783"/>
      <c r="BB153" s="783"/>
      <c r="BC153" s="783"/>
      <c r="BD153" s="783"/>
      <c r="BE153" s="95" t="s">
        <v>8356</v>
      </c>
      <c r="BF153" s="95"/>
      <c r="BG153" s="780" t="s">
        <v>8357</v>
      </c>
      <c r="BH153" s="780"/>
      <c r="BI153" s="780"/>
      <c r="BJ153" s="780"/>
      <c r="BK153" s="780" t="s">
        <v>8358</v>
      </c>
      <c r="BL153" s="783"/>
      <c r="BM153" s="783"/>
      <c r="BN153" s="780" t="s">
        <v>8359</v>
      </c>
      <c r="BO153" s="783"/>
      <c r="BP153" s="780" t="s">
        <v>8360</v>
      </c>
      <c r="BQ153" s="783"/>
      <c r="BR153" s="783"/>
      <c r="BS153" s="783" t="s">
        <v>481</v>
      </c>
      <c r="BT153" s="783"/>
      <c r="BU153" s="780" t="s">
        <v>1566</v>
      </c>
      <c r="BV153" s="95" t="s">
        <v>1566</v>
      </c>
      <c r="BW153" s="780" t="s">
        <v>1566</v>
      </c>
      <c r="BX153" s="95" t="s">
        <v>1566</v>
      </c>
      <c r="BY153" s="95" t="s">
        <v>1566</v>
      </c>
      <c r="BZ153" s="95" t="s">
        <v>1566</v>
      </c>
      <c r="CA153" s="95" t="s">
        <v>1566</v>
      </c>
      <c r="CB153" s="95" t="s">
        <v>1566</v>
      </c>
      <c r="CC153" s="95" t="s">
        <v>1566</v>
      </c>
      <c r="CD153" s="95" t="s">
        <v>1566</v>
      </c>
      <c r="CE153" s="95" t="s">
        <v>1566</v>
      </c>
      <c r="CF153" s="95" t="s">
        <v>1566</v>
      </c>
      <c r="CG153" s="95" t="s">
        <v>1566</v>
      </c>
      <c r="CH153" s="780" t="s">
        <v>1566</v>
      </c>
      <c r="CI153" s="95" t="s">
        <v>1566</v>
      </c>
      <c r="CJ153" s="780" t="s">
        <v>1566</v>
      </c>
      <c r="CK153" s="780" t="s">
        <v>1566</v>
      </c>
      <c r="CL153" s="780" t="s">
        <v>1566</v>
      </c>
      <c r="CM153" s="780" t="s">
        <v>1566</v>
      </c>
      <c r="CN153" s="780" t="s">
        <v>1566</v>
      </c>
      <c r="CO153" s="780" t="s">
        <v>1566</v>
      </c>
      <c r="CP153" s="780" t="s">
        <v>1566</v>
      </c>
      <c r="CQ153" s="780" t="s">
        <v>1566</v>
      </c>
      <c r="CR153" s="95" t="s">
        <v>1566</v>
      </c>
      <c r="CS153" s="780" t="s">
        <v>1566</v>
      </c>
      <c r="CT153" s="95" t="s">
        <v>1566</v>
      </c>
      <c r="CU153" s="780" t="s">
        <v>1566</v>
      </c>
      <c r="CV153" s="780" t="s">
        <v>1566</v>
      </c>
      <c r="CW153" s="780" t="s">
        <v>1566</v>
      </c>
      <c r="CX153" s="780" t="s">
        <v>1566</v>
      </c>
      <c r="CY153" s="780" t="s">
        <v>1566</v>
      </c>
      <c r="CZ153" s="95" t="s">
        <v>1566</v>
      </c>
      <c r="DA153" s="780" t="s">
        <v>1566</v>
      </c>
      <c r="DB153" s="95" t="s">
        <v>1566</v>
      </c>
      <c r="DC153" s="780" t="s">
        <v>1566</v>
      </c>
      <c r="DD153" s="780" t="s">
        <v>1566</v>
      </c>
      <c r="DE153" s="780" t="s">
        <v>1566</v>
      </c>
      <c r="DF153" s="780" t="s">
        <v>1566</v>
      </c>
      <c r="DG153" s="95" t="s">
        <v>1566</v>
      </c>
      <c r="DH153" s="94" t="s">
        <v>1566</v>
      </c>
      <c r="DI153" s="95" t="s">
        <v>1566</v>
      </c>
      <c r="DJ153" s="95" t="s">
        <v>1566</v>
      </c>
      <c r="DK153" s="95" t="s">
        <v>1566</v>
      </c>
      <c r="DL153" s="95" t="s">
        <v>1566</v>
      </c>
      <c r="DM153" s="780" t="s">
        <v>1566</v>
      </c>
      <c r="DN153" s="780" t="s">
        <v>1566</v>
      </c>
      <c r="DO153" s="780" t="s">
        <v>1566</v>
      </c>
      <c r="DP153" s="780" t="s">
        <v>8361</v>
      </c>
      <c r="DQ153" s="785"/>
      <c r="DR153" s="780" t="s">
        <v>8362</v>
      </c>
      <c r="DS153" s="783"/>
      <c r="DT153" s="783"/>
      <c r="DU153" s="783"/>
      <c r="DV153" s="84"/>
      <c r="DW153" s="84"/>
      <c r="DX153" s="780"/>
      <c r="DY153" s="783"/>
      <c r="DZ153" s="780" t="s">
        <v>8363</v>
      </c>
      <c r="EA153" s="780" t="s">
        <v>8364</v>
      </c>
      <c r="EB153" s="95" t="s">
        <v>8365</v>
      </c>
      <c r="EC153" s="783"/>
      <c r="ED153" s="95"/>
      <c r="EE153" s="783"/>
      <c r="EF153" s="783"/>
      <c r="EG153" s="783"/>
      <c r="EH153" s="783"/>
      <c r="EI153" s="780" t="s">
        <v>1777</v>
      </c>
      <c r="EJ153" s="780" t="s">
        <v>1777</v>
      </c>
      <c r="EK153" s="780" t="s">
        <v>1777</v>
      </c>
      <c r="EL153" s="780" t="s">
        <v>1809</v>
      </c>
      <c r="EM153" s="780" t="s">
        <v>8366</v>
      </c>
      <c r="EN153" s="780" t="s">
        <v>1809</v>
      </c>
      <c r="EO153" s="780" t="s">
        <v>1809</v>
      </c>
      <c r="EP153" s="780" t="s">
        <v>1809</v>
      </c>
      <c r="EQ153" s="783"/>
      <c r="ER153" s="780" t="s">
        <v>2249</v>
      </c>
      <c r="ES153" s="780" t="s">
        <v>2249</v>
      </c>
      <c r="ET153" s="780" t="s">
        <v>2230</v>
      </c>
      <c r="EU153" s="780" t="s">
        <v>2230</v>
      </c>
      <c r="EV153" s="780" t="s">
        <v>2230</v>
      </c>
      <c r="EW153" s="780" t="s">
        <v>2230</v>
      </c>
      <c r="EX153" s="780" t="s">
        <v>2230</v>
      </c>
      <c r="EY153" s="780" t="s">
        <v>2230</v>
      </c>
      <c r="EZ153" s="95" t="s">
        <v>2230</v>
      </c>
      <c r="FA153" s="95" t="s">
        <v>2230</v>
      </c>
      <c r="FB153" s="780" t="s">
        <v>2230</v>
      </c>
      <c r="FC153" s="780" t="s">
        <v>2230</v>
      </c>
      <c r="FD153" s="780" t="s">
        <v>2230</v>
      </c>
      <c r="FE153" s="780" t="s">
        <v>2230</v>
      </c>
      <c r="FF153" s="780" t="s">
        <v>2230</v>
      </c>
      <c r="FG153" s="780" t="s">
        <v>2230</v>
      </c>
      <c r="FH153" s="780" t="s">
        <v>2230</v>
      </c>
      <c r="FI153" s="780" t="s">
        <v>2230</v>
      </c>
      <c r="FJ153" s="780" t="s">
        <v>2230</v>
      </c>
      <c r="FK153" s="780" t="s">
        <v>2230</v>
      </c>
      <c r="FL153" s="780" t="s">
        <v>2230</v>
      </c>
      <c r="FM153" s="780" t="s">
        <v>2230</v>
      </c>
      <c r="FN153" s="780" t="s">
        <v>2230</v>
      </c>
      <c r="FO153" s="780" t="s">
        <v>2230</v>
      </c>
      <c r="FP153" s="780" t="s">
        <v>2230</v>
      </c>
      <c r="FQ153" s="780" t="s">
        <v>2230</v>
      </c>
      <c r="FR153" s="780" t="s">
        <v>2230</v>
      </c>
      <c r="FS153" s="780" t="s">
        <v>2230</v>
      </c>
      <c r="FT153" s="780" t="s">
        <v>2230</v>
      </c>
      <c r="FU153" s="783"/>
      <c r="FV153" s="785" t="s">
        <v>8367</v>
      </c>
      <c r="FW153" s="780"/>
      <c r="FX153" s="95"/>
      <c r="FY153" s="95"/>
      <c r="FZ153" s="780"/>
      <c r="GA153" s="780"/>
      <c r="GB153" s="780"/>
      <c r="GC153" s="780"/>
      <c r="GD153" s="780"/>
      <c r="GE153" s="783"/>
      <c r="GF153" s="95" t="s">
        <v>8368</v>
      </c>
      <c r="GG153" s="785" t="s">
        <v>8368</v>
      </c>
      <c r="GH153" s="783"/>
      <c r="GI153" s="780"/>
      <c r="GJ153" s="780" t="s">
        <v>8369</v>
      </c>
      <c r="GK153" s="780" t="s">
        <v>8370</v>
      </c>
      <c r="GL153" s="780" t="s">
        <v>8370</v>
      </c>
      <c r="GM153" s="780" t="s">
        <v>481</v>
      </c>
      <c r="GN153" s="780" t="s">
        <v>481</v>
      </c>
      <c r="GO153" s="780" t="s">
        <v>8371</v>
      </c>
      <c r="GP153" s="780" t="s">
        <v>481</v>
      </c>
      <c r="GQ153" s="780" t="s">
        <v>8158</v>
      </c>
      <c r="GR153" s="780" t="s">
        <v>8372</v>
      </c>
      <c r="GS153" s="780"/>
      <c r="GT153" s="780"/>
      <c r="GU153" s="780" t="s">
        <v>8373</v>
      </c>
      <c r="GV153" s="780" t="s">
        <v>8373</v>
      </c>
      <c r="GW153" s="780" t="s">
        <v>8374</v>
      </c>
      <c r="GX153" s="780" t="s">
        <v>8375</v>
      </c>
      <c r="GY153" s="780"/>
      <c r="GZ153" s="780" t="s">
        <v>8376</v>
      </c>
      <c r="HA153" s="780" t="s">
        <v>481</v>
      </c>
      <c r="HB153" s="780" t="s">
        <v>481</v>
      </c>
      <c r="HC153" s="780" t="s">
        <v>481</v>
      </c>
      <c r="HD153" s="780" t="s">
        <v>8377</v>
      </c>
      <c r="HE153" s="783"/>
      <c r="HF153" s="783"/>
      <c r="HG153" s="783"/>
      <c r="HH153" s="783"/>
      <c r="HI153" s="780" t="s">
        <v>8378</v>
      </c>
      <c r="HJ153" s="95"/>
      <c r="HK153" s="95" t="s">
        <v>8379</v>
      </c>
      <c r="HL153" s="780" t="s">
        <v>451</v>
      </c>
      <c r="HM153" s="95"/>
      <c r="HN153" s="783"/>
      <c r="HO153" s="783"/>
      <c r="HP153" s="783"/>
      <c r="HQ153" s="783"/>
      <c r="HR153" s="783"/>
      <c r="HS153" s="780"/>
      <c r="HT153" s="780"/>
      <c r="HU153" s="780"/>
      <c r="HV153" s="780"/>
      <c r="HW153" s="780"/>
      <c r="HX153" s="780"/>
      <c r="HY153" s="780"/>
      <c r="HZ153" s="780"/>
      <c r="IA153" s="780"/>
      <c r="IB153" s="780"/>
      <c r="IC153" s="780"/>
      <c r="ID153" s="780"/>
      <c r="IE153" s="780"/>
      <c r="IF153" s="780"/>
      <c r="IG153" s="783"/>
      <c r="IH153" s="783"/>
      <c r="II153" s="780"/>
      <c r="IJ153" s="783"/>
      <c r="IK153" s="783"/>
      <c r="IL153" s="90" t="s">
        <v>8380</v>
      </c>
      <c r="IM153" s="95" t="s">
        <v>481</v>
      </c>
      <c r="IN153" s="95" t="s">
        <v>2675</v>
      </c>
      <c r="IO153" s="780" t="s">
        <v>2964</v>
      </c>
      <c r="IP153" s="780" t="s">
        <v>2964</v>
      </c>
      <c r="IQ153" s="780" t="s">
        <v>2964</v>
      </c>
      <c r="IR153" s="785" t="s">
        <v>2964</v>
      </c>
      <c r="IS153" s="780" t="s">
        <v>2964</v>
      </c>
      <c r="IT153" s="780" t="s">
        <v>2964</v>
      </c>
      <c r="IU153" s="780" t="s">
        <v>2964</v>
      </c>
      <c r="IV153" s="780" t="s">
        <v>2964</v>
      </c>
      <c r="IW153" s="95" t="s">
        <v>8381</v>
      </c>
      <c r="IX153" s="95" t="s">
        <v>8381</v>
      </c>
      <c r="IY153" s="95" t="s">
        <v>8381</v>
      </c>
      <c r="IZ153" s="95" t="s">
        <v>8381</v>
      </c>
      <c r="JA153" s="95" t="s">
        <v>8381</v>
      </c>
      <c r="JB153" s="95" t="s">
        <v>8381</v>
      </c>
      <c r="JC153" s="95" t="s">
        <v>8381</v>
      </c>
      <c r="JD153" s="95" t="s">
        <v>8381</v>
      </c>
      <c r="JE153" s="95" t="s">
        <v>8381</v>
      </c>
      <c r="JF153" s="95" t="s">
        <v>8381</v>
      </c>
      <c r="JG153" s="95" t="s">
        <v>8381</v>
      </c>
      <c r="JH153" s="95" t="s">
        <v>8381</v>
      </c>
      <c r="JI153" s="95" t="s">
        <v>8381</v>
      </c>
      <c r="JJ153" s="95" t="s">
        <v>8381</v>
      </c>
      <c r="JK153" s="95" t="s">
        <v>8381</v>
      </c>
      <c r="JL153" s="95" t="s">
        <v>8381</v>
      </c>
      <c r="JM153" s="95" t="s">
        <v>8381</v>
      </c>
      <c r="JN153" s="95" t="s">
        <v>8381</v>
      </c>
      <c r="JO153" s="95" t="s">
        <v>8381</v>
      </c>
      <c r="JP153" s="95" t="s">
        <v>8381</v>
      </c>
      <c r="JQ153" s="95" t="s">
        <v>8381</v>
      </c>
      <c r="JR153" s="95" t="s">
        <v>8381</v>
      </c>
      <c r="JS153" s="780" t="s">
        <v>8214</v>
      </c>
      <c r="JT153" s="780" t="s">
        <v>8215</v>
      </c>
      <c r="JU153" s="780" t="s">
        <v>8382</v>
      </c>
      <c r="JV153" s="780" t="s">
        <v>8383</v>
      </c>
      <c r="JW153" s="780" t="s">
        <v>8384</v>
      </c>
      <c r="JX153" s="780"/>
      <c r="JY153" s="780"/>
      <c r="JZ153" s="780" t="s">
        <v>8221</v>
      </c>
      <c r="KA153" s="783"/>
      <c r="KB153" s="780" t="s">
        <v>8385</v>
      </c>
      <c r="KC153" s="780" t="s">
        <v>8386</v>
      </c>
      <c r="KD153" s="780" t="s">
        <v>8224</v>
      </c>
      <c r="KE153" s="780" t="s">
        <v>8387</v>
      </c>
      <c r="KF153" s="780"/>
      <c r="KG153" s="780"/>
      <c r="KH153" s="780" t="s">
        <v>8388</v>
      </c>
      <c r="KI153" s="780" t="s">
        <v>8389</v>
      </c>
      <c r="KJ153" s="780" t="s">
        <v>8390</v>
      </c>
      <c r="KK153" s="780" t="s">
        <v>8390</v>
      </c>
      <c r="KL153" s="780" t="s">
        <v>8231</v>
      </c>
      <c r="KM153" s="780" t="s">
        <v>8391</v>
      </c>
      <c r="KN153" s="780" t="s">
        <v>8233</v>
      </c>
      <c r="KO153" s="780" t="s">
        <v>8234</v>
      </c>
      <c r="KP153" s="785"/>
      <c r="KQ153" s="783"/>
      <c r="KR153" s="90" t="s">
        <v>8392</v>
      </c>
      <c r="KS153" s="783"/>
      <c r="KT153" s="90" t="s">
        <v>8393</v>
      </c>
      <c r="KU153" s="90" t="s">
        <v>8393</v>
      </c>
      <c r="KV153" s="90" t="s">
        <v>8393</v>
      </c>
      <c r="KW153" s="90" t="s">
        <v>8393</v>
      </c>
      <c r="KX153" s="90" t="s">
        <v>8393</v>
      </c>
      <c r="KY153" s="90" t="s">
        <v>8393</v>
      </c>
      <c r="KZ153" s="90" t="s">
        <v>8393</v>
      </c>
      <c r="LA153" s="90" t="s">
        <v>8393</v>
      </c>
      <c r="LB153" s="90" t="s">
        <v>8393</v>
      </c>
      <c r="LC153" s="90" t="s">
        <v>8393</v>
      </c>
      <c r="LD153" s="90" t="s">
        <v>8393</v>
      </c>
      <c r="LE153" s="90" t="s">
        <v>8393</v>
      </c>
      <c r="LF153" s="90" t="s">
        <v>8393</v>
      </c>
      <c r="LG153" s="90" t="s">
        <v>8393</v>
      </c>
      <c r="LH153" s="90"/>
      <c r="LI153" s="90" t="s">
        <v>8393</v>
      </c>
      <c r="LJ153" s="90" t="s">
        <v>8393</v>
      </c>
      <c r="LK153" s="90" t="s">
        <v>8393</v>
      </c>
      <c r="LL153" s="90" t="s">
        <v>8393</v>
      </c>
      <c r="LM153" s="90" t="s">
        <v>8393</v>
      </c>
      <c r="LN153" s="90" t="s">
        <v>8393</v>
      </c>
      <c r="LO153" s="90" t="s">
        <v>8393</v>
      </c>
      <c r="LP153" s="90" t="s">
        <v>8393</v>
      </c>
      <c r="LQ153" s="90" t="s">
        <v>8393</v>
      </c>
    </row>
    <row r="154" spans="1:329" x14ac:dyDescent="0.2">
      <c r="G154" s="99"/>
      <c r="IM154" s="99"/>
      <c r="IN154" s="99"/>
    </row>
    <row r="155" spans="1:329" x14ac:dyDescent="0.2">
      <c r="G155" s="99"/>
      <c r="IM155" s="99"/>
      <c r="IN155" s="99"/>
    </row>
    <row r="156" spans="1:329" x14ac:dyDescent="0.2">
      <c r="G156" s="99"/>
      <c r="IM156" s="99"/>
      <c r="IN156" s="99"/>
    </row>
    <row r="157" spans="1:329" x14ac:dyDescent="0.2">
      <c r="G157" s="99"/>
      <c r="IM157" s="99"/>
      <c r="IN157" s="99"/>
    </row>
    <row r="158" spans="1:329" x14ac:dyDescent="0.2">
      <c r="G158" s="99"/>
      <c r="IM158" s="99"/>
      <c r="IN158" s="99"/>
    </row>
    <row r="159" spans="1:329" x14ac:dyDescent="0.2">
      <c r="G159" s="99"/>
    </row>
    <row r="160" spans="1:329" x14ac:dyDescent="0.2">
      <c r="G160" s="99"/>
    </row>
    <row r="161" spans="7:7" x14ac:dyDescent="0.2">
      <c r="G161" s="99"/>
    </row>
    <row r="162" spans="7:7" x14ac:dyDescent="0.2">
      <c r="G162" s="99"/>
    </row>
    <row r="163" spans="7:7" x14ac:dyDescent="0.2">
      <c r="G163" s="99"/>
    </row>
  </sheetData>
  <mergeCells count="91">
    <mergeCell ref="A3:A4"/>
    <mergeCell ref="B3:B4"/>
    <mergeCell ref="A5:A6"/>
    <mergeCell ref="B5:B6"/>
    <mergeCell ref="A8:A9"/>
    <mergeCell ref="B8:B9"/>
    <mergeCell ref="C8:C9"/>
    <mergeCell ref="D8:D9"/>
    <mergeCell ref="A10:A17"/>
    <mergeCell ref="B10:B17"/>
    <mergeCell ref="C10:C11"/>
    <mergeCell ref="D10:D11"/>
    <mergeCell ref="C12:C13"/>
    <mergeCell ref="D12:D13"/>
    <mergeCell ref="C14:C15"/>
    <mergeCell ref="D14:D15"/>
    <mergeCell ref="C16:C17"/>
    <mergeCell ref="D16:D17"/>
    <mergeCell ref="A23:A25"/>
    <mergeCell ref="B23:B25"/>
    <mergeCell ref="A30:A32"/>
    <mergeCell ref="B30:B32"/>
    <mergeCell ref="A33:A35"/>
    <mergeCell ref="B33:B35"/>
    <mergeCell ref="A36:A38"/>
    <mergeCell ref="B36:B38"/>
    <mergeCell ref="A44:A47"/>
    <mergeCell ref="B44:B47"/>
    <mergeCell ref="A48:A49"/>
    <mergeCell ref="B48:B49"/>
    <mergeCell ref="GY48:GY49"/>
    <mergeCell ref="A50:A52"/>
    <mergeCell ref="B50:B52"/>
    <mergeCell ref="D76:D77"/>
    <mergeCell ref="C79:C80"/>
    <mergeCell ref="D79:D80"/>
    <mergeCell ref="C45:C46"/>
    <mergeCell ref="D45:D46"/>
    <mergeCell ref="A53:A74"/>
    <mergeCell ref="B53:B74"/>
    <mergeCell ref="A75:A80"/>
    <mergeCell ref="B75:B80"/>
    <mergeCell ref="C76:C77"/>
    <mergeCell ref="D87:D89"/>
    <mergeCell ref="C90:C92"/>
    <mergeCell ref="D90:D92"/>
    <mergeCell ref="C93:C95"/>
    <mergeCell ref="D93:D95"/>
    <mergeCell ref="A81:A86"/>
    <mergeCell ref="B81:B86"/>
    <mergeCell ref="A87:A110"/>
    <mergeCell ref="B87:B110"/>
    <mergeCell ref="C87:C89"/>
    <mergeCell ref="C96:C98"/>
    <mergeCell ref="C105:C107"/>
    <mergeCell ref="D96:D98"/>
    <mergeCell ref="C99:C101"/>
    <mergeCell ref="D99:D101"/>
    <mergeCell ref="C102:C104"/>
    <mergeCell ref="D102:D104"/>
    <mergeCell ref="D105:D107"/>
    <mergeCell ref="C108:C110"/>
    <mergeCell ref="D108:D110"/>
    <mergeCell ref="A111:A134"/>
    <mergeCell ref="B111:B134"/>
    <mergeCell ref="C111:C113"/>
    <mergeCell ref="D111:D113"/>
    <mergeCell ref="C114:C116"/>
    <mergeCell ref="D114:D116"/>
    <mergeCell ref="C117:C119"/>
    <mergeCell ref="D117:D119"/>
    <mergeCell ref="C120:C122"/>
    <mergeCell ref="D120:D122"/>
    <mergeCell ref="C123:C125"/>
    <mergeCell ref="D123:D125"/>
    <mergeCell ref="C126:C128"/>
    <mergeCell ref="D126:D128"/>
    <mergeCell ref="C129:C131"/>
    <mergeCell ref="D129:D131"/>
    <mergeCell ref="C132:C134"/>
    <mergeCell ref="D132:D134"/>
    <mergeCell ref="A148:A150"/>
    <mergeCell ref="B148:B150"/>
    <mergeCell ref="A151:A153"/>
    <mergeCell ref="B151:B153"/>
    <mergeCell ref="A138:A139"/>
    <mergeCell ref="B138:B139"/>
    <mergeCell ref="A140:A144"/>
    <mergeCell ref="B140:B144"/>
    <mergeCell ref="A145:A147"/>
    <mergeCell ref="B145:B147"/>
  </mergeCells>
  <hyperlinks>
    <hyperlink ref="L11" r:id="rId1" display="https://karaidel.bashkortostan.ru/documents/projects/325108/;" xr:uid="{00000000-0004-0000-0100-000000000000}"/>
    <hyperlink ref="L150" r:id="rId2" xr:uid="{00000000-0004-0000-0100-000001000000}"/>
    <hyperlink ref="L153" r:id="rId3" xr:uid="{00000000-0004-0000-0100-000002000000}"/>
    <hyperlink ref="L141" r:id="rId4" xr:uid="{00000000-0004-0000-0100-000003000000}"/>
    <hyperlink ref="L142" r:id="rId5" xr:uid="{00000000-0004-0000-0100-000004000000}"/>
    <hyperlink ref="M11" r:id="rId6" xr:uid="{00000000-0004-0000-0100-000005000000}"/>
    <hyperlink ref="M141" r:id="rId7" xr:uid="{00000000-0004-0000-0100-000006000000}"/>
    <hyperlink ref="M153" r:id="rId8" xr:uid="{00000000-0004-0000-0100-000007000000}"/>
    <hyperlink ref="M80" r:id="rId9" xr:uid="{00000000-0004-0000-0100-000008000000}"/>
    <hyperlink ref="M150" r:id="rId10" xr:uid="{00000000-0004-0000-0100-000009000000}"/>
    <hyperlink ref="N150" r:id="rId11" xr:uid="{00000000-0004-0000-0100-00000A000000}"/>
    <hyperlink ref="N141" r:id="rId12" xr:uid="{00000000-0004-0000-0100-00000B000000}"/>
    <hyperlink ref="N153" r:id="rId13" xr:uid="{00000000-0004-0000-0100-00000C000000}"/>
    <hyperlink ref="N80" r:id="rId14" xr:uid="{00000000-0004-0000-0100-00000D000000}"/>
    <hyperlink ref="BJ88" r:id="rId15" xr:uid="{00000000-0004-0000-0100-00000E000000}"/>
    <hyperlink ref="DV13" r:id="rId16" xr:uid="{00000000-0004-0000-0100-00000F000000}"/>
    <hyperlink ref="DW11" r:id="rId17" xr:uid="{00000000-0004-0000-0100-000010000000}"/>
    <hyperlink ref="DW13" r:id="rId18" xr:uid="{00000000-0004-0000-0100-000011000000}"/>
    <hyperlink ref="DW130" r:id="rId19" xr:uid="{00000000-0004-0000-0100-000012000000}"/>
    <hyperlink ref="DW141" r:id="rId20" xr:uid="{00000000-0004-0000-0100-000013000000}"/>
    <hyperlink ref="DW140" r:id="rId21" xr:uid="{00000000-0004-0000-0100-000014000000}"/>
    <hyperlink ref="DW142" r:id="rId22" xr:uid="{00000000-0004-0000-0100-000015000000}"/>
    <hyperlink ref="DW150" r:id="rId23" xr:uid="{00000000-0004-0000-0100-000016000000}"/>
    <hyperlink ref="BN17" r:id="rId24" xr:uid="{00000000-0004-0000-0100-000017000000}"/>
    <hyperlink ref="BN80" r:id="rId25" xr:uid="{00000000-0004-0000-0100-000018000000}"/>
    <hyperlink ref="BN153" r:id="rId26" xr:uid="{00000000-0004-0000-0100-000019000000}"/>
    <hyperlink ref="BS17" r:id="rId27" xr:uid="{00000000-0004-0000-0100-00001A000000}"/>
    <hyperlink ref="BP153" r:id="rId28" xr:uid="{00000000-0004-0000-0100-00001B000000}"/>
    <hyperlink ref="LL150" r:id="rId29" xr:uid="{00000000-0004-0000-0100-00001C000000}"/>
    <hyperlink ref="IY80" r:id="rId30" xr:uid="{00000000-0004-0000-0100-00001D000000}"/>
    <hyperlink ref="IY150" r:id="rId31" xr:uid="{00000000-0004-0000-0100-00001E000000}"/>
    <hyperlink ref="IY153" r:id="rId32" xr:uid="{00000000-0004-0000-0100-00001F000000}"/>
    <hyperlink ref="IY11" r:id="rId33" xr:uid="{00000000-0004-0000-0100-000020000000}"/>
    <hyperlink ref="JA11" r:id="rId34" xr:uid="{00000000-0004-0000-0100-000021000000}"/>
    <hyperlink ref="JA80" r:id="rId35" xr:uid="{00000000-0004-0000-0100-000022000000}"/>
    <hyperlink ref="JA141" r:id="rId36" display="https://ulraion.ru/news/all?page=59_x000a_" xr:uid="{00000000-0004-0000-0100-000023000000}"/>
    <hyperlink ref="JA150" r:id="rId37" xr:uid="{00000000-0004-0000-0100-000024000000}"/>
    <hyperlink ref="JA153" r:id="rId38" xr:uid="{00000000-0004-0000-0100-000025000000}"/>
    <hyperlink ref="LJ112" r:id="rId39" display="https://xn--80adblbabq1bk1bi8r.xn--p1ai/Живем на Севере" xr:uid="{00000000-0004-0000-0100-000026000000}"/>
    <hyperlink ref="AK13" r:id="rId40" display="http://lugovoe.mrkineshma.ru/upload/iblock/9cd/9cda6a6d4ed09a97545622e38b90dc67.pdf_x000a_" xr:uid="{00000000-0004-0000-0100-000027000000}"/>
    <hyperlink ref="AM13" r:id="rId41" display="http://reshma.mrkineshma.ru/poseleniya/reshma/sovet/np_dok/perechen/index.php?ELEMENT_ID=21578_x000a_" xr:uid="{00000000-0004-0000-0100-000028000000}"/>
    <hyperlink ref="AX11" r:id="rId42" xr:uid="{00000000-0004-0000-0100-000029000000}"/>
    <hyperlink ref="AX13" r:id="rId43" display="https://www.kaluga-gov.ru/obshchestvo/initsiativnye-proekty/pravovaya-baza/2740/_x000a_" xr:uid="{00000000-0004-0000-0100-00002A000000}"/>
    <hyperlink ref="EZ13" display="http://www.orenburg.ru/upload/iblock/399/%D0%A0%D0%B5%D1%88%D0%B5%D0%BD%D0%B8%D0%B5%20%E2%84%96%20110.doc_x000a_http://www.orenburg.ru/activities/economics_and_finance/initsiativnye_proekty/npb/%D0%A0%D0%B5%D1%88%D0%B5%D0%BD%D0%B8%D0%B5%20%D0%9E%D1%80%D0%B5%D0%" xr:uid="{00000000-0004-0000-0100-00002B000000}"/>
    <hyperlink ref="HY13" r:id="rId44" display="http://www.ipatovo.org/page.php?id=29446_x000a_" xr:uid="{00000000-0004-0000-0100-00002C000000}"/>
    <hyperlink ref="HZ13" r:id="rId45" display="http://www.ipatovo.org/page.php?id=29446_x000a_" xr:uid="{00000000-0004-0000-0100-00002D000000}"/>
    <hyperlink ref="FI141" r:id="rId46" display="http://bugr.orb.ru/munitsipalitet/?SECTION_ID=1157/_x000a_" xr:uid="{00000000-0004-0000-0100-00002E000000}"/>
  </hyperlinks>
  <pageMargins left="0.7" right="0.7" top="0.75" bottom="0.75" header="0.3" footer="0.3"/>
  <pageSetup paperSize="9" orientation="portrait" r:id="rId47"/>
  <drawing r:id="rId48"/>
  <legacyDrawing r:id="rId49"/>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D1:FF431"/>
  <sheetViews>
    <sheetView topLeftCell="B1" zoomScale="80" zoomScaleNormal="80" workbookViewId="0">
      <pane xSplit="7" ySplit="5" topLeftCell="I424" activePane="bottomRight" state="frozen"/>
      <selection activeCell="B1" sqref="B1"/>
      <selection pane="topRight" activeCell="I1" sqref="I1"/>
      <selection pane="bottomLeft" activeCell="B6" sqref="B6"/>
      <selection pane="bottomRight" activeCell="E416" sqref="E416"/>
    </sheetView>
  </sheetViews>
  <sheetFormatPr baseColWidth="10" defaultColWidth="11.5" defaultRowHeight="15" x14ac:dyDescent="0.2"/>
  <cols>
    <col min="5" max="6" width="15.5" customWidth="1"/>
    <col min="7" max="7" width="12.33203125" customWidth="1"/>
    <col min="8" max="8" width="38.83203125" customWidth="1"/>
    <col min="9" max="9" width="14.33203125" customWidth="1"/>
    <col min="10" max="10" width="49.5" customWidth="1"/>
    <col min="11" max="11" width="40" customWidth="1"/>
    <col min="12" max="12" width="25.5" customWidth="1"/>
    <col min="13" max="13" width="30" customWidth="1"/>
    <col min="14" max="14" width="33" customWidth="1"/>
    <col min="15" max="15" width="48.1640625" customWidth="1"/>
    <col min="16" max="16" width="14.5" customWidth="1"/>
    <col min="17" max="17" width="37.5" customWidth="1"/>
    <col min="18" max="18" width="33.6640625" customWidth="1"/>
    <col min="19" max="19" width="32.6640625" customWidth="1"/>
    <col min="20" max="20" width="22" customWidth="1"/>
    <col min="21" max="21" width="19.5" customWidth="1"/>
    <col min="22" max="24" width="11.5" customWidth="1"/>
    <col min="25" max="25" width="26.5" customWidth="1"/>
    <col min="26" max="26" width="24.6640625" customWidth="1"/>
    <col min="27" max="27" width="26.83203125" customWidth="1"/>
    <col min="28" max="28" width="25.33203125" customWidth="1"/>
    <col min="29" max="29" width="21.5" customWidth="1"/>
    <col min="30" max="30" width="19.33203125" customWidth="1"/>
    <col min="31" max="31" width="33.83203125" customWidth="1"/>
    <col min="32" max="32" width="23.1640625" style="234" customWidth="1"/>
    <col min="33" max="33" width="29.83203125" style="234" customWidth="1"/>
    <col min="34" max="34" width="13.6640625" customWidth="1"/>
    <col min="35" max="35" width="13.33203125" customWidth="1"/>
    <col min="36" max="36" width="16.6640625" customWidth="1"/>
    <col min="37" max="37" width="16.1640625" customWidth="1"/>
    <col min="38" max="38" width="13" customWidth="1"/>
    <col min="39" max="39" width="12.83203125" customWidth="1"/>
    <col min="40" max="40" width="11.83203125" customWidth="1"/>
    <col min="41" max="41" width="15.5" customWidth="1"/>
    <col min="42" max="42" width="13" customWidth="1"/>
    <col min="43" max="43" width="11.83203125" customWidth="1"/>
    <col min="44" max="44" width="15.5" customWidth="1"/>
    <col min="45" max="45" width="13" customWidth="1"/>
    <col min="46" max="46" width="26" customWidth="1"/>
    <col min="47" max="48" width="11" customWidth="1"/>
    <col min="49" max="49" width="22.33203125" customWidth="1"/>
    <col min="50" max="50" width="19.5" customWidth="1"/>
    <col min="51" max="51" width="22.33203125" customWidth="1"/>
    <col min="52" max="52" width="27.6640625" customWidth="1"/>
    <col min="53" max="53" width="11" customWidth="1"/>
    <col min="54" max="54" width="11.83203125" customWidth="1"/>
    <col min="55" max="55" width="14" customWidth="1"/>
    <col min="56" max="56" width="13" customWidth="1"/>
    <col min="57" max="75" width="11" customWidth="1"/>
    <col min="76" max="76" width="18.33203125" customWidth="1"/>
    <col min="77" max="78" width="11" customWidth="1"/>
    <col min="79" max="79" width="11" bestFit="1" customWidth="1"/>
    <col min="80" max="80" width="12" customWidth="1"/>
    <col min="81" max="81" width="26.1640625" customWidth="1"/>
    <col min="82" max="83" width="17.1640625" style="234" customWidth="1"/>
    <col min="84" max="84" width="21.83203125" customWidth="1"/>
    <col min="85" max="85" width="30.33203125" customWidth="1"/>
    <col min="86" max="86" width="11" bestFit="1" customWidth="1"/>
    <col min="87" max="87" width="13" bestFit="1" customWidth="1"/>
    <col min="88" max="88" width="14" bestFit="1" customWidth="1"/>
    <col min="89" max="89" width="11" bestFit="1" customWidth="1"/>
    <col min="91" max="99" width="11" bestFit="1" customWidth="1"/>
    <col min="101" max="137" width="11" bestFit="1" customWidth="1"/>
    <col min="139" max="144" width="11" bestFit="1" customWidth="1"/>
    <col min="146" max="146" width="11" bestFit="1" customWidth="1"/>
    <col min="148" max="148" width="11" bestFit="1" customWidth="1"/>
    <col min="151" max="151" width="20.33203125" customWidth="1"/>
    <col min="154" max="154" width="22" customWidth="1"/>
    <col min="155" max="155" width="19.5" customWidth="1"/>
    <col min="156" max="156" width="20.33203125" customWidth="1"/>
    <col min="157" max="157" width="22.6640625" customWidth="1"/>
    <col min="158" max="158" width="18.5" customWidth="1"/>
    <col min="159" max="159" width="18.1640625" customWidth="1"/>
    <col min="161" max="161" width="13.5" bestFit="1" customWidth="1"/>
  </cols>
  <sheetData>
    <row r="1" spans="5:162" x14ac:dyDescent="0.2">
      <c r="E1" s="1101"/>
      <c r="F1" s="1101"/>
      <c r="G1" s="830" t="s">
        <v>7</v>
      </c>
      <c r="H1" s="830" t="s">
        <v>88</v>
      </c>
      <c r="I1" s="830"/>
      <c r="J1" s="831" t="s">
        <v>7</v>
      </c>
      <c r="K1" s="831"/>
      <c r="L1" s="830" t="s">
        <v>8</v>
      </c>
      <c r="M1" s="831" t="s">
        <v>9</v>
      </c>
      <c r="N1" s="831"/>
      <c r="O1" s="831" t="s">
        <v>10</v>
      </c>
      <c r="P1" s="831"/>
      <c r="Q1" s="831"/>
      <c r="R1" s="831"/>
      <c r="S1" s="831"/>
      <c r="T1" s="831"/>
      <c r="U1" s="831"/>
      <c r="V1" s="831"/>
      <c r="W1" s="831"/>
      <c r="X1" s="831"/>
      <c r="Y1" s="831"/>
      <c r="Z1" s="831"/>
      <c r="AA1" s="830" t="s">
        <v>11</v>
      </c>
      <c r="AB1" s="831" t="s">
        <v>200</v>
      </c>
      <c r="AC1" s="831"/>
      <c r="AD1" s="831"/>
      <c r="AE1" s="830" t="s">
        <v>207</v>
      </c>
      <c r="AF1" s="830"/>
      <c r="AG1" s="830"/>
      <c r="AH1" s="831" t="s">
        <v>210</v>
      </c>
      <c r="AI1" s="831"/>
      <c r="AJ1" s="831"/>
      <c r="AK1" s="831" t="s">
        <v>217</v>
      </c>
      <c r="AL1" s="831"/>
      <c r="AM1" s="830"/>
      <c r="AN1" s="831" t="s">
        <v>221</v>
      </c>
      <c r="AO1" s="831"/>
      <c r="AP1" s="831"/>
      <c r="AQ1" s="831" t="s">
        <v>225</v>
      </c>
      <c r="AR1" s="831"/>
      <c r="AS1" s="831"/>
      <c r="AT1" s="831" t="s">
        <v>229</v>
      </c>
      <c r="AU1" s="831"/>
      <c r="AV1" s="831"/>
      <c r="AW1" s="831"/>
      <c r="AX1" s="831"/>
      <c r="AY1" s="831" t="s">
        <v>239</v>
      </c>
      <c r="AZ1" s="831"/>
      <c r="BA1" s="831"/>
      <c r="BB1" s="831"/>
      <c r="BC1" s="831" t="s">
        <v>245</v>
      </c>
      <c r="BD1" s="831"/>
      <c r="BE1" s="831" t="s">
        <v>248</v>
      </c>
      <c r="BF1" s="831"/>
      <c r="BG1" s="831"/>
      <c r="BH1" s="831" t="s">
        <v>256</v>
      </c>
      <c r="BI1" s="831"/>
      <c r="BJ1" s="831"/>
      <c r="BK1" s="831"/>
      <c r="BL1" s="831"/>
      <c r="BM1" s="831"/>
      <c r="BN1" s="831"/>
      <c r="BO1" s="831"/>
      <c r="BP1" s="831"/>
      <c r="BQ1" s="831"/>
      <c r="BR1" s="831"/>
      <c r="BS1" s="831"/>
      <c r="BT1" s="831"/>
      <c r="BU1" s="831"/>
      <c r="BV1" s="831"/>
      <c r="BW1" s="831"/>
      <c r="BX1" s="831"/>
      <c r="BY1" s="831"/>
      <c r="BZ1" s="831"/>
      <c r="CA1" s="831"/>
      <c r="CB1" s="831"/>
      <c r="CC1" s="831"/>
      <c r="CD1" s="830"/>
      <c r="CE1" s="830"/>
      <c r="CF1" s="831" t="s">
        <v>297</v>
      </c>
      <c r="CG1" s="831"/>
      <c r="CH1" s="831"/>
      <c r="CI1" s="831"/>
      <c r="CJ1" s="831"/>
      <c r="CK1" s="832"/>
      <c r="CL1" s="831" t="s">
        <v>305</v>
      </c>
      <c r="CM1" s="831"/>
      <c r="CN1" s="831"/>
      <c r="CO1" s="831"/>
      <c r="CP1" s="831"/>
      <c r="CQ1" s="831"/>
      <c r="CR1" s="831" t="s">
        <v>317</v>
      </c>
      <c r="CS1" s="831"/>
      <c r="CT1" s="831"/>
      <c r="CU1" s="831"/>
      <c r="CV1" s="831"/>
      <c r="CW1" s="831"/>
      <c r="CX1" s="831"/>
      <c r="CY1" s="831"/>
      <c r="CZ1" s="831"/>
      <c r="DA1" s="831"/>
      <c r="DB1" s="831"/>
      <c r="DC1" s="831"/>
      <c r="DD1" s="831"/>
      <c r="DE1" s="831"/>
      <c r="DF1" s="831"/>
      <c r="DG1" s="831"/>
      <c r="DH1" s="831"/>
      <c r="DI1" s="831"/>
      <c r="DJ1" s="831"/>
      <c r="DK1" s="831"/>
      <c r="DL1" s="831"/>
      <c r="DM1" s="831"/>
      <c r="DN1" s="831"/>
      <c r="DO1" s="831"/>
      <c r="DP1" s="831" t="s">
        <v>337</v>
      </c>
      <c r="DQ1" s="831"/>
      <c r="DR1" s="831"/>
      <c r="DS1" s="831"/>
      <c r="DT1" s="831"/>
      <c r="DU1" s="831"/>
      <c r="DV1" s="831"/>
      <c r="DW1" s="831"/>
      <c r="DX1" s="831"/>
      <c r="DY1" s="831"/>
      <c r="DZ1" s="831"/>
      <c r="EA1" s="831"/>
      <c r="EB1" s="831"/>
      <c r="EC1" s="831"/>
      <c r="ED1" s="831"/>
      <c r="EE1" s="831"/>
      <c r="EF1" s="831"/>
      <c r="EG1" s="831"/>
      <c r="EH1" s="831"/>
      <c r="EI1" s="831"/>
      <c r="EJ1" s="831"/>
      <c r="EK1" s="831"/>
      <c r="EL1" s="831"/>
      <c r="EM1" s="831"/>
      <c r="EN1" s="831" t="s">
        <v>354</v>
      </c>
      <c r="EO1" s="831"/>
      <c r="EP1" s="830" t="s">
        <v>361</v>
      </c>
      <c r="EQ1" s="831" t="s">
        <v>364</v>
      </c>
      <c r="ER1" s="831"/>
      <c r="ES1" s="831" t="s">
        <v>370</v>
      </c>
      <c r="ET1" s="831"/>
      <c r="EU1" s="831"/>
      <c r="EV1" s="831"/>
      <c r="EW1" s="831"/>
      <c r="EX1" s="831" t="s">
        <v>382</v>
      </c>
      <c r="EY1" s="832"/>
      <c r="EZ1" s="832"/>
      <c r="FA1" s="831" t="s">
        <v>390</v>
      </c>
      <c r="FB1" s="831"/>
      <c r="FC1" s="831"/>
      <c r="FD1" s="831" t="s">
        <v>399</v>
      </c>
      <c r="FE1" s="831"/>
      <c r="FF1" s="831"/>
    </row>
    <row r="2" spans="5:162" ht="37" customHeight="1" x14ac:dyDescent="0.2">
      <c r="E2" s="1101" t="s">
        <v>8814</v>
      </c>
      <c r="F2" s="1101" t="s">
        <v>8686</v>
      </c>
      <c r="G2" s="833"/>
      <c r="H2" s="834" t="s">
        <v>89</v>
      </c>
      <c r="I2" s="834"/>
      <c r="J2" s="835" t="s">
        <v>8412</v>
      </c>
      <c r="K2" s="835"/>
      <c r="L2" s="836" t="s">
        <v>180</v>
      </c>
      <c r="M2" s="837" t="s">
        <v>184</v>
      </c>
      <c r="N2" s="837"/>
      <c r="O2" s="837" t="s">
        <v>188</v>
      </c>
      <c r="P2" s="837"/>
      <c r="Q2" s="837"/>
      <c r="R2" s="837"/>
      <c r="S2" s="837"/>
      <c r="T2" s="837"/>
      <c r="U2" s="837"/>
      <c r="V2" s="837"/>
      <c r="W2" s="837"/>
      <c r="X2" s="837"/>
      <c r="Y2" s="837"/>
      <c r="Z2" s="837"/>
      <c r="AA2" s="836" t="s">
        <v>197</v>
      </c>
      <c r="AB2" s="835" t="s">
        <v>201</v>
      </c>
      <c r="AC2" s="835"/>
      <c r="AD2" s="835"/>
      <c r="AE2" s="836" t="s">
        <v>412</v>
      </c>
      <c r="AF2" s="836"/>
      <c r="AG2" s="836"/>
      <c r="AH2" s="835" t="s">
        <v>211</v>
      </c>
      <c r="AI2" s="835"/>
      <c r="AJ2" s="835"/>
      <c r="AK2" s="835" t="s">
        <v>218</v>
      </c>
      <c r="AL2" s="835"/>
      <c r="AM2" s="836"/>
      <c r="AN2" s="835" t="s">
        <v>222</v>
      </c>
      <c r="AO2" s="835"/>
      <c r="AP2" s="835"/>
      <c r="AQ2" s="835" t="s">
        <v>226</v>
      </c>
      <c r="AR2" s="835"/>
      <c r="AS2" s="835"/>
      <c r="AT2" s="835" t="s">
        <v>230</v>
      </c>
      <c r="AU2" s="835"/>
      <c r="AV2" s="835"/>
      <c r="AW2" s="835"/>
      <c r="AX2" s="835"/>
      <c r="AY2" s="835" t="s">
        <v>240</v>
      </c>
      <c r="AZ2" s="835"/>
      <c r="BA2" s="835"/>
      <c r="BB2" s="835"/>
      <c r="BC2" s="835" t="s">
        <v>424</v>
      </c>
      <c r="BD2" s="835"/>
      <c r="BE2" s="835" t="s">
        <v>249</v>
      </c>
      <c r="BF2" s="835"/>
      <c r="BG2" s="835"/>
      <c r="BH2" s="837" t="s">
        <v>428</v>
      </c>
      <c r="BI2" s="837"/>
      <c r="BJ2" s="837"/>
      <c r="BK2" s="837"/>
      <c r="BL2" s="837"/>
      <c r="BM2" s="837"/>
      <c r="BN2" s="837"/>
      <c r="BO2" s="837"/>
      <c r="BP2" s="837"/>
      <c r="BQ2" s="837"/>
      <c r="BR2" s="837"/>
      <c r="BS2" s="837"/>
      <c r="BT2" s="837"/>
      <c r="BU2" s="837"/>
      <c r="BV2" s="837"/>
      <c r="BW2" s="837"/>
      <c r="BX2" s="837"/>
      <c r="BY2" s="837"/>
      <c r="BZ2" s="837"/>
      <c r="CA2" s="837"/>
      <c r="CB2" s="837"/>
      <c r="CC2" s="837"/>
      <c r="CD2" s="834"/>
      <c r="CE2" s="834"/>
      <c r="CF2" s="835" t="s">
        <v>433</v>
      </c>
      <c r="CG2" s="835"/>
      <c r="CH2" s="835"/>
      <c r="CI2" s="835"/>
      <c r="CJ2" s="835"/>
      <c r="CK2" s="835"/>
      <c r="CL2" s="835" t="s">
        <v>306</v>
      </c>
      <c r="CM2" s="835"/>
      <c r="CN2" s="835"/>
      <c r="CO2" s="835"/>
      <c r="CP2" s="835"/>
      <c r="CQ2" s="835"/>
      <c r="CR2" s="835" t="s">
        <v>438</v>
      </c>
      <c r="CS2" s="835"/>
      <c r="CT2" s="835"/>
      <c r="CU2" s="835"/>
      <c r="CV2" s="835"/>
      <c r="CW2" s="835"/>
      <c r="CX2" s="835"/>
      <c r="CY2" s="835"/>
      <c r="CZ2" s="835"/>
      <c r="DA2" s="835"/>
      <c r="DB2" s="835"/>
      <c r="DC2" s="835"/>
      <c r="DD2" s="835"/>
      <c r="DE2" s="835"/>
      <c r="DF2" s="835"/>
      <c r="DG2" s="835"/>
      <c r="DH2" s="835"/>
      <c r="DI2" s="835"/>
      <c r="DJ2" s="835"/>
      <c r="DK2" s="835"/>
      <c r="DL2" s="835"/>
      <c r="DM2" s="835"/>
      <c r="DN2" s="835"/>
      <c r="DO2" s="835"/>
      <c r="DP2" s="835" t="s">
        <v>338</v>
      </c>
      <c r="DQ2" s="835"/>
      <c r="DR2" s="835"/>
      <c r="DS2" s="835"/>
      <c r="DT2" s="835"/>
      <c r="DU2" s="835"/>
      <c r="DV2" s="835"/>
      <c r="DW2" s="835"/>
      <c r="DX2" s="835"/>
      <c r="DY2" s="835"/>
      <c r="DZ2" s="835"/>
      <c r="EA2" s="835"/>
      <c r="EB2" s="835"/>
      <c r="EC2" s="835"/>
      <c r="ED2" s="835"/>
      <c r="EE2" s="835"/>
      <c r="EF2" s="835"/>
      <c r="EG2" s="835"/>
      <c r="EH2" s="835"/>
      <c r="EI2" s="835"/>
      <c r="EJ2" s="835"/>
      <c r="EK2" s="835"/>
      <c r="EL2" s="835"/>
      <c r="EM2" s="835"/>
      <c r="EN2" s="835" t="s">
        <v>355</v>
      </c>
      <c r="EO2" s="835"/>
      <c r="EP2" s="836" t="s">
        <v>442</v>
      </c>
      <c r="EQ2" s="835" t="s">
        <v>365</v>
      </c>
      <c r="ER2" s="835"/>
      <c r="ES2" s="835" t="s">
        <v>371</v>
      </c>
      <c r="ET2" s="835"/>
      <c r="EU2" s="835"/>
      <c r="EV2" s="835"/>
      <c r="EW2" s="835"/>
      <c r="EX2" s="835" t="s">
        <v>383</v>
      </c>
      <c r="EY2" s="835"/>
      <c r="EZ2" s="835"/>
      <c r="FA2" s="835" t="s">
        <v>445</v>
      </c>
      <c r="FB2" s="835"/>
      <c r="FC2" s="835"/>
      <c r="FD2" s="835" t="s">
        <v>400</v>
      </c>
      <c r="FE2" s="835"/>
      <c r="FF2" s="835"/>
    </row>
    <row r="3" spans="5:162" x14ac:dyDescent="0.2">
      <c r="E3" s="1101"/>
      <c r="F3" s="1101"/>
      <c r="G3" s="830"/>
      <c r="H3" s="830" t="s">
        <v>90</v>
      </c>
      <c r="I3" s="830"/>
      <c r="J3" s="830" t="s">
        <v>176</v>
      </c>
      <c r="K3" s="830" t="s">
        <v>178</v>
      </c>
      <c r="L3" s="830" t="s">
        <v>181</v>
      </c>
      <c r="M3" s="831" t="s">
        <v>185</v>
      </c>
      <c r="N3" s="831"/>
      <c r="O3" s="830" t="s">
        <v>189</v>
      </c>
      <c r="P3" s="830"/>
      <c r="Q3" s="831" t="s">
        <v>190</v>
      </c>
      <c r="R3" s="831"/>
      <c r="S3" s="831" t="s">
        <v>192</v>
      </c>
      <c r="T3" s="832"/>
      <c r="U3" s="831" t="s">
        <v>193</v>
      </c>
      <c r="V3" s="831"/>
      <c r="W3" s="831" t="s">
        <v>195</v>
      </c>
      <c r="X3" s="831"/>
      <c r="Y3" s="831" t="s">
        <v>196</v>
      </c>
      <c r="Z3" s="831"/>
      <c r="AA3" s="830" t="s">
        <v>198</v>
      </c>
      <c r="AB3" s="830" t="s">
        <v>202</v>
      </c>
      <c r="AC3" s="830" t="s">
        <v>204</v>
      </c>
      <c r="AD3" s="830" t="s">
        <v>205</v>
      </c>
      <c r="AE3" s="830" t="s">
        <v>208</v>
      </c>
      <c r="AF3" s="830"/>
      <c r="AG3" s="830"/>
      <c r="AH3" s="830" t="s">
        <v>212</v>
      </c>
      <c r="AI3" s="830" t="s">
        <v>213</v>
      </c>
      <c r="AJ3" s="830" t="s">
        <v>216</v>
      </c>
      <c r="AK3" s="830" t="s">
        <v>219</v>
      </c>
      <c r="AL3" s="830" t="s">
        <v>220</v>
      </c>
      <c r="AM3" s="830"/>
      <c r="AN3" s="830" t="s">
        <v>223</v>
      </c>
      <c r="AO3" s="830"/>
      <c r="AP3" s="830" t="s">
        <v>224</v>
      </c>
      <c r="AQ3" s="830" t="s">
        <v>227</v>
      </c>
      <c r="AR3" s="830"/>
      <c r="AS3" s="830" t="s">
        <v>228</v>
      </c>
      <c r="AT3" s="830" t="s">
        <v>231</v>
      </c>
      <c r="AU3" s="830" t="s">
        <v>232</v>
      </c>
      <c r="AV3" s="830" t="s">
        <v>234</v>
      </c>
      <c r="AW3" s="830"/>
      <c r="AX3" s="830" t="s">
        <v>237</v>
      </c>
      <c r="AY3" s="830" t="s">
        <v>241</v>
      </c>
      <c r="AZ3" s="831" t="s">
        <v>243</v>
      </c>
      <c r="BA3" s="838"/>
      <c r="BB3" s="839" t="s">
        <v>244</v>
      </c>
      <c r="BC3" s="830" t="s">
        <v>246</v>
      </c>
      <c r="BD3" s="830" t="s">
        <v>247</v>
      </c>
      <c r="BE3" s="830" t="s">
        <v>250</v>
      </c>
      <c r="BF3" s="830" t="s">
        <v>252</v>
      </c>
      <c r="BG3" s="830" t="s">
        <v>254</v>
      </c>
      <c r="BH3" s="830" t="s">
        <v>257</v>
      </c>
      <c r="BI3" s="830" t="s">
        <v>259</v>
      </c>
      <c r="BJ3" s="830" t="s">
        <v>261</v>
      </c>
      <c r="BK3" s="830" t="s">
        <v>263</v>
      </c>
      <c r="BL3" s="830" t="s">
        <v>265</v>
      </c>
      <c r="BM3" s="830" t="s">
        <v>267</v>
      </c>
      <c r="BN3" s="830" t="s">
        <v>269</v>
      </c>
      <c r="BO3" s="830" t="s">
        <v>270</v>
      </c>
      <c r="BP3" s="830" t="s">
        <v>272</v>
      </c>
      <c r="BQ3" s="830" t="s">
        <v>274</v>
      </c>
      <c r="BR3" s="830" t="s">
        <v>275</v>
      </c>
      <c r="BS3" s="830" t="s">
        <v>277</v>
      </c>
      <c r="BT3" s="830" t="s">
        <v>279</v>
      </c>
      <c r="BU3" s="830" t="s">
        <v>280</v>
      </c>
      <c r="BV3" s="830" t="s">
        <v>282</v>
      </c>
      <c r="BW3" s="830" t="s">
        <v>284</v>
      </c>
      <c r="BX3" s="830" t="s">
        <v>286</v>
      </c>
      <c r="BY3" s="830" t="s">
        <v>288</v>
      </c>
      <c r="BZ3" s="830" t="s">
        <v>289</v>
      </c>
      <c r="CA3" s="830" t="s">
        <v>291</v>
      </c>
      <c r="CB3" s="830" t="s">
        <v>293</v>
      </c>
      <c r="CC3" s="830" t="s">
        <v>295</v>
      </c>
      <c r="CD3" s="830"/>
      <c r="CE3" s="830"/>
      <c r="CF3" s="830" t="s">
        <v>298</v>
      </c>
      <c r="CG3" s="831" t="s">
        <v>301</v>
      </c>
      <c r="CH3" s="831"/>
      <c r="CI3" s="830" t="s">
        <v>302</v>
      </c>
      <c r="CJ3" s="832" t="s">
        <v>304</v>
      </c>
      <c r="CK3" s="832"/>
      <c r="CL3" s="830" t="s">
        <v>307</v>
      </c>
      <c r="CM3" s="830" t="s">
        <v>308</v>
      </c>
      <c r="CN3" s="830" t="s">
        <v>309</v>
      </c>
      <c r="CO3" s="830" t="s">
        <v>311</v>
      </c>
      <c r="CP3" s="830" t="s">
        <v>313</v>
      </c>
      <c r="CQ3" s="830" t="s">
        <v>315</v>
      </c>
      <c r="CR3" s="831" t="s">
        <v>318</v>
      </c>
      <c r="CS3" s="831"/>
      <c r="CT3" s="831"/>
      <c r="CU3" s="831" t="s">
        <v>323</v>
      </c>
      <c r="CV3" s="831"/>
      <c r="CW3" s="831"/>
      <c r="CX3" s="831" t="s">
        <v>326</v>
      </c>
      <c r="CY3" s="832"/>
      <c r="CZ3" s="832"/>
      <c r="DA3" s="832" t="s">
        <v>328</v>
      </c>
      <c r="DB3" s="832"/>
      <c r="DC3" s="832"/>
      <c r="DD3" s="831" t="s">
        <v>330</v>
      </c>
      <c r="DE3" s="831"/>
      <c r="DF3" s="831"/>
      <c r="DG3" s="831" t="s">
        <v>332</v>
      </c>
      <c r="DH3" s="831"/>
      <c r="DI3" s="831"/>
      <c r="DJ3" s="831" t="s">
        <v>334</v>
      </c>
      <c r="DK3" s="831"/>
      <c r="DL3" s="831"/>
      <c r="DM3" s="831" t="s">
        <v>336</v>
      </c>
      <c r="DN3" s="831"/>
      <c r="DO3" s="831"/>
      <c r="DP3" s="831" t="s">
        <v>339</v>
      </c>
      <c r="DQ3" s="831"/>
      <c r="DR3" s="831"/>
      <c r="DS3" s="831" t="s">
        <v>341</v>
      </c>
      <c r="DT3" s="831"/>
      <c r="DU3" s="831"/>
      <c r="DV3" s="831" t="s">
        <v>343</v>
      </c>
      <c r="DW3" s="832"/>
      <c r="DX3" s="832"/>
      <c r="DY3" s="831" t="s">
        <v>345</v>
      </c>
      <c r="DZ3" s="831"/>
      <c r="EA3" s="831"/>
      <c r="EB3" s="831" t="s">
        <v>347</v>
      </c>
      <c r="EC3" s="831"/>
      <c r="ED3" s="831"/>
      <c r="EE3" s="831" t="s">
        <v>349</v>
      </c>
      <c r="EF3" s="831"/>
      <c r="EG3" s="831"/>
      <c r="EH3" s="831" t="s">
        <v>351</v>
      </c>
      <c r="EI3" s="832"/>
      <c r="EJ3" s="832"/>
      <c r="EK3" s="831" t="s">
        <v>353</v>
      </c>
      <c r="EL3" s="831"/>
      <c r="EM3" s="831"/>
      <c r="EN3" s="840" t="s">
        <v>356</v>
      </c>
      <c r="EO3" s="840" t="s">
        <v>359</v>
      </c>
      <c r="EP3" s="830" t="s">
        <v>362</v>
      </c>
      <c r="EQ3" s="830" t="s">
        <v>366</v>
      </c>
      <c r="ER3" s="830" t="s">
        <v>368</v>
      </c>
      <c r="ES3" s="830" t="s">
        <v>372</v>
      </c>
      <c r="ET3" s="830" t="s">
        <v>374</v>
      </c>
      <c r="EU3" s="830" t="s">
        <v>376</v>
      </c>
      <c r="EV3" s="830" t="s">
        <v>379</v>
      </c>
      <c r="EW3" s="830" t="s">
        <v>380</v>
      </c>
      <c r="EX3" s="830" t="s">
        <v>384</v>
      </c>
      <c r="EY3" s="830" t="s">
        <v>386</v>
      </c>
      <c r="EZ3" s="830" t="s">
        <v>388</v>
      </c>
      <c r="FA3" s="830" t="s">
        <v>391</v>
      </c>
      <c r="FB3" s="830" t="s">
        <v>393</v>
      </c>
      <c r="FC3" s="830" t="s">
        <v>396</v>
      </c>
      <c r="FD3" s="830" t="s">
        <v>401</v>
      </c>
      <c r="FE3" s="830" t="s">
        <v>403</v>
      </c>
      <c r="FF3" s="830" t="s">
        <v>404</v>
      </c>
    </row>
    <row r="4" spans="5:162" ht="60" customHeight="1" x14ac:dyDescent="0.2">
      <c r="E4" s="1101"/>
      <c r="F4" s="1101"/>
      <c r="G4" s="833"/>
      <c r="H4" s="834" t="s">
        <v>91</v>
      </c>
      <c r="I4" s="834"/>
      <c r="J4" s="834" t="s">
        <v>177</v>
      </c>
      <c r="K4" s="834" t="s">
        <v>179</v>
      </c>
      <c r="L4" s="834" t="s">
        <v>182</v>
      </c>
      <c r="M4" s="837" t="s">
        <v>405</v>
      </c>
      <c r="N4" s="837"/>
      <c r="O4" s="834" t="s">
        <v>406</v>
      </c>
      <c r="P4" s="834"/>
      <c r="Q4" s="837" t="s">
        <v>407</v>
      </c>
      <c r="R4" s="837"/>
      <c r="S4" s="837" t="s">
        <v>408</v>
      </c>
      <c r="T4" s="837"/>
      <c r="U4" s="837" t="s">
        <v>194</v>
      </c>
      <c r="V4" s="837"/>
      <c r="W4" s="837" t="s">
        <v>409</v>
      </c>
      <c r="X4" s="837"/>
      <c r="Y4" s="837" t="s">
        <v>410</v>
      </c>
      <c r="Z4" s="837"/>
      <c r="AA4" s="834" t="s">
        <v>199</v>
      </c>
      <c r="AB4" s="834" t="s">
        <v>203</v>
      </c>
      <c r="AC4" s="834" t="s">
        <v>411</v>
      </c>
      <c r="AD4" s="834" t="s">
        <v>206</v>
      </c>
      <c r="AE4" s="834" t="s">
        <v>413</v>
      </c>
      <c r="AF4" s="1180" t="s">
        <v>8954</v>
      </c>
      <c r="AG4" s="1181"/>
      <c r="AH4" s="834" t="s">
        <v>414</v>
      </c>
      <c r="AI4" s="834" t="s">
        <v>214</v>
      </c>
      <c r="AJ4" s="834" t="s">
        <v>415</v>
      </c>
      <c r="AK4" s="834" t="s">
        <v>416</v>
      </c>
      <c r="AL4" s="834" t="s">
        <v>214</v>
      </c>
      <c r="AM4" s="834" t="s">
        <v>8689</v>
      </c>
      <c r="AN4" s="834" t="s">
        <v>417</v>
      </c>
      <c r="AO4" s="834" t="s">
        <v>8690</v>
      </c>
      <c r="AP4" s="834" t="s">
        <v>214</v>
      </c>
      <c r="AQ4" s="834" t="s">
        <v>418</v>
      </c>
      <c r="AR4" s="834" t="s">
        <v>8691</v>
      </c>
      <c r="AS4" s="834" t="s">
        <v>214</v>
      </c>
      <c r="AT4" s="834" t="s">
        <v>419</v>
      </c>
      <c r="AU4" s="834" t="s">
        <v>233</v>
      </c>
      <c r="AV4" s="834" t="s">
        <v>420</v>
      </c>
      <c r="AW4" s="834" t="s">
        <v>236</v>
      </c>
      <c r="AX4" s="834" t="s">
        <v>238</v>
      </c>
      <c r="AY4" s="834" t="s">
        <v>421</v>
      </c>
      <c r="AZ4" s="837" t="s">
        <v>422</v>
      </c>
      <c r="BA4" s="837"/>
      <c r="BB4" s="841" t="s">
        <v>423</v>
      </c>
      <c r="BC4" s="834" t="s">
        <v>425</v>
      </c>
      <c r="BD4" s="834" t="s">
        <v>426</v>
      </c>
      <c r="BE4" s="834" t="s">
        <v>427</v>
      </c>
      <c r="BF4" s="834" t="s">
        <v>253</v>
      </c>
      <c r="BG4" s="834" t="s">
        <v>255</v>
      </c>
      <c r="BH4" s="834" t="s">
        <v>258</v>
      </c>
      <c r="BI4" s="834" t="s">
        <v>260</v>
      </c>
      <c r="BJ4" s="834" t="s">
        <v>262</v>
      </c>
      <c r="BK4" s="834" t="s">
        <v>264</v>
      </c>
      <c r="BL4" s="834" t="s">
        <v>266</v>
      </c>
      <c r="BM4" s="834" t="s">
        <v>268</v>
      </c>
      <c r="BN4" s="834" t="s">
        <v>429</v>
      </c>
      <c r="BO4" s="834" t="s">
        <v>271</v>
      </c>
      <c r="BP4" s="834" t="s">
        <v>273</v>
      </c>
      <c r="BQ4" s="834" t="s">
        <v>430</v>
      </c>
      <c r="BR4" s="834" t="s">
        <v>276</v>
      </c>
      <c r="BS4" s="834" t="s">
        <v>278</v>
      </c>
      <c r="BT4" s="834" t="s">
        <v>431</v>
      </c>
      <c r="BU4" s="834" t="s">
        <v>281</v>
      </c>
      <c r="BV4" s="834" t="s">
        <v>283</v>
      </c>
      <c r="BW4" s="834" t="s">
        <v>285</v>
      </c>
      <c r="BX4" s="834" t="s">
        <v>287</v>
      </c>
      <c r="BY4" s="834" t="s">
        <v>432</v>
      </c>
      <c r="BZ4" s="834" t="s">
        <v>290</v>
      </c>
      <c r="CA4" s="834" t="s">
        <v>292</v>
      </c>
      <c r="CB4" s="834" t="s">
        <v>294</v>
      </c>
      <c r="CC4" s="842" t="s">
        <v>8413</v>
      </c>
      <c r="CD4" s="842"/>
      <c r="CE4" s="842"/>
      <c r="CF4" s="834" t="s">
        <v>299</v>
      </c>
      <c r="CG4" s="837" t="s">
        <v>434</v>
      </c>
      <c r="CH4" s="837"/>
      <c r="CI4" s="834" t="s">
        <v>303</v>
      </c>
      <c r="CJ4" s="837" t="s">
        <v>435</v>
      </c>
      <c r="CK4" s="837"/>
      <c r="CL4" s="834" t="s">
        <v>436</v>
      </c>
      <c r="CM4" s="834" t="s">
        <v>437</v>
      </c>
      <c r="CN4" s="834" t="s">
        <v>310</v>
      </c>
      <c r="CO4" s="834" t="s">
        <v>312</v>
      </c>
      <c r="CP4" s="834" t="s">
        <v>314</v>
      </c>
      <c r="CQ4" s="834" t="s">
        <v>316</v>
      </c>
      <c r="CR4" s="837" t="s">
        <v>319</v>
      </c>
      <c r="CS4" s="837"/>
      <c r="CT4" s="837"/>
      <c r="CU4" s="837" t="s">
        <v>324</v>
      </c>
      <c r="CV4" s="837"/>
      <c r="CW4" s="837"/>
      <c r="CX4" s="837" t="s">
        <v>327</v>
      </c>
      <c r="CY4" s="837"/>
      <c r="CZ4" s="837"/>
      <c r="DA4" s="837" t="s">
        <v>329</v>
      </c>
      <c r="DB4" s="837"/>
      <c r="DC4" s="837"/>
      <c r="DD4" s="837" t="s">
        <v>331</v>
      </c>
      <c r="DE4" s="837"/>
      <c r="DF4" s="837"/>
      <c r="DG4" s="837" t="s">
        <v>333</v>
      </c>
      <c r="DH4" s="837"/>
      <c r="DI4" s="837"/>
      <c r="DJ4" s="837" t="s">
        <v>335</v>
      </c>
      <c r="DK4" s="837"/>
      <c r="DL4" s="837"/>
      <c r="DM4" s="837" t="s">
        <v>439</v>
      </c>
      <c r="DN4" s="837"/>
      <c r="DO4" s="837"/>
      <c r="DP4" s="837" t="s">
        <v>340</v>
      </c>
      <c r="DQ4" s="837"/>
      <c r="DR4" s="837"/>
      <c r="DS4" s="837" t="s">
        <v>342</v>
      </c>
      <c r="DT4" s="837"/>
      <c r="DU4" s="837"/>
      <c r="DV4" s="837" t="s">
        <v>344</v>
      </c>
      <c r="DW4" s="837"/>
      <c r="DX4" s="837"/>
      <c r="DY4" s="837" t="s">
        <v>346</v>
      </c>
      <c r="DZ4" s="837"/>
      <c r="EA4" s="837"/>
      <c r="EB4" s="837" t="s">
        <v>348</v>
      </c>
      <c r="EC4" s="837"/>
      <c r="ED4" s="837"/>
      <c r="EE4" s="837" t="s">
        <v>350</v>
      </c>
      <c r="EF4" s="837"/>
      <c r="EG4" s="837"/>
      <c r="EH4" s="837" t="s">
        <v>352</v>
      </c>
      <c r="EI4" s="837"/>
      <c r="EJ4" s="837"/>
      <c r="EK4" s="837" t="s">
        <v>441</v>
      </c>
      <c r="EL4" s="837"/>
      <c r="EM4" s="837"/>
      <c r="EN4" s="834" t="s">
        <v>357</v>
      </c>
      <c r="EO4" s="834" t="s">
        <v>360</v>
      </c>
      <c r="EP4" s="834" t="s">
        <v>363</v>
      </c>
      <c r="EQ4" s="834" t="s">
        <v>367</v>
      </c>
      <c r="ER4" s="834" t="s">
        <v>369</v>
      </c>
      <c r="ES4" s="834" t="s">
        <v>373</v>
      </c>
      <c r="ET4" s="834" t="s">
        <v>375</v>
      </c>
      <c r="EU4" s="834" t="s">
        <v>377</v>
      </c>
      <c r="EV4" s="834" t="s">
        <v>444</v>
      </c>
      <c r="EW4" s="834" t="s">
        <v>381</v>
      </c>
      <c r="EX4" s="834" t="s">
        <v>385</v>
      </c>
      <c r="EY4" s="834" t="s">
        <v>387</v>
      </c>
      <c r="EZ4" s="834" t="s">
        <v>389</v>
      </c>
      <c r="FA4" s="834" t="s">
        <v>392</v>
      </c>
      <c r="FB4" s="834" t="s">
        <v>394</v>
      </c>
      <c r="FC4" s="834" t="s">
        <v>397</v>
      </c>
      <c r="FD4" s="834" t="s">
        <v>402</v>
      </c>
      <c r="FE4" s="834" t="s">
        <v>394</v>
      </c>
      <c r="FF4" s="834" t="s">
        <v>397</v>
      </c>
    </row>
    <row r="5" spans="5:162" ht="21" customHeight="1" x14ac:dyDescent="0.2">
      <c r="E5" s="1101"/>
      <c r="F5" s="1101"/>
      <c r="G5" s="833"/>
      <c r="H5" s="843"/>
      <c r="I5" s="843"/>
      <c r="J5" s="843" t="s">
        <v>92</v>
      </c>
      <c r="K5" s="843" t="s">
        <v>92</v>
      </c>
      <c r="L5" s="843" t="s">
        <v>183</v>
      </c>
      <c r="M5" s="843" t="s">
        <v>186</v>
      </c>
      <c r="N5" s="843" t="s">
        <v>187</v>
      </c>
      <c r="O5" s="843" t="s">
        <v>92</v>
      </c>
      <c r="P5" s="843"/>
      <c r="Q5" s="843" t="s">
        <v>92</v>
      </c>
      <c r="R5" s="843" t="s">
        <v>191</v>
      </c>
      <c r="S5" s="843" t="s">
        <v>92</v>
      </c>
      <c r="T5" s="843" t="s">
        <v>191</v>
      </c>
      <c r="U5" s="843" t="s">
        <v>92</v>
      </c>
      <c r="V5" s="843" t="s">
        <v>191</v>
      </c>
      <c r="W5" s="843" t="s">
        <v>92</v>
      </c>
      <c r="X5" s="843" t="s">
        <v>191</v>
      </c>
      <c r="Y5" s="843" t="s">
        <v>92</v>
      </c>
      <c r="Z5" s="843" t="s">
        <v>191</v>
      </c>
      <c r="AA5" s="843" t="s">
        <v>92</v>
      </c>
      <c r="AB5" s="843" t="s">
        <v>92</v>
      </c>
      <c r="AC5" s="843" t="s">
        <v>92</v>
      </c>
      <c r="AD5" s="843" t="s">
        <v>92</v>
      </c>
      <c r="AE5" s="844" t="s">
        <v>209</v>
      </c>
      <c r="AF5" s="844"/>
      <c r="AG5" s="844"/>
      <c r="AH5" s="844" t="s">
        <v>209</v>
      </c>
      <c r="AI5" s="843" t="s">
        <v>215</v>
      </c>
      <c r="AJ5" s="843" t="s">
        <v>215</v>
      </c>
      <c r="AK5" s="844" t="s">
        <v>209</v>
      </c>
      <c r="AL5" s="843" t="s">
        <v>215</v>
      </c>
      <c r="AM5" s="843"/>
      <c r="AN5" s="844" t="s">
        <v>209</v>
      </c>
      <c r="AO5" s="844"/>
      <c r="AP5" s="843" t="s">
        <v>215</v>
      </c>
      <c r="AQ5" s="844" t="s">
        <v>209</v>
      </c>
      <c r="AR5" s="844"/>
      <c r="AS5" s="843" t="s">
        <v>215</v>
      </c>
      <c r="AT5" s="844" t="s">
        <v>209</v>
      </c>
      <c r="AU5" s="843" t="s">
        <v>215</v>
      </c>
      <c r="AV5" s="843" t="s">
        <v>92</v>
      </c>
      <c r="AW5" s="843" t="s">
        <v>92</v>
      </c>
      <c r="AX5" s="843" t="s">
        <v>92</v>
      </c>
      <c r="AY5" s="843" t="s">
        <v>242</v>
      </c>
      <c r="AZ5" s="843" t="s">
        <v>92</v>
      </c>
      <c r="BA5" s="843" t="s">
        <v>191</v>
      </c>
      <c r="BB5" s="845" t="s">
        <v>209</v>
      </c>
      <c r="BC5" s="844" t="s">
        <v>209</v>
      </c>
      <c r="BD5" s="843" t="s">
        <v>215</v>
      </c>
      <c r="BE5" s="843" t="s">
        <v>251</v>
      </c>
      <c r="BF5" s="843" t="s">
        <v>251</v>
      </c>
      <c r="BG5" s="843" t="s">
        <v>251</v>
      </c>
      <c r="BH5" s="846" t="s">
        <v>251</v>
      </c>
      <c r="BI5" s="846" t="s">
        <v>251</v>
      </c>
      <c r="BJ5" s="846" t="s">
        <v>251</v>
      </c>
      <c r="BK5" s="846" t="s">
        <v>251</v>
      </c>
      <c r="BL5" s="846" t="s">
        <v>251</v>
      </c>
      <c r="BM5" s="846" t="s">
        <v>251</v>
      </c>
      <c r="BN5" s="846" t="s">
        <v>251</v>
      </c>
      <c r="BO5" s="846" t="s">
        <v>251</v>
      </c>
      <c r="BP5" s="846" t="s">
        <v>251</v>
      </c>
      <c r="BQ5" s="846" t="s">
        <v>251</v>
      </c>
      <c r="BR5" s="846" t="s">
        <v>251</v>
      </c>
      <c r="BS5" s="846" t="s">
        <v>251</v>
      </c>
      <c r="BT5" s="846" t="s">
        <v>251</v>
      </c>
      <c r="BU5" s="846" t="s">
        <v>251</v>
      </c>
      <c r="BV5" s="846" t="s">
        <v>251</v>
      </c>
      <c r="BW5" s="846" t="s">
        <v>251</v>
      </c>
      <c r="BX5" s="846" t="s">
        <v>251</v>
      </c>
      <c r="BY5" s="846" t="s">
        <v>251</v>
      </c>
      <c r="BZ5" s="846" t="s">
        <v>251</v>
      </c>
      <c r="CA5" s="846" t="s">
        <v>251</v>
      </c>
      <c r="CB5" s="846" t="s">
        <v>251</v>
      </c>
      <c r="CC5" s="846" t="s">
        <v>296</v>
      </c>
      <c r="CD5" s="846"/>
      <c r="CE5" s="846"/>
      <c r="CF5" s="844" t="s">
        <v>300</v>
      </c>
      <c r="CG5" s="843" t="s">
        <v>92</v>
      </c>
      <c r="CH5" s="843" t="s">
        <v>191</v>
      </c>
      <c r="CI5" s="843" t="s">
        <v>215</v>
      </c>
      <c r="CJ5" s="843" t="s">
        <v>300</v>
      </c>
      <c r="CK5" s="843" t="s">
        <v>191</v>
      </c>
      <c r="CL5" s="843" t="s">
        <v>242</v>
      </c>
      <c r="CM5" s="843" t="s">
        <v>92</v>
      </c>
      <c r="CN5" s="843" t="s">
        <v>92</v>
      </c>
      <c r="CO5" s="843" t="s">
        <v>251</v>
      </c>
      <c r="CP5" s="843" t="s">
        <v>251</v>
      </c>
      <c r="CQ5" s="843" t="s">
        <v>251</v>
      </c>
      <c r="CR5" s="843" t="s">
        <v>320</v>
      </c>
      <c r="CS5" s="843" t="s">
        <v>321</v>
      </c>
      <c r="CT5" s="843" t="s">
        <v>322</v>
      </c>
      <c r="CU5" s="843" t="s">
        <v>320</v>
      </c>
      <c r="CV5" s="843" t="s">
        <v>321</v>
      </c>
      <c r="CW5" s="843" t="s">
        <v>325</v>
      </c>
      <c r="CX5" s="843" t="s">
        <v>320</v>
      </c>
      <c r="CY5" s="843" t="s">
        <v>321</v>
      </c>
      <c r="CZ5" s="843" t="s">
        <v>325</v>
      </c>
      <c r="DA5" s="843" t="s">
        <v>320</v>
      </c>
      <c r="DB5" s="843" t="s">
        <v>321</v>
      </c>
      <c r="DC5" s="843" t="s">
        <v>325</v>
      </c>
      <c r="DD5" s="843" t="s">
        <v>320</v>
      </c>
      <c r="DE5" s="843" t="s">
        <v>321</v>
      </c>
      <c r="DF5" s="843" t="s">
        <v>325</v>
      </c>
      <c r="DG5" s="843" t="s">
        <v>320</v>
      </c>
      <c r="DH5" s="843" t="s">
        <v>321</v>
      </c>
      <c r="DI5" s="843" t="s">
        <v>325</v>
      </c>
      <c r="DJ5" s="843" t="s">
        <v>320</v>
      </c>
      <c r="DK5" s="843" t="s">
        <v>321</v>
      </c>
      <c r="DL5" s="843" t="s">
        <v>325</v>
      </c>
      <c r="DM5" s="843" t="s">
        <v>440</v>
      </c>
      <c r="DN5" s="843" t="s">
        <v>321</v>
      </c>
      <c r="DO5" s="843" t="s">
        <v>325</v>
      </c>
      <c r="DP5" s="843" t="s">
        <v>320</v>
      </c>
      <c r="DQ5" s="843" t="s">
        <v>321</v>
      </c>
      <c r="DR5" s="843" t="s">
        <v>325</v>
      </c>
      <c r="DS5" s="843" t="s">
        <v>320</v>
      </c>
      <c r="DT5" s="843" t="s">
        <v>321</v>
      </c>
      <c r="DU5" s="843" t="s">
        <v>325</v>
      </c>
      <c r="DV5" s="843" t="s">
        <v>320</v>
      </c>
      <c r="DW5" s="843" t="s">
        <v>321</v>
      </c>
      <c r="DX5" s="843" t="s">
        <v>325</v>
      </c>
      <c r="DY5" s="843" t="s">
        <v>320</v>
      </c>
      <c r="DZ5" s="843" t="s">
        <v>321</v>
      </c>
      <c r="EA5" s="843" t="s">
        <v>325</v>
      </c>
      <c r="EB5" s="843" t="s">
        <v>320</v>
      </c>
      <c r="EC5" s="843" t="s">
        <v>321</v>
      </c>
      <c r="ED5" s="843" t="s">
        <v>325</v>
      </c>
      <c r="EE5" s="843" t="s">
        <v>320</v>
      </c>
      <c r="EF5" s="843" t="s">
        <v>321</v>
      </c>
      <c r="EG5" s="843" t="s">
        <v>325</v>
      </c>
      <c r="EH5" s="843" t="s">
        <v>320</v>
      </c>
      <c r="EI5" s="843" t="s">
        <v>321</v>
      </c>
      <c r="EJ5" s="843" t="s">
        <v>325</v>
      </c>
      <c r="EK5" s="843" t="s">
        <v>440</v>
      </c>
      <c r="EL5" s="843" t="s">
        <v>321</v>
      </c>
      <c r="EM5" s="843" t="s">
        <v>325</v>
      </c>
      <c r="EN5" s="843" t="s">
        <v>358</v>
      </c>
      <c r="EO5" s="843" t="s">
        <v>92</v>
      </c>
      <c r="EP5" s="843" t="s">
        <v>251</v>
      </c>
      <c r="EQ5" s="843" t="s">
        <v>443</v>
      </c>
      <c r="ER5" s="843" t="s">
        <v>92</v>
      </c>
      <c r="ES5" s="843" t="s">
        <v>191</v>
      </c>
      <c r="ET5" s="843" t="s">
        <v>191</v>
      </c>
      <c r="EU5" s="843" t="s">
        <v>378</v>
      </c>
      <c r="EV5" s="843" t="s">
        <v>92</v>
      </c>
      <c r="EW5" s="843" t="s">
        <v>92</v>
      </c>
      <c r="EX5" s="843" t="s">
        <v>92</v>
      </c>
      <c r="EY5" s="843" t="s">
        <v>251</v>
      </c>
      <c r="EZ5" s="843" t="s">
        <v>251</v>
      </c>
      <c r="FA5" s="843" t="s">
        <v>92</v>
      </c>
      <c r="FB5" s="843" t="s">
        <v>395</v>
      </c>
      <c r="FC5" s="843" t="s">
        <v>398</v>
      </c>
      <c r="FD5" s="843" t="s">
        <v>92</v>
      </c>
      <c r="FE5" s="843" t="s">
        <v>395</v>
      </c>
      <c r="FF5" s="843" t="s">
        <v>398</v>
      </c>
    </row>
    <row r="6" spans="5:162" ht="74" customHeight="1" x14ac:dyDescent="0.2">
      <c r="E6" s="1101" t="s">
        <v>8717</v>
      </c>
      <c r="F6" s="1101" t="s">
        <v>8687</v>
      </c>
      <c r="G6" s="847" t="s">
        <v>12</v>
      </c>
      <c r="H6" s="847" t="s">
        <v>93</v>
      </c>
      <c r="I6" s="847"/>
      <c r="J6" s="834" t="s">
        <v>448</v>
      </c>
      <c r="K6" s="834" t="s">
        <v>933</v>
      </c>
      <c r="L6" s="848">
        <v>2018</v>
      </c>
      <c r="M6" s="849" t="s">
        <v>449</v>
      </c>
      <c r="N6" s="849" t="s">
        <v>450</v>
      </c>
      <c r="O6" s="834" t="s">
        <v>451</v>
      </c>
      <c r="P6" s="834"/>
      <c r="Q6" s="834" t="s">
        <v>451</v>
      </c>
      <c r="R6" s="834"/>
      <c r="S6" s="834" t="s">
        <v>452</v>
      </c>
      <c r="T6" s="834"/>
      <c r="U6" s="834" t="s">
        <v>451</v>
      </c>
      <c r="V6" s="834"/>
      <c r="W6" s="834" t="s">
        <v>451</v>
      </c>
      <c r="X6" s="834"/>
      <c r="Y6" s="834" t="s">
        <v>453</v>
      </c>
      <c r="Z6" s="834"/>
      <c r="AA6" s="834" t="s">
        <v>454</v>
      </c>
      <c r="AB6" s="834" t="s">
        <v>454</v>
      </c>
      <c r="AC6" s="834" t="s">
        <v>455</v>
      </c>
      <c r="AD6" s="834" t="s">
        <v>456</v>
      </c>
      <c r="AE6" s="850">
        <v>25.645</v>
      </c>
      <c r="AF6" s="850">
        <f>AH6+AK6+AN6+AO6+AQ6+AR6+AT6</f>
        <v>25.644999999999996</v>
      </c>
      <c r="AG6" s="850">
        <f>AF6-AE6</f>
        <v>0</v>
      </c>
      <c r="AH6" s="850">
        <v>9.9960000000000004</v>
      </c>
      <c r="AI6" s="851">
        <v>0.59860000000000002</v>
      </c>
      <c r="AJ6" s="851">
        <v>2.9999999999999997E-4</v>
      </c>
      <c r="AK6" s="850">
        <v>4.2329999999999997</v>
      </c>
      <c r="AL6" s="851">
        <v>0.2535</v>
      </c>
      <c r="AM6" s="851"/>
      <c r="AN6" s="850">
        <v>1.4850000000000001</v>
      </c>
      <c r="AO6" s="850"/>
      <c r="AP6" s="851">
        <v>8.8900000000000007E-2</v>
      </c>
      <c r="AQ6" s="850">
        <v>9.9309999999999992</v>
      </c>
      <c r="AR6" s="850"/>
      <c r="AS6" s="851">
        <v>0.59470000000000001</v>
      </c>
      <c r="AT6" s="850">
        <v>0</v>
      </c>
      <c r="AU6" s="851">
        <v>0</v>
      </c>
      <c r="AV6" s="834" t="s">
        <v>451</v>
      </c>
      <c r="AW6" s="834" t="s">
        <v>451</v>
      </c>
      <c r="AX6" s="834" t="s">
        <v>451</v>
      </c>
      <c r="AY6" s="834" t="s">
        <v>457</v>
      </c>
      <c r="AZ6" s="834" t="s">
        <v>458</v>
      </c>
      <c r="BA6" s="834" t="s">
        <v>459</v>
      </c>
      <c r="BB6" s="834">
        <v>0.78800000000000003</v>
      </c>
      <c r="BC6" s="852">
        <v>15</v>
      </c>
      <c r="BD6" s="851">
        <v>4.0000000000000002E-4</v>
      </c>
      <c r="BE6" s="853">
        <v>24</v>
      </c>
      <c r="BF6" s="853">
        <v>15</v>
      </c>
      <c r="BG6" s="853">
        <v>12</v>
      </c>
      <c r="BH6" s="853">
        <v>0</v>
      </c>
      <c r="BI6" s="853">
        <v>6</v>
      </c>
      <c r="BJ6" s="853">
        <v>0</v>
      </c>
      <c r="BK6" s="853">
        <v>0</v>
      </c>
      <c r="BL6" s="853">
        <v>0</v>
      </c>
      <c r="BM6" s="853">
        <v>0</v>
      </c>
      <c r="BN6" s="853">
        <v>0</v>
      </c>
      <c r="BO6" s="853">
        <v>0</v>
      </c>
      <c r="BP6" s="853">
        <v>0</v>
      </c>
      <c r="BQ6" s="853">
        <v>0</v>
      </c>
      <c r="BR6" s="853">
        <v>2</v>
      </c>
      <c r="BS6" s="853">
        <v>3</v>
      </c>
      <c r="BT6" s="853">
        <v>1</v>
      </c>
      <c r="BU6" s="853">
        <v>0</v>
      </c>
      <c r="BV6" s="853">
        <v>0</v>
      </c>
      <c r="BW6" s="853">
        <v>0</v>
      </c>
      <c r="BX6" s="853">
        <v>0</v>
      </c>
      <c r="BY6" s="853">
        <v>0</v>
      </c>
      <c r="BZ6" s="853">
        <v>0</v>
      </c>
      <c r="CA6" s="853">
        <v>0</v>
      </c>
      <c r="CB6" s="853"/>
      <c r="CC6" s="854">
        <f t="shared" ref="CC6:CC13" si="0">SUM(BH6:CB6)</f>
        <v>12</v>
      </c>
      <c r="CD6" s="855">
        <f>SUM(BH6:CB6)</f>
        <v>12</v>
      </c>
      <c r="CE6" s="855">
        <f>CD6-CC6</f>
        <v>0</v>
      </c>
      <c r="CF6" s="850">
        <v>40.36</v>
      </c>
      <c r="CG6" s="834" t="s">
        <v>460</v>
      </c>
      <c r="CH6" s="834"/>
      <c r="CI6" s="851">
        <v>8.6650000000000005E-2</v>
      </c>
      <c r="CJ6" s="850">
        <v>465.75400000000002</v>
      </c>
      <c r="CK6" s="851" t="s">
        <v>8754</v>
      </c>
      <c r="CL6" s="834" t="s">
        <v>451</v>
      </c>
      <c r="CM6" s="834" t="s">
        <v>451</v>
      </c>
      <c r="CN6" s="834" t="s">
        <v>451</v>
      </c>
      <c r="CO6" s="853" t="s">
        <v>451</v>
      </c>
      <c r="CP6" s="853" t="s">
        <v>451</v>
      </c>
      <c r="CQ6" s="853">
        <v>1</v>
      </c>
      <c r="CR6" s="834" t="s">
        <v>457</v>
      </c>
      <c r="CS6" s="834" t="s">
        <v>462</v>
      </c>
      <c r="CT6" s="853">
        <v>1500</v>
      </c>
      <c r="CU6" s="834" t="s">
        <v>457</v>
      </c>
      <c r="CV6" s="834" t="s">
        <v>463</v>
      </c>
      <c r="CW6" s="853">
        <v>12899</v>
      </c>
      <c r="CX6" s="853" t="s">
        <v>451</v>
      </c>
      <c r="CY6" s="853" t="s">
        <v>451</v>
      </c>
      <c r="CZ6" s="853" t="s">
        <v>451</v>
      </c>
      <c r="DA6" s="853" t="s">
        <v>451</v>
      </c>
      <c r="DB6" s="853" t="s">
        <v>451</v>
      </c>
      <c r="DC6" s="853" t="s">
        <v>451</v>
      </c>
      <c r="DD6" s="834" t="s">
        <v>451</v>
      </c>
      <c r="DE6" s="834" t="s">
        <v>451</v>
      </c>
      <c r="DF6" s="853" t="s">
        <v>451</v>
      </c>
      <c r="DG6" s="834" t="s">
        <v>451</v>
      </c>
      <c r="DH6" s="834" t="s">
        <v>451</v>
      </c>
      <c r="DI6" s="853" t="s">
        <v>451</v>
      </c>
      <c r="DJ6" s="834" t="s">
        <v>457</v>
      </c>
      <c r="DK6" s="834" t="s">
        <v>463</v>
      </c>
      <c r="DL6" s="853">
        <v>196</v>
      </c>
      <c r="DM6" s="834" t="s">
        <v>451</v>
      </c>
      <c r="DN6" s="834" t="s">
        <v>451</v>
      </c>
      <c r="DO6" s="853" t="s">
        <v>451</v>
      </c>
      <c r="DP6" s="834" t="s">
        <v>451</v>
      </c>
      <c r="DQ6" s="834" t="s">
        <v>451</v>
      </c>
      <c r="DR6" s="853" t="s">
        <v>451</v>
      </c>
      <c r="DS6" s="834" t="s">
        <v>451</v>
      </c>
      <c r="DT6" s="834" t="s">
        <v>451</v>
      </c>
      <c r="DU6" s="853" t="s">
        <v>451</v>
      </c>
      <c r="DV6" s="853" t="s">
        <v>451</v>
      </c>
      <c r="DW6" s="853" t="s">
        <v>451</v>
      </c>
      <c r="DX6" s="853" t="s">
        <v>451</v>
      </c>
      <c r="DY6" s="834" t="s">
        <v>451</v>
      </c>
      <c r="DZ6" s="834" t="s">
        <v>451</v>
      </c>
      <c r="EA6" s="853" t="s">
        <v>451</v>
      </c>
      <c r="EB6" s="834" t="s">
        <v>451</v>
      </c>
      <c r="EC6" s="834" t="s">
        <v>451</v>
      </c>
      <c r="ED6" s="853" t="s">
        <v>451</v>
      </c>
      <c r="EE6" s="834" t="s">
        <v>451</v>
      </c>
      <c r="EF6" s="834" t="s">
        <v>451</v>
      </c>
      <c r="EG6" s="853" t="s">
        <v>451</v>
      </c>
      <c r="EH6" s="853" t="s">
        <v>457</v>
      </c>
      <c r="EI6" s="853" t="s">
        <v>464</v>
      </c>
      <c r="EJ6" s="853">
        <v>13</v>
      </c>
      <c r="EK6" s="834" t="s">
        <v>451</v>
      </c>
      <c r="EL6" s="834" t="s">
        <v>451</v>
      </c>
      <c r="EM6" s="853" t="s">
        <v>451</v>
      </c>
      <c r="EN6" s="834" t="s">
        <v>465</v>
      </c>
      <c r="EO6" s="834" t="s">
        <v>466</v>
      </c>
      <c r="EP6" s="856">
        <v>15</v>
      </c>
      <c r="EQ6" s="834" t="s">
        <v>451</v>
      </c>
      <c r="ER6" s="834" t="s">
        <v>451</v>
      </c>
      <c r="ES6" s="150" t="s">
        <v>467</v>
      </c>
      <c r="ET6" s="150" t="s">
        <v>468</v>
      </c>
      <c r="EU6" s="834" t="s">
        <v>451</v>
      </c>
      <c r="EV6" s="834" t="s">
        <v>469</v>
      </c>
      <c r="EW6" s="834" t="s">
        <v>451</v>
      </c>
      <c r="EX6" s="834" t="s">
        <v>470</v>
      </c>
      <c r="EY6" s="834" t="s">
        <v>471</v>
      </c>
      <c r="EZ6" s="834">
        <v>27</v>
      </c>
      <c r="FA6" s="834" t="s">
        <v>472</v>
      </c>
      <c r="FB6" s="834" t="s">
        <v>473</v>
      </c>
      <c r="FC6" s="150" t="s">
        <v>474</v>
      </c>
      <c r="FD6" s="834" t="s">
        <v>451</v>
      </c>
      <c r="FE6" s="834" t="s">
        <v>451</v>
      </c>
      <c r="FF6" s="834" t="s">
        <v>451</v>
      </c>
    </row>
    <row r="7" spans="5:162" ht="78" customHeight="1" x14ac:dyDescent="0.2">
      <c r="E7" s="1101" t="s">
        <v>8719</v>
      </c>
      <c r="F7" s="1101" t="s">
        <v>8687</v>
      </c>
      <c r="G7" s="847" t="s">
        <v>13</v>
      </c>
      <c r="H7" s="847" t="s">
        <v>94</v>
      </c>
      <c r="I7" s="847"/>
      <c r="J7" s="834" t="s">
        <v>849</v>
      </c>
      <c r="K7" s="834" t="s">
        <v>850</v>
      </c>
      <c r="L7" s="848">
        <v>2020</v>
      </c>
      <c r="M7" s="849" t="s">
        <v>851</v>
      </c>
      <c r="N7" s="849" t="s">
        <v>852</v>
      </c>
      <c r="O7" s="834" t="s">
        <v>853</v>
      </c>
      <c r="P7" s="834"/>
      <c r="Q7" s="834" t="s">
        <v>854</v>
      </c>
      <c r="R7" s="150" t="s">
        <v>855</v>
      </c>
      <c r="S7" s="834" t="s">
        <v>481</v>
      </c>
      <c r="T7" s="834" t="s">
        <v>481</v>
      </c>
      <c r="U7" s="834" t="s">
        <v>481</v>
      </c>
      <c r="V7" s="834" t="s">
        <v>481</v>
      </c>
      <c r="W7" s="834" t="s">
        <v>481</v>
      </c>
      <c r="X7" s="834" t="s">
        <v>481</v>
      </c>
      <c r="Y7" s="834" t="s">
        <v>481</v>
      </c>
      <c r="Z7" s="834" t="s">
        <v>481</v>
      </c>
      <c r="AA7" s="834" t="s">
        <v>856</v>
      </c>
      <c r="AB7" s="834" t="s">
        <v>856</v>
      </c>
      <c r="AC7" s="834" t="s">
        <v>553</v>
      </c>
      <c r="AD7" s="834" t="s">
        <v>857</v>
      </c>
      <c r="AE7" s="850">
        <f>SUM(AH7,AK7,AN7,AQ7,AT7)</f>
        <v>8.4508044200000008</v>
      </c>
      <c r="AF7" s="850">
        <f t="shared" ref="AF7:AF71" si="1">AH7+AK7+AN7+AO7+AQ7+AR7+AT7</f>
        <v>8.4508044200000008</v>
      </c>
      <c r="AG7" s="850">
        <f t="shared" ref="AG7:AG71" si="2">AF7-AE7</f>
        <v>0</v>
      </c>
      <c r="AH7" s="857">
        <v>5.8999999999999997E-2</v>
      </c>
      <c r="AI7" s="856">
        <f>AH7/AE7*100</f>
        <v>0.69815838904481464</v>
      </c>
      <c r="AJ7" s="858">
        <v>2.0000000000000001E-4</v>
      </c>
      <c r="AK7" s="857">
        <v>1.427</v>
      </c>
      <c r="AL7" s="856">
        <f>+AK7/AE7*100</f>
        <v>16.885966460456789</v>
      </c>
      <c r="AM7" s="856"/>
      <c r="AN7" s="857">
        <v>0.434</v>
      </c>
      <c r="AO7" s="857"/>
      <c r="AP7" s="856">
        <f>AN7/AE7*100</f>
        <v>5.1356057770415182</v>
      </c>
      <c r="AQ7" s="857">
        <v>0.64800000000000002</v>
      </c>
      <c r="AR7" s="857"/>
      <c r="AS7" s="856">
        <f>+AQ7/AE7*100</f>
        <v>7.6679090864583035</v>
      </c>
      <c r="AT7" s="857">
        <v>5.8828044200000003</v>
      </c>
      <c r="AU7" s="859">
        <f>+AT7/AE7</f>
        <v>0.69612360286998565</v>
      </c>
      <c r="AV7" s="834" t="s">
        <v>858</v>
      </c>
      <c r="AW7" s="834" t="s">
        <v>856</v>
      </c>
      <c r="AX7" s="834" t="s">
        <v>856</v>
      </c>
      <c r="AY7" s="834" t="s">
        <v>457</v>
      </c>
      <c r="AZ7" s="834" t="s">
        <v>859</v>
      </c>
      <c r="BA7" s="150" t="s">
        <v>855</v>
      </c>
      <c r="BB7" s="834">
        <v>1.26</v>
      </c>
      <c r="BC7" s="852">
        <f>1659.7/1000</f>
        <v>1.6597</v>
      </c>
      <c r="BD7" s="851">
        <v>6.0000000000000002E-5</v>
      </c>
      <c r="BE7" s="853">
        <v>12</v>
      </c>
      <c r="BF7" s="853">
        <v>12</v>
      </c>
      <c r="BG7" s="853">
        <v>8</v>
      </c>
      <c r="BH7" s="834"/>
      <c r="BI7" s="834"/>
      <c r="BJ7" s="853">
        <v>1</v>
      </c>
      <c r="BK7" s="834"/>
      <c r="BL7" s="834"/>
      <c r="BM7" s="853">
        <v>1</v>
      </c>
      <c r="BN7" s="834"/>
      <c r="BO7" s="834"/>
      <c r="BP7" s="853">
        <v>2</v>
      </c>
      <c r="BQ7" s="834"/>
      <c r="BR7" s="853">
        <v>4</v>
      </c>
      <c r="BS7" s="834"/>
      <c r="BT7" s="834"/>
      <c r="BU7" s="834"/>
      <c r="BV7" s="834"/>
      <c r="BW7" s="834"/>
      <c r="BX7" s="834"/>
      <c r="BY7" s="834"/>
      <c r="BZ7" s="834"/>
      <c r="CA7" s="834"/>
      <c r="CB7" s="834"/>
      <c r="CC7" s="854">
        <f t="shared" si="0"/>
        <v>8</v>
      </c>
      <c r="CD7" s="855">
        <f t="shared" ref="CD7:CD71" si="3">SUM(BH7:CB7)</f>
        <v>8</v>
      </c>
      <c r="CE7" s="855">
        <f t="shared" ref="CE7:CE71" si="4">CD7-CC7</f>
        <v>0</v>
      </c>
      <c r="CF7" s="856">
        <v>7.7</v>
      </c>
      <c r="CG7" s="834" t="s">
        <v>860</v>
      </c>
      <c r="CH7" s="834"/>
      <c r="CI7" s="859">
        <v>3.4700000000000002E-2</v>
      </c>
      <c r="CJ7" s="856">
        <v>221.6</v>
      </c>
      <c r="CK7" s="860" t="s">
        <v>861</v>
      </c>
      <c r="CL7" s="834" t="s">
        <v>451</v>
      </c>
      <c r="CM7" s="834" t="s">
        <v>481</v>
      </c>
      <c r="CN7" s="834" t="s">
        <v>481</v>
      </c>
      <c r="CO7" s="834" t="s">
        <v>481</v>
      </c>
      <c r="CP7" s="834" t="s">
        <v>481</v>
      </c>
      <c r="CQ7" s="834" t="s">
        <v>481</v>
      </c>
      <c r="CR7" s="834" t="s">
        <v>457</v>
      </c>
      <c r="CS7" s="834" t="s">
        <v>862</v>
      </c>
      <c r="CT7" s="853" t="s">
        <v>481</v>
      </c>
      <c r="CU7" s="834" t="s">
        <v>457</v>
      </c>
      <c r="CV7" s="834" t="s">
        <v>862</v>
      </c>
      <c r="CW7" s="853" t="s">
        <v>481</v>
      </c>
      <c r="CX7" s="853" t="s">
        <v>451</v>
      </c>
      <c r="CY7" s="853" t="s">
        <v>481</v>
      </c>
      <c r="CZ7" s="853" t="s">
        <v>481</v>
      </c>
      <c r="DA7" s="853" t="s">
        <v>451</v>
      </c>
      <c r="DB7" s="853" t="s">
        <v>481</v>
      </c>
      <c r="DC7" s="853" t="s">
        <v>481</v>
      </c>
      <c r="DD7" s="834" t="s">
        <v>451</v>
      </c>
      <c r="DE7" s="853" t="s">
        <v>481</v>
      </c>
      <c r="DF7" s="853" t="s">
        <v>481</v>
      </c>
      <c r="DG7" s="834" t="s">
        <v>451</v>
      </c>
      <c r="DH7" s="853" t="s">
        <v>481</v>
      </c>
      <c r="DI7" s="853" t="s">
        <v>481</v>
      </c>
      <c r="DJ7" s="834" t="s">
        <v>451</v>
      </c>
      <c r="DK7" s="853" t="s">
        <v>481</v>
      </c>
      <c r="DL7" s="853" t="s">
        <v>481</v>
      </c>
      <c r="DM7" s="853" t="s">
        <v>451</v>
      </c>
      <c r="DN7" s="834" t="s">
        <v>481</v>
      </c>
      <c r="DO7" s="853" t="s">
        <v>481</v>
      </c>
      <c r="DP7" s="834" t="s">
        <v>451</v>
      </c>
      <c r="DQ7" s="834" t="s">
        <v>481</v>
      </c>
      <c r="DR7" s="853" t="s">
        <v>481</v>
      </c>
      <c r="DS7" s="834" t="s">
        <v>457</v>
      </c>
      <c r="DT7" s="834" t="s">
        <v>863</v>
      </c>
      <c r="DU7" s="853">
        <v>1498</v>
      </c>
      <c r="DV7" s="853" t="s">
        <v>451</v>
      </c>
      <c r="DW7" s="853" t="s">
        <v>481</v>
      </c>
      <c r="DX7" s="853" t="s">
        <v>481</v>
      </c>
      <c r="DY7" s="834" t="s">
        <v>451</v>
      </c>
      <c r="DZ7" s="834" t="s">
        <v>481</v>
      </c>
      <c r="EA7" s="853" t="s">
        <v>481</v>
      </c>
      <c r="EB7" s="834" t="s">
        <v>451</v>
      </c>
      <c r="EC7" s="834" t="s">
        <v>481</v>
      </c>
      <c r="ED7" s="853" t="s">
        <v>481</v>
      </c>
      <c r="EE7" s="834" t="s">
        <v>451</v>
      </c>
      <c r="EF7" s="834" t="s">
        <v>481</v>
      </c>
      <c r="EG7" s="853" t="s">
        <v>481</v>
      </c>
      <c r="EH7" s="853" t="s">
        <v>451</v>
      </c>
      <c r="EI7" s="853" t="s">
        <v>481</v>
      </c>
      <c r="EJ7" s="853" t="s">
        <v>481</v>
      </c>
      <c r="EK7" s="834" t="s">
        <v>451</v>
      </c>
      <c r="EL7" s="834" t="s">
        <v>481</v>
      </c>
      <c r="EM7" s="853" t="s">
        <v>481</v>
      </c>
      <c r="EN7" s="834" t="s">
        <v>864</v>
      </c>
      <c r="EO7" s="834" t="s">
        <v>864</v>
      </c>
      <c r="EP7" s="856">
        <v>8</v>
      </c>
      <c r="EQ7" s="834" t="s">
        <v>451</v>
      </c>
      <c r="ER7" s="834" t="s">
        <v>481</v>
      </c>
      <c r="ES7" s="834" t="s">
        <v>481</v>
      </c>
      <c r="ET7" s="150" t="s">
        <v>865</v>
      </c>
      <c r="EU7" s="834" t="s">
        <v>481</v>
      </c>
      <c r="EV7" s="834" t="s">
        <v>866</v>
      </c>
      <c r="EW7" s="834" t="s">
        <v>481</v>
      </c>
      <c r="EX7" s="834" t="s">
        <v>481</v>
      </c>
      <c r="EY7" s="834" t="s">
        <v>481</v>
      </c>
      <c r="EZ7" s="834" t="s">
        <v>481</v>
      </c>
      <c r="FA7" s="834" t="s">
        <v>867</v>
      </c>
      <c r="FB7" s="834" t="s">
        <v>868</v>
      </c>
      <c r="FC7" s="150" t="s">
        <v>869</v>
      </c>
      <c r="FD7" s="847" t="s">
        <v>870</v>
      </c>
      <c r="FE7" s="847" t="s">
        <v>871</v>
      </c>
      <c r="FF7" s="150" t="s">
        <v>872</v>
      </c>
    </row>
    <row r="8" spans="5:162" ht="100" customHeight="1" x14ac:dyDescent="0.2">
      <c r="E8" s="1101" t="s">
        <v>8718</v>
      </c>
      <c r="F8" s="1101" t="s">
        <v>8687</v>
      </c>
      <c r="G8" s="847" t="s">
        <v>13</v>
      </c>
      <c r="H8" s="847" t="s">
        <v>94</v>
      </c>
      <c r="I8" s="847"/>
      <c r="J8" s="834" t="s">
        <v>873</v>
      </c>
      <c r="K8" s="834" t="s">
        <v>873</v>
      </c>
      <c r="L8" s="848">
        <v>2017</v>
      </c>
      <c r="M8" s="849" t="s">
        <v>753</v>
      </c>
      <c r="N8" s="849" t="s">
        <v>874</v>
      </c>
      <c r="O8" s="847" t="s">
        <v>875</v>
      </c>
      <c r="P8" s="847"/>
      <c r="Q8" s="847" t="s">
        <v>876</v>
      </c>
      <c r="R8" s="150" t="s">
        <v>877</v>
      </c>
      <c r="S8" s="834" t="s">
        <v>481</v>
      </c>
      <c r="T8" s="834" t="s">
        <v>481</v>
      </c>
      <c r="U8" s="834" t="s">
        <v>481</v>
      </c>
      <c r="V8" s="834" t="s">
        <v>481</v>
      </c>
      <c r="W8" s="834" t="s">
        <v>481</v>
      </c>
      <c r="X8" s="150" t="s">
        <v>481</v>
      </c>
      <c r="Y8" s="834" t="s">
        <v>481</v>
      </c>
      <c r="Z8" s="150" t="s">
        <v>481</v>
      </c>
      <c r="AA8" s="834" t="s">
        <v>878</v>
      </c>
      <c r="AB8" s="834" t="s">
        <v>878</v>
      </c>
      <c r="AC8" s="834" t="s">
        <v>518</v>
      </c>
      <c r="AD8" s="834" t="s">
        <v>879</v>
      </c>
      <c r="AE8" s="861">
        <f>AH8+AK8+AN8+AT8</f>
        <v>62.837999999999994</v>
      </c>
      <c r="AF8" s="850">
        <f t="shared" si="1"/>
        <v>62.837999999999994</v>
      </c>
      <c r="AG8" s="850">
        <f t="shared" si="2"/>
        <v>0</v>
      </c>
      <c r="AH8" s="862">
        <v>0.59</v>
      </c>
      <c r="AI8" s="856">
        <f>AH8/AE8*100</f>
        <v>0.93892230815748445</v>
      </c>
      <c r="AJ8" s="850">
        <v>2E-3</v>
      </c>
      <c r="AK8" s="856">
        <v>0.59499999999999997</v>
      </c>
      <c r="AL8" s="856">
        <f>+AK8/AE8*100</f>
        <v>0.94687927687068341</v>
      </c>
      <c r="AM8" s="856"/>
      <c r="AN8" s="856">
        <v>3.3650000000000002</v>
      </c>
      <c r="AO8" s="856"/>
      <c r="AP8" s="856">
        <f>+AN8/AE8*100</f>
        <v>5.3550399439829413</v>
      </c>
      <c r="AQ8" s="856">
        <v>0</v>
      </c>
      <c r="AR8" s="856"/>
      <c r="AS8" s="856">
        <v>0</v>
      </c>
      <c r="AT8" s="856">
        <v>58.287999999999997</v>
      </c>
      <c r="AU8" s="856">
        <f>+AT8/AE8*100</f>
        <v>92.759158470988893</v>
      </c>
      <c r="AV8" s="847" t="s">
        <v>880</v>
      </c>
      <c r="AW8" s="847" t="s">
        <v>881</v>
      </c>
      <c r="AX8" s="847" t="s">
        <v>878</v>
      </c>
      <c r="AY8" s="834" t="s">
        <v>457</v>
      </c>
      <c r="AZ8" s="834" t="s">
        <v>882</v>
      </c>
      <c r="BA8" s="834" t="s">
        <v>481</v>
      </c>
      <c r="BB8" s="851" t="s">
        <v>481</v>
      </c>
      <c r="BC8" s="852">
        <v>58.6</v>
      </c>
      <c r="BD8" s="859">
        <v>2E-3</v>
      </c>
      <c r="BE8" s="853">
        <v>24</v>
      </c>
      <c r="BF8" s="853">
        <v>24</v>
      </c>
      <c r="BG8" s="853">
        <v>24</v>
      </c>
      <c r="BH8" s="853"/>
      <c r="BI8" s="853"/>
      <c r="BJ8" s="853"/>
      <c r="BK8" s="853"/>
      <c r="BL8" s="853"/>
      <c r="BM8" s="853">
        <v>2</v>
      </c>
      <c r="BN8" s="853"/>
      <c r="BO8" s="853"/>
      <c r="BP8" s="853">
        <v>4</v>
      </c>
      <c r="BQ8" s="853">
        <v>11</v>
      </c>
      <c r="BR8" s="853">
        <v>4</v>
      </c>
      <c r="BS8" s="853">
        <v>3</v>
      </c>
      <c r="BT8" s="853"/>
      <c r="BU8" s="853"/>
      <c r="BV8" s="853"/>
      <c r="BW8" s="853"/>
      <c r="BX8" s="853"/>
      <c r="BY8" s="853"/>
      <c r="BZ8" s="853"/>
      <c r="CA8" s="853"/>
      <c r="CB8" s="853"/>
      <c r="CC8" s="854">
        <f t="shared" si="0"/>
        <v>24</v>
      </c>
      <c r="CD8" s="855">
        <f t="shared" si="3"/>
        <v>24</v>
      </c>
      <c r="CE8" s="855">
        <f t="shared" si="4"/>
        <v>0</v>
      </c>
      <c r="CF8" s="856">
        <v>123.307</v>
      </c>
      <c r="CG8" s="834" t="s">
        <v>883</v>
      </c>
      <c r="CH8" s="150" t="s">
        <v>861</v>
      </c>
      <c r="CI8" s="859">
        <f>+CF8/CJ8</f>
        <v>0.55643953068592056</v>
      </c>
      <c r="CJ8" s="856">
        <v>221.6</v>
      </c>
      <c r="CK8" s="834" t="s">
        <v>884</v>
      </c>
      <c r="CL8" s="834" t="s">
        <v>451</v>
      </c>
      <c r="CM8" s="834" t="s">
        <v>481</v>
      </c>
      <c r="CN8" s="834" t="s">
        <v>481</v>
      </c>
      <c r="CO8" s="853" t="s">
        <v>481</v>
      </c>
      <c r="CP8" s="853" t="s">
        <v>481</v>
      </c>
      <c r="CQ8" s="853">
        <v>2</v>
      </c>
      <c r="CR8" s="853" t="s">
        <v>451</v>
      </c>
      <c r="CS8" s="853" t="s">
        <v>481</v>
      </c>
      <c r="CT8" s="853" t="s">
        <v>481</v>
      </c>
      <c r="CU8" s="847" t="s">
        <v>457</v>
      </c>
      <c r="CV8" s="847" t="s">
        <v>885</v>
      </c>
      <c r="CW8" s="853">
        <v>4780</v>
      </c>
      <c r="CX8" s="853" t="s">
        <v>451</v>
      </c>
      <c r="CY8" s="853" t="s">
        <v>481</v>
      </c>
      <c r="CZ8" s="853" t="s">
        <v>481</v>
      </c>
      <c r="DA8" s="853" t="s">
        <v>451</v>
      </c>
      <c r="DB8" s="853" t="s">
        <v>481</v>
      </c>
      <c r="DC8" s="853" t="s">
        <v>481</v>
      </c>
      <c r="DD8" s="834" t="s">
        <v>451</v>
      </c>
      <c r="DE8" s="834" t="s">
        <v>481</v>
      </c>
      <c r="DF8" s="853" t="s">
        <v>481</v>
      </c>
      <c r="DG8" s="834" t="s">
        <v>451</v>
      </c>
      <c r="DH8" s="834" t="s">
        <v>481</v>
      </c>
      <c r="DI8" s="853" t="s">
        <v>481</v>
      </c>
      <c r="DJ8" s="834" t="s">
        <v>451</v>
      </c>
      <c r="DK8" s="834" t="s">
        <v>481</v>
      </c>
      <c r="DL8" s="853" t="s">
        <v>481</v>
      </c>
      <c r="DM8" s="834"/>
      <c r="DN8" s="834" t="s">
        <v>481</v>
      </c>
      <c r="DO8" s="853" t="s">
        <v>481</v>
      </c>
      <c r="DP8" s="834" t="s">
        <v>451</v>
      </c>
      <c r="DQ8" s="834" t="s">
        <v>481</v>
      </c>
      <c r="DR8" s="853" t="s">
        <v>481</v>
      </c>
      <c r="DS8" s="834" t="s">
        <v>451</v>
      </c>
      <c r="DT8" s="834" t="s">
        <v>481</v>
      </c>
      <c r="DU8" s="853" t="s">
        <v>481</v>
      </c>
      <c r="DV8" s="853" t="s">
        <v>451</v>
      </c>
      <c r="DW8" s="853" t="s">
        <v>481</v>
      </c>
      <c r="DX8" s="853" t="s">
        <v>481</v>
      </c>
      <c r="DY8" s="834" t="s">
        <v>451</v>
      </c>
      <c r="DZ8" s="834" t="s">
        <v>481</v>
      </c>
      <c r="EA8" s="853" t="s">
        <v>481</v>
      </c>
      <c r="EB8" s="834" t="s">
        <v>451</v>
      </c>
      <c r="EC8" s="834" t="s">
        <v>481</v>
      </c>
      <c r="ED8" s="853" t="s">
        <v>481</v>
      </c>
      <c r="EE8" s="834" t="s">
        <v>457</v>
      </c>
      <c r="EF8" s="847" t="s">
        <v>886</v>
      </c>
      <c r="EG8" s="853">
        <v>11</v>
      </c>
      <c r="EH8" s="853" t="s">
        <v>451</v>
      </c>
      <c r="EI8" s="853" t="s">
        <v>481</v>
      </c>
      <c r="EJ8" s="853" t="s">
        <v>481</v>
      </c>
      <c r="EK8" s="834" t="s">
        <v>451</v>
      </c>
      <c r="EL8" s="834" t="s">
        <v>481</v>
      </c>
      <c r="EM8" s="853" t="s">
        <v>481</v>
      </c>
      <c r="EN8" s="863">
        <v>1</v>
      </c>
      <c r="EO8" s="834" t="s">
        <v>481</v>
      </c>
      <c r="EP8" s="856">
        <v>11</v>
      </c>
      <c r="EQ8" s="834" t="s">
        <v>451</v>
      </c>
      <c r="ER8" s="834" t="s">
        <v>481</v>
      </c>
      <c r="ES8" s="150" t="s">
        <v>887</v>
      </c>
      <c r="ET8" s="847" t="s">
        <v>481</v>
      </c>
      <c r="EU8" s="834" t="s">
        <v>481</v>
      </c>
      <c r="EV8" s="150" t="s">
        <v>888</v>
      </c>
      <c r="EW8" s="834" t="s">
        <v>481</v>
      </c>
      <c r="EX8" s="834" t="s">
        <v>481</v>
      </c>
      <c r="EY8" s="834" t="s">
        <v>481</v>
      </c>
      <c r="EZ8" s="834" t="s">
        <v>481</v>
      </c>
      <c r="FA8" s="834" t="s">
        <v>889</v>
      </c>
      <c r="FB8" s="834" t="s">
        <v>890</v>
      </c>
      <c r="FC8" s="150" t="s">
        <v>891</v>
      </c>
      <c r="FD8" s="847" t="s">
        <v>870</v>
      </c>
      <c r="FE8" s="847" t="s">
        <v>871</v>
      </c>
      <c r="FF8" s="150" t="s">
        <v>872</v>
      </c>
    </row>
    <row r="9" spans="5:162" ht="107" customHeight="1" x14ac:dyDescent="0.2">
      <c r="E9" s="1101" t="s">
        <v>8717</v>
      </c>
      <c r="F9" s="1101" t="s">
        <v>8687</v>
      </c>
      <c r="G9" s="847" t="s">
        <v>13</v>
      </c>
      <c r="H9" s="847" t="s">
        <v>94</v>
      </c>
      <c r="I9" s="847"/>
      <c r="J9" s="834" t="s">
        <v>892</v>
      </c>
      <c r="K9" s="834" t="s">
        <v>892</v>
      </c>
      <c r="L9" s="848">
        <v>2018</v>
      </c>
      <c r="M9" s="849" t="s">
        <v>893</v>
      </c>
      <c r="N9" s="849" t="s">
        <v>874</v>
      </c>
      <c r="O9" s="834" t="s">
        <v>894</v>
      </c>
      <c r="P9" s="834"/>
      <c r="Q9" s="834" t="s">
        <v>895</v>
      </c>
      <c r="R9" s="150" t="s">
        <v>877</v>
      </c>
      <c r="S9" s="834" t="s">
        <v>481</v>
      </c>
      <c r="T9" s="834" t="s">
        <v>481</v>
      </c>
      <c r="U9" s="834" t="s">
        <v>481</v>
      </c>
      <c r="V9" s="834" t="s">
        <v>481</v>
      </c>
      <c r="W9" s="834" t="s">
        <v>481</v>
      </c>
      <c r="X9" s="150" t="s">
        <v>481</v>
      </c>
      <c r="Y9" s="834" t="s">
        <v>896</v>
      </c>
      <c r="Z9" s="834" t="s">
        <v>897</v>
      </c>
      <c r="AA9" s="834" t="s">
        <v>878</v>
      </c>
      <c r="AB9" s="834" t="s">
        <v>878</v>
      </c>
      <c r="AC9" s="834" t="s">
        <v>518</v>
      </c>
      <c r="AD9" s="834" t="s">
        <v>898</v>
      </c>
      <c r="AE9" s="861">
        <f>SUM(AH9,AK9,AN9,AQ9,AT9)</f>
        <v>4.4578439899999998</v>
      </c>
      <c r="AF9" s="850">
        <f t="shared" si="1"/>
        <v>4.4578439899999998</v>
      </c>
      <c r="AG9" s="850">
        <f t="shared" si="2"/>
        <v>0</v>
      </c>
      <c r="AH9" s="862">
        <v>2.78584399</v>
      </c>
      <c r="AI9" s="856">
        <f>AH9/AE9*100</f>
        <v>62.493079530134032</v>
      </c>
      <c r="AJ9" s="857">
        <f>2.79/28483.76*100</f>
        <v>9.7950551472137121E-3</v>
      </c>
      <c r="AK9" s="856">
        <v>0.66100000000000003</v>
      </c>
      <c r="AL9" s="856">
        <f>AK9/AE9*100</f>
        <v>14.827795712070222</v>
      </c>
      <c r="AM9" s="856"/>
      <c r="AN9" s="856">
        <v>0.441</v>
      </c>
      <c r="AO9" s="856"/>
      <c r="AP9" s="859">
        <f>AN9/AE9*100%</f>
        <v>9.8926745976141719E-2</v>
      </c>
      <c r="AQ9" s="856">
        <v>0.56999999999999995</v>
      </c>
      <c r="AR9" s="856"/>
      <c r="AS9" s="864">
        <f>+AQ9/AE9*100%</f>
        <v>0.12786450160181581</v>
      </c>
      <c r="AT9" s="856">
        <v>0</v>
      </c>
      <c r="AU9" s="851" t="s">
        <v>481</v>
      </c>
      <c r="AV9" s="851" t="s">
        <v>481</v>
      </c>
      <c r="AW9" s="851" t="s">
        <v>481</v>
      </c>
      <c r="AX9" s="851" t="s">
        <v>481</v>
      </c>
      <c r="AY9" s="833" t="s">
        <v>457</v>
      </c>
      <c r="AZ9" s="834" t="s">
        <v>899</v>
      </c>
      <c r="BA9" s="150" t="s">
        <v>900</v>
      </c>
      <c r="BB9" s="851" t="s">
        <v>481</v>
      </c>
      <c r="BC9" s="864">
        <v>2.65</v>
      </c>
      <c r="BD9" s="851">
        <f>BC9/(29775909.3/1000)</f>
        <v>8.8998121713112547E-5</v>
      </c>
      <c r="BE9" s="853">
        <v>13</v>
      </c>
      <c r="BF9" s="853">
        <v>13</v>
      </c>
      <c r="BG9" s="853">
        <v>8</v>
      </c>
      <c r="BH9" s="853"/>
      <c r="BI9" s="853"/>
      <c r="BJ9" s="853">
        <v>1</v>
      </c>
      <c r="BK9" s="853"/>
      <c r="BL9" s="853"/>
      <c r="BM9" s="853">
        <v>1</v>
      </c>
      <c r="BN9" s="853"/>
      <c r="BO9" s="853"/>
      <c r="BP9" s="853">
        <v>1</v>
      </c>
      <c r="BQ9" s="853"/>
      <c r="BR9" s="853">
        <v>4</v>
      </c>
      <c r="BS9" s="853">
        <v>1</v>
      </c>
      <c r="BT9" s="853"/>
      <c r="BU9" s="853"/>
      <c r="BV9" s="853"/>
      <c r="BW9" s="853"/>
      <c r="BX9" s="853"/>
      <c r="BY9" s="853"/>
      <c r="BZ9" s="853"/>
      <c r="CA9" s="853"/>
      <c r="CB9" s="853"/>
      <c r="CC9" s="854">
        <f t="shared" si="0"/>
        <v>8</v>
      </c>
      <c r="CD9" s="855">
        <f t="shared" si="3"/>
        <v>8</v>
      </c>
      <c r="CE9" s="855">
        <f t="shared" si="4"/>
        <v>0</v>
      </c>
      <c r="CF9" s="856">
        <v>5.085</v>
      </c>
      <c r="CG9" s="834" t="s">
        <v>901</v>
      </c>
      <c r="CH9" s="853" t="s">
        <v>481</v>
      </c>
      <c r="CI9" s="859">
        <f>CF9/CJ9*100%</f>
        <v>2.2946750902527076E-2</v>
      </c>
      <c r="CJ9" s="856">
        <v>221.6</v>
      </c>
      <c r="CK9" s="834" t="s">
        <v>884</v>
      </c>
      <c r="CL9" s="834" t="s">
        <v>451</v>
      </c>
      <c r="CM9" s="834" t="s">
        <v>481</v>
      </c>
      <c r="CN9" s="834" t="s">
        <v>481</v>
      </c>
      <c r="CO9" s="853" t="s">
        <v>481</v>
      </c>
      <c r="CP9" s="853" t="s">
        <v>481</v>
      </c>
      <c r="CQ9" s="853">
        <v>2</v>
      </c>
      <c r="CR9" s="834" t="s">
        <v>451</v>
      </c>
      <c r="CS9" s="834" t="s">
        <v>481</v>
      </c>
      <c r="CT9" s="853" t="s">
        <v>481</v>
      </c>
      <c r="CU9" s="834" t="s">
        <v>457</v>
      </c>
      <c r="CV9" s="834" t="s">
        <v>902</v>
      </c>
      <c r="CW9" s="853">
        <v>1122</v>
      </c>
      <c r="CX9" s="853" t="s">
        <v>451</v>
      </c>
      <c r="CY9" s="853" t="s">
        <v>481</v>
      </c>
      <c r="CZ9" s="853" t="s">
        <v>481</v>
      </c>
      <c r="DA9" s="853" t="s">
        <v>451</v>
      </c>
      <c r="DB9" s="853" t="s">
        <v>481</v>
      </c>
      <c r="DC9" s="853" t="s">
        <v>481</v>
      </c>
      <c r="DD9" s="834" t="s">
        <v>451</v>
      </c>
      <c r="DE9" s="834" t="s">
        <v>481</v>
      </c>
      <c r="DF9" s="853" t="s">
        <v>481</v>
      </c>
      <c r="DG9" s="834" t="s">
        <v>451</v>
      </c>
      <c r="DH9" s="834" t="s">
        <v>481</v>
      </c>
      <c r="DI9" s="853" t="s">
        <v>481</v>
      </c>
      <c r="DJ9" s="834" t="s">
        <v>451</v>
      </c>
      <c r="DK9" s="834" t="s">
        <v>481</v>
      </c>
      <c r="DL9" s="853" t="s">
        <v>481</v>
      </c>
      <c r="DM9" s="834" t="s">
        <v>451</v>
      </c>
      <c r="DN9" s="834" t="s">
        <v>481</v>
      </c>
      <c r="DO9" s="853" t="s">
        <v>481</v>
      </c>
      <c r="DP9" s="834" t="s">
        <v>451</v>
      </c>
      <c r="DQ9" s="834" t="s">
        <v>481</v>
      </c>
      <c r="DR9" s="853" t="s">
        <v>481</v>
      </c>
      <c r="DS9" s="834" t="s">
        <v>451</v>
      </c>
      <c r="DT9" s="834" t="s">
        <v>481</v>
      </c>
      <c r="DU9" s="853" t="s">
        <v>481</v>
      </c>
      <c r="DV9" s="853" t="s">
        <v>451</v>
      </c>
      <c r="DW9" s="853" t="s">
        <v>481</v>
      </c>
      <c r="DX9" s="853" t="s">
        <v>481</v>
      </c>
      <c r="DY9" s="834" t="s">
        <v>451</v>
      </c>
      <c r="DZ9" s="834" t="s">
        <v>481</v>
      </c>
      <c r="EA9" s="853" t="s">
        <v>481</v>
      </c>
      <c r="EB9" s="834" t="s">
        <v>451</v>
      </c>
      <c r="EC9" s="834" t="s">
        <v>481</v>
      </c>
      <c r="ED9" s="853" t="s">
        <v>481</v>
      </c>
      <c r="EE9" s="834" t="s">
        <v>457</v>
      </c>
      <c r="EF9" s="847" t="s">
        <v>903</v>
      </c>
      <c r="EG9" s="853">
        <v>8</v>
      </c>
      <c r="EH9" s="853" t="s">
        <v>451</v>
      </c>
      <c r="EI9" s="853" t="s">
        <v>481</v>
      </c>
      <c r="EJ9" s="853" t="s">
        <v>481</v>
      </c>
      <c r="EK9" s="834" t="s">
        <v>451</v>
      </c>
      <c r="EL9" s="834" t="s">
        <v>481</v>
      </c>
      <c r="EM9" s="853" t="s">
        <v>481</v>
      </c>
      <c r="EN9" s="863">
        <v>1</v>
      </c>
      <c r="EO9" s="834" t="s">
        <v>481</v>
      </c>
      <c r="EP9" s="856">
        <v>13</v>
      </c>
      <c r="EQ9" s="834" t="s">
        <v>451</v>
      </c>
      <c r="ER9" s="834" t="s">
        <v>481</v>
      </c>
      <c r="ES9" s="847" t="s">
        <v>904</v>
      </c>
      <c r="ET9" s="847" t="s">
        <v>905</v>
      </c>
      <c r="EU9" s="834" t="s">
        <v>481</v>
      </c>
      <c r="EV9" s="834" t="s">
        <v>906</v>
      </c>
      <c r="EW9" s="834" t="s">
        <v>481</v>
      </c>
      <c r="EX9" s="834" t="s">
        <v>451</v>
      </c>
      <c r="EY9" s="834" t="s">
        <v>481</v>
      </c>
      <c r="EZ9" s="834" t="s">
        <v>481</v>
      </c>
      <c r="FA9" s="834" t="s">
        <v>889</v>
      </c>
      <c r="FB9" s="834" t="s">
        <v>907</v>
      </c>
      <c r="FC9" s="150" t="s">
        <v>908</v>
      </c>
      <c r="FD9" s="847" t="s">
        <v>870</v>
      </c>
      <c r="FE9" s="847" t="s">
        <v>871</v>
      </c>
      <c r="FF9" s="150" t="s">
        <v>872</v>
      </c>
    </row>
    <row r="10" spans="5:162" ht="84" customHeight="1" x14ac:dyDescent="0.2">
      <c r="E10" s="1101" t="s">
        <v>8717</v>
      </c>
      <c r="F10" s="1101" t="s">
        <v>8687</v>
      </c>
      <c r="G10" s="280" t="s">
        <v>14</v>
      </c>
      <c r="H10" s="280" t="s">
        <v>95</v>
      </c>
      <c r="I10" s="280"/>
      <c r="J10" s="834" t="s">
        <v>606</v>
      </c>
      <c r="K10" s="834" t="s">
        <v>639</v>
      </c>
      <c r="L10" s="848">
        <v>2017</v>
      </c>
      <c r="M10" s="849">
        <v>44013</v>
      </c>
      <c r="N10" s="849">
        <v>44561</v>
      </c>
      <c r="O10" s="834" t="s">
        <v>607</v>
      </c>
      <c r="P10" s="834"/>
      <c r="Q10" s="834" t="s">
        <v>608</v>
      </c>
      <c r="R10" s="150" t="s">
        <v>609</v>
      </c>
      <c r="S10" s="834" t="s">
        <v>610</v>
      </c>
      <c r="T10" s="150" t="s">
        <v>611</v>
      </c>
      <c r="U10" s="834" t="s">
        <v>481</v>
      </c>
      <c r="V10" s="834" t="s">
        <v>481</v>
      </c>
      <c r="W10" s="834" t="s">
        <v>481</v>
      </c>
      <c r="X10" s="834" t="s">
        <v>481</v>
      </c>
      <c r="Y10" s="834" t="s">
        <v>612</v>
      </c>
      <c r="Z10" s="280" t="s">
        <v>613</v>
      </c>
      <c r="AA10" s="834" t="s">
        <v>614</v>
      </c>
      <c r="AB10" s="834" t="s">
        <v>614</v>
      </c>
      <c r="AC10" s="834" t="s">
        <v>485</v>
      </c>
      <c r="AD10" s="834" t="s">
        <v>615</v>
      </c>
      <c r="AE10" s="850">
        <f>SUM(AH10,AK10,AN10,AQ10,AT10)</f>
        <v>401.28800000000001</v>
      </c>
      <c r="AF10" s="850">
        <f t="shared" si="1"/>
        <v>401.28800000000001</v>
      </c>
      <c r="AG10" s="850">
        <f t="shared" si="2"/>
        <v>0</v>
      </c>
      <c r="AH10" s="850">
        <v>287.911</v>
      </c>
      <c r="AI10" s="851">
        <v>0.71750000000000003</v>
      </c>
      <c r="AJ10" s="851">
        <v>1.9E-3</v>
      </c>
      <c r="AK10" s="850">
        <v>67.611999999999995</v>
      </c>
      <c r="AL10" s="851">
        <v>0.16850000000000001</v>
      </c>
      <c r="AM10" s="851"/>
      <c r="AN10" s="850">
        <v>26.805</v>
      </c>
      <c r="AO10" s="850"/>
      <c r="AP10" s="851">
        <v>6.6799999999999998E-2</v>
      </c>
      <c r="AQ10" s="850">
        <v>18.96</v>
      </c>
      <c r="AR10" s="850"/>
      <c r="AS10" s="851">
        <v>4.7199999999999999E-2</v>
      </c>
      <c r="AT10" s="850"/>
      <c r="AU10" s="851" t="s">
        <v>481</v>
      </c>
      <c r="AV10" s="834" t="s">
        <v>481</v>
      </c>
      <c r="AW10" s="834" t="s">
        <v>481</v>
      </c>
      <c r="AX10" s="834" t="s">
        <v>481</v>
      </c>
      <c r="AY10" s="834" t="s">
        <v>489</v>
      </c>
      <c r="AZ10" s="834" t="s">
        <v>616</v>
      </c>
      <c r="BA10" s="834" t="s">
        <v>481</v>
      </c>
      <c r="BB10" s="834" t="s">
        <v>481</v>
      </c>
      <c r="BC10" s="834">
        <v>374.334</v>
      </c>
      <c r="BD10" s="851">
        <v>2.2000000000000001E-3</v>
      </c>
      <c r="BE10" s="853">
        <v>1224</v>
      </c>
      <c r="BF10" s="853">
        <v>478</v>
      </c>
      <c r="BG10" s="853">
        <v>400</v>
      </c>
      <c r="BH10" s="853">
        <v>28</v>
      </c>
      <c r="BI10" s="853">
        <v>64</v>
      </c>
      <c r="BJ10" s="853">
        <v>34</v>
      </c>
      <c r="BK10" s="853"/>
      <c r="BL10" s="853"/>
      <c r="BM10" s="853">
        <v>10</v>
      </c>
      <c r="BN10" s="853"/>
      <c r="BO10" s="853">
        <v>47</v>
      </c>
      <c r="BP10" s="853">
        <v>68</v>
      </c>
      <c r="BQ10" s="853"/>
      <c r="BR10" s="853">
        <v>76</v>
      </c>
      <c r="BS10" s="853">
        <v>23</v>
      </c>
      <c r="BT10" s="853">
        <v>44</v>
      </c>
      <c r="BU10" s="853"/>
      <c r="BV10" s="853"/>
      <c r="BW10" s="853"/>
      <c r="BX10" s="853"/>
      <c r="BY10" s="853"/>
      <c r="BZ10" s="853"/>
      <c r="CA10" s="853"/>
      <c r="CB10" s="853"/>
      <c r="CC10" s="854">
        <f t="shared" si="0"/>
        <v>394</v>
      </c>
      <c r="CD10" s="855">
        <f t="shared" si="3"/>
        <v>394</v>
      </c>
      <c r="CE10" s="855">
        <f t="shared" si="4"/>
        <v>0</v>
      </c>
      <c r="CF10" s="850">
        <v>308.37799999999999</v>
      </c>
      <c r="CG10" s="834" t="s">
        <v>617</v>
      </c>
      <c r="CH10" s="834" t="s">
        <v>481</v>
      </c>
      <c r="CI10" s="851">
        <v>0.1343</v>
      </c>
      <c r="CJ10" s="850">
        <v>2296.3530000000001</v>
      </c>
      <c r="CK10" s="860" t="s">
        <v>618</v>
      </c>
      <c r="CL10" s="834" t="s">
        <v>489</v>
      </c>
      <c r="CM10" s="834" t="s">
        <v>619</v>
      </c>
      <c r="CN10" s="834" t="s">
        <v>620</v>
      </c>
      <c r="CO10" s="853">
        <v>7</v>
      </c>
      <c r="CP10" s="853" t="s">
        <v>481</v>
      </c>
      <c r="CQ10" s="853" t="s">
        <v>481</v>
      </c>
      <c r="CR10" s="834" t="s">
        <v>489</v>
      </c>
      <c r="CS10" s="834" t="s">
        <v>621</v>
      </c>
      <c r="CT10" s="853">
        <v>61894</v>
      </c>
      <c r="CU10" s="834" t="s">
        <v>489</v>
      </c>
      <c r="CV10" s="834" t="s">
        <v>622</v>
      </c>
      <c r="CW10" s="853">
        <v>17781</v>
      </c>
      <c r="CX10" s="853" t="s">
        <v>492</v>
      </c>
      <c r="CY10" s="853" t="s">
        <v>481</v>
      </c>
      <c r="CZ10" s="853" t="s">
        <v>481</v>
      </c>
      <c r="DA10" s="853" t="s">
        <v>492</v>
      </c>
      <c r="DB10" s="853" t="s">
        <v>481</v>
      </c>
      <c r="DC10" s="853" t="s">
        <v>481</v>
      </c>
      <c r="DD10" s="834" t="s">
        <v>492</v>
      </c>
      <c r="DE10" s="834" t="s">
        <v>481</v>
      </c>
      <c r="DF10" s="853" t="s">
        <v>481</v>
      </c>
      <c r="DG10" s="834" t="s">
        <v>492</v>
      </c>
      <c r="DH10" s="834" t="s">
        <v>481</v>
      </c>
      <c r="DI10" s="853" t="s">
        <v>481</v>
      </c>
      <c r="DJ10" s="834" t="s">
        <v>492</v>
      </c>
      <c r="DK10" s="834" t="s">
        <v>481</v>
      </c>
      <c r="DL10" s="853" t="s">
        <v>481</v>
      </c>
      <c r="DM10" s="834" t="s">
        <v>481</v>
      </c>
      <c r="DN10" s="834" t="s">
        <v>481</v>
      </c>
      <c r="DO10" s="853" t="s">
        <v>481</v>
      </c>
      <c r="DP10" s="834" t="s">
        <v>492</v>
      </c>
      <c r="DQ10" s="834" t="s">
        <v>481</v>
      </c>
      <c r="DR10" s="853" t="s">
        <v>481</v>
      </c>
      <c r="DS10" s="834" t="s">
        <v>489</v>
      </c>
      <c r="DT10" s="834" t="s">
        <v>622</v>
      </c>
      <c r="DU10" s="853">
        <v>17781</v>
      </c>
      <c r="DV10" s="853" t="s">
        <v>492</v>
      </c>
      <c r="DW10" s="853" t="s">
        <v>481</v>
      </c>
      <c r="DX10" s="853" t="s">
        <v>481</v>
      </c>
      <c r="DY10" s="834" t="s">
        <v>492</v>
      </c>
      <c r="DZ10" s="834" t="s">
        <v>481</v>
      </c>
      <c r="EA10" s="853" t="s">
        <v>481</v>
      </c>
      <c r="EB10" s="834" t="s">
        <v>492</v>
      </c>
      <c r="EC10" s="834" t="s">
        <v>481</v>
      </c>
      <c r="ED10" s="853" t="s">
        <v>481</v>
      </c>
      <c r="EE10" s="834" t="s">
        <v>481</v>
      </c>
      <c r="EF10" s="834" t="s">
        <v>481</v>
      </c>
      <c r="EG10" s="853" t="s">
        <v>481</v>
      </c>
      <c r="EH10" s="853" t="s">
        <v>489</v>
      </c>
      <c r="EI10" s="834" t="s">
        <v>623</v>
      </c>
      <c r="EJ10" s="853">
        <v>13</v>
      </c>
      <c r="EK10" s="834" t="s">
        <v>481</v>
      </c>
      <c r="EL10" s="834" t="s">
        <v>481</v>
      </c>
      <c r="EM10" s="853" t="s">
        <v>481</v>
      </c>
      <c r="EN10" s="834" t="s">
        <v>624</v>
      </c>
      <c r="EO10" s="834" t="s">
        <v>625</v>
      </c>
      <c r="EP10" s="856" t="s">
        <v>626</v>
      </c>
      <c r="EQ10" s="834" t="s">
        <v>489</v>
      </c>
      <c r="ER10" s="834" t="s">
        <v>627</v>
      </c>
      <c r="ES10" s="834" t="s">
        <v>628</v>
      </c>
      <c r="ET10" s="834" t="s">
        <v>481</v>
      </c>
      <c r="EU10" s="150" t="s">
        <v>629</v>
      </c>
      <c r="EV10" s="834" t="s">
        <v>630</v>
      </c>
      <c r="EW10" s="834" t="s">
        <v>631</v>
      </c>
      <c r="EX10" s="834" t="s">
        <v>632</v>
      </c>
      <c r="EY10" s="834">
        <v>32</v>
      </c>
      <c r="EZ10" s="834">
        <v>1213</v>
      </c>
      <c r="FA10" s="834" t="s">
        <v>633</v>
      </c>
      <c r="FB10" s="834" t="s">
        <v>634</v>
      </c>
      <c r="FC10" s="865" t="s">
        <v>635</v>
      </c>
      <c r="FD10" s="834" t="s">
        <v>636</v>
      </c>
      <c r="FE10" s="834" t="s">
        <v>637</v>
      </c>
      <c r="FF10" s="150" t="s">
        <v>638</v>
      </c>
    </row>
    <row r="11" spans="5:162" ht="87" customHeight="1" x14ac:dyDescent="0.2">
      <c r="E11" s="1101" t="s">
        <v>8720</v>
      </c>
      <c r="F11" s="1101" t="s">
        <v>8687</v>
      </c>
      <c r="G11" s="847" t="s">
        <v>14</v>
      </c>
      <c r="H11" s="847" t="s">
        <v>95</v>
      </c>
      <c r="I11" s="847"/>
      <c r="J11" s="834" t="s">
        <v>640</v>
      </c>
      <c r="K11" s="834" t="s">
        <v>641</v>
      </c>
      <c r="L11" s="848">
        <v>2020</v>
      </c>
      <c r="M11" s="849">
        <v>44105</v>
      </c>
      <c r="N11" s="849">
        <v>44531</v>
      </c>
      <c r="O11" s="834" t="s">
        <v>642</v>
      </c>
      <c r="P11" s="834"/>
      <c r="Q11" s="834" t="s">
        <v>643</v>
      </c>
      <c r="R11" s="834"/>
      <c r="S11" s="834" t="s">
        <v>644</v>
      </c>
      <c r="T11" s="834"/>
      <c r="U11" s="834"/>
      <c r="V11" s="834"/>
      <c r="W11" s="834"/>
      <c r="X11" s="834"/>
      <c r="Y11" s="834" t="s">
        <v>645</v>
      </c>
      <c r="Z11" s="834"/>
      <c r="AA11" s="834" t="s">
        <v>646</v>
      </c>
      <c r="AB11" s="834" t="s">
        <v>646</v>
      </c>
      <c r="AC11" s="834" t="s">
        <v>647</v>
      </c>
      <c r="AD11" s="834" t="s">
        <v>648</v>
      </c>
      <c r="AE11" s="850">
        <f>SUM(AH11,AK11,AN11,AQ11,AT11)</f>
        <v>22.08063426</v>
      </c>
      <c r="AF11" s="850">
        <f t="shared" si="1"/>
        <v>22.08063426</v>
      </c>
      <c r="AG11" s="850">
        <f t="shared" si="2"/>
        <v>0</v>
      </c>
      <c r="AH11" s="850">
        <v>19.443448750000002</v>
      </c>
      <c r="AI11" s="851">
        <f>AH11/AE11</f>
        <v>0.88056568126861412</v>
      </c>
      <c r="AJ11" s="851">
        <v>1.2999999999999999E-4</v>
      </c>
      <c r="AK11" s="850">
        <v>0.45506600000000003</v>
      </c>
      <c r="AL11" s="851">
        <f>AK11/AE11</f>
        <v>2.0609281175603334E-2</v>
      </c>
      <c r="AM11" s="851"/>
      <c r="AN11" s="850">
        <v>0.55042972999999995</v>
      </c>
      <c r="AO11" s="850"/>
      <c r="AP11" s="851">
        <f>AN11/AE11</f>
        <v>2.4928166624141164E-2</v>
      </c>
      <c r="AQ11" s="850">
        <v>1.6316897800000001</v>
      </c>
      <c r="AR11" s="850"/>
      <c r="AS11" s="851">
        <f>AQ11/AE11</f>
        <v>7.3896870931641434E-2</v>
      </c>
      <c r="AT11" s="850">
        <v>0</v>
      </c>
      <c r="AU11" s="851">
        <f>AT11/AE11</f>
        <v>0</v>
      </c>
      <c r="AV11" s="834"/>
      <c r="AW11" s="834"/>
      <c r="AX11" s="834"/>
      <c r="AY11" s="834" t="s">
        <v>457</v>
      </c>
      <c r="AZ11" s="834" t="s">
        <v>649</v>
      </c>
      <c r="BA11" s="834"/>
      <c r="BB11" s="834"/>
      <c r="BC11" s="856">
        <v>31.5</v>
      </c>
      <c r="BD11" s="851">
        <v>1.9000000000000001E-4</v>
      </c>
      <c r="BE11" s="853">
        <v>210</v>
      </c>
      <c r="BF11" s="853">
        <v>83</v>
      </c>
      <c r="BG11" s="853">
        <v>63</v>
      </c>
      <c r="BH11" s="853"/>
      <c r="BI11" s="853"/>
      <c r="BJ11" s="853"/>
      <c r="BK11" s="853"/>
      <c r="BL11" s="853"/>
      <c r="BM11" s="853"/>
      <c r="BN11" s="853"/>
      <c r="BO11" s="853"/>
      <c r="BP11" s="853"/>
      <c r="BQ11" s="853"/>
      <c r="BR11" s="853"/>
      <c r="BS11" s="853"/>
      <c r="BT11" s="853"/>
      <c r="BU11" s="853"/>
      <c r="BV11" s="853"/>
      <c r="BW11" s="853"/>
      <c r="BX11" s="853"/>
      <c r="BY11" s="853"/>
      <c r="BZ11" s="853"/>
      <c r="CA11" s="853">
        <v>63</v>
      </c>
      <c r="CB11" s="853"/>
      <c r="CC11" s="854">
        <f t="shared" si="0"/>
        <v>63</v>
      </c>
      <c r="CD11" s="855">
        <f t="shared" si="3"/>
        <v>63</v>
      </c>
      <c r="CE11" s="855">
        <f t="shared" si="4"/>
        <v>0</v>
      </c>
      <c r="CF11" s="850">
        <v>32.749000000000002</v>
      </c>
      <c r="CG11" s="866" t="s">
        <v>660</v>
      </c>
      <c r="CH11" s="834"/>
      <c r="CI11" s="851">
        <v>1.426E-2</v>
      </c>
      <c r="CJ11" s="850">
        <v>2296.3530000000001</v>
      </c>
      <c r="CK11" s="851"/>
      <c r="CL11" s="834" t="s">
        <v>451</v>
      </c>
      <c r="CM11" s="834"/>
      <c r="CN11" s="834"/>
      <c r="CO11" s="853"/>
      <c r="CP11" s="853"/>
      <c r="CQ11" s="853">
        <v>6</v>
      </c>
      <c r="CR11" s="834" t="s">
        <v>451</v>
      </c>
      <c r="CS11" s="834"/>
      <c r="CT11" s="853"/>
      <c r="CU11" s="834" t="s">
        <v>451</v>
      </c>
      <c r="CV11" s="834"/>
      <c r="CW11" s="853"/>
      <c r="CX11" s="834" t="s">
        <v>451</v>
      </c>
      <c r="CY11" s="853"/>
      <c r="CZ11" s="853"/>
      <c r="DA11" s="834" t="s">
        <v>451</v>
      </c>
      <c r="DB11" s="853"/>
      <c r="DC11" s="853"/>
      <c r="DD11" s="834" t="s">
        <v>451</v>
      </c>
      <c r="DE11" s="834"/>
      <c r="DF11" s="853"/>
      <c r="DG11" s="834" t="s">
        <v>451</v>
      </c>
      <c r="DH11" s="834"/>
      <c r="DI11" s="853"/>
      <c r="DJ11" s="834" t="s">
        <v>451</v>
      </c>
      <c r="DK11" s="834"/>
      <c r="DL11" s="853"/>
      <c r="DM11" s="834" t="s">
        <v>650</v>
      </c>
      <c r="DN11" s="834" t="s">
        <v>651</v>
      </c>
      <c r="DO11" s="853">
        <v>6372</v>
      </c>
      <c r="DP11" s="834" t="s">
        <v>451</v>
      </c>
      <c r="DQ11" s="834"/>
      <c r="DR11" s="853"/>
      <c r="DS11" s="834" t="s">
        <v>451</v>
      </c>
      <c r="DT11" s="834"/>
      <c r="DU11" s="853"/>
      <c r="DV11" s="834" t="s">
        <v>451</v>
      </c>
      <c r="DW11" s="853"/>
      <c r="DX11" s="853"/>
      <c r="DY11" s="834" t="s">
        <v>451</v>
      </c>
      <c r="DZ11" s="834"/>
      <c r="EA11" s="853"/>
      <c r="EB11" s="834" t="s">
        <v>451</v>
      </c>
      <c r="EC11" s="834"/>
      <c r="ED11" s="853"/>
      <c r="EE11" s="834" t="s">
        <v>451</v>
      </c>
      <c r="EF11" s="834"/>
      <c r="EG11" s="853"/>
      <c r="EH11" s="834" t="s">
        <v>451</v>
      </c>
      <c r="EI11" s="853"/>
      <c r="EJ11" s="853"/>
      <c r="EK11" s="834" t="s">
        <v>652</v>
      </c>
      <c r="EL11" s="834" t="s">
        <v>653</v>
      </c>
      <c r="EM11" s="853">
        <v>5380</v>
      </c>
      <c r="EN11" s="863">
        <v>1</v>
      </c>
      <c r="EO11" s="834"/>
      <c r="EP11" s="853">
        <v>35</v>
      </c>
      <c r="EQ11" s="834" t="s">
        <v>451</v>
      </c>
      <c r="ER11" s="834"/>
      <c r="ES11" s="834"/>
      <c r="ET11" s="150" t="s">
        <v>654</v>
      </c>
      <c r="EU11" s="150" t="s">
        <v>629</v>
      </c>
      <c r="EV11" s="150" t="s">
        <v>655</v>
      </c>
      <c r="EW11" s="834"/>
      <c r="EX11" s="834" t="s">
        <v>656</v>
      </c>
      <c r="EY11" s="834">
        <v>8</v>
      </c>
      <c r="EZ11" s="834"/>
      <c r="FA11" s="834" t="s">
        <v>657</v>
      </c>
      <c r="FB11" s="834" t="s">
        <v>658</v>
      </c>
      <c r="FC11" s="150" t="s">
        <v>659</v>
      </c>
      <c r="FD11" s="834"/>
      <c r="FE11" s="834"/>
      <c r="FF11" s="834"/>
    </row>
    <row r="12" spans="5:162" ht="109" customHeight="1" x14ac:dyDescent="0.2">
      <c r="E12" s="1101" t="s">
        <v>8717</v>
      </c>
      <c r="F12" s="1101" t="s">
        <v>8687</v>
      </c>
      <c r="G12" s="847" t="s">
        <v>15</v>
      </c>
      <c r="H12" s="847" t="s">
        <v>96</v>
      </c>
      <c r="I12" s="847"/>
      <c r="J12" s="834" t="s">
        <v>661</v>
      </c>
      <c r="K12" s="834" t="s">
        <v>662</v>
      </c>
      <c r="L12" s="848">
        <v>2018</v>
      </c>
      <c r="M12" s="849" t="s">
        <v>663</v>
      </c>
      <c r="N12" s="849">
        <v>44561</v>
      </c>
      <c r="O12" s="834" t="s">
        <v>664</v>
      </c>
      <c r="P12" s="834"/>
      <c r="Q12" s="834" t="s">
        <v>665</v>
      </c>
      <c r="R12" s="834" t="s">
        <v>666</v>
      </c>
      <c r="S12" s="834" t="s">
        <v>667</v>
      </c>
      <c r="T12" s="834" t="s">
        <v>666</v>
      </c>
      <c r="U12" s="834"/>
      <c r="V12" s="834"/>
      <c r="W12" s="834"/>
      <c r="X12" s="834"/>
      <c r="Y12" s="834" t="s">
        <v>668</v>
      </c>
      <c r="Z12" s="834" t="s">
        <v>669</v>
      </c>
      <c r="AA12" s="834" t="s">
        <v>670</v>
      </c>
      <c r="AB12" s="834" t="s">
        <v>670</v>
      </c>
      <c r="AC12" s="834" t="s">
        <v>671</v>
      </c>
      <c r="AD12" s="834" t="s">
        <v>672</v>
      </c>
      <c r="AE12" s="850">
        <v>427.64699999999999</v>
      </c>
      <c r="AF12" s="850">
        <f>AH12+AK12+AN12+AO12+AQ12+AR12+AT12</f>
        <v>427.64699999999999</v>
      </c>
      <c r="AG12" s="850">
        <f t="shared" si="2"/>
        <v>0</v>
      </c>
      <c r="AH12" s="850">
        <v>374.35399999999998</v>
      </c>
      <c r="AI12" s="851">
        <v>0.87529999999999997</v>
      </c>
      <c r="AJ12" s="851">
        <v>3.5000000000000001E-3</v>
      </c>
      <c r="AK12" s="850">
        <v>42.228999999999999</v>
      </c>
      <c r="AL12" s="851">
        <v>9.8699999999999996E-2</v>
      </c>
      <c r="AM12" s="851"/>
      <c r="AN12" s="850">
        <v>4.9160000000000004</v>
      </c>
      <c r="AO12" s="850"/>
      <c r="AP12" s="851">
        <v>1.15E-2</v>
      </c>
      <c r="AQ12" s="850">
        <v>6.1479999999999997</v>
      </c>
      <c r="AR12" s="850"/>
      <c r="AS12" s="851">
        <v>1.43E-2</v>
      </c>
      <c r="AT12" s="850"/>
      <c r="AU12" s="851"/>
      <c r="AV12" s="834"/>
      <c r="AW12" s="834"/>
      <c r="AX12" s="834"/>
      <c r="AY12" s="834" t="s">
        <v>489</v>
      </c>
      <c r="AZ12" s="834" t="s">
        <v>673</v>
      </c>
      <c r="BA12" s="834"/>
      <c r="BB12" s="853">
        <v>8.6419999999999995</v>
      </c>
      <c r="BC12" s="834">
        <v>200</v>
      </c>
      <c r="BD12" s="851">
        <v>1.8E-3</v>
      </c>
      <c r="BE12" s="853">
        <v>279</v>
      </c>
      <c r="BF12" s="853">
        <v>279</v>
      </c>
      <c r="BG12" s="853">
        <v>277</v>
      </c>
      <c r="BH12" s="853">
        <v>5</v>
      </c>
      <c r="BI12" s="853"/>
      <c r="BJ12" s="853">
        <v>20</v>
      </c>
      <c r="BK12" s="853"/>
      <c r="BL12" s="853"/>
      <c r="BM12" s="853">
        <v>14</v>
      </c>
      <c r="BN12" s="853"/>
      <c r="BO12" s="853">
        <v>50</v>
      </c>
      <c r="BP12" s="853">
        <v>56</v>
      </c>
      <c r="BQ12" s="853"/>
      <c r="BR12" s="853">
        <v>33</v>
      </c>
      <c r="BS12" s="853">
        <v>79</v>
      </c>
      <c r="BT12" s="853">
        <v>20</v>
      </c>
      <c r="BU12" s="853"/>
      <c r="BV12" s="853"/>
      <c r="BW12" s="853"/>
      <c r="BX12" s="853"/>
      <c r="BY12" s="853"/>
      <c r="BZ12" s="853"/>
      <c r="CA12" s="853"/>
      <c r="CB12" s="853"/>
      <c r="CC12" s="854">
        <f t="shared" si="0"/>
        <v>277</v>
      </c>
      <c r="CD12" s="855">
        <f t="shared" si="3"/>
        <v>277</v>
      </c>
      <c r="CE12" s="855">
        <f t="shared" si="4"/>
        <v>0</v>
      </c>
      <c r="CF12" s="856">
        <v>234</v>
      </c>
      <c r="CG12" s="834" t="s">
        <v>674</v>
      </c>
      <c r="CH12" s="834"/>
      <c r="CI12" s="851">
        <v>0.3029</v>
      </c>
      <c r="CJ12" s="856">
        <v>772.5</v>
      </c>
      <c r="CK12" s="860" t="s">
        <v>675</v>
      </c>
      <c r="CL12" s="834" t="s">
        <v>457</v>
      </c>
      <c r="CM12" s="834" t="s">
        <v>676</v>
      </c>
      <c r="CN12" s="834" t="s">
        <v>677</v>
      </c>
      <c r="CO12" s="853">
        <v>2</v>
      </c>
      <c r="CP12" s="853">
        <v>0</v>
      </c>
      <c r="CQ12" s="853"/>
      <c r="CR12" s="834" t="s">
        <v>457</v>
      </c>
      <c r="CS12" s="834" t="s">
        <v>678</v>
      </c>
      <c r="CT12" s="853">
        <v>52547</v>
      </c>
      <c r="CU12" s="834" t="s">
        <v>679</v>
      </c>
      <c r="CV12" s="834" t="s">
        <v>680</v>
      </c>
      <c r="CW12" s="853">
        <v>10410</v>
      </c>
      <c r="CX12" s="853" t="s">
        <v>451</v>
      </c>
      <c r="CY12" s="853"/>
      <c r="CZ12" s="853"/>
      <c r="DA12" s="853" t="s">
        <v>451</v>
      </c>
      <c r="DB12" s="853"/>
      <c r="DC12" s="853"/>
      <c r="DD12" s="834" t="s">
        <v>451</v>
      </c>
      <c r="DE12" s="834"/>
      <c r="DF12" s="853"/>
      <c r="DG12" s="834" t="s">
        <v>451</v>
      </c>
      <c r="DH12" s="834"/>
      <c r="DI12" s="853"/>
      <c r="DJ12" s="834" t="s">
        <v>451</v>
      </c>
      <c r="DK12" s="834"/>
      <c r="DL12" s="853"/>
      <c r="DM12" s="834"/>
      <c r="DN12" s="834"/>
      <c r="DO12" s="853"/>
      <c r="DP12" s="834" t="s">
        <v>489</v>
      </c>
      <c r="DQ12" s="834" t="s">
        <v>681</v>
      </c>
      <c r="DR12" s="853">
        <v>26641</v>
      </c>
      <c r="DS12" s="834" t="s">
        <v>457</v>
      </c>
      <c r="DT12" s="834" t="s">
        <v>680</v>
      </c>
      <c r="DU12" s="853">
        <v>6884</v>
      </c>
      <c r="DV12" s="853" t="s">
        <v>451</v>
      </c>
      <c r="DW12" s="853"/>
      <c r="DX12" s="853"/>
      <c r="DY12" s="834" t="s">
        <v>451</v>
      </c>
      <c r="DZ12" s="834"/>
      <c r="EA12" s="853"/>
      <c r="EB12" s="834" t="s">
        <v>451</v>
      </c>
      <c r="EC12" s="834"/>
      <c r="ED12" s="853"/>
      <c r="EE12" s="834" t="s">
        <v>451</v>
      </c>
      <c r="EF12" s="834"/>
      <c r="EG12" s="853"/>
      <c r="EH12" s="853" t="s">
        <v>451</v>
      </c>
      <c r="EI12" s="853"/>
      <c r="EJ12" s="853"/>
      <c r="EK12" s="834"/>
      <c r="EL12" s="834"/>
      <c r="EM12" s="853"/>
      <c r="EN12" s="834" t="s">
        <v>451</v>
      </c>
      <c r="EO12" s="834" t="s">
        <v>682</v>
      </c>
      <c r="EP12" s="856">
        <v>165</v>
      </c>
      <c r="EQ12" s="834" t="s">
        <v>451</v>
      </c>
      <c r="ER12" s="834"/>
      <c r="ES12" s="150" t="s">
        <v>683</v>
      </c>
      <c r="ET12" s="150" t="s">
        <v>684</v>
      </c>
      <c r="EU12" s="834"/>
      <c r="EV12" s="834"/>
      <c r="EW12" s="834"/>
      <c r="EX12" s="834" t="s">
        <v>685</v>
      </c>
      <c r="EY12" s="834">
        <v>3</v>
      </c>
      <c r="EZ12" s="834">
        <v>270</v>
      </c>
      <c r="FA12" s="834" t="s">
        <v>686</v>
      </c>
      <c r="FB12" s="834" t="s">
        <v>687</v>
      </c>
      <c r="FC12" s="150" t="s">
        <v>688</v>
      </c>
      <c r="FD12" s="834" t="s">
        <v>686</v>
      </c>
      <c r="FE12" s="834" t="s">
        <v>687</v>
      </c>
      <c r="FF12" s="150" t="s">
        <v>688</v>
      </c>
    </row>
    <row r="13" spans="5:162" ht="86" customHeight="1" x14ac:dyDescent="0.2">
      <c r="E13" s="1101" t="s">
        <v>6630</v>
      </c>
      <c r="F13" s="1101" t="s">
        <v>8687</v>
      </c>
      <c r="G13" s="847" t="s">
        <v>16</v>
      </c>
      <c r="H13" s="847" t="s">
        <v>97</v>
      </c>
      <c r="I13" s="847"/>
      <c r="J13" s="834" t="s">
        <v>3216</v>
      </c>
      <c r="K13" s="834" t="s">
        <v>3217</v>
      </c>
      <c r="L13" s="848">
        <v>1998</v>
      </c>
      <c r="M13" s="849">
        <v>44197</v>
      </c>
      <c r="N13" s="849">
        <v>44561</v>
      </c>
      <c r="O13" s="834" t="s">
        <v>3218</v>
      </c>
      <c r="P13" s="834"/>
      <c r="Q13" s="834" t="s">
        <v>3219</v>
      </c>
      <c r="R13" s="150" t="s">
        <v>3220</v>
      </c>
      <c r="S13" s="834"/>
      <c r="T13" s="834"/>
      <c r="U13" s="834"/>
      <c r="V13" s="834"/>
      <c r="W13" s="834"/>
      <c r="X13" s="834"/>
      <c r="Y13" s="834" t="s">
        <v>3221</v>
      </c>
      <c r="Z13" s="150" t="s">
        <v>3222</v>
      </c>
      <c r="AA13" s="834" t="s">
        <v>3223</v>
      </c>
      <c r="AB13" s="834" t="s">
        <v>3224</v>
      </c>
      <c r="AC13" s="834" t="s">
        <v>919</v>
      </c>
      <c r="AD13" s="834" t="s">
        <v>3225</v>
      </c>
      <c r="AE13" s="850">
        <f>AH13+AK13+AN13</f>
        <v>54.7</v>
      </c>
      <c r="AF13" s="850">
        <f t="shared" si="1"/>
        <v>54.7</v>
      </c>
      <c r="AG13" s="850">
        <f t="shared" si="2"/>
        <v>0</v>
      </c>
      <c r="AH13" s="850">
        <v>26.6</v>
      </c>
      <c r="AI13" s="851">
        <f>AH13/AE13</f>
        <v>0.48628884826325414</v>
      </c>
      <c r="AJ13" s="851">
        <f>AH13/117725</f>
        <v>2.2595030792100235E-4</v>
      </c>
      <c r="AK13" s="850">
        <v>13.8</v>
      </c>
      <c r="AL13" s="851">
        <f>AK13/AE13</f>
        <v>0.25228519195612431</v>
      </c>
      <c r="AM13" s="851"/>
      <c r="AN13" s="850">
        <v>14.3</v>
      </c>
      <c r="AO13" s="850"/>
      <c r="AP13" s="851">
        <f>AN13/AE13</f>
        <v>0.26142595978062155</v>
      </c>
      <c r="AQ13" s="850">
        <v>0</v>
      </c>
      <c r="AR13" s="850"/>
      <c r="AS13" s="851"/>
      <c r="AT13" s="850">
        <v>0</v>
      </c>
      <c r="AU13" s="851"/>
      <c r="AV13" s="834"/>
      <c r="AW13" s="834"/>
      <c r="AX13" s="834"/>
      <c r="AY13" s="834" t="s">
        <v>457</v>
      </c>
      <c r="AZ13" s="834" t="s">
        <v>3226</v>
      </c>
      <c r="BA13" s="834"/>
      <c r="BB13" s="834"/>
      <c r="BC13" s="852">
        <v>30.2</v>
      </c>
      <c r="BD13" s="851"/>
      <c r="BE13" s="853">
        <v>504</v>
      </c>
      <c r="BF13" s="853">
        <v>504</v>
      </c>
      <c r="BG13" s="853">
        <v>363</v>
      </c>
      <c r="BH13" s="853">
        <v>14</v>
      </c>
      <c r="BI13" s="853">
        <v>14</v>
      </c>
      <c r="BJ13" s="853">
        <v>0</v>
      </c>
      <c r="BK13" s="853">
        <v>0</v>
      </c>
      <c r="BL13" s="853">
        <v>0</v>
      </c>
      <c r="BM13" s="853">
        <v>32</v>
      </c>
      <c r="BN13" s="853">
        <v>0</v>
      </c>
      <c r="BO13" s="853">
        <v>27</v>
      </c>
      <c r="BP13" s="853">
        <v>0</v>
      </c>
      <c r="BQ13" s="853">
        <v>0</v>
      </c>
      <c r="BR13" s="853">
        <v>66</v>
      </c>
      <c r="BS13" s="853">
        <v>88</v>
      </c>
      <c r="BT13" s="853">
        <v>0</v>
      </c>
      <c r="BU13" s="853">
        <v>0</v>
      </c>
      <c r="BV13" s="853">
        <v>0</v>
      </c>
      <c r="BW13" s="853">
        <v>0</v>
      </c>
      <c r="BX13" s="853">
        <v>8</v>
      </c>
      <c r="BY13" s="853">
        <v>0</v>
      </c>
      <c r="BZ13" s="853">
        <v>0</v>
      </c>
      <c r="CA13" s="853">
        <v>0</v>
      </c>
      <c r="CB13" s="853">
        <v>114</v>
      </c>
      <c r="CC13" s="854">
        <f t="shared" si="0"/>
        <v>363</v>
      </c>
      <c r="CD13" s="855">
        <f t="shared" si="3"/>
        <v>363</v>
      </c>
      <c r="CE13" s="855">
        <f t="shared" si="4"/>
        <v>0</v>
      </c>
      <c r="CF13" s="850"/>
      <c r="CG13" s="834" t="s">
        <v>3229</v>
      </c>
      <c r="CH13" s="834"/>
      <c r="CI13" s="851"/>
      <c r="CJ13" s="850"/>
      <c r="CK13" s="851"/>
      <c r="CL13" s="834"/>
      <c r="CM13" s="834"/>
      <c r="CN13" s="834"/>
      <c r="CO13" s="853"/>
      <c r="CP13" s="853"/>
      <c r="CQ13" s="853"/>
      <c r="CR13" s="834"/>
      <c r="CS13" s="834"/>
      <c r="CT13" s="853"/>
      <c r="CU13" s="834"/>
      <c r="CV13" s="834"/>
      <c r="CW13" s="853"/>
      <c r="CX13" s="853"/>
      <c r="CY13" s="853"/>
      <c r="CZ13" s="853"/>
      <c r="DA13" s="853"/>
      <c r="DB13" s="853"/>
      <c r="DC13" s="853"/>
      <c r="DD13" s="834"/>
      <c r="DE13" s="834"/>
      <c r="DF13" s="853"/>
      <c r="DG13" s="834"/>
      <c r="DH13" s="834"/>
      <c r="DI13" s="853"/>
      <c r="DJ13" s="834"/>
      <c r="DK13" s="834"/>
      <c r="DL13" s="853"/>
      <c r="DM13" s="834" t="s">
        <v>489</v>
      </c>
      <c r="DN13" s="834" t="s">
        <v>3230</v>
      </c>
      <c r="DO13" s="853"/>
      <c r="DP13" s="834" t="s">
        <v>451</v>
      </c>
      <c r="DQ13" s="834"/>
      <c r="DR13" s="853"/>
      <c r="DS13" s="834" t="s">
        <v>451</v>
      </c>
      <c r="DT13" s="834"/>
      <c r="DU13" s="853"/>
      <c r="DV13" s="853" t="s">
        <v>451</v>
      </c>
      <c r="DW13" s="853"/>
      <c r="DX13" s="853"/>
      <c r="DY13" s="834" t="s">
        <v>451</v>
      </c>
      <c r="DZ13" s="834"/>
      <c r="EA13" s="853"/>
      <c r="EB13" s="834" t="s">
        <v>451</v>
      </c>
      <c r="EC13" s="834"/>
      <c r="ED13" s="853"/>
      <c r="EE13" s="834" t="s">
        <v>451</v>
      </c>
      <c r="EF13" s="834"/>
      <c r="EG13" s="853"/>
      <c r="EH13" s="853" t="s">
        <v>457</v>
      </c>
      <c r="EI13" s="853"/>
      <c r="EJ13" s="853"/>
      <c r="EK13" s="834" t="s">
        <v>457</v>
      </c>
      <c r="EL13" s="834"/>
      <c r="EM13" s="853"/>
      <c r="EN13" s="834" t="s">
        <v>3231</v>
      </c>
      <c r="EO13" s="834"/>
      <c r="EP13" s="856">
        <v>24</v>
      </c>
      <c r="EQ13" s="834" t="s">
        <v>451</v>
      </c>
      <c r="ER13" s="834"/>
      <c r="ES13" s="834" t="s">
        <v>3232</v>
      </c>
      <c r="ET13" s="867" t="s">
        <v>3233</v>
      </c>
      <c r="EU13" s="834"/>
      <c r="EV13" s="834" t="s">
        <v>3234</v>
      </c>
      <c r="EW13" s="834"/>
      <c r="EX13" s="834" t="s">
        <v>3235</v>
      </c>
      <c r="EY13" s="834"/>
      <c r="EZ13" s="834"/>
      <c r="FA13" s="834" t="s">
        <v>3236</v>
      </c>
      <c r="FB13" s="834" t="s">
        <v>3237</v>
      </c>
      <c r="FC13" s="150" t="s">
        <v>3238</v>
      </c>
      <c r="FD13" s="834" t="s">
        <v>3239</v>
      </c>
      <c r="FE13" s="834" t="s">
        <v>3240</v>
      </c>
      <c r="FF13" s="150" t="s">
        <v>3241</v>
      </c>
    </row>
    <row r="14" spans="5:162" ht="62" customHeight="1" x14ac:dyDescent="0.2">
      <c r="E14" s="1101" t="s">
        <v>8717</v>
      </c>
      <c r="F14" s="1101" t="s">
        <v>8688</v>
      </c>
      <c r="G14" s="847" t="s">
        <v>16</v>
      </c>
      <c r="H14" s="847" t="s">
        <v>97</v>
      </c>
      <c r="I14" s="834" t="s">
        <v>3470</v>
      </c>
      <c r="J14" s="280" t="s">
        <v>3732</v>
      </c>
      <c r="K14" s="280" t="s">
        <v>3919</v>
      </c>
      <c r="L14" s="280">
        <v>2019</v>
      </c>
      <c r="M14" s="868" t="s">
        <v>3999</v>
      </c>
      <c r="N14" s="868" t="s">
        <v>4128</v>
      </c>
      <c r="O14" s="280" t="s">
        <v>4215</v>
      </c>
      <c r="P14" s="280" t="s">
        <v>4420</v>
      </c>
      <c r="Q14" s="280"/>
      <c r="R14" s="280"/>
      <c r="S14" s="280" t="s">
        <v>4931</v>
      </c>
      <c r="T14" s="280"/>
      <c r="U14" s="280" t="s">
        <v>481</v>
      </c>
      <c r="V14" s="280" t="s">
        <v>481</v>
      </c>
      <c r="W14" s="280"/>
      <c r="X14" s="280"/>
      <c r="Y14" s="280"/>
      <c r="Z14" s="280"/>
      <c r="AA14" s="280" t="s">
        <v>5378</v>
      </c>
      <c r="AB14" s="280" t="s">
        <v>5628</v>
      </c>
      <c r="AC14" s="280" t="s">
        <v>5731</v>
      </c>
      <c r="AD14" s="280" t="s">
        <v>5846</v>
      </c>
      <c r="AE14" s="861">
        <v>4.37</v>
      </c>
      <c r="AF14" s="850">
        <f t="shared" si="1"/>
        <v>4.37</v>
      </c>
      <c r="AG14" s="850">
        <f t="shared" si="2"/>
        <v>0</v>
      </c>
      <c r="AH14" s="280"/>
      <c r="AI14" s="280"/>
      <c r="AJ14" s="280"/>
      <c r="AK14" s="280">
        <v>4.37</v>
      </c>
      <c r="AL14" s="869">
        <v>1</v>
      </c>
      <c r="AM14" s="869">
        <v>2.9999999999999997E-4</v>
      </c>
      <c r="AN14" s="280">
        <v>0</v>
      </c>
      <c r="AO14" s="869">
        <v>0</v>
      </c>
      <c r="AP14" s="869">
        <v>0</v>
      </c>
      <c r="AQ14" s="280">
        <v>0</v>
      </c>
      <c r="AR14" s="280">
        <v>0</v>
      </c>
      <c r="AS14" s="869">
        <v>0</v>
      </c>
      <c r="AT14" s="869"/>
      <c r="AU14" s="869"/>
      <c r="AV14" s="869"/>
      <c r="AW14" s="869"/>
      <c r="AX14" s="869"/>
      <c r="AY14" s="280" t="s">
        <v>457</v>
      </c>
      <c r="AZ14" s="280" t="s">
        <v>5992</v>
      </c>
      <c r="BA14" s="280"/>
      <c r="BB14" s="869"/>
      <c r="BC14" s="280">
        <v>7.8419999999999996</v>
      </c>
      <c r="BD14" s="869">
        <v>6.9999999999999999E-4</v>
      </c>
      <c r="BE14" s="280">
        <v>100</v>
      </c>
      <c r="BF14" s="280" t="s">
        <v>6119</v>
      </c>
      <c r="BG14" s="280">
        <v>3</v>
      </c>
      <c r="BH14" s="280"/>
      <c r="BI14" s="280"/>
      <c r="BJ14" s="280"/>
      <c r="BK14" s="280"/>
      <c r="BL14" s="280"/>
      <c r="BM14" s="280"/>
      <c r="BN14" s="280"/>
      <c r="BO14" s="280"/>
      <c r="BP14" s="280">
        <v>2</v>
      </c>
      <c r="BQ14" s="280"/>
      <c r="BR14" s="280"/>
      <c r="BS14" s="280">
        <v>1</v>
      </c>
      <c r="BT14" s="280"/>
      <c r="BU14" s="280"/>
      <c r="BV14" s="280"/>
      <c r="BW14" s="280"/>
      <c r="BX14" s="280"/>
      <c r="BY14" s="280"/>
      <c r="BZ14" s="280"/>
      <c r="CA14" s="280"/>
      <c r="CB14" s="280"/>
      <c r="CC14" s="280">
        <v>3</v>
      </c>
      <c r="CD14" s="855">
        <f t="shared" si="3"/>
        <v>3</v>
      </c>
      <c r="CE14" s="855">
        <f t="shared" si="4"/>
        <v>0</v>
      </c>
      <c r="CF14" s="280">
        <v>56.1</v>
      </c>
      <c r="CG14" s="280" t="s">
        <v>6128</v>
      </c>
      <c r="CH14" s="280"/>
      <c r="CI14" s="280">
        <v>16</v>
      </c>
      <c r="CJ14" s="280">
        <v>350.6</v>
      </c>
      <c r="CK14" s="280"/>
      <c r="CL14" s="280" t="s">
        <v>489</v>
      </c>
      <c r="CM14" s="280" t="s">
        <v>6426</v>
      </c>
      <c r="CN14" s="280" t="s">
        <v>6444</v>
      </c>
      <c r="CO14" s="280">
        <v>0</v>
      </c>
      <c r="CP14" s="280">
        <v>0</v>
      </c>
      <c r="CQ14" s="280"/>
      <c r="CR14" s="280" t="s">
        <v>451</v>
      </c>
      <c r="CS14" s="280"/>
      <c r="CT14" s="280"/>
      <c r="CU14" s="280" t="s">
        <v>451</v>
      </c>
      <c r="CV14" s="280"/>
      <c r="CW14" s="280"/>
      <c r="CX14" s="280" t="s">
        <v>451</v>
      </c>
      <c r="CY14" s="280"/>
      <c r="CZ14" s="280"/>
      <c r="DA14" s="280" t="s">
        <v>451</v>
      </c>
      <c r="DB14" s="280"/>
      <c r="DC14" s="280"/>
      <c r="DD14" s="280" t="s">
        <v>451</v>
      </c>
      <c r="DE14" s="280"/>
      <c r="DF14" s="280"/>
      <c r="DG14" s="280" t="s">
        <v>457</v>
      </c>
      <c r="DH14" s="280"/>
      <c r="DI14" s="280" t="s">
        <v>6115</v>
      </c>
      <c r="DJ14" s="280" t="s">
        <v>451</v>
      </c>
      <c r="DK14" s="280"/>
      <c r="DL14" s="280"/>
      <c r="DM14" s="280" t="s">
        <v>451</v>
      </c>
      <c r="DN14" s="280"/>
      <c r="DO14" s="280"/>
      <c r="DP14" s="280" t="s">
        <v>457</v>
      </c>
      <c r="DQ14" s="280" t="s">
        <v>6746</v>
      </c>
      <c r="DR14" s="866">
        <v>35531</v>
      </c>
      <c r="DS14" s="280" t="s">
        <v>451</v>
      </c>
      <c r="DT14" s="280"/>
      <c r="DU14" s="280"/>
      <c r="DV14" s="280" t="s">
        <v>451</v>
      </c>
      <c r="DW14" s="280"/>
      <c r="DX14" s="280"/>
      <c r="DY14" s="280" t="s">
        <v>451</v>
      </c>
      <c r="DZ14" s="280"/>
      <c r="EA14" s="280"/>
      <c r="EB14" s="280" t="s">
        <v>451</v>
      </c>
      <c r="EC14" s="280"/>
      <c r="ED14" s="280"/>
      <c r="EE14" s="280" t="s">
        <v>451</v>
      </c>
      <c r="EF14" s="280"/>
      <c r="EG14" s="280"/>
      <c r="EH14" s="280" t="s">
        <v>451</v>
      </c>
      <c r="EI14" s="280"/>
      <c r="EJ14" s="280"/>
      <c r="EK14" s="280" t="s">
        <v>451</v>
      </c>
      <c r="EL14" s="280"/>
      <c r="EM14" s="280"/>
      <c r="EN14" s="280"/>
      <c r="EO14" s="280"/>
      <c r="EP14" s="280"/>
      <c r="EQ14" s="280" t="s">
        <v>489</v>
      </c>
      <c r="ER14" s="280" t="s">
        <v>6948</v>
      </c>
      <c r="ES14" s="280" t="s">
        <v>6978</v>
      </c>
      <c r="ET14" s="280" t="s">
        <v>7094</v>
      </c>
      <c r="EU14" s="280" t="s">
        <v>6978</v>
      </c>
      <c r="EV14" s="280" t="s">
        <v>7246</v>
      </c>
      <c r="EW14" s="280" t="s">
        <v>7386</v>
      </c>
      <c r="EX14" s="280" t="s">
        <v>451</v>
      </c>
      <c r="EY14" s="280"/>
      <c r="EZ14" s="280"/>
      <c r="FA14" s="280" t="s">
        <v>7533</v>
      </c>
      <c r="FB14" s="280" t="s">
        <v>7787</v>
      </c>
      <c r="FC14" s="280" t="s">
        <v>8009</v>
      </c>
      <c r="FD14" s="280" t="s">
        <v>8260</v>
      </c>
      <c r="FE14" s="280" t="s">
        <v>8309</v>
      </c>
      <c r="FF14" s="280" t="s">
        <v>8349</v>
      </c>
    </row>
    <row r="15" spans="5:162" ht="31" customHeight="1" x14ac:dyDescent="0.2">
      <c r="E15" s="1101"/>
      <c r="F15" s="1101"/>
      <c r="G15" s="847" t="s">
        <v>3350</v>
      </c>
      <c r="H15" s="847" t="s">
        <v>98</v>
      </c>
      <c r="I15" s="847"/>
      <c r="J15" s="221"/>
      <c r="K15" s="221"/>
      <c r="L15" s="221"/>
      <c r="M15" s="221"/>
      <c r="N15" s="221"/>
      <c r="O15" s="221"/>
      <c r="P15" s="221"/>
      <c r="Q15" s="221"/>
      <c r="R15" s="221"/>
      <c r="S15" s="221"/>
      <c r="T15" s="221"/>
      <c r="U15" s="221"/>
      <c r="V15" s="221"/>
      <c r="W15" s="221"/>
      <c r="X15" s="221"/>
      <c r="Y15" s="221"/>
      <c r="Z15" s="221"/>
      <c r="AA15" s="221"/>
      <c r="AB15" s="221"/>
      <c r="AC15" s="221"/>
      <c r="AD15" s="221"/>
      <c r="AE15" s="235"/>
      <c r="AF15" s="850">
        <f t="shared" si="1"/>
        <v>0</v>
      </c>
      <c r="AG15" s="850">
        <f t="shared" si="2"/>
        <v>0</v>
      </c>
      <c r="AH15" s="221"/>
      <c r="AI15" s="221"/>
      <c r="AJ15" s="221"/>
      <c r="AK15" s="221"/>
      <c r="AL15" s="221"/>
      <c r="AM15" s="221"/>
      <c r="AN15" s="221"/>
      <c r="AO15" s="221"/>
      <c r="AP15" s="221"/>
      <c r="AQ15" s="221"/>
      <c r="AR15" s="221"/>
      <c r="AS15" s="221"/>
      <c r="AT15" s="221"/>
      <c r="AU15" s="221"/>
      <c r="AV15" s="221"/>
      <c r="AW15" s="221"/>
      <c r="AX15" s="221"/>
      <c r="AY15" s="221"/>
      <c r="AZ15" s="221"/>
      <c r="BA15" s="221"/>
      <c r="BB15" s="221"/>
      <c r="BC15" s="221"/>
      <c r="BD15" s="221"/>
      <c r="BE15" s="221"/>
      <c r="BF15" s="221"/>
      <c r="BG15" s="221"/>
      <c r="BH15" s="221"/>
      <c r="BI15" s="221"/>
      <c r="BJ15" s="221"/>
      <c r="BK15" s="221"/>
      <c r="BL15" s="221"/>
      <c r="BM15" s="221"/>
      <c r="BN15" s="221"/>
      <c r="BO15" s="221"/>
      <c r="BP15" s="221"/>
      <c r="BQ15" s="221"/>
      <c r="BR15" s="221"/>
      <c r="BS15" s="221"/>
      <c r="BT15" s="221"/>
      <c r="BU15" s="221"/>
      <c r="BV15" s="221"/>
      <c r="BW15" s="221"/>
      <c r="BX15" s="221"/>
      <c r="BY15" s="221"/>
      <c r="BZ15" s="221"/>
      <c r="CA15" s="221"/>
      <c r="CB15" s="221"/>
      <c r="CC15" s="221"/>
      <c r="CD15" s="855">
        <f t="shared" si="3"/>
        <v>0</v>
      </c>
      <c r="CE15" s="855">
        <f t="shared" si="4"/>
        <v>0</v>
      </c>
      <c r="CF15" s="221"/>
      <c r="CG15" s="221"/>
      <c r="CH15" s="221"/>
      <c r="CI15" s="221"/>
      <c r="CJ15" s="221">
        <v>989.43</v>
      </c>
      <c r="CK15" s="221"/>
      <c r="CL15" s="221"/>
      <c r="CM15" s="221"/>
      <c r="CN15" s="221"/>
      <c r="CO15" s="221"/>
      <c r="CP15" s="221"/>
      <c r="CQ15" s="221"/>
      <c r="CR15" s="221"/>
      <c r="CS15" s="221"/>
      <c r="CT15" s="221"/>
      <c r="CU15" s="221"/>
      <c r="CV15" s="221"/>
      <c r="CW15" s="221"/>
      <c r="CX15" s="221"/>
      <c r="CY15" s="221"/>
      <c r="CZ15" s="221"/>
      <c r="DA15" s="221"/>
      <c r="DB15" s="221"/>
      <c r="DC15" s="221"/>
      <c r="DD15" s="221"/>
      <c r="DE15" s="221"/>
      <c r="DF15" s="221"/>
      <c r="DG15" s="221"/>
      <c r="DH15" s="221"/>
      <c r="DI15" s="221"/>
      <c r="DJ15" s="221"/>
      <c r="DK15" s="221"/>
      <c r="DL15" s="221"/>
      <c r="DM15" s="221"/>
      <c r="DN15" s="221"/>
      <c r="DO15" s="221"/>
      <c r="DP15" s="221"/>
      <c r="DQ15" s="221"/>
      <c r="DR15" s="221"/>
      <c r="DS15" s="221"/>
      <c r="DT15" s="221"/>
      <c r="DU15" s="221"/>
      <c r="DV15" s="221"/>
      <c r="DW15" s="221"/>
      <c r="DX15" s="221"/>
      <c r="DY15" s="221"/>
      <c r="DZ15" s="221"/>
      <c r="EA15" s="221"/>
      <c r="EB15" s="221"/>
      <c r="EC15" s="221"/>
      <c r="ED15" s="221"/>
      <c r="EE15" s="221"/>
      <c r="EF15" s="221"/>
      <c r="EG15" s="221"/>
      <c r="EH15" s="221"/>
      <c r="EI15" s="221"/>
      <c r="EJ15" s="221"/>
      <c r="EK15" s="221"/>
      <c r="EL15" s="221"/>
      <c r="EM15" s="221"/>
      <c r="EN15" s="221"/>
      <c r="EO15" s="221"/>
      <c r="EP15" s="221"/>
      <c r="EQ15" s="221"/>
      <c r="ER15" s="221"/>
      <c r="ES15" s="221"/>
      <c r="ET15" s="221"/>
      <c r="EU15" s="221"/>
      <c r="EV15" s="221"/>
      <c r="EW15" s="221"/>
      <c r="EX15" s="221"/>
      <c r="EY15" s="221"/>
      <c r="EZ15" s="221"/>
      <c r="FA15" s="221"/>
      <c r="FB15" s="221"/>
      <c r="FC15" s="221"/>
      <c r="FD15" s="221"/>
      <c r="FE15" s="221"/>
      <c r="FF15" s="221"/>
    </row>
    <row r="16" spans="5:162" ht="62" customHeight="1" x14ac:dyDescent="0.2">
      <c r="E16" s="1101" t="s">
        <v>8717</v>
      </c>
      <c r="F16" s="1101" t="s">
        <v>8688</v>
      </c>
      <c r="G16" s="847" t="s">
        <v>3350</v>
      </c>
      <c r="H16" s="847" t="s">
        <v>98</v>
      </c>
      <c r="I16" s="269" t="s">
        <v>3471</v>
      </c>
      <c r="J16" s="269" t="s">
        <v>3733</v>
      </c>
      <c r="K16" s="269" t="s">
        <v>3920</v>
      </c>
      <c r="L16" s="280">
        <v>2021</v>
      </c>
      <c r="M16" s="870" t="s">
        <v>4000</v>
      </c>
      <c r="N16" s="870" t="s">
        <v>4129</v>
      </c>
      <c r="O16" s="269" t="s">
        <v>4216</v>
      </c>
      <c r="P16" s="269" t="s">
        <v>4421</v>
      </c>
      <c r="Q16" s="269"/>
      <c r="R16" s="269"/>
      <c r="S16" s="269"/>
      <c r="T16" s="269"/>
      <c r="U16" s="269"/>
      <c r="V16" s="269"/>
      <c r="W16" s="269"/>
      <c r="X16" s="269"/>
      <c r="Y16" s="269"/>
      <c r="Z16" s="269"/>
      <c r="AA16" s="269" t="s">
        <v>5379</v>
      </c>
      <c r="AB16" s="269" t="s">
        <v>5629</v>
      </c>
      <c r="AC16" s="269" t="s">
        <v>5732</v>
      </c>
      <c r="AD16" s="269" t="s">
        <v>5847</v>
      </c>
      <c r="AE16" s="871">
        <v>0.14000000000000001</v>
      </c>
      <c r="AF16" s="850">
        <f t="shared" si="1"/>
        <v>0.14000000000000001</v>
      </c>
      <c r="AG16" s="850">
        <f t="shared" si="2"/>
        <v>0</v>
      </c>
      <c r="AH16" s="269"/>
      <c r="AI16" s="269"/>
      <c r="AJ16" s="269"/>
      <c r="AK16" s="269">
        <v>7.0000000000000007E-2</v>
      </c>
      <c r="AL16" s="872">
        <v>0.5</v>
      </c>
      <c r="AM16" s="872">
        <v>2.0000000000000001E-4</v>
      </c>
      <c r="AN16" s="269">
        <v>7.0000000000000007E-2</v>
      </c>
      <c r="AO16" s="269">
        <v>0</v>
      </c>
      <c r="AP16" s="872">
        <v>0.5</v>
      </c>
      <c r="AQ16" s="269"/>
      <c r="AR16" s="269"/>
      <c r="AS16" s="269"/>
      <c r="AT16" s="269"/>
      <c r="AU16" s="269"/>
      <c r="AV16" s="269"/>
      <c r="AW16" s="269"/>
      <c r="AX16" s="269"/>
      <c r="AY16" s="269" t="s">
        <v>457</v>
      </c>
      <c r="AZ16" s="269" t="s">
        <v>1501</v>
      </c>
      <c r="BA16" s="269"/>
      <c r="BB16" s="269"/>
      <c r="BC16" s="269">
        <v>0</v>
      </c>
      <c r="BD16" s="872">
        <v>0</v>
      </c>
      <c r="BE16" s="269">
        <v>1</v>
      </c>
      <c r="BF16" s="269">
        <v>1</v>
      </c>
      <c r="BG16" s="269">
        <v>1</v>
      </c>
      <c r="BH16" s="269"/>
      <c r="BI16" s="269"/>
      <c r="BJ16" s="269"/>
      <c r="BK16" s="269"/>
      <c r="BL16" s="269"/>
      <c r="BM16" s="269"/>
      <c r="BN16" s="269"/>
      <c r="BO16" s="269"/>
      <c r="BP16" s="269"/>
      <c r="BQ16" s="269"/>
      <c r="BR16" s="269"/>
      <c r="BS16" s="269"/>
      <c r="BT16" s="269">
        <v>1</v>
      </c>
      <c r="BU16" s="269"/>
      <c r="BV16" s="269"/>
      <c r="BW16" s="269"/>
      <c r="BX16" s="269"/>
      <c r="BY16" s="269"/>
      <c r="BZ16" s="269"/>
      <c r="CA16" s="269"/>
      <c r="CB16" s="269"/>
      <c r="CC16" s="269">
        <v>1</v>
      </c>
      <c r="CD16" s="855">
        <f t="shared" si="3"/>
        <v>1</v>
      </c>
      <c r="CE16" s="855">
        <f t="shared" si="4"/>
        <v>0</v>
      </c>
      <c r="CF16" s="269">
        <v>3.875</v>
      </c>
      <c r="CG16" s="280" t="s">
        <v>481</v>
      </c>
      <c r="CH16" s="269"/>
      <c r="CI16" s="872">
        <v>9.9199999999999997E-2</v>
      </c>
      <c r="CJ16" s="269">
        <v>39.049999999999997</v>
      </c>
      <c r="CK16" s="269" t="s">
        <v>6298</v>
      </c>
      <c r="CL16" s="269" t="s">
        <v>451</v>
      </c>
      <c r="CM16" s="269"/>
      <c r="CN16" s="269"/>
      <c r="CO16" s="269"/>
      <c r="CP16" s="269"/>
      <c r="CQ16" s="269"/>
      <c r="CR16" s="269" t="s">
        <v>457</v>
      </c>
      <c r="CS16" s="269" t="s">
        <v>862</v>
      </c>
      <c r="CT16" s="269">
        <v>15</v>
      </c>
      <c r="CU16" s="269" t="s">
        <v>457</v>
      </c>
      <c r="CV16" s="269" t="s">
        <v>862</v>
      </c>
      <c r="CW16" s="269">
        <v>15</v>
      </c>
      <c r="CX16" s="269" t="s">
        <v>451</v>
      </c>
      <c r="CY16" s="269"/>
      <c r="CZ16" s="269"/>
      <c r="DA16" s="269" t="s">
        <v>451</v>
      </c>
      <c r="DB16" s="269"/>
      <c r="DC16" s="269"/>
      <c r="DD16" s="269" t="s">
        <v>451</v>
      </c>
      <c r="DE16" s="269"/>
      <c r="DF16" s="269"/>
      <c r="DG16" s="269" t="s">
        <v>451</v>
      </c>
      <c r="DH16" s="269"/>
      <c r="DI16" s="269"/>
      <c r="DJ16" s="269" t="s">
        <v>451</v>
      </c>
      <c r="DK16" s="269"/>
      <c r="DL16" s="269"/>
      <c r="DM16" s="269"/>
      <c r="DN16" s="269"/>
      <c r="DO16" s="269"/>
      <c r="DP16" s="269" t="s">
        <v>451</v>
      </c>
      <c r="DQ16" s="269"/>
      <c r="DR16" s="269"/>
      <c r="DS16" s="269" t="s">
        <v>457</v>
      </c>
      <c r="DT16" s="269" t="s">
        <v>862</v>
      </c>
      <c r="DU16" s="269">
        <v>15</v>
      </c>
      <c r="DV16" s="269" t="s">
        <v>451</v>
      </c>
      <c r="DW16" s="269"/>
      <c r="DX16" s="269"/>
      <c r="DY16" s="269" t="s">
        <v>451</v>
      </c>
      <c r="DZ16" s="269"/>
      <c r="EA16" s="269"/>
      <c r="EB16" s="269" t="s">
        <v>451</v>
      </c>
      <c r="EC16" s="269"/>
      <c r="ED16" s="269"/>
      <c r="EE16" s="269" t="s">
        <v>451</v>
      </c>
      <c r="EF16" s="269"/>
      <c r="EG16" s="269"/>
      <c r="EH16" s="269" t="s">
        <v>451</v>
      </c>
      <c r="EI16" s="269"/>
      <c r="EJ16" s="269"/>
      <c r="EK16" s="269"/>
      <c r="EL16" s="269"/>
      <c r="EM16" s="269"/>
      <c r="EN16" s="269"/>
      <c r="EO16" s="269"/>
      <c r="EP16" s="269"/>
      <c r="EQ16" s="269" t="s">
        <v>451</v>
      </c>
      <c r="ER16" s="269"/>
      <c r="ES16" s="269" t="s">
        <v>451</v>
      </c>
      <c r="ET16" s="269"/>
      <c r="EU16" s="269"/>
      <c r="EV16" s="269"/>
      <c r="EW16" s="269"/>
      <c r="EX16" s="269" t="s">
        <v>451</v>
      </c>
      <c r="EY16" s="269"/>
      <c r="EZ16" s="269"/>
      <c r="FA16" s="269" t="s">
        <v>7534</v>
      </c>
      <c r="FB16" s="269" t="s">
        <v>7788</v>
      </c>
      <c r="FC16" s="269" t="s">
        <v>8010</v>
      </c>
      <c r="FD16" s="269" t="s">
        <v>8261</v>
      </c>
      <c r="FE16" s="269" t="s">
        <v>8310</v>
      </c>
      <c r="FF16" s="269" t="s">
        <v>8350</v>
      </c>
    </row>
    <row r="17" spans="5:162" ht="35" customHeight="1" x14ac:dyDescent="0.2">
      <c r="E17" s="1101" t="s">
        <v>8717</v>
      </c>
      <c r="F17" s="1101" t="s">
        <v>8687</v>
      </c>
      <c r="G17" s="847" t="s">
        <v>17</v>
      </c>
      <c r="H17" s="847" t="s">
        <v>99</v>
      </c>
      <c r="I17" s="847"/>
      <c r="J17" s="847" t="s">
        <v>769</v>
      </c>
      <c r="K17" s="834" t="s">
        <v>770</v>
      </c>
      <c r="L17" s="848">
        <v>2014</v>
      </c>
      <c r="M17" s="849" t="s">
        <v>771</v>
      </c>
      <c r="N17" s="849" t="s">
        <v>772</v>
      </c>
      <c r="O17" s="834" t="s">
        <v>773</v>
      </c>
      <c r="P17" s="834"/>
      <c r="Q17" s="834" t="s">
        <v>774</v>
      </c>
      <c r="R17" s="873" t="s">
        <v>775</v>
      </c>
      <c r="S17" s="834" t="s">
        <v>481</v>
      </c>
      <c r="T17" s="834" t="s">
        <v>481</v>
      </c>
      <c r="U17" s="834" t="s">
        <v>481</v>
      </c>
      <c r="V17" s="834" t="s">
        <v>481</v>
      </c>
      <c r="W17" s="834" t="s">
        <v>776</v>
      </c>
      <c r="X17" s="150" t="s">
        <v>777</v>
      </c>
      <c r="Y17" s="834" t="s">
        <v>481</v>
      </c>
      <c r="Z17" s="834" t="s">
        <v>481</v>
      </c>
      <c r="AA17" s="834" t="s">
        <v>778</v>
      </c>
      <c r="AB17" s="834" t="s">
        <v>779</v>
      </c>
      <c r="AC17" s="834" t="s">
        <v>455</v>
      </c>
      <c r="AD17" s="834" t="s">
        <v>780</v>
      </c>
      <c r="AE17" s="850">
        <f t="shared" ref="AE17:AE38" si="5">SUM(AH17,AK17,AN17,AQ17,AT17)</f>
        <v>587.50620000000004</v>
      </c>
      <c r="AF17" s="850">
        <f t="shared" si="1"/>
        <v>587.50620000000004</v>
      </c>
      <c r="AG17" s="850">
        <f t="shared" si="2"/>
        <v>0</v>
      </c>
      <c r="AH17" s="850">
        <v>399.98700000000002</v>
      </c>
      <c r="AI17" s="851">
        <f>AH17/AE17</f>
        <v>0.6808217513279009</v>
      </c>
      <c r="AJ17" s="851">
        <f>AH17/255188.9448</f>
        <v>1.5674150787115134E-3</v>
      </c>
      <c r="AK17" s="850">
        <v>88.509</v>
      </c>
      <c r="AL17" s="851">
        <f t="shared" ref="AL17:AL24" si="6">AK17/AE17</f>
        <v>0.15065202716158568</v>
      </c>
      <c r="AM17" s="851"/>
      <c r="AN17" s="850">
        <v>46.8934</v>
      </c>
      <c r="AO17" s="850"/>
      <c r="AP17" s="851">
        <f>AN17/AE17</f>
        <v>7.9817710859902413E-2</v>
      </c>
      <c r="AQ17" s="850">
        <v>52.116799999999998</v>
      </c>
      <c r="AR17" s="850"/>
      <c r="AS17" s="851">
        <f>AQ17/AE17</f>
        <v>8.8708510650611E-2</v>
      </c>
      <c r="AT17" s="850"/>
      <c r="AU17" s="851" t="s">
        <v>481</v>
      </c>
      <c r="AV17" s="834" t="s">
        <v>481</v>
      </c>
      <c r="AW17" s="834" t="s">
        <v>481</v>
      </c>
      <c r="AX17" s="834" t="s">
        <v>481</v>
      </c>
      <c r="AY17" s="834" t="s">
        <v>489</v>
      </c>
      <c r="AZ17" s="834" t="s">
        <v>781</v>
      </c>
      <c r="BA17" s="834" t="s">
        <v>481</v>
      </c>
      <c r="BB17" s="834" t="s">
        <v>481</v>
      </c>
      <c r="BC17" s="852">
        <v>400</v>
      </c>
      <c r="BD17" s="851">
        <f>BC17/267663.8951</f>
        <v>1.4944114888956496E-3</v>
      </c>
      <c r="BE17" s="853">
        <v>8703</v>
      </c>
      <c r="BF17" s="853">
        <v>1085</v>
      </c>
      <c r="BG17" s="853">
        <v>539</v>
      </c>
      <c r="BH17" s="853">
        <v>23</v>
      </c>
      <c r="BI17" s="853">
        <v>114</v>
      </c>
      <c r="BJ17" s="853">
        <v>18</v>
      </c>
      <c r="BK17" s="853">
        <v>18</v>
      </c>
      <c r="BL17" s="853"/>
      <c r="BM17" s="853">
        <v>17</v>
      </c>
      <c r="BN17" s="853">
        <v>93</v>
      </c>
      <c r="BO17" s="853">
        <v>54</v>
      </c>
      <c r="BP17" s="853">
        <v>29</v>
      </c>
      <c r="BQ17" s="853"/>
      <c r="BR17" s="853">
        <v>38</v>
      </c>
      <c r="BS17" s="853">
        <v>26</v>
      </c>
      <c r="BT17" s="853">
        <v>65</v>
      </c>
      <c r="BU17" s="853"/>
      <c r="BV17" s="853"/>
      <c r="BW17" s="853">
        <v>2</v>
      </c>
      <c r="BX17" s="853"/>
      <c r="BY17" s="853">
        <v>42</v>
      </c>
      <c r="BZ17" s="853"/>
      <c r="CA17" s="853"/>
      <c r="CB17" s="853"/>
      <c r="CC17" s="854">
        <f t="shared" ref="CC17:CC50" si="7">SUM(BH17:CB17)</f>
        <v>539</v>
      </c>
      <c r="CD17" s="855">
        <f t="shared" si="3"/>
        <v>539</v>
      </c>
      <c r="CE17" s="855">
        <f t="shared" si="4"/>
        <v>0</v>
      </c>
      <c r="CF17" s="850">
        <v>412.68900000000002</v>
      </c>
      <c r="CG17" s="834" t="s">
        <v>782</v>
      </c>
      <c r="CH17" s="834" t="s">
        <v>481</v>
      </c>
      <c r="CI17" s="851">
        <f>CF17/CJ17</f>
        <v>0.10281788814849621</v>
      </c>
      <c r="CJ17" s="850">
        <v>4013.7860000000001</v>
      </c>
      <c r="CK17" s="860" t="s">
        <v>783</v>
      </c>
      <c r="CL17" s="834" t="s">
        <v>489</v>
      </c>
      <c r="CM17" s="834" t="s">
        <v>784</v>
      </c>
      <c r="CN17" s="847" t="s">
        <v>785</v>
      </c>
      <c r="CO17" s="853">
        <v>8</v>
      </c>
      <c r="CP17" s="853" t="s">
        <v>481</v>
      </c>
      <c r="CQ17" s="853" t="s">
        <v>481</v>
      </c>
      <c r="CR17" s="834" t="s">
        <v>489</v>
      </c>
      <c r="CS17" s="834" t="s">
        <v>786</v>
      </c>
      <c r="CT17" s="853">
        <v>120000</v>
      </c>
      <c r="CU17" s="834" t="s">
        <v>489</v>
      </c>
      <c r="CV17" s="834" t="s">
        <v>787</v>
      </c>
      <c r="CW17" s="853">
        <v>174343</v>
      </c>
      <c r="CX17" s="853" t="s">
        <v>489</v>
      </c>
      <c r="CY17" s="853" t="s">
        <v>787</v>
      </c>
      <c r="CZ17" s="853">
        <v>9008</v>
      </c>
      <c r="DA17" s="853" t="s">
        <v>492</v>
      </c>
      <c r="DB17" s="853" t="s">
        <v>481</v>
      </c>
      <c r="DC17" s="853" t="s">
        <v>481</v>
      </c>
      <c r="DD17" s="834" t="s">
        <v>492</v>
      </c>
      <c r="DE17" s="834" t="s">
        <v>481</v>
      </c>
      <c r="DF17" s="853" t="s">
        <v>481</v>
      </c>
      <c r="DG17" s="834" t="s">
        <v>788</v>
      </c>
      <c r="DH17" s="834" t="s">
        <v>481</v>
      </c>
      <c r="DI17" s="853" t="s">
        <v>481</v>
      </c>
      <c r="DJ17" s="834" t="s">
        <v>788</v>
      </c>
      <c r="DK17" s="834" t="s">
        <v>481</v>
      </c>
      <c r="DL17" s="853" t="s">
        <v>481</v>
      </c>
      <c r="DM17" s="834" t="s">
        <v>788</v>
      </c>
      <c r="DN17" s="834" t="s">
        <v>481</v>
      </c>
      <c r="DO17" s="853" t="s">
        <v>481</v>
      </c>
      <c r="DP17" s="834" t="s">
        <v>788</v>
      </c>
      <c r="DQ17" s="834" t="s">
        <v>481</v>
      </c>
      <c r="DR17" s="853" t="s">
        <v>481</v>
      </c>
      <c r="DS17" s="834" t="s">
        <v>489</v>
      </c>
      <c r="DT17" s="834" t="s">
        <v>789</v>
      </c>
      <c r="DU17" s="853">
        <v>174343</v>
      </c>
      <c r="DV17" s="853" t="s">
        <v>489</v>
      </c>
      <c r="DW17" s="853" t="s">
        <v>789</v>
      </c>
      <c r="DX17" s="853">
        <v>9008</v>
      </c>
      <c r="DY17" s="834" t="s">
        <v>492</v>
      </c>
      <c r="DZ17" s="834" t="s">
        <v>481</v>
      </c>
      <c r="EA17" s="853" t="s">
        <v>481</v>
      </c>
      <c r="EB17" s="834" t="s">
        <v>492</v>
      </c>
      <c r="EC17" s="834" t="s">
        <v>481</v>
      </c>
      <c r="ED17" s="853" t="s">
        <v>481</v>
      </c>
      <c r="EE17" s="834" t="s">
        <v>492</v>
      </c>
      <c r="EF17" s="834" t="s">
        <v>481</v>
      </c>
      <c r="EG17" s="853" t="s">
        <v>481</v>
      </c>
      <c r="EH17" s="853" t="s">
        <v>489</v>
      </c>
      <c r="EI17" s="853" t="s">
        <v>790</v>
      </c>
      <c r="EJ17" s="853">
        <v>16</v>
      </c>
      <c r="EK17" s="834" t="s">
        <v>492</v>
      </c>
      <c r="EL17" s="834" t="s">
        <v>481</v>
      </c>
      <c r="EM17" s="853" t="s">
        <v>481</v>
      </c>
      <c r="EN17" s="863">
        <v>1</v>
      </c>
      <c r="EO17" s="834" t="s">
        <v>492</v>
      </c>
      <c r="EP17" s="853">
        <v>729</v>
      </c>
      <c r="EQ17" s="834" t="s">
        <v>791</v>
      </c>
      <c r="ER17" s="834" t="s">
        <v>792</v>
      </c>
      <c r="ES17" s="150" t="s">
        <v>793</v>
      </c>
      <c r="ET17" s="150" t="s">
        <v>794</v>
      </c>
      <c r="EU17" s="150" t="s">
        <v>795</v>
      </c>
      <c r="EV17" s="834" t="s">
        <v>796</v>
      </c>
      <c r="EW17" s="834" t="s">
        <v>492</v>
      </c>
      <c r="EX17" s="834" t="s">
        <v>797</v>
      </c>
      <c r="EY17" s="834">
        <v>16</v>
      </c>
      <c r="EZ17" s="834">
        <v>800</v>
      </c>
      <c r="FA17" s="834" t="s">
        <v>798</v>
      </c>
      <c r="FB17" s="834" t="s">
        <v>799</v>
      </c>
      <c r="FC17" s="834" t="s">
        <v>800</v>
      </c>
      <c r="FD17" s="834" t="s">
        <v>801</v>
      </c>
      <c r="FE17" s="834" t="s">
        <v>802</v>
      </c>
      <c r="FF17" s="150" t="s">
        <v>803</v>
      </c>
    </row>
    <row r="18" spans="5:162" ht="47" customHeight="1" x14ac:dyDescent="0.2">
      <c r="E18" s="1101" t="s">
        <v>8722</v>
      </c>
      <c r="F18" s="1101" t="s">
        <v>8687</v>
      </c>
      <c r="G18" s="847" t="s">
        <v>17</v>
      </c>
      <c r="H18" s="847" t="s">
        <v>99</v>
      </c>
      <c r="I18" s="847"/>
      <c r="J18" s="834" t="s">
        <v>804</v>
      </c>
      <c r="K18" s="834" t="s">
        <v>805</v>
      </c>
      <c r="L18" s="848">
        <v>2015</v>
      </c>
      <c r="M18" s="849">
        <v>44207</v>
      </c>
      <c r="N18" s="849">
        <v>44560</v>
      </c>
      <c r="O18" s="834" t="s">
        <v>806</v>
      </c>
      <c r="P18" s="834"/>
      <c r="Q18" s="834" t="s">
        <v>807</v>
      </c>
      <c r="R18" s="847" t="s">
        <v>808</v>
      </c>
      <c r="S18" s="847" t="s">
        <v>809</v>
      </c>
      <c r="T18" s="847" t="s">
        <v>809</v>
      </c>
      <c r="U18" s="847" t="s">
        <v>809</v>
      </c>
      <c r="V18" s="847" t="s">
        <v>809</v>
      </c>
      <c r="W18" s="847" t="s">
        <v>810</v>
      </c>
      <c r="X18" s="150" t="s">
        <v>811</v>
      </c>
      <c r="Y18" s="847" t="s">
        <v>812</v>
      </c>
      <c r="Z18" s="150" t="s">
        <v>811</v>
      </c>
      <c r="AA18" s="847" t="s">
        <v>813</v>
      </c>
      <c r="AB18" s="847" t="s">
        <v>779</v>
      </c>
      <c r="AC18" s="847" t="s">
        <v>455</v>
      </c>
      <c r="AD18" s="847" t="s">
        <v>814</v>
      </c>
      <c r="AE18" s="850">
        <f t="shared" si="5"/>
        <v>255.31200000000001</v>
      </c>
      <c r="AF18" s="850">
        <f t="shared" si="1"/>
        <v>255.31200000000001</v>
      </c>
      <c r="AG18" s="850">
        <f t="shared" si="2"/>
        <v>0</v>
      </c>
      <c r="AH18" s="850">
        <v>224.93199999999999</v>
      </c>
      <c r="AI18" s="851">
        <f>AH18/AE18</f>
        <v>0.88100833490004382</v>
      </c>
      <c r="AJ18" s="851">
        <f>AH18/255188.9448</f>
        <v>8.8143316778979837E-4</v>
      </c>
      <c r="AK18" s="850">
        <v>27.8</v>
      </c>
      <c r="AL18" s="851">
        <f t="shared" si="6"/>
        <v>0.10888638215203358</v>
      </c>
      <c r="AM18" s="851"/>
      <c r="AN18" s="850">
        <v>2.58</v>
      </c>
      <c r="AO18" s="850"/>
      <c r="AP18" s="851">
        <f>AN18/AE18</f>
        <v>1.0105282947922541E-2</v>
      </c>
      <c r="AQ18" s="847"/>
      <c r="AR18" s="847"/>
      <c r="AS18" s="847" t="s">
        <v>809</v>
      </c>
      <c r="AT18" s="847"/>
      <c r="AU18" s="847" t="s">
        <v>809</v>
      </c>
      <c r="AV18" s="847" t="s">
        <v>809</v>
      </c>
      <c r="AW18" s="847" t="s">
        <v>809</v>
      </c>
      <c r="AX18" s="847" t="s">
        <v>809</v>
      </c>
      <c r="AY18" s="834" t="s">
        <v>489</v>
      </c>
      <c r="AZ18" s="834" t="s">
        <v>815</v>
      </c>
      <c r="BA18" s="847" t="s">
        <v>809</v>
      </c>
      <c r="BB18" s="847" t="s">
        <v>809</v>
      </c>
      <c r="BC18" s="834">
        <v>224.93199999999999</v>
      </c>
      <c r="BD18" s="851">
        <f>BC18/267663.8951</f>
        <v>8.403524125506906E-4</v>
      </c>
      <c r="BE18" s="853"/>
      <c r="BF18" s="853"/>
      <c r="BG18" s="853">
        <v>871</v>
      </c>
      <c r="BH18" s="853">
        <v>35</v>
      </c>
      <c r="BI18" s="853">
        <v>45</v>
      </c>
      <c r="BJ18" s="853">
        <v>108</v>
      </c>
      <c r="BK18" s="853">
        <v>11</v>
      </c>
      <c r="BL18" s="853">
        <v>0</v>
      </c>
      <c r="BM18" s="853">
        <v>47</v>
      </c>
      <c r="BN18" s="853">
        <v>189</v>
      </c>
      <c r="BO18" s="853">
        <v>129</v>
      </c>
      <c r="BP18" s="853">
        <v>43</v>
      </c>
      <c r="BQ18" s="853">
        <v>2</v>
      </c>
      <c r="BR18" s="853">
        <v>131</v>
      </c>
      <c r="BS18" s="853">
        <v>54</v>
      </c>
      <c r="BT18" s="853">
        <v>38</v>
      </c>
      <c r="BU18" s="853">
        <v>20</v>
      </c>
      <c r="BV18" s="853">
        <v>0</v>
      </c>
      <c r="BW18" s="853">
        <v>0</v>
      </c>
      <c r="BX18" s="853">
        <v>0</v>
      </c>
      <c r="BY18" s="853">
        <v>13</v>
      </c>
      <c r="BZ18" s="853">
        <v>0</v>
      </c>
      <c r="CA18" s="853">
        <v>0</v>
      </c>
      <c r="CB18" s="853">
        <v>6</v>
      </c>
      <c r="CC18" s="854">
        <f t="shared" si="7"/>
        <v>871</v>
      </c>
      <c r="CD18" s="855">
        <f t="shared" si="3"/>
        <v>871</v>
      </c>
      <c r="CE18" s="855">
        <f t="shared" si="4"/>
        <v>0</v>
      </c>
      <c r="CF18" s="850"/>
      <c r="CG18" s="847" t="s">
        <v>809</v>
      </c>
      <c r="CH18" s="847" t="s">
        <v>809</v>
      </c>
      <c r="CI18" s="850" t="s">
        <v>817</v>
      </c>
      <c r="CJ18" s="874">
        <v>4013.7860000000001</v>
      </c>
      <c r="CK18" s="860" t="s">
        <v>783</v>
      </c>
      <c r="CL18" s="847" t="s">
        <v>492</v>
      </c>
      <c r="CM18" s="847" t="s">
        <v>809</v>
      </c>
      <c r="CN18" s="847" t="s">
        <v>809</v>
      </c>
      <c r="CO18" s="847" t="s">
        <v>809</v>
      </c>
      <c r="CP18" s="847" t="s">
        <v>809</v>
      </c>
      <c r="CQ18" s="847">
        <v>2</v>
      </c>
      <c r="CR18" s="847" t="s">
        <v>492</v>
      </c>
      <c r="CS18" s="847" t="s">
        <v>809</v>
      </c>
      <c r="CT18" s="847" t="s">
        <v>809</v>
      </c>
      <c r="CU18" s="847" t="s">
        <v>489</v>
      </c>
      <c r="CV18" s="847" t="s">
        <v>818</v>
      </c>
      <c r="CW18" s="850" t="s">
        <v>817</v>
      </c>
      <c r="CX18" s="847" t="s">
        <v>492</v>
      </c>
      <c r="CY18" s="847" t="s">
        <v>809</v>
      </c>
      <c r="CZ18" s="847" t="s">
        <v>809</v>
      </c>
      <c r="DA18" s="847" t="s">
        <v>492</v>
      </c>
      <c r="DB18" s="847" t="s">
        <v>809</v>
      </c>
      <c r="DC18" s="847" t="s">
        <v>809</v>
      </c>
      <c r="DD18" s="847" t="s">
        <v>492</v>
      </c>
      <c r="DE18" s="847" t="s">
        <v>809</v>
      </c>
      <c r="DF18" s="847" t="s">
        <v>809</v>
      </c>
      <c r="DG18" s="847" t="s">
        <v>492</v>
      </c>
      <c r="DH18" s="847" t="s">
        <v>809</v>
      </c>
      <c r="DI18" s="847" t="s">
        <v>809</v>
      </c>
      <c r="DJ18" s="834" t="s">
        <v>489</v>
      </c>
      <c r="DK18" s="847" t="s">
        <v>809</v>
      </c>
      <c r="DL18" s="847" t="s">
        <v>809</v>
      </c>
      <c r="DM18" s="847" t="s">
        <v>492</v>
      </c>
      <c r="DN18" s="847" t="s">
        <v>809</v>
      </c>
      <c r="DO18" s="847" t="s">
        <v>809</v>
      </c>
      <c r="DP18" s="847" t="s">
        <v>492</v>
      </c>
      <c r="DQ18" s="847" t="s">
        <v>809</v>
      </c>
      <c r="DR18" s="847" t="s">
        <v>809</v>
      </c>
      <c r="DS18" s="847" t="s">
        <v>489</v>
      </c>
      <c r="DT18" s="847" t="s">
        <v>819</v>
      </c>
      <c r="DU18" s="875" t="s">
        <v>820</v>
      </c>
      <c r="DV18" s="847" t="s">
        <v>492</v>
      </c>
      <c r="DW18" s="847" t="s">
        <v>809</v>
      </c>
      <c r="DX18" s="847" t="s">
        <v>809</v>
      </c>
      <c r="DY18" s="847" t="s">
        <v>492</v>
      </c>
      <c r="DZ18" s="847" t="s">
        <v>809</v>
      </c>
      <c r="EA18" s="847" t="s">
        <v>809</v>
      </c>
      <c r="EB18" s="847" t="s">
        <v>492</v>
      </c>
      <c r="EC18" s="847" t="s">
        <v>809</v>
      </c>
      <c r="ED18" s="847" t="s">
        <v>809</v>
      </c>
      <c r="EE18" s="847" t="s">
        <v>492</v>
      </c>
      <c r="EF18" s="847" t="s">
        <v>809</v>
      </c>
      <c r="EG18" s="847" t="s">
        <v>809</v>
      </c>
      <c r="EH18" s="847" t="s">
        <v>492</v>
      </c>
      <c r="EI18" s="847" t="s">
        <v>809</v>
      </c>
      <c r="EJ18" s="847" t="s">
        <v>809</v>
      </c>
      <c r="EK18" s="847" t="s">
        <v>492</v>
      </c>
      <c r="EL18" s="847" t="s">
        <v>809</v>
      </c>
      <c r="EM18" s="847" t="s">
        <v>809</v>
      </c>
      <c r="EN18" s="863">
        <v>1</v>
      </c>
      <c r="EO18" s="847" t="s">
        <v>809</v>
      </c>
      <c r="EP18" s="876">
        <v>63</v>
      </c>
      <c r="EQ18" s="847" t="s">
        <v>492</v>
      </c>
      <c r="ER18" s="847" t="s">
        <v>492</v>
      </c>
      <c r="ES18" s="877" t="s">
        <v>821</v>
      </c>
      <c r="ET18" s="877" t="s">
        <v>822</v>
      </c>
      <c r="EU18" s="877" t="s">
        <v>823</v>
      </c>
      <c r="EV18" s="847" t="s">
        <v>824</v>
      </c>
      <c r="EW18" s="847" t="s">
        <v>492</v>
      </c>
      <c r="EX18" s="847" t="s">
        <v>825</v>
      </c>
      <c r="EY18" s="847">
        <v>3</v>
      </c>
      <c r="EZ18" s="847">
        <v>230</v>
      </c>
      <c r="FA18" s="847" t="s">
        <v>826</v>
      </c>
      <c r="FB18" s="847" t="s">
        <v>827</v>
      </c>
      <c r="FC18" s="877" t="s">
        <v>828</v>
      </c>
      <c r="FD18" s="847" t="s">
        <v>801</v>
      </c>
      <c r="FE18" s="834" t="s">
        <v>802</v>
      </c>
      <c r="FF18" s="877" t="s">
        <v>803</v>
      </c>
    </row>
    <row r="19" spans="5:162" ht="52" customHeight="1" x14ac:dyDescent="0.2">
      <c r="E19" s="1101" t="s">
        <v>8717</v>
      </c>
      <c r="F19" s="1101" t="s">
        <v>8687</v>
      </c>
      <c r="G19" s="847" t="s">
        <v>17</v>
      </c>
      <c r="H19" s="847" t="s">
        <v>99</v>
      </c>
      <c r="I19" s="847"/>
      <c r="J19" s="834" t="s">
        <v>829</v>
      </c>
      <c r="K19" s="834" t="s">
        <v>830</v>
      </c>
      <c r="L19" s="848">
        <v>2017</v>
      </c>
      <c r="M19" s="849">
        <v>44197</v>
      </c>
      <c r="N19" s="849">
        <v>44561</v>
      </c>
      <c r="O19" s="834" t="s">
        <v>831</v>
      </c>
      <c r="P19" s="834"/>
      <c r="Q19" s="834" t="s">
        <v>832</v>
      </c>
      <c r="R19" s="878" t="s">
        <v>833</v>
      </c>
      <c r="S19" s="834" t="s">
        <v>481</v>
      </c>
      <c r="T19" s="834" t="s">
        <v>481</v>
      </c>
      <c r="U19" s="834" t="s">
        <v>481</v>
      </c>
      <c r="V19" s="834" t="s">
        <v>481</v>
      </c>
      <c r="W19" s="834" t="s">
        <v>834</v>
      </c>
      <c r="X19" s="150" t="s">
        <v>777</v>
      </c>
      <c r="Y19" s="834" t="s">
        <v>481</v>
      </c>
      <c r="Z19" s="847" t="s">
        <v>481</v>
      </c>
      <c r="AA19" s="847" t="s">
        <v>835</v>
      </c>
      <c r="AB19" s="847" t="s">
        <v>835</v>
      </c>
      <c r="AC19" s="834" t="s">
        <v>455</v>
      </c>
      <c r="AD19" s="834" t="s">
        <v>780</v>
      </c>
      <c r="AE19" s="850">
        <f t="shared" si="5"/>
        <v>742.89164000000005</v>
      </c>
      <c r="AF19" s="850">
        <f t="shared" si="1"/>
        <v>742.89164000000005</v>
      </c>
      <c r="AG19" s="850">
        <f t="shared" si="2"/>
        <v>0</v>
      </c>
      <c r="AH19" s="850">
        <v>700</v>
      </c>
      <c r="AI19" s="851">
        <f>AH19/AE19</f>
        <v>0.94226393502018668</v>
      </c>
      <c r="AJ19" s="851">
        <f>AH19/255188.9448</f>
        <v>2.743065537375113E-3</v>
      </c>
      <c r="AK19" s="850">
        <v>35.891640000000002</v>
      </c>
      <c r="AL19" s="851">
        <f t="shared" si="6"/>
        <v>4.8313425629611335E-2</v>
      </c>
      <c r="AM19" s="851"/>
      <c r="AN19" s="850">
        <v>7</v>
      </c>
      <c r="AO19" s="850"/>
      <c r="AP19" s="851">
        <f>AN19/AE19</f>
        <v>9.4226393502018675E-3</v>
      </c>
      <c r="AQ19" s="850">
        <v>0</v>
      </c>
      <c r="AR19" s="850"/>
      <c r="AS19" s="851">
        <f>AQ19/AE19</f>
        <v>0</v>
      </c>
      <c r="AT19" s="847">
        <v>0</v>
      </c>
      <c r="AU19" s="851">
        <f>AT19/AE19</f>
        <v>0</v>
      </c>
      <c r="AV19" s="847" t="s">
        <v>481</v>
      </c>
      <c r="AW19" s="847" t="s">
        <v>481</v>
      </c>
      <c r="AX19" s="847" t="s">
        <v>481</v>
      </c>
      <c r="AY19" s="834" t="s">
        <v>451</v>
      </c>
      <c r="AZ19" s="847" t="s">
        <v>481</v>
      </c>
      <c r="BA19" s="847" t="s">
        <v>481</v>
      </c>
      <c r="BB19" s="834">
        <v>0</v>
      </c>
      <c r="BC19" s="879">
        <v>1000</v>
      </c>
      <c r="BD19" s="851">
        <f>BC19/267663.8951</f>
        <v>3.7360287222391242E-3</v>
      </c>
      <c r="BE19" s="853">
        <v>170</v>
      </c>
      <c r="BF19" s="853">
        <v>140</v>
      </c>
      <c r="BG19" s="853">
        <v>140</v>
      </c>
      <c r="BH19" s="853">
        <v>0</v>
      </c>
      <c r="BI19" s="853">
        <v>0</v>
      </c>
      <c r="BJ19" s="853">
        <v>0</v>
      </c>
      <c r="BK19" s="853">
        <v>0</v>
      </c>
      <c r="BL19" s="853">
        <v>0</v>
      </c>
      <c r="BM19" s="853">
        <v>0</v>
      </c>
      <c r="BN19" s="853">
        <v>0</v>
      </c>
      <c r="BO19" s="853">
        <v>0</v>
      </c>
      <c r="BP19" s="853">
        <v>0</v>
      </c>
      <c r="BQ19" s="853">
        <v>140</v>
      </c>
      <c r="BR19" s="853">
        <v>0</v>
      </c>
      <c r="BS19" s="853">
        <v>0</v>
      </c>
      <c r="BT19" s="853">
        <v>0</v>
      </c>
      <c r="BU19" s="853">
        <v>0</v>
      </c>
      <c r="BV19" s="853">
        <v>0</v>
      </c>
      <c r="BW19" s="853">
        <v>0</v>
      </c>
      <c r="BX19" s="853">
        <v>0</v>
      </c>
      <c r="BY19" s="853">
        <v>0</v>
      </c>
      <c r="BZ19" s="853">
        <v>0</v>
      </c>
      <c r="CA19" s="853">
        <v>0</v>
      </c>
      <c r="CB19" s="853">
        <v>0</v>
      </c>
      <c r="CC19" s="854">
        <f t="shared" si="7"/>
        <v>140</v>
      </c>
      <c r="CD19" s="855">
        <f t="shared" si="3"/>
        <v>140</v>
      </c>
      <c r="CE19" s="855">
        <f t="shared" si="4"/>
        <v>0</v>
      </c>
      <c r="CF19" s="850">
        <v>38.924999999999997</v>
      </c>
      <c r="CG19" s="834" t="s">
        <v>836</v>
      </c>
      <c r="CH19" s="834" t="s">
        <v>837</v>
      </c>
      <c r="CI19" s="851">
        <f t="shared" ref="CI19:CI24" si="8">CF19/CJ19</f>
        <v>9.6978264411705043E-3</v>
      </c>
      <c r="CJ19" s="850">
        <v>4013.7860000000001</v>
      </c>
      <c r="CK19" s="150" t="s">
        <v>783</v>
      </c>
      <c r="CL19" s="834" t="s">
        <v>451</v>
      </c>
      <c r="CM19" s="847" t="s">
        <v>481</v>
      </c>
      <c r="CN19" s="847" t="s">
        <v>481</v>
      </c>
      <c r="CO19" s="847" t="s">
        <v>481</v>
      </c>
      <c r="CP19" s="847" t="s">
        <v>481</v>
      </c>
      <c r="CQ19" s="853">
        <v>4</v>
      </c>
      <c r="CR19" s="834" t="s">
        <v>457</v>
      </c>
      <c r="CS19" s="834" t="s">
        <v>838</v>
      </c>
      <c r="CT19" s="853">
        <v>3920</v>
      </c>
      <c r="CU19" s="834" t="s">
        <v>457</v>
      </c>
      <c r="CV19" s="834" t="s">
        <v>839</v>
      </c>
      <c r="CW19" s="853">
        <v>25940</v>
      </c>
      <c r="CX19" s="853" t="s">
        <v>451</v>
      </c>
      <c r="CY19" s="847" t="s">
        <v>481</v>
      </c>
      <c r="CZ19" s="847" t="s">
        <v>481</v>
      </c>
      <c r="DA19" s="853" t="s">
        <v>451</v>
      </c>
      <c r="DB19" s="847" t="s">
        <v>481</v>
      </c>
      <c r="DC19" s="847" t="s">
        <v>481</v>
      </c>
      <c r="DD19" s="853" t="s">
        <v>451</v>
      </c>
      <c r="DE19" s="847" t="s">
        <v>481</v>
      </c>
      <c r="DF19" s="847" t="s">
        <v>481</v>
      </c>
      <c r="DG19" s="853" t="s">
        <v>457</v>
      </c>
      <c r="DH19" s="834" t="s">
        <v>838</v>
      </c>
      <c r="DI19" s="853">
        <v>3920</v>
      </c>
      <c r="DJ19" s="853" t="s">
        <v>451</v>
      </c>
      <c r="DK19" s="847" t="s">
        <v>481</v>
      </c>
      <c r="DL19" s="847" t="s">
        <v>481</v>
      </c>
      <c r="DM19" s="853" t="s">
        <v>451</v>
      </c>
      <c r="DN19" s="847" t="s">
        <v>481</v>
      </c>
      <c r="DO19" s="847" t="s">
        <v>481</v>
      </c>
      <c r="DP19" s="853" t="s">
        <v>451</v>
      </c>
      <c r="DQ19" s="847" t="s">
        <v>481</v>
      </c>
      <c r="DR19" s="847" t="s">
        <v>481</v>
      </c>
      <c r="DS19" s="847" t="s">
        <v>457</v>
      </c>
      <c r="DT19" s="834" t="s">
        <v>839</v>
      </c>
      <c r="DU19" s="880">
        <v>25940</v>
      </c>
      <c r="DV19" s="853" t="s">
        <v>451</v>
      </c>
      <c r="DW19" s="847" t="s">
        <v>481</v>
      </c>
      <c r="DX19" s="847" t="s">
        <v>481</v>
      </c>
      <c r="DY19" s="853" t="s">
        <v>451</v>
      </c>
      <c r="DZ19" s="847" t="s">
        <v>481</v>
      </c>
      <c r="EA19" s="847" t="s">
        <v>481</v>
      </c>
      <c r="EB19" s="853" t="s">
        <v>451</v>
      </c>
      <c r="EC19" s="847" t="s">
        <v>481</v>
      </c>
      <c r="ED19" s="847" t="s">
        <v>481</v>
      </c>
      <c r="EE19" s="853" t="s">
        <v>457</v>
      </c>
      <c r="EF19" s="847" t="s">
        <v>840</v>
      </c>
      <c r="EG19" s="847">
        <v>24</v>
      </c>
      <c r="EH19" s="853" t="s">
        <v>451</v>
      </c>
      <c r="EI19" s="847" t="s">
        <v>481</v>
      </c>
      <c r="EJ19" s="847" t="s">
        <v>481</v>
      </c>
      <c r="EK19" s="853" t="s">
        <v>451</v>
      </c>
      <c r="EL19" s="847" t="s">
        <v>481</v>
      </c>
      <c r="EM19" s="847" t="s">
        <v>481</v>
      </c>
      <c r="EN19" s="834" t="s">
        <v>457</v>
      </c>
      <c r="EO19" s="847" t="s">
        <v>481</v>
      </c>
      <c r="EP19" s="856">
        <v>21</v>
      </c>
      <c r="EQ19" s="834" t="s">
        <v>451</v>
      </c>
      <c r="ER19" s="834" t="s">
        <v>841</v>
      </c>
      <c r="ES19" s="847" t="s">
        <v>481</v>
      </c>
      <c r="ET19" s="847" t="s">
        <v>481</v>
      </c>
      <c r="EU19" s="847" t="s">
        <v>481</v>
      </c>
      <c r="EV19" s="881" t="s">
        <v>842</v>
      </c>
      <c r="EW19" s="834" t="s">
        <v>843</v>
      </c>
      <c r="EX19" s="847" t="s">
        <v>844</v>
      </c>
      <c r="EY19" s="847">
        <v>1</v>
      </c>
      <c r="EZ19" s="847">
        <v>112</v>
      </c>
      <c r="FA19" s="847" t="s">
        <v>845</v>
      </c>
      <c r="FB19" s="847" t="s">
        <v>846</v>
      </c>
      <c r="FC19" s="150" t="s">
        <v>847</v>
      </c>
      <c r="FD19" s="847" t="s">
        <v>801</v>
      </c>
      <c r="FE19" s="847" t="s">
        <v>802</v>
      </c>
      <c r="FF19" s="150" t="s">
        <v>803</v>
      </c>
    </row>
    <row r="20" spans="5:162" ht="62" customHeight="1" x14ac:dyDescent="0.2">
      <c r="E20" s="1101" t="s">
        <v>8717</v>
      </c>
      <c r="F20" s="1101" t="s">
        <v>8688</v>
      </c>
      <c r="G20" s="847" t="s">
        <v>17</v>
      </c>
      <c r="H20" s="847" t="s">
        <v>99</v>
      </c>
      <c r="I20" s="834" t="s">
        <v>3472</v>
      </c>
      <c r="J20" s="836" t="s">
        <v>3734</v>
      </c>
      <c r="K20" s="836" t="s">
        <v>3921</v>
      </c>
      <c r="L20" s="836">
        <v>2020</v>
      </c>
      <c r="M20" s="882" t="s">
        <v>4001</v>
      </c>
      <c r="N20" s="882" t="s">
        <v>4130</v>
      </c>
      <c r="O20" s="836" t="s">
        <v>4217</v>
      </c>
      <c r="P20" s="836" t="s">
        <v>4422</v>
      </c>
      <c r="Q20" s="836" t="s">
        <v>481</v>
      </c>
      <c r="R20" s="836" t="s">
        <v>481</v>
      </c>
      <c r="S20" s="836" t="s">
        <v>481</v>
      </c>
      <c r="T20" s="836" t="s">
        <v>481</v>
      </c>
      <c r="U20" s="836" t="s">
        <v>481</v>
      </c>
      <c r="V20" s="836" t="s">
        <v>481</v>
      </c>
      <c r="W20" s="836"/>
      <c r="X20" s="836"/>
      <c r="Y20" s="836"/>
      <c r="Z20" s="836"/>
      <c r="AA20" s="836" t="s">
        <v>5380</v>
      </c>
      <c r="AB20" s="836" t="s">
        <v>5630</v>
      </c>
      <c r="AC20" s="836" t="s">
        <v>455</v>
      </c>
      <c r="AD20" s="836" t="s">
        <v>5848</v>
      </c>
      <c r="AE20" s="883">
        <f>SUM(AK20,AN20,AO20,AQ20,AR20)</f>
        <v>1.2650680000000001</v>
      </c>
      <c r="AF20" s="850">
        <f t="shared" si="1"/>
        <v>1.2650680000000001</v>
      </c>
      <c r="AG20" s="850">
        <f t="shared" si="2"/>
        <v>0</v>
      </c>
      <c r="AH20" s="884"/>
      <c r="AI20" s="884"/>
      <c r="AJ20" s="884"/>
      <c r="AK20" s="884">
        <v>0.63556000000000001</v>
      </c>
      <c r="AL20" s="885">
        <f t="shared" si="6"/>
        <v>0.50239196628165439</v>
      </c>
      <c r="AM20" s="886">
        <f>AK20/941.16773802</f>
        <v>6.7528876556805038E-4</v>
      </c>
      <c r="AN20" s="884">
        <v>0.31518299999999999</v>
      </c>
      <c r="AO20" s="884"/>
      <c r="AP20" s="886">
        <f>AN20/AE20</f>
        <v>0.24914312906499886</v>
      </c>
      <c r="AQ20" s="887">
        <v>0.31432500000000002</v>
      </c>
      <c r="AR20" s="884"/>
      <c r="AS20" s="888">
        <f>AQ20/AE20</f>
        <v>0.2484649046533467</v>
      </c>
      <c r="AT20" s="888"/>
      <c r="AU20" s="888"/>
      <c r="AV20" s="888"/>
      <c r="AW20" s="888"/>
      <c r="AX20" s="888"/>
      <c r="AY20" s="836" t="s">
        <v>489</v>
      </c>
      <c r="AZ20" s="836" t="s">
        <v>5993</v>
      </c>
      <c r="BA20" s="836" t="s">
        <v>481</v>
      </c>
      <c r="BB20" s="836" t="s">
        <v>492</v>
      </c>
      <c r="BC20" s="887">
        <v>0.5</v>
      </c>
      <c r="BD20" s="888">
        <f>BC20/888.9834612</f>
        <v>5.6244015982600149E-4</v>
      </c>
      <c r="BE20" s="836">
        <v>9</v>
      </c>
      <c r="BF20" s="836">
        <v>9</v>
      </c>
      <c r="BG20" s="836">
        <v>8</v>
      </c>
      <c r="BH20" s="836"/>
      <c r="BI20" s="836"/>
      <c r="BJ20" s="836"/>
      <c r="BK20" s="836"/>
      <c r="BL20" s="836"/>
      <c r="BM20" s="836">
        <v>1</v>
      </c>
      <c r="BN20" s="836"/>
      <c r="BO20" s="836"/>
      <c r="BP20" s="836"/>
      <c r="BQ20" s="836"/>
      <c r="BR20" s="836"/>
      <c r="BS20" s="836"/>
      <c r="BT20" s="836">
        <v>6</v>
      </c>
      <c r="BU20" s="836"/>
      <c r="BV20" s="836"/>
      <c r="BW20" s="836">
        <v>1</v>
      </c>
      <c r="BX20" s="836"/>
      <c r="BY20" s="836"/>
      <c r="BZ20" s="836"/>
      <c r="CA20" s="836"/>
      <c r="CB20" s="836"/>
      <c r="CC20" s="836">
        <f>SUM(BH20:CB20)</f>
        <v>8</v>
      </c>
      <c r="CD20" s="855">
        <f t="shared" si="3"/>
        <v>8</v>
      </c>
      <c r="CE20" s="855">
        <f t="shared" si="4"/>
        <v>0</v>
      </c>
      <c r="CF20" s="836">
        <v>3.4830000000000001</v>
      </c>
      <c r="CG20" s="836" t="s">
        <v>6129</v>
      </c>
      <c r="CH20" s="836" t="s">
        <v>481</v>
      </c>
      <c r="CI20" s="889">
        <f t="shared" si="8"/>
        <v>0.14458881647224875</v>
      </c>
      <c r="CJ20" s="890">
        <v>24.088999999999999</v>
      </c>
      <c r="CK20" s="269" t="s">
        <v>783</v>
      </c>
      <c r="CL20" s="836" t="s">
        <v>492</v>
      </c>
      <c r="CM20" s="836" t="s">
        <v>481</v>
      </c>
      <c r="CN20" s="836" t="s">
        <v>481</v>
      </c>
      <c r="CO20" s="836" t="s">
        <v>481</v>
      </c>
      <c r="CP20" s="836" t="s">
        <v>481</v>
      </c>
      <c r="CQ20" s="836">
        <v>5</v>
      </c>
      <c r="CR20" s="836" t="s">
        <v>492</v>
      </c>
      <c r="CS20" s="836" t="s">
        <v>481</v>
      </c>
      <c r="CT20" s="836" t="s">
        <v>481</v>
      </c>
      <c r="CU20" s="836" t="s">
        <v>489</v>
      </c>
      <c r="CV20" s="836" t="s">
        <v>6530</v>
      </c>
      <c r="CW20" s="836">
        <v>399</v>
      </c>
      <c r="CX20" s="836" t="s">
        <v>492</v>
      </c>
      <c r="CY20" s="836" t="s">
        <v>481</v>
      </c>
      <c r="CZ20" s="836" t="s">
        <v>481</v>
      </c>
      <c r="DA20" s="836" t="s">
        <v>492</v>
      </c>
      <c r="DB20" s="836" t="s">
        <v>481</v>
      </c>
      <c r="DC20" s="836" t="s">
        <v>481</v>
      </c>
      <c r="DD20" s="836" t="s">
        <v>492</v>
      </c>
      <c r="DE20" s="836" t="s">
        <v>481</v>
      </c>
      <c r="DF20" s="836" t="s">
        <v>481</v>
      </c>
      <c r="DG20" s="836" t="s">
        <v>492</v>
      </c>
      <c r="DH20" s="836" t="s">
        <v>481</v>
      </c>
      <c r="DI20" s="836" t="s">
        <v>481</v>
      </c>
      <c r="DJ20" s="836" t="s">
        <v>492</v>
      </c>
      <c r="DK20" s="836" t="s">
        <v>481</v>
      </c>
      <c r="DL20" s="836" t="s">
        <v>481</v>
      </c>
      <c r="DM20" s="836" t="s">
        <v>492</v>
      </c>
      <c r="DN20" s="836" t="s">
        <v>481</v>
      </c>
      <c r="DO20" s="836" t="s">
        <v>481</v>
      </c>
      <c r="DP20" s="836" t="s">
        <v>492</v>
      </c>
      <c r="DQ20" s="836" t="s">
        <v>481</v>
      </c>
      <c r="DR20" s="836" t="s">
        <v>481</v>
      </c>
      <c r="DS20" s="836" t="s">
        <v>489</v>
      </c>
      <c r="DT20" s="836" t="s">
        <v>6530</v>
      </c>
      <c r="DU20" s="836">
        <v>399</v>
      </c>
      <c r="DV20" s="836" t="s">
        <v>492</v>
      </c>
      <c r="DW20" s="836" t="s">
        <v>481</v>
      </c>
      <c r="DX20" s="836" t="s">
        <v>481</v>
      </c>
      <c r="DY20" s="836" t="s">
        <v>492</v>
      </c>
      <c r="DZ20" s="836" t="s">
        <v>481</v>
      </c>
      <c r="EA20" s="836" t="s">
        <v>481</v>
      </c>
      <c r="EB20" s="836" t="s">
        <v>492</v>
      </c>
      <c r="EC20" s="836" t="s">
        <v>481</v>
      </c>
      <c r="ED20" s="836" t="s">
        <v>481</v>
      </c>
      <c r="EE20" s="836" t="s">
        <v>492</v>
      </c>
      <c r="EF20" s="836" t="s">
        <v>481</v>
      </c>
      <c r="EG20" s="836" t="s">
        <v>481</v>
      </c>
      <c r="EH20" s="836" t="s">
        <v>489</v>
      </c>
      <c r="EI20" s="836" t="s">
        <v>1941</v>
      </c>
      <c r="EJ20" s="836">
        <v>8</v>
      </c>
      <c r="EK20" s="836" t="s">
        <v>492</v>
      </c>
      <c r="EL20" s="836" t="s">
        <v>481</v>
      </c>
      <c r="EM20" s="836" t="s">
        <v>481</v>
      </c>
      <c r="EN20" s="836"/>
      <c r="EO20" s="836"/>
      <c r="EP20" s="836"/>
      <c r="EQ20" s="836" t="s">
        <v>492</v>
      </c>
      <c r="ER20" s="836" t="s">
        <v>481</v>
      </c>
      <c r="ES20" s="836" t="s">
        <v>481</v>
      </c>
      <c r="ET20" s="836" t="s">
        <v>7095</v>
      </c>
      <c r="EU20" s="836" t="s">
        <v>7095</v>
      </c>
      <c r="EV20" s="836" t="s">
        <v>8434</v>
      </c>
      <c r="EW20" s="836" t="s">
        <v>7387</v>
      </c>
      <c r="EX20" s="836" t="s">
        <v>7428</v>
      </c>
      <c r="EY20" s="836">
        <v>1</v>
      </c>
      <c r="EZ20" s="836">
        <v>17</v>
      </c>
      <c r="FA20" s="836" t="s">
        <v>7535</v>
      </c>
      <c r="FB20" s="836" t="s">
        <v>7789</v>
      </c>
      <c r="FC20" s="836" t="s">
        <v>8011</v>
      </c>
      <c r="FD20" s="836" t="s">
        <v>801</v>
      </c>
      <c r="FE20" s="836" t="s">
        <v>802</v>
      </c>
      <c r="FF20" s="836" t="s">
        <v>803</v>
      </c>
    </row>
    <row r="21" spans="5:162" ht="62" customHeight="1" x14ac:dyDescent="0.2">
      <c r="E21" s="1101" t="s">
        <v>8717</v>
      </c>
      <c r="F21" s="1101" t="s">
        <v>8688</v>
      </c>
      <c r="G21" s="847" t="s">
        <v>17</v>
      </c>
      <c r="H21" s="847" t="s">
        <v>99</v>
      </c>
      <c r="I21" s="834" t="s">
        <v>3473</v>
      </c>
      <c r="J21" s="836" t="s">
        <v>3734</v>
      </c>
      <c r="K21" s="836" t="s">
        <v>3921</v>
      </c>
      <c r="L21" s="836">
        <v>2021</v>
      </c>
      <c r="M21" s="882">
        <v>44355</v>
      </c>
      <c r="N21" s="882">
        <v>44530</v>
      </c>
      <c r="O21" s="836" t="s">
        <v>4218</v>
      </c>
      <c r="P21" s="836" t="s">
        <v>4423</v>
      </c>
      <c r="Q21" s="836" t="s">
        <v>481</v>
      </c>
      <c r="R21" s="836" t="s">
        <v>481</v>
      </c>
      <c r="S21" s="836" t="s">
        <v>481</v>
      </c>
      <c r="T21" s="836" t="s">
        <v>481</v>
      </c>
      <c r="U21" s="836" t="s">
        <v>481</v>
      </c>
      <c r="V21" s="836" t="s">
        <v>481</v>
      </c>
      <c r="W21" s="836"/>
      <c r="X21" s="836"/>
      <c r="Y21" s="836"/>
      <c r="Z21" s="836"/>
      <c r="AA21" s="836" t="s">
        <v>5381</v>
      </c>
      <c r="AB21" s="836" t="s">
        <v>5631</v>
      </c>
      <c r="AC21" s="836" t="s">
        <v>455</v>
      </c>
      <c r="AD21" s="836" t="s">
        <v>5848</v>
      </c>
      <c r="AE21" s="883">
        <f>SUM(AK21,AN21,AO21,AQ21,AR21)</f>
        <v>2.3943669999999999</v>
      </c>
      <c r="AF21" s="850">
        <f t="shared" si="1"/>
        <v>2.3943669999999999</v>
      </c>
      <c r="AG21" s="850">
        <f t="shared" si="2"/>
        <v>0</v>
      </c>
      <c r="AH21" s="884"/>
      <c r="AI21" s="884"/>
      <c r="AJ21" s="884"/>
      <c r="AK21" s="884">
        <v>1.897367</v>
      </c>
      <c r="AL21" s="885">
        <f t="shared" si="6"/>
        <v>0.79242948136187985</v>
      </c>
      <c r="AM21" s="886">
        <f>AK21/2468.94875209</f>
        <v>7.6849185241040414E-4</v>
      </c>
      <c r="AN21" s="884">
        <v>0</v>
      </c>
      <c r="AO21" s="884">
        <v>0.124</v>
      </c>
      <c r="AP21" s="886">
        <f>AO21/AE21</f>
        <v>5.1788217929832812E-2</v>
      </c>
      <c r="AQ21" s="887">
        <v>0</v>
      </c>
      <c r="AR21" s="887">
        <v>0.373</v>
      </c>
      <c r="AS21" s="888">
        <f>AR21/AE21</f>
        <v>0.15578230070828741</v>
      </c>
      <c r="AT21" s="888"/>
      <c r="AU21" s="888"/>
      <c r="AV21" s="888"/>
      <c r="AW21" s="888"/>
      <c r="AX21" s="888"/>
      <c r="AY21" s="836" t="s">
        <v>489</v>
      </c>
      <c r="AZ21" s="836" t="s">
        <v>5993</v>
      </c>
      <c r="BA21" s="836" t="s">
        <v>481</v>
      </c>
      <c r="BB21" s="836" t="s">
        <v>809</v>
      </c>
      <c r="BC21" s="887">
        <v>1.8</v>
      </c>
      <c r="BD21" s="888">
        <f>BC21/2175.06061268</f>
        <v>8.2756314445054974E-4</v>
      </c>
      <c r="BE21" s="836">
        <v>7</v>
      </c>
      <c r="BF21" s="836">
        <v>7</v>
      </c>
      <c r="BG21" s="836">
        <v>6</v>
      </c>
      <c r="BH21" s="836"/>
      <c r="BI21" s="836"/>
      <c r="BJ21" s="836"/>
      <c r="BK21" s="836"/>
      <c r="BL21" s="836"/>
      <c r="BM21" s="836">
        <v>1</v>
      </c>
      <c r="BN21" s="836"/>
      <c r="BO21" s="836"/>
      <c r="BP21" s="836"/>
      <c r="BQ21" s="836"/>
      <c r="BR21" s="836"/>
      <c r="BS21" s="836">
        <v>1</v>
      </c>
      <c r="BT21" s="836">
        <v>4</v>
      </c>
      <c r="BU21" s="836"/>
      <c r="BV21" s="836"/>
      <c r="BW21" s="836"/>
      <c r="BX21" s="836"/>
      <c r="BY21" s="836"/>
      <c r="BZ21" s="836"/>
      <c r="CA21" s="836"/>
      <c r="CB21" s="836"/>
      <c r="CC21" s="890">
        <f>SUM(BH21:CB21)</f>
        <v>6</v>
      </c>
      <c r="CD21" s="855">
        <f t="shared" si="3"/>
        <v>6</v>
      </c>
      <c r="CE21" s="855">
        <f t="shared" si="4"/>
        <v>0</v>
      </c>
      <c r="CF21" s="887">
        <v>3.74</v>
      </c>
      <c r="CG21" s="836" t="s">
        <v>6129</v>
      </c>
      <c r="CH21" s="836" t="s">
        <v>481</v>
      </c>
      <c r="CI21" s="889">
        <f t="shared" si="8"/>
        <v>4.6608426903281291E-2</v>
      </c>
      <c r="CJ21" s="890">
        <v>80.242999999999995</v>
      </c>
      <c r="CK21" s="269" t="s">
        <v>783</v>
      </c>
      <c r="CL21" s="890" t="s">
        <v>492</v>
      </c>
      <c r="CM21" s="890" t="s">
        <v>481</v>
      </c>
      <c r="CN21" s="890" t="s">
        <v>481</v>
      </c>
      <c r="CO21" s="890" t="s">
        <v>481</v>
      </c>
      <c r="CP21" s="890" t="s">
        <v>481</v>
      </c>
      <c r="CQ21" s="890">
        <v>4</v>
      </c>
      <c r="CR21" s="836" t="s">
        <v>492</v>
      </c>
      <c r="CS21" s="836" t="s">
        <v>481</v>
      </c>
      <c r="CT21" s="836" t="s">
        <v>481</v>
      </c>
      <c r="CU21" s="836" t="s">
        <v>489</v>
      </c>
      <c r="CV21" s="836" t="s">
        <v>6530</v>
      </c>
      <c r="CW21" s="836">
        <v>584</v>
      </c>
      <c r="CX21" s="836" t="s">
        <v>492</v>
      </c>
      <c r="CY21" s="836" t="s">
        <v>481</v>
      </c>
      <c r="CZ21" s="836" t="s">
        <v>481</v>
      </c>
      <c r="DA21" s="836" t="s">
        <v>492</v>
      </c>
      <c r="DB21" s="836" t="s">
        <v>481</v>
      </c>
      <c r="DC21" s="836" t="s">
        <v>481</v>
      </c>
      <c r="DD21" s="836" t="s">
        <v>492</v>
      </c>
      <c r="DE21" s="836" t="s">
        <v>481</v>
      </c>
      <c r="DF21" s="836" t="s">
        <v>481</v>
      </c>
      <c r="DG21" s="836" t="s">
        <v>492</v>
      </c>
      <c r="DH21" s="836" t="s">
        <v>481</v>
      </c>
      <c r="DI21" s="836" t="s">
        <v>481</v>
      </c>
      <c r="DJ21" s="836" t="s">
        <v>492</v>
      </c>
      <c r="DK21" s="836" t="s">
        <v>481</v>
      </c>
      <c r="DL21" s="836" t="s">
        <v>481</v>
      </c>
      <c r="DM21" s="836" t="s">
        <v>492</v>
      </c>
      <c r="DN21" s="836" t="s">
        <v>481</v>
      </c>
      <c r="DO21" s="836" t="s">
        <v>481</v>
      </c>
      <c r="DP21" s="836" t="s">
        <v>492</v>
      </c>
      <c r="DQ21" s="836" t="s">
        <v>481</v>
      </c>
      <c r="DR21" s="836" t="s">
        <v>481</v>
      </c>
      <c r="DS21" s="836" t="s">
        <v>489</v>
      </c>
      <c r="DT21" s="836" t="s">
        <v>6530</v>
      </c>
      <c r="DU21" s="836">
        <v>584</v>
      </c>
      <c r="DV21" s="836" t="s">
        <v>492</v>
      </c>
      <c r="DW21" s="836" t="s">
        <v>481</v>
      </c>
      <c r="DX21" s="836" t="s">
        <v>481</v>
      </c>
      <c r="DY21" s="836" t="s">
        <v>492</v>
      </c>
      <c r="DZ21" s="836" t="s">
        <v>481</v>
      </c>
      <c r="EA21" s="836" t="s">
        <v>481</v>
      </c>
      <c r="EB21" s="836" t="s">
        <v>492</v>
      </c>
      <c r="EC21" s="836" t="s">
        <v>481</v>
      </c>
      <c r="ED21" s="836" t="s">
        <v>481</v>
      </c>
      <c r="EE21" s="836" t="s">
        <v>492</v>
      </c>
      <c r="EF21" s="836" t="s">
        <v>481</v>
      </c>
      <c r="EG21" s="836" t="s">
        <v>481</v>
      </c>
      <c r="EH21" s="836" t="s">
        <v>489</v>
      </c>
      <c r="EI21" s="836" t="s">
        <v>1941</v>
      </c>
      <c r="EJ21" s="836">
        <v>6</v>
      </c>
      <c r="EK21" s="836" t="s">
        <v>481</v>
      </c>
      <c r="EL21" s="836" t="s">
        <v>481</v>
      </c>
      <c r="EM21" s="836" t="s">
        <v>481</v>
      </c>
      <c r="EN21" s="836"/>
      <c r="EO21" s="836"/>
      <c r="EP21" s="836"/>
      <c r="EQ21" s="836" t="s">
        <v>492</v>
      </c>
      <c r="ER21" s="836" t="s">
        <v>481</v>
      </c>
      <c r="ES21" s="836" t="s">
        <v>481</v>
      </c>
      <c r="ET21" s="836" t="s">
        <v>7096</v>
      </c>
      <c r="EU21" s="836" t="s">
        <v>481</v>
      </c>
      <c r="EV21" s="836" t="s">
        <v>7247</v>
      </c>
      <c r="EW21" s="836" t="s">
        <v>7387</v>
      </c>
      <c r="EX21" s="836" t="s">
        <v>7428</v>
      </c>
      <c r="EY21" s="836">
        <v>1</v>
      </c>
      <c r="EZ21" s="836">
        <v>14</v>
      </c>
      <c r="FA21" s="836" t="s">
        <v>7536</v>
      </c>
      <c r="FB21" s="836" t="s">
        <v>7790</v>
      </c>
      <c r="FC21" s="836" t="s">
        <v>8012</v>
      </c>
      <c r="FD21" s="836" t="s">
        <v>801</v>
      </c>
      <c r="FE21" s="836" t="s">
        <v>802</v>
      </c>
      <c r="FF21" s="836" t="s">
        <v>803</v>
      </c>
    </row>
    <row r="22" spans="5:162" ht="62" customHeight="1" x14ac:dyDescent="0.2">
      <c r="E22" s="1101" t="s">
        <v>8717</v>
      </c>
      <c r="F22" s="1101" t="s">
        <v>8688</v>
      </c>
      <c r="G22" s="847" t="s">
        <v>17</v>
      </c>
      <c r="H22" s="847" t="s">
        <v>99</v>
      </c>
      <c r="I22" s="834" t="s">
        <v>3474</v>
      </c>
      <c r="J22" s="836" t="s">
        <v>3734</v>
      </c>
      <c r="K22" s="836" t="s">
        <v>3921</v>
      </c>
      <c r="L22" s="836">
        <v>2021</v>
      </c>
      <c r="M22" s="882" t="s">
        <v>4001</v>
      </c>
      <c r="N22" s="882" t="s">
        <v>4131</v>
      </c>
      <c r="O22" s="836" t="s">
        <v>4219</v>
      </c>
      <c r="P22" s="836" t="s">
        <v>809</v>
      </c>
      <c r="Q22" s="836" t="s">
        <v>481</v>
      </c>
      <c r="R22" s="836" t="s">
        <v>481</v>
      </c>
      <c r="S22" s="836" t="s">
        <v>481</v>
      </c>
      <c r="T22" s="836" t="s">
        <v>481</v>
      </c>
      <c r="U22" s="836" t="s">
        <v>481</v>
      </c>
      <c r="V22" s="836" t="s">
        <v>481</v>
      </c>
      <c r="W22" s="836"/>
      <c r="X22" s="836"/>
      <c r="Y22" s="836"/>
      <c r="Z22" s="836"/>
      <c r="AA22" s="836" t="s">
        <v>5382</v>
      </c>
      <c r="AB22" s="836" t="s">
        <v>5632</v>
      </c>
      <c r="AC22" s="836" t="s">
        <v>455</v>
      </c>
      <c r="AD22" s="836" t="s">
        <v>5848</v>
      </c>
      <c r="AE22" s="883">
        <f>SUM(AK22,AN22,AO22,AQ22,AR22)</f>
        <v>0.32200000000000001</v>
      </c>
      <c r="AF22" s="850">
        <f t="shared" si="1"/>
        <v>0.32200000000000001</v>
      </c>
      <c r="AG22" s="850">
        <f t="shared" si="2"/>
        <v>0</v>
      </c>
      <c r="AH22" s="884"/>
      <c r="AI22" s="884"/>
      <c r="AJ22" s="884"/>
      <c r="AK22" s="884">
        <v>0.24399999999999999</v>
      </c>
      <c r="AL22" s="885">
        <f t="shared" si="6"/>
        <v>0.75776397515527949</v>
      </c>
      <c r="AM22" s="886">
        <f>AK22/830.44783202</f>
        <v>2.9381737249706453E-4</v>
      </c>
      <c r="AN22" s="884">
        <v>6.3E-2</v>
      </c>
      <c r="AO22" s="890"/>
      <c r="AP22" s="886">
        <f>AN22/AE22</f>
        <v>0.19565217391304349</v>
      </c>
      <c r="AQ22" s="887">
        <v>1.4999999999999999E-2</v>
      </c>
      <c r="AR22" s="890"/>
      <c r="AS22" s="888">
        <f>AQ22/AE22</f>
        <v>4.6583850931677016E-2</v>
      </c>
      <c r="AT22" s="888"/>
      <c r="AU22" s="888"/>
      <c r="AV22" s="888"/>
      <c r="AW22" s="888"/>
      <c r="AX22" s="888"/>
      <c r="AY22" s="836" t="s">
        <v>489</v>
      </c>
      <c r="AZ22" s="836" t="s">
        <v>5993</v>
      </c>
      <c r="BA22" s="836" t="s">
        <v>481</v>
      </c>
      <c r="BB22" s="836" t="s">
        <v>492</v>
      </c>
      <c r="BC22" s="887">
        <v>0</v>
      </c>
      <c r="BD22" s="888">
        <v>0</v>
      </c>
      <c r="BE22" s="836">
        <v>2</v>
      </c>
      <c r="BF22" s="836">
        <v>2</v>
      </c>
      <c r="BG22" s="836">
        <v>2</v>
      </c>
      <c r="BH22" s="836"/>
      <c r="BI22" s="836">
        <v>1</v>
      </c>
      <c r="BJ22" s="836"/>
      <c r="BK22" s="836"/>
      <c r="BL22" s="836"/>
      <c r="BM22" s="836"/>
      <c r="BN22" s="836"/>
      <c r="BO22" s="836"/>
      <c r="BP22" s="836"/>
      <c r="BQ22" s="836"/>
      <c r="BR22" s="836"/>
      <c r="BS22" s="836">
        <v>1</v>
      </c>
      <c r="BT22" s="836"/>
      <c r="BU22" s="836"/>
      <c r="BV22" s="836"/>
      <c r="BW22" s="836"/>
      <c r="BX22" s="836"/>
      <c r="BY22" s="836"/>
      <c r="BZ22" s="836"/>
      <c r="CA22" s="836"/>
      <c r="CB22" s="836"/>
      <c r="CC22" s="890">
        <f>SUM(BH22:CB22)</f>
        <v>2</v>
      </c>
      <c r="CD22" s="855">
        <f t="shared" si="3"/>
        <v>2</v>
      </c>
      <c r="CE22" s="855">
        <f t="shared" si="4"/>
        <v>0</v>
      </c>
      <c r="CF22" s="887">
        <v>1.4450000000000001</v>
      </c>
      <c r="CG22" s="836" t="s">
        <v>6129</v>
      </c>
      <c r="CH22" s="836" t="s">
        <v>481</v>
      </c>
      <c r="CI22" s="889">
        <f t="shared" si="8"/>
        <v>6.6369649090575064E-2</v>
      </c>
      <c r="CJ22" s="890">
        <v>21.771999999999998</v>
      </c>
      <c r="CK22" s="269" t="s">
        <v>783</v>
      </c>
      <c r="CL22" s="890" t="s">
        <v>492</v>
      </c>
      <c r="CM22" s="890" t="s">
        <v>481</v>
      </c>
      <c r="CN22" s="890" t="s">
        <v>481</v>
      </c>
      <c r="CO22" s="890" t="s">
        <v>481</v>
      </c>
      <c r="CP22" s="890" t="s">
        <v>481</v>
      </c>
      <c r="CQ22" s="890">
        <v>3</v>
      </c>
      <c r="CR22" s="890" t="s">
        <v>492</v>
      </c>
      <c r="CS22" s="836" t="s">
        <v>481</v>
      </c>
      <c r="CT22" s="836" t="s">
        <v>481</v>
      </c>
      <c r="CU22" s="836" t="s">
        <v>489</v>
      </c>
      <c r="CV22" s="836" t="s">
        <v>6530</v>
      </c>
      <c r="CW22" s="836">
        <v>72</v>
      </c>
      <c r="CX22" s="836" t="s">
        <v>492</v>
      </c>
      <c r="CY22" s="836" t="s">
        <v>481</v>
      </c>
      <c r="CZ22" s="836" t="s">
        <v>481</v>
      </c>
      <c r="DA22" s="836" t="s">
        <v>492</v>
      </c>
      <c r="DB22" s="836" t="s">
        <v>481</v>
      </c>
      <c r="DC22" s="836" t="s">
        <v>481</v>
      </c>
      <c r="DD22" s="836" t="s">
        <v>492</v>
      </c>
      <c r="DE22" s="836" t="s">
        <v>481</v>
      </c>
      <c r="DF22" s="836" t="s">
        <v>481</v>
      </c>
      <c r="DG22" s="836" t="s">
        <v>492</v>
      </c>
      <c r="DH22" s="836" t="s">
        <v>481</v>
      </c>
      <c r="DI22" s="836" t="s">
        <v>481</v>
      </c>
      <c r="DJ22" s="836" t="s">
        <v>492</v>
      </c>
      <c r="DK22" s="836" t="s">
        <v>481</v>
      </c>
      <c r="DL22" s="836" t="s">
        <v>481</v>
      </c>
      <c r="DM22" s="836" t="s">
        <v>492</v>
      </c>
      <c r="DN22" s="836" t="s">
        <v>481</v>
      </c>
      <c r="DO22" s="836" t="s">
        <v>481</v>
      </c>
      <c r="DP22" s="836" t="s">
        <v>492</v>
      </c>
      <c r="DQ22" s="836" t="s">
        <v>481</v>
      </c>
      <c r="DR22" s="836" t="s">
        <v>481</v>
      </c>
      <c r="DS22" s="836" t="s">
        <v>489</v>
      </c>
      <c r="DT22" s="836" t="s">
        <v>6530</v>
      </c>
      <c r="DU22" s="836">
        <v>72</v>
      </c>
      <c r="DV22" s="836" t="s">
        <v>492</v>
      </c>
      <c r="DW22" s="836" t="s">
        <v>481</v>
      </c>
      <c r="DX22" s="836" t="s">
        <v>481</v>
      </c>
      <c r="DY22" s="836" t="s">
        <v>492</v>
      </c>
      <c r="DZ22" s="836" t="s">
        <v>481</v>
      </c>
      <c r="EA22" s="836" t="s">
        <v>481</v>
      </c>
      <c r="EB22" s="836" t="s">
        <v>492</v>
      </c>
      <c r="EC22" s="836" t="s">
        <v>481</v>
      </c>
      <c r="ED22" s="836" t="s">
        <v>481</v>
      </c>
      <c r="EE22" s="836" t="s">
        <v>492</v>
      </c>
      <c r="EF22" s="836" t="s">
        <v>481</v>
      </c>
      <c r="EG22" s="836" t="s">
        <v>481</v>
      </c>
      <c r="EH22" s="836" t="s">
        <v>489</v>
      </c>
      <c r="EI22" s="836" t="s">
        <v>1941</v>
      </c>
      <c r="EJ22" s="836">
        <v>7</v>
      </c>
      <c r="EK22" s="836" t="s">
        <v>481</v>
      </c>
      <c r="EL22" s="836" t="s">
        <v>481</v>
      </c>
      <c r="EM22" s="836" t="s">
        <v>481</v>
      </c>
      <c r="EN22" s="836"/>
      <c r="EO22" s="836"/>
      <c r="EP22" s="836"/>
      <c r="EQ22" s="836" t="s">
        <v>492</v>
      </c>
      <c r="ER22" s="836" t="s">
        <v>481</v>
      </c>
      <c r="ES22" s="836" t="s">
        <v>481</v>
      </c>
      <c r="ET22" s="836" t="s">
        <v>7097</v>
      </c>
      <c r="EU22" s="890" t="s">
        <v>481</v>
      </c>
      <c r="EV22" s="836" t="s">
        <v>7248</v>
      </c>
      <c r="EW22" s="836" t="s">
        <v>7387</v>
      </c>
      <c r="EX22" s="836" t="s">
        <v>7428</v>
      </c>
      <c r="EY22" s="836">
        <v>1</v>
      </c>
      <c r="EZ22" s="836">
        <v>14</v>
      </c>
      <c r="FA22" s="836" t="s">
        <v>7537</v>
      </c>
      <c r="FB22" s="836" t="s">
        <v>7791</v>
      </c>
      <c r="FC22" s="836" t="s">
        <v>8013</v>
      </c>
      <c r="FD22" s="836" t="s">
        <v>801</v>
      </c>
      <c r="FE22" s="836" t="s">
        <v>802</v>
      </c>
      <c r="FF22" s="836" t="s">
        <v>803</v>
      </c>
    </row>
    <row r="23" spans="5:162" ht="60" customHeight="1" x14ac:dyDescent="0.2">
      <c r="E23" s="1101" t="s">
        <v>8717</v>
      </c>
      <c r="F23" s="1101" t="s">
        <v>8688</v>
      </c>
      <c r="G23" s="847" t="s">
        <v>17</v>
      </c>
      <c r="H23" s="847" t="s">
        <v>99</v>
      </c>
      <c r="I23" s="834" t="s">
        <v>3475</v>
      </c>
      <c r="J23" s="836" t="s">
        <v>3734</v>
      </c>
      <c r="K23" s="836" t="s">
        <v>3921</v>
      </c>
      <c r="L23" s="836">
        <v>2021</v>
      </c>
      <c r="M23" s="882" t="s">
        <v>4002</v>
      </c>
      <c r="N23" s="882" t="s">
        <v>852</v>
      </c>
      <c r="O23" s="836" t="s">
        <v>4220</v>
      </c>
      <c r="P23" s="890" t="s">
        <v>481</v>
      </c>
      <c r="Q23" s="890" t="s">
        <v>481</v>
      </c>
      <c r="R23" s="890" t="s">
        <v>481</v>
      </c>
      <c r="S23" s="890" t="s">
        <v>481</v>
      </c>
      <c r="T23" s="890" t="s">
        <v>481</v>
      </c>
      <c r="U23" s="890" t="s">
        <v>481</v>
      </c>
      <c r="V23" s="890" t="s">
        <v>481</v>
      </c>
      <c r="W23" s="890"/>
      <c r="X23" s="890"/>
      <c r="Y23" s="890"/>
      <c r="Z23" s="890"/>
      <c r="AA23" s="836" t="s">
        <v>5383</v>
      </c>
      <c r="AB23" s="836" t="s">
        <v>5633</v>
      </c>
      <c r="AC23" s="836" t="s">
        <v>455</v>
      </c>
      <c r="AD23" s="836" t="s">
        <v>5848</v>
      </c>
      <c r="AE23" s="883">
        <v>0.14499999999999999</v>
      </c>
      <c r="AF23" s="850">
        <f>AH23+AK23+AN23+AO23+AQ23+AR23+AT23</f>
        <v>0.14500000000000002</v>
      </c>
      <c r="AG23" s="850">
        <f t="shared" si="2"/>
        <v>0</v>
      </c>
      <c r="AH23" s="884"/>
      <c r="AI23" s="884"/>
      <c r="AJ23" s="884"/>
      <c r="AK23" s="884">
        <v>0.115</v>
      </c>
      <c r="AL23" s="885">
        <f t="shared" si="6"/>
        <v>0.79310344827586221</v>
      </c>
      <c r="AM23" s="885">
        <v>2.0000000000000001E-4</v>
      </c>
      <c r="AN23" s="884">
        <v>1.4999999999999999E-2</v>
      </c>
      <c r="AO23" s="884"/>
      <c r="AP23" s="886">
        <v>0.10340000000000001</v>
      </c>
      <c r="AQ23" s="887">
        <v>1.4999999999999999E-2</v>
      </c>
      <c r="AR23" s="890"/>
      <c r="AS23" s="888">
        <f>AQ23/AE23</f>
        <v>0.10344827586206896</v>
      </c>
      <c r="AT23" s="888"/>
      <c r="AU23" s="888"/>
      <c r="AV23" s="888"/>
      <c r="AW23" s="888"/>
      <c r="AX23" s="888"/>
      <c r="AY23" s="836" t="s">
        <v>492</v>
      </c>
      <c r="AZ23" s="836" t="s">
        <v>481</v>
      </c>
      <c r="BA23" s="836" t="s">
        <v>481</v>
      </c>
      <c r="BB23" s="836" t="s">
        <v>492</v>
      </c>
      <c r="BC23" s="887">
        <v>0.1</v>
      </c>
      <c r="BD23" s="888">
        <v>2.0000000000000001E-4</v>
      </c>
      <c r="BE23" s="836">
        <v>1</v>
      </c>
      <c r="BF23" s="836">
        <v>1</v>
      </c>
      <c r="BG23" s="836">
        <v>1</v>
      </c>
      <c r="BH23" s="890"/>
      <c r="BI23" s="890"/>
      <c r="BJ23" s="890"/>
      <c r="BK23" s="890"/>
      <c r="BL23" s="890"/>
      <c r="BM23" s="890"/>
      <c r="BN23" s="890"/>
      <c r="BO23" s="890"/>
      <c r="BP23" s="890"/>
      <c r="BQ23" s="890"/>
      <c r="BR23" s="890"/>
      <c r="BS23" s="836">
        <v>1</v>
      </c>
      <c r="BT23" s="890"/>
      <c r="BU23" s="890"/>
      <c r="BV23" s="890"/>
      <c r="BW23" s="890"/>
      <c r="BX23" s="890"/>
      <c r="BY23" s="890"/>
      <c r="BZ23" s="890"/>
      <c r="CA23" s="890"/>
      <c r="CB23" s="890"/>
      <c r="CC23" s="890">
        <f>SUM(BH23:CB23)</f>
        <v>1</v>
      </c>
      <c r="CD23" s="855">
        <f t="shared" si="3"/>
        <v>1</v>
      </c>
      <c r="CE23" s="855">
        <f t="shared" si="4"/>
        <v>0</v>
      </c>
      <c r="CF23" s="890">
        <v>0.1</v>
      </c>
      <c r="CG23" s="836" t="s">
        <v>6129</v>
      </c>
      <c r="CH23" s="836" t="s">
        <v>481</v>
      </c>
      <c r="CI23" s="889">
        <f t="shared" si="8"/>
        <v>5.7670126874279125E-3</v>
      </c>
      <c r="CJ23" s="890">
        <v>17.34</v>
      </c>
      <c r="CK23" s="269" t="s">
        <v>783</v>
      </c>
      <c r="CL23" s="890" t="s">
        <v>492</v>
      </c>
      <c r="CM23" s="890" t="s">
        <v>481</v>
      </c>
      <c r="CN23" s="890" t="s">
        <v>481</v>
      </c>
      <c r="CO23" s="890" t="s">
        <v>481</v>
      </c>
      <c r="CP23" s="890" t="s">
        <v>481</v>
      </c>
      <c r="CQ23" s="890">
        <v>1</v>
      </c>
      <c r="CR23" s="890" t="s">
        <v>492</v>
      </c>
      <c r="CS23" s="836" t="s">
        <v>481</v>
      </c>
      <c r="CT23" s="836" t="s">
        <v>481</v>
      </c>
      <c r="CU23" s="836" t="s">
        <v>489</v>
      </c>
      <c r="CV23" s="836" t="s">
        <v>6530</v>
      </c>
      <c r="CW23" s="836">
        <v>40</v>
      </c>
      <c r="CX23" s="836" t="s">
        <v>492</v>
      </c>
      <c r="CY23" s="836" t="s">
        <v>481</v>
      </c>
      <c r="CZ23" s="836" t="s">
        <v>481</v>
      </c>
      <c r="DA23" s="836" t="s">
        <v>492</v>
      </c>
      <c r="DB23" s="836" t="s">
        <v>481</v>
      </c>
      <c r="DC23" s="836" t="s">
        <v>481</v>
      </c>
      <c r="DD23" s="836" t="s">
        <v>492</v>
      </c>
      <c r="DE23" s="836" t="s">
        <v>481</v>
      </c>
      <c r="DF23" s="836" t="s">
        <v>481</v>
      </c>
      <c r="DG23" s="836" t="s">
        <v>492</v>
      </c>
      <c r="DH23" s="836" t="s">
        <v>481</v>
      </c>
      <c r="DI23" s="836" t="s">
        <v>481</v>
      </c>
      <c r="DJ23" s="836" t="s">
        <v>492</v>
      </c>
      <c r="DK23" s="836" t="s">
        <v>481</v>
      </c>
      <c r="DL23" s="836" t="s">
        <v>481</v>
      </c>
      <c r="DM23" s="836" t="s">
        <v>492</v>
      </c>
      <c r="DN23" s="836" t="s">
        <v>481</v>
      </c>
      <c r="DO23" s="836" t="s">
        <v>481</v>
      </c>
      <c r="DP23" s="836" t="s">
        <v>492</v>
      </c>
      <c r="DQ23" s="836" t="s">
        <v>481</v>
      </c>
      <c r="DR23" s="836" t="s">
        <v>481</v>
      </c>
      <c r="DS23" s="836" t="s">
        <v>489</v>
      </c>
      <c r="DT23" s="836" t="s">
        <v>6530</v>
      </c>
      <c r="DU23" s="836">
        <v>40</v>
      </c>
      <c r="DV23" s="836" t="s">
        <v>492</v>
      </c>
      <c r="DW23" s="836" t="s">
        <v>481</v>
      </c>
      <c r="DX23" s="836" t="s">
        <v>481</v>
      </c>
      <c r="DY23" s="836" t="s">
        <v>492</v>
      </c>
      <c r="DZ23" s="836" t="s">
        <v>481</v>
      </c>
      <c r="EA23" s="836" t="s">
        <v>481</v>
      </c>
      <c r="EB23" s="836" t="s">
        <v>492</v>
      </c>
      <c r="EC23" s="836" t="s">
        <v>481</v>
      </c>
      <c r="ED23" s="836" t="s">
        <v>481</v>
      </c>
      <c r="EE23" s="836" t="s">
        <v>492</v>
      </c>
      <c r="EF23" s="836" t="s">
        <v>481</v>
      </c>
      <c r="EG23" s="836" t="s">
        <v>481</v>
      </c>
      <c r="EH23" s="836" t="s">
        <v>489</v>
      </c>
      <c r="EI23" s="836" t="s">
        <v>1941</v>
      </c>
      <c r="EJ23" s="836">
        <v>9</v>
      </c>
      <c r="EK23" s="836" t="s">
        <v>481</v>
      </c>
      <c r="EL23" s="836" t="s">
        <v>481</v>
      </c>
      <c r="EM23" s="836" t="s">
        <v>481</v>
      </c>
      <c r="EN23" s="836"/>
      <c r="EO23" s="836"/>
      <c r="EP23" s="836"/>
      <c r="EQ23" s="836" t="s">
        <v>492</v>
      </c>
      <c r="ER23" s="836" t="s">
        <v>481</v>
      </c>
      <c r="ES23" s="836" t="s">
        <v>481</v>
      </c>
      <c r="ET23" s="836" t="s">
        <v>7098</v>
      </c>
      <c r="EU23" s="836" t="s">
        <v>481</v>
      </c>
      <c r="EV23" s="836" t="s">
        <v>481</v>
      </c>
      <c r="EW23" s="836" t="s">
        <v>7387</v>
      </c>
      <c r="EX23" s="836" t="s">
        <v>7428</v>
      </c>
      <c r="EY23" s="836">
        <v>1</v>
      </c>
      <c r="EZ23" s="836">
        <v>15</v>
      </c>
      <c r="FA23" s="836" t="s">
        <v>7538</v>
      </c>
      <c r="FB23" s="836" t="s">
        <v>7792</v>
      </c>
      <c r="FC23" s="836" t="s">
        <v>8014</v>
      </c>
      <c r="FD23" s="836" t="s">
        <v>801</v>
      </c>
      <c r="FE23" s="836" t="s">
        <v>802</v>
      </c>
      <c r="FF23" s="836" t="s">
        <v>803</v>
      </c>
    </row>
    <row r="24" spans="5:162" ht="76" customHeight="1" x14ac:dyDescent="0.2">
      <c r="E24" s="1101" t="s">
        <v>8717</v>
      </c>
      <c r="F24" s="1101" t="s">
        <v>8688</v>
      </c>
      <c r="G24" s="847" t="s">
        <v>17</v>
      </c>
      <c r="H24" s="847" t="s">
        <v>99</v>
      </c>
      <c r="I24" s="834" t="s">
        <v>3476</v>
      </c>
      <c r="J24" s="836" t="s">
        <v>3734</v>
      </c>
      <c r="K24" s="836" t="s">
        <v>3921</v>
      </c>
      <c r="L24" s="836">
        <v>2020</v>
      </c>
      <c r="M24" s="882" t="s">
        <v>4001</v>
      </c>
      <c r="N24" s="882" t="s">
        <v>4074</v>
      </c>
      <c r="O24" s="836" t="s">
        <v>4221</v>
      </c>
      <c r="P24" s="836" t="s">
        <v>4424</v>
      </c>
      <c r="Q24" s="890" t="s">
        <v>481</v>
      </c>
      <c r="R24" s="890" t="s">
        <v>481</v>
      </c>
      <c r="S24" s="890" t="s">
        <v>481</v>
      </c>
      <c r="T24" s="890" t="s">
        <v>481</v>
      </c>
      <c r="U24" s="890" t="s">
        <v>481</v>
      </c>
      <c r="V24" s="890" t="s">
        <v>481</v>
      </c>
      <c r="W24" s="890"/>
      <c r="X24" s="890"/>
      <c r="Y24" s="890"/>
      <c r="Z24" s="890"/>
      <c r="AA24" s="836" t="s">
        <v>5384</v>
      </c>
      <c r="AB24" s="836" t="s">
        <v>5634</v>
      </c>
      <c r="AC24" s="836" t="s">
        <v>455</v>
      </c>
      <c r="AD24" s="836" t="s">
        <v>5848</v>
      </c>
      <c r="AE24" s="883">
        <v>0.132802</v>
      </c>
      <c r="AF24" s="850">
        <f t="shared" si="1"/>
        <v>0.132802</v>
      </c>
      <c r="AG24" s="850">
        <f t="shared" si="2"/>
        <v>0</v>
      </c>
      <c r="AH24" s="884"/>
      <c r="AI24" s="884"/>
      <c r="AJ24" s="884"/>
      <c r="AK24" s="884">
        <v>8.8501999999999997E-2</v>
      </c>
      <c r="AL24" s="885">
        <f t="shared" si="6"/>
        <v>0.66642068643544516</v>
      </c>
      <c r="AM24" s="885">
        <v>7.2200506165012038E-5</v>
      </c>
      <c r="AN24" s="884">
        <v>4.3E-3</v>
      </c>
      <c r="AO24" s="890"/>
      <c r="AP24" s="886">
        <v>3.2379030436288612E-2</v>
      </c>
      <c r="AQ24" s="887">
        <v>0.04</v>
      </c>
      <c r="AR24" s="890"/>
      <c r="AS24" s="888">
        <f>AQ24/AE24</f>
        <v>0.30120028312826613</v>
      </c>
      <c r="AT24" s="888"/>
      <c r="AU24" s="888"/>
      <c r="AV24" s="888"/>
      <c r="AW24" s="888"/>
      <c r="AX24" s="888"/>
      <c r="AY24" s="836" t="s">
        <v>489</v>
      </c>
      <c r="AZ24" s="836" t="s">
        <v>5993</v>
      </c>
      <c r="BA24" s="836" t="s">
        <v>481</v>
      </c>
      <c r="BB24" s="836" t="s">
        <v>492</v>
      </c>
      <c r="BC24" s="887">
        <v>0.3</v>
      </c>
      <c r="BD24" s="888">
        <v>3.4641379305362126E-4</v>
      </c>
      <c r="BE24" s="836">
        <v>1</v>
      </c>
      <c r="BF24" s="836">
        <v>1</v>
      </c>
      <c r="BG24" s="836">
        <v>1</v>
      </c>
      <c r="BH24" s="836"/>
      <c r="BI24" s="836"/>
      <c r="BJ24" s="836"/>
      <c r="BK24" s="836"/>
      <c r="BL24" s="836"/>
      <c r="BM24" s="836"/>
      <c r="BN24" s="836"/>
      <c r="BO24" s="836"/>
      <c r="BP24" s="836"/>
      <c r="BQ24" s="836"/>
      <c r="BR24" s="836"/>
      <c r="BS24" s="836"/>
      <c r="BT24" s="836">
        <v>1</v>
      </c>
      <c r="BU24" s="836"/>
      <c r="BV24" s="836"/>
      <c r="BW24" s="836"/>
      <c r="BX24" s="836"/>
      <c r="BY24" s="836"/>
      <c r="BZ24" s="836"/>
      <c r="CA24" s="836"/>
      <c r="CB24" s="836"/>
      <c r="CC24" s="890">
        <f>SUM(BH24:CB24)</f>
        <v>1</v>
      </c>
      <c r="CD24" s="855">
        <f t="shared" si="3"/>
        <v>1</v>
      </c>
      <c r="CE24" s="855">
        <f t="shared" si="4"/>
        <v>0</v>
      </c>
      <c r="CF24" s="836">
        <v>0.04</v>
      </c>
      <c r="CG24" s="836" t="s">
        <v>6129</v>
      </c>
      <c r="CH24" s="836" t="s">
        <v>481</v>
      </c>
      <c r="CI24" s="889">
        <f t="shared" si="8"/>
        <v>1.456293006152838E-3</v>
      </c>
      <c r="CJ24" s="890">
        <v>27.466999999999999</v>
      </c>
      <c r="CK24" s="269" t="s">
        <v>783</v>
      </c>
      <c r="CL24" s="890" t="s">
        <v>492</v>
      </c>
      <c r="CM24" s="890" t="s">
        <v>481</v>
      </c>
      <c r="CN24" s="890" t="s">
        <v>481</v>
      </c>
      <c r="CO24" s="890" t="s">
        <v>481</v>
      </c>
      <c r="CP24" s="890" t="s">
        <v>481</v>
      </c>
      <c r="CQ24" s="836">
        <v>5</v>
      </c>
      <c r="CR24" s="836" t="s">
        <v>492</v>
      </c>
      <c r="CS24" s="836" t="s">
        <v>481</v>
      </c>
      <c r="CT24" s="836" t="s">
        <v>481</v>
      </c>
      <c r="CU24" s="836" t="s">
        <v>489</v>
      </c>
      <c r="CV24" s="836" t="s">
        <v>6530</v>
      </c>
      <c r="CW24" s="836">
        <v>22</v>
      </c>
      <c r="CX24" s="836" t="s">
        <v>492</v>
      </c>
      <c r="CY24" s="836" t="s">
        <v>481</v>
      </c>
      <c r="CZ24" s="836" t="s">
        <v>481</v>
      </c>
      <c r="DA24" s="836" t="s">
        <v>492</v>
      </c>
      <c r="DB24" s="836" t="s">
        <v>481</v>
      </c>
      <c r="DC24" s="836" t="s">
        <v>481</v>
      </c>
      <c r="DD24" s="836" t="s">
        <v>492</v>
      </c>
      <c r="DE24" s="836" t="s">
        <v>481</v>
      </c>
      <c r="DF24" s="836" t="s">
        <v>481</v>
      </c>
      <c r="DG24" s="836" t="s">
        <v>492</v>
      </c>
      <c r="DH24" s="836" t="s">
        <v>481</v>
      </c>
      <c r="DI24" s="836" t="s">
        <v>481</v>
      </c>
      <c r="DJ24" s="836" t="s">
        <v>492</v>
      </c>
      <c r="DK24" s="836" t="s">
        <v>481</v>
      </c>
      <c r="DL24" s="836" t="s">
        <v>481</v>
      </c>
      <c r="DM24" s="836" t="s">
        <v>492</v>
      </c>
      <c r="DN24" s="836" t="s">
        <v>481</v>
      </c>
      <c r="DO24" s="836" t="s">
        <v>481</v>
      </c>
      <c r="DP24" s="836" t="s">
        <v>492</v>
      </c>
      <c r="DQ24" s="836" t="s">
        <v>481</v>
      </c>
      <c r="DR24" s="836" t="s">
        <v>481</v>
      </c>
      <c r="DS24" s="836" t="s">
        <v>489</v>
      </c>
      <c r="DT24" s="836" t="s">
        <v>6530</v>
      </c>
      <c r="DU24" s="836">
        <v>22</v>
      </c>
      <c r="DV24" s="836" t="s">
        <v>492</v>
      </c>
      <c r="DW24" s="836" t="s">
        <v>481</v>
      </c>
      <c r="DX24" s="836" t="s">
        <v>481</v>
      </c>
      <c r="DY24" s="836" t="s">
        <v>492</v>
      </c>
      <c r="DZ24" s="836" t="s">
        <v>481</v>
      </c>
      <c r="EA24" s="836" t="s">
        <v>481</v>
      </c>
      <c r="EB24" s="836" t="s">
        <v>492</v>
      </c>
      <c r="EC24" s="836" t="s">
        <v>481</v>
      </c>
      <c r="ED24" s="836" t="s">
        <v>481</v>
      </c>
      <c r="EE24" s="836" t="s">
        <v>492</v>
      </c>
      <c r="EF24" s="836" t="s">
        <v>481</v>
      </c>
      <c r="EG24" s="836" t="s">
        <v>481</v>
      </c>
      <c r="EH24" s="836" t="s">
        <v>489</v>
      </c>
      <c r="EI24" s="836" t="s">
        <v>1941</v>
      </c>
      <c r="EJ24" s="836">
        <v>7</v>
      </c>
      <c r="EK24" s="836" t="s">
        <v>481</v>
      </c>
      <c r="EL24" s="836" t="s">
        <v>481</v>
      </c>
      <c r="EM24" s="836" t="s">
        <v>481</v>
      </c>
      <c r="EN24" s="836"/>
      <c r="EO24" s="836"/>
      <c r="EP24" s="836"/>
      <c r="EQ24" s="836" t="s">
        <v>492</v>
      </c>
      <c r="ER24" s="836" t="s">
        <v>481</v>
      </c>
      <c r="ES24" s="836" t="s">
        <v>481</v>
      </c>
      <c r="ET24" s="836" t="s">
        <v>4424</v>
      </c>
      <c r="EU24" s="836" t="s">
        <v>481</v>
      </c>
      <c r="EV24" s="836" t="s">
        <v>7249</v>
      </c>
      <c r="EW24" s="836" t="s">
        <v>7387</v>
      </c>
      <c r="EX24" s="836" t="s">
        <v>7428</v>
      </c>
      <c r="EY24" s="836">
        <v>1</v>
      </c>
      <c r="EZ24" s="836">
        <v>14</v>
      </c>
      <c r="FA24" s="836" t="s">
        <v>7539</v>
      </c>
      <c r="FB24" s="836" t="s">
        <v>7793</v>
      </c>
      <c r="FC24" s="836" t="s">
        <v>8015</v>
      </c>
      <c r="FD24" s="836" t="s">
        <v>801</v>
      </c>
      <c r="FE24" s="836" t="s">
        <v>802</v>
      </c>
      <c r="FF24" s="836" t="s">
        <v>803</v>
      </c>
    </row>
    <row r="25" spans="5:162" ht="61" customHeight="1" x14ac:dyDescent="0.2">
      <c r="E25" s="1101" t="s">
        <v>8717</v>
      </c>
      <c r="F25" s="1101" t="s">
        <v>8687</v>
      </c>
      <c r="G25" s="847" t="s">
        <v>18</v>
      </c>
      <c r="H25" s="847" t="s">
        <v>100</v>
      </c>
      <c r="I25" s="847"/>
      <c r="J25" s="834" t="s">
        <v>689</v>
      </c>
      <c r="K25" s="834" t="s">
        <v>689</v>
      </c>
      <c r="L25" s="848">
        <v>2021</v>
      </c>
      <c r="M25" s="891">
        <v>44256</v>
      </c>
      <c r="N25" s="891">
        <v>44561</v>
      </c>
      <c r="O25" s="834" t="s">
        <v>690</v>
      </c>
      <c r="P25" s="834"/>
      <c r="Q25" s="834" t="s">
        <v>690</v>
      </c>
      <c r="R25" s="834" t="s">
        <v>690</v>
      </c>
      <c r="S25" s="834" t="s">
        <v>691</v>
      </c>
      <c r="T25" s="834" t="s">
        <v>692</v>
      </c>
      <c r="U25" s="834" t="s">
        <v>693</v>
      </c>
      <c r="V25" s="834" t="s">
        <v>694</v>
      </c>
      <c r="W25" s="834" t="s">
        <v>481</v>
      </c>
      <c r="X25" s="834" t="s">
        <v>481</v>
      </c>
      <c r="Y25" s="834" t="s">
        <v>695</v>
      </c>
      <c r="Z25" s="834" t="s">
        <v>696</v>
      </c>
      <c r="AA25" s="834" t="s">
        <v>697</v>
      </c>
      <c r="AB25" s="834" t="s">
        <v>697</v>
      </c>
      <c r="AC25" s="834" t="s">
        <v>698</v>
      </c>
      <c r="AD25" s="834" t="s">
        <v>699</v>
      </c>
      <c r="AE25" s="850">
        <f t="shared" si="5"/>
        <v>1049.3036999999999</v>
      </c>
      <c r="AF25" s="850">
        <f t="shared" si="1"/>
        <v>1049.3036999999999</v>
      </c>
      <c r="AG25" s="850">
        <f t="shared" si="2"/>
        <v>0</v>
      </c>
      <c r="AH25" s="850">
        <v>990.90970000000004</v>
      </c>
      <c r="AI25" s="850">
        <v>94.43</v>
      </c>
      <c r="AJ25" s="850">
        <v>0.79</v>
      </c>
      <c r="AK25" s="850">
        <v>58.076999999999998</v>
      </c>
      <c r="AL25" s="850">
        <v>5.53</v>
      </c>
      <c r="AM25" s="850"/>
      <c r="AN25" s="850">
        <v>0.317</v>
      </c>
      <c r="AO25" s="850"/>
      <c r="AP25" s="850">
        <v>0.03</v>
      </c>
      <c r="AQ25" s="850">
        <v>0</v>
      </c>
      <c r="AR25" s="850"/>
      <c r="AS25" s="850">
        <v>0</v>
      </c>
      <c r="AT25" s="850">
        <v>0</v>
      </c>
      <c r="AU25" s="850">
        <v>0</v>
      </c>
      <c r="AV25" s="834" t="s">
        <v>700</v>
      </c>
      <c r="AW25" s="834" t="s">
        <v>700</v>
      </c>
      <c r="AX25" s="834" t="s">
        <v>700</v>
      </c>
      <c r="AY25" s="834" t="s">
        <v>489</v>
      </c>
      <c r="AZ25" s="850" t="s">
        <v>700</v>
      </c>
      <c r="BA25" s="850" t="s">
        <v>700</v>
      </c>
      <c r="BB25" s="850" t="s">
        <v>700</v>
      </c>
      <c r="BC25" s="850">
        <v>2292.0779000000002</v>
      </c>
      <c r="BD25" s="850">
        <v>1.33</v>
      </c>
      <c r="BE25" s="853">
        <v>343</v>
      </c>
      <c r="BF25" s="853">
        <v>342</v>
      </c>
      <c r="BG25" s="853">
        <v>342</v>
      </c>
      <c r="BH25" s="853">
        <v>5</v>
      </c>
      <c r="BI25" s="853">
        <v>70</v>
      </c>
      <c r="BJ25" s="853">
        <v>53</v>
      </c>
      <c r="BK25" s="853">
        <v>1</v>
      </c>
      <c r="BL25" s="853">
        <v>0</v>
      </c>
      <c r="BM25" s="853">
        <v>3</v>
      </c>
      <c r="BN25" s="853">
        <v>32</v>
      </c>
      <c r="BO25" s="853">
        <v>24</v>
      </c>
      <c r="BP25" s="853">
        <v>24</v>
      </c>
      <c r="BQ25" s="853">
        <v>13</v>
      </c>
      <c r="BR25" s="853">
        <v>66</v>
      </c>
      <c r="BS25" s="853">
        <v>23</v>
      </c>
      <c r="BT25" s="853">
        <v>5</v>
      </c>
      <c r="BU25" s="853">
        <v>3</v>
      </c>
      <c r="BV25" s="853">
        <v>0</v>
      </c>
      <c r="BW25" s="853">
        <v>0</v>
      </c>
      <c r="BX25" s="853">
        <v>3</v>
      </c>
      <c r="BY25" s="853">
        <v>5</v>
      </c>
      <c r="BZ25" s="853">
        <v>2</v>
      </c>
      <c r="CA25" s="853">
        <v>0</v>
      </c>
      <c r="CB25" s="853">
        <v>10</v>
      </c>
      <c r="CC25" s="854">
        <f t="shared" si="7"/>
        <v>342</v>
      </c>
      <c r="CD25" s="855">
        <f t="shared" si="3"/>
        <v>342</v>
      </c>
      <c r="CE25" s="855">
        <f t="shared" si="4"/>
        <v>0</v>
      </c>
      <c r="CF25" s="850">
        <v>595.9</v>
      </c>
      <c r="CG25" s="850" t="s">
        <v>702</v>
      </c>
      <c r="CH25" s="850" t="s">
        <v>703</v>
      </c>
      <c r="CI25" s="850">
        <v>38.6</v>
      </c>
      <c r="CJ25" s="850">
        <v>1541.3</v>
      </c>
      <c r="CK25" s="892" t="s">
        <v>704</v>
      </c>
      <c r="CL25" s="834" t="s">
        <v>451</v>
      </c>
      <c r="CM25" s="834" t="s">
        <v>451</v>
      </c>
      <c r="CN25" s="834" t="s">
        <v>451</v>
      </c>
      <c r="CO25" s="834" t="s">
        <v>451</v>
      </c>
      <c r="CP25" s="834" t="s">
        <v>451</v>
      </c>
      <c r="CQ25" s="834">
        <v>4</v>
      </c>
      <c r="CR25" s="850" t="s">
        <v>457</v>
      </c>
      <c r="CS25" s="850" t="s">
        <v>705</v>
      </c>
      <c r="CT25" s="850">
        <v>5326</v>
      </c>
      <c r="CU25" s="850" t="s">
        <v>457</v>
      </c>
      <c r="CV25" s="850" t="s">
        <v>706</v>
      </c>
      <c r="CW25" s="850">
        <v>13285</v>
      </c>
      <c r="CX25" s="850" t="s">
        <v>457</v>
      </c>
      <c r="CY25" s="850" t="s">
        <v>706</v>
      </c>
      <c r="CZ25" s="850">
        <v>4586</v>
      </c>
      <c r="DA25" s="850" t="s">
        <v>457</v>
      </c>
      <c r="DB25" s="850" t="s">
        <v>706</v>
      </c>
      <c r="DC25" s="850">
        <v>6054</v>
      </c>
      <c r="DD25" s="850" t="s">
        <v>451</v>
      </c>
      <c r="DE25" s="850" t="s">
        <v>481</v>
      </c>
      <c r="DF25" s="850" t="s">
        <v>481</v>
      </c>
      <c r="DG25" s="850" t="s">
        <v>451</v>
      </c>
      <c r="DH25" s="850" t="s">
        <v>451</v>
      </c>
      <c r="DI25" s="850" t="s">
        <v>451</v>
      </c>
      <c r="DJ25" s="850" t="s">
        <v>457</v>
      </c>
      <c r="DK25" s="850" t="s">
        <v>707</v>
      </c>
      <c r="DL25" s="850">
        <v>4258</v>
      </c>
      <c r="DM25" s="850" t="s">
        <v>481</v>
      </c>
      <c r="DN25" s="850" t="s">
        <v>481</v>
      </c>
      <c r="DO25" s="850" t="s">
        <v>481</v>
      </c>
      <c r="DP25" s="850" t="s">
        <v>451</v>
      </c>
      <c r="DQ25" s="850" t="s">
        <v>451</v>
      </c>
      <c r="DR25" s="850" t="s">
        <v>451</v>
      </c>
      <c r="DS25" s="850" t="s">
        <v>457</v>
      </c>
      <c r="DT25" s="850" t="s">
        <v>706</v>
      </c>
      <c r="DU25" s="850">
        <v>13285</v>
      </c>
      <c r="DV25" s="893" t="s">
        <v>708</v>
      </c>
      <c r="DW25" s="850" t="s">
        <v>481</v>
      </c>
      <c r="DX25" s="850" t="s">
        <v>481</v>
      </c>
      <c r="DY25" s="850" t="s">
        <v>481</v>
      </c>
      <c r="DZ25" s="850" t="s">
        <v>481</v>
      </c>
      <c r="EA25" s="850" t="s">
        <v>481</v>
      </c>
      <c r="EB25" s="850" t="s">
        <v>481</v>
      </c>
      <c r="EC25" s="850" t="s">
        <v>481</v>
      </c>
      <c r="ED25" s="850" t="s">
        <v>481</v>
      </c>
      <c r="EE25" s="850" t="s">
        <v>457</v>
      </c>
      <c r="EF25" s="850" t="s">
        <v>709</v>
      </c>
      <c r="EG25" s="850">
        <v>396</v>
      </c>
      <c r="EH25" s="850" t="s">
        <v>457</v>
      </c>
      <c r="EI25" s="850" t="s">
        <v>710</v>
      </c>
      <c r="EJ25" s="850">
        <v>62</v>
      </c>
      <c r="EK25" s="850" t="s">
        <v>481</v>
      </c>
      <c r="EL25" s="850" t="s">
        <v>481</v>
      </c>
      <c r="EM25" s="850" t="s">
        <v>481</v>
      </c>
      <c r="EN25" s="863">
        <v>1</v>
      </c>
      <c r="EO25" s="834"/>
      <c r="EP25" s="850">
        <v>22</v>
      </c>
      <c r="EQ25" s="850" t="s">
        <v>451</v>
      </c>
      <c r="ER25" s="850" t="s">
        <v>451</v>
      </c>
      <c r="ES25" s="892" t="s">
        <v>711</v>
      </c>
      <c r="ET25" s="850" t="s">
        <v>481</v>
      </c>
      <c r="EU25" s="834" t="s">
        <v>711</v>
      </c>
      <c r="EV25" s="850" t="s">
        <v>712</v>
      </c>
      <c r="EW25" s="850" t="s">
        <v>451</v>
      </c>
      <c r="EX25" s="850" t="s">
        <v>713</v>
      </c>
      <c r="EY25" s="856">
        <v>88</v>
      </c>
      <c r="EZ25" s="850">
        <v>1387</v>
      </c>
      <c r="FA25" s="850" t="s">
        <v>714</v>
      </c>
      <c r="FB25" s="850" t="s">
        <v>715</v>
      </c>
      <c r="FC25" s="894" t="s">
        <v>716</v>
      </c>
      <c r="FD25" s="834" t="s">
        <v>717</v>
      </c>
      <c r="FE25" s="834" t="s">
        <v>718</v>
      </c>
      <c r="FF25" s="873" t="s">
        <v>719</v>
      </c>
    </row>
    <row r="26" spans="5:162" ht="37" customHeight="1" x14ac:dyDescent="0.2">
      <c r="E26" s="1101" t="s">
        <v>6630</v>
      </c>
      <c r="F26" s="1101" t="s">
        <v>8687</v>
      </c>
      <c r="G26" s="847" t="s">
        <v>18</v>
      </c>
      <c r="H26" s="847" t="s">
        <v>100</v>
      </c>
      <c r="I26" s="847"/>
      <c r="J26" s="847" t="s">
        <v>720</v>
      </c>
      <c r="K26" s="847" t="s">
        <v>721</v>
      </c>
      <c r="L26" s="848">
        <v>2018</v>
      </c>
      <c r="M26" s="849">
        <v>44316</v>
      </c>
      <c r="N26" s="849" t="s">
        <v>722</v>
      </c>
      <c r="O26" s="847" t="s">
        <v>723</v>
      </c>
      <c r="P26" s="847"/>
      <c r="Q26" s="847" t="s">
        <v>724</v>
      </c>
      <c r="R26" s="150" t="s">
        <v>725</v>
      </c>
      <c r="S26" s="834" t="s">
        <v>726</v>
      </c>
      <c r="T26" s="834" t="s">
        <v>726</v>
      </c>
      <c r="U26" s="834" t="s">
        <v>727</v>
      </c>
      <c r="V26" s="834" t="s">
        <v>728</v>
      </c>
      <c r="W26" s="847" t="s">
        <v>729</v>
      </c>
      <c r="X26" s="150" t="s">
        <v>730</v>
      </c>
      <c r="Y26" s="834" t="s">
        <v>726</v>
      </c>
      <c r="Z26" s="834" t="s">
        <v>726</v>
      </c>
      <c r="AA26" s="834" t="s">
        <v>731</v>
      </c>
      <c r="AB26" s="834" t="s">
        <v>731</v>
      </c>
      <c r="AC26" s="834" t="s">
        <v>553</v>
      </c>
      <c r="AD26" s="834" t="s">
        <v>732</v>
      </c>
      <c r="AE26" s="850">
        <f t="shared" si="5"/>
        <v>21.213000000000001</v>
      </c>
      <c r="AF26" s="850">
        <f t="shared" si="1"/>
        <v>21.213000000000001</v>
      </c>
      <c r="AG26" s="850">
        <f t="shared" si="2"/>
        <v>0</v>
      </c>
      <c r="AH26" s="850">
        <v>15.91</v>
      </c>
      <c r="AI26" s="863">
        <v>0.75</v>
      </c>
      <c r="AJ26" s="851">
        <v>1E-4</v>
      </c>
      <c r="AK26" s="850">
        <v>5.3029999999999999</v>
      </c>
      <c r="AL26" s="863">
        <v>0.25</v>
      </c>
      <c r="AM26" s="863"/>
      <c r="AN26" s="850">
        <v>0</v>
      </c>
      <c r="AO26" s="850"/>
      <c r="AP26" s="851">
        <v>0</v>
      </c>
      <c r="AQ26" s="850">
        <v>0</v>
      </c>
      <c r="AR26" s="850"/>
      <c r="AS26" s="851">
        <v>0</v>
      </c>
      <c r="AT26" s="850"/>
      <c r="AU26" s="851" t="s">
        <v>726</v>
      </c>
      <c r="AV26" s="834" t="s">
        <v>726</v>
      </c>
      <c r="AW26" s="834" t="s">
        <v>726</v>
      </c>
      <c r="AX26" s="834" t="s">
        <v>726</v>
      </c>
      <c r="AY26" s="834" t="s">
        <v>457</v>
      </c>
      <c r="AZ26" s="834" t="s">
        <v>733</v>
      </c>
      <c r="BA26" s="834" t="s">
        <v>726</v>
      </c>
      <c r="BB26" s="834" t="s">
        <v>734</v>
      </c>
      <c r="BC26" s="895">
        <v>16</v>
      </c>
      <c r="BD26" s="851">
        <v>9.0000000000000006E-5</v>
      </c>
      <c r="BE26" s="853">
        <v>625</v>
      </c>
      <c r="BF26" s="853">
        <v>426</v>
      </c>
      <c r="BG26" s="853">
        <v>51</v>
      </c>
      <c r="BH26" s="853">
        <v>3</v>
      </c>
      <c r="BI26" s="853">
        <v>5</v>
      </c>
      <c r="BJ26" s="853">
        <v>0</v>
      </c>
      <c r="BK26" s="853">
        <v>1</v>
      </c>
      <c r="BL26" s="853">
        <v>0</v>
      </c>
      <c r="BM26" s="853">
        <v>1</v>
      </c>
      <c r="BN26" s="853">
        <v>0</v>
      </c>
      <c r="BO26" s="853">
        <v>3</v>
      </c>
      <c r="BP26" s="853">
        <v>12</v>
      </c>
      <c r="BQ26" s="853">
        <v>4</v>
      </c>
      <c r="BR26" s="853">
        <v>15</v>
      </c>
      <c r="BS26" s="853">
        <v>2</v>
      </c>
      <c r="BT26" s="853">
        <v>3</v>
      </c>
      <c r="BU26" s="853">
        <v>0</v>
      </c>
      <c r="BV26" s="853">
        <v>0</v>
      </c>
      <c r="BW26" s="853">
        <v>0</v>
      </c>
      <c r="BX26" s="853">
        <v>0</v>
      </c>
      <c r="BY26" s="853">
        <v>0</v>
      </c>
      <c r="BZ26" s="853">
        <v>0</v>
      </c>
      <c r="CA26" s="853">
        <v>0</v>
      </c>
      <c r="CB26" s="853">
        <v>2</v>
      </c>
      <c r="CC26" s="854">
        <f t="shared" si="7"/>
        <v>51</v>
      </c>
      <c r="CD26" s="855">
        <f t="shared" si="3"/>
        <v>51</v>
      </c>
      <c r="CE26" s="855">
        <f t="shared" si="4"/>
        <v>0</v>
      </c>
      <c r="CF26" s="850">
        <v>27.03</v>
      </c>
      <c r="CG26" s="834" t="s">
        <v>735</v>
      </c>
      <c r="CH26" s="834" t="s">
        <v>736</v>
      </c>
      <c r="CI26" s="851">
        <v>1.7500000000000002E-2</v>
      </c>
      <c r="CJ26" s="850">
        <v>1541.3</v>
      </c>
      <c r="CK26" s="860" t="s">
        <v>704</v>
      </c>
      <c r="CL26" s="834" t="s">
        <v>451</v>
      </c>
      <c r="CM26" s="834" t="s">
        <v>451</v>
      </c>
      <c r="CN26" s="834" t="s">
        <v>451</v>
      </c>
      <c r="CO26" s="853" t="s">
        <v>451</v>
      </c>
      <c r="CP26" s="853" t="s">
        <v>451</v>
      </c>
      <c r="CQ26" s="853">
        <v>2</v>
      </c>
      <c r="CR26" s="834" t="s">
        <v>451</v>
      </c>
      <c r="CS26" s="834" t="s">
        <v>451</v>
      </c>
      <c r="CT26" s="853">
        <v>0</v>
      </c>
      <c r="CU26" s="834" t="s">
        <v>451</v>
      </c>
      <c r="CV26" s="834" t="s">
        <v>451</v>
      </c>
      <c r="CW26" s="853" t="s">
        <v>451</v>
      </c>
      <c r="CX26" s="853" t="s">
        <v>457</v>
      </c>
      <c r="CY26" s="853" t="s">
        <v>451</v>
      </c>
      <c r="CZ26" s="853">
        <v>84343</v>
      </c>
      <c r="DA26" s="853" t="s">
        <v>451</v>
      </c>
      <c r="DB26" s="853" t="s">
        <v>451</v>
      </c>
      <c r="DC26" s="853" t="s">
        <v>451</v>
      </c>
      <c r="DD26" s="834" t="s">
        <v>451</v>
      </c>
      <c r="DE26" s="834" t="s">
        <v>451</v>
      </c>
      <c r="DF26" s="853" t="s">
        <v>451</v>
      </c>
      <c r="DG26" s="834" t="s">
        <v>451</v>
      </c>
      <c r="DH26" s="834" t="s">
        <v>451</v>
      </c>
      <c r="DI26" s="853" t="s">
        <v>451</v>
      </c>
      <c r="DJ26" s="834" t="s">
        <v>451</v>
      </c>
      <c r="DK26" s="834" t="s">
        <v>451</v>
      </c>
      <c r="DL26" s="853" t="s">
        <v>451</v>
      </c>
      <c r="DM26" s="834" t="s">
        <v>451</v>
      </c>
      <c r="DN26" s="834" t="s">
        <v>451</v>
      </c>
      <c r="DO26" s="853" t="s">
        <v>451</v>
      </c>
      <c r="DP26" s="834" t="s">
        <v>451</v>
      </c>
      <c r="DQ26" s="834" t="s">
        <v>451</v>
      </c>
      <c r="DR26" s="853" t="s">
        <v>451</v>
      </c>
      <c r="DS26" s="834" t="s">
        <v>451</v>
      </c>
      <c r="DT26" s="834" t="s">
        <v>451</v>
      </c>
      <c r="DU26" s="853" t="s">
        <v>451</v>
      </c>
      <c r="DV26" s="853" t="s">
        <v>451</v>
      </c>
      <c r="DW26" s="853" t="s">
        <v>451</v>
      </c>
      <c r="DX26" s="853" t="s">
        <v>451</v>
      </c>
      <c r="DY26" s="834" t="s">
        <v>451</v>
      </c>
      <c r="DZ26" s="834" t="s">
        <v>451</v>
      </c>
      <c r="EA26" s="853" t="s">
        <v>451</v>
      </c>
      <c r="EB26" s="834" t="s">
        <v>451</v>
      </c>
      <c r="EC26" s="834" t="s">
        <v>451</v>
      </c>
      <c r="ED26" s="853" t="s">
        <v>451</v>
      </c>
      <c r="EE26" s="834" t="s">
        <v>457</v>
      </c>
      <c r="EF26" s="834" t="s">
        <v>737</v>
      </c>
      <c r="EG26" s="853">
        <v>10</v>
      </c>
      <c r="EH26" s="853" t="s">
        <v>451</v>
      </c>
      <c r="EI26" s="853" t="s">
        <v>451</v>
      </c>
      <c r="EJ26" s="853" t="s">
        <v>451</v>
      </c>
      <c r="EK26" s="834" t="s">
        <v>451</v>
      </c>
      <c r="EL26" s="834" t="s">
        <v>451</v>
      </c>
      <c r="EM26" s="853" t="s">
        <v>451</v>
      </c>
      <c r="EN26" s="863">
        <v>1</v>
      </c>
      <c r="EO26" s="834" t="s">
        <v>451</v>
      </c>
      <c r="EP26" s="856">
        <v>22</v>
      </c>
      <c r="EQ26" s="834" t="s">
        <v>451</v>
      </c>
      <c r="ER26" s="834" t="s">
        <v>451</v>
      </c>
      <c r="ES26" s="150" t="s">
        <v>738</v>
      </c>
      <c r="ET26" s="150" t="s">
        <v>739</v>
      </c>
      <c r="EU26" s="834" t="s">
        <v>451</v>
      </c>
      <c r="EV26" s="150" t="s">
        <v>8414</v>
      </c>
      <c r="EW26" s="834" t="s">
        <v>451</v>
      </c>
      <c r="EX26" s="834" t="s">
        <v>740</v>
      </c>
      <c r="EY26" s="834">
        <v>5</v>
      </c>
      <c r="EZ26" s="834">
        <v>300</v>
      </c>
      <c r="FA26" s="834" t="s">
        <v>741</v>
      </c>
      <c r="FB26" s="834" t="s">
        <v>742</v>
      </c>
      <c r="FC26" s="150" t="s">
        <v>743</v>
      </c>
      <c r="FD26" s="834" t="s">
        <v>717</v>
      </c>
      <c r="FE26" s="834" t="s">
        <v>718</v>
      </c>
      <c r="FF26" s="150" t="s">
        <v>719</v>
      </c>
    </row>
    <row r="27" spans="5:162" ht="51" customHeight="1" x14ac:dyDescent="0.2">
      <c r="E27" s="1101" t="s">
        <v>8721</v>
      </c>
      <c r="F27" s="1101" t="s">
        <v>8687</v>
      </c>
      <c r="G27" s="847" t="s">
        <v>18</v>
      </c>
      <c r="H27" s="847" t="s">
        <v>100</v>
      </c>
      <c r="I27" s="847"/>
      <c r="J27" s="847" t="s">
        <v>720</v>
      </c>
      <c r="K27" s="847" t="s">
        <v>744</v>
      </c>
      <c r="L27" s="848">
        <v>2019</v>
      </c>
      <c r="M27" s="849" t="s">
        <v>745</v>
      </c>
      <c r="N27" s="849" t="s">
        <v>746</v>
      </c>
      <c r="O27" s="847" t="s">
        <v>747</v>
      </c>
      <c r="P27" s="847"/>
      <c r="Q27" s="847" t="s">
        <v>748</v>
      </c>
      <c r="R27" s="150" t="s">
        <v>749</v>
      </c>
      <c r="S27" s="834" t="s">
        <v>726</v>
      </c>
      <c r="T27" s="834" t="s">
        <v>726</v>
      </c>
      <c r="U27" s="834" t="s">
        <v>727</v>
      </c>
      <c r="V27" s="834" t="s">
        <v>728</v>
      </c>
      <c r="W27" s="847" t="s">
        <v>729</v>
      </c>
      <c r="X27" s="150" t="s">
        <v>730</v>
      </c>
      <c r="Y27" s="834" t="s">
        <v>726</v>
      </c>
      <c r="Z27" s="834" t="s">
        <v>726</v>
      </c>
      <c r="AA27" s="834" t="s">
        <v>731</v>
      </c>
      <c r="AB27" s="834" t="s">
        <v>731</v>
      </c>
      <c r="AC27" s="834" t="s">
        <v>553</v>
      </c>
      <c r="AD27" s="834" t="s">
        <v>732</v>
      </c>
      <c r="AE27" s="850">
        <f t="shared" si="5"/>
        <v>5.0960000000000001</v>
      </c>
      <c r="AF27" s="850">
        <f t="shared" si="1"/>
        <v>5.0960000000000001</v>
      </c>
      <c r="AG27" s="850">
        <f t="shared" si="2"/>
        <v>0</v>
      </c>
      <c r="AH27" s="896">
        <v>3.8220000000000001</v>
      </c>
      <c r="AI27" s="863">
        <v>0.75</v>
      </c>
      <c r="AJ27" s="851" t="s">
        <v>750</v>
      </c>
      <c r="AK27" s="850">
        <v>1.274</v>
      </c>
      <c r="AL27" s="863">
        <v>0.25</v>
      </c>
      <c r="AM27" s="863"/>
      <c r="AN27" s="850">
        <v>0</v>
      </c>
      <c r="AO27" s="850"/>
      <c r="AP27" s="851">
        <v>0</v>
      </c>
      <c r="AQ27" s="850">
        <v>0</v>
      </c>
      <c r="AR27" s="850"/>
      <c r="AS27" s="851">
        <v>0</v>
      </c>
      <c r="AT27" s="850"/>
      <c r="AU27" s="851" t="s">
        <v>726</v>
      </c>
      <c r="AV27" s="834" t="s">
        <v>726</v>
      </c>
      <c r="AW27" s="834" t="s">
        <v>726</v>
      </c>
      <c r="AX27" s="834" t="s">
        <v>726</v>
      </c>
      <c r="AY27" s="834" t="s">
        <v>457</v>
      </c>
      <c r="AZ27" s="834" t="s">
        <v>733</v>
      </c>
      <c r="BA27" s="834" t="s">
        <v>726</v>
      </c>
      <c r="BB27" s="834">
        <v>0</v>
      </c>
      <c r="BC27" s="895">
        <v>4</v>
      </c>
      <c r="BD27" s="851">
        <v>2.0000000000000002E-5</v>
      </c>
      <c r="BE27" s="853">
        <v>174</v>
      </c>
      <c r="BF27" s="853">
        <v>174</v>
      </c>
      <c r="BG27" s="853">
        <v>43</v>
      </c>
      <c r="BH27" s="853">
        <v>3</v>
      </c>
      <c r="BI27" s="853">
        <v>0</v>
      </c>
      <c r="BJ27" s="853">
        <v>0</v>
      </c>
      <c r="BK27" s="853">
        <v>1</v>
      </c>
      <c r="BL27" s="853">
        <v>0</v>
      </c>
      <c r="BM27" s="853">
        <v>0</v>
      </c>
      <c r="BN27" s="853">
        <v>0</v>
      </c>
      <c r="BO27" s="853">
        <v>5</v>
      </c>
      <c r="BP27" s="853">
        <v>10</v>
      </c>
      <c r="BQ27" s="853">
        <v>1</v>
      </c>
      <c r="BR27" s="853">
        <v>11</v>
      </c>
      <c r="BS27" s="853">
        <v>9</v>
      </c>
      <c r="BT27" s="853">
        <v>3</v>
      </c>
      <c r="BU27" s="853">
        <v>0</v>
      </c>
      <c r="BV27" s="853">
        <v>0</v>
      </c>
      <c r="BW27" s="853">
        <v>0</v>
      </c>
      <c r="BX27" s="853">
        <v>0</v>
      </c>
      <c r="BY27" s="853">
        <v>0</v>
      </c>
      <c r="BZ27" s="853">
        <v>0</v>
      </c>
      <c r="CA27" s="853">
        <v>0</v>
      </c>
      <c r="CB27" s="853">
        <v>0</v>
      </c>
      <c r="CC27" s="854">
        <f t="shared" si="7"/>
        <v>43</v>
      </c>
      <c r="CD27" s="855">
        <f t="shared" si="3"/>
        <v>43</v>
      </c>
      <c r="CE27" s="855">
        <f t="shared" si="4"/>
        <v>0</v>
      </c>
      <c r="CF27" s="853">
        <v>9.25</v>
      </c>
      <c r="CG27" s="834" t="s">
        <v>735</v>
      </c>
      <c r="CH27" s="834"/>
      <c r="CI27" s="859">
        <v>6.0000000000000001E-3</v>
      </c>
      <c r="CJ27" s="850">
        <v>1541.3</v>
      </c>
      <c r="CK27" s="860" t="s">
        <v>704</v>
      </c>
      <c r="CL27" s="834" t="s">
        <v>451</v>
      </c>
      <c r="CM27" s="834" t="s">
        <v>451</v>
      </c>
      <c r="CN27" s="834" t="s">
        <v>451</v>
      </c>
      <c r="CO27" s="853" t="s">
        <v>451</v>
      </c>
      <c r="CP27" s="853" t="s">
        <v>451</v>
      </c>
      <c r="CQ27" s="853">
        <v>2</v>
      </c>
      <c r="CR27" s="834" t="s">
        <v>451</v>
      </c>
      <c r="CS27" s="834" t="s">
        <v>451</v>
      </c>
      <c r="CT27" s="853">
        <v>0</v>
      </c>
      <c r="CU27" s="834" t="s">
        <v>451</v>
      </c>
      <c r="CV27" s="834" t="s">
        <v>451</v>
      </c>
      <c r="CW27" s="853" t="s">
        <v>451</v>
      </c>
      <c r="CX27" s="853" t="s">
        <v>451</v>
      </c>
      <c r="CY27" s="853" t="s">
        <v>451</v>
      </c>
      <c r="CZ27" s="853" t="s">
        <v>451</v>
      </c>
      <c r="DA27" s="853" t="s">
        <v>457</v>
      </c>
      <c r="DB27" s="853" t="s">
        <v>451</v>
      </c>
      <c r="DC27" s="853">
        <v>3480</v>
      </c>
      <c r="DD27" s="834" t="s">
        <v>451</v>
      </c>
      <c r="DE27" s="834" t="s">
        <v>451</v>
      </c>
      <c r="DF27" s="853" t="s">
        <v>451</v>
      </c>
      <c r="DG27" s="834" t="s">
        <v>451</v>
      </c>
      <c r="DH27" s="834" t="s">
        <v>451</v>
      </c>
      <c r="DI27" s="853" t="s">
        <v>451</v>
      </c>
      <c r="DJ27" s="834" t="s">
        <v>451</v>
      </c>
      <c r="DK27" s="834" t="s">
        <v>451</v>
      </c>
      <c r="DL27" s="853" t="s">
        <v>451</v>
      </c>
      <c r="DM27" s="834" t="s">
        <v>451</v>
      </c>
      <c r="DN27" s="834" t="s">
        <v>451</v>
      </c>
      <c r="DO27" s="853" t="s">
        <v>451</v>
      </c>
      <c r="DP27" s="834" t="s">
        <v>451</v>
      </c>
      <c r="DQ27" s="834" t="s">
        <v>451</v>
      </c>
      <c r="DR27" s="853" t="s">
        <v>451</v>
      </c>
      <c r="DS27" s="834" t="s">
        <v>451</v>
      </c>
      <c r="DT27" s="834" t="s">
        <v>451</v>
      </c>
      <c r="DU27" s="853" t="s">
        <v>451</v>
      </c>
      <c r="DV27" s="853" t="s">
        <v>451</v>
      </c>
      <c r="DW27" s="853" t="s">
        <v>451</v>
      </c>
      <c r="DX27" s="853" t="s">
        <v>451</v>
      </c>
      <c r="DY27" s="834" t="s">
        <v>451</v>
      </c>
      <c r="DZ27" s="834" t="s">
        <v>451</v>
      </c>
      <c r="EA27" s="853" t="s">
        <v>451</v>
      </c>
      <c r="EB27" s="834" t="s">
        <v>451</v>
      </c>
      <c r="EC27" s="834" t="s">
        <v>451</v>
      </c>
      <c r="ED27" s="853" t="s">
        <v>451</v>
      </c>
      <c r="EE27" s="834" t="s">
        <v>457</v>
      </c>
      <c r="EF27" s="834" t="s">
        <v>737</v>
      </c>
      <c r="EG27" s="853">
        <v>10</v>
      </c>
      <c r="EH27" s="853" t="s">
        <v>451</v>
      </c>
      <c r="EI27" s="853" t="s">
        <v>451</v>
      </c>
      <c r="EJ27" s="853" t="s">
        <v>451</v>
      </c>
      <c r="EK27" s="834" t="s">
        <v>451</v>
      </c>
      <c r="EL27" s="834" t="s">
        <v>451</v>
      </c>
      <c r="EM27" s="853" t="s">
        <v>451</v>
      </c>
      <c r="EN27" s="863">
        <v>1</v>
      </c>
      <c r="EO27" s="834" t="s">
        <v>451</v>
      </c>
      <c r="EP27" s="856">
        <v>22</v>
      </c>
      <c r="EQ27" s="834" t="s">
        <v>451</v>
      </c>
      <c r="ER27" s="834" t="s">
        <v>451</v>
      </c>
      <c r="ES27" s="150" t="s">
        <v>738</v>
      </c>
      <c r="ET27" s="150" t="s">
        <v>751</v>
      </c>
      <c r="EU27" s="834" t="s">
        <v>451</v>
      </c>
      <c r="EV27" s="150" t="s">
        <v>8414</v>
      </c>
      <c r="EW27" s="834" t="s">
        <v>451</v>
      </c>
      <c r="EX27" s="834" t="s">
        <v>740</v>
      </c>
      <c r="EY27" s="834">
        <v>5</v>
      </c>
      <c r="EZ27" s="834">
        <v>300</v>
      </c>
      <c r="FA27" s="834" t="s">
        <v>741</v>
      </c>
      <c r="FB27" s="834" t="s">
        <v>742</v>
      </c>
      <c r="FC27" s="150" t="s">
        <v>743</v>
      </c>
      <c r="FD27" s="834" t="s">
        <v>717</v>
      </c>
      <c r="FE27" s="834" t="s">
        <v>718</v>
      </c>
      <c r="FF27" s="150" t="s">
        <v>719</v>
      </c>
    </row>
    <row r="28" spans="5:162" ht="64" customHeight="1" x14ac:dyDescent="0.2">
      <c r="E28" s="1101" t="s">
        <v>8729</v>
      </c>
      <c r="F28" s="1101" t="s">
        <v>8688</v>
      </c>
      <c r="G28" s="847" t="s">
        <v>18</v>
      </c>
      <c r="H28" s="847" t="s">
        <v>100</v>
      </c>
      <c r="I28" s="847" t="s">
        <v>3477</v>
      </c>
      <c r="J28" s="280" t="s">
        <v>3735</v>
      </c>
      <c r="K28" s="280" t="s">
        <v>1412</v>
      </c>
      <c r="L28" s="280" t="s">
        <v>3987</v>
      </c>
      <c r="M28" s="868" t="s">
        <v>4003</v>
      </c>
      <c r="N28" s="868" t="s">
        <v>4132</v>
      </c>
      <c r="O28" s="280" t="s">
        <v>3735</v>
      </c>
      <c r="P28" s="280"/>
      <c r="Q28" s="280"/>
      <c r="R28" s="280"/>
      <c r="S28" s="280" t="s">
        <v>4932</v>
      </c>
      <c r="T28" s="280" t="s">
        <v>5110</v>
      </c>
      <c r="U28" s="280" t="s">
        <v>5259</v>
      </c>
      <c r="V28" s="280" t="s">
        <v>728</v>
      </c>
      <c r="W28" s="280"/>
      <c r="X28" s="280"/>
      <c r="Y28" s="280"/>
      <c r="Z28" s="280"/>
      <c r="AA28" s="280" t="s">
        <v>5385</v>
      </c>
      <c r="AB28" s="280" t="s">
        <v>5385</v>
      </c>
      <c r="AC28" s="280" t="s">
        <v>5733</v>
      </c>
      <c r="AD28" s="280" t="s">
        <v>5849</v>
      </c>
      <c r="AE28" s="861">
        <v>2.4729999999999999</v>
      </c>
      <c r="AF28" s="850">
        <f t="shared" si="1"/>
        <v>2.4729999999999999</v>
      </c>
      <c r="AG28" s="850">
        <f t="shared" si="2"/>
        <v>0</v>
      </c>
      <c r="AH28" s="280"/>
      <c r="AI28" s="280"/>
      <c r="AJ28" s="280"/>
      <c r="AK28" s="280">
        <v>2.4729999999999999</v>
      </c>
      <c r="AL28" s="869">
        <v>1</v>
      </c>
      <c r="AM28" s="869">
        <v>1E-4</v>
      </c>
      <c r="AN28" s="280">
        <v>0</v>
      </c>
      <c r="AO28" s="280">
        <v>0</v>
      </c>
      <c r="AP28" s="869">
        <v>0</v>
      </c>
      <c r="AQ28" s="280">
        <v>0</v>
      </c>
      <c r="AR28" s="280">
        <v>0</v>
      </c>
      <c r="AS28" s="869">
        <v>0</v>
      </c>
      <c r="AT28" s="869"/>
      <c r="AU28" s="869"/>
      <c r="AV28" s="869"/>
      <c r="AW28" s="869"/>
      <c r="AX28" s="869"/>
      <c r="AY28" s="280" t="s">
        <v>451</v>
      </c>
      <c r="AZ28" s="280"/>
      <c r="BA28" s="280"/>
      <c r="BB28" s="280"/>
      <c r="BC28" s="280">
        <v>3.8</v>
      </c>
      <c r="BD28" s="869">
        <v>2.0000000000000001E-4</v>
      </c>
      <c r="BE28" s="280">
        <v>37</v>
      </c>
      <c r="BF28" s="280">
        <v>7</v>
      </c>
      <c r="BG28" s="280">
        <v>7</v>
      </c>
      <c r="BH28" s="280"/>
      <c r="BI28" s="280"/>
      <c r="BJ28" s="280"/>
      <c r="BK28" s="280"/>
      <c r="BL28" s="280"/>
      <c r="BM28" s="280"/>
      <c r="BN28" s="280"/>
      <c r="BO28" s="280"/>
      <c r="BP28" s="280"/>
      <c r="BQ28" s="280"/>
      <c r="BR28" s="280">
        <v>6</v>
      </c>
      <c r="BS28" s="280"/>
      <c r="BT28" s="280"/>
      <c r="BU28" s="280"/>
      <c r="BV28" s="280"/>
      <c r="BW28" s="280"/>
      <c r="BX28" s="280"/>
      <c r="BY28" s="280"/>
      <c r="BZ28" s="280"/>
      <c r="CA28" s="280"/>
      <c r="CB28" s="280">
        <v>1</v>
      </c>
      <c r="CC28" s="280">
        <v>7</v>
      </c>
      <c r="CD28" s="855">
        <f t="shared" si="3"/>
        <v>7</v>
      </c>
      <c r="CE28" s="855">
        <f t="shared" si="4"/>
        <v>0</v>
      </c>
      <c r="CF28" s="280">
        <v>6.3</v>
      </c>
      <c r="CG28" s="280" t="s">
        <v>6130</v>
      </c>
      <c r="CH28" s="280"/>
      <c r="CI28" s="280">
        <v>1.6</v>
      </c>
      <c r="CJ28" s="280">
        <v>391.7</v>
      </c>
      <c r="CK28" s="280" t="s">
        <v>6299</v>
      </c>
      <c r="CL28" s="280"/>
      <c r="CM28" s="280"/>
      <c r="CN28" s="280"/>
      <c r="CO28" s="280"/>
      <c r="CP28" s="280"/>
      <c r="CQ28" s="280">
        <v>5</v>
      </c>
      <c r="CR28" s="280"/>
      <c r="CS28" s="280"/>
      <c r="CT28" s="280"/>
      <c r="CU28" s="280"/>
      <c r="CV28" s="280"/>
      <c r="CW28" s="280"/>
      <c r="CX28" s="280"/>
      <c r="CY28" s="280"/>
      <c r="CZ28" s="280"/>
      <c r="DA28" s="280"/>
      <c r="DB28" s="280"/>
      <c r="DC28" s="280"/>
      <c r="DD28" s="280"/>
      <c r="DE28" s="280"/>
      <c r="DF28" s="280"/>
      <c r="DG28" s="280"/>
      <c r="DH28" s="280"/>
      <c r="DI28" s="280"/>
      <c r="DJ28" s="280"/>
      <c r="DK28" s="280"/>
      <c r="DL28" s="280"/>
      <c r="DM28" s="280"/>
      <c r="DN28" s="280"/>
      <c r="DO28" s="280"/>
      <c r="DP28" s="280"/>
      <c r="DQ28" s="280"/>
      <c r="DR28" s="280"/>
      <c r="DS28" s="280"/>
      <c r="DT28" s="280"/>
      <c r="DU28" s="280"/>
      <c r="DV28" s="280"/>
      <c r="DW28" s="280"/>
      <c r="DX28" s="280"/>
      <c r="DY28" s="280"/>
      <c r="DZ28" s="280"/>
      <c r="EA28" s="280"/>
      <c r="EB28" s="280"/>
      <c r="EC28" s="280"/>
      <c r="ED28" s="280"/>
      <c r="EE28" s="280" t="s">
        <v>457</v>
      </c>
      <c r="EF28" s="280"/>
      <c r="EG28" s="280">
        <v>7</v>
      </c>
      <c r="EH28" s="280"/>
      <c r="EI28" s="280"/>
      <c r="EJ28" s="280"/>
      <c r="EK28" s="280" t="s">
        <v>6928</v>
      </c>
      <c r="EL28" s="280"/>
      <c r="EM28" s="280">
        <v>7</v>
      </c>
      <c r="EN28" s="280"/>
      <c r="EO28" s="280"/>
      <c r="EP28" s="280"/>
      <c r="EQ28" s="280" t="s">
        <v>451</v>
      </c>
      <c r="ER28" s="280"/>
      <c r="ES28" s="280"/>
      <c r="ET28" s="280"/>
      <c r="EU28" s="280"/>
      <c r="EV28" s="280"/>
      <c r="EW28" s="280"/>
      <c r="EX28" s="280" t="s">
        <v>7429</v>
      </c>
      <c r="EY28" s="280">
        <v>27</v>
      </c>
      <c r="EZ28" s="280">
        <v>530</v>
      </c>
      <c r="FA28" s="280" t="s">
        <v>7540</v>
      </c>
      <c r="FB28" s="280" t="s">
        <v>7794</v>
      </c>
      <c r="FC28" s="280" t="s">
        <v>8016</v>
      </c>
      <c r="FD28" s="280" t="s">
        <v>717</v>
      </c>
      <c r="FE28" s="280" t="s">
        <v>718</v>
      </c>
      <c r="FF28" s="280" t="s">
        <v>719</v>
      </c>
    </row>
    <row r="29" spans="5:162" ht="56" customHeight="1" x14ac:dyDescent="0.2">
      <c r="E29" s="1101" t="s">
        <v>6630</v>
      </c>
      <c r="F29" s="1101" t="s">
        <v>8688</v>
      </c>
      <c r="G29" s="847" t="s">
        <v>18</v>
      </c>
      <c r="H29" s="847" t="s">
        <v>100</v>
      </c>
      <c r="I29" s="847" t="s">
        <v>3478</v>
      </c>
      <c r="J29" s="269" t="s">
        <v>3736</v>
      </c>
      <c r="K29" s="269" t="s">
        <v>3736</v>
      </c>
      <c r="L29" s="269">
        <v>2021</v>
      </c>
      <c r="M29" s="870" t="s">
        <v>4004</v>
      </c>
      <c r="N29" s="870" t="s">
        <v>852</v>
      </c>
      <c r="O29" s="269" t="s">
        <v>4222</v>
      </c>
      <c r="P29" s="269" t="s">
        <v>4425</v>
      </c>
      <c r="Q29" s="269" t="s">
        <v>451</v>
      </c>
      <c r="R29" s="269" t="s">
        <v>4783</v>
      </c>
      <c r="S29" s="269" t="s">
        <v>4933</v>
      </c>
      <c r="T29" s="269" t="s">
        <v>5111</v>
      </c>
      <c r="U29" s="269" t="s">
        <v>5260</v>
      </c>
      <c r="V29" s="269" t="s">
        <v>5328</v>
      </c>
      <c r="W29" s="269"/>
      <c r="X29" s="269"/>
      <c r="Y29" s="269"/>
      <c r="Z29" s="269"/>
      <c r="AA29" s="269" t="s">
        <v>5386</v>
      </c>
      <c r="AB29" s="269" t="s">
        <v>5386</v>
      </c>
      <c r="AC29" s="269" t="s">
        <v>919</v>
      </c>
      <c r="AD29" s="269" t="s">
        <v>5850</v>
      </c>
      <c r="AE29" s="871">
        <v>18.748000000000001</v>
      </c>
      <c r="AF29" s="850">
        <f t="shared" si="1"/>
        <v>18.748000000000001</v>
      </c>
      <c r="AG29" s="850">
        <f t="shared" si="2"/>
        <v>0</v>
      </c>
      <c r="AH29" s="269"/>
      <c r="AI29" s="269"/>
      <c r="AJ29" s="269"/>
      <c r="AK29" s="269">
        <v>18.748000000000001</v>
      </c>
      <c r="AL29" s="872">
        <v>1</v>
      </c>
      <c r="AM29" s="872">
        <v>2.5999999999999999E-3</v>
      </c>
      <c r="AN29" s="269">
        <v>0</v>
      </c>
      <c r="AO29" s="280">
        <v>0</v>
      </c>
      <c r="AP29" s="872">
        <v>0</v>
      </c>
      <c r="AQ29" s="269">
        <v>0</v>
      </c>
      <c r="AR29" s="269">
        <v>0</v>
      </c>
      <c r="AS29" s="872">
        <v>0</v>
      </c>
      <c r="AT29" s="872"/>
      <c r="AU29" s="872"/>
      <c r="AV29" s="872"/>
      <c r="AW29" s="872"/>
      <c r="AX29" s="872"/>
      <c r="AY29" s="269" t="s">
        <v>457</v>
      </c>
      <c r="AZ29" s="269" t="s">
        <v>5994</v>
      </c>
      <c r="BA29" s="269"/>
      <c r="BB29" s="872">
        <v>0</v>
      </c>
      <c r="BC29" s="269">
        <v>16.3</v>
      </c>
      <c r="BD29" s="872">
        <v>2.3999999999999998E-3</v>
      </c>
      <c r="BE29" s="269">
        <v>121</v>
      </c>
      <c r="BF29" s="269">
        <v>121</v>
      </c>
      <c r="BG29" s="269">
        <v>121</v>
      </c>
      <c r="BH29" s="269">
        <v>0</v>
      </c>
      <c r="BI29" s="269">
        <v>0</v>
      </c>
      <c r="BJ29" s="269">
        <v>0</v>
      </c>
      <c r="BK29" s="269">
        <v>0</v>
      </c>
      <c r="BL29" s="269">
        <v>0</v>
      </c>
      <c r="BM29" s="269">
        <v>2</v>
      </c>
      <c r="BN29" s="269">
        <v>0</v>
      </c>
      <c r="BO29" s="269">
        <v>0</v>
      </c>
      <c r="BP29" s="269">
        <v>16</v>
      </c>
      <c r="BQ29" s="269">
        <v>0</v>
      </c>
      <c r="BR29" s="269">
        <v>91</v>
      </c>
      <c r="BS29" s="269">
        <v>12</v>
      </c>
      <c r="BT29" s="269">
        <v>0</v>
      </c>
      <c r="BU29" s="269">
        <v>0</v>
      </c>
      <c r="BV29" s="269">
        <v>0</v>
      </c>
      <c r="BW29" s="269">
        <v>0</v>
      </c>
      <c r="BX29" s="269">
        <v>0</v>
      </c>
      <c r="BY29" s="269">
        <v>0</v>
      </c>
      <c r="BZ29" s="269">
        <v>0</v>
      </c>
      <c r="CA29" s="269">
        <v>0</v>
      </c>
      <c r="CB29" s="269">
        <v>0</v>
      </c>
      <c r="CC29" s="269">
        <v>121</v>
      </c>
      <c r="CD29" s="855">
        <f t="shared" si="3"/>
        <v>121</v>
      </c>
      <c r="CE29" s="855">
        <f t="shared" si="4"/>
        <v>0</v>
      </c>
      <c r="CF29" s="269">
        <v>70</v>
      </c>
      <c r="CG29" s="269" t="s">
        <v>6131</v>
      </c>
      <c r="CH29" s="269"/>
      <c r="CI29" s="269">
        <v>100</v>
      </c>
      <c r="CJ29" s="269">
        <v>130.30199999999999</v>
      </c>
      <c r="CK29" s="269" t="s">
        <v>6300</v>
      </c>
      <c r="CL29" s="269" t="s">
        <v>451</v>
      </c>
      <c r="CM29" s="269" t="s">
        <v>4783</v>
      </c>
      <c r="CN29" s="269" t="s">
        <v>4783</v>
      </c>
      <c r="CO29" s="269" t="s">
        <v>4783</v>
      </c>
      <c r="CP29" s="269" t="s">
        <v>4783</v>
      </c>
      <c r="CQ29" s="269">
        <v>2</v>
      </c>
      <c r="CR29" s="269" t="s">
        <v>451</v>
      </c>
      <c r="CS29" s="269" t="s">
        <v>4783</v>
      </c>
      <c r="CT29" s="269" t="s">
        <v>4783</v>
      </c>
      <c r="CU29" s="269" t="s">
        <v>451</v>
      </c>
      <c r="CV29" s="269" t="s">
        <v>4783</v>
      </c>
      <c r="CW29" s="269" t="s">
        <v>4783</v>
      </c>
      <c r="CX29" s="269" t="s">
        <v>457</v>
      </c>
      <c r="CY29" s="269" t="s">
        <v>6625</v>
      </c>
      <c r="CZ29" s="269" t="s">
        <v>6654</v>
      </c>
      <c r="DA29" s="269" t="s">
        <v>451</v>
      </c>
      <c r="DB29" s="269" t="s">
        <v>4783</v>
      </c>
      <c r="DC29" s="269" t="s">
        <v>4783</v>
      </c>
      <c r="DD29" s="269" t="s">
        <v>451</v>
      </c>
      <c r="DE29" s="269" t="s">
        <v>4783</v>
      </c>
      <c r="DF29" s="269" t="s">
        <v>4783</v>
      </c>
      <c r="DG29" s="269" t="s">
        <v>451</v>
      </c>
      <c r="DH29" s="269" t="s">
        <v>4783</v>
      </c>
      <c r="DI29" s="269" t="s">
        <v>4783</v>
      </c>
      <c r="DJ29" s="269" t="s">
        <v>451</v>
      </c>
      <c r="DK29" s="269" t="s">
        <v>4783</v>
      </c>
      <c r="DL29" s="269" t="s">
        <v>4783</v>
      </c>
      <c r="DM29" s="269" t="s">
        <v>451</v>
      </c>
      <c r="DN29" s="269" t="s">
        <v>4783</v>
      </c>
      <c r="DO29" s="269" t="s">
        <v>4783</v>
      </c>
      <c r="DP29" s="269" t="s">
        <v>451</v>
      </c>
      <c r="DQ29" s="269" t="s">
        <v>4783</v>
      </c>
      <c r="DR29" s="269" t="s">
        <v>4783</v>
      </c>
      <c r="DS29" s="269" t="s">
        <v>451</v>
      </c>
      <c r="DT29" s="269" t="s">
        <v>4783</v>
      </c>
      <c r="DU29" s="269" t="s">
        <v>4783</v>
      </c>
      <c r="DV29" s="269" t="s">
        <v>451</v>
      </c>
      <c r="DW29" s="269" t="s">
        <v>4783</v>
      </c>
      <c r="DX29" s="269" t="s">
        <v>4783</v>
      </c>
      <c r="DY29" s="269" t="s">
        <v>451</v>
      </c>
      <c r="DZ29" s="269" t="s">
        <v>4783</v>
      </c>
      <c r="EA29" s="269" t="s">
        <v>4783</v>
      </c>
      <c r="EB29" s="269" t="s">
        <v>451</v>
      </c>
      <c r="EC29" s="269" t="s">
        <v>4783</v>
      </c>
      <c r="ED29" s="269" t="s">
        <v>4783</v>
      </c>
      <c r="EE29" s="269" t="s">
        <v>451</v>
      </c>
      <c r="EF29" s="269" t="s">
        <v>4783</v>
      </c>
      <c r="EG29" s="269" t="s">
        <v>4783</v>
      </c>
      <c r="EH29" s="269" t="s">
        <v>457</v>
      </c>
      <c r="EI29" s="269" t="s">
        <v>862</v>
      </c>
      <c r="EJ29" s="269">
        <v>11</v>
      </c>
      <c r="EK29" s="269" t="s">
        <v>451</v>
      </c>
      <c r="EL29" s="269" t="s">
        <v>4783</v>
      </c>
      <c r="EM29" s="269" t="s">
        <v>4783</v>
      </c>
      <c r="EN29" s="269"/>
      <c r="EO29" s="269"/>
      <c r="EP29" s="269"/>
      <c r="EQ29" s="269" t="s">
        <v>451</v>
      </c>
      <c r="ER29" s="269" t="s">
        <v>4783</v>
      </c>
      <c r="ES29" s="269" t="s">
        <v>6979</v>
      </c>
      <c r="ET29" s="269" t="s">
        <v>7099</v>
      </c>
      <c r="EU29" s="269" t="s">
        <v>451</v>
      </c>
      <c r="EV29" s="269" t="s">
        <v>7250</v>
      </c>
      <c r="EW29" s="269" t="s">
        <v>4783</v>
      </c>
      <c r="EX29" s="269" t="s">
        <v>7430</v>
      </c>
      <c r="EY29" s="269">
        <v>2</v>
      </c>
      <c r="EZ29" s="269">
        <v>105</v>
      </c>
      <c r="FA29" s="269" t="s">
        <v>7541</v>
      </c>
      <c r="FB29" s="269" t="s">
        <v>7795</v>
      </c>
      <c r="FC29" s="269" t="s">
        <v>8017</v>
      </c>
      <c r="FD29" s="269" t="s">
        <v>717</v>
      </c>
      <c r="FE29" s="269" t="s">
        <v>718</v>
      </c>
      <c r="FF29" s="269" t="s">
        <v>719</v>
      </c>
    </row>
    <row r="30" spans="5:162" ht="54" customHeight="1" x14ac:dyDescent="0.2">
      <c r="E30" s="1101" t="s">
        <v>8723</v>
      </c>
      <c r="F30" s="1101" t="s">
        <v>8688</v>
      </c>
      <c r="G30" s="847" t="s">
        <v>18</v>
      </c>
      <c r="H30" s="847" t="s">
        <v>100</v>
      </c>
      <c r="I30" s="847" t="s">
        <v>3479</v>
      </c>
      <c r="J30" s="280" t="s">
        <v>3737</v>
      </c>
      <c r="K30" s="280" t="s">
        <v>480</v>
      </c>
      <c r="L30" s="280">
        <v>2021</v>
      </c>
      <c r="M30" s="868">
        <v>44228</v>
      </c>
      <c r="N30" s="868">
        <v>44539</v>
      </c>
      <c r="O30" s="280" t="s">
        <v>4223</v>
      </c>
      <c r="P30" s="280" t="s">
        <v>4426</v>
      </c>
      <c r="Q30" s="280" t="s">
        <v>4612</v>
      </c>
      <c r="R30" s="280" t="s">
        <v>4784</v>
      </c>
      <c r="S30" s="280" t="s">
        <v>4934</v>
      </c>
      <c r="T30" s="280" t="s">
        <v>5112</v>
      </c>
      <c r="U30" s="280" t="s">
        <v>5261</v>
      </c>
      <c r="V30" s="280" t="s">
        <v>5329</v>
      </c>
      <c r="W30" s="280"/>
      <c r="X30" s="280"/>
      <c r="Y30" s="280"/>
      <c r="Z30" s="280"/>
      <c r="AA30" s="280" t="s">
        <v>5387</v>
      </c>
      <c r="AB30" s="280" t="s">
        <v>5387</v>
      </c>
      <c r="AC30" s="280" t="s">
        <v>455</v>
      </c>
      <c r="AD30" s="280" t="s">
        <v>5851</v>
      </c>
      <c r="AE30" s="861">
        <v>1.3129999999999999</v>
      </c>
      <c r="AF30" s="850">
        <f t="shared" si="1"/>
        <v>1.3129999999999999</v>
      </c>
      <c r="AG30" s="850">
        <f t="shared" si="2"/>
        <v>0</v>
      </c>
      <c r="AH30" s="280"/>
      <c r="AI30" s="280"/>
      <c r="AJ30" s="280"/>
      <c r="AK30" s="280">
        <v>1.298</v>
      </c>
      <c r="AL30" s="223">
        <v>0.98857578065498863</v>
      </c>
      <c r="AM30" s="223">
        <v>8.0000000000000004E-4</v>
      </c>
      <c r="AN30" s="280">
        <v>0</v>
      </c>
      <c r="AO30" s="280">
        <v>1.4999999999999999E-2</v>
      </c>
      <c r="AP30" s="223">
        <v>1.14E-2</v>
      </c>
      <c r="AQ30" s="280">
        <v>0</v>
      </c>
      <c r="AR30" s="280">
        <v>0</v>
      </c>
      <c r="AS30" s="230">
        <v>0</v>
      </c>
      <c r="AT30" s="230"/>
      <c r="AU30" s="230"/>
      <c r="AV30" s="230"/>
      <c r="AW30" s="230"/>
      <c r="AX30" s="230"/>
      <c r="AY30" s="280" t="s">
        <v>457</v>
      </c>
      <c r="AZ30" s="280" t="s">
        <v>5995</v>
      </c>
      <c r="BA30" s="280" t="s">
        <v>451</v>
      </c>
      <c r="BB30" s="280">
        <v>1E-4</v>
      </c>
      <c r="BC30" s="280">
        <v>0</v>
      </c>
      <c r="BD30" s="280">
        <v>0</v>
      </c>
      <c r="BE30" s="280">
        <v>7</v>
      </c>
      <c r="BF30" s="280">
        <v>6</v>
      </c>
      <c r="BG30" s="280">
        <v>6</v>
      </c>
      <c r="BH30" s="280"/>
      <c r="BI30" s="280">
        <v>1</v>
      </c>
      <c r="BJ30" s="280"/>
      <c r="BK30" s="280">
        <v>1</v>
      </c>
      <c r="BL30" s="280"/>
      <c r="BM30" s="280">
        <v>1</v>
      </c>
      <c r="BN30" s="280">
        <v>1</v>
      </c>
      <c r="BO30" s="280"/>
      <c r="BP30" s="280"/>
      <c r="BQ30" s="280"/>
      <c r="BR30" s="280">
        <v>1</v>
      </c>
      <c r="BS30" s="280"/>
      <c r="BT30" s="280"/>
      <c r="BU30" s="280"/>
      <c r="BV30" s="280"/>
      <c r="BW30" s="280"/>
      <c r="BX30" s="280"/>
      <c r="BY30" s="280"/>
      <c r="BZ30" s="280"/>
      <c r="CA30" s="280"/>
      <c r="CB30" s="280">
        <v>1</v>
      </c>
      <c r="CC30" s="280">
        <v>6</v>
      </c>
      <c r="CD30" s="855">
        <f t="shared" si="3"/>
        <v>6</v>
      </c>
      <c r="CE30" s="855">
        <f t="shared" si="4"/>
        <v>0</v>
      </c>
      <c r="CF30" s="280">
        <v>5.1669999999999998</v>
      </c>
      <c r="CG30" s="280" t="s">
        <v>6132</v>
      </c>
      <c r="CH30" s="280" t="s">
        <v>451</v>
      </c>
      <c r="CI30" s="280">
        <v>21.02</v>
      </c>
      <c r="CJ30" s="280">
        <v>24.577999999999999</v>
      </c>
      <c r="CK30" s="280" t="s">
        <v>6301</v>
      </c>
      <c r="CL30" s="280" t="s">
        <v>451</v>
      </c>
      <c r="CM30" s="280"/>
      <c r="CN30" s="280"/>
      <c r="CO30" s="280"/>
      <c r="CP30" s="280"/>
      <c r="CQ30" s="280">
        <v>11</v>
      </c>
      <c r="CR30" s="280" t="s">
        <v>489</v>
      </c>
      <c r="CS30" s="280" t="s">
        <v>1553</v>
      </c>
      <c r="CT30" s="280">
        <v>94</v>
      </c>
      <c r="CU30" s="280" t="s">
        <v>489</v>
      </c>
      <c r="CV30" s="280" t="s">
        <v>6531</v>
      </c>
      <c r="CW30" s="280">
        <v>26</v>
      </c>
      <c r="CX30" s="280" t="s">
        <v>489</v>
      </c>
      <c r="CY30" s="280" t="s">
        <v>6626</v>
      </c>
      <c r="CZ30" s="280">
        <v>36</v>
      </c>
      <c r="DA30" s="280" t="s">
        <v>489</v>
      </c>
      <c r="DB30" s="280" t="s">
        <v>6657</v>
      </c>
      <c r="DC30" s="280">
        <v>1</v>
      </c>
      <c r="DD30" s="280" t="s">
        <v>451</v>
      </c>
      <c r="DE30" s="280"/>
      <c r="DF30" s="280"/>
      <c r="DG30" s="280" t="s">
        <v>451</v>
      </c>
      <c r="DH30" s="280"/>
      <c r="DI30" s="280"/>
      <c r="DJ30" s="280" t="s">
        <v>489</v>
      </c>
      <c r="DK30" s="280" t="s">
        <v>6685</v>
      </c>
      <c r="DL30" s="280">
        <v>1</v>
      </c>
      <c r="DM30" s="280" t="s">
        <v>451</v>
      </c>
      <c r="DN30" s="280"/>
      <c r="DO30" s="280"/>
      <c r="DP30" s="280" t="s">
        <v>451</v>
      </c>
      <c r="DQ30" s="280"/>
      <c r="DR30" s="280"/>
      <c r="DS30" s="280" t="s">
        <v>457</v>
      </c>
      <c r="DT30" s="280" t="s">
        <v>6531</v>
      </c>
      <c r="DU30" s="280">
        <v>26</v>
      </c>
      <c r="DV30" s="280" t="s">
        <v>492</v>
      </c>
      <c r="DW30" s="280" t="s">
        <v>6626</v>
      </c>
      <c r="DX30" s="280">
        <v>36</v>
      </c>
      <c r="DY30" s="280" t="s">
        <v>451</v>
      </c>
      <c r="DZ30" s="280"/>
      <c r="EA30" s="280"/>
      <c r="EB30" s="280" t="s">
        <v>451</v>
      </c>
      <c r="EC30" s="280"/>
      <c r="ED30" s="280"/>
      <c r="EE30" s="280" t="s">
        <v>451</v>
      </c>
      <c r="EF30" s="280"/>
      <c r="EG30" s="280"/>
      <c r="EH30" s="280" t="s">
        <v>489</v>
      </c>
      <c r="EI30" s="280" t="s">
        <v>6860</v>
      </c>
      <c r="EJ30" s="280">
        <v>20</v>
      </c>
      <c r="EK30" s="280" t="s">
        <v>451</v>
      </c>
      <c r="EL30" s="280"/>
      <c r="EM30" s="280"/>
      <c r="EN30" s="280"/>
      <c r="EO30" s="280"/>
      <c r="EP30" s="280"/>
      <c r="EQ30" s="280" t="s">
        <v>451</v>
      </c>
      <c r="ER30" s="280"/>
      <c r="ES30" s="280" t="s">
        <v>6980</v>
      </c>
      <c r="ET30" s="280" t="s">
        <v>7100</v>
      </c>
      <c r="EU30" s="280" t="s">
        <v>451</v>
      </c>
      <c r="EV30" s="280" t="s">
        <v>7251</v>
      </c>
      <c r="EW30" s="280"/>
      <c r="EX30" s="280" t="s">
        <v>7431</v>
      </c>
      <c r="EY30" s="280">
        <v>4</v>
      </c>
      <c r="EZ30" s="280">
        <v>28</v>
      </c>
      <c r="FA30" s="280" t="s">
        <v>7542</v>
      </c>
      <c r="FB30" s="280">
        <v>84724650152</v>
      </c>
      <c r="FC30" s="280" t="s">
        <v>8018</v>
      </c>
      <c r="FD30" s="280" t="s">
        <v>717</v>
      </c>
      <c r="FE30" s="280" t="s">
        <v>718</v>
      </c>
      <c r="FF30" s="280" t="s">
        <v>719</v>
      </c>
    </row>
    <row r="31" spans="5:162" ht="41" customHeight="1" x14ac:dyDescent="0.2">
      <c r="E31" s="1101" t="s">
        <v>6630</v>
      </c>
      <c r="F31" s="1101" t="s">
        <v>8688</v>
      </c>
      <c r="G31" s="847" t="s">
        <v>18</v>
      </c>
      <c r="H31" s="847" t="s">
        <v>100</v>
      </c>
      <c r="I31" s="847" t="s">
        <v>3480</v>
      </c>
      <c r="J31" s="269" t="s">
        <v>3738</v>
      </c>
      <c r="K31" s="269" t="s">
        <v>1412</v>
      </c>
      <c r="L31" s="269">
        <v>2021</v>
      </c>
      <c r="M31" s="870" t="s">
        <v>957</v>
      </c>
      <c r="N31" s="870" t="s">
        <v>852</v>
      </c>
      <c r="O31" s="269" t="s">
        <v>4224</v>
      </c>
      <c r="P31" s="269" t="s">
        <v>4427</v>
      </c>
      <c r="Q31" s="269" t="s">
        <v>451</v>
      </c>
      <c r="R31" s="269"/>
      <c r="S31" s="269" t="s">
        <v>4935</v>
      </c>
      <c r="T31" s="269" t="s">
        <v>5113</v>
      </c>
      <c r="U31" s="269" t="s">
        <v>5262</v>
      </c>
      <c r="V31" s="269" t="s">
        <v>5330</v>
      </c>
      <c r="W31" s="269"/>
      <c r="X31" s="269"/>
      <c r="Y31" s="269"/>
      <c r="Z31" s="269"/>
      <c r="AA31" s="269" t="s">
        <v>5388</v>
      </c>
      <c r="AB31" s="269" t="s">
        <v>5388</v>
      </c>
      <c r="AC31" s="269" t="s">
        <v>485</v>
      </c>
      <c r="AD31" s="269" t="s">
        <v>5852</v>
      </c>
      <c r="AE31" s="871">
        <v>0.4</v>
      </c>
      <c r="AF31" s="850">
        <f t="shared" si="1"/>
        <v>0.4</v>
      </c>
      <c r="AG31" s="850">
        <f t="shared" si="2"/>
        <v>0</v>
      </c>
      <c r="AH31" s="269"/>
      <c r="AI31" s="269"/>
      <c r="AJ31" s="269"/>
      <c r="AK31" s="269">
        <v>0.4</v>
      </c>
      <c r="AL31" s="872">
        <v>1</v>
      </c>
      <c r="AM31" s="872">
        <v>2.9999999999999997E-4</v>
      </c>
      <c r="AN31" s="269">
        <v>0</v>
      </c>
      <c r="AO31" s="280">
        <v>0</v>
      </c>
      <c r="AP31" s="872">
        <v>0</v>
      </c>
      <c r="AQ31" s="269">
        <v>0</v>
      </c>
      <c r="AR31" s="269">
        <v>0</v>
      </c>
      <c r="AS31" s="872">
        <v>0</v>
      </c>
      <c r="AT31" s="872"/>
      <c r="AU31" s="872"/>
      <c r="AV31" s="872"/>
      <c r="AW31" s="872"/>
      <c r="AX31" s="872"/>
      <c r="AY31" s="269" t="s">
        <v>451</v>
      </c>
      <c r="AZ31" s="269"/>
      <c r="BA31" s="269"/>
      <c r="BB31" s="872">
        <v>0</v>
      </c>
      <c r="BC31" s="269">
        <v>0.4</v>
      </c>
      <c r="BD31" s="872">
        <v>2.0000000000000001E-4</v>
      </c>
      <c r="BE31" s="269">
        <v>12</v>
      </c>
      <c r="BF31" s="269">
        <v>4</v>
      </c>
      <c r="BG31" s="269">
        <v>4</v>
      </c>
      <c r="BH31" s="269"/>
      <c r="BI31" s="269"/>
      <c r="BJ31" s="269"/>
      <c r="BK31" s="269"/>
      <c r="BL31" s="269"/>
      <c r="BM31" s="269">
        <v>1</v>
      </c>
      <c r="BN31" s="269"/>
      <c r="BO31" s="269"/>
      <c r="BP31" s="269"/>
      <c r="BQ31" s="269"/>
      <c r="BR31" s="269"/>
      <c r="BS31" s="269">
        <v>3</v>
      </c>
      <c r="BT31" s="269"/>
      <c r="BU31" s="269"/>
      <c r="BV31" s="269"/>
      <c r="BW31" s="269"/>
      <c r="BX31" s="269"/>
      <c r="BY31" s="269"/>
      <c r="BZ31" s="269"/>
      <c r="CA31" s="269"/>
      <c r="CB31" s="269"/>
      <c r="CC31" s="269">
        <v>4</v>
      </c>
      <c r="CD31" s="855">
        <f t="shared" si="3"/>
        <v>4</v>
      </c>
      <c r="CE31" s="855">
        <f t="shared" si="4"/>
        <v>0</v>
      </c>
      <c r="CF31" s="269">
        <v>0.56799999999999995</v>
      </c>
      <c r="CG31" s="269" t="s">
        <v>6133</v>
      </c>
      <c r="CH31" s="269"/>
      <c r="CI31" s="269">
        <v>3.12</v>
      </c>
      <c r="CJ31" s="269">
        <v>18.233000000000001</v>
      </c>
      <c r="CK31" s="269" t="s">
        <v>6302</v>
      </c>
      <c r="CL31" s="269" t="s">
        <v>451</v>
      </c>
      <c r="CM31" s="269"/>
      <c r="CN31" s="269"/>
      <c r="CO31" s="269"/>
      <c r="CP31" s="269"/>
      <c r="CQ31" s="269">
        <v>4</v>
      </c>
      <c r="CR31" s="269" t="s">
        <v>451</v>
      </c>
      <c r="CS31" s="269"/>
      <c r="CT31" s="269"/>
      <c r="CU31" s="269" t="s">
        <v>451</v>
      </c>
      <c r="CV31" s="269"/>
      <c r="CW31" s="269"/>
      <c r="CX31" s="269" t="s">
        <v>457</v>
      </c>
      <c r="CY31" s="269" t="s">
        <v>6627</v>
      </c>
      <c r="CZ31" s="269">
        <v>245</v>
      </c>
      <c r="DA31" s="269" t="s">
        <v>451</v>
      </c>
      <c r="DB31" s="269"/>
      <c r="DC31" s="269"/>
      <c r="DD31" s="269" t="s">
        <v>451</v>
      </c>
      <c r="DE31" s="269"/>
      <c r="DF31" s="269"/>
      <c r="DG31" s="269" t="s">
        <v>451</v>
      </c>
      <c r="DH31" s="269"/>
      <c r="DI31" s="269"/>
      <c r="DJ31" s="269" t="s">
        <v>451</v>
      </c>
      <c r="DK31" s="269"/>
      <c r="DL31" s="269"/>
      <c r="DM31" s="269" t="s">
        <v>451</v>
      </c>
      <c r="DN31" s="269"/>
      <c r="DO31" s="269"/>
      <c r="DP31" s="269" t="s">
        <v>451</v>
      </c>
      <c r="DQ31" s="269"/>
      <c r="DR31" s="269"/>
      <c r="DS31" s="269" t="s">
        <v>451</v>
      </c>
      <c r="DT31" s="269"/>
      <c r="DU31" s="269"/>
      <c r="DV31" s="269" t="s">
        <v>451</v>
      </c>
      <c r="DW31" s="269"/>
      <c r="DX31" s="269"/>
      <c r="DY31" s="269" t="s">
        <v>451</v>
      </c>
      <c r="DZ31" s="269"/>
      <c r="EA31" s="269"/>
      <c r="EB31" s="269" t="s">
        <v>451</v>
      </c>
      <c r="EC31" s="269"/>
      <c r="ED31" s="269"/>
      <c r="EE31" s="269" t="s">
        <v>457</v>
      </c>
      <c r="EF31" s="269" t="s">
        <v>862</v>
      </c>
      <c r="EG31" s="269">
        <v>11</v>
      </c>
      <c r="EH31" s="269" t="s">
        <v>451</v>
      </c>
      <c r="EI31" s="269"/>
      <c r="EJ31" s="269"/>
      <c r="EK31" s="269" t="s">
        <v>451</v>
      </c>
      <c r="EL31" s="269"/>
      <c r="EM31" s="269"/>
      <c r="EN31" s="269"/>
      <c r="EO31" s="269"/>
      <c r="EP31" s="269"/>
      <c r="EQ31" s="269" t="s">
        <v>451</v>
      </c>
      <c r="ER31" s="269"/>
      <c r="ES31" s="269" t="s">
        <v>6981</v>
      </c>
      <c r="ET31" s="269" t="s">
        <v>6981</v>
      </c>
      <c r="EU31" s="269"/>
      <c r="EV31" s="269"/>
      <c r="EW31" s="269"/>
      <c r="EX31" s="269" t="s">
        <v>7432</v>
      </c>
      <c r="EY31" s="269">
        <v>3</v>
      </c>
      <c r="EZ31" s="269">
        <v>56</v>
      </c>
      <c r="FA31" s="269" t="s">
        <v>7543</v>
      </c>
      <c r="FB31" s="269" t="s">
        <v>7796</v>
      </c>
      <c r="FC31" s="269" t="s">
        <v>8019</v>
      </c>
      <c r="FD31" s="269" t="s">
        <v>717</v>
      </c>
      <c r="FE31" s="269" t="s">
        <v>718</v>
      </c>
      <c r="FF31" s="269" t="s">
        <v>719</v>
      </c>
    </row>
    <row r="32" spans="5:162" ht="49" customHeight="1" x14ac:dyDescent="0.2">
      <c r="E32" s="1101" t="s">
        <v>8723</v>
      </c>
      <c r="F32" s="1101" t="s">
        <v>8688</v>
      </c>
      <c r="G32" s="847" t="s">
        <v>18</v>
      </c>
      <c r="H32" s="847" t="s">
        <v>100</v>
      </c>
      <c r="I32" s="847" t="s">
        <v>3481</v>
      </c>
      <c r="J32" s="269" t="s">
        <v>3739</v>
      </c>
      <c r="K32" s="269"/>
      <c r="L32" s="269" t="s">
        <v>3988</v>
      </c>
      <c r="M32" s="870" t="s">
        <v>4001</v>
      </c>
      <c r="N32" s="870" t="s">
        <v>2574</v>
      </c>
      <c r="O32" s="269" t="s">
        <v>4225</v>
      </c>
      <c r="P32" s="269" t="s">
        <v>4428</v>
      </c>
      <c r="Q32" s="269" t="s">
        <v>451</v>
      </c>
      <c r="R32" s="269"/>
      <c r="S32" s="269" t="s">
        <v>4936</v>
      </c>
      <c r="T32" s="269"/>
      <c r="U32" s="269" t="s">
        <v>5263</v>
      </c>
      <c r="V32" s="269" t="s">
        <v>5331</v>
      </c>
      <c r="W32" s="269"/>
      <c r="X32" s="269"/>
      <c r="Y32" s="269"/>
      <c r="Z32" s="269"/>
      <c r="AA32" s="269" t="s">
        <v>5389</v>
      </c>
      <c r="AB32" s="269" t="s">
        <v>5389</v>
      </c>
      <c r="AC32" s="269" t="s">
        <v>518</v>
      </c>
      <c r="AD32" s="269" t="s">
        <v>5853</v>
      </c>
      <c r="AE32" s="871">
        <v>4.798</v>
      </c>
      <c r="AF32" s="850">
        <f t="shared" si="1"/>
        <v>4.798</v>
      </c>
      <c r="AG32" s="850">
        <f t="shared" si="2"/>
        <v>0</v>
      </c>
      <c r="AH32" s="269"/>
      <c r="AI32" s="269"/>
      <c r="AJ32" s="269"/>
      <c r="AK32" s="269">
        <v>4.798</v>
      </c>
      <c r="AL32" s="872">
        <v>1</v>
      </c>
      <c r="AM32" s="872">
        <v>3.2000000000000002E-3</v>
      </c>
      <c r="AN32" s="269">
        <v>0</v>
      </c>
      <c r="AO32" s="280">
        <v>0</v>
      </c>
      <c r="AP32" s="872">
        <v>0</v>
      </c>
      <c r="AQ32" s="269">
        <v>0</v>
      </c>
      <c r="AR32" s="269">
        <v>0</v>
      </c>
      <c r="AS32" s="872">
        <v>0</v>
      </c>
      <c r="AT32" s="872"/>
      <c r="AU32" s="872"/>
      <c r="AV32" s="872"/>
      <c r="AW32" s="872"/>
      <c r="AX32" s="872"/>
      <c r="AY32" s="269" t="s">
        <v>451</v>
      </c>
      <c r="AZ32" s="269"/>
      <c r="BA32" s="269"/>
      <c r="BB32" s="872">
        <v>0</v>
      </c>
      <c r="BC32" s="269">
        <v>1.6679999999999999</v>
      </c>
      <c r="BD32" s="872">
        <v>8.9999999999999998E-4</v>
      </c>
      <c r="BE32" s="269">
        <v>7</v>
      </c>
      <c r="BF32" s="269">
        <v>7</v>
      </c>
      <c r="BG32" s="269">
        <v>7</v>
      </c>
      <c r="BH32" s="269"/>
      <c r="BI32" s="269">
        <v>2</v>
      </c>
      <c r="BJ32" s="269"/>
      <c r="BK32" s="269"/>
      <c r="BL32" s="269"/>
      <c r="BM32" s="269"/>
      <c r="BN32" s="269"/>
      <c r="BO32" s="269"/>
      <c r="BP32" s="269">
        <v>2</v>
      </c>
      <c r="BQ32" s="269">
        <v>2</v>
      </c>
      <c r="BR32" s="269">
        <v>1</v>
      </c>
      <c r="BS32" s="269"/>
      <c r="BT32" s="269"/>
      <c r="BU32" s="269"/>
      <c r="BV32" s="269"/>
      <c r="BW32" s="269"/>
      <c r="BX32" s="269"/>
      <c r="BY32" s="269"/>
      <c r="BZ32" s="269"/>
      <c r="CA32" s="269"/>
      <c r="CB32" s="269"/>
      <c r="CC32" s="269">
        <v>7</v>
      </c>
      <c r="CD32" s="855">
        <f t="shared" si="3"/>
        <v>7</v>
      </c>
      <c r="CE32" s="855">
        <f t="shared" si="4"/>
        <v>0</v>
      </c>
      <c r="CF32" s="269">
        <v>3.722</v>
      </c>
      <c r="CG32" s="269" t="s">
        <v>6134</v>
      </c>
      <c r="CH32" s="269"/>
      <c r="CI32" s="872">
        <v>0.1273</v>
      </c>
      <c r="CJ32" s="269">
        <v>29.231999999999999</v>
      </c>
      <c r="CK32" s="269" t="s">
        <v>6303</v>
      </c>
      <c r="CL32" s="269" t="s">
        <v>451</v>
      </c>
      <c r="CM32" s="269"/>
      <c r="CN32" s="269"/>
      <c r="CO32" s="269"/>
      <c r="CP32" s="269"/>
      <c r="CQ32" s="269">
        <v>1</v>
      </c>
      <c r="CR32" s="269" t="s">
        <v>457</v>
      </c>
      <c r="CS32" s="269" t="s">
        <v>6457</v>
      </c>
      <c r="CT32" s="269">
        <v>70</v>
      </c>
      <c r="CU32" s="269" t="s">
        <v>451</v>
      </c>
      <c r="CV32" s="269"/>
      <c r="CW32" s="269"/>
      <c r="CX32" s="269" t="s">
        <v>457</v>
      </c>
      <c r="CY32" s="269" t="s">
        <v>6628</v>
      </c>
      <c r="CZ32" s="269">
        <v>2</v>
      </c>
      <c r="DA32" s="269" t="s">
        <v>457</v>
      </c>
      <c r="DB32" s="269" t="s">
        <v>6658</v>
      </c>
      <c r="DC32" s="269">
        <v>1</v>
      </c>
      <c r="DD32" s="269" t="s">
        <v>451</v>
      </c>
      <c r="DE32" s="269"/>
      <c r="DF32" s="269"/>
      <c r="DG32" s="269" t="s">
        <v>451</v>
      </c>
      <c r="DH32" s="269"/>
      <c r="DI32" s="269"/>
      <c r="DJ32" s="269" t="s">
        <v>451</v>
      </c>
      <c r="DK32" s="269"/>
      <c r="DL32" s="269"/>
      <c r="DM32" s="269" t="s">
        <v>451</v>
      </c>
      <c r="DN32" s="269"/>
      <c r="DO32" s="269"/>
      <c r="DP32" s="269" t="s">
        <v>451</v>
      </c>
      <c r="DQ32" s="269"/>
      <c r="DR32" s="269"/>
      <c r="DS32" s="269" t="s">
        <v>457</v>
      </c>
      <c r="DT32" s="269" t="s">
        <v>862</v>
      </c>
      <c r="DU32" s="269">
        <v>40</v>
      </c>
      <c r="DV32" s="269" t="s">
        <v>457</v>
      </c>
      <c r="DW32" s="269" t="s">
        <v>862</v>
      </c>
      <c r="DX32" s="269">
        <v>20</v>
      </c>
      <c r="DY32" s="269" t="s">
        <v>451</v>
      </c>
      <c r="DZ32" s="269"/>
      <c r="EA32" s="269"/>
      <c r="EB32" s="269" t="s">
        <v>451</v>
      </c>
      <c r="EC32" s="269"/>
      <c r="ED32" s="269"/>
      <c r="EE32" s="269" t="s">
        <v>457</v>
      </c>
      <c r="EF32" s="269" t="s">
        <v>862</v>
      </c>
      <c r="EG32" s="269">
        <v>19</v>
      </c>
      <c r="EH32" s="269" t="s">
        <v>451</v>
      </c>
      <c r="EI32" s="269"/>
      <c r="EJ32" s="269"/>
      <c r="EK32" s="269" t="s">
        <v>451</v>
      </c>
      <c r="EL32" s="269"/>
      <c r="EM32" s="269"/>
      <c r="EN32" s="269"/>
      <c r="EO32" s="269"/>
      <c r="EP32" s="269"/>
      <c r="EQ32" s="269" t="s">
        <v>451</v>
      </c>
      <c r="ER32" s="269"/>
      <c r="ES32" s="269" t="s">
        <v>6982</v>
      </c>
      <c r="ET32" s="269" t="s">
        <v>7101</v>
      </c>
      <c r="EU32" s="269"/>
      <c r="EV32" s="269" t="s">
        <v>7252</v>
      </c>
      <c r="EW32" s="269"/>
      <c r="EX32" s="269" t="s">
        <v>7433</v>
      </c>
      <c r="EY32" s="269">
        <v>1</v>
      </c>
      <c r="EZ32" s="269">
        <v>75</v>
      </c>
      <c r="FA32" s="269" t="s">
        <v>7544</v>
      </c>
      <c r="FB32" s="269" t="s">
        <v>7797</v>
      </c>
      <c r="FC32" s="269" t="s">
        <v>8020</v>
      </c>
      <c r="FD32" s="269" t="s">
        <v>717</v>
      </c>
      <c r="FE32" s="269" t="s">
        <v>718</v>
      </c>
      <c r="FF32" s="269" t="s">
        <v>719</v>
      </c>
    </row>
    <row r="33" spans="5:162" ht="46" customHeight="1" x14ac:dyDescent="0.2">
      <c r="E33" s="1101" t="s">
        <v>8721</v>
      </c>
      <c r="F33" s="1101" t="s">
        <v>8688</v>
      </c>
      <c r="G33" s="847" t="s">
        <v>18</v>
      </c>
      <c r="H33" s="847" t="s">
        <v>100</v>
      </c>
      <c r="I33" s="847" t="s">
        <v>3481</v>
      </c>
      <c r="J33" s="280" t="s">
        <v>3740</v>
      </c>
      <c r="K33" s="280" t="s">
        <v>3922</v>
      </c>
      <c r="L33" s="280" t="s">
        <v>3988</v>
      </c>
      <c r="M33" s="868" t="s">
        <v>4005</v>
      </c>
      <c r="N33" s="868" t="s">
        <v>4133</v>
      </c>
      <c r="O33" s="280" t="s">
        <v>4226</v>
      </c>
      <c r="P33" s="280" t="s">
        <v>4429</v>
      </c>
      <c r="Q33" s="280" t="s">
        <v>451</v>
      </c>
      <c r="R33" s="280" t="s">
        <v>451</v>
      </c>
      <c r="S33" s="280" t="s">
        <v>4937</v>
      </c>
      <c r="T33" s="280" t="s">
        <v>5114</v>
      </c>
      <c r="U33" s="280" t="s">
        <v>5264</v>
      </c>
      <c r="V33" s="280" t="s">
        <v>728</v>
      </c>
      <c r="W33" s="280"/>
      <c r="X33" s="280"/>
      <c r="Y33" s="280"/>
      <c r="Z33" s="280"/>
      <c r="AA33" s="280" t="s">
        <v>5389</v>
      </c>
      <c r="AB33" s="280" t="s">
        <v>5389</v>
      </c>
      <c r="AC33" s="280" t="s">
        <v>518</v>
      </c>
      <c r="AD33" s="280" t="s">
        <v>5854</v>
      </c>
      <c r="AE33" s="861">
        <v>0.30599999999999999</v>
      </c>
      <c r="AF33" s="850">
        <f t="shared" si="1"/>
        <v>0.30599999999999999</v>
      </c>
      <c r="AG33" s="850">
        <f t="shared" si="2"/>
        <v>0</v>
      </c>
      <c r="AH33" s="280"/>
      <c r="AI33" s="280"/>
      <c r="AJ33" s="280"/>
      <c r="AK33" s="280">
        <v>0.30599999999999999</v>
      </c>
      <c r="AL33" s="869">
        <v>1</v>
      </c>
      <c r="AM33" s="869">
        <v>2.0000000000000001E-4</v>
      </c>
      <c r="AN33" s="280">
        <v>0</v>
      </c>
      <c r="AO33" s="280">
        <v>0</v>
      </c>
      <c r="AP33" s="869">
        <v>0</v>
      </c>
      <c r="AQ33" s="280">
        <v>0</v>
      </c>
      <c r="AR33" s="280">
        <v>0</v>
      </c>
      <c r="AS33" s="869">
        <v>0</v>
      </c>
      <c r="AT33" s="869"/>
      <c r="AU33" s="869"/>
      <c r="AV33" s="869"/>
      <c r="AW33" s="869"/>
      <c r="AX33" s="869"/>
      <c r="AY33" s="280" t="s">
        <v>451</v>
      </c>
      <c r="AZ33" s="280"/>
      <c r="BA33" s="280"/>
      <c r="BB33" s="869">
        <v>0</v>
      </c>
      <c r="BC33" s="280">
        <v>0.52</v>
      </c>
      <c r="BD33" s="869">
        <v>2.9999999999999997E-4</v>
      </c>
      <c r="BE33" s="280">
        <v>12</v>
      </c>
      <c r="BF33" s="280">
        <v>12</v>
      </c>
      <c r="BG33" s="280">
        <v>3</v>
      </c>
      <c r="BH33" s="280"/>
      <c r="BI33" s="280"/>
      <c r="BJ33" s="280"/>
      <c r="BK33" s="280"/>
      <c r="BL33" s="280"/>
      <c r="BM33" s="280"/>
      <c r="BN33" s="280"/>
      <c r="BO33" s="280"/>
      <c r="BP33" s="280"/>
      <c r="BQ33" s="280"/>
      <c r="BR33" s="280"/>
      <c r="BS33" s="280">
        <v>3</v>
      </c>
      <c r="BT33" s="280"/>
      <c r="BU33" s="280"/>
      <c r="BV33" s="280"/>
      <c r="BW33" s="280"/>
      <c r="BX33" s="280"/>
      <c r="BY33" s="280"/>
      <c r="BZ33" s="280"/>
      <c r="CA33" s="280"/>
      <c r="CB33" s="280"/>
      <c r="CC33" s="280">
        <v>3</v>
      </c>
      <c r="CD33" s="855">
        <f t="shared" si="3"/>
        <v>3</v>
      </c>
      <c r="CE33" s="855">
        <f t="shared" si="4"/>
        <v>0</v>
      </c>
      <c r="CF33" s="280">
        <v>0.16700000000000001</v>
      </c>
      <c r="CG33" s="280" t="s">
        <v>6134</v>
      </c>
      <c r="CH33" s="280"/>
      <c r="CI33" s="869">
        <v>5.7000000000000002E-3</v>
      </c>
      <c r="CJ33" s="280">
        <v>29.231999999999999</v>
      </c>
      <c r="CK33" s="280" t="s">
        <v>6303</v>
      </c>
      <c r="CL33" s="280" t="s">
        <v>451</v>
      </c>
      <c r="CM33" s="280"/>
      <c r="CN33" s="280"/>
      <c r="CO33" s="280"/>
      <c r="CP33" s="280"/>
      <c r="CQ33" s="280">
        <v>3</v>
      </c>
      <c r="CR33" s="280" t="s">
        <v>451</v>
      </c>
      <c r="CS33" s="280"/>
      <c r="CT33" s="280"/>
      <c r="CU33" s="280" t="s">
        <v>451</v>
      </c>
      <c r="CV33" s="280"/>
      <c r="CW33" s="280"/>
      <c r="CX33" s="280" t="s">
        <v>451</v>
      </c>
      <c r="CY33" s="280"/>
      <c r="CZ33" s="280"/>
      <c r="DA33" s="280" t="s">
        <v>457</v>
      </c>
      <c r="DB33" s="280" t="s">
        <v>6658</v>
      </c>
      <c r="DC33" s="280">
        <v>12</v>
      </c>
      <c r="DD33" s="280" t="s">
        <v>451</v>
      </c>
      <c r="DE33" s="280"/>
      <c r="DF33" s="280"/>
      <c r="DG33" s="280" t="s">
        <v>451</v>
      </c>
      <c r="DH33" s="280"/>
      <c r="DI33" s="280"/>
      <c r="DJ33" s="280" t="s">
        <v>451</v>
      </c>
      <c r="DK33" s="280"/>
      <c r="DL33" s="280"/>
      <c r="DM33" s="280" t="s">
        <v>451</v>
      </c>
      <c r="DN33" s="280"/>
      <c r="DO33" s="280"/>
      <c r="DP33" s="280" t="s">
        <v>451</v>
      </c>
      <c r="DQ33" s="280"/>
      <c r="DR33" s="280"/>
      <c r="DS33" s="280" t="s">
        <v>451</v>
      </c>
      <c r="DT33" s="280"/>
      <c r="DU33" s="280"/>
      <c r="DV33" s="280" t="s">
        <v>451</v>
      </c>
      <c r="DW33" s="280"/>
      <c r="DX33" s="280"/>
      <c r="DY33" s="280" t="s">
        <v>451</v>
      </c>
      <c r="DZ33" s="280"/>
      <c r="EA33" s="280"/>
      <c r="EB33" s="280" t="s">
        <v>451</v>
      </c>
      <c r="EC33" s="280"/>
      <c r="ED33" s="280"/>
      <c r="EE33" s="280" t="s">
        <v>457</v>
      </c>
      <c r="EF33" s="280" t="s">
        <v>862</v>
      </c>
      <c r="EG33" s="280">
        <v>8</v>
      </c>
      <c r="EH33" s="280" t="s">
        <v>451</v>
      </c>
      <c r="EI33" s="280"/>
      <c r="EJ33" s="280"/>
      <c r="EK33" s="280" t="s">
        <v>451</v>
      </c>
      <c r="EL33" s="280"/>
      <c r="EM33" s="280"/>
      <c r="EN33" s="280"/>
      <c r="EO33" s="280"/>
      <c r="EP33" s="280"/>
      <c r="EQ33" s="280" t="s">
        <v>451</v>
      </c>
      <c r="ER33" s="280"/>
      <c r="ES33" s="280"/>
      <c r="ET33" s="280" t="s">
        <v>7102</v>
      </c>
      <c r="EU33" s="280"/>
      <c r="EV33" s="280" t="s">
        <v>7252</v>
      </c>
      <c r="EW33" s="280" t="s">
        <v>451</v>
      </c>
      <c r="EX33" s="280" t="s">
        <v>451</v>
      </c>
      <c r="EY33" s="280"/>
      <c r="EZ33" s="280"/>
      <c r="FA33" s="280" t="s">
        <v>7544</v>
      </c>
      <c r="FB33" s="280" t="s">
        <v>7797</v>
      </c>
      <c r="FC33" s="280" t="s">
        <v>8020</v>
      </c>
      <c r="FD33" s="280" t="s">
        <v>717</v>
      </c>
      <c r="FE33" s="280" t="s">
        <v>718</v>
      </c>
      <c r="FF33" s="280" t="s">
        <v>719</v>
      </c>
    </row>
    <row r="34" spans="5:162" ht="62" customHeight="1" x14ac:dyDescent="0.2">
      <c r="E34" s="1101" t="s">
        <v>6630</v>
      </c>
      <c r="F34" s="1101" t="s">
        <v>8688</v>
      </c>
      <c r="G34" s="847" t="s">
        <v>18</v>
      </c>
      <c r="H34" s="847" t="s">
        <v>100</v>
      </c>
      <c r="I34" s="847" t="s">
        <v>3481</v>
      </c>
      <c r="J34" s="269" t="s">
        <v>3741</v>
      </c>
      <c r="K34" s="269" t="s">
        <v>3923</v>
      </c>
      <c r="L34" s="269" t="s">
        <v>3988</v>
      </c>
      <c r="M34" s="870" t="s">
        <v>663</v>
      </c>
      <c r="N34" s="870" t="s">
        <v>4134</v>
      </c>
      <c r="O34" s="269" t="s">
        <v>4227</v>
      </c>
      <c r="P34" s="269" t="s">
        <v>4430</v>
      </c>
      <c r="Q34" s="269" t="s">
        <v>451</v>
      </c>
      <c r="R34" s="269"/>
      <c r="S34" s="269" t="s">
        <v>4937</v>
      </c>
      <c r="T34" s="269" t="s">
        <v>5114</v>
      </c>
      <c r="U34" s="269" t="s">
        <v>5265</v>
      </c>
      <c r="V34" s="269" t="s">
        <v>728</v>
      </c>
      <c r="W34" s="269"/>
      <c r="X34" s="269"/>
      <c r="Y34" s="269"/>
      <c r="Z34" s="269"/>
      <c r="AA34" s="269" t="s">
        <v>5389</v>
      </c>
      <c r="AB34" s="269" t="s">
        <v>5389</v>
      </c>
      <c r="AC34" s="269" t="s">
        <v>518</v>
      </c>
      <c r="AD34" s="269" t="s">
        <v>5855</v>
      </c>
      <c r="AE34" s="871">
        <v>0.52500000000000002</v>
      </c>
      <c r="AF34" s="850">
        <f t="shared" si="1"/>
        <v>0.52500000000000002</v>
      </c>
      <c r="AG34" s="850">
        <f t="shared" si="2"/>
        <v>0</v>
      </c>
      <c r="AH34" s="269"/>
      <c r="AI34" s="269"/>
      <c r="AJ34" s="269"/>
      <c r="AK34" s="269">
        <v>0.52500000000000002</v>
      </c>
      <c r="AL34" s="872">
        <v>1</v>
      </c>
      <c r="AM34" s="872">
        <v>4.0000000000000002E-4</v>
      </c>
      <c r="AN34" s="269">
        <v>0</v>
      </c>
      <c r="AO34" s="280">
        <v>0</v>
      </c>
      <c r="AP34" s="872">
        <v>0</v>
      </c>
      <c r="AQ34" s="269">
        <v>0</v>
      </c>
      <c r="AR34" s="269">
        <v>0</v>
      </c>
      <c r="AS34" s="872">
        <v>0</v>
      </c>
      <c r="AT34" s="872"/>
      <c r="AU34" s="872"/>
      <c r="AV34" s="872"/>
      <c r="AW34" s="872"/>
      <c r="AX34" s="872"/>
      <c r="AY34" s="269" t="s">
        <v>451</v>
      </c>
      <c r="AZ34" s="269"/>
      <c r="BA34" s="269"/>
      <c r="BB34" s="872">
        <v>0</v>
      </c>
      <c r="BC34" s="269">
        <v>0.748</v>
      </c>
      <c r="BD34" s="872">
        <v>4.0000000000000002E-4</v>
      </c>
      <c r="BE34" s="269">
        <v>22</v>
      </c>
      <c r="BF34" s="269">
        <v>22</v>
      </c>
      <c r="BG34" s="269">
        <v>6</v>
      </c>
      <c r="BH34" s="269"/>
      <c r="BI34" s="269"/>
      <c r="BJ34" s="269"/>
      <c r="BK34" s="269"/>
      <c r="BL34" s="269"/>
      <c r="BM34" s="269"/>
      <c r="BN34" s="269"/>
      <c r="BO34" s="269"/>
      <c r="BP34" s="269"/>
      <c r="BQ34" s="269"/>
      <c r="BR34" s="269"/>
      <c r="BS34" s="269">
        <v>6</v>
      </c>
      <c r="BT34" s="269"/>
      <c r="BU34" s="269"/>
      <c r="BV34" s="269"/>
      <c r="BW34" s="269"/>
      <c r="BX34" s="269"/>
      <c r="BY34" s="269"/>
      <c r="BZ34" s="269"/>
      <c r="CA34" s="269"/>
      <c r="CB34" s="269"/>
      <c r="CC34" s="269">
        <v>6</v>
      </c>
      <c r="CD34" s="855">
        <f t="shared" si="3"/>
        <v>6</v>
      </c>
      <c r="CE34" s="855">
        <f t="shared" si="4"/>
        <v>0</v>
      </c>
      <c r="CF34" s="269">
        <v>0.68899999999999995</v>
      </c>
      <c r="CG34" s="269" t="s">
        <v>6135</v>
      </c>
      <c r="CH34" s="269"/>
      <c r="CI34" s="872">
        <v>2.3599999999999999E-2</v>
      </c>
      <c r="CJ34" s="269">
        <v>29.231999999999999</v>
      </c>
      <c r="CK34" s="269" t="s">
        <v>6303</v>
      </c>
      <c r="CL34" s="269" t="s">
        <v>451</v>
      </c>
      <c r="CM34" s="269"/>
      <c r="CN34" s="269"/>
      <c r="CO34" s="269"/>
      <c r="CP34" s="269"/>
      <c r="CQ34" s="269">
        <v>3</v>
      </c>
      <c r="CR34" s="269" t="s">
        <v>451</v>
      </c>
      <c r="CS34" s="269"/>
      <c r="CT34" s="269"/>
      <c r="CU34" s="269" t="s">
        <v>451</v>
      </c>
      <c r="CV34" s="269"/>
      <c r="CW34" s="269"/>
      <c r="CX34" s="269" t="s">
        <v>457</v>
      </c>
      <c r="CY34" s="269" t="s">
        <v>2779</v>
      </c>
      <c r="CZ34" s="269">
        <v>22</v>
      </c>
      <c r="DA34" s="269" t="s">
        <v>451</v>
      </c>
      <c r="DB34" s="269"/>
      <c r="DC34" s="269"/>
      <c r="DD34" s="269" t="s">
        <v>451</v>
      </c>
      <c r="DE34" s="269"/>
      <c r="DF34" s="269"/>
      <c r="DG34" s="269" t="s">
        <v>451</v>
      </c>
      <c r="DH34" s="269"/>
      <c r="DI34" s="269"/>
      <c r="DJ34" s="269" t="s">
        <v>451</v>
      </c>
      <c r="DK34" s="269"/>
      <c r="DL34" s="269"/>
      <c r="DM34" s="269" t="s">
        <v>451</v>
      </c>
      <c r="DN34" s="269"/>
      <c r="DO34" s="269"/>
      <c r="DP34" s="269" t="s">
        <v>451</v>
      </c>
      <c r="DQ34" s="269"/>
      <c r="DR34" s="269"/>
      <c r="DS34" s="269" t="s">
        <v>451</v>
      </c>
      <c r="DT34" s="269"/>
      <c r="DU34" s="269"/>
      <c r="DV34" s="269" t="s">
        <v>451</v>
      </c>
      <c r="DW34" s="269"/>
      <c r="DX34" s="269"/>
      <c r="DY34" s="269" t="s">
        <v>451</v>
      </c>
      <c r="DZ34" s="269"/>
      <c r="EA34" s="269"/>
      <c r="EB34" s="269" t="s">
        <v>451</v>
      </c>
      <c r="EC34" s="269"/>
      <c r="ED34" s="269"/>
      <c r="EE34" s="269" t="s">
        <v>457</v>
      </c>
      <c r="EF34" s="269" t="s">
        <v>862</v>
      </c>
      <c r="EG34" s="269">
        <v>8</v>
      </c>
      <c r="EH34" s="269" t="s">
        <v>451</v>
      </c>
      <c r="EI34" s="269"/>
      <c r="EJ34" s="269"/>
      <c r="EK34" s="269" t="s">
        <v>451</v>
      </c>
      <c r="EL34" s="269"/>
      <c r="EM34" s="269"/>
      <c r="EN34" s="269"/>
      <c r="EO34" s="269"/>
      <c r="EP34" s="269"/>
      <c r="EQ34" s="269" t="s">
        <v>451</v>
      </c>
      <c r="ER34" s="269"/>
      <c r="ES34" s="269"/>
      <c r="ET34" s="269" t="s">
        <v>7103</v>
      </c>
      <c r="EU34" s="269"/>
      <c r="EV34" s="269" t="s">
        <v>7252</v>
      </c>
      <c r="EW34" s="269"/>
      <c r="EX34" s="269" t="s">
        <v>451</v>
      </c>
      <c r="EY34" s="269" t="s">
        <v>451</v>
      </c>
      <c r="EZ34" s="269" t="s">
        <v>451</v>
      </c>
      <c r="FA34" s="269" t="s">
        <v>7545</v>
      </c>
      <c r="FB34" s="269" t="s">
        <v>7797</v>
      </c>
      <c r="FC34" s="269" t="s">
        <v>8020</v>
      </c>
      <c r="FD34" s="269" t="s">
        <v>717</v>
      </c>
      <c r="FE34" s="269" t="s">
        <v>718</v>
      </c>
      <c r="FF34" s="269" t="s">
        <v>719</v>
      </c>
    </row>
    <row r="35" spans="5:162" ht="67" customHeight="1" x14ac:dyDescent="0.2">
      <c r="E35" s="1101" t="s">
        <v>6630</v>
      </c>
      <c r="F35" s="1101" t="s">
        <v>8688</v>
      </c>
      <c r="G35" s="847" t="s">
        <v>18</v>
      </c>
      <c r="H35" s="847" t="s">
        <v>100</v>
      </c>
      <c r="I35" s="847" t="s">
        <v>3482</v>
      </c>
      <c r="J35" s="280" t="s">
        <v>3742</v>
      </c>
      <c r="K35" s="280" t="s">
        <v>3924</v>
      </c>
      <c r="L35" s="280">
        <v>2021</v>
      </c>
      <c r="M35" s="868" t="s">
        <v>4006</v>
      </c>
      <c r="N35" s="868" t="s">
        <v>1603</v>
      </c>
      <c r="O35" s="280" t="s">
        <v>4228</v>
      </c>
      <c r="P35" s="280" t="s">
        <v>4431</v>
      </c>
      <c r="Q35" s="280" t="s">
        <v>451</v>
      </c>
      <c r="R35" s="280"/>
      <c r="S35" s="280" t="s">
        <v>451</v>
      </c>
      <c r="T35" s="280"/>
      <c r="U35" s="280" t="s">
        <v>5266</v>
      </c>
      <c r="V35" s="280" t="s">
        <v>4431</v>
      </c>
      <c r="W35" s="280"/>
      <c r="X35" s="280"/>
      <c r="Y35" s="280"/>
      <c r="Z35" s="280"/>
      <c r="AA35" s="280" t="s">
        <v>5390</v>
      </c>
      <c r="AB35" s="280" t="s">
        <v>5635</v>
      </c>
      <c r="AC35" s="280" t="s">
        <v>5734</v>
      </c>
      <c r="AD35" s="280" t="s">
        <v>5635</v>
      </c>
      <c r="AE35" s="861">
        <v>1.7689999999999999</v>
      </c>
      <c r="AF35" s="850">
        <f t="shared" si="1"/>
        <v>1.76875</v>
      </c>
      <c r="AG35" s="850">
        <f t="shared" si="2"/>
        <v>-2.4999999999986144E-4</v>
      </c>
      <c r="AH35" s="280"/>
      <c r="AI35" s="280"/>
      <c r="AJ35" s="280"/>
      <c r="AK35" s="280">
        <v>1.571</v>
      </c>
      <c r="AL35" s="223">
        <v>0.88800000000000001</v>
      </c>
      <c r="AM35" s="223">
        <v>2.9999999999999997E-4</v>
      </c>
      <c r="AN35" s="280">
        <v>0.19775000000000001</v>
      </c>
      <c r="AO35" s="280">
        <v>0</v>
      </c>
      <c r="AP35" s="280">
        <v>0</v>
      </c>
      <c r="AQ35" s="869">
        <v>0</v>
      </c>
      <c r="AR35" s="280">
        <v>0</v>
      </c>
      <c r="AS35" s="869">
        <v>0</v>
      </c>
      <c r="AT35" s="869"/>
      <c r="AU35" s="869"/>
      <c r="AV35" s="869"/>
      <c r="AW35" s="869"/>
      <c r="AX35" s="869"/>
      <c r="AY35" s="280" t="s">
        <v>451</v>
      </c>
      <c r="AZ35" s="280"/>
      <c r="BA35" s="280"/>
      <c r="BB35" s="869">
        <v>0</v>
      </c>
      <c r="BC35" s="280">
        <v>5</v>
      </c>
      <c r="BD35" s="869">
        <v>6.9999999999999999E-4</v>
      </c>
      <c r="BE35" s="280">
        <v>27</v>
      </c>
      <c r="BF35" s="280">
        <v>27</v>
      </c>
      <c r="BG35" s="280">
        <v>15</v>
      </c>
      <c r="BH35" s="280"/>
      <c r="BI35" s="280"/>
      <c r="BJ35" s="280"/>
      <c r="BK35" s="280"/>
      <c r="BL35" s="280"/>
      <c r="BM35" s="280">
        <v>1</v>
      </c>
      <c r="BN35" s="280"/>
      <c r="BO35" s="280"/>
      <c r="BP35" s="280"/>
      <c r="BQ35" s="280"/>
      <c r="BR35" s="280">
        <v>10</v>
      </c>
      <c r="BS35" s="280">
        <v>4</v>
      </c>
      <c r="BT35" s="280"/>
      <c r="BU35" s="280"/>
      <c r="BV35" s="280"/>
      <c r="BW35" s="280"/>
      <c r="BX35" s="280"/>
      <c r="BY35" s="280"/>
      <c r="BZ35" s="280"/>
      <c r="CA35" s="280"/>
      <c r="CB35" s="280"/>
      <c r="CC35" s="897">
        <v>15</v>
      </c>
      <c r="CD35" s="855">
        <f t="shared" si="3"/>
        <v>15</v>
      </c>
      <c r="CE35" s="855">
        <f t="shared" si="4"/>
        <v>0</v>
      </c>
      <c r="CF35" s="280">
        <v>25.66</v>
      </c>
      <c r="CG35" s="280" t="s">
        <v>6136</v>
      </c>
      <c r="CH35" s="280"/>
      <c r="CI35" s="280">
        <v>22.25</v>
      </c>
      <c r="CJ35" s="280">
        <v>115.339</v>
      </c>
      <c r="CK35" s="280" t="s">
        <v>6303</v>
      </c>
      <c r="CL35" s="280" t="s">
        <v>451</v>
      </c>
      <c r="CM35" s="280"/>
      <c r="CN35" s="280"/>
      <c r="CO35" s="280"/>
      <c r="CP35" s="280"/>
      <c r="CQ35" s="280">
        <v>9</v>
      </c>
      <c r="CR35" s="280" t="s">
        <v>451</v>
      </c>
      <c r="CS35" s="280"/>
      <c r="CT35" s="280"/>
      <c r="CU35" s="280" t="s">
        <v>457</v>
      </c>
      <c r="CV35" s="280" t="s">
        <v>862</v>
      </c>
      <c r="CW35" s="866">
        <v>8981</v>
      </c>
      <c r="CX35" s="280" t="s">
        <v>451</v>
      </c>
      <c r="CY35" s="280"/>
      <c r="CZ35" s="280"/>
      <c r="DA35" s="280" t="s">
        <v>451</v>
      </c>
      <c r="DB35" s="280"/>
      <c r="DC35" s="280"/>
      <c r="DD35" s="280" t="s">
        <v>451</v>
      </c>
      <c r="DE35" s="280"/>
      <c r="DF35" s="280"/>
      <c r="DG35" s="280" t="s">
        <v>451</v>
      </c>
      <c r="DH35" s="280"/>
      <c r="DI35" s="280"/>
      <c r="DJ35" s="280" t="s">
        <v>451</v>
      </c>
      <c r="DK35" s="280"/>
      <c r="DL35" s="280"/>
      <c r="DM35" s="280"/>
      <c r="DN35" s="280"/>
      <c r="DO35" s="280"/>
      <c r="DP35" s="280" t="s">
        <v>451</v>
      </c>
      <c r="DQ35" s="280"/>
      <c r="DR35" s="280"/>
      <c r="DS35" s="280" t="s">
        <v>451</v>
      </c>
      <c r="DT35" s="280"/>
      <c r="DU35" s="280"/>
      <c r="DV35" s="280" t="s">
        <v>451</v>
      </c>
      <c r="DW35" s="280"/>
      <c r="DX35" s="280"/>
      <c r="DY35" s="280" t="s">
        <v>451</v>
      </c>
      <c r="DZ35" s="280"/>
      <c r="EA35" s="280"/>
      <c r="EB35" s="280" t="s">
        <v>451</v>
      </c>
      <c r="EC35" s="280"/>
      <c r="ED35" s="280"/>
      <c r="EE35" s="280"/>
      <c r="EF35" s="280"/>
      <c r="EG35" s="280"/>
      <c r="EH35" s="280" t="s">
        <v>457</v>
      </c>
      <c r="EI35" s="280" t="s">
        <v>862</v>
      </c>
      <c r="EJ35" s="280">
        <v>9</v>
      </c>
      <c r="EK35" s="280"/>
      <c r="EL35" s="280"/>
      <c r="EM35" s="280"/>
      <c r="EN35" s="280"/>
      <c r="EO35" s="280"/>
      <c r="EP35" s="280"/>
      <c r="EQ35" s="280" t="s">
        <v>451</v>
      </c>
      <c r="ER35" s="280"/>
      <c r="ES35" s="280" t="s">
        <v>451</v>
      </c>
      <c r="ET35" s="280" t="s">
        <v>7104</v>
      </c>
      <c r="EU35" s="280" t="s">
        <v>451</v>
      </c>
      <c r="EV35" s="280" t="s">
        <v>7253</v>
      </c>
      <c r="EW35" s="280"/>
      <c r="EX35" s="280" t="s">
        <v>451</v>
      </c>
      <c r="EY35" s="280"/>
      <c r="EZ35" s="280"/>
      <c r="FA35" s="280" t="s">
        <v>7546</v>
      </c>
      <c r="FB35" s="280" t="s">
        <v>7798</v>
      </c>
      <c r="FC35" s="280" t="s">
        <v>8021</v>
      </c>
      <c r="FD35" s="280" t="s">
        <v>717</v>
      </c>
      <c r="FE35" s="280" t="s">
        <v>718</v>
      </c>
      <c r="FF35" s="280" t="s">
        <v>719</v>
      </c>
    </row>
    <row r="36" spans="5:162" ht="32" customHeight="1" x14ac:dyDescent="0.2">
      <c r="E36" s="1101" t="s">
        <v>6630</v>
      </c>
      <c r="F36" s="1101" t="s">
        <v>8688</v>
      </c>
      <c r="G36" s="847" t="s">
        <v>18</v>
      </c>
      <c r="H36" s="847" t="s">
        <v>100</v>
      </c>
      <c r="I36" s="847" t="s">
        <v>3483</v>
      </c>
      <c r="J36" s="280" t="s">
        <v>3743</v>
      </c>
      <c r="K36" s="280" t="s">
        <v>3925</v>
      </c>
      <c r="L36" s="280" t="s">
        <v>3988</v>
      </c>
      <c r="M36" s="868" t="s">
        <v>957</v>
      </c>
      <c r="N36" s="868" t="s">
        <v>852</v>
      </c>
      <c r="O36" s="280" t="s">
        <v>4229</v>
      </c>
      <c r="P36" s="280" t="s">
        <v>4432</v>
      </c>
      <c r="Q36" s="280" t="s">
        <v>451</v>
      </c>
      <c r="R36" s="280" t="s">
        <v>451</v>
      </c>
      <c r="S36" s="280" t="s">
        <v>4229</v>
      </c>
      <c r="T36" s="280" t="s">
        <v>4432</v>
      </c>
      <c r="U36" s="280" t="s">
        <v>451</v>
      </c>
      <c r="V36" s="280" t="s">
        <v>451</v>
      </c>
      <c r="W36" s="280"/>
      <c r="X36" s="280"/>
      <c r="Y36" s="280"/>
      <c r="Z36" s="280"/>
      <c r="AA36" s="280" t="s">
        <v>5391</v>
      </c>
      <c r="AB36" s="280" t="s">
        <v>5391</v>
      </c>
      <c r="AC36" s="280" t="s">
        <v>5735</v>
      </c>
      <c r="AD36" s="280" t="s">
        <v>5856</v>
      </c>
      <c r="AE36" s="861">
        <v>0.33</v>
      </c>
      <c r="AF36" s="850">
        <f t="shared" si="1"/>
        <v>0.32999999999999996</v>
      </c>
      <c r="AG36" s="850">
        <f t="shared" si="2"/>
        <v>0</v>
      </c>
      <c r="AH36" s="280"/>
      <c r="AI36" s="280"/>
      <c r="AJ36" s="280"/>
      <c r="AK36" s="280">
        <v>0.3</v>
      </c>
      <c r="AL36" s="869">
        <v>0.90900000000000003</v>
      </c>
      <c r="AM36" s="869">
        <v>2.0000000000000001E-4</v>
      </c>
      <c r="AN36" s="280">
        <v>0.03</v>
      </c>
      <c r="AO36" s="280">
        <v>0</v>
      </c>
      <c r="AP36" s="869">
        <v>9.0999999999999998E-2</v>
      </c>
      <c r="AQ36" s="280">
        <v>0</v>
      </c>
      <c r="AR36" s="280">
        <v>0</v>
      </c>
      <c r="AS36" s="869">
        <v>0</v>
      </c>
      <c r="AT36" s="869"/>
      <c r="AU36" s="869"/>
      <c r="AV36" s="869"/>
      <c r="AW36" s="869"/>
      <c r="AX36" s="869"/>
      <c r="AY36" s="280" t="s">
        <v>451</v>
      </c>
      <c r="AZ36" s="280"/>
      <c r="BA36" s="280"/>
      <c r="BB36" s="869">
        <v>0</v>
      </c>
      <c r="BC36" s="280">
        <v>0.3</v>
      </c>
      <c r="BD36" s="869">
        <v>2.0000000000000001E-4</v>
      </c>
      <c r="BE36" s="280">
        <v>5</v>
      </c>
      <c r="BF36" s="280">
        <v>2</v>
      </c>
      <c r="BG36" s="280">
        <v>2</v>
      </c>
      <c r="BH36" s="280"/>
      <c r="BI36" s="280"/>
      <c r="BJ36" s="280"/>
      <c r="BK36" s="280"/>
      <c r="BL36" s="280"/>
      <c r="BM36" s="280"/>
      <c r="BN36" s="280"/>
      <c r="BO36" s="280"/>
      <c r="BP36" s="280">
        <v>1</v>
      </c>
      <c r="BQ36" s="280"/>
      <c r="BR36" s="280">
        <v>1</v>
      </c>
      <c r="BS36" s="280"/>
      <c r="BT36" s="280"/>
      <c r="BU36" s="280"/>
      <c r="BV36" s="280"/>
      <c r="BW36" s="280"/>
      <c r="BX36" s="280"/>
      <c r="BY36" s="280"/>
      <c r="BZ36" s="280"/>
      <c r="CA36" s="280"/>
      <c r="CB36" s="280"/>
      <c r="CC36" s="280">
        <v>2</v>
      </c>
      <c r="CD36" s="855">
        <f t="shared" si="3"/>
        <v>2</v>
      </c>
      <c r="CE36" s="855">
        <f t="shared" si="4"/>
        <v>0</v>
      </c>
      <c r="CF36" s="280">
        <v>1.492</v>
      </c>
      <c r="CG36" s="280" t="s">
        <v>6137</v>
      </c>
      <c r="CH36" s="280" t="s">
        <v>451</v>
      </c>
      <c r="CI36" s="280">
        <v>6.4</v>
      </c>
      <c r="CJ36" s="280">
        <v>23.141999999999999</v>
      </c>
      <c r="CK36" s="280" t="s">
        <v>6303</v>
      </c>
      <c r="CL36" s="280" t="s">
        <v>451</v>
      </c>
      <c r="CM36" s="280" t="s">
        <v>451</v>
      </c>
      <c r="CN36" s="280" t="s">
        <v>451</v>
      </c>
      <c r="CO36" s="280" t="s">
        <v>451</v>
      </c>
      <c r="CP36" s="280" t="s">
        <v>451</v>
      </c>
      <c r="CQ36" s="280">
        <v>1</v>
      </c>
      <c r="CR36" s="280" t="s">
        <v>451</v>
      </c>
      <c r="CS36" s="280" t="s">
        <v>451</v>
      </c>
      <c r="CT36" s="280" t="s">
        <v>451</v>
      </c>
      <c r="CU36" s="280" t="s">
        <v>457</v>
      </c>
      <c r="CV36" s="280" t="s">
        <v>764</v>
      </c>
      <c r="CW36" s="280">
        <v>44</v>
      </c>
      <c r="CX36" s="280" t="s">
        <v>451</v>
      </c>
      <c r="CY36" s="280"/>
      <c r="CZ36" s="280"/>
      <c r="DA36" s="280" t="s">
        <v>451</v>
      </c>
      <c r="DB36" s="280"/>
      <c r="DC36" s="280"/>
      <c r="DD36" s="280" t="s">
        <v>451</v>
      </c>
      <c r="DE36" s="280"/>
      <c r="DF36" s="280"/>
      <c r="DG36" s="280" t="s">
        <v>451</v>
      </c>
      <c r="DH36" s="280"/>
      <c r="DI36" s="280"/>
      <c r="DJ36" s="280" t="s">
        <v>451</v>
      </c>
      <c r="DK36" s="280"/>
      <c r="DL36" s="280"/>
      <c r="DM36" s="280"/>
      <c r="DN36" s="280"/>
      <c r="DO36" s="280"/>
      <c r="DP36" s="280" t="s">
        <v>451</v>
      </c>
      <c r="DQ36" s="280"/>
      <c r="DR36" s="280"/>
      <c r="DS36" s="280" t="s">
        <v>451</v>
      </c>
      <c r="DT36" s="280"/>
      <c r="DU36" s="280"/>
      <c r="DV36" s="280" t="s">
        <v>6804</v>
      </c>
      <c r="DW36" s="280"/>
      <c r="DX36" s="280"/>
      <c r="DY36" s="280" t="s">
        <v>451</v>
      </c>
      <c r="DZ36" s="280"/>
      <c r="EA36" s="280"/>
      <c r="EB36" s="280" t="s">
        <v>451</v>
      </c>
      <c r="EC36" s="280"/>
      <c r="ED36" s="280"/>
      <c r="EE36" s="280" t="s">
        <v>451</v>
      </c>
      <c r="EF36" s="280"/>
      <c r="EG36" s="280"/>
      <c r="EH36" s="280" t="s">
        <v>457</v>
      </c>
      <c r="EI36" s="280" t="s">
        <v>6861</v>
      </c>
      <c r="EJ36" s="280">
        <v>7</v>
      </c>
      <c r="EK36" s="280" t="s">
        <v>451</v>
      </c>
      <c r="EL36" s="280"/>
      <c r="EM36" s="280"/>
      <c r="EN36" s="280"/>
      <c r="EO36" s="280"/>
      <c r="EP36" s="280"/>
      <c r="EQ36" s="280" t="s">
        <v>451</v>
      </c>
      <c r="ER36" s="280" t="s">
        <v>451</v>
      </c>
      <c r="ES36" s="280" t="s">
        <v>451</v>
      </c>
      <c r="ET36" s="280" t="s">
        <v>7105</v>
      </c>
      <c r="EU36" s="280" t="s">
        <v>7211</v>
      </c>
      <c r="EV36" s="280" t="s">
        <v>7254</v>
      </c>
      <c r="EW36" s="280" t="s">
        <v>451</v>
      </c>
      <c r="EX36" s="280" t="s">
        <v>7434</v>
      </c>
      <c r="EY36" s="280">
        <v>1</v>
      </c>
      <c r="EZ36" s="280">
        <v>52</v>
      </c>
      <c r="FA36" s="280" t="s">
        <v>7547</v>
      </c>
      <c r="FB36" s="280" t="s">
        <v>7799</v>
      </c>
      <c r="FC36" s="280" t="s">
        <v>8022</v>
      </c>
      <c r="FD36" s="280" t="s">
        <v>717</v>
      </c>
      <c r="FE36" s="280" t="s">
        <v>718</v>
      </c>
      <c r="FF36" s="280" t="s">
        <v>719</v>
      </c>
    </row>
    <row r="37" spans="5:162" ht="40" customHeight="1" x14ac:dyDescent="0.2">
      <c r="E37" s="1101" t="s">
        <v>6630</v>
      </c>
      <c r="F37" s="1101" t="s">
        <v>8688</v>
      </c>
      <c r="G37" s="847" t="s">
        <v>18</v>
      </c>
      <c r="H37" s="847" t="s">
        <v>100</v>
      </c>
      <c r="I37" s="847" t="s">
        <v>3484</v>
      </c>
      <c r="J37" s="280" t="s">
        <v>3744</v>
      </c>
      <c r="K37" s="280" t="s">
        <v>3926</v>
      </c>
      <c r="L37" s="280">
        <v>2021</v>
      </c>
      <c r="M37" s="868" t="s">
        <v>4007</v>
      </c>
      <c r="N37" s="868" t="s">
        <v>4135</v>
      </c>
      <c r="O37" s="280" t="s">
        <v>4230</v>
      </c>
      <c r="P37" s="280" t="s">
        <v>4433</v>
      </c>
      <c r="Q37" s="280" t="s">
        <v>4613</v>
      </c>
      <c r="R37" s="280" t="s">
        <v>4433</v>
      </c>
      <c r="S37" s="280" t="s">
        <v>4938</v>
      </c>
      <c r="T37" s="280" t="s">
        <v>5115</v>
      </c>
      <c r="U37" s="280" t="s">
        <v>5267</v>
      </c>
      <c r="V37" s="280" t="s">
        <v>5332</v>
      </c>
      <c r="W37" s="280"/>
      <c r="X37" s="280"/>
      <c r="Y37" s="280"/>
      <c r="Z37" s="280"/>
      <c r="AA37" s="280" t="s">
        <v>5392</v>
      </c>
      <c r="AB37" s="280" t="s">
        <v>5392</v>
      </c>
      <c r="AC37" s="280" t="s">
        <v>5736</v>
      </c>
      <c r="AD37" s="280" t="s">
        <v>5857</v>
      </c>
      <c r="AE37" s="861">
        <v>0.35</v>
      </c>
      <c r="AF37" s="850">
        <f t="shared" si="1"/>
        <v>0.35</v>
      </c>
      <c r="AG37" s="850">
        <f t="shared" si="2"/>
        <v>0</v>
      </c>
      <c r="AH37" s="280"/>
      <c r="AI37" s="280"/>
      <c r="AJ37" s="280"/>
      <c r="AK37" s="280">
        <v>0.35</v>
      </c>
      <c r="AL37" s="869">
        <v>1</v>
      </c>
      <c r="AM37" s="869">
        <v>1E-4</v>
      </c>
      <c r="AN37" s="280">
        <v>0</v>
      </c>
      <c r="AO37" s="280">
        <v>0</v>
      </c>
      <c r="AP37" s="869">
        <v>0</v>
      </c>
      <c r="AQ37" s="280">
        <v>0</v>
      </c>
      <c r="AR37" s="280">
        <v>0</v>
      </c>
      <c r="AS37" s="869">
        <v>0</v>
      </c>
      <c r="AT37" s="869"/>
      <c r="AU37" s="869"/>
      <c r="AV37" s="869"/>
      <c r="AW37" s="869"/>
      <c r="AX37" s="869"/>
      <c r="AY37" s="280" t="s">
        <v>451</v>
      </c>
      <c r="AZ37" s="280"/>
      <c r="BA37" s="280"/>
      <c r="BB37" s="869">
        <v>0</v>
      </c>
      <c r="BC37" s="280">
        <v>0.5</v>
      </c>
      <c r="BD37" s="869">
        <v>2.0000000000000001E-4</v>
      </c>
      <c r="BE37" s="280">
        <v>36</v>
      </c>
      <c r="BF37" s="280">
        <v>5</v>
      </c>
      <c r="BG37" s="280">
        <v>5</v>
      </c>
      <c r="BH37" s="280"/>
      <c r="BI37" s="280"/>
      <c r="BJ37" s="280"/>
      <c r="BK37" s="280"/>
      <c r="BL37" s="280"/>
      <c r="BM37" s="280"/>
      <c r="BN37" s="280"/>
      <c r="BO37" s="280"/>
      <c r="BP37" s="280"/>
      <c r="BQ37" s="280"/>
      <c r="BR37" s="280">
        <v>5</v>
      </c>
      <c r="BS37" s="280"/>
      <c r="BT37" s="280"/>
      <c r="BU37" s="280"/>
      <c r="BV37" s="280"/>
      <c r="BW37" s="280"/>
      <c r="BX37" s="280"/>
      <c r="BY37" s="280"/>
      <c r="BZ37" s="280"/>
      <c r="CA37" s="280"/>
      <c r="CB37" s="280"/>
      <c r="CC37" s="280">
        <v>5</v>
      </c>
      <c r="CD37" s="855">
        <f t="shared" si="3"/>
        <v>5</v>
      </c>
      <c r="CE37" s="855">
        <f t="shared" si="4"/>
        <v>0</v>
      </c>
      <c r="CF37" s="280">
        <v>4.5810000000000004</v>
      </c>
      <c r="CG37" s="280" t="s">
        <v>6138</v>
      </c>
      <c r="CH37" s="280" t="s">
        <v>451</v>
      </c>
      <c r="CI37" s="280">
        <v>8.1999999999999993</v>
      </c>
      <c r="CJ37" s="280">
        <v>55.883000000000003</v>
      </c>
      <c r="CK37" s="280" t="s">
        <v>6303</v>
      </c>
      <c r="CL37" s="280"/>
      <c r="CM37" s="280"/>
      <c r="CN37" s="280"/>
      <c r="CO37" s="280"/>
      <c r="CP37" s="280"/>
      <c r="CQ37" s="280">
        <v>2</v>
      </c>
      <c r="CR37" s="280" t="s">
        <v>451</v>
      </c>
      <c r="CS37" s="280"/>
      <c r="CT37" s="280"/>
      <c r="CU37" s="280" t="s">
        <v>451</v>
      </c>
      <c r="CV37" s="280"/>
      <c r="CW37" s="280"/>
      <c r="CX37" s="280" t="s">
        <v>451</v>
      </c>
      <c r="CY37" s="280"/>
      <c r="CZ37" s="280"/>
      <c r="DA37" s="280" t="s">
        <v>451</v>
      </c>
      <c r="DB37" s="280"/>
      <c r="DC37" s="280"/>
      <c r="DD37" s="280" t="s">
        <v>451</v>
      </c>
      <c r="DE37" s="280"/>
      <c r="DF37" s="280"/>
      <c r="DG37" s="280" t="s">
        <v>451</v>
      </c>
      <c r="DH37" s="280"/>
      <c r="DI37" s="280"/>
      <c r="DJ37" s="280" t="s">
        <v>451</v>
      </c>
      <c r="DK37" s="280"/>
      <c r="DL37" s="280"/>
      <c r="DM37" s="280" t="s">
        <v>6694</v>
      </c>
      <c r="DN37" s="280" t="s">
        <v>6715</v>
      </c>
      <c r="DO37" s="280">
        <v>36</v>
      </c>
      <c r="DP37" s="280" t="s">
        <v>451</v>
      </c>
      <c r="DQ37" s="280"/>
      <c r="DR37" s="280"/>
      <c r="DS37" s="280" t="s">
        <v>451</v>
      </c>
      <c r="DT37" s="280"/>
      <c r="DU37" s="280"/>
      <c r="DV37" s="280" t="s">
        <v>451</v>
      </c>
      <c r="DW37" s="280"/>
      <c r="DX37" s="280"/>
      <c r="DY37" s="280" t="s">
        <v>451</v>
      </c>
      <c r="DZ37" s="280"/>
      <c r="EA37" s="280"/>
      <c r="EB37" s="280" t="s">
        <v>451</v>
      </c>
      <c r="EC37" s="280"/>
      <c r="ED37" s="280"/>
      <c r="EE37" s="280" t="s">
        <v>457</v>
      </c>
      <c r="EF37" s="280" t="s">
        <v>6822</v>
      </c>
      <c r="EG37" s="280">
        <v>9</v>
      </c>
      <c r="EH37" s="280" t="s">
        <v>451</v>
      </c>
      <c r="EI37" s="280"/>
      <c r="EJ37" s="280"/>
      <c r="EK37" s="280" t="s">
        <v>451</v>
      </c>
      <c r="EL37" s="280"/>
      <c r="EM37" s="280"/>
      <c r="EN37" s="280"/>
      <c r="EO37" s="280"/>
      <c r="EP37" s="280"/>
      <c r="EQ37" s="280" t="s">
        <v>457</v>
      </c>
      <c r="ER37" s="280" t="s">
        <v>6949</v>
      </c>
      <c r="ES37" s="280" t="s">
        <v>4433</v>
      </c>
      <c r="ET37" s="280" t="s">
        <v>7106</v>
      </c>
      <c r="EU37" s="280" t="s">
        <v>451</v>
      </c>
      <c r="EV37" s="280" t="s">
        <v>7255</v>
      </c>
      <c r="EW37" s="280" t="s">
        <v>451</v>
      </c>
      <c r="EX37" s="280" t="s">
        <v>7435</v>
      </c>
      <c r="EY37" s="280">
        <v>1</v>
      </c>
      <c r="EZ37" s="280">
        <v>35</v>
      </c>
      <c r="FA37" s="280" t="s">
        <v>7548</v>
      </c>
      <c r="FB37" s="280" t="s">
        <v>7800</v>
      </c>
      <c r="FC37" s="280" t="s">
        <v>8023</v>
      </c>
      <c r="FD37" s="280" t="s">
        <v>717</v>
      </c>
      <c r="FE37" s="280" t="s">
        <v>718</v>
      </c>
      <c r="FF37" s="280" t="s">
        <v>719</v>
      </c>
    </row>
    <row r="38" spans="5:162" ht="32" customHeight="1" x14ac:dyDescent="0.2">
      <c r="E38" s="1101" t="s">
        <v>8717</v>
      </c>
      <c r="F38" s="1101" t="s">
        <v>8687</v>
      </c>
      <c r="G38" s="847" t="s">
        <v>19</v>
      </c>
      <c r="H38" s="847" t="s">
        <v>101</v>
      </c>
      <c r="I38" s="847"/>
      <c r="J38" s="834" t="s">
        <v>752</v>
      </c>
      <c r="K38" s="834" t="s">
        <v>752</v>
      </c>
      <c r="L38" s="848">
        <v>2018</v>
      </c>
      <c r="M38" s="849" t="s">
        <v>753</v>
      </c>
      <c r="N38" s="849" t="s">
        <v>754</v>
      </c>
      <c r="O38" s="834" t="s">
        <v>755</v>
      </c>
      <c r="P38" s="834"/>
      <c r="Q38" s="834" t="s">
        <v>756</v>
      </c>
      <c r="R38" s="834"/>
      <c r="S38" s="834" t="s">
        <v>451</v>
      </c>
      <c r="T38" s="834"/>
      <c r="U38" s="834" t="s">
        <v>451</v>
      </c>
      <c r="V38" s="834"/>
      <c r="W38" s="834" t="s">
        <v>451</v>
      </c>
      <c r="X38" s="834"/>
      <c r="Y38" s="834" t="s">
        <v>757</v>
      </c>
      <c r="Z38" s="834"/>
      <c r="AA38" s="834" t="s">
        <v>758</v>
      </c>
      <c r="AB38" s="834" t="s">
        <v>758</v>
      </c>
      <c r="AC38" s="834" t="s">
        <v>553</v>
      </c>
      <c r="AD38" s="834" t="s">
        <v>759</v>
      </c>
      <c r="AE38" s="850">
        <f t="shared" si="5"/>
        <v>172.70000000000002</v>
      </c>
      <c r="AF38" s="850">
        <f t="shared" si="1"/>
        <v>172.70000000000002</v>
      </c>
      <c r="AG38" s="850">
        <f t="shared" si="2"/>
        <v>0</v>
      </c>
      <c r="AH38" s="850">
        <v>150</v>
      </c>
      <c r="AI38" s="851">
        <v>0.878</v>
      </c>
      <c r="AJ38" s="851">
        <v>1.8E-3</v>
      </c>
      <c r="AK38" s="850">
        <v>14.9</v>
      </c>
      <c r="AL38" s="851">
        <v>0.1</v>
      </c>
      <c r="AM38" s="851"/>
      <c r="AN38" s="850">
        <v>7.8</v>
      </c>
      <c r="AO38" s="850"/>
      <c r="AP38" s="851">
        <v>0.05</v>
      </c>
      <c r="AQ38" s="850"/>
      <c r="AR38" s="850"/>
      <c r="AS38" s="851"/>
      <c r="AT38" s="850">
        <v>0</v>
      </c>
      <c r="AU38" s="851">
        <v>0</v>
      </c>
      <c r="AV38" s="834" t="s">
        <v>451</v>
      </c>
      <c r="AW38" s="834" t="s">
        <v>451</v>
      </c>
      <c r="AX38" s="834" t="s">
        <v>451</v>
      </c>
      <c r="AY38" s="834" t="s">
        <v>451</v>
      </c>
      <c r="AZ38" s="834" t="s">
        <v>451</v>
      </c>
      <c r="BA38" s="834"/>
      <c r="BB38" s="834">
        <v>0</v>
      </c>
      <c r="BC38" s="852">
        <v>150</v>
      </c>
      <c r="BD38" s="851"/>
      <c r="BE38" s="853">
        <v>206</v>
      </c>
      <c r="BF38" s="853">
        <v>206</v>
      </c>
      <c r="BG38" s="853">
        <v>157</v>
      </c>
      <c r="BH38" s="853"/>
      <c r="BI38" s="853"/>
      <c r="BJ38" s="853">
        <v>3</v>
      </c>
      <c r="BK38" s="853"/>
      <c r="BL38" s="853"/>
      <c r="BM38" s="853">
        <v>48</v>
      </c>
      <c r="BN38" s="853"/>
      <c r="BO38" s="853"/>
      <c r="BP38" s="853"/>
      <c r="BQ38" s="853"/>
      <c r="BR38" s="853">
        <v>48</v>
      </c>
      <c r="BS38" s="853">
        <v>25</v>
      </c>
      <c r="BT38" s="853">
        <v>30</v>
      </c>
      <c r="BU38" s="853">
        <v>3</v>
      </c>
      <c r="BV38" s="853"/>
      <c r="BW38" s="853"/>
      <c r="BX38" s="853"/>
      <c r="BY38" s="853"/>
      <c r="BZ38" s="853"/>
      <c r="CA38" s="853"/>
      <c r="CB38" s="853"/>
      <c r="CC38" s="854">
        <f t="shared" si="7"/>
        <v>157</v>
      </c>
      <c r="CD38" s="855">
        <f t="shared" si="3"/>
        <v>157</v>
      </c>
      <c r="CE38" s="855">
        <f t="shared" si="4"/>
        <v>0</v>
      </c>
      <c r="CF38" s="850">
        <v>360</v>
      </c>
      <c r="CG38" s="834" t="s">
        <v>760</v>
      </c>
      <c r="CH38" s="834" t="s">
        <v>761</v>
      </c>
      <c r="CI38" s="851">
        <v>0.3</v>
      </c>
      <c r="CJ38" s="850">
        <v>1182</v>
      </c>
      <c r="CK38" s="860" t="s">
        <v>762</v>
      </c>
      <c r="CL38" s="834" t="s">
        <v>451</v>
      </c>
      <c r="CM38" s="834" t="s">
        <v>451</v>
      </c>
      <c r="CN38" s="834" t="s">
        <v>451</v>
      </c>
      <c r="CO38" s="853">
        <v>0</v>
      </c>
      <c r="CP38" s="853">
        <v>3</v>
      </c>
      <c r="CQ38" s="853">
        <v>0</v>
      </c>
      <c r="CR38" s="834" t="s">
        <v>451</v>
      </c>
      <c r="CS38" s="834"/>
      <c r="CT38" s="853"/>
      <c r="CU38" s="834" t="s">
        <v>679</v>
      </c>
      <c r="CV38" s="834" t="s">
        <v>463</v>
      </c>
      <c r="CW38" s="853">
        <v>28000</v>
      </c>
      <c r="CX38" s="853" t="s">
        <v>457</v>
      </c>
      <c r="CY38" s="853" t="s">
        <v>763</v>
      </c>
      <c r="CZ38" s="853">
        <v>1700</v>
      </c>
      <c r="DA38" s="853" t="s">
        <v>451</v>
      </c>
      <c r="DB38" s="853"/>
      <c r="DC38" s="853"/>
      <c r="DD38" s="834" t="s">
        <v>451</v>
      </c>
      <c r="DE38" s="834"/>
      <c r="DF38" s="853"/>
      <c r="DG38" s="834" t="s">
        <v>451</v>
      </c>
      <c r="DH38" s="834"/>
      <c r="DI38" s="853"/>
      <c r="DJ38" s="834" t="s">
        <v>451</v>
      </c>
      <c r="DK38" s="834"/>
      <c r="DL38" s="853"/>
      <c r="DM38" s="834" t="s">
        <v>451</v>
      </c>
      <c r="DN38" s="834"/>
      <c r="DO38" s="853"/>
      <c r="DP38" s="834" t="s">
        <v>451</v>
      </c>
      <c r="DQ38" s="834"/>
      <c r="DR38" s="853"/>
      <c r="DS38" s="834" t="s">
        <v>457</v>
      </c>
      <c r="DT38" s="834" t="s">
        <v>764</v>
      </c>
      <c r="DU38" s="853">
        <v>27000</v>
      </c>
      <c r="DV38" s="853" t="s">
        <v>451</v>
      </c>
      <c r="DW38" s="853"/>
      <c r="DX38" s="853"/>
      <c r="DY38" s="834" t="s">
        <v>451</v>
      </c>
      <c r="DZ38" s="834"/>
      <c r="EA38" s="853"/>
      <c r="EB38" s="834" t="s">
        <v>451</v>
      </c>
      <c r="EC38" s="834"/>
      <c r="ED38" s="853"/>
      <c r="EE38" s="834" t="s">
        <v>451</v>
      </c>
      <c r="EF38" s="834"/>
      <c r="EG38" s="853"/>
      <c r="EH38" s="853" t="s">
        <v>451</v>
      </c>
      <c r="EI38" s="853"/>
      <c r="EJ38" s="853"/>
      <c r="EK38" s="834" t="s">
        <v>451</v>
      </c>
      <c r="EL38" s="834"/>
      <c r="EM38" s="853"/>
      <c r="EN38" s="863">
        <v>1</v>
      </c>
      <c r="EO38" s="834"/>
      <c r="EP38" s="856">
        <v>95</v>
      </c>
      <c r="EQ38" s="834" t="s">
        <v>451</v>
      </c>
      <c r="ER38" s="834"/>
      <c r="ES38" s="834"/>
      <c r="ET38" s="834"/>
      <c r="EU38" s="834"/>
      <c r="EV38" s="834" t="s">
        <v>765</v>
      </c>
      <c r="EW38" s="834"/>
      <c r="EX38" s="834" t="s">
        <v>451</v>
      </c>
      <c r="EY38" s="834"/>
      <c r="EZ38" s="834"/>
      <c r="FA38" s="834" t="s">
        <v>766</v>
      </c>
      <c r="FB38" s="834" t="s">
        <v>767</v>
      </c>
      <c r="FC38" s="150" t="s">
        <v>768</v>
      </c>
      <c r="FD38" s="834"/>
      <c r="FE38" s="834"/>
      <c r="FF38" s="834"/>
    </row>
    <row r="39" spans="5:162" ht="56" customHeight="1" x14ac:dyDescent="0.2">
      <c r="E39" s="1101" t="s">
        <v>6630</v>
      </c>
      <c r="F39" s="1101" t="s">
        <v>8687</v>
      </c>
      <c r="G39" s="847" t="s">
        <v>20</v>
      </c>
      <c r="H39" s="834" t="s">
        <v>909</v>
      </c>
      <c r="I39" s="834"/>
      <c r="J39" s="834" t="s">
        <v>910</v>
      </c>
      <c r="K39" s="834" t="s">
        <v>911</v>
      </c>
      <c r="L39" s="848">
        <v>2014</v>
      </c>
      <c r="M39" s="849">
        <v>44136</v>
      </c>
      <c r="N39" s="849">
        <v>44256</v>
      </c>
      <c r="O39" s="834" t="s">
        <v>912</v>
      </c>
      <c r="P39" s="834"/>
      <c r="Q39" s="834" t="s">
        <v>913</v>
      </c>
      <c r="R39" s="150" t="s">
        <v>914</v>
      </c>
      <c r="S39" s="834" t="s">
        <v>492</v>
      </c>
      <c r="T39" s="834"/>
      <c r="U39" s="834" t="s">
        <v>492</v>
      </c>
      <c r="V39" s="834"/>
      <c r="W39" s="834" t="s">
        <v>492</v>
      </c>
      <c r="X39" s="834"/>
      <c r="Y39" s="834" t="s">
        <v>915</v>
      </c>
      <c r="Z39" s="150" t="s">
        <v>916</v>
      </c>
      <c r="AA39" s="834" t="s">
        <v>917</v>
      </c>
      <c r="AB39" s="834" t="s">
        <v>918</v>
      </c>
      <c r="AC39" s="834" t="s">
        <v>919</v>
      </c>
      <c r="AD39" s="834" t="s">
        <v>920</v>
      </c>
      <c r="AE39" s="850">
        <v>60</v>
      </c>
      <c r="AF39" s="850">
        <f t="shared" si="1"/>
        <v>60</v>
      </c>
      <c r="AG39" s="850">
        <f t="shared" si="2"/>
        <v>0</v>
      </c>
      <c r="AH39" s="850">
        <v>60</v>
      </c>
      <c r="AI39" s="851">
        <v>1</v>
      </c>
      <c r="AJ39" s="851">
        <v>5.9999999999999995E-4</v>
      </c>
      <c r="AK39" s="850">
        <v>0</v>
      </c>
      <c r="AL39" s="851">
        <v>0</v>
      </c>
      <c r="AM39" s="851"/>
      <c r="AN39" s="850">
        <v>0</v>
      </c>
      <c r="AO39" s="850"/>
      <c r="AP39" s="851">
        <v>0</v>
      </c>
      <c r="AQ39" s="850">
        <v>0</v>
      </c>
      <c r="AR39" s="850"/>
      <c r="AS39" s="851">
        <v>0</v>
      </c>
      <c r="AT39" s="850">
        <v>0</v>
      </c>
      <c r="AU39" s="851">
        <v>0</v>
      </c>
      <c r="AV39" s="834" t="s">
        <v>492</v>
      </c>
      <c r="AW39" s="834" t="s">
        <v>492</v>
      </c>
      <c r="AX39" s="834" t="s">
        <v>492</v>
      </c>
      <c r="AY39" s="834" t="s">
        <v>492</v>
      </c>
      <c r="AZ39" s="834"/>
      <c r="BA39" s="834"/>
      <c r="BB39" s="834"/>
      <c r="BC39" s="852">
        <v>0.7</v>
      </c>
      <c r="BD39" s="851">
        <v>5.9999999999999995E-4</v>
      </c>
      <c r="BE39" s="853"/>
      <c r="BF39" s="853">
        <v>1219</v>
      </c>
      <c r="BG39" s="853">
        <v>1054</v>
      </c>
      <c r="BH39" s="853">
        <v>25</v>
      </c>
      <c r="BI39" s="853">
        <v>9</v>
      </c>
      <c r="BJ39" s="853">
        <v>60</v>
      </c>
      <c r="BK39" s="853">
        <v>45</v>
      </c>
      <c r="BL39" s="853"/>
      <c r="BM39" s="853">
        <v>40</v>
      </c>
      <c r="BN39" s="853">
        <v>20</v>
      </c>
      <c r="BO39" s="853">
        <v>15</v>
      </c>
      <c r="BP39" s="853">
        <v>33</v>
      </c>
      <c r="BQ39" s="853"/>
      <c r="BR39" s="853">
        <v>164</v>
      </c>
      <c r="BS39" s="853">
        <v>85</v>
      </c>
      <c r="BT39" s="853"/>
      <c r="BU39" s="853">
        <v>40</v>
      </c>
      <c r="BV39" s="853">
        <v>518</v>
      </c>
      <c r="BW39" s="853"/>
      <c r="BX39" s="853"/>
      <c r="BY39" s="853"/>
      <c r="BZ39" s="853"/>
      <c r="CA39" s="853"/>
      <c r="CB39" s="853"/>
      <c r="CC39" s="854">
        <f t="shared" si="7"/>
        <v>1054</v>
      </c>
      <c r="CD39" s="855">
        <f t="shared" si="3"/>
        <v>1054</v>
      </c>
      <c r="CE39" s="855">
        <f t="shared" si="4"/>
        <v>0</v>
      </c>
      <c r="CF39" s="850">
        <v>231</v>
      </c>
      <c r="CG39" s="834" t="s">
        <v>921</v>
      </c>
      <c r="CH39" s="834"/>
      <c r="CI39" s="851">
        <v>0.23400000000000001</v>
      </c>
      <c r="CJ39" s="850">
        <v>985.4</v>
      </c>
      <c r="CK39" s="860" t="s">
        <v>922</v>
      </c>
      <c r="CL39" s="834" t="s">
        <v>457</v>
      </c>
      <c r="CM39" s="834" t="s">
        <v>923</v>
      </c>
      <c r="CN39" s="834" t="s">
        <v>924</v>
      </c>
      <c r="CO39" s="853">
        <v>5</v>
      </c>
      <c r="CP39" s="853">
        <v>0</v>
      </c>
      <c r="CQ39" s="853"/>
      <c r="CR39" s="834" t="s">
        <v>492</v>
      </c>
      <c r="CS39" s="834"/>
      <c r="CT39" s="853"/>
      <c r="CU39" s="834" t="s">
        <v>492</v>
      </c>
      <c r="CV39" s="834"/>
      <c r="CW39" s="853"/>
      <c r="CX39" s="853" t="s">
        <v>492</v>
      </c>
      <c r="CY39" s="853"/>
      <c r="CZ39" s="853"/>
      <c r="DA39" s="853" t="s">
        <v>492</v>
      </c>
      <c r="DB39" s="853"/>
      <c r="DC39" s="853"/>
      <c r="DD39" s="834" t="s">
        <v>492</v>
      </c>
      <c r="DE39" s="834"/>
      <c r="DF39" s="853"/>
      <c r="DG39" s="834" t="s">
        <v>492</v>
      </c>
      <c r="DH39" s="834"/>
      <c r="DI39" s="853"/>
      <c r="DJ39" s="834" t="s">
        <v>492</v>
      </c>
      <c r="DK39" s="834"/>
      <c r="DL39" s="853"/>
      <c r="DM39" s="834" t="s">
        <v>925</v>
      </c>
      <c r="DN39" s="834" t="s">
        <v>926</v>
      </c>
      <c r="DO39" s="853" t="s">
        <v>927</v>
      </c>
      <c r="DP39" s="834" t="s">
        <v>492</v>
      </c>
      <c r="DQ39" s="834"/>
      <c r="DR39" s="853"/>
      <c r="DS39" s="834" t="s">
        <v>492</v>
      </c>
      <c r="DT39" s="834"/>
      <c r="DU39" s="853"/>
      <c r="DV39" s="853" t="s">
        <v>492</v>
      </c>
      <c r="DW39" s="853"/>
      <c r="DX39" s="853"/>
      <c r="DY39" s="834" t="s">
        <v>492</v>
      </c>
      <c r="DZ39" s="834"/>
      <c r="EA39" s="853"/>
      <c r="EB39" s="834" t="s">
        <v>492</v>
      </c>
      <c r="EC39" s="834"/>
      <c r="ED39" s="853"/>
      <c r="EE39" s="834" t="s">
        <v>457</v>
      </c>
      <c r="EF39" s="834" t="s">
        <v>926</v>
      </c>
      <c r="EG39" s="853" t="s">
        <v>928</v>
      </c>
      <c r="EH39" s="853" t="s">
        <v>492</v>
      </c>
      <c r="EI39" s="853"/>
      <c r="EJ39" s="853"/>
      <c r="EK39" s="834"/>
      <c r="EL39" s="834"/>
      <c r="EM39" s="853"/>
      <c r="EN39" s="863">
        <v>1</v>
      </c>
      <c r="EO39" s="834"/>
      <c r="EP39" s="856">
        <v>265</v>
      </c>
      <c r="EQ39" s="834" t="s">
        <v>492</v>
      </c>
      <c r="ER39" s="834"/>
      <c r="ES39" s="150" t="s">
        <v>929</v>
      </c>
      <c r="ET39" s="834"/>
      <c r="EU39" s="834"/>
      <c r="EV39" s="834"/>
      <c r="EW39" s="834"/>
      <c r="EX39" s="834"/>
      <c r="EY39" s="834"/>
      <c r="EZ39" s="834"/>
      <c r="FA39" s="834" t="s">
        <v>930</v>
      </c>
      <c r="FB39" s="834" t="s">
        <v>931</v>
      </c>
      <c r="FC39" s="150" t="s">
        <v>932</v>
      </c>
      <c r="FD39" s="834"/>
      <c r="FE39" s="834"/>
      <c r="FF39" s="834"/>
    </row>
    <row r="40" spans="5:162" ht="53" customHeight="1" x14ac:dyDescent="0.2">
      <c r="E40" s="1101" t="s">
        <v>8718</v>
      </c>
      <c r="F40" s="1101" t="s">
        <v>8687</v>
      </c>
      <c r="G40" s="847" t="s">
        <v>21</v>
      </c>
      <c r="H40" s="834" t="s">
        <v>102</v>
      </c>
      <c r="I40" s="834"/>
      <c r="J40" s="834" t="s">
        <v>934</v>
      </c>
      <c r="K40" s="834" t="s">
        <v>934</v>
      </c>
      <c r="L40" s="848">
        <v>2017</v>
      </c>
      <c r="M40" s="849">
        <v>44197</v>
      </c>
      <c r="N40" s="849">
        <v>44561</v>
      </c>
      <c r="O40" s="834" t="s">
        <v>935</v>
      </c>
      <c r="P40" s="834"/>
      <c r="Q40" s="834" t="s">
        <v>936</v>
      </c>
      <c r="R40" s="877" t="s">
        <v>937</v>
      </c>
      <c r="S40" s="834"/>
      <c r="T40" s="834"/>
      <c r="U40" s="834"/>
      <c r="V40" s="834"/>
      <c r="W40" s="834"/>
      <c r="X40" s="834"/>
      <c r="Y40" s="834"/>
      <c r="Z40" s="834"/>
      <c r="AA40" s="834" t="s">
        <v>938</v>
      </c>
      <c r="AB40" s="834" t="s">
        <v>938</v>
      </c>
      <c r="AC40" s="834" t="s">
        <v>455</v>
      </c>
      <c r="AD40" s="834" t="s">
        <v>939</v>
      </c>
      <c r="AE40" s="850">
        <f t="shared" ref="AE40:AE48" si="9">SUM(AH40,AK40,AN40,AQ40,AT40)</f>
        <v>627.49799999999993</v>
      </c>
      <c r="AF40" s="850">
        <f t="shared" si="1"/>
        <v>627.49799999999993</v>
      </c>
      <c r="AG40" s="850">
        <f t="shared" si="2"/>
        <v>0</v>
      </c>
      <c r="AH40" s="850">
        <v>115.84</v>
      </c>
      <c r="AI40" s="859">
        <f>AH40/AE40</f>
        <v>0.18460616607542973</v>
      </c>
      <c r="AJ40" s="851">
        <v>1.1999999999999999E-3</v>
      </c>
      <c r="AK40" s="850">
        <v>39.384</v>
      </c>
      <c r="AL40" s="851">
        <f>AK40/AE40</f>
        <v>6.2763546656722416E-2</v>
      </c>
      <c r="AM40" s="851"/>
      <c r="AN40" s="850">
        <v>18.582999999999998</v>
      </c>
      <c r="AO40" s="850"/>
      <c r="AP40" s="851">
        <f>AN40/AE40</f>
        <v>2.9614437018125956E-2</v>
      </c>
      <c r="AQ40" s="850">
        <v>0</v>
      </c>
      <c r="AR40" s="850"/>
      <c r="AS40" s="851">
        <v>0</v>
      </c>
      <c r="AT40" s="850">
        <v>453.69099999999997</v>
      </c>
      <c r="AU40" s="851">
        <f>AT40/AE40</f>
        <v>0.72301585024972193</v>
      </c>
      <c r="AV40" s="834" t="s">
        <v>940</v>
      </c>
      <c r="AW40" s="834" t="s">
        <v>881</v>
      </c>
      <c r="AX40" s="834" t="s">
        <v>938</v>
      </c>
      <c r="AY40" s="834" t="s">
        <v>451</v>
      </c>
      <c r="AZ40" s="834"/>
      <c r="BA40" s="834"/>
      <c r="BB40" s="834"/>
      <c r="BC40" s="850">
        <v>427.04399999999998</v>
      </c>
      <c r="BD40" s="851">
        <v>3.8999999999999998E-3</v>
      </c>
      <c r="BE40" s="853">
        <v>89</v>
      </c>
      <c r="BF40" s="853">
        <v>89</v>
      </c>
      <c r="BG40" s="853">
        <v>89</v>
      </c>
      <c r="BH40" s="853"/>
      <c r="BI40" s="853"/>
      <c r="BJ40" s="853"/>
      <c r="BK40" s="853"/>
      <c r="BL40" s="853"/>
      <c r="BM40" s="853"/>
      <c r="BN40" s="853"/>
      <c r="BO40" s="853"/>
      <c r="BP40" s="853"/>
      <c r="BQ40" s="853">
        <v>54</v>
      </c>
      <c r="BR40" s="853"/>
      <c r="BS40" s="853">
        <v>35</v>
      </c>
      <c r="BT40" s="853"/>
      <c r="BU40" s="853"/>
      <c r="BV40" s="853"/>
      <c r="BW40" s="853"/>
      <c r="BX40" s="853"/>
      <c r="BY40" s="853"/>
      <c r="BZ40" s="853"/>
      <c r="CA40" s="853"/>
      <c r="CB40" s="853"/>
      <c r="CC40" s="854">
        <f t="shared" si="7"/>
        <v>89</v>
      </c>
      <c r="CD40" s="855">
        <f t="shared" si="3"/>
        <v>89</v>
      </c>
      <c r="CE40" s="855">
        <f t="shared" si="4"/>
        <v>0</v>
      </c>
      <c r="CF40" s="850">
        <v>1063.22</v>
      </c>
      <c r="CG40" s="834" t="s">
        <v>941</v>
      </c>
      <c r="CH40" s="834"/>
      <c r="CI40" s="851">
        <v>0.79220000000000002</v>
      </c>
      <c r="CJ40" s="850">
        <v>1342.0989999999999</v>
      </c>
      <c r="CK40" s="898" t="s">
        <v>942</v>
      </c>
      <c r="CL40" s="834" t="s">
        <v>451</v>
      </c>
      <c r="CM40" s="834"/>
      <c r="CN40" s="834"/>
      <c r="CO40" s="853"/>
      <c r="CP40" s="853">
        <v>531</v>
      </c>
      <c r="CQ40" s="853">
        <v>5</v>
      </c>
      <c r="CR40" s="834" t="s">
        <v>457</v>
      </c>
      <c r="CS40" s="834" t="s">
        <v>943</v>
      </c>
      <c r="CT40" s="853">
        <v>18901</v>
      </c>
      <c r="CU40" s="834" t="s">
        <v>457</v>
      </c>
      <c r="CV40" s="834" t="s">
        <v>944</v>
      </c>
      <c r="CW40" s="853">
        <v>10581</v>
      </c>
      <c r="CX40" s="853" t="s">
        <v>451</v>
      </c>
      <c r="CY40" s="853"/>
      <c r="CZ40" s="853"/>
      <c r="DA40" s="853" t="s">
        <v>451</v>
      </c>
      <c r="DB40" s="853"/>
      <c r="DC40" s="853"/>
      <c r="DD40" s="834" t="s">
        <v>451</v>
      </c>
      <c r="DE40" s="834"/>
      <c r="DF40" s="853"/>
      <c r="DG40" s="834" t="s">
        <v>451</v>
      </c>
      <c r="DH40" s="834"/>
      <c r="DI40" s="853"/>
      <c r="DJ40" s="834" t="s">
        <v>451</v>
      </c>
      <c r="DK40" s="834"/>
      <c r="DL40" s="853"/>
      <c r="DM40" s="834"/>
      <c r="DN40" s="834"/>
      <c r="DO40" s="853"/>
      <c r="DP40" s="834" t="s">
        <v>457</v>
      </c>
      <c r="DQ40" s="834" t="s">
        <v>945</v>
      </c>
      <c r="DR40" s="853">
        <v>88364</v>
      </c>
      <c r="DS40" s="834" t="s">
        <v>489</v>
      </c>
      <c r="DT40" s="834" t="s">
        <v>946</v>
      </c>
      <c r="DU40" s="853">
        <v>22002</v>
      </c>
      <c r="DV40" s="853" t="s">
        <v>451</v>
      </c>
      <c r="DW40" s="853"/>
      <c r="DX40" s="853"/>
      <c r="DY40" s="834" t="s">
        <v>451</v>
      </c>
      <c r="DZ40" s="834"/>
      <c r="EA40" s="853"/>
      <c r="EB40" s="834" t="s">
        <v>451</v>
      </c>
      <c r="EC40" s="834"/>
      <c r="ED40" s="853"/>
      <c r="EE40" s="834" t="s">
        <v>451</v>
      </c>
      <c r="EF40" s="834"/>
      <c r="EG40" s="853"/>
      <c r="EH40" s="853" t="s">
        <v>451</v>
      </c>
      <c r="EI40" s="853"/>
      <c r="EJ40" s="853"/>
      <c r="EK40" s="834"/>
      <c r="EL40" s="834"/>
      <c r="EM40" s="853"/>
      <c r="EN40" s="834" t="s">
        <v>947</v>
      </c>
      <c r="EO40" s="847" t="s">
        <v>948</v>
      </c>
      <c r="EP40" s="848">
        <v>31</v>
      </c>
      <c r="EQ40" s="834" t="s">
        <v>451</v>
      </c>
      <c r="ER40" s="834"/>
      <c r="ES40" s="877" t="s">
        <v>949</v>
      </c>
      <c r="ET40" s="877"/>
      <c r="EU40" s="834"/>
      <c r="EV40" s="834"/>
      <c r="EW40" s="834"/>
      <c r="EX40" s="834"/>
      <c r="EY40" s="834"/>
      <c r="EZ40" s="834"/>
      <c r="FA40" s="834" t="s">
        <v>950</v>
      </c>
      <c r="FB40" s="834" t="s">
        <v>951</v>
      </c>
      <c r="FC40" s="877" t="s">
        <v>952</v>
      </c>
      <c r="FD40" s="834" t="s">
        <v>953</v>
      </c>
      <c r="FE40" s="834" t="s">
        <v>954</v>
      </c>
      <c r="FF40" s="877" t="s">
        <v>955</v>
      </c>
    </row>
    <row r="41" spans="5:162" ht="58" customHeight="1" x14ac:dyDescent="0.2">
      <c r="E41" s="1101" t="s">
        <v>8719</v>
      </c>
      <c r="F41" s="1101" t="s">
        <v>8687</v>
      </c>
      <c r="G41" s="847" t="s">
        <v>21</v>
      </c>
      <c r="H41" s="847" t="s">
        <v>102</v>
      </c>
      <c r="I41" s="847"/>
      <c r="J41" s="899" t="s">
        <v>956</v>
      </c>
      <c r="K41" s="899" t="s">
        <v>956</v>
      </c>
      <c r="L41" s="900">
        <v>2015</v>
      </c>
      <c r="M41" s="901" t="s">
        <v>957</v>
      </c>
      <c r="N41" s="901" t="s">
        <v>852</v>
      </c>
      <c r="O41" s="899" t="s">
        <v>958</v>
      </c>
      <c r="P41" s="899"/>
      <c r="Q41" s="899" t="s">
        <v>959</v>
      </c>
      <c r="R41" s="878" t="s">
        <v>960</v>
      </c>
      <c r="S41" s="899" t="s">
        <v>492</v>
      </c>
      <c r="T41" s="899"/>
      <c r="U41" s="899" t="s">
        <v>492</v>
      </c>
      <c r="V41" s="899"/>
      <c r="W41" s="899" t="s">
        <v>492</v>
      </c>
      <c r="X41" s="899"/>
      <c r="Y41" s="899" t="s">
        <v>961</v>
      </c>
      <c r="Z41" s="878" t="s">
        <v>962</v>
      </c>
      <c r="AA41" s="899" t="s">
        <v>963</v>
      </c>
      <c r="AB41" s="899" t="s">
        <v>963</v>
      </c>
      <c r="AC41" s="899" t="s">
        <v>455</v>
      </c>
      <c r="AD41" s="899" t="s">
        <v>964</v>
      </c>
      <c r="AE41" s="902">
        <f t="shared" si="9"/>
        <v>51.57</v>
      </c>
      <c r="AF41" s="850">
        <f t="shared" si="1"/>
        <v>51.57</v>
      </c>
      <c r="AG41" s="850">
        <f t="shared" si="2"/>
        <v>0</v>
      </c>
      <c r="AH41" s="902">
        <v>12.679</v>
      </c>
      <c r="AI41" s="903">
        <f>AH41/AE41</f>
        <v>0.24585999612177623</v>
      </c>
      <c r="AJ41" s="903">
        <v>1E-4</v>
      </c>
      <c r="AK41" s="902">
        <v>1.9039999999999999</v>
      </c>
      <c r="AL41" s="903">
        <f>AK41/AE41</f>
        <v>3.6920690323831683E-2</v>
      </c>
      <c r="AM41" s="903"/>
      <c r="AN41" s="902">
        <v>6.5339999999999998</v>
      </c>
      <c r="AO41" s="902"/>
      <c r="AP41" s="903">
        <f>AN41/AE41</f>
        <v>0.12670157068062826</v>
      </c>
      <c r="AQ41" s="902">
        <v>7.0549999999999997</v>
      </c>
      <c r="AR41" s="902"/>
      <c r="AS41" s="903">
        <f>AQ41/AE41</f>
        <v>0.13680434361062632</v>
      </c>
      <c r="AT41" s="902">
        <v>23.398</v>
      </c>
      <c r="AU41" s="903">
        <f>AT41/AE41</f>
        <v>0.45371339926313747</v>
      </c>
      <c r="AV41" s="899" t="s">
        <v>965</v>
      </c>
      <c r="AW41" s="899" t="s">
        <v>488</v>
      </c>
      <c r="AX41" s="899" t="s">
        <v>963</v>
      </c>
      <c r="AY41" s="899" t="s">
        <v>489</v>
      </c>
      <c r="AZ41" s="899" t="s">
        <v>966</v>
      </c>
      <c r="BA41" s="904"/>
      <c r="BB41" s="899" t="s">
        <v>967</v>
      </c>
      <c r="BC41" s="902">
        <v>57.250999999999998</v>
      </c>
      <c r="BD41" s="903">
        <v>5.9999999999999995E-4</v>
      </c>
      <c r="BE41" s="905">
        <v>29</v>
      </c>
      <c r="BF41" s="905">
        <v>29</v>
      </c>
      <c r="BG41" s="905">
        <v>29</v>
      </c>
      <c r="BH41" s="905"/>
      <c r="BI41" s="905">
        <v>1</v>
      </c>
      <c r="BJ41" s="905"/>
      <c r="BK41" s="905"/>
      <c r="BL41" s="905"/>
      <c r="BM41" s="905"/>
      <c r="BN41" s="905"/>
      <c r="BO41" s="905"/>
      <c r="BP41" s="905"/>
      <c r="BQ41" s="905">
        <v>1</v>
      </c>
      <c r="BR41" s="905">
        <v>7</v>
      </c>
      <c r="BS41" s="905">
        <v>8</v>
      </c>
      <c r="BT41" s="905"/>
      <c r="BU41" s="905">
        <v>12</v>
      </c>
      <c r="BV41" s="905"/>
      <c r="BW41" s="905"/>
      <c r="BX41" s="905"/>
      <c r="BY41" s="905"/>
      <c r="BZ41" s="905"/>
      <c r="CA41" s="905"/>
      <c r="CB41" s="905"/>
      <c r="CC41" s="906">
        <f t="shared" si="7"/>
        <v>29</v>
      </c>
      <c r="CD41" s="855">
        <f t="shared" si="3"/>
        <v>29</v>
      </c>
      <c r="CE41" s="855">
        <f t="shared" si="4"/>
        <v>0</v>
      </c>
      <c r="CF41" s="902">
        <v>46.972000000000001</v>
      </c>
      <c r="CG41" s="899" t="s">
        <v>968</v>
      </c>
      <c r="CH41" s="904"/>
      <c r="CI41" s="903">
        <f>CF41/CJ41</f>
        <v>3.4998908426278542E-2</v>
      </c>
      <c r="CJ41" s="902">
        <v>1342.0989999999999</v>
      </c>
      <c r="CK41" s="907" t="s">
        <v>969</v>
      </c>
      <c r="CL41" s="899" t="s">
        <v>492</v>
      </c>
      <c r="CM41" s="899"/>
      <c r="CN41" s="899"/>
      <c r="CO41" s="905"/>
      <c r="CP41" s="905"/>
      <c r="CQ41" s="905">
        <v>1</v>
      </c>
      <c r="CR41" s="899" t="s">
        <v>492</v>
      </c>
      <c r="CS41" s="899"/>
      <c r="CT41" s="905"/>
      <c r="CU41" s="899" t="s">
        <v>970</v>
      </c>
      <c r="CV41" s="899" t="s">
        <v>971</v>
      </c>
      <c r="CW41" s="899">
        <v>24382</v>
      </c>
      <c r="CX41" s="905" t="s">
        <v>492</v>
      </c>
      <c r="CY41" s="905"/>
      <c r="CZ41" s="905"/>
      <c r="DA41" s="905" t="s">
        <v>492</v>
      </c>
      <c r="DB41" s="905"/>
      <c r="DC41" s="905"/>
      <c r="DD41" s="899" t="s">
        <v>492</v>
      </c>
      <c r="DE41" s="899"/>
      <c r="DF41" s="905"/>
      <c r="DG41" s="899" t="s">
        <v>492</v>
      </c>
      <c r="DH41" s="899"/>
      <c r="DI41" s="905"/>
      <c r="DJ41" s="899" t="s">
        <v>492</v>
      </c>
      <c r="DK41" s="899"/>
      <c r="DL41" s="905"/>
      <c r="DM41" s="899" t="s">
        <v>492</v>
      </c>
      <c r="DN41" s="899"/>
      <c r="DO41" s="899"/>
      <c r="DP41" s="899" t="s">
        <v>492</v>
      </c>
      <c r="DQ41" s="899"/>
      <c r="DR41" s="905"/>
      <c r="DS41" s="899" t="s">
        <v>972</v>
      </c>
      <c r="DT41" s="899" t="s">
        <v>971</v>
      </c>
      <c r="DU41" s="899">
        <v>24382</v>
      </c>
      <c r="DV41" s="905" t="s">
        <v>492</v>
      </c>
      <c r="DW41" s="905"/>
      <c r="DX41" s="905"/>
      <c r="DY41" s="899" t="s">
        <v>492</v>
      </c>
      <c r="DZ41" s="899"/>
      <c r="EA41" s="905"/>
      <c r="EB41" s="899" t="s">
        <v>492</v>
      </c>
      <c r="EC41" s="899"/>
      <c r="ED41" s="905"/>
      <c r="EE41" s="899" t="s">
        <v>492</v>
      </c>
      <c r="EF41" s="904"/>
      <c r="EG41" s="908"/>
      <c r="EH41" s="905" t="s">
        <v>492</v>
      </c>
      <c r="EI41" s="905"/>
      <c r="EJ41" s="905"/>
      <c r="EK41" s="899"/>
      <c r="EL41" s="899"/>
      <c r="EM41" s="905"/>
      <c r="EN41" s="899" t="s">
        <v>973</v>
      </c>
      <c r="EO41" s="899" t="s">
        <v>974</v>
      </c>
      <c r="EP41" s="905">
        <v>20</v>
      </c>
      <c r="EQ41" s="899" t="s">
        <v>492</v>
      </c>
      <c r="ER41" s="899"/>
      <c r="ES41" s="904"/>
      <c r="ET41" s="899"/>
      <c r="EU41" s="899"/>
      <c r="EV41" s="899" t="s">
        <v>975</v>
      </c>
      <c r="EW41" s="899"/>
      <c r="EX41" s="899" t="s">
        <v>492</v>
      </c>
      <c r="EY41" s="899"/>
      <c r="EZ41" s="899"/>
      <c r="FA41" s="899" t="s">
        <v>976</v>
      </c>
      <c r="FB41" s="899" t="s">
        <v>977</v>
      </c>
      <c r="FC41" s="878" t="s">
        <v>978</v>
      </c>
      <c r="FD41" s="899" t="s">
        <v>979</v>
      </c>
      <c r="FE41" s="899" t="s">
        <v>980</v>
      </c>
      <c r="FF41" s="878" t="s">
        <v>981</v>
      </c>
    </row>
    <row r="42" spans="5:162" ht="42" customHeight="1" x14ac:dyDescent="0.2">
      <c r="E42" s="1101" t="s">
        <v>8731</v>
      </c>
      <c r="F42" s="1101" t="s">
        <v>8687</v>
      </c>
      <c r="G42" s="847" t="s">
        <v>21</v>
      </c>
      <c r="H42" s="847" t="s">
        <v>102</v>
      </c>
      <c r="I42" s="847"/>
      <c r="J42" s="834" t="s">
        <v>982</v>
      </c>
      <c r="K42" s="834" t="s">
        <v>983</v>
      </c>
      <c r="L42" s="848">
        <v>2013</v>
      </c>
      <c r="M42" s="849" t="s">
        <v>984</v>
      </c>
      <c r="N42" s="849" t="s">
        <v>985</v>
      </c>
      <c r="O42" s="834" t="s">
        <v>986</v>
      </c>
      <c r="P42" s="834"/>
      <c r="Q42" s="834" t="s">
        <v>987</v>
      </c>
      <c r="R42" s="877" t="s">
        <v>988</v>
      </c>
      <c r="S42" s="834"/>
      <c r="T42" s="834"/>
      <c r="U42" s="834"/>
      <c r="V42" s="834"/>
      <c r="W42" s="834"/>
      <c r="X42" s="834"/>
      <c r="Y42" s="834"/>
      <c r="Z42" s="834"/>
      <c r="AA42" s="834" t="s">
        <v>989</v>
      </c>
      <c r="AB42" s="834" t="s">
        <v>989</v>
      </c>
      <c r="AC42" s="834" t="s">
        <v>990</v>
      </c>
      <c r="AD42" s="834" t="s">
        <v>991</v>
      </c>
      <c r="AE42" s="850">
        <f t="shared" si="9"/>
        <v>163.77392500000002</v>
      </c>
      <c r="AF42" s="850">
        <f t="shared" si="1"/>
        <v>163.77392500000002</v>
      </c>
      <c r="AG42" s="850">
        <f t="shared" si="2"/>
        <v>0</v>
      </c>
      <c r="AH42" s="850">
        <v>81.886925000000005</v>
      </c>
      <c r="AI42" s="851">
        <v>0.5</v>
      </c>
      <c r="AJ42" s="851">
        <v>8.0000000000000004E-4</v>
      </c>
      <c r="AK42" s="850">
        <v>0</v>
      </c>
      <c r="AL42" s="851">
        <v>0</v>
      </c>
      <c r="AM42" s="851"/>
      <c r="AN42" s="850">
        <v>47.576999999999998</v>
      </c>
      <c r="AO42" s="850"/>
      <c r="AP42" s="851">
        <v>0.29099999999999998</v>
      </c>
      <c r="AQ42" s="850">
        <v>34.31</v>
      </c>
      <c r="AR42" s="850"/>
      <c r="AS42" s="851">
        <v>0.20899999999999999</v>
      </c>
      <c r="AT42" s="850"/>
      <c r="AU42" s="851"/>
      <c r="AV42" s="834"/>
      <c r="AW42" s="834"/>
      <c r="AX42" s="834"/>
      <c r="AY42" s="834"/>
      <c r="AZ42" s="834"/>
      <c r="BA42" s="834"/>
      <c r="BB42" s="834"/>
      <c r="BC42" s="857">
        <v>80.03</v>
      </c>
      <c r="BD42" s="851">
        <v>6.9999999999999999E-4</v>
      </c>
      <c r="BE42" s="853">
        <v>227</v>
      </c>
      <c r="BF42" s="853">
        <v>227</v>
      </c>
      <c r="BG42" s="853">
        <v>227</v>
      </c>
      <c r="BH42" s="853">
        <v>6</v>
      </c>
      <c r="BI42" s="853">
        <v>38</v>
      </c>
      <c r="BJ42" s="853">
        <v>19</v>
      </c>
      <c r="BK42" s="853"/>
      <c r="BL42" s="853"/>
      <c r="BM42" s="853">
        <v>12</v>
      </c>
      <c r="BN42" s="853"/>
      <c r="BO42" s="853">
        <v>4</v>
      </c>
      <c r="BP42" s="853">
        <v>3</v>
      </c>
      <c r="BQ42" s="853">
        <v>23</v>
      </c>
      <c r="BR42" s="853">
        <v>29</v>
      </c>
      <c r="BS42" s="853">
        <v>49</v>
      </c>
      <c r="BT42" s="853">
        <v>11</v>
      </c>
      <c r="BU42" s="853">
        <v>1</v>
      </c>
      <c r="BV42" s="853"/>
      <c r="BW42" s="853"/>
      <c r="BX42" s="853">
        <v>16</v>
      </c>
      <c r="BY42" s="853">
        <v>5</v>
      </c>
      <c r="BZ42" s="853"/>
      <c r="CA42" s="853"/>
      <c r="CB42" s="853">
        <v>11</v>
      </c>
      <c r="CC42" s="854">
        <f t="shared" si="7"/>
        <v>227</v>
      </c>
      <c r="CD42" s="855">
        <f t="shared" si="3"/>
        <v>227</v>
      </c>
      <c r="CE42" s="855">
        <f t="shared" si="4"/>
        <v>0</v>
      </c>
      <c r="CF42" s="850">
        <v>361.72800000000001</v>
      </c>
      <c r="CG42" s="834" t="s">
        <v>993</v>
      </c>
      <c r="CH42" s="834"/>
      <c r="CI42" s="851">
        <v>0.26950000000000002</v>
      </c>
      <c r="CJ42" s="850">
        <v>1342.0989999999999</v>
      </c>
      <c r="CK42" s="898" t="s">
        <v>942</v>
      </c>
      <c r="CL42" s="834" t="s">
        <v>451</v>
      </c>
      <c r="CM42" s="834"/>
      <c r="CN42" s="834"/>
      <c r="CO42" s="853"/>
      <c r="CP42" s="853"/>
      <c r="CQ42" s="853"/>
      <c r="CR42" s="834" t="s">
        <v>451</v>
      </c>
      <c r="CS42" s="834"/>
      <c r="CT42" s="853"/>
      <c r="CU42" s="834" t="s">
        <v>457</v>
      </c>
      <c r="CV42" s="834" t="s">
        <v>994</v>
      </c>
      <c r="CW42" s="853">
        <v>12753</v>
      </c>
      <c r="CX42" s="853" t="s">
        <v>451</v>
      </c>
      <c r="CY42" s="853"/>
      <c r="CZ42" s="853"/>
      <c r="DA42" s="853" t="s">
        <v>451</v>
      </c>
      <c r="DB42" s="853"/>
      <c r="DC42" s="853"/>
      <c r="DD42" s="834" t="s">
        <v>451</v>
      </c>
      <c r="DE42" s="834"/>
      <c r="DF42" s="853"/>
      <c r="DG42" s="834" t="s">
        <v>451</v>
      </c>
      <c r="DH42" s="834"/>
      <c r="DI42" s="853"/>
      <c r="DJ42" s="834" t="s">
        <v>451</v>
      </c>
      <c r="DK42" s="834"/>
      <c r="DL42" s="853"/>
      <c r="DM42" s="834"/>
      <c r="DN42" s="834"/>
      <c r="DO42" s="853"/>
      <c r="DP42" s="834" t="s">
        <v>451</v>
      </c>
      <c r="DQ42" s="834"/>
      <c r="DR42" s="853"/>
      <c r="DS42" s="834" t="s">
        <v>451</v>
      </c>
      <c r="DT42" s="834"/>
      <c r="DU42" s="853"/>
      <c r="DV42" s="853" t="s">
        <v>451</v>
      </c>
      <c r="DW42" s="853"/>
      <c r="DX42" s="853"/>
      <c r="DY42" s="834" t="s">
        <v>451</v>
      </c>
      <c r="DZ42" s="834"/>
      <c r="EA42" s="853"/>
      <c r="EB42" s="834" t="s">
        <v>451</v>
      </c>
      <c r="EC42" s="834"/>
      <c r="ED42" s="853"/>
      <c r="EE42" s="834" t="s">
        <v>995</v>
      </c>
      <c r="EF42" s="834"/>
      <c r="EG42" s="853"/>
      <c r="EH42" s="853" t="s">
        <v>451</v>
      </c>
      <c r="EI42" s="853"/>
      <c r="EJ42" s="853"/>
      <c r="EK42" s="834" t="s">
        <v>996</v>
      </c>
      <c r="EL42" s="834" t="s">
        <v>997</v>
      </c>
      <c r="EM42" s="853">
        <v>12753</v>
      </c>
      <c r="EN42" s="863">
        <v>1</v>
      </c>
      <c r="EO42" s="834"/>
      <c r="EP42" s="856">
        <v>79</v>
      </c>
      <c r="EQ42" s="834" t="s">
        <v>451</v>
      </c>
      <c r="ER42" s="834"/>
      <c r="ES42" s="877" t="s">
        <v>988</v>
      </c>
      <c r="ET42" s="834"/>
      <c r="EU42" s="834"/>
      <c r="EV42" s="834"/>
      <c r="EW42" s="834"/>
      <c r="EX42" s="834" t="s">
        <v>451</v>
      </c>
      <c r="EY42" s="834"/>
      <c r="EZ42" s="834"/>
      <c r="FA42" s="834" t="s">
        <v>998</v>
      </c>
      <c r="FB42" s="847" t="s">
        <v>999</v>
      </c>
      <c r="FC42" s="877" t="s">
        <v>1000</v>
      </c>
      <c r="FD42" s="834"/>
      <c r="FE42" s="834"/>
      <c r="FF42" s="834"/>
    </row>
    <row r="43" spans="5:162" ht="69" customHeight="1" x14ac:dyDescent="0.2">
      <c r="E43" s="1101" t="s">
        <v>8731</v>
      </c>
      <c r="F43" s="1101" t="s">
        <v>8688</v>
      </c>
      <c r="G43" s="847" t="s">
        <v>21</v>
      </c>
      <c r="H43" s="847" t="s">
        <v>102</v>
      </c>
      <c r="I43" s="834" t="s">
        <v>3485</v>
      </c>
      <c r="J43" s="280" t="s">
        <v>3745</v>
      </c>
      <c r="K43" s="280" t="s">
        <v>1412</v>
      </c>
      <c r="L43" s="280">
        <v>2019</v>
      </c>
      <c r="M43" s="868" t="s">
        <v>4008</v>
      </c>
      <c r="N43" s="868" t="s">
        <v>4136</v>
      </c>
      <c r="O43" s="280" t="s">
        <v>4231</v>
      </c>
      <c r="P43" s="280" t="s">
        <v>4434</v>
      </c>
      <c r="Q43" s="280"/>
      <c r="R43" s="280"/>
      <c r="S43" s="280"/>
      <c r="T43" s="280"/>
      <c r="U43" s="280"/>
      <c r="V43" s="280"/>
      <c r="W43" s="280"/>
      <c r="X43" s="280"/>
      <c r="Y43" s="280"/>
      <c r="Z43" s="280"/>
      <c r="AA43" s="280" t="s">
        <v>5393</v>
      </c>
      <c r="AB43" s="280" t="s">
        <v>5636</v>
      </c>
      <c r="AC43" s="280" t="s">
        <v>5737</v>
      </c>
      <c r="AD43" s="280" t="s">
        <v>5858</v>
      </c>
      <c r="AE43" s="861">
        <v>10.438000000000001</v>
      </c>
      <c r="AF43" s="850">
        <f t="shared" si="1"/>
        <v>10.437999999999999</v>
      </c>
      <c r="AG43" s="850">
        <f t="shared" si="2"/>
        <v>0</v>
      </c>
      <c r="AH43" s="280"/>
      <c r="AI43" s="280"/>
      <c r="AJ43" s="280"/>
      <c r="AK43" s="280">
        <v>5.0389999999999997</v>
      </c>
      <c r="AL43" s="869">
        <v>0.48280000000000001</v>
      </c>
      <c r="AM43" s="869">
        <v>3.0000000000000001E-3</v>
      </c>
      <c r="AN43" s="280">
        <v>1.9019999999999999</v>
      </c>
      <c r="AO43" s="280"/>
      <c r="AP43" s="869">
        <v>0.1822</v>
      </c>
      <c r="AQ43" s="280">
        <v>3.4969999999999999</v>
      </c>
      <c r="AR43" s="280"/>
      <c r="AS43" s="869">
        <v>0.33500000000000002</v>
      </c>
      <c r="AT43" s="869"/>
      <c r="AU43" s="869"/>
      <c r="AV43" s="869"/>
      <c r="AW43" s="869"/>
      <c r="AX43" s="869"/>
      <c r="AY43" s="280" t="s">
        <v>451</v>
      </c>
      <c r="AZ43" s="280"/>
      <c r="BA43" s="280"/>
      <c r="BB43" s="280"/>
      <c r="BC43" s="280">
        <v>0.36</v>
      </c>
      <c r="BD43" s="869">
        <v>0</v>
      </c>
      <c r="BE43" s="280">
        <v>51</v>
      </c>
      <c r="BF43" s="280">
        <v>51</v>
      </c>
      <c r="BG43" s="280">
        <v>51</v>
      </c>
      <c r="BH43" s="280">
        <v>4</v>
      </c>
      <c r="BI43" s="280">
        <v>12</v>
      </c>
      <c r="BJ43" s="280">
        <v>3</v>
      </c>
      <c r="BK43" s="280"/>
      <c r="BL43" s="280"/>
      <c r="BM43" s="280">
        <v>1</v>
      </c>
      <c r="BN43" s="280"/>
      <c r="BO43" s="280">
        <v>4</v>
      </c>
      <c r="BP43" s="280">
        <v>1</v>
      </c>
      <c r="BQ43" s="280"/>
      <c r="BR43" s="280">
        <v>6</v>
      </c>
      <c r="BS43" s="280">
        <v>12</v>
      </c>
      <c r="BT43" s="280">
        <v>1</v>
      </c>
      <c r="BU43" s="280">
        <v>1</v>
      </c>
      <c r="BV43" s="280">
        <v>1</v>
      </c>
      <c r="BW43" s="280"/>
      <c r="BX43" s="280"/>
      <c r="BY43" s="280">
        <v>3</v>
      </c>
      <c r="BZ43" s="280"/>
      <c r="CA43" s="280"/>
      <c r="CB43" s="280">
        <v>2</v>
      </c>
      <c r="CC43" s="280">
        <v>51</v>
      </c>
      <c r="CD43" s="855">
        <f t="shared" si="3"/>
        <v>51</v>
      </c>
      <c r="CE43" s="855">
        <f t="shared" si="4"/>
        <v>0</v>
      </c>
      <c r="CF43" s="280">
        <v>21.076000000000001</v>
      </c>
      <c r="CG43" s="280" t="s">
        <v>6139</v>
      </c>
      <c r="CH43" s="280"/>
      <c r="CI43" s="223">
        <v>0.57186270519603855</v>
      </c>
      <c r="CJ43" s="280">
        <v>36.854999999999997</v>
      </c>
      <c r="CK43" s="280" t="s">
        <v>6304</v>
      </c>
      <c r="CL43" s="280" t="s">
        <v>451</v>
      </c>
      <c r="CM43" s="280"/>
      <c r="CN43" s="280"/>
      <c r="CO43" s="280"/>
      <c r="CP43" s="280"/>
      <c r="CQ43" s="280">
        <v>19</v>
      </c>
      <c r="CR43" s="280" t="s">
        <v>451</v>
      </c>
      <c r="CS43" s="280"/>
      <c r="CT43" s="280"/>
      <c r="CU43" s="280" t="s">
        <v>457</v>
      </c>
      <c r="CV43" s="280" t="s">
        <v>1251</v>
      </c>
      <c r="CW43" s="280">
        <v>735</v>
      </c>
      <c r="CX43" s="280" t="s">
        <v>451</v>
      </c>
      <c r="CY43" s="280"/>
      <c r="CZ43" s="280"/>
      <c r="DA43" s="280" t="s">
        <v>451</v>
      </c>
      <c r="DB43" s="280"/>
      <c r="DC43" s="280"/>
      <c r="DD43" s="280" t="s">
        <v>451</v>
      </c>
      <c r="DE43" s="280"/>
      <c r="DF43" s="280"/>
      <c r="DG43" s="280" t="s">
        <v>451</v>
      </c>
      <c r="DH43" s="280"/>
      <c r="DI43" s="280"/>
      <c r="DJ43" s="280" t="s">
        <v>451</v>
      </c>
      <c r="DK43" s="280"/>
      <c r="DL43" s="280"/>
      <c r="DM43" s="280"/>
      <c r="DN43" s="280"/>
      <c r="DO43" s="280"/>
      <c r="DP43" s="280" t="s">
        <v>451</v>
      </c>
      <c r="DQ43" s="280"/>
      <c r="DR43" s="280"/>
      <c r="DS43" s="280" t="s">
        <v>457</v>
      </c>
      <c r="DT43" s="280" t="s">
        <v>1251</v>
      </c>
      <c r="DU43" s="280">
        <v>735</v>
      </c>
      <c r="DV43" s="280" t="s">
        <v>451</v>
      </c>
      <c r="DW43" s="280"/>
      <c r="DX43" s="280"/>
      <c r="DY43" s="280" t="s">
        <v>451</v>
      </c>
      <c r="DZ43" s="280"/>
      <c r="EA43" s="280"/>
      <c r="EB43" s="280" t="s">
        <v>451</v>
      </c>
      <c r="EC43" s="280"/>
      <c r="ED43" s="280"/>
      <c r="EE43" s="280" t="s">
        <v>451</v>
      </c>
      <c r="EF43" s="280"/>
      <c r="EG43" s="280"/>
      <c r="EH43" s="280" t="s">
        <v>451</v>
      </c>
      <c r="EI43" s="280"/>
      <c r="EJ43" s="280"/>
      <c r="EK43" s="280"/>
      <c r="EL43" s="280"/>
      <c r="EM43" s="280"/>
      <c r="EN43" s="280"/>
      <c r="EO43" s="280"/>
      <c r="EP43" s="280"/>
      <c r="EQ43" s="280" t="s">
        <v>451</v>
      </c>
      <c r="ER43" s="280"/>
      <c r="ES43" s="280"/>
      <c r="ET43" s="280"/>
      <c r="EU43" s="280"/>
      <c r="EV43" s="280" t="s">
        <v>7256</v>
      </c>
      <c r="EW43" s="280"/>
      <c r="EX43" s="280"/>
      <c r="EY43" s="280"/>
      <c r="EZ43" s="280"/>
      <c r="FA43" s="280" t="s">
        <v>7549</v>
      </c>
      <c r="FB43" s="280" t="s">
        <v>7801</v>
      </c>
      <c r="FC43" s="280" t="s">
        <v>8024</v>
      </c>
      <c r="FD43" s="280" t="s">
        <v>998</v>
      </c>
      <c r="FE43" s="280" t="s">
        <v>999</v>
      </c>
      <c r="FF43" s="280" t="s">
        <v>1000</v>
      </c>
    </row>
    <row r="44" spans="5:162" ht="70" customHeight="1" x14ac:dyDescent="0.2">
      <c r="E44" s="1101" t="s">
        <v>8731</v>
      </c>
      <c r="F44" s="1101" t="s">
        <v>8688</v>
      </c>
      <c r="G44" s="847" t="s">
        <v>21</v>
      </c>
      <c r="H44" s="847" t="s">
        <v>102</v>
      </c>
      <c r="I44" s="834" t="s">
        <v>3486</v>
      </c>
      <c r="J44" s="280" t="s">
        <v>3746</v>
      </c>
      <c r="K44" s="280" t="s">
        <v>1412</v>
      </c>
      <c r="L44" s="280">
        <v>2017</v>
      </c>
      <c r="M44" s="868">
        <v>44348</v>
      </c>
      <c r="N44" s="868">
        <v>44546</v>
      </c>
      <c r="O44" s="280" t="s">
        <v>4232</v>
      </c>
      <c r="P44" s="399" t="s">
        <v>4435</v>
      </c>
      <c r="Q44" s="890"/>
      <c r="R44" s="890"/>
      <c r="S44" s="890"/>
      <c r="T44" s="890"/>
      <c r="U44" s="890"/>
      <c r="V44" s="890"/>
      <c r="W44" s="890"/>
      <c r="X44" s="890"/>
      <c r="Y44" s="890"/>
      <c r="Z44" s="890"/>
      <c r="AA44" s="280" t="s">
        <v>5394</v>
      </c>
      <c r="AB44" s="280" t="s">
        <v>5637</v>
      </c>
      <c r="AC44" s="280" t="s">
        <v>919</v>
      </c>
      <c r="AD44" s="280" t="s">
        <v>5859</v>
      </c>
      <c r="AE44" s="861">
        <v>3.2</v>
      </c>
      <c r="AF44" s="850">
        <f t="shared" si="1"/>
        <v>3.2</v>
      </c>
      <c r="AG44" s="850">
        <f t="shared" si="2"/>
        <v>0</v>
      </c>
      <c r="AH44" s="280"/>
      <c r="AI44" s="280"/>
      <c r="AJ44" s="280"/>
      <c r="AK44" s="280">
        <v>2.6</v>
      </c>
      <c r="AL44" s="223">
        <v>0.8125</v>
      </c>
      <c r="AM44" s="223">
        <v>8.0000000000000004E-4</v>
      </c>
      <c r="AN44" s="280">
        <v>0.6</v>
      </c>
      <c r="AO44" s="890"/>
      <c r="AP44" s="223">
        <v>0.1875</v>
      </c>
      <c r="AQ44" s="890"/>
      <c r="AR44" s="280">
        <v>0</v>
      </c>
      <c r="AS44" s="280">
        <v>0</v>
      </c>
      <c r="AT44" s="280"/>
      <c r="AU44" s="280"/>
      <c r="AV44" s="280"/>
      <c r="AW44" s="280"/>
      <c r="AX44" s="280"/>
      <c r="AY44" s="280" t="s">
        <v>457</v>
      </c>
      <c r="AZ44" s="280" t="s">
        <v>1501</v>
      </c>
      <c r="BA44" s="280"/>
      <c r="BB44" s="280"/>
      <c r="BC44" s="280">
        <v>0.5</v>
      </c>
      <c r="BD44" s="280">
        <v>5.9999999999999995E-4</v>
      </c>
      <c r="BE44" s="280"/>
      <c r="BF44" s="280">
        <v>6</v>
      </c>
      <c r="BG44" s="280">
        <v>6</v>
      </c>
      <c r="BH44" s="280">
        <v>1</v>
      </c>
      <c r="BI44" s="280"/>
      <c r="BJ44" s="280"/>
      <c r="BK44" s="280">
        <v>3</v>
      </c>
      <c r="BL44" s="280"/>
      <c r="BM44" s="280"/>
      <c r="BN44" s="280"/>
      <c r="BO44" s="280"/>
      <c r="BP44" s="280">
        <v>1</v>
      </c>
      <c r="BQ44" s="280"/>
      <c r="BR44" s="280">
        <v>1</v>
      </c>
      <c r="BS44" s="280"/>
      <c r="BT44" s="280"/>
      <c r="BU44" s="280"/>
      <c r="BV44" s="280"/>
      <c r="BW44" s="280"/>
      <c r="BX44" s="280"/>
      <c r="BY44" s="280"/>
      <c r="BZ44" s="280"/>
      <c r="CA44" s="280"/>
      <c r="CB44" s="280"/>
      <c r="CC44" s="280">
        <v>6</v>
      </c>
      <c r="CD44" s="855">
        <f t="shared" si="3"/>
        <v>6</v>
      </c>
      <c r="CE44" s="855">
        <f t="shared" si="4"/>
        <v>0</v>
      </c>
      <c r="CF44" s="280">
        <v>4.5</v>
      </c>
      <c r="CG44" s="280"/>
      <c r="CH44" s="280"/>
      <c r="CI44" s="280">
        <v>26.2</v>
      </c>
      <c r="CJ44" s="280">
        <v>17.2</v>
      </c>
      <c r="CK44" s="280"/>
      <c r="CL44" s="280" t="s">
        <v>451</v>
      </c>
      <c r="CM44" s="280"/>
      <c r="CN44" s="280"/>
      <c r="CO44" s="280"/>
      <c r="CP44" s="280"/>
      <c r="CQ44" s="280"/>
      <c r="CR44" s="280" t="s">
        <v>451</v>
      </c>
      <c r="CS44" s="280"/>
      <c r="CT44" s="280"/>
      <c r="CU44" s="280" t="s">
        <v>457</v>
      </c>
      <c r="CV44" s="280" t="s">
        <v>6489</v>
      </c>
      <c r="CW44" s="280">
        <v>320</v>
      </c>
      <c r="CX44" s="280" t="s">
        <v>451</v>
      </c>
      <c r="CY44" s="280"/>
      <c r="CZ44" s="280"/>
      <c r="DA44" s="280" t="s">
        <v>457</v>
      </c>
      <c r="DB44" s="280" t="s">
        <v>6659</v>
      </c>
      <c r="DC44" s="280">
        <v>57</v>
      </c>
      <c r="DD44" s="280" t="s">
        <v>451</v>
      </c>
      <c r="DE44" s="280"/>
      <c r="DF44" s="280"/>
      <c r="DG44" s="280" t="s">
        <v>451</v>
      </c>
      <c r="DH44" s="280"/>
      <c r="DI44" s="280"/>
      <c r="DJ44" s="280" t="s">
        <v>451</v>
      </c>
      <c r="DK44" s="280"/>
      <c r="DL44" s="280"/>
      <c r="DM44" s="280"/>
      <c r="DN44" s="280"/>
      <c r="DO44" s="280"/>
      <c r="DP44" s="280" t="s">
        <v>451</v>
      </c>
      <c r="DQ44" s="280"/>
      <c r="DR44" s="280"/>
      <c r="DS44" s="280" t="s">
        <v>457</v>
      </c>
      <c r="DT44" s="280" t="s">
        <v>764</v>
      </c>
      <c r="DU44" s="280">
        <v>377</v>
      </c>
      <c r="DV44" s="280" t="s">
        <v>451</v>
      </c>
      <c r="DW44" s="280"/>
      <c r="DX44" s="280"/>
      <c r="DY44" s="280" t="s">
        <v>451</v>
      </c>
      <c r="DZ44" s="280"/>
      <c r="EA44" s="280"/>
      <c r="EB44" s="280" t="s">
        <v>451</v>
      </c>
      <c r="EC44" s="280"/>
      <c r="ED44" s="280"/>
      <c r="EE44" s="280" t="s">
        <v>457</v>
      </c>
      <c r="EF44" s="280" t="s">
        <v>6823</v>
      </c>
      <c r="EG44" s="280">
        <v>5</v>
      </c>
      <c r="EH44" s="280" t="s">
        <v>451</v>
      </c>
      <c r="EI44" s="280"/>
      <c r="EJ44" s="280"/>
      <c r="EK44" s="280" t="s">
        <v>451</v>
      </c>
      <c r="EL44" s="280"/>
      <c r="EM44" s="280"/>
      <c r="EN44" s="280"/>
      <c r="EO44" s="280"/>
      <c r="EP44" s="280"/>
      <c r="EQ44" s="280" t="s">
        <v>451</v>
      </c>
      <c r="ER44" s="280"/>
      <c r="ES44" s="280"/>
      <c r="ET44" s="280"/>
      <c r="EU44" s="280"/>
      <c r="EV44" s="280"/>
      <c r="EW44" s="280"/>
      <c r="EX44" s="280"/>
      <c r="EY44" s="280"/>
      <c r="EZ44" s="280"/>
      <c r="FA44" s="280" t="s">
        <v>7550</v>
      </c>
      <c r="FB44" s="280" t="s">
        <v>7802</v>
      </c>
      <c r="FC44" s="280" t="s">
        <v>8025</v>
      </c>
      <c r="FD44" s="280" t="s">
        <v>998</v>
      </c>
      <c r="FE44" s="280" t="s">
        <v>999</v>
      </c>
      <c r="FF44" s="280" t="s">
        <v>1000</v>
      </c>
    </row>
    <row r="45" spans="5:162" ht="50" customHeight="1" x14ac:dyDescent="0.2">
      <c r="E45" s="1101" t="s">
        <v>8732</v>
      </c>
      <c r="F45" s="1101" t="s">
        <v>8687</v>
      </c>
      <c r="G45" s="847" t="s">
        <v>22</v>
      </c>
      <c r="H45" s="847" t="s">
        <v>103</v>
      </c>
      <c r="I45" s="847"/>
      <c r="J45" s="834" t="s">
        <v>1001</v>
      </c>
      <c r="K45" s="834" t="s">
        <v>1002</v>
      </c>
      <c r="L45" s="848">
        <v>2019</v>
      </c>
      <c r="M45" s="849">
        <v>44298</v>
      </c>
      <c r="N45" s="849">
        <v>44531</v>
      </c>
      <c r="O45" s="834" t="s">
        <v>1003</v>
      </c>
      <c r="P45" s="834"/>
      <c r="Q45" s="834" t="s">
        <v>1004</v>
      </c>
      <c r="R45" s="150" t="s">
        <v>1005</v>
      </c>
      <c r="S45" s="834"/>
      <c r="T45" s="834"/>
      <c r="U45" s="834"/>
      <c r="V45" s="834"/>
      <c r="W45" s="834"/>
      <c r="X45" s="834"/>
      <c r="Y45" s="834" t="s">
        <v>1006</v>
      </c>
      <c r="Z45" s="150" t="s">
        <v>1007</v>
      </c>
      <c r="AA45" s="834" t="s">
        <v>1008</v>
      </c>
      <c r="AB45" s="834" t="s">
        <v>1008</v>
      </c>
      <c r="AC45" s="834" t="s">
        <v>1009</v>
      </c>
      <c r="AD45" s="834" t="s">
        <v>1010</v>
      </c>
      <c r="AE45" s="850">
        <f t="shared" si="9"/>
        <v>232.00000000000003</v>
      </c>
      <c r="AF45" s="850">
        <f t="shared" si="1"/>
        <v>232.00000000000003</v>
      </c>
      <c r="AG45" s="850">
        <f t="shared" si="2"/>
        <v>0</v>
      </c>
      <c r="AH45" s="850">
        <v>152.4</v>
      </c>
      <c r="AI45" s="851">
        <f>AH45/AE45</f>
        <v>0.65689655172413786</v>
      </c>
      <c r="AJ45" s="851">
        <f>AH45/145010.7</f>
        <v>1.0509569293852107E-3</v>
      </c>
      <c r="AK45" s="850">
        <v>66.2</v>
      </c>
      <c r="AL45" s="851">
        <f>AK45/AE45</f>
        <v>0.28534482758620688</v>
      </c>
      <c r="AM45" s="851"/>
      <c r="AN45" s="850">
        <v>3.5</v>
      </c>
      <c r="AO45" s="850"/>
      <c r="AP45" s="851">
        <f>AN45/AE45</f>
        <v>1.5086206896551723E-2</v>
      </c>
      <c r="AQ45" s="850">
        <v>9.9</v>
      </c>
      <c r="AR45" s="850"/>
      <c r="AS45" s="851">
        <f>AQ45/AE45</f>
        <v>4.2672413793103443E-2</v>
      </c>
      <c r="AT45" s="850"/>
      <c r="AU45" s="851"/>
      <c r="AV45" s="834"/>
      <c r="AW45" s="834"/>
      <c r="AX45" s="834"/>
      <c r="AY45" s="834" t="s">
        <v>451</v>
      </c>
      <c r="AZ45" s="834"/>
      <c r="BA45" s="834"/>
      <c r="BB45" s="834"/>
      <c r="BC45" s="853">
        <v>6.5</v>
      </c>
      <c r="BD45" s="851">
        <v>0</v>
      </c>
      <c r="BE45" s="853">
        <v>777</v>
      </c>
      <c r="BF45" s="853">
        <v>768</v>
      </c>
      <c r="BG45" s="853">
        <v>301</v>
      </c>
      <c r="BH45" s="853">
        <v>6</v>
      </c>
      <c r="BI45" s="853">
        <v>28</v>
      </c>
      <c r="BJ45" s="853"/>
      <c r="BK45" s="853">
        <v>3</v>
      </c>
      <c r="BL45" s="853"/>
      <c r="BM45" s="853">
        <v>3</v>
      </c>
      <c r="BN45" s="853">
        <v>60</v>
      </c>
      <c r="BO45" s="853">
        <v>25</v>
      </c>
      <c r="BP45" s="853">
        <v>15</v>
      </c>
      <c r="BQ45" s="853"/>
      <c r="BR45" s="853">
        <v>8</v>
      </c>
      <c r="BS45" s="853">
        <v>20</v>
      </c>
      <c r="BT45" s="853">
        <v>3</v>
      </c>
      <c r="BU45" s="853">
        <v>6</v>
      </c>
      <c r="BV45" s="853"/>
      <c r="BW45" s="853">
        <v>2</v>
      </c>
      <c r="BX45" s="853"/>
      <c r="BY45" s="853">
        <v>2</v>
      </c>
      <c r="BZ45" s="853"/>
      <c r="CA45" s="853">
        <v>120</v>
      </c>
      <c r="CB45" s="853"/>
      <c r="CC45" s="854">
        <f t="shared" si="7"/>
        <v>301</v>
      </c>
      <c r="CD45" s="855">
        <f t="shared" si="3"/>
        <v>301</v>
      </c>
      <c r="CE45" s="855">
        <f t="shared" si="4"/>
        <v>0</v>
      </c>
      <c r="CF45" s="850">
        <f>1022.592+48.417</f>
        <v>1071.009</v>
      </c>
      <c r="CG45" s="834" t="s">
        <v>1011</v>
      </c>
      <c r="CH45" s="834"/>
      <c r="CI45" s="851">
        <f>CF45/CJ45</f>
        <v>0.43280855232211352</v>
      </c>
      <c r="CJ45" s="850">
        <v>2474.556</v>
      </c>
      <c r="CK45" s="860" t="s">
        <v>1012</v>
      </c>
      <c r="CL45" s="834" t="s">
        <v>451</v>
      </c>
      <c r="CM45" s="834"/>
      <c r="CN45" s="834"/>
      <c r="CO45" s="853"/>
      <c r="CP45" s="853"/>
      <c r="CQ45" s="853">
        <v>13</v>
      </c>
      <c r="CR45" s="834" t="s">
        <v>451</v>
      </c>
      <c r="CS45" s="834"/>
      <c r="CT45" s="853"/>
      <c r="CU45" s="834" t="s">
        <v>1013</v>
      </c>
      <c r="CV45" s="834" t="s">
        <v>1014</v>
      </c>
      <c r="CW45" s="853">
        <v>9263</v>
      </c>
      <c r="CX45" s="853" t="s">
        <v>451</v>
      </c>
      <c r="CY45" s="853"/>
      <c r="CZ45" s="853"/>
      <c r="DA45" s="853" t="s">
        <v>451</v>
      </c>
      <c r="DB45" s="853"/>
      <c r="DC45" s="853"/>
      <c r="DD45" s="834" t="s">
        <v>451</v>
      </c>
      <c r="DE45" s="834"/>
      <c r="DF45" s="853"/>
      <c r="DG45" s="834" t="s">
        <v>451</v>
      </c>
      <c r="DH45" s="834"/>
      <c r="DI45" s="853"/>
      <c r="DJ45" s="834" t="s">
        <v>451</v>
      </c>
      <c r="DK45" s="834"/>
      <c r="DL45" s="853"/>
      <c r="DM45" s="834"/>
      <c r="DN45" s="834"/>
      <c r="DO45" s="853"/>
      <c r="DP45" s="834" t="s">
        <v>457</v>
      </c>
      <c r="DQ45" s="150" t="s">
        <v>1015</v>
      </c>
      <c r="DR45" s="853">
        <f>163663+212794</f>
        <v>376457</v>
      </c>
      <c r="DS45" s="834" t="s">
        <v>451</v>
      </c>
      <c r="DT45" s="834"/>
      <c r="DU45" s="853"/>
      <c r="DV45" s="853" t="s">
        <v>451</v>
      </c>
      <c r="DW45" s="853"/>
      <c r="DX45" s="853"/>
      <c r="DY45" s="834" t="s">
        <v>451</v>
      </c>
      <c r="DZ45" s="834"/>
      <c r="EA45" s="853"/>
      <c r="EB45" s="834" t="s">
        <v>451</v>
      </c>
      <c r="EC45" s="834"/>
      <c r="ED45" s="853"/>
      <c r="EE45" s="834" t="s">
        <v>451</v>
      </c>
      <c r="EF45" s="834"/>
      <c r="EG45" s="853"/>
      <c r="EH45" s="853" t="s">
        <v>451</v>
      </c>
      <c r="EI45" s="853"/>
      <c r="EJ45" s="853"/>
      <c r="EK45" s="834"/>
      <c r="EL45" s="834"/>
      <c r="EM45" s="853"/>
      <c r="EN45" s="863">
        <v>1</v>
      </c>
      <c r="EO45" s="834"/>
      <c r="EP45" s="856">
        <v>103</v>
      </c>
      <c r="EQ45" s="834" t="s">
        <v>1016</v>
      </c>
      <c r="ER45" s="834" t="s">
        <v>8394</v>
      </c>
      <c r="ES45" s="150" t="s">
        <v>1017</v>
      </c>
      <c r="ET45" s="834"/>
      <c r="EU45" s="834"/>
      <c r="EV45" s="150" t="s">
        <v>8395</v>
      </c>
      <c r="EW45" s="150" t="s">
        <v>1018</v>
      </c>
      <c r="EX45" s="834" t="s">
        <v>1019</v>
      </c>
      <c r="EY45" s="834">
        <v>2</v>
      </c>
      <c r="EZ45" s="834">
        <v>79</v>
      </c>
      <c r="FA45" s="834" t="s">
        <v>1020</v>
      </c>
      <c r="FB45" s="834" t="s">
        <v>1021</v>
      </c>
      <c r="FC45" s="150" t="s">
        <v>1022</v>
      </c>
      <c r="FD45" s="834"/>
      <c r="FE45" s="834"/>
      <c r="FF45" s="834"/>
    </row>
    <row r="46" spans="5:162" ht="66" customHeight="1" x14ac:dyDescent="0.2">
      <c r="E46" s="1101" t="s">
        <v>8717</v>
      </c>
      <c r="F46" s="1101" t="s">
        <v>8687</v>
      </c>
      <c r="G46" s="847" t="s">
        <v>23</v>
      </c>
      <c r="H46" s="847" t="s">
        <v>104</v>
      </c>
      <c r="I46" s="847"/>
      <c r="J46" s="847" t="s">
        <v>1328</v>
      </c>
      <c r="K46" s="847" t="s">
        <v>2986</v>
      </c>
      <c r="L46" s="909">
        <v>2015</v>
      </c>
      <c r="M46" s="849" t="s">
        <v>2987</v>
      </c>
      <c r="N46" s="849" t="s">
        <v>2988</v>
      </c>
      <c r="O46" s="847" t="s">
        <v>2989</v>
      </c>
      <c r="P46" s="847"/>
      <c r="Q46" s="847" t="s">
        <v>2990</v>
      </c>
      <c r="R46" s="873" t="s">
        <v>2991</v>
      </c>
      <c r="S46" s="847" t="s">
        <v>481</v>
      </c>
      <c r="T46" s="847" t="s">
        <v>481</v>
      </c>
      <c r="U46" s="847" t="s">
        <v>481</v>
      </c>
      <c r="V46" s="847" t="s">
        <v>481</v>
      </c>
      <c r="W46" s="847" t="s">
        <v>481</v>
      </c>
      <c r="X46" s="847" t="s">
        <v>481</v>
      </c>
      <c r="Y46" s="847" t="s">
        <v>481</v>
      </c>
      <c r="Z46" s="847" t="s">
        <v>481</v>
      </c>
      <c r="AA46" s="847" t="s">
        <v>2992</v>
      </c>
      <c r="AB46" s="847" t="s">
        <v>2993</v>
      </c>
      <c r="AC46" s="847" t="s">
        <v>455</v>
      </c>
      <c r="AD46" s="847" t="s">
        <v>2994</v>
      </c>
      <c r="AE46" s="850">
        <f t="shared" si="9"/>
        <v>416.90199999999999</v>
      </c>
      <c r="AF46" s="850">
        <f t="shared" si="1"/>
        <v>416.90199999999999</v>
      </c>
      <c r="AG46" s="850">
        <f t="shared" si="2"/>
        <v>0</v>
      </c>
      <c r="AH46" s="850">
        <v>295.839</v>
      </c>
      <c r="AI46" s="851">
        <f>AH46/AE46</f>
        <v>0.70961281068452542</v>
      </c>
      <c r="AJ46" s="851">
        <f>AH46/109381.401</f>
        <v>2.7046554285769298E-3</v>
      </c>
      <c r="AK46" s="850">
        <v>76.906999999999996</v>
      </c>
      <c r="AL46" s="851">
        <f>AK46/AE46</f>
        <v>0.18447260986994546</v>
      </c>
      <c r="AM46" s="851"/>
      <c r="AN46" s="850">
        <v>29.443000000000001</v>
      </c>
      <c r="AO46" s="850"/>
      <c r="AP46" s="851">
        <f>AN46/AE46</f>
        <v>7.0623311953408721E-2</v>
      </c>
      <c r="AQ46" s="850">
        <v>14.712999999999999</v>
      </c>
      <c r="AR46" s="850"/>
      <c r="AS46" s="851">
        <f>AQ46/AE46</f>
        <v>3.529126749212045E-2</v>
      </c>
      <c r="AT46" s="850">
        <v>0</v>
      </c>
      <c r="AU46" s="851">
        <v>0</v>
      </c>
      <c r="AV46" s="834" t="s">
        <v>481</v>
      </c>
      <c r="AW46" s="834" t="s">
        <v>481</v>
      </c>
      <c r="AX46" s="834" t="s">
        <v>481</v>
      </c>
      <c r="AY46" s="834" t="s">
        <v>489</v>
      </c>
      <c r="AZ46" s="834" t="s">
        <v>2995</v>
      </c>
      <c r="BA46" s="834"/>
      <c r="BB46" s="834"/>
      <c r="BC46" s="850">
        <v>405.779</v>
      </c>
      <c r="BD46" s="851">
        <f>BC46/110104.109</f>
        <v>3.6854119586036522E-3</v>
      </c>
      <c r="BE46" s="853">
        <v>1567</v>
      </c>
      <c r="BF46" s="853">
        <v>1567</v>
      </c>
      <c r="BG46" s="853">
        <v>1472</v>
      </c>
      <c r="BH46" s="853">
        <v>164</v>
      </c>
      <c r="BI46" s="853"/>
      <c r="BJ46" s="853">
        <v>38</v>
      </c>
      <c r="BK46" s="853">
        <v>182</v>
      </c>
      <c r="BL46" s="853">
        <v>3</v>
      </c>
      <c r="BM46" s="853">
        <v>84</v>
      </c>
      <c r="BN46" s="853"/>
      <c r="BO46" s="853">
        <v>161</v>
      </c>
      <c r="BP46" s="853">
        <v>87</v>
      </c>
      <c r="BQ46" s="853"/>
      <c r="BR46" s="853">
        <v>208</v>
      </c>
      <c r="BS46" s="853">
        <v>316</v>
      </c>
      <c r="BT46" s="853"/>
      <c r="BU46" s="853">
        <v>194</v>
      </c>
      <c r="BV46" s="853"/>
      <c r="BW46" s="853">
        <v>35</v>
      </c>
      <c r="BX46" s="853"/>
      <c r="BY46" s="853"/>
      <c r="BZ46" s="853"/>
      <c r="CA46" s="853"/>
      <c r="CB46" s="853"/>
      <c r="CC46" s="854">
        <f t="shared" si="7"/>
        <v>1472</v>
      </c>
      <c r="CD46" s="855">
        <f t="shared" si="3"/>
        <v>1472</v>
      </c>
      <c r="CE46" s="855">
        <f>CD46-CC46</f>
        <v>0</v>
      </c>
      <c r="CF46" s="850">
        <v>462.69099999999997</v>
      </c>
      <c r="CG46" s="834" t="s">
        <v>2996</v>
      </c>
      <c r="CH46" s="873" t="s">
        <v>2991</v>
      </c>
      <c r="CI46" s="851">
        <f>CF46/CJ46</f>
        <v>0.40172832495912741</v>
      </c>
      <c r="CJ46" s="850">
        <v>1151.751</v>
      </c>
      <c r="CK46" s="150" t="s">
        <v>2997</v>
      </c>
      <c r="CL46" s="834" t="s">
        <v>492</v>
      </c>
      <c r="CM46" s="834" t="s">
        <v>481</v>
      </c>
      <c r="CN46" s="834" t="s">
        <v>481</v>
      </c>
      <c r="CO46" s="853" t="s">
        <v>481</v>
      </c>
      <c r="CP46" s="853" t="s">
        <v>481</v>
      </c>
      <c r="CQ46" s="853">
        <v>6</v>
      </c>
      <c r="CR46" s="834" t="s">
        <v>492</v>
      </c>
      <c r="CS46" s="834" t="s">
        <v>481</v>
      </c>
      <c r="CT46" s="853" t="s">
        <v>481</v>
      </c>
      <c r="CU46" s="834" t="s">
        <v>489</v>
      </c>
      <c r="CV46" s="834" t="s">
        <v>1554</v>
      </c>
      <c r="CW46" s="853">
        <v>99912</v>
      </c>
      <c r="CX46" s="853" t="s">
        <v>492</v>
      </c>
      <c r="CY46" s="853" t="s">
        <v>481</v>
      </c>
      <c r="CZ46" s="853" t="s">
        <v>481</v>
      </c>
      <c r="DA46" s="853" t="s">
        <v>492</v>
      </c>
      <c r="DB46" s="853" t="s">
        <v>481</v>
      </c>
      <c r="DC46" s="853" t="s">
        <v>481</v>
      </c>
      <c r="DD46" s="853" t="s">
        <v>492</v>
      </c>
      <c r="DE46" s="853" t="s">
        <v>481</v>
      </c>
      <c r="DF46" s="853" t="s">
        <v>481</v>
      </c>
      <c r="DG46" s="853" t="s">
        <v>492</v>
      </c>
      <c r="DH46" s="853" t="s">
        <v>481</v>
      </c>
      <c r="DI46" s="853" t="s">
        <v>481</v>
      </c>
      <c r="DJ46" s="853" t="s">
        <v>492</v>
      </c>
      <c r="DK46" s="853" t="s">
        <v>481</v>
      </c>
      <c r="DL46" s="853" t="s">
        <v>481</v>
      </c>
      <c r="DM46" s="853" t="s">
        <v>492</v>
      </c>
      <c r="DN46" s="853" t="s">
        <v>481</v>
      </c>
      <c r="DO46" s="853" t="s">
        <v>481</v>
      </c>
      <c r="DP46" s="853" t="s">
        <v>492</v>
      </c>
      <c r="DQ46" s="853" t="s">
        <v>481</v>
      </c>
      <c r="DR46" s="853" t="s">
        <v>481</v>
      </c>
      <c r="DS46" s="853" t="s">
        <v>492</v>
      </c>
      <c r="DT46" s="853" t="s">
        <v>481</v>
      </c>
      <c r="DU46" s="853" t="s">
        <v>481</v>
      </c>
      <c r="DV46" s="853" t="s">
        <v>492</v>
      </c>
      <c r="DW46" s="853" t="s">
        <v>481</v>
      </c>
      <c r="DX46" s="853" t="s">
        <v>481</v>
      </c>
      <c r="DY46" s="853" t="s">
        <v>492</v>
      </c>
      <c r="DZ46" s="853" t="s">
        <v>481</v>
      </c>
      <c r="EA46" s="853" t="s">
        <v>481</v>
      </c>
      <c r="EB46" s="853" t="s">
        <v>492</v>
      </c>
      <c r="EC46" s="853" t="s">
        <v>481</v>
      </c>
      <c r="ED46" s="853" t="s">
        <v>481</v>
      </c>
      <c r="EE46" s="853" t="s">
        <v>492</v>
      </c>
      <c r="EF46" s="853" t="s">
        <v>481</v>
      </c>
      <c r="EG46" s="853" t="s">
        <v>481</v>
      </c>
      <c r="EH46" s="847" t="s">
        <v>489</v>
      </c>
      <c r="EI46" s="847" t="s">
        <v>2998</v>
      </c>
      <c r="EJ46" s="880">
        <v>14</v>
      </c>
      <c r="EK46" s="853" t="s">
        <v>492</v>
      </c>
      <c r="EL46" s="853" t="s">
        <v>481</v>
      </c>
      <c r="EM46" s="853" t="s">
        <v>481</v>
      </c>
      <c r="EN46" s="863" t="s">
        <v>2999</v>
      </c>
      <c r="EO46" s="847" t="s">
        <v>3000</v>
      </c>
      <c r="EP46" s="856">
        <v>197</v>
      </c>
      <c r="EQ46" s="834" t="s">
        <v>492</v>
      </c>
      <c r="ER46" s="834" t="s">
        <v>481</v>
      </c>
      <c r="ES46" s="873" t="s">
        <v>3001</v>
      </c>
      <c r="ET46" s="873" t="s">
        <v>3001</v>
      </c>
      <c r="EU46" s="873"/>
      <c r="EV46" s="873" t="s">
        <v>3002</v>
      </c>
      <c r="EW46" s="834" t="s">
        <v>481</v>
      </c>
      <c r="EX46" s="834" t="s">
        <v>481</v>
      </c>
      <c r="EY46" s="834" t="s">
        <v>481</v>
      </c>
      <c r="EZ46" s="834" t="s">
        <v>481</v>
      </c>
      <c r="FA46" s="847" t="s">
        <v>3003</v>
      </c>
      <c r="FB46" s="847" t="s">
        <v>3004</v>
      </c>
      <c r="FC46" s="150" t="s">
        <v>3005</v>
      </c>
      <c r="FD46" s="910" t="s">
        <v>481</v>
      </c>
      <c r="FE46" s="834" t="s">
        <v>481</v>
      </c>
      <c r="FF46" s="834" t="s">
        <v>481</v>
      </c>
    </row>
    <row r="47" spans="5:162" ht="66" customHeight="1" x14ac:dyDescent="0.2">
      <c r="E47" s="1101" t="s">
        <v>8717</v>
      </c>
      <c r="F47" s="1101" t="s">
        <v>8688</v>
      </c>
      <c r="G47" s="847" t="s">
        <v>23</v>
      </c>
      <c r="H47" s="847" t="s">
        <v>104</v>
      </c>
      <c r="I47" s="1102" t="s">
        <v>8815</v>
      </c>
      <c r="J47" s="1103" t="s">
        <v>8816</v>
      </c>
      <c r="K47" s="1103" t="s">
        <v>8816</v>
      </c>
      <c r="L47" s="1103">
        <v>2013</v>
      </c>
      <c r="M47" s="1104" t="s">
        <v>4103</v>
      </c>
      <c r="N47" s="1104" t="s">
        <v>2574</v>
      </c>
      <c r="O47" s="1104" t="s">
        <v>8817</v>
      </c>
      <c r="P47" s="1104" t="s">
        <v>8818</v>
      </c>
      <c r="Q47" s="1105" t="s">
        <v>8819</v>
      </c>
      <c r="R47" s="1105" t="s">
        <v>8820</v>
      </c>
      <c r="S47" s="1104" t="s">
        <v>8821</v>
      </c>
      <c r="T47" s="1105" t="s">
        <v>8822</v>
      </c>
      <c r="U47" s="1104" t="s">
        <v>8823</v>
      </c>
      <c r="V47" s="1105" t="s">
        <v>8824</v>
      </c>
      <c r="W47" s="1104" t="s">
        <v>8825</v>
      </c>
      <c r="X47" s="1105" t="s">
        <v>8826</v>
      </c>
      <c r="Y47" s="1105" t="s">
        <v>8827</v>
      </c>
      <c r="Z47" s="1105"/>
      <c r="AA47" s="1105"/>
      <c r="AB47" s="1103" t="s">
        <v>8828</v>
      </c>
      <c r="AC47" s="1103" t="s">
        <v>8829</v>
      </c>
      <c r="AD47" s="1103" t="s">
        <v>8830</v>
      </c>
      <c r="AE47" s="1106">
        <v>76.894000000000005</v>
      </c>
      <c r="AF47" s="850"/>
      <c r="AG47" s="850"/>
      <c r="AH47" s="850"/>
      <c r="AI47" s="851"/>
      <c r="AJ47" s="851"/>
      <c r="AK47" s="1107">
        <v>76.894000000000005</v>
      </c>
      <c r="AL47" s="1108">
        <v>1</v>
      </c>
      <c r="AM47" s="1108">
        <v>6.1000000000000004E-3</v>
      </c>
      <c r="AN47" s="1107">
        <v>0</v>
      </c>
      <c r="AO47" s="1108">
        <v>0</v>
      </c>
      <c r="AP47" s="1108">
        <v>0</v>
      </c>
      <c r="AQ47" s="1107">
        <v>0</v>
      </c>
      <c r="AR47" s="1107">
        <v>0</v>
      </c>
      <c r="AS47" s="1108">
        <v>0</v>
      </c>
      <c r="AT47" s="1108" t="s">
        <v>451</v>
      </c>
      <c r="AU47" s="1108"/>
      <c r="AV47" s="1108"/>
      <c r="AW47" s="1108"/>
      <c r="AX47" s="1101"/>
      <c r="AY47" s="1101"/>
      <c r="AZ47" s="1101"/>
      <c r="BA47" s="1101"/>
      <c r="BB47" s="1101"/>
      <c r="BC47" s="1107">
        <v>123.498</v>
      </c>
      <c r="BD47" s="1108">
        <v>9.7999999999999997E-3</v>
      </c>
      <c r="BE47" s="1109">
        <v>120</v>
      </c>
      <c r="BF47" s="1109">
        <v>26</v>
      </c>
      <c r="BG47" s="1109">
        <v>26</v>
      </c>
      <c r="BH47" s="1110"/>
      <c r="BI47" s="1110"/>
      <c r="BJ47" s="1110"/>
      <c r="BK47" s="1110"/>
      <c r="BL47" s="1110"/>
      <c r="BM47" s="1110"/>
      <c r="BN47" s="1110">
        <v>1</v>
      </c>
      <c r="BO47" s="1110"/>
      <c r="BP47" s="1110">
        <v>3</v>
      </c>
      <c r="BQ47" s="1110"/>
      <c r="BR47" s="1110">
        <v>2</v>
      </c>
      <c r="BS47" s="1110">
        <v>20</v>
      </c>
      <c r="BT47" s="1110"/>
      <c r="BU47" s="1110"/>
      <c r="BV47" s="1110"/>
      <c r="BW47" s="1110"/>
      <c r="BX47" s="1110"/>
      <c r="BY47" s="1110"/>
      <c r="BZ47" s="1110"/>
      <c r="CA47" s="1110"/>
      <c r="CB47" s="1110"/>
      <c r="CC47" s="1111">
        <f>SUM(BH47:CB47)</f>
        <v>26</v>
      </c>
      <c r="CD47" s="855">
        <f t="shared" si="3"/>
        <v>26</v>
      </c>
      <c r="CE47" s="855">
        <f>CD47-CC47</f>
        <v>0</v>
      </c>
      <c r="CF47" s="1106">
        <v>238.363</v>
      </c>
      <c r="CG47" s="1105" t="s">
        <v>8831</v>
      </c>
      <c r="CH47" s="399" t="s">
        <v>8832</v>
      </c>
      <c r="CI47" s="1105">
        <v>77</v>
      </c>
      <c r="CJ47" s="1112">
        <v>309.39999999999998</v>
      </c>
      <c r="CK47" s="1113" t="s">
        <v>8833</v>
      </c>
      <c r="CL47" s="1105" t="s">
        <v>451</v>
      </c>
      <c r="CM47" s="1105" t="s">
        <v>8834</v>
      </c>
      <c r="CN47" s="1105" t="s">
        <v>8835</v>
      </c>
      <c r="CO47" s="1105" t="s">
        <v>8836</v>
      </c>
      <c r="CP47" s="1105" t="s">
        <v>8837</v>
      </c>
      <c r="CQ47" s="1105"/>
      <c r="CR47" s="1105" t="s">
        <v>451</v>
      </c>
      <c r="CS47" s="1105"/>
      <c r="CT47" s="1110"/>
      <c r="CU47" s="1105" t="s">
        <v>457</v>
      </c>
      <c r="CV47" s="1105"/>
      <c r="CW47" s="1110" t="s">
        <v>8838</v>
      </c>
      <c r="CX47" s="1110" t="s">
        <v>489</v>
      </c>
      <c r="CY47" s="1110" t="s">
        <v>6520</v>
      </c>
      <c r="CZ47" s="1110">
        <v>340</v>
      </c>
      <c r="DA47" s="1110" t="s">
        <v>451</v>
      </c>
      <c r="DB47" s="1110"/>
      <c r="DC47" s="1110"/>
      <c r="DD47" s="1105" t="s">
        <v>8839</v>
      </c>
      <c r="DE47" s="1105"/>
      <c r="DF47" s="1110"/>
      <c r="DG47" s="1105" t="s">
        <v>457</v>
      </c>
      <c r="DH47" s="1105" t="s">
        <v>8840</v>
      </c>
      <c r="DI47" s="1110" t="s">
        <v>8841</v>
      </c>
      <c r="DJ47" s="1105" t="s">
        <v>8842</v>
      </c>
      <c r="DK47" s="1105"/>
      <c r="DL47" s="1110"/>
      <c r="DM47" s="1105" t="s">
        <v>457</v>
      </c>
      <c r="DN47" s="1105" t="s">
        <v>8843</v>
      </c>
      <c r="DO47" s="1110">
        <v>33</v>
      </c>
      <c r="DP47" s="1105" t="s">
        <v>457</v>
      </c>
      <c r="DQ47" s="1105" t="s">
        <v>8844</v>
      </c>
      <c r="DR47" s="1110" t="s">
        <v>8845</v>
      </c>
      <c r="DS47" s="1105" t="s">
        <v>457</v>
      </c>
      <c r="DT47" s="1105" t="s">
        <v>8846</v>
      </c>
      <c r="DU47" s="1110" t="s">
        <v>8847</v>
      </c>
      <c r="DV47" s="1110" t="s">
        <v>457</v>
      </c>
      <c r="DW47" s="1110" t="s">
        <v>8848</v>
      </c>
      <c r="DX47" s="1110" t="s">
        <v>8845</v>
      </c>
      <c r="DY47" s="1105" t="s">
        <v>451</v>
      </c>
      <c r="DZ47" s="1105"/>
      <c r="EA47" s="1110"/>
      <c r="EB47" s="1105" t="s">
        <v>451</v>
      </c>
      <c r="EC47" s="1105"/>
      <c r="ED47" s="1110"/>
      <c r="EE47" s="1105" t="s">
        <v>457</v>
      </c>
      <c r="EF47" s="1105" t="s">
        <v>8849</v>
      </c>
      <c r="EG47" s="1110" t="s">
        <v>8850</v>
      </c>
      <c r="EH47" s="1110" t="s">
        <v>457</v>
      </c>
      <c r="EI47" s="1105" t="s">
        <v>8849</v>
      </c>
      <c r="EJ47" s="1110" t="s">
        <v>8850</v>
      </c>
      <c r="EK47" s="1105" t="s">
        <v>457</v>
      </c>
      <c r="EL47" s="1105" t="s">
        <v>8851</v>
      </c>
      <c r="EM47" s="1110">
        <v>50411</v>
      </c>
      <c r="EN47" s="1105" t="s">
        <v>457</v>
      </c>
      <c r="EO47" s="1105" t="s">
        <v>8852</v>
      </c>
      <c r="EP47" s="1105" t="s">
        <v>8853</v>
      </c>
      <c r="EQ47" s="1105" t="s">
        <v>8854</v>
      </c>
      <c r="ER47" s="1105"/>
      <c r="ES47" s="1105" t="s">
        <v>8855</v>
      </c>
      <c r="ET47" s="1105" t="s">
        <v>8856</v>
      </c>
      <c r="EU47" s="1105" t="s">
        <v>8857</v>
      </c>
      <c r="EV47" s="1105"/>
      <c r="EW47" s="1105"/>
      <c r="EX47" s="1105"/>
      <c r="EY47" s="1105"/>
      <c r="EZ47" s="1105"/>
      <c r="FA47" s="1105" t="s">
        <v>8858</v>
      </c>
      <c r="FB47" s="1105" t="s">
        <v>8859</v>
      </c>
      <c r="FC47" s="1105" t="s">
        <v>8860</v>
      </c>
      <c r="FD47" s="910"/>
      <c r="FE47" s="834"/>
      <c r="FF47" s="834"/>
    </row>
    <row r="48" spans="5:162" ht="56" customHeight="1" x14ac:dyDescent="0.2">
      <c r="E48" s="1101" t="s">
        <v>8717</v>
      </c>
      <c r="F48" s="1101" t="s">
        <v>8687</v>
      </c>
      <c r="G48" s="847" t="s">
        <v>24</v>
      </c>
      <c r="H48" s="847" t="s">
        <v>105</v>
      </c>
      <c r="I48" s="847"/>
      <c r="J48" s="834" t="s">
        <v>1023</v>
      </c>
      <c r="K48" s="834" t="s">
        <v>1024</v>
      </c>
      <c r="L48" s="848">
        <v>2018</v>
      </c>
      <c r="M48" s="849">
        <v>43983</v>
      </c>
      <c r="N48" s="849">
        <v>44555</v>
      </c>
      <c r="O48" s="834" t="s">
        <v>1025</v>
      </c>
      <c r="P48" s="834"/>
      <c r="Q48" s="834" t="s">
        <v>1026</v>
      </c>
      <c r="R48" s="834" t="s">
        <v>1027</v>
      </c>
      <c r="S48" s="834" t="s">
        <v>481</v>
      </c>
      <c r="T48" s="834" t="s">
        <v>481</v>
      </c>
      <c r="U48" s="834" t="s">
        <v>481</v>
      </c>
      <c r="V48" s="834" t="s">
        <v>481</v>
      </c>
      <c r="W48" s="847" t="s">
        <v>1028</v>
      </c>
      <c r="X48" s="847" t="s">
        <v>1029</v>
      </c>
      <c r="Y48" s="834" t="s">
        <v>1030</v>
      </c>
      <c r="Z48" s="834" t="s">
        <v>1031</v>
      </c>
      <c r="AA48" s="847" t="s">
        <v>1032</v>
      </c>
      <c r="AB48" s="847" t="s">
        <v>1032</v>
      </c>
      <c r="AC48" s="847" t="s">
        <v>553</v>
      </c>
      <c r="AD48" s="847" t="s">
        <v>1033</v>
      </c>
      <c r="AE48" s="850">
        <f t="shared" si="9"/>
        <v>159.57599999999999</v>
      </c>
      <c r="AF48" s="850">
        <f t="shared" si="1"/>
        <v>159.57599999999999</v>
      </c>
      <c r="AG48" s="850">
        <f t="shared" si="2"/>
        <v>0</v>
      </c>
      <c r="AH48" s="850">
        <v>119.462</v>
      </c>
      <c r="AI48" s="851">
        <f>AH48/AE48</f>
        <v>0.74862134656840629</v>
      </c>
      <c r="AJ48" s="851">
        <f>AH48/154378.75</f>
        <v>7.7382411763277006E-4</v>
      </c>
      <c r="AK48" s="850">
        <v>25.995999999999999</v>
      </c>
      <c r="AL48" s="851">
        <f>AK48/AE48</f>
        <v>0.16290670276232014</v>
      </c>
      <c r="AM48" s="851"/>
      <c r="AN48" s="850">
        <v>7.5359999999999996</v>
      </c>
      <c r="AO48" s="850"/>
      <c r="AP48" s="851">
        <f>AN48/AE48</f>
        <v>4.7225146638592272E-2</v>
      </c>
      <c r="AQ48" s="850">
        <v>6.5819999999999999</v>
      </c>
      <c r="AR48" s="850"/>
      <c r="AS48" s="851">
        <f>AQ48/AE48</f>
        <v>4.124680403068131E-2</v>
      </c>
      <c r="AT48" s="850"/>
      <c r="AU48" s="851" t="s">
        <v>481</v>
      </c>
      <c r="AV48" s="834" t="s">
        <v>481</v>
      </c>
      <c r="AW48" s="834" t="s">
        <v>481</v>
      </c>
      <c r="AX48" s="834" t="s">
        <v>481</v>
      </c>
      <c r="AY48" s="834" t="s">
        <v>457</v>
      </c>
      <c r="AZ48" s="834" t="s">
        <v>1034</v>
      </c>
      <c r="BA48" s="834"/>
      <c r="BB48" s="834">
        <v>1.7150000000000001</v>
      </c>
      <c r="BC48" s="852">
        <v>153.74100000000001</v>
      </c>
      <c r="BD48" s="851">
        <f>BC48/171939.6</f>
        <v>8.9415701792955207E-4</v>
      </c>
      <c r="BE48" s="853" t="s">
        <v>1035</v>
      </c>
      <c r="BF48" s="853">
        <v>88</v>
      </c>
      <c r="BG48" s="853">
        <v>61</v>
      </c>
      <c r="BH48" s="853">
        <v>20</v>
      </c>
      <c r="BI48" s="853">
        <v>16</v>
      </c>
      <c r="BJ48" s="853">
        <v>0</v>
      </c>
      <c r="BK48" s="853">
        <v>0</v>
      </c>
      <c r="BL48" s="853">
        <v>0</v>
      </c>
      <c r="BM48" s="853">
        <v>2</v>
      </c>
      <c r="BN48" s="853">
        <v>0</v>
      </c>
      <c r="BO48" s="853">
        <v>0</v>
      </c>
      <c r="BP48" s="853">
        <v>0</v>
      </c>
      <c r="BQ48" s="853">
        <v>0</v>
      </c>
      <c r="BR48" s="853">
        <v>0</v>
      </c>
      <c r="BS48" s="853">
        <v>16</v>
      </c>
      <c r="BT48" s="853">
        <v>7</v>
      </c>
      <c r="BU48" s="853">
        <v>0</v>
      </c>
      <c r="BV48" s="853">
        <v>0</v>
      </c>
      <c r="BW48" s="853">
        <v>0</v>
      </c>
      <c r="BX48" s="853">
        <v>0</v>
      </c>
      <c r="BY48" s="853">
        <v>0</v>
      </c>
      <c r="BZ48" s="853">
        <v>0</v>
      </c>
      <c r="CA48" s="853">
        <v>0</v>
      </c>
      <c r="CB48" s="853"/>
      <c r="CC48" s="854">
        <f t="shared" si="7"/>
        <v>61</v>
      </c>
      <c r="CD48" s="855">
        <f t="shared" si="3"/>
        <v>61</v>
      </c>
      <c r="CE48" s="855">
        <f t="shared" si="4"/>
        <v>0</v>
      </c>
      <c r="CF48" s="850">
        <v>1391.7919999999999</v>
      </c>
      <c r="CG48" s="834" t="s">
        <v>1036</v>
      </c>
      <c r="CH48" s="834"/>
      <c r="CI48" s="851">
        <f>CF48/CJ48</f>
        <v>0.60365508794209588</v>
      </c>
      <c r="CJ48" s="850">
        <v>2305.6080000000002</v>
      </c>
      <c r="CK48" s="851" t="s">
        <v>1037</v>
      </c>
      <c r="CL48" s="834" t="s">
        <v>451</v>
      </c>
      <c r="CM48" s="834" t="s">
        <v>481</v>
      </c>
      <c r="CN48" s="834" t="s">
        <v>481</v>
      </c>
      <c r="CO48" s="853" t="s">
        <v>481</v>
      </c>
      <c r="CP48" s="853" t="s">
        <v>481</v>
      </c>
      <c r="CQ48" s="853">
        <v>4</v>
      </c>
      <c r="CR48" s="834" t="s">
        <v>457</v>
      </c>
      <c r="CS48" s="834" t="s">
        <v>1038</v>
      </c>
      <c r="CT48" s="853">
        <v>175820</v>
      </c>
      <c r="CU48" s="834" t="s">
        <v>457</v>
      </c>
      <c r="CV48" s="834" t="s">
        <v>1038</v>
      </c>
      <c r="CW48" s="853">
        <v>375700</v>
      </c>
      <c r="CX48" s="853" t="s">
        <v>457</v>
      </c>
      <c r="CY48" s="834" t="s">
        <v>1038</v>
      </c>
      <c r="CZ48" s="853">
        <v>208180</v>
      </c>
      <c r="DA48" s="853" t="s">
        <v>451</v>
      </c>
      <c r="DB48" s="853" t="s">
        <v>481</v>
      </c>
      <c r="DC48" s="853" t="s">
        <v>481</v>
      </c>
      <c r="DD48" s="834" t="s">
        <v>451</v>
      </c>
      <c r="DE48" s="834" t="s">
        <v>481</v>
      </c>
      <c r="DF48" s="853" t="s">
        <v>481</v>
      </c>
      <c r="DG48" s="834" t="s">
        <v>451</v>
      </c>
      <c r="DH48" s="834" t="s">
        <v>481</v>
      </c>
      <c r="DI48" s="853" t="s">
        <v>481</v>
      </c>
      <c r="DJ48" s="834" t="s">
        <v>451</v>
      </c>
      <c r="DK48" s="834" t="s">
        <v>481</v>
      </c>
      <c r="DL48" s="853" t="s">
        <v>481</v>
      </c>
      <c r="DM48" s="834" t="s">
        <v>1039</v>
      </c>
      <c r="DN48" s="834" t="s">
        <v>1038</v>
      </c>
      <c r="DO48" s="853">
        <v>590440</v>
      </c>
      <c r="DP48" s="834" t="s">
        <v>451</v>
      </c>
      <c r="DQ48" s="834" t="s">
        <v>481</v>
      </c>
      <c r="DR48" s="853" t="s">
        <v>481</v>
      </c>
      <c r="DS48" s="834" t="s">
        <v>451</v>
      </c>
      <c r="DT48" s="834" t="s">
        <v>481</v>
      </c>
      <c r="DU48" s="853" t="s">
        <v>481</v>
      </c>
      <c r="DV48" s="834" t="s">
        <v>451</v>
      </c>
      <c r="DW48" s="834" t="s">
        <v>481</v>
      </c>
      <c r="DX48" s="853" t="s">
        <v>481</v>
      </c>
      <c r="DY48" s="834" t="s">
        <v>451</v>
      </c>
      <c r="DZ48" s="834" t="s">
        <v>481</v>
      </c>
      <c r="EA48" s="853" t="s">
        <v>481</v>
      </c>
      <c r="EB48" s="834" t="s">
        <v>451</v>
      </c>
      <c r="EC48" s="834" t="s">
        <v>481</v>
      </c>
      <c r="ED48" s="853" t="s">
        <v>481</v>
      </c>
      <c r="EE48" s="834" t="s">
        <v>451</v>
      </c>
      <c r="EF48" s="834" t="s">
        <v>481</v>
      </c>
      <c r="EG48" s="853" t="s">
        <v>481</v>
      </c>
      <c r="EH48" s="853" t="s">
        <v>457</v>
      </c>
      <c r="EI48" s="847" t="s">
        <v>8396</v>
      </c>
      <c r="EJ48" s="853">
        <v>20</v>
      </c>
      <c r="EK48" s="834"/>
      <c r="EL48" s="834"/>
      <c r="EM48" s="853"/>
      <c r="EN48" s="863">
        <v>1</v>
      </c>
      <c r="EO48" s="834" t="s">
        <v>481</v>
      </c>
      <c r="EP48" s="834">
        <v>80</v>
      </c>
      <c r="EQ48" s="834" t="s">
        <v>451</v>
      </c>
      <c r="ER48" s="834"/>
      <c r="ES48" s="150" t="s">
        <v>1040</v>
      </c>
      <c r="ET48" s="834"/>
      <c r="EU48" s="834"/>
      <c r="EV48" s="834" t="s">
        <v>1041</v>
      </c>
      <c r="EW48" s="834"/>
      <c r="EX48" s="834" t="s">
        <v>1042</v>
      </c>
      <c r="EY48" s="834" t="s">
        <v>1043</v>
      </c>
      <c r="EZ48" s="834" t="s">
        <v>1044</v>
      </c>
      <c r="FA48" s="834" t="s">
        <v>1045</v>
      </c>
      <c r="FB48" s="834" t="s">
        <v>1046</v>
      </c>
      <c r="FC48" s="150" t="s">
        <v>1047</v>
      </c>
      <c r="FD48" s="847" t="s">
        <v>1048</v>
      </c>
      <c r="FE48" s="847" t="s">
        <v>1049</v>
      </c>
      <c r="FF48" s="150" t="s">
        <v>1050</v>
      </c>
    </row>
    <row r="49" spans="5:162" ht="53" customHeight="1" x14ac:dyDescent="0.2">
      <c r="E49" s="1101" t="s">
        <v>6630</v>
      </c>
      <c r="F49" s="1101" t="s">
        <v>8687</v>
      </c>
      <c r="G49" s="847" t="s">
        <v>24</v>
      </c>
      <c r="H49" s="847" t="s">
        <v>105</v>
      </c>
      <c r="I49" s="847"/>
      <c r="J49" s="847" t="s">
        <v>1051</v>
      </c>
      <c r="K49" s="847" t="s">
        <v>1052</v>
      </c>
      <c r="L49" s="909">
        <v>2015</v>
      </c>
      <c r="M49" s="849">
        <v>44148</v>
      </c>
      <c r="N49" s="849">
        <v>44555</v>
      </c>
      <c r="O49" s="847" t="s">
        <v>8397</v>
      </c>
      <c r="P49" s="847"/>
      <c r="Q49" s="834" t="s">
        <v>1053</v>
      </c>
      <c r="R49" s="150" t="s">
        <v>1054</v>
      </c>
      <c r="S49" s="834" t="s">
        <v>1055</v>
      </c>
      <c r="T49" s="834"/>
      <c r="U49" s="834"/>
      <c r="V49" s="834"/>
      <c r="W49" s="847" t="s">
        <v>1056</v>
      </c>
      <c r="X49" s="834" t="s">
        <v>1057</v>
      </c>
      <c r="Y49" s="847" t="s">
        <v>1058</v>
      </c>
      <c r="Z49" s="150" t="s">
        <v>1059</v>
      </c>
      <c r="AA49" s="847" t="s">
        <v>1032</v>
      </c>
      <c r="AB49" s="847" t="s">
        <v>1032</v>
      </c>
      <c r="AC49" s="847" t="s">
        <v>1060</v>
      </c>
      <c r="AD49" s="847" t="s">
        <v>1061</v>
      </c>
      <c r="AE49" s="850">
        <v>369.57600000000002</v>
      </c>
      <c r="AF49" s="850">
        <f t="shared" si="1"/>
        <v>369.57650000000001</v>
      </c>
      <c r="AG49" s="850">
        <f t="shared" si="2"/>
        <v>4.9999999998817657E-4</v>
      </c>
      <c r="AH49" s="850">
        <v>264.08010000000002</v>
      </c>
      <c r="AI49" s="911">
        <f>AH49/AE49</f>
        <v>0.71454883433989225</v>
      </c>
      <c r="AJ49" s="851">
        <f>AH49/154378.749</f>
        <v>1.7105987819605922E-3</v>
      </c>
      <c r="AK49" s="850">
        <v>37.508099999999999</v>
      </c>
      <c r="AL49" s="851">
        <f>AK49/AE49</f>
        <v>0.10148954477563477</v>
      </c>
      <c r="AM49" s="851"/>
      <c r="AN49" s="850">
        <v>35.494300000000003</v>
      </c>
      <c r="AO49" s="850"/>
      <c r="AP49" s="851">
        <f>AN49/AE49</f>
        <v>9.6040597874320843E-2</v>
      </c>
      <c r="AQ49" s="850">
        <v>32.494</v>
      </c>
      <c r="AR49" s="850"/>
      <c r="AS49" s="851">
        <f>AQ49/AE49</f>
        <v>8.7922375911855741E-2</v>
      </c>
      <c r="AT49" s="850"/>
      <c r="AU49" s="851"/>
      <c r="AV49" s="834"/>
      <c r="AW49" s="834"/>
      <c r="AX49" s="834"/>
      <c r="AY49" s="834"/>
      <c r="AZ49" s="834"/>
      <c r="BA49" s="834"/>
      <c r="BB49" s="834"/>
      <c r="BC49" s="850">
        <v>120</v>
      </c>
      <c r="BD49" s="851">
        <f>BC49/171939.601</f>
        <v>6.9791949790554652E-4</v>
      </c>
      <c r="BE49" s="853">
        <v>875</v>
      </c>
      <c r="BF49" s="853">
        <v>686</v>
      </c>
      <c r="BG49" s="853">
        <v>675</v>
      </c>
      <c r="BH49" s="853">
        <v>35</v>
      </c>
      <c r="BI49" s="853">
        <v>67</v>
      </c>
      <c r="BJ49" s="853">
        <v>30</v>
      </c>
      <c r="BK49" s="853"/>
      <c r="BL49" s="853"/>
      <c r="BM49" s="853">
        <v>50</v>
      </c>
      <c r="BN49" s="853"/>
      <c r="BO49" s="853"/>
      <c r="BP49" s="853"/>
      <c r="BQ49" s="853">
        <v>2</v>
      </c>
      <c r="BR49" s="853">
        <v>228</v>
      </c>
      <c r="BS49" s="853">
        <v>74</v>
      </c>
      <c r="BT49" s="853">
        <v>100</v>
      </c>
      <c r="BU49" s="853">
        <v>31</v>
      </c>
      <c r="BV49" s="853"/>
      <c r="BW49" s="853"/>
      <c r="BX49" s="853"/>
      <c r="BY49" s="853"/>
      <c r="BZ49" s="853"/>
      <c r="CA49" s="853"/>
      <c r="CB49" s="853">
        <v>58</v>
      </c>
      <c r="CC49" s="854">
        <f t="shared" si="7"/>
        <v>675</v>
      </c>
      <c r="CD49" s="855">
        <f t="shared" si="3"/>
        <v>675</v>
      </c>
      <c r="CE49" s="855">
        <f t="shared" si="4"/>
        <v>0</v>
      </c>
      <c r="CF49" s="850">
        <v>466.798</v>
      </c>
      <c r="CG49" s="834" t="s">
        <v>1062</v>
      </c>
      <c r="CH49" s="834"/>
      <c r="CI49" s="851">
        <f>CF49/2285.24</f>
        <v>0.20426651030088747</v>
      </c>
      <c r="CJ49" s="850">
        <v>2285.2399999999998</v>
      </c>
      <c r="CK49" s="860" t="s">
        <v>1063</v>
      </c>
      <c r="CL49" s="847" t="s">
        <v>457</v>
      </c>
      <c r="CM49" s="847" t="s">
        <v>1064</v>
      </c>
      <c r="CN49" s="847" t="s">
        <v>1065</v>
      </c>
      <c r="CO49" s="880">
        <v>7</v>
      </c>
      <c r="CP49" s="853"/>
      <c r="CQ49" s="853"/>
      <c r="CR49" s="834" t="s">
        <v>451</v>
      </c>
      <c r="CS49" s="834"/>
      <c r="CT49" s="853"/>
      <c r="CU49" s="834" t="s">
        <v>451</v>
      </c>
      <c r="CV49" s="834"/>
      <c r="CW49" s="853"/>
      <c r="CX49" s="853" t="s">
        <v>451</v>
      </c>
      <c r="CY49" s="853"/>
      <c r="CZ49" s="853"/>
      <c r="DA49" s="853" t="s">
        <v>451</v>
      </c>
      <c r="DB49" s="853"/>
      <c r="DC49" s="853"/>
      <c r="DD49" s="834" t="s">
        <v>451</v>
      </c>
      <c r="DE49" s="834"/>
      <c r="DF49" s="853"/>
      <c r="DG49" s="834" t="s">
        <v>451</v>
      </c>
      <c r="DH49" s="834"/>
      <c r="DI49" s="853"/>
      <c r="DJ49" s="834" t="s">
        <v>451</v>
      </c>
      <c r="DK49" s="834"/>
      <c r="DL49" s="853"/>
      <c r="DM49" s="834"/>
      <c r="DN49" s="834"/>
      <c r="DO49" s="853"/>
      <c r="DP49" s="834" t="s">
        <v>451</v>
      </c>
      <c r="DQ49" s="834"/>
      <c r="DR49" s="853"/>
      <c r="DS49" s="834" t="s">
        <v>451</v>
      </c>
      <c r="DT49" s="834"/>
      <c r="DU49" s="853"/>
      <c r="DV49" s="853" t="s">
        <v>451</v>
      </c>
      <c r="DW49" s="853"/>
      <c r="DX49" s="853"/>
      <c r="DY49" s="834" t="s">
        <v>451</v>
      </c>
      <c r="DZ49" s="834"/>
      <c r="EA49" s="853"/>
      <c r="EB49" s="834" t="s">
        <v>451</v>
      </c>
      <c r="EC49" s="834"/>
      <c r="ED49" s="853"/>
      <c r="EE49" s="834" t="s">
        <v>451</v>
      </c>
      <c r="EF49" s="834"/>
      <c r="EG49" s="853"/>
      <c r="EH49" s="853" t="s">
        <v>457</v>
      </c>
      <c r="EI49" s="912" t="s">
        <v>1066</v>
      </c>
      <c r="EJ49" s="853">
        <v>8</v>
      </c>
      <c r="EK49" s="834"/>
      <c r="EL49" s="834"/>
      <c r="EM49" s="853"/>
      <c r="EN49" s="834">
        <v>100</v>
      </c>
      <c r="EO49" s="834"/>
      <c r="EP49" s="853">
        <v>389</v>
      </c>
      <c r="EQ49" s="834" t="s">
        <v>451</v>
      </c>
      <c r="ER49" s="913"/>
      <c r="ES49" s="834" t="s">
        <v>1067</v>
      </c>
      <c r="ET49" s="914" t="s">
        <v>1068</v>
      </c>
      <c r="EU49" s="150" t="s">
        <v>1069</v>
      </c>
      <c r="EV49" s="834" t="s">
        <v>1070</v>
      </c>
      <c r="EW49" s="834" t="s">
        <v>1071</v>
      </c>
      <c r="EX49" s="834" t="s">
        <v>1072</v>
      </c>
      <c r="EY49" s="834">
        <v>3</v>
      </c>
      <c r="EZ49" s="853" t="s">
        <v>1073</v>
      </c>
      <c r="FA49" s="847" t="s">
        <v>1074</v>
      </c>
      <c r="FB49" s="847" t="s">
        <v>1075</v>
      </c>
      <c r="FC49" s="847" t="s">
        <v>1076</v>
      </c>
      <c r="FD49" s="847" t="s">
        <v>1048</v>
      </c>
      <c r="FE49" s="847" t="s">
        <v>1049</v>
      </c>
      <c r="FF49" s="150" t="s">
        <v>1050</v>
      </c>
    </row>
    <row r="50" spans="5:162" ht="49" customHeight="1" x14ac:dyDescent="0.2">
      <c r="E50" s="1101" t="s">
        <v>8717</v>
      </c>
      <c r="F50" s="1101" t="s">
        <v>8687</v>
      </c>
      <c r="G50" s="847" t="s">
        <v>24</v>
      </c>
      <c r="H50" s="847" t="s">
        <v>105</v>
      </c>
      <c r="I50" s="847"/>
      <c r="J50" s="847" t="s">
        <v>1135</v>
      </c>
      <c r="K50" s="847" t="s">
        <v>1136</v>
      </c>
      <c r="L50" s="909">
        <v>2020</v>
      </c>
      <c r="M50" s="915">
        <v>43976</v>
      </c>
      <c r="N50" s="915">
        <v>44558</v>
      </c>
      <c r="O50" s="847" t="s">
        <v>8398</v>
      </c>
      <c r="P50" s="847"/>
      <c r="Q50" s="847" t="s">
        <v>1137</v>
      </c>
      <c r="R50" s="150" t="s">
        <v>1138</v>
      </c>
      <c r="S50" s="834"/>
      <c r="T50" s="834"/>
      <c r="U50" s="834"/>
      <c r="V50" s="834"/>
      <c r="W50" s="847" t="s">
        <v>1139</v>
      </c>
      <c r="X50" s="834"/>
      <c r="Y50" s="834" t="s">
        <v>1140</v>
      </c>
      <c r="Z50" s="150" t="s">
        <v>1141</v>
      </c>
      <c r="AA50" s="847" t="s">
        <v>1032</v>
      </c>
      <c r="AB50" s="847" t="s">
        <v>1032</v>
      </c>
      <c r="AC50" s="847" t="s">
        <v>553</v>
      </c>
      <c r="AD50" s="847" t="s">
        <v>1142</v>
      </c>
      <c r="AE50" s="850">
        <v>184.655</v>
      </c>
      <c r="AF50" s="850">
        <f t="shared" si="1"/>
        <v>184.655</v>
      </c>
      <c r="AG50" s="850">
        <f t="shared" si="2"/>
        <v>0</v>
      </c>
      <c r="AH50" s="850">
        <v>156.68299999999999</v>
      </c>
      <c r="AI50" s="851">
        <v>0.84250000000000003</v>
      </c>
      <c r="AJ50" s="850">
        <f>AH50*100/154378.75</f>
        <v>0.10149259532157114</v>
      </c>
      <c r="AK50" s="850">
        <v>21.922999999999998</v>
      </c>
      <c r="AL50" s="851">
        <f>11.78%</f>
        <v>0.11779999999999999</v>
      </c>
      <c r="AM50" s="851"/>
      <c r="AN50" s="850">
        <v>1.3049999999999999</v>
      </c>
      <c r="AO50" s="850"/>
      <c r="AP50" s="851">
        <v>7.0000000000000001E-3</v>
      </c>
      <c r="AQ50" s="850">
        <v>4.7439999999999998</v>
      </c>
      <c r="AR50" s="850"/>
      <c r="AS50" s="851">
        <v>2.5499999999999998E-2</v>
      </c>
      <c r="AT50" s="850">
        <v>0</v>
      </c>
      <c r="AU50" s="851">
        <v>0</v>
      </c>
      <c r="AV50" s="834"/>
      <c r="AW50" s="834"/>
      <c r="AX50" s="834"/>
      <c r="AY50" s="850"/>
      <c r="AZ50" s="851"/>
      <c r="BA50" s="834"/>
      <c r="BB50" s="851"/>
      <c r="BC50" s="850">
        <v>189.1181</v>
      </c>
      <c r="BD50" s="851">
        <f>BC50/171939.6</f>
        <v>1.0999100847041636E-3</v>
      </c>
      <c r="BE50" s="853"/>
      <c r="BF50" s="853">
        <v>79</v>
      </c>
      <c r="BG50" s="853">
        <v>36</v>
      </c>
      <c r="BH50" s="853"/>
      <c r="BI50" s="853"/>
      <c r="BJ50" s="853"/>
      <c r="BK50" s="853"/>
      <c r="BL50" s="853"/>
      <c r="BM50" s="853"/>
      <c r="BN50" s="853"/>
      <c r="BO50" s="853"/>
      <c r="BP50" s="853"/>
      <c r="BQ50" s="853"/>
      <c r="BR50" s="853"/>
      <c r="BS50" s="853">
        <v>18</v>
      </c>
      <c r="BT50" s="853"/>
      <c r="BU50" s="853"/>
      <c r="BV50" s="853"/>
      <c r="BW50" s="853"/>
      <c r="BX50" s="853"/>
      <c r="BY50" s="853"/>
      <c r="BZ50" s="853"/>
      <c r="CA50" s="853"/>
      <c r="CB50" s="853">
        <v>15</v>
      </c>
      <c r="CC50" s="854">
        <f t="shared" si="7"/>
        <v>33</v>
      </c>
      <c r="CD50" s="855">
        <f t="shared" si="3"/>
        <v>33</v>
      </c>
      <c r="CE50" s="855">
        <f t="shared" si="4"/>
        <v>0</v>
      </c>
      <c r="CF50" s="850">
        <v>296.77699999999999</v>
      </c>
      <c r="CG50" s="834" t="s">
        <v>1143</v>
      </c>
      <c r="CH50" s="834"/>
      <c r="CI50" s="851">
        <f>CF50/CJ50</f>
        <v>0.12871962623308036</v>
      </c>
      <c r="CJ50" s="850">
        <v>2305.6080000000002</v>
      </c>
      <c r="CK50" s="860" t="s">
        <v>1144</v>
      </c>
      <c r="CL50" s="834" t="s">
        <v>451</v>
      </c>
      <c r="CM50" s="834"/>
      <c r="CN50" s="834"/>
      <c r="CO50" s="853"/>
      <c r="CP50" s="853"/>
      <c r="CQ50" s="853">
        <v>4</v>
      </c>
      <c r="CR50" s="834" t="s">
        <v>451</v>
      </c>
      <c r="CS50" s="834"/>
      <c r="CT50" s="853"/>
      <c r="CU50" s="847" t="s">
        <v>451</v>
      </c>
      <c r="CV50" s="847"/>
      <c r="CW50" s="853"/>
      <c r="CX50" s="853" t="s">
        <v>451</v>
      </c>
      <c r="CY50" s="853"/>
      <c r="CZ50" s="853"/>
      <c r="DA50" s="853" t="s">
        <v>451</v>
      </c>
      <c r="DB50" s="853"/>
      <c r="DC50" s="853"/>
      <c r="DD50" s="834" t="s">
        <v>451</v>
      </c>
      <c r="DE50" s="834"/>
      <c r="DF50" s="853"/>
      <c r="DG50" s="834" t="s">
        <v>451</v>
      </c>
      <c r="DH50" s="834"/>
      <c r="DI50" s="853"/>
      <c r="DJ50" s="834" t="s">
        <v>451</v>
      </c>
      <c r="DK50" s="834"/>
      <c r="DL50" s="853"/>
      <c r="DM50" s="847" t="s">
        <v>457</v>
      </c>
      <c r="DN50" s="847" t="s">
        <v>1145</v>
      </c>
      <c r="DO50" s="880">
        <v>288279</v>
      </c>
      <c r="DP50" s="834" t="s">
        <v>451</v>
      </c>
      <c r="DQ50" s="834"/>
      <c r="DR50" s="853"/>
      <c r="DS50" s="834" t="s">
        <v>451</v>
      </c>
      <c r="DT50" s="834"/>
      <c r="DU50" s="853"/>
      <c r="DV50" s="853" t="s">
        <v>451</v>
      </c>
      <c r="DW50" s="853"/>
      <c r="DX50" s="853"/>
      <c r="DY50" s="834" t="s">
        <v>451</v>
      </c>
      <c r="DZ50" s="834"/>
      <c r="EA50" s="853"/>
      <c r="EB50" s="834" t="s">
        <v>451</v>
      </c>
      <c r="EC50" s="834"/>
      <c r="ED50" s="853"/>
      <c r="EE50" s="834" t="s">
        <v>451</v>
      </c>
      <c r="EF50" s="834"/>
      <c r="EG50" s="853"/>
      <c r="EH50" s="853" t="s">
        <v>451</v>
      </c>
      <c r="EI50" s="853"/>
      <c r="EJ50" s="853"/>
      <c r="EK50" s="847" t="s">
        <v>457</v>
      </c>
      <c r="EL50" s="847" t="s">
        <v>1146</v>
      </c>
      <c r="EM50" s="834">
        <v>13</v>
      </c>
      <c r="EN50" s="863" t="s">
        <v>1147</v>
      </c>
      <c r="EO50" s="863" t="s">
        <v>1148</v>
      </c>
      <c r="EP50" s="856">
        <v>72</v>
      </c>
      <c r="EQ50" s="834" t="s">
        <v>451</v>
      </c>
      <c r="ER50" s="834"/>
      <c r="ES50" s="847" t="s">
        <v>1149</v>
      </c>
      <c r="ET50" s="834"/>
      <c r="EU50" s="834"/>
      <c r="EV50" s="847" t="s">
        <v>1150</v>
      </c>
      <c r="EW50" s="150" t="s">
        <v>1138</v>
      </c>
      <c r="EX50" s="847" t="s">
        <v>1151</v>
      </c>
      <c r="EY50" s="847">
        <v>1</v>
      </c>
      <c r="EZ50" s="847" t="s">
        <v>1152</v>
      </c>
      <c r="FA50" s="847" t="s">
        <v>1153</v>
      </c>
      <c r="FB50" s="847" t="s">
        <v>1154</v>
      </c>
      <c r="FC50" s="150" t="s">
        <v>1155</v>
      </c>
      <c r="FD50" s="834"/>
      <c r="FE50" s="834"/>
      <c r="FF50" s="834"/>
    </row>
    <row r="51" spans="5:162" x14ac:dyDescent="0.2">
      <c r="E51" s="1101"/>
      <c r="F51" s="1101"/>
      <c r="G51" s="847" t="s">
        <v>25</v>
      </c>
      <c r="H51" s="847" t="s">
        <v>106</v>
      </c>
      <c r="I51" s="847"/>
      <c r="J51" s="221"/>
      <c r="K51" s="221"/>
      <c r="L51" s="221"/>
      <c r="M51" s="221"/>
      <c r="N51" s="221"/>
      <c r="O51" s="221"/>
      <c r="P51" s="221"/>
      <c r="Q51" s="221"/>
      <c r="R51" s="221"/>
      <c r="S51" s="221"/>
      <c r="T51" s="221"/>
      <c r="U51" s="221"/>
      <c r="V51" s="221"/>
      <c r="W51" s="221"/>
      <c r="X51" s="221"/>
      <c r="Y51" s="221"/>
      <c r="Z51" s="221"/>
      <c r="AA51" s="221"/>
      <c r="AB51" s="221"/>
      <c r="AC51" s="221"/>
      <c r="AD51" s="221"/>
      <c r="AE51" s="235"/>
      <c r="AF51" s="850">
        <f t="shared" si="1"/>
        <v>0</v>
      </c>
      <c r="AG51" s="850">
        <f t="shared" si="2"/>
        <v>0</v>
      </c>
      <c r="AH51" s="221"/>
      <c r="AI51" s="221"/>
      <c r="AJ51" s="221"/>
      <c r="AK51" s="221"/>
      <c r="AL51" s="221"/>
      <c r="AM51" s="221"/>
      <c r="AN51" s="221"/>
      <c r="AO51" s="221"/>
      <c r="AP51" s="221"/>
      <c r="AQ51" s="221"/>
      <c r="AR51" s="221"/>
      <c r="AS51" s="221"/>
      <c r="AT51" s="221"/>
      <c r="AU51" s="221"/>
      <c r="AV51" s="221"/>
      <c r="AW51" s="221"/>
      <c r="AX51" s="221"/>
      <c r="AY51" s="221"/>
      <c r="AZ51" s="221"/>
      <c r="BA51" s="221"/>
      <c r="BB51" s="221"/>
      <c r="BC51" s="221"/>
      <c r="BD51" s="221"/>
      <c r="BE51" s="221"/>
      <c r="BF51" s="221"/>
      <c r="BG51" s="221"/>
      <c r="BH51" s="221"/>
      <c r="BI51" s="221"/>
      <c r="BJ51" s="221"/>
      <c r="BK51" s="221"/>
      <c r="BL51" s="221"/>
      <c r="BM51" s="221"/>
      <c r="BN51" s="221"/>
      <c r="BO51" s="221"/>
      <c r="BP51" s="221"/>
      <c r="BQ51" s="221"/>
      <c r="BR51" s="221"/>
      <c r="BS51" s="221"/>
      <c r="BT51" s="221"/>
      <c r="BU51" s="221"/>
      <c r="BV51" s="221"/>
      <c r="BW51" s="221"/>
      <c r="BX51" s="221"/>
      <c r="BY51" s="221"/>
      <c r="BZ51" s="221"/>
      <c r="CA51" s="221"/>
      <c r="CB51" s="221"/>
      <c r="CC51" s="221"/>
      <c r="CD51" s="855">
        <f t="shared" si="3"/>
        <v>0</v>
      </c>
      <c r="CE51" s="855">
        <f t="shared" si="4"/>
        <v>0</v>
      </c>
      <c r="CF51" s="221"/>
      <c r="CG51" s="221"/>
      <c r="CH51" s="221"/>
      <c r="CI51" s="221"/>
      <c r="CJ51" s="221"/>
      <c r="CK51" s="221"/>
      <c r="CL51" s="221"/>
      <c r="CM51" s="221"/>
      <c r="CN51" s="221"/>
      <c r="CO51" s="221"/>
      <c r="CP51" s="221"/>
      <c r="CQ51" s="221"/>
      <c r="CR51" s="221"/>
      <c r="CS51" s="221"/>
      <c r="CT51" s="221"/>
      <c r="CU51" s="221"/>
      <c r="CV51" s="221"/>
      <c r="CW51" s="221"/>
      <c r="CX51" s="221"/>
      <c r="CY51" s="221"/>
      <c r="CZ51" s="221"/>
      <c r="DA51" s="221"/>
      <c r="DB51" s="221"/>
      <c r="DC51" s="221"/>
      <c r="DD51" s="221"/>
      <c r="DE51" s="221"/>
      <c r="DF51" s="221"/>
      <c r="DG51" s="221"/>
      <c r="DH51" s="221"/>
      <c r="DI51" s="221"/>
      <c r="DJ51" s="221"/>
      <c r="DK51" s="221"/>
      <c r="DL51" s="221"/>
      <c r="DM51" s="221"/>
      <c r="DN51" s="221"/>
      <c r="DO51" s="221"/>
      <c r="DP51" s="221"/>
      <c r="DQ51" s="221"/>
      <c r="DR51" s="221"/>
      <c r="DS51" s="221"/>
      <c r="DT51" s="221"/>
      <c r="DU51" s="221"/>
      <c r="DV51" s="221"/>
      <c r="DW51" s="221"/>
      <c r="DX51" s="221"/>
      <c r="DY51" s="221"/>
      <c r="DZ51" s="221"/>
      <c r="EA51" s="221"/>
      <c r="EB51" s="221"/>
      <c r="EC51" s="221"/>
      <c r="ED51" s="221"/>
      <c r="EE51" s="221"/>
      <c r="EF51" s="221"/>
      <c r="EG51" s="221"/>
      <c r="EH51" s="221"/>
      <c r="EI51" s="221"/>
      <c r="EJ51" s="221"/>
      <c r="EK51" s="221"/>
      <c r="EL51" s="221"/>
      <c r="EM51" s="221"/>
      <c r="EN51" s="221"/>
      <c r="EO51" s="221"/>
      <c r="EP51" s="221"/>
      <c r="EQ51" s="221"/>
      <c r="ER51" s="221"/>
      <c r="ES51" s="221"/>
      <c r="ET51" s="221"/>
      <c r="EU51" s="221"/>
      <c r="EV51" s="221"/>
      <c r="EW51" s="221"/>
      <c r="EX51" s="221"/>
      <c r="EY51" s="221"/>
      <c r="EZ51" s="221"/>
      <c r="FA51" s="221"/>
      <c r="FB51" s="221"/>
      <c r="FC51" s="221"/>
      <c r="FD51" s="221"/>
      <c r="FE51" s="221"/>
      <c r="FF51" s="221"/>
    </row>
    <row r="52" spans="5:162" ht="27" customHeight="1" x14ac:dyDescent="0.2">
      <c r="E52" s="1101"/>
      <c r="F52" s="1101"/>
      <c r="G52" s="847" t="s">
        <v>3457</v>
      </c>
      <c r="H52" s="847" t="s">
        <v>1077</v>
      </c>
      <c r="I52" s="847"/>
      <c r="J52" s="221"/>
      <c r="K52" s="221"/>
      <c r="L52" s="221"/>
      <c r="M52" s="221"/>
      <c r="N52" s="221"/>
      <c r="O52" s="221"/>
      <c r="P52" s="221"/>
      <c r="Q52" s="221"/>
      <c r="R52" s="221"/>
      <c r="S52" s="221"/>
      <c r="T52" s="221"/>
      <c r="U52" s="221"/>
      <c r="V52" s="221"/>
      <c r="W52" s="221"/>
      <c r="X52" s="221"/>
      <c r="Y52" s="221"/>
      <c r="Z52" s="221"/>
      <c r="AA52" s="221"/>
      <c r="AB52" s="221"/>
      <c r="AC52" s="221"/>
      <c r="AD52" s="221"/>
      <c r="AE52" s="235"/>
      <c r="AF52" s="850">
        <f t="shared" si="1"/>
        <v>0</v>
      </c>
      <c r="AG52" s="850">
        <f t="shared" si="2"/>
        <v>0</v>
      </c>
      <c r="AH52" s="221"/>
      <c r="AI52" s="221"/>
      <c r="AJ52" s="221"/>
      <c r="AK52" s="221"/>
      <c r="AL52" s="221"/>
      <c r="AM52" s="221"/>
      <c r="AN52" s="221"/>
      <c r="AO52" s="221"/>
      <c r="AP52" s="221"/>
      <c r="AQ52" s="221"/>
      <c r="AR52" s="221"/>
      <c r="AS52" s="221"/>
      <c r="AT52" s="221"/>
      <c r="AU52" s="221"/>
      <c r="AV52" s="221"/>
      <c r="AW52" s="221"/>
      <c r="AX52" s="221"/>
      <c r="AY52" s="221"/>
      <c r="AZ52" s="221"/>
      <c r="BA52" s="221"/>
      <c r="BB52" s="221"/>
      <c r="BC52" s="221"/>
      <c r="BD52" s="221"/>
      <c r="BE52" s="221"/>
      <c r="BF52" s="221"/>
      <c r="BG52" s="221"/>
      <c r="BH52" s="221"/>
      <c r="BI52" s="221"/>
      <c r="BJ52" s="221"/>
      <c r="BK52" s="221"/>
      <c r="BL52" s="221"/>
      <c r="BM52" s="221"/>
      <c r="BN52" s="221"/>
      <c r="BO52" s="221"/>
      <c r="BP52" s="221"/>
      <c r="BQ52" s="221"/>
      <c r="BR52" s="221"/>
      <c r="BS52" s="221"/>
      <c r="BT52" s="221"/>
      <c r="BU52" s="221"/>
      <c r="BV52" s="221"/>
      <c r="BW52" s="221"/>
      <c r="BX52" s="221"/>
      <c r="BY52" s="221"/>
      <c r="BZ52" s="221"/>
      <c r="CA52" s="221"/>
      <c r="CB52" s="221"/>
      <c r="CC52" s="221"/>
      <c r="CD52" s="855">
        <f t="shared" si="3"/>
        <v>0</v>
      </c>
      <c r="CE52" s="855">
        <f t="shared" si="4"/>
        <v>0</v>
      </c>
      <c r="CF52" s="221"/>
      <c r="CG52" s="221"/>
      <c r="CH52" s="221"/>
      <c r="CI52" s="221"/>
      <c r="CJ52" s="221"/>
      <c r="CK52" s="221"/>
      <c r="CL52" s="221"/>
      <c r="CM52" s="221"/>
      <c r="CN52" s="221"/>
      <c r="CO52" s="221"/>
      <c r="CP52" s="221"/>
      <c r="CQ52" s="221"/>
      <c r="CR52" s="221"/>
      <c r="CS52" s="221"/>
      <c r="CT52" s="221"/>
      <c r="CU52" s="221"/>
      <c r="CV52" s="221"/>
      <c r="CW52" s="221"/>
      <c r="CX52" s="221"/>
      <c r="CY52" s="221"/>
      <c r="CZ52" s="221"/>
      <c r="DA52" s="221"/>
      <c r="DB52" s="221"/>
      <c r="DC52" s="221"/>
      <c r="DD52" s="221"/>
      <c r="DE52" s="221"/>
      <c r="DF52" s="221"/>
      <c r="DG52" s="221"/>
      <c r="DH52" s="221"/>
      <c r="DI52" s="221"/>
      <c r="DJ52" s="221"/>
      <c r="DK52" s="221"/>
      <c r="DL52" s="221"/>
      <c r="DM52" s="221"/>
      <c r="DN52" s="221"/>
      <c r="DO52" s="221"/>
      <c r="DP52" s="221"/>
      <c r="DQ52" s="221"/>
      <c r="DR52" s="221"/>
      <c r="DS52" s="221"/>
      <c r="DT52" s="221"/>
      <c r="DU52" s="221"/>
      <c r="DV52" s="221"/>
      <c r="DW52" s="221"/>
      <c r="DX52" s="221"/>
      <c r="DY52" s="221"/>
      <c r="DZ52" s="221"/>
      <c r="EA52" s="221"/>
      <c r="EB52" s="221"/>
      <c r="EC52" s="221"/>
      <c r="ED52" s="221"/>
      <c r="EE52" s="221"/>
      <c r="EF52" s="221"/>
      <c r="EG52" s="221"/>
      <c r="EH52" s="221"/>
      <c r="EI52" s="221"/>
      <c r="EJ52" s="221"/>
      <c r="EK52" s="221"/>
      <c r="EL52" s="221"/>
      <c r="EM52" s="221"/>
      <c r="EN52" s="221"/>
      <c r="EO52" s="221"/>
      <c r="EP52" s="221"/>
      <c r="EQ52" s="221"/>
      <c r="ER52" s="221"/>
      <c r="ES52" s="221"/>
      <c r="ET52" s="221"/>
      <c r="EU52" s="221"/>
      <c r="EV52" s="221"/>
      <c r="EW52" s="221"/>
      <c r="EX52" s="221"/>
      <c r="EY52" s="221"/>
      <c r="EZ52" s="221"/>
      <c r="FA52" s="221"/>
      <c r="FB52" s="221"/>
      <c r="FC52" s="221"/>
      <c r="FD52" s="221"/>
      <c r="FE52" s="221"/>
      <c r="FF52" s="221"/>
    </row>
    <row r="53" spans="5:162" ht="50" customHeight="1" x14ac:dyDescent="0.2">
      <c r="E53" s="1101" t="s">
        <v>6630</v>
      </c>
      <c r="F53" s="1101" t="s">
        <v>8687</v>
      </c>
      <c r="G53" s="847" t="s">
        <v>26</v>
      </c>
      <c r="H53" s="847" t="s">
        <v>107</v>
      </c>
      <c r="I53" s="847"/>
      <c r="J53" s="834" t="s">
        <v>1079</v>
      </c>
      <c r="K53" s="834" t="s">
        <v>1116</v>
      </c>
      <c r="L53" s="848">
        <v>2020</v>
      </c>
      <c r="M53" s="849">
        <v>44180</v>
      </c>
      <c r="N53" s="849">
        <v>44501</v>
      </c>
      <c r="O53" s="834" t="s">
        <v>1080</v>
      </c>
      <c r="P53" s="834"/>
      <c r="Q53" s="834" t="s">
        <v>1081</v>
      </c>
      <c r="R53" s="916" t="s">
        <v>1082</v>
      </c>
      <c r="S53" s="834" t="s">
        <v>480</v>
      </c>
      <c r="T53" s="834" t="s">
        <v>481</v>
      </c>
      <c r="U53" s="834" t="s">
        <v>480</v>
      </c>
      <c r="V53" s="834" t="s">
        <v>481</v>
      </c>
      <c r="W53" s="834" t="s">
        <v>480</v>
      </c>
      <c r="X53" s="834" t="s">
        <v>481</v>
      </c>
      <c r="Y53" s="834" t="s">
        <v>1083</v>
      </c>
      <c r="Z53" s="150" t="s">
        <v>1084</v>
      </c>
      <c r="AA53" s="834" t="s">
        <v>1085</v>
      </c>
      <c r="AB53" s="834" t="s">
        <v>1085</v>
      </c>
      <c r="AC53" s="834" t="s">
        <v>1086</v>
      </c>
      <c r="AD53" s="834" t="s">
        <v>1087</v>
      </c>
      <c r="AE53" s="850">
        <f>SUM(AH53,AK53,AN53,AQ53,AT53)</f>
        <v>3.85</v>
      </c>
      <c r="AF53" s="850">
        <f t="shared" si="1"/>
        <v>3.85</v>
      </c>
      <c r="AG53" s="850">
        <f t="shared" si="2"/>
        <v>0</v>
      </c>
      <c r="AH53" s="850">
        <v>3.85</v>
      </c>
      <c r="AI53" s="851">
        <f>AH53/AE53</f>
        <v>1</v>
      </c>
      <c r="AJ53" s="917">
        <f>AH53/102849.1</f>
        <v>3.7433482645934672E-5</v>
      </c>
      <c r="AK53" s="850">
        <v>0</v>
      </c>
      <c r="AL53" s="851">
        <v>0</v>
      </c>
      <c r="AM53" s="851"/>
      <c r="AN53" s="850">
        <v>0</v>
      </c>
      <c r="AO53" s="850"/>
      <c r="AP53" s="851">
        <v>0</v>
      </c>
      <c r="AQ53" s="850">
        <v>0</v>
      </c>
      <c r="AR53" s="850"/>
      <c r="AS53" s="851">
        <v>0</v>
      </c>
      <c r="AT53" s="850">
        <v>0</v>
      </c>
      <c r="AU53" s="851">
        <v>0</v>
      </c>
      <c r="AV53" s="834" t="s">
        <v>481</v>
      </c>
      <c r="AW53" s="834" t="s">
        <v>481</v>
      </c>
      <c r="AX53" s="834" t="s">
        <v>481</v>
      </c>
      <c r="AY53" s="834" t="s">
        <v>492</v>
      </c>
      <c r="AZ53" s="834" t="s">
        <v>481</v>
      </c>
      <c r="BA53" s="834" t="s">
        <v>481</v>
      </c>
      <c r="BB53" s="834" t="s">
        <v>481</v>
      </c>
      <c r="BC53" s="850">
        <v>3.85</v>
      </c>
      <c r="BD53" s="917">
        <f>BC53/91046.4</f>
        <v>4.2286131027695775E-5</v>
      </c>
      <c r="BE53" s="853">
        <v>153</v>
      </c>
      <c r="BF53" s="853">
        <v>112</v>
      </c>
      <c r="BG53" s="853">
        <v>35</v>
      </c>
      <c r="BH53" s="853">
        <v>0</v>
      </c>
      <c r="BI53" s="853">
        <v>0</v>
      </c>
      <c r="BJ53" s="853">
        <v>0</v>
      </c>
      <c r="BK53" s="853">
        <v>0</v>
      </c>
      <c r="BL53" s="853">
        <v>0</v>
      </c>
      <c r="BM53" s="853">
        <v>2</v>
      </c>
      <c r="BN53" s="853">
        <v>0</v>
      </c>
      <c r="BO53" s="853">
        <v>1</v>
      </c>
      <c r="BP53" s="853">
        <v>15</v>
      </c>
      <c r="BQ53" s="853">
        <v>1</v>
      </c>
      <c r="BR53" s="853">
        <v>4</v>
      </c>
      <c r="BS53" s="853">
        <v>11</v>
      </c>
      <c r="BT53" s="853">
        <v>0</v>
      </c>
      <c r="BU53" s="853">
        <v>0</v>
      </c>
      <c r="BV53" s="853">
        <v>0</v>
      </c>
      <c r="BW53" s="853">
        <v>0</v>
      </c>
      <c r="BX53" s="853">
        <v>0</v>
      </c>
      <c r="BY53" s="853">
        <v>0</v>
      </c>
      <c r="BZ53" s="853">
        <v>1</v>
      </c>
      <c r="CA53" s="853">
        <v>0</v>
      </c>
      <c r="CB53" s="853">
        <v>0</v>
      </c>
      <c r="CC53" s="854">
        <f>SUM(BH53:CB53)</f>
        <v>35</v>
      </c>
      <c r="CD53" s="855">
        <f t="shared" si="3"/>
        <v>35</v>
      </c>
      <c r="CE53" s="855">
        <f t="shared" si="4"/>
        <v>0</v>
      </c>
      <c r="CF53" s="850">
        <v>475.85199999999998</v>
      </c>
      <c r="CG53" s="834" t="s">
        <v>480</v>
      </c>
      <c r="CH53" s="918" t="s">
        <v>481</v>
      </c>
      <c r="CI53" s="851">
        <v>0.45</v>
      </c>
      <c r="CJ53" s="850">
        <v>1053.4849999999999</v>
      </c>
      <c r="CK53" s="919" t="s">
        <v>491</v>
      </c>
      <c r="CL53" s="834" t="s">
        <v>492</v>
      </c>
      <c r="CM53" s="834" t="s">
        <v>481</v>
      </c>
      <c r="CN53" s="834" t="s">
        <v>481</v>
      </c>
      <c r="CO53" s="853" t="s">
        <v>481</v>
      </c>
      <c r="CP53" s="853" t="s">
        <v>481</v>
      </c>
      <c r="CQ53" s="853">
        <v>13</v>
      </c>
      <c r="CR53" s="834" t="s">
        <v>492</v>
      </c>
      <c r="CS53" s="834" t="s">
        <v>481</v>
      </c>
      <c r="CT53" s="853" t="s">
        <v>481</v>
      </c>
      <c r="CU53" s="834" t="s">
        <v>492</v>
      </c>
      <c r="CV53" s="834" t="s">
        <v>481</v>
      </c>
      <c r="CW53" s="853" t="s">
        <v>481</v>
      </c>
      <c r="CX53" s="853" t="s">
        <v>489</v>
      </c>
      <c r="CY53" s="920" t="s">
        <v>1088</v>
      </c>
      <c r="CZ53" s="853">
        <v>112</v>
      </c>
      <c r="DA53" s="853" t="s">
        <v>492</v>
      </c>
      <c r="DB53" s="853" t="s">
        <v>481</v>
      </c>
      <c r="DC53" s="853" t="s">
        <v>481</v>
      </c>
      <c r="DD53" s="834" t="s">
        <v>492</v>
      </c>
      <c r="DE53" s="834" t="s">
        <v>481</v>
      </c>
      <c r="DF53" s="853" t="s">
        <v>481</v>
      </c>
      <c r="DG53" s="834" t="s">
        <v>489</v>
      </c>
      <c r="DH53" s="150" t="s">
        <v>1088</v>
      </c>
      <c r="DI53" s="853">
        <v>153</v>
      </c>
      <c r="DJ53" s="834" t="s">
        <v>492</v>
      </c>
      <c r="DK53" s="834" t="s">
        <v>481</v>
      </c>
      <c r="DL53" s="853" t="s">
        <v>481</v>
      </c>
      <c r="DM53" s="834" t="s">
        <v>492</v>
      </c>
      <c r="DN53" s="834" t="s">
        <v>481</v>
      </c>
      <c r="DO53" s="853" t="s">
        <v>481</v>
      </c>
      <c r="DP53" s="834" t="s">
        <v>492</v>
      </c>
      <c r="DQ53" s="834" t="s">
        <v>481</v>
      </c>
      <c r="DR53" s="853" t="s">
        <v>481</v>
      </c>
      <c r="DS53" s="834" t="s">
        <v>492</v>
      </c>
      <c r="DT53" s="834" t="s">
        <v>481</v>
      </c>
      <c r="DU53" s="853" t="s">
        <v>481</v>
      </c>
      <c r="DV53" s="853" t="s">
        <v>492</v>
      </c>
      <c r="DW53" s="853" t="s">
        <v>481</v>
      </c>
      <c r="DX53" s="853" t="s">
        <v>481</v>
      </c>
      <c r="DY53" s="834" t="s">
        <v>492</v>
      </c>
      <c r="DZ53" s="834" t="s">
        <v>481</v>
      </c>
      <c r="EA53" s="853" t="s">
        <v>481</v>
      </c>
      <c r="EB53" s="834" t="s">
        <v>492</v>
      </c>
      <c r="EC53" s="834" t="s">
        <v>481</v>
      </c>
      <c r="ED53" s="853" t="s">
        <v>481</v>
      </c>
      <c r="EE53" s="834" t="s">
        <v>492</v>
      </c>
      <c r="EF53" s="834" t="s">
        <v>481</v>
      </c>
      <c r="EG53" s="853" t="s">
        <v>481</v>
      </c>
      <c r="EH53" s="853" t="s">
        <v>489</v>
      </c>
      <c r="EI53" s="853" t="s">
        <v>1089</v>
      </c>
      <c r="EJ53" s="853">
        <v>13</v>
      </c>
      <c r="EK53" s="834" t="s">
        <v>492</v>
      </c>
      <c r="EL53" s="834" t="s">
        <v>481</v>
      </c>
      <c r="EM53" s="853" t="s">
        <v>481</v>
      </c>
      <c r="EN53" s="863">
        <v>1</v>
      </c>
      <c r="EO53" s="834" t="s">
        <v>481</v>
      </c>
      <c r="EP53" s="856">
        <v>78</v>
      </c>
      <c r="EQ53" s="834" t="s">
        <v>1090</v>
      </c>
      <c r="ER53" s="834" t="s">
        <v>1091</v>
      </c>
      <c r="ES53" s="150" t="s">
        <v>1088</v>
      </c>
      <c r="ET53" s="916" t="s">
        <v>1092</v>
      </c>
      <c r="EU53" s="834" t="s">
        <v>492</v>
      </c>
      <c r="EV53" s="834" t="s">
        <v>1093</v>
      </c>
      <c r="EW53" s="834" t="s">
        <v>492</v>
      </c>
      <c r="EX53" s="834" t="s">
        <v>1094</v>
      </c>
      <c r="EY53" s="834">
        <v>2</v>
      </c>
      <c r="EZ53" s="834">
        <v>87</v>
      </c>
      <c r="FA53" s="834" t="s">
        <v>1095</v>
      </c>
      <c r="FB53" s="834" t="s">
        <v>1096</v>
      </c>
      <c r="FC53" s="916" t="s">
        <v>1097</v>
      </c>
      <c r="FD53" s="834" t="s">
        <v>504</v>
      </c>
      <c r="FE53" s="834" t="s">
        <v>505</v>
      </c>
      <c r="FF53" s="834" t="s">
        <v>506</v>
      </c>
    </row>
    <row r="54" spans="5:162" ht="49" customHeight="1" x14ac:dyDescent="0.2">
      <c r="E54" s="1101" t="s">
        <v>8718</v>
      </c>
      <c r="F54" s="1101" t="s">
        <v>8687</v>
      </c>
      <c r="G54" s="847" t="s">
        <v>26</v>
      </c>
      <c r="H54" s="847" t="s">
        <v>107</v>
      </c>
      <c r="I54" s="847"/>
      <c r="J54" s="834" t="s">
        <v>1098</v>
      </c>
      <c r="K54" s="834" t="s">
        <v>1099</v>
      </c>
      <c r="L54" s="848">
        <v>2018</v>
      </c>
      <c r="M54" s="849">
        <v>44075</v>
      </c>
      <c r="N54" s="849">
        <v>44135</v>
      </c>
      <c r="O54" s="834" t="s">
        <v>1100</v>
      </c>
      <c r="P54" s="834"/>
      <c r="Q54" s="834" t="s">
        <v>1101</v>
      </c>
      <c r="R54" s="150" t="s">
        <v>1102</v>
      </c>
      <c r="S54" s="834" t="s">
        <v>480</v>
      </c>
      <c r="T54" s="834" t="s">
        <v>481</v>
      </c>
      <c r="U54" s="834" t="s">
        <v>480</v>
      </c>
      <c r="V54" s="834" t="s">
        <v>481</v>
      </c>
      <c r="W54" s="834" t="s">
        <v>480</v>
      </c>
      <c r="X54" s="834" t="s">
        <v>481</v>
      </c>
      <c r="Y54" s="834" t="s">
        <v>480</v>
      </c>
      <c r="Z54" s="834" t="s">
        <v>481</v>
      </c>
      <c r="AA54" s="834" t="s">
        <v>1103</v>
      </c>
      <c r="AB54" s="834" t="s">
        <v>1103</v>
      </c>
      <c r="AC54" s="834" t="s">
        <v>1104</v>
      </c>
      <c r="AD54" s="834" t="s">
        <v>1105</v>
      </c>
      <c r="AE54" s="850">
        <f>SUM(AH54,AK54,AN54,AQ54,AT54)</f>
        <v>604.298</v>
      </c>
      <c r="AF54" s="850">
        <f t="shared" si="1"/>
        <v>604.298</v>
      </c>
      <c r="AG54" s="850">
        <f t="shared" si="2"/>
        <v>0</v>
      </c>
      <c r="AH54" s="850">
        <v>100.64999999999999</v>
      </c>
      <c r="AI54" s="851">
        <v>0.16655689742478047</v>
      </c>
      <c r="AJ54" s="851">
        <f>AH54/102849.1</f>
        <v>9.7861818917229209E-4</v>
      </c>
      <c r="AK54" s="850">
        <v>50.830000000000005</v>
      </c>
      <c r="AL54" s="851">
        <v>8.4114129121724723E-2</v>
      </c>
      <c r="AM54" s="851"/>
      <c r="AN54" s="850">
        <v>0</v>
      </c>
      <c r="AO54" s="850"/>
      <c r="AP54" s="851">
        <v>0</v>
      </c>
      <c r="AQ54" s="850">
        <v>0</v>
      </c>
      <c r="AR54" s="850"/>
      <c r="AS54" s="851">
        <v>0</v>
      </c>
      <c r="AT54" s="850">
        <v>452.81799999999998</v>
      </c>
      <c r="AU54" s="851">
        <v>0.74932897345349481</v>
      </c>
      <c r="AV54" s="834" t="s">
        <v>1106</v>
      </c>
      <c r="AW54" s="834" t="s">
        <v>1107</v>
      </c>
      <c r="AX54" s="834" t="s">
        <v>1103</v>
      </c>
      <c r="AY54" s="834" t="s">
        <v>492</v>
      </c>
      <c r="AZ54" s="834" t="s">
        <v>481</v>
      </c>
      <c r="BA54" s="834" t="s">
        <v>481</v>
      </c>
      <c r="BB54" s="834" t="s">
        <v>481</v>
      </c>
      <c r="BC54" s="852">
        <v>6.7</v>
      </c>
      <c r="BD54" s="851">
        <f>BC54/91046.4</f>
        <v>7.358885139884719E-5</v>
      </c>
      <c r="BE54" s="853">
        <v>63</v>
      </c>
      <c r="BF54" s="853">
        <v>63</v>
      </c>
      <c r="BG54" s="853">
        <v>50</v>
      </c>
      <c r="BH54" s="853">
        <v>0</v>
      </c>
      <c r="BI54" s="853">
        <v>0</v>
      </c>
      <c r="BJ54" s="853">
        <v>0</v>
      </c>
      <c r="BK54" s="853">
        <v>0</v>
      </c>
      <c r="BL54" s="853">
        <v>0</v>
      </c>
      <c r="BM54" s="853">
        <v>0</v>
      </c>
      <c r="BN54" s="853">
        <v>0</v>
      </c>
      <c r="BO54" s="853">
        <v>0</v>
      </c>
      <c r="BP54" s="853">
        <v>0</v>
      </c>
      <c r="BQ54" s="853">
        <v>0</v>
      </c>
      <c r="BR54" s="853">
        <v>0</v>
      </c>
      <c r="BS54" s="853">
        <v>55</v>
      </c>
      <c r="BT54" s="853">
        <v>0</v>
      </c>
      <c r="BU54" s="853">
        <v>0</v>
      </c>
      <c r="BV54" s="853">
        <v>0</v>
      </c>
      <c r="BW54" s="853">
        <v>0</v>
      </c>
      <c r="BX54" s="853">
        <v>0</v>
      </c>
      <c r="BY54" s="853">
        <v>0</v>
      </c>
      <c r="BZ54" s="853">
        <v>0</v>
      </c>
      <c r="CA54" s="853">
        <v>0</v>
      </c>
      <c r="CB54" s="853">
        <v>0</v>
      </c>
      <c r="CC54" s="854">
        <f>SUM(BH54:CB54)</f>
        <v>55</v>
      </c>
      <c r="CD54" s="855">
        <f t="shared" si="3"/>
        <v>55</v>
      </c>
      <c r="CE54" s="855">
        <f t="shared" si="4"/>
        <v>0</v>
      </c>
      <c r="CF54" s="850">
        <v>688.96699999999998</v>
      </c>
      <c r="CG54" s="834" t="s">
        <v>1108</v>
      </c>
      <c r="CH54" s="834" t="s">
        <v>481</v>
      </c>
      <c r="CI54" s="851">
        <v>0.65400000000000003</v>
      </c>
      <c r="CJ54" s="850">
        <v>1053.4849999999999</v>
      </c>
      <c r="CK54" s="919" t="s">
        <v>491</v>
      </c>
      <c r="CL54" s="834" t="s">
        <v>492</v>
      </c>
      <c r="CM54" s="834" t="s">
        <v>481</v>
      </c>
      <c r="CN54" s="834" t="s">
        <v>481</v>
      </c>
      <c r="CO54" s="853" t="s">
        <v>481</v>
      </c>
      <c r="CP54" s="853" t="s">
        <v>481</v>
      </c>
      <c r="CQ54" s="853">
        <v>5</v>
      </c>
      <c r="CR54" s="834" t="s">
        <v>492</v>
      </c>
      <c r="CS54" s="834" t="s">
        <v>481</v>
      </c>
      <c r="CT54" s="853" t="s">
        <v>481</v>
      </c>
      <c r="CU54" s="834" t="s">
        <v>489</v>
      </c>
      <c r="CV54" s="834" t="s">
        <v>481</v>
      </c>
      <c r="CW54" s="853">
        <v>27043</v>
      </c>
      <c r="CX54" s="853" t="s">
        <v>492</v>
      </c>
      <c r="CY54" s="853" t="s">
        <v>481</v>
      </c>
      <c r="CZ54" s="853" t="s">
        <v>481</v>
      </c>
      <c r="DA54" s="853" t="s">
        <v>492</v>
      </c>
      <c r="DB54" s="853" t="s">
        <v>481</v>
      </c>
      <c r="DC54" s="853" t="s">
        <v>481</v>
      </c>
      <c r="DD54" s="834" t="s">
        <v>492</v>
      </c>
      <c r="DE54" s="834" t="s">
        <v>481</v>
      </c>
      <c r="DF54" s="853" t="s">
        <v>481</v>
      </c>
      <c r="DG54" s="834" t="s">
        <v>492</v>
      </c>
      <c r="DH54" s="834" t="s">
        <v>481</v>
      </c>
      <c r="DI54" s="853" t="s">
        <v>481</v>
      </c>
      <c r="DJ54" s="834" t="s">
        <v>492</v>
      </c>
      <c r="DK54" s="834" t="s">
        <v>481</v>
      </c>
      <c r="DL54" s="853" t="s">
        <v>481</v>
      </c>
      <c r="DM54" s="834" t="s">
        <v>492</v>
      </c>
      <c r="DN54" s="834" t="s">
        <v>481</v>
      </c>
      <c r="DO54" s="853" t="s">
        <v>481</v>
      </c>
      <c r="DP54" s="834" t="s">
        <v>492</v>
      </c>
      <c r="DQ54" s="834" t="s">
        <v>481</v>
      </c>
      <c r="DR54" s="853" t="s">
        <v>481</v>
      </c>
      <c r="DS54" s="834" t="s">
        <v>492</v>
      </c>
      <c r="DT54" s="834" t="s">
        <v>481</v>
      </c>
      <c r="DU54" s="853" t="s">
        <v>481</v>
      </c>
      <c r="DV54" s="853" t="s">
        <v>492</v>
      </c>
      <c r="DW54" s="853" t="s">
        <v>481</v>
      </c>
      <c r="DX54" s="853" t="s">
        <v>481</v>
      </c>
      <c r="DY54" s="834" t="s">
        <v>492</v>
      </c>
      <c r="DZ54" s="834" t="s">
        <v>481</v>
      </c>
      <c r="EA54" s="853" t="s">
        <v>481</v>
      </c>
      <c r="EB54" s="834" t="s">
        <v>492</v>
      </c>
      <c r="EC54" s="834" t="s">
        <v>481</v>
      </c>
      <c r="ED54" s="853" t="s">
        <v>481</v>
      </c>
      <c r="EE54" s="834" t="s">
        <v>489</v>
      </c>
      <c r="EF54" s="834" t="s">
        <v>1109</v>
      </c>
      <c r="EG54" s="853">
        <v>5</v>
      </c>
      <c r="EH54" s="853" t="s">
        <v>492</v>
      </c>
      <c r="EI54" s="853" t="s">
        <v>481</v>
      </c>
      <c r="EJ54" s="853" t="s">
        <v>481</v>
      </c>
      <c r="EK54" s="834" t="s">
        <v>492</v>
      </c>
      <c r="EL54" s="834" t="s">
        <v>481</v>
      </c>
      <c r="EM54" s="853" t="s">
        <v>481</v>
      </c>
      <c r="EN54" s="834" t="s">
        <v>1110</v>
      </c>
      <c r="EO54" s="834" t="s">
        <v>1110</v>
      </c>
      <c r="EP54" s="856">
        <v>55</v>
      </c>
      <c r="EQ54" s="834" t="s">
        <v>492</v>
      </c>
      <c r="ER54" s="834" t="s">
        <v>481</v>
      </c>
      <c r="ES54" s="150" t="s">
        <v>1111</v>
      </c>
      <c r="ET54" s="834" t="s">
        <v>481</v>
      </c>
      <c r="EU54" s="834" t="s">
        <v>481</v>
      </c>
      <c r="EV54" s="834" t="s">
        <v>1112</v>
      </c>
      <c r="EW54" s="834" t="s">
        <v>481</v>
      </c>
      <c r="EX54" s="834" t="s">
        <v>492</v>
      </c>
      <c r="EY54" s="834" t="s">
        <v>492</v>
      </c>
      <c r="EZ54" s="834" t="s">
        <v>492</v>
      </c>
      <c r="FA54" s="834" t="s">
        <v>1113</v>
      </c>
      <c r="FB54" s="834" t="s">
        <v>1114</v>
      </c>
      <c r="FC54" s="834" t="s">
        <v>1115</v>
      </c>
      <c r="FD54" s="834" t="s">
        <v>504</v>
      </c>
      <c r="FE54" s="834" t="s">
        <v>505</v>
      </c>
      <c r="FF54" s="834" t="s">
        <v>506</v>
      </c>
    </row>
    <row r="55" spans="5:162" ht="59" customHeight="1" x14ac:dyDescent="0.2">
      <c r="E55" s="1101" t="s">
        <v>8719</v>
      </c>
      <c r="F55" s="1101" t="s">
        <v>8687</v>
      </c>
      <c r="G55" s="847" t="s">
        <v>26</v>
      </c>
      <c r="H55" s="847" t="s">
        <v>107</v>
      </c>
      <c r="I55" s="847"/>
      <c r="J55" s="834" t="s">
        <v>475</v>
      </c>
      <c r="K55" s="834" t="s">
        <v>476</v>
      </c>
      <c r="L55" s="848">
        <v>2020</v>
      </c>
      <c r="M55" s="849">
        <v>44209</v>
      </c>
      <c r="N55" s="849">
        <v>44228</v>
      </c>
      <c r="O55" s="834" t="s">
        <v>477</v>
      </c>
      <c r="P55" s="834"/>
      <c r="Q55" s="834" t="s">
        <v>478</v>
      </c>
      <c r="R55" s="150" t="s">
        <v>479</v>
      </c>
      <c r="S55" s="834" t="s">
        <v>480</v>
      </c>
      <c r="T55" s="834" t="s">
        <v>481</v>
      </c>
      <c r="U55" s="834" t="s">
        <v>480</v>
      </c>
      <c r="V55" s="834" t="s">
        <v>481</v>
      </c>
      <c r="W55" s="834" t="s">
        <v>480</v>
      </c>
      <c r="X55" s="834" t="s">
        <v>481</v>
      </c>
      <c r="Y55" s="834" t="s">
        <v>482</v>
      </c>
      <c r="Z55" s="150" t="s">
        <v>483</v>
      </c>
      <c r="AA55" s="834" t="s">
        <v>484</v>
      </c>
      <c r="AB55" s="834" t="s">
        <v>484</v>
      </c>
      <c r="AC55" s="834" t="s">
        <v>485</v>
      </c>
      <c r="AD55" s="834" t="s">
        <v>486</v>
      </c>
      <c r="AE55" s="850">
        <f>SUM(AH55,AK55,AN55,AQ55,AT55)</f>
        <v>39.370694999999998</v>
      </c>
      <c r="AF55" s="850">
        <f t="shared" si="1"/>
        <v>39.370694999999998</v>
      </c>
      <c r="AG55" s="850">
        <f t="shared" si="2"/>
        <v>0</v>
      </c>
      <c r="AH55" s="850">
        <v>2.2010000000000001</v>
      </c>
      <c r="AI55" s="851">
        <v>5.5904524926471334E-2</v>
      </c>
      <c r="AJ55" s="917">
        <f>AH55/102849.1</f>
        <v>2.1400284494468109E-5</v>
      </c>
      <c r="AK55" s="850">
        <v>5.0759999999999996</v>
      </c>
      <c r="AL55" s="851">
        <v>0.12892838188403838</v>
      </c>
      <c r="AM55" s="851"/>
      <c r="AN55" s="850">
        <v>0.81769000000000003</v>
      </c>
      <c r="AO55" s="850"/>
      <c r="AP55" s="851">
        <v>2.076900090282887E-2</v>
      </c>
      <c r="AQ55" s="850">
        <v>1.9070050000000001</v>
      </c>
      <c r="AR55" s="850"/>
      <c r="AS55" s="851">
        <v>4.8437168812996576E-2</v>
      </c>
      <c r="AT55" s="850">
        <v>29.369</v>
      </c>
      <c r="AU55" s="851">
        <v>0.74596092347366494</v>
      </c>
      <c r="AV55" s="834" t="s">
        <v>487</v>
      </c>
      <c r="AW55" s="834" t="s">
        <v>488</v>
      </c>
      <c r="AX55" s="834" t="s">
        <v>484</v>
      </c>
      <c r="AY55" s="834" t="s">
        <v>489</v>
      </c>
      <c r="AZ55" s="834" t="s">
        <v>490</v>
      </c>
      <c r="BA55" s="834" t="s">
        <v>481</v>
      </c>
      <c r="BB55" s="921">
        <v>6.6554500000000001</v>
      </c>
      <c r="BC55" s="852">
        <v>0.14000000000000001</v>
      </c>
      <c r="BD55" s="834" t="s">
        <v>481</v>
      </c>
      <c r="BE55" s="853">
        <v>86</v>
      </c>
      <c r="BF55" s="853">
        <v>86</v>
      </c>
      <c r="BG55" s="853">
        <v>25</v>
      </c>
      <c r="BH55" s="853">
        <v>4</v>
      </c>
      <c r="BI55" s="853">
        <v>1</v>
      </c>
      <c r="BJ55" s="834">
        <v>0</v>
      </c>
      <c r="BK55" s="834">
        <v>0</v>
      </c>
      <c r="BL55" s="834">
        <v>0</v>
      </c>
      <c r="BM55" s="834">
        <v>3</v>
      </c>
      <c r="BN55" s="834">
        <v>0</v>
      </c>
      <c r="BO55" s="853">
        <v>0</v>
      </c>
      <c r="BP55" s="853">
        <v>5</v>
      </c>
      <c r="BQ55" s="834">
        <v>0</v>
      </c>
      <c r="BR55" s="834">
        <v>0</v>
      </c>
      <c r="BS55" s="853">
        <v>8</v>
      </c>
      <c r="BT55" s="834">
        <v>0</v>
      </c>
      <c r="BU55" s="853">
        <v>1</v>
      </c>
      <c r="BV55" s="834">
        <v>0</v>
      </c>
      <c r="BW55" s="834">
        <v>0</v>
      </c>
      <c r="BX55" s="834">
        <v>0</v>
      </c>
      <c r="BY55" s="834">
        <v>0</v>
      </c>
      <c r="BZ55" s="834">
        <v>0</v>
      </c>
      <c r="CA55" s="834">
        <v>0</v>
      </c>
      <c r="CB55" s="853">
        <v>3</v>
      </c>
      <c r="CC55" s="854">
        <f>SUM(BH55:CB55)</f>
        <v>25</v>
      </c>
      <c r="CD55" s="855">
        <f t="shared" si="3"/>
        <v>25</v>
      </c>
      <c r="CE55" s="855">
        <f t="shared" si="4"/>
        <v>0</v>
      </c>
      <c r="CF55" s="850">
        <v>47.137</v>
      </c>
      <c r="CG55" s="834" t="s">
        <v>480</v>
      </c>
      <c r="CH55" s="834" t="s">
        <v>481</v>
      </c>
      <c r="CI55" s="851">
        <v>4.4999999999999998E-2</v>
      </c>
      <c r="CJ55" s="850">
        <v>1053.4849999999999</v>
      </c>
      <c r="CK55" s="919" t="s">
        <v>491</v>
      </c>
      <c r="CL55" s="834" t="s">
        <v>451</v>
      </c>
      <c r="CM55" s="834" t="s">
        <v>481</v>
      </c>
      <c r="CN55" s="834" t="s">
        <v>481</v>
      </c>
      <c r="CO55" s="853" t="s">
        <v>481</v>
      </c>
      <c r="CP55" s="853" t="s">
        <v>481</v>
      </c>
      <c r="CQ55" s="853">
        <v>17</v>
      </c>
      <c r="CR55" s="834" t="s">
        <v>492</v>
      </c>
      <c r="CS55" s="834" t="s">
        <v>481</v>
      </c>
      <c r="CT55" s="850" t="s">
        <v>481</v>
      </c>
      <c r="CU55" s="834" t="s">
        <v>489</v>
      </c>
      <c r="CV55" s="834" t="s">
        <v>493</v>
      </c>
      <c r="CW55" s="850" t="s">
        <v>494</v>
      </c>
      <c r="CX55" s="853" t="s">
        <v>492</v>
      </c>
      <c r="CY55" s="853" t="s">
        <v>481</v>
      </c>
      <c r="CZ55" s="853" t="s">
        <v>481</v>
      </c>
      <c r="DA55" s="853" t="s">
        <v>492</v>
      </c>
      <c r="DB55" s="853" t="s">
        <v>481</v>
      </c>
      <c r="DC55" s="853" t="s">
        <v>481</v>
      </c>
      <c r="DD55" s="834" t="s">
        <v>492</v>
      </c>
      <c r="DE55" s="834" t="s">
        <v>481</v>
      </c>
      <c r="DF55" s="853" t="s">
        <v>481</v>
      </c>
      <c r="DG55" s="834" t="s">
        <v>492</v>
      </c>
      <c r="DH55" s="834" t="s">
        <v>481</v>
      </c>
      <c r="DI55" s="853" t="s">
        <v>481</v>
      </c>
      <c r="DJ55" s="834" t="s">
        <v>492</v>
      </c>
      <c r="DK55" s="834" t="s">
        <v>481</v>
      </c>
      <c r="DL55" s="853" t="s">
        <v>481</v>
      </c>
      <c r="DM55" s="834" t="s">
        <v>492</v>
      </c>
      <c r="DN55" s="834" t="s">
        <v>481</v>
      </c>
      <c r="DO55" s="853" t="s">
        <v>481</v>
      </c>
      <c r="DP55" s="834" t="s">
        <v>492</v>
      </c>
      <c r="DQ55" s="834" t="s">
        <v>481</v>
      </c>
      <c r="DR55" s="853" t="s">
        <v>481</v>
      </c>
      <c r="DS55" s="834" t="s">
        <v>492</v>
      </c>
      <c r="DT55" s="834" t="s">
        <v>481</v>
      </c>
      <c r="DU55" s="850" t="s">
        <v>481</v>
      </c>
      <c r="DV55" s="853" t="s">
        <v>492</v>
      </c>
      <c r="DW55" s="853" t="s">
        <v>481</v>
      </c>
      <c r="DX55" s="853" t="s">
        <v>481</v>
      </c>
      <c r="DY55" s="834" t="s">
        <v>492</v>
      </c>
      <c r="DZ55" s="834" t="s">
        <v>481</v>
      </c>
      <c r="EA55" s="853" t="s">
        <v>481</v>
      </c>
      <c r="EB55" s="834" t="s">
        <v>492</v>
      </c>
      <c r="EC55" s="834" t="s">
        <v>481</v>
      </c>
      <c r="ED55" s="853" t="s">
        <v>481</v>
      </c>
      <c r="EE55" s="834" t="s">
        <v>492</v>
      </c>
      <c r="EF55" s="834" t="s">
        <v>481</v>
      </c>
      <c r="EG55" s="853" t="s">
        <v>481</v>
      </c>
      <c r="EH55" s="853" t="s">
        <v>489</v>
      </c>
      <c r="EI55" s="912" t="s">
        <v>495</v>
      </c>
      <c r="EJ55" s="853">
        <v>10</v>
      </c>
      <c r="EK55" s="853" t="s">
        <v>492</v>
      </c>
      <c r="EL55" s="834" t="s">
        <v>481</v>
      </c>
      <c r="EM55" s="853" t="s">
        <v>481</v>
      </c>
      <c r="EN55" s="834" t="s">
        <v>496</v>
      </c>
      <c r="EO55" s="834" t="s">
        <v>497</v>
      </c>
      <c r="EP55" s="853">
        <v>22</v>
      </c>
      <c r="EQ55" s="834" t="s">
        <v>492</v>
      </c>
      <c r="ER55" s="834" t="s">
        <v>481</v>
      </c>
      <c r="ES55" s="150" t="s">
        <v>483</v>
      </c>
      <c r="ET55" s="834" t="s">
        <v>481</v>
      </c>
      <c r="EU55" s="834" t="s">
        <v>481</v>
      </c>
      <c r="EV55" s="150" t="s">
        <v>483</v>
      </c>
      <c r="EW55" s="834" t="s">
        <v>481</v>
      </c>
      <c r="EX55" s="834" t="s">
        <v>498</v>
      </c>
      <c r="EY55" s="834" t="s">
        <v>499</v>
      </c>
      <c r="EZ55" s="834" t="s">
        <v>500</v>
      </c>
      <c r="FA55" s="834" t="s">
        <v>501</v>
      </c>
      <c r="FB55" s="834" t="s">
        <v>502</v>
      </c>
      <c r="FC55" s="150" t="s">
        <v>503</v>
      </c>
      <c r="FD55" s="834" t="s">
        <v>504</v>
      </c>
      <c r="FE55" s="834" t="s">
        <v>505</v>
      </c>
      <c r="FF55" s="834" t="s">
        <v>506</v>
      </c>
    </row>
    <row r="56" spans="5:162" ht="56.25" customHeight="1" x14ac:dyDescent="0.2">
      <c r="E56" s="1101" t="s">
        <v>8717</v>
      </c>
      <c r="F56" s="1101" t="s">
        <v>8687</v>
      </c>
      <c r="G56" s="847" t="s">
        <v>27</v>
      </c>
      <c r="H56" s="847" t="s">
        <v>108</v>
      </c>
      <c r="I56" s="847"/>
      <c r="J56" s="834" t="s">
        <v>1156</v>
      </c>
      <c r="K56" s="834" t="s">
        <v>1157</v>
      </c>
      <c r="L56" s="848">
        <v>2019</v>
      </c>
      <c r="M56" s="849">
        <v>44228</v>
      </c>
      <c r="N56" s="849">
        <v>44531</v>
      </c>
      <c r="O56" s="834" t="s">
        <v>1158</v>
      </c>
      <c r="P56" s="834"/>
      <c r="Q56" s="899" t="s">
        <v>1159</v>
      </c>
      <c r="R56" s="834" t="s">
        <v>1160</v>
      </c>
      <c r="S56" s="834"/>
      <c r="T56" s="834"/>
      <c r="U56" s="834"/>
      <c r="V56" s="834"/>
      <c r="W56" s="834"/>
      <c r="X56" s="834"/>
      <c r="Y56" s="834"/>
      <c r="Z56" s="834"/>
      <c r="AA56" s="834" t="s">
        <v>1161</v>
      </c>
      <c r="AB56" s="834" t="s">
        <v>1161</v>
      </c>
      <c r="AC56" s="834" t="s">
        <v>698</v>
      </c>
      <c r="AD56" s="834" t="s">
        <v>1162</v>
      </c>
      <c r="AE56" s="850">
        <f>SUM(AH56,AK56,AN56,AQ56,AT56)</f>
        <v>67.362698959999989</v>
      </c>
      <c r="AF56" s="850">
        <f t="shared" si="1"/>
        <v>67.362698959999989</v>
      </c>
      <c r="AG56" s="850">
        <f t="shared" si="2"/>
        <v>0</v>
      </c>
      <c r="AH56" s="850">
        <v>49.250752159999998</v>
      </c>
      <c r="AI56" s="851">
        <f>AH56/AE56</f>
        <v>0.73112795241837214</v>
      </c>
      <c r="AJ56" s="917">
        <v>1.0000000000000001E-5</v>
      </c>
      <c r="AK56" s="850">
        <v>13.49564838</v>
      </c>
      <c r="AL56" s="851">
        <f>AK56/AE56</f>
        <v>0.20034304724063573</v>
      </c>
      <c r="AM56" s="851"/>
      <c r="AN56" s="850">
        <v>2.9705818599999998</v>
      </c>
      <c r="AO56" s="850"/>
      <c r="AP56" s="851">
        <f>AN56/AE56</f>
        <v>4.4098320077168122E-2</v>
      </c>
      <c r="AQ56" s="850">
        <v>1.6457165600000001</v>
      </c>
      <c r="AR56" s="850"/>
      <c r="AS56" s="851">
        <f>AQ56/AE56</f>
        <v>2.443068026382416E-2</v>
      </c>
      <c r="AT56" s="850">
        <v>0</v>
      </c>
      <c r="AU56" s="851"/>
      <c r="AV56" s="834"/>
      <c r="AW56" s="834"/>
      <c r="AX56" s="834"/>
      <c r="AY56" s="834" t="s">
        <v>457</v>
      </c>
      <c r="AZ56" s="834" t="s">
        <v>1163</v>
      </c>
      <c r="BA56" s="834"/>
      <c r="BB56" s="834" t="s">
        <v>967</v>
      </c>
      <c r="BC56" s="850">
        <v>100</v>
      </c>
      <c r="BD56" s="851">
        <v>1.64E-3</v>
      </c>
      <c r="BE56" s="853"/>
      <c r="BF56" s="853">
        <v>181</v>
      </c>
      <c r="BG56" s="853">
        <v>96</v>
      </c>
      <c r="BH56" s="853"/>
      <c r="BI56" s="853"/>
      <c r="BJ56" s="853"/>
      <c r="BK56" s="853"/>
      <c r="BL56" s="853"/>
      <c r="BM56" s="853"/>
      <c r="BN56" s="853"/>
      <c r="BO56" s="853"/>
      <c r="BP56" s="853">
        <v>33</v>
      </c>
      <c r="BQ56" s="853">
        <v>19</v>
      </c>
      <c r="BR56" s="853">
        <v>32</v>
      </c>
      <c r="BS56" s="853">
        <v>11</v>
      </c>
      <c r="BT56" s="853">
        <v>1</v>
      </c>
      <c r="BU56" s="853"/>
      <c r="BV56" s="853"/>
      <c r="BW56" s="853"/>
      <c r="BX56" s="853"/>
      <c r="BY56" s="853"/>
      <c r="BZ56" s="853"/>
      <c r="CA56" s="853"/>
      <c r="CB56" s="853"/>
      <c r="CC56" s="854">
        <f>SUM(BH56:CB56)</f>
        <v>96</v>
      </c>
      <c r="CD56" s="855">
        <f t="shared" si="3"/>
        <v>96</v>
      </c>
      <c r="CE56" s="855">
        <f t="shared" si="4"/>
        <v>0</v>
      </c>
      <c r="CF56" s="850">
        <v>156.79499999999999</v>
      </c>
      <c r="CG56" s="834" t="s">
        <v>1165</v>
      </c>
      <c r="CH56" s="834"/>
      <c r="CI56" s="851"/>
      <c r="CJ56" s="850">
        <v>987.03200000000004</v>
      </c>
      <c r="CK56" s="851" t="s">
        <v>1166</v>
      </c>
      <c r="CL56" s="834" t="s">
        <v>451</v>
      </c>
      <c r="CM56" s="834"/>
      <c r="CN56" s="834"/>
      <c r="CO56" s="853"/>
      <c r="CP56" s="853"/>
      <c r="CQ56" s="853"/>
      <c r="CR56" s="834" t="s">
        <v>457</v>
      </c>
      <c r="CS56" s="834" t="s">
        <v>463</v>
      </c>
      <c r="CT56" s="853"/>
      <c r="CU56" s="834" t="s">
        <v>457</v>
      </c>
      <c r="CV56" s="834" t="s">
        <v>463</v>
      </c>
      <c r="CW56" s="853">
        <v>10150</v>
      </c>
      <c r="CX56" s="853" t="s">
        <v>457</v>
      </c>
      <c r="CY56" s="853" t="s">
        <v>1167</v>
      </c>
      <c r="CZ56" s="853">
        <v>9104</v>
      </c>
      <c r="DA56" s="853" t="s">
        <v>451</v>
      </c>
      <c r="DB56" s="853"/>
      <c r="DC56" s="853"/>
      <c r="DD56" s="834" t="s">
        <v>451</v>
      </c>
      <c r="DE56" s="834"/>
      <c r="DF56" s="853"/>
      <c r="DG56" s="834" t="s">
        <v>451</v>
      </c>
      <c r="DH56" s="834"/>
      <c r="DI56" s="853"/>
      <c r="DJ56" s="834" t="s">
        <v>451</v>
      </c>
      <c r="DK56" s="834"/>
      <c r="DL56" s="853"/>
      <c r="DM56" s="834"/>
      <c r="DN56" s="834"/>
      <c r="DO56" s="853"/>
      <c r="DP56" s="834" t="s">
        <v>451</v>
      </c>
      <c r="DQ56" s="834"/>
      <c r="DR56" s="853"/>
      <c r="DS56" s="834" t="s">
        <v>451</v>
      </c>
      <c r="DT56" s="834"/>
      <c r="DU56" s="853"/>
      <c r="DV56" s="853" t="s">
        <v>451</v>
      </c>
      <c r="DW56" s="853"/>
      <c r="DX56" s="853"/>
      <c r="DY56" s="834" t="s">
        <v>451</v>
      </c>
      <c r="DZ56" s="834"/>
      <c r="EA56" s="853"/>
      <c r="EB56" s="834" t="s">
        <v>451</v>
      </c>
      <c r="EC56" s="834"/>
      <c r="ED56" s="853"/>
      <c r="EE56" s="834" t="s">
        <v>457</v>
      </c>
      <c r="EF56" s="834" t="s">
        <v>862</v>
      </c>
      <c r="EG56" s="853">
        <v>5</v>
      </c>
      <c r="EH56" s="853" t="s">
        <v>451</v>
      </c>
      <c r="EI56" s="853"/>
      <c r="EJ56" s="853"/>
      <c r="EK56" s="834" t="s">
        <v>451</v>
      </c>
      <c r="EL56" s="834"/>
      <c r="EM56" s="853"/>
      <c r="EN56" s="834">
        <v>100</v>
      </c>
      <c r="EO56" s="834"/>
      <c r="EP56" s="856">
        <v>79</v>
      </c>
      <c r="EQ56" s="834" t="s">
        <v>451</v>
      </c>
      <c r="ER56" s="834"/>
      <c r="ES56" s="150" t="s">
        <v>1168</v>
      </c>
      <c r="ET56" s="878" t="s">
        <v>1169</v>
      </c>
      <c r="EU56" s="221"/>
      <c r="EV56" s="834" t="s">
        <v>1170</v>
      </c>
      <c r="EW56" s="834" t="s">
        <v>451</v>
      </c>
      <c r="EX56" s="834"/>
      <c r="EY56" s="834"/>
      <c r="EZ56" s="834"/>
      <c r="FA56" s="834" t="s">
        <v>1171</v>
      </c>
      <c r="FB56" s="834" t="s">
        <v>1172</v>
      </c>
      <c r="FC56" s="150" t="s">
        <v>1173</v>
      </c>
      <c r="FD56" s="834" t="s">
        <v>1174</v>
      </c>
      <c r="FE56" s="834" t="s">
        <v>1175</v>
      </c>
      <c r="FF56" s="150" t="s">
        <v>1176</v>
      </c>
    </row>
    <row r="57" spans="5:162" ht="61" customHeight="1" x14ac:dyDescent="0.2">
      <c r="E57" s="1101" t="s">
        <v>8719</v>
      </c>
      <c r="F57" s="1101" t="s">
        <v>8687</v>
      </c>
      <c r="G57" s="847" t="s">
        <v>27</v>
      </c>
      <c r="H57" s="847" t="s">
        <v>108</v>
      </c>
      <c r="I57" s="847"/>
      <c r="J57" s="834" t="s">
        <v>1177</v>
      </c>
      <c r="K57" s="834" t="s">
        <v>850</v>
      </c>
      <c r="L57" s="848">
        <v>2020</v>
      </c>
      <c r="M57" s="849">
        <v>44132</v>
      </c>
      <c r="N57" s="849">
        <v>44162</v>
      </c>
      <c r="O57" s="834" t="s">
        <v>1178</v>
      </c>
      <c r="P57" s="834"/>
      <c r="Q57" s="834" t="s">
        <v>1179</v>
      </c>
      <c r="R57" s="150" t="s">
        <v>1180</v>
      </c>
      <c r="S57" s="834"/>
      <c r="T57" s="834"/>
      <c r="U57" s="834"/>
      <c r="V57" s="834"/>
      <c r="W57" s="834"/>
      <c r="X57" s="834"/>
      <c r="Y57" s="834"/>
      <c r="Z57" s="834"/>
      <c r="AA57" s="834" t="s">
        <v>1181</v>
      </c>
      <c r="AB57" s="834" t="s">
        <v>1181</v>
      </c>
      <c r="AC57" s="834" t="s">
        <v>1182</v>
      </c>
      <c r="AD57" s="834" t="s">
        <v>1183</v>
      </c>
      <c r="AE57" s="850">
        <f>SUM(AH57,AK57,AN57,AQ57,AT57)</f>
        <v>15.11463782</v>
      </c>
      <c r="AF57" s="850">
        <f t="shared" si="1"/>
        <v>15.11463782</v>
      </c>
      <c r="AG57" s="850">
        <f t="shared" si="2"/>
        <v>0</v>
      </c>
      <c r="AH57" s="850">
        <v>0.10391539</v>
      </c>
      <c r="AI57" s="851">
        <v>6.875E-3</v>
      </c>
      <c r="AJ57" s="922">
        <v>1.81E-6</v>
      </c>
      <c r="AK57" s="850">
        <v>2.9478961699999999</v>
      </c>
      <c r="AL57" s="851">
        <v>0.19503599999999999</v>
      </c>
      <c r="AM57" s="851"/>
      <c r="AN57" s="850">
        <v>0.50738338000000005</v>
      </c>
      <c r="AO57" s="850"/>
      <c r="AP57" s="851">
        <v>3.3569000000000002E-2</v>
      </c>
      <c r="AQ57" s="850">
        <v>1.2678196900000001</v>
      </c>
      <c r="AR57" s="850"/>
      <c r="AS57" s="851">
        <v>8.3879999999999996E-2</v>
      </c>
      <c r="AT57" s="850">
        <v>10.28762319</v>
      </c>
      <c r="AU57" s="851">
        <v>0.68063974000000005</v>
      </c>
      <c r="AV57" s="834" t="s">
        <v>1184</v>
      </c>
      <c r="AW57" s="834" t="s">
        <v>488</v>
      </c>
      <c r="AX57" s="834" t="s">
        <v>1181</v>
      </c>
      <c r="AY57" s="834" t="s">
        <v>457</v>
      </c>
      <c r="AZ57" s="834" t="s">
        <v>1185</v>
      </c>
      <c r="BA57" s="150"/>
      <c r="BB57" s="834">
        <v>0.26539385999999998</v>
      </c>
      <c r="BC57" s="921">
        <v>2.44</v>
      </c>
      <c r="BD57" s="917">
        <v>4.0000000000000003E-5</v>
      </c>
      <c r="BE57" s="853"/>
      <c r="BF57" s="853">
        <v>133</v>
      </c>
      <c r="BG57" s="853">
        <v>63</v>
      </c>
      <c r="BH57" s="853"/>
      <c r="BI57" s="853"/>
      <c r="BJ57" s="853"/>
      <c r="BK57" s="853"/>
      <c r="BL57" s="853"/>
      <c r="BM57" s="853">
        <v>6</v>
      </c>
      <c r="BN57" s="853"/>
      <c r="BO57" s="853"/>
      <c r="BP57" s="853">
        <v>3</v>
      </c>
      <c r="BQ57" s="853"/>
      <c r="BR57" s="853">
        <v>12</v>
      </c>
      <c r="BS57" s="853">
        <v>3</v>
      </c>
      <c r="BT57" s="853"/>
      <c r="BU57" s="853"/>
      <c r="BV57" s="853"/>
      <c r="BW57" s="853"/>
      <c r="BX57" s="853"/>
      <c r="BY57" s="853"/>
      <c r="BZ57" s="853"/>
      <c r="CA57" s="853"/>
      <c r="CB57" s="853"/>
      <c r="CC57" s="854">
        <f>SUM(BH57:CB57)</f>
        <v>24</v>
      </c>
      <c r="CD57" s="855">
        <f t="shared" si="3"/>
        <v>24</v>
      </c>
      <c r="CE57" s="855">
        <f t="shared" si="4"/>
        <v>0</v>
      </c>
      <c r="CF57" s="850">
        <v>16.734999999999999</v>
      </c>
      <c r="CG57" s="834"/>
      <c r="CH57" s="834"/>
      <c r="CI57" s="851">
        <v>1.695487E-2</v>
      </c>
      <c r="CJ57" s="850">
        <v>987.03200000000004</v>
      </c>
      <c r="CK57" s="860" t="s">
        <v>1166</v>
      </c>
      <c r="CL57" s="834" t="s">
        <v>451</v>
      </c>
      <c r="CM57" s="834"/>
      <c r="CN57" s="834"/>
      <c r="CO57" s="853"/>
      <c r="CP57" s="853"/>
      <c r="CQ57" s="853"/>
      <c r="CR57" s="834" t="s">
        <v>457</v>
      </c>
      <c r="CS57" s="834" t="s">
        <v>463</v>
      </c>
      <c r="CT57" s="853"/>
      <c r="CU57" s="834"/>
      <c r="CV57" s="834"/>
      <c r="CW57" s="853"/>
      <c r="CX57" s="853"/>
      <c r="CY57" s="853"/>
      <c r="CZ57" s="853"/>
      <c r="DA57" s="853"/>
      <c r="DB57" s="853"/>
      <c r="DC57" s="853"/>
      <c r="DD57" s="834"/>
      <c r="DE57" s="834"/>
      <c r="DF57" s="853"/>
      <c r="DG57" s="834"/>
      <c r="DH57" s="834"/>
      <c r="DI57" s="853"/>
      <c r="DJ57" s="834"/>
      <c r="DK57" s="834"/>
      <c r="DL57" s="853"/>
      <c r="DM57" s="834"/>
      <c r="DN57" s="834"/>
      <c r="DO57" s="853"/>
      <c r="DP57" s="834" t="s">
        <v>451</v>
      </c>
      <c r="DQ57" s="834"/>
      <c r="DR57" s="853"/>
      <c r="DS57" s="834"/>
      <c r="DT57" s="834"/>
      <c r="DU57" s="853"/>
      <c r="DV57" s="853"/>
      <c r="DW57" s="853"/>
      <c r="DX57" s="853"/>
      <c r="DY57" s="834"/>
      <c r="DZ57" s="834"/>
      <c r="EA57" s="853"/>
      <c r="EB57" s="834"/>
      <c r="EC57" s="834"/>
      <c r="ED57" s="853"/>
      <c r="EE57" s="834"/>
      <c r="EF57" s="834"/>
      <c r="EG57" s="853"/>
      <c r="EH57" s="853" t="s">
        <v>457</v>
      </c>
      <c r="EI57" s="853"/>
      <c r="EJ57" s="853"/>
      <c r="EK57" s="834"/>
      <c r="EL57" s="834"/>
      <c r="EM57" s="853"/>
      <c r="EN57" s="863">
        <v>1</v>
      </c>
      <c r="EO57" s="834"/>
      <c r="EP57" s="856">
        <v>32</v>
      </c>
      <c r="EQ57" s="834" t="s">
        <v>451</v>
      </c>
      <c r="ER57" s="834"/>
      <c r="ES57" s="150" t="s">
        <v>1186</v>
      </c>
      <c r="ET57" s="150"/>
      <c r="EU57" s="834"/>
      <c r="EV57" s="834" t="s">
        <v>1187</v>
      </c>
      <c r="EW57" s="834"/>
      <c r="EX57" s="834" t="s">
        <v>1188</v>
      </c>
      <c r="EY57" s="834">
        <v>2</v>
      </c>
      <c r="EZ57" s="834">
        <v>52</v>
      </c>
      <c r="FA57" s="834" t="s">
        <v>1189</v>
      </c>
      <c r="FB57" s="834" t="s">
        <v>1190</v>
      </c>
      <c r="FC57" s="150" t="s">
        <v>1191</v>
      </c>
      <c r="FD57" s="834" t="s">
        <v>1192</v>
      </c>
      <c r="FE57" s="834" t="s">
        <v>1175</v>
      </c>
      <c r="FF57" s="150" t="s">
        <v>1176</v>
      </c>
    </row>
    <row r="58" spans="5:162" ht="82" customHeight="1" x14ac:dyDescent="0.2">
      <c r="E58" s="1101" t="s">
        <v>8723</v>
      </c>
      <c r="F58" s="1101" t="s">
        <v>8688</v>
      </c>
      <c r="G58" s="847" t="s">
        <v>27</v>
      </c>
      <c r="H58" s="847" t="s">
        <v>108</v>
      </c>
      <c r="I58" s="280" t="s">
        <v>3487</v>
      </c>
      <c r="J58" s="269" t="s">
        <v>3747</v>
      </c>
      <c r="K58" s="269" t="s">
        <v>1412</v>
      </c>
      <c r="L58" s="269">
        <v>2021</v>
      </c>
      <c r="M58" s="870">
        <v>44293</v>
      </c>
      <c r="N58" s="870">
        <v>44468</v>
      </c>
      <c r="O58" s="269"/>
      <c r="P58" s="269"/>
      <c r="Q58" s="269" t="s">
        <v>4614</v>
      </c>
      <c r="R58" s="269" t="s">
        <v>4785</v>
      </c>
      <c r="S58" s="269" t="s">
        <v>4939</v>
      </c>
      <c r="T58" s="269" t="s">
        <v>5116</v>
      </c>
      <c r="U58" s="269" t="s">
        <v>481</v>
      </c>
      <c r="V58" s="269" t="s">
        <v>481</v>
      </c>
      <c r="W58" s="269"/>
      <c r="X58" s="269"/>
      <c r="Y58" s="269"/>
      <c r="Z58" s="269"/>
      <c r="AA58" s="269" t="s">
        <v>5395</v>
      </c>
      <c r="AB58" s="269" t="s">
        <v>5395</v>
      </c>
      <c r="AC58" s="269" t="s">
        <v>5738</v>
      </c>
      <c r="AD58" s="269" t="s">
        <v>5395</v>
      </c>
      <c r="AE58" s="871">
        <v>0.5</v>
      </c>
      <c r="AF58" s="850">
        <f t="shared" si="1"/>
        <v>0.5</v>
      </c>
      <c r="AG58" s="850">
        <f t="shared" si="2"/>
        <v>0</v>
      </c>
      <c r="AH58" s="269"/>
      <c r="AI58" s="269"/>
      <c r="AJ58" s="269"/>
      <c r="AK58" s="269">
        <v>0.48499999999999999</v>
      </c>
      <c r="AL58" s="872">
        <v>0.97</v>
      </c>
      <c r="AM58" s="872">
        <v>5.0000000000000001E-3</v>
      </c>
      <c r="AN58" s="269">
        <v>0</v>
      </c>
      <c r="AO58" s="269">
        <v>1.4999999999999999E-2</v>
      </c>
      <c r="AP58" s="872">
        <v>0.03</v>
      </c>
      <c r="AQ58" s="269">
        <v>0</v>
      </c>
      <c r="AR58" s="269">
        <v>0</v>
      </c>
      <c r="AS58" s="872">
        <v>0</v>
      </c>
      <c r="AT58" s="872"/>
      <c r="AU58" s="872"/>
      <c r="AV58" s="872"/>
      <c r="AW58" s="872"/>
      <c r="AX58" s="872"/>
      <c r="AY58" s="269" t="s">
        <v>451</v>
      </c>
      <c r="AZ58" s="269"/>
      <c r="BA58" s="269"/>
      <c r="BB58" s="269"/>
      <c r="BC58" s="269">
        <v>0.59499999999999997</v>
      </c>
      <c r="BD58" s="872">
        <v>6.9000000000000006E-2</v>
      </c>
      <c r="BE58" s="269">
        <v>1</v>
      </c>
      <c r="BF58" s="269">
        <v>1</v>
      </c>
      <c r="BG58" s="269">
        <v>1</v>
      </c>
      <c r="BH58" s="269"/>
      <c r="BI58" s="269"/>
      <c r="BJ58" s="269"/>
      <c r="BK58" s="269"/>
      <c r="BL58" s="269"/>
      <c r="BM58" s="269"/>
      <c r="BN58" s="269"/>
      <c r="BO58" s="269"/>
      <c r="BP58" s="269"/>
      <c r="BQ58" s="269"/>
      <c r="BR58" s="269">
        <v>1</v>
      </c>
      <c r="BS58" s="269"/>
      <c r="BT58" s="269"/>
      <c r="BU58" s="269"/>
      <c r="BV58" s="269"/>
      <c r="BW58" s="269"/>
      <c r="BX58" s="269"/>
      <c r="BY58" s="269"/>
      <c r="BZ58" s="269"/>
      <c r="CA58" s="269"/>
      <c r="CB58" s="269"/>
      <c r="CC58" s="269">
        <v>1</v>
      </c>
      <c r="CD58" s="855">
        <f t="shared" si="3"/>
        <v>1</v>
      </c>
      <c r="CE58" s="855">
        <f t="shared" si="4"/>
        <v>0</v>
      </c>
      <c r="CF58" s="269"/>
      <c r="CG58" s="269"/>
      <c r="CH58" s="269"/>
      <c r="CI58" s="269"/>
      <c r="CJ58" s="269">
        <v>1.125</v>
      </c>
      <c r="CK58" s="269"/>
      <c r="CL58" s="269" t="s">
        <v>451</v>
      </c>
      <c r="CM58" s="269"/>
      <c r="CN58" s="269"/>
      <c r="CO58" s="269"/>
      <c r="CP58" s="269"/>
      <c r="CQ58" s="269">
        <v>1</v>
      </c>
      <c r="CR58" s="269" t="s">
        <v>451</v>
      </c>
      <c r="CS58" s="269"/>
      <c r="CT58" s="269"/>
      <c r="CU58" s="269" t="s">
        <v>451</v>
      </c>
      <c r="CV58" s="269"/>
      <c r="CW58" s="269"/>
      <c r="CX58" s="269" t="s">
        <v>457</v>
      </c>
      <c r="CY58" s="269" t="s">
        <v>6629</v>
      </c>
      <c r="CZ58" s="269">
        <v>64</v>
      </c>
      <c r="DA58" s="269" t="s">
        <v>451</v>
      </c>
      <c r="DB58" s="269"/>
      <c r="DC58" s="269"/>
      <c r="DD58" s="269" t="s">
        <v>451</v>
      </c>
      <c r="DE58" s="269"/>
      <c r="DF58" s="269"/>
      <c r="DG58" s="269" t="s">
        <v>457</v>
      </c>
      <c r="DH58" s="269" t="s">
        <v>6667</v>
      </c>
      <c r="DI58" s="269">
        <v>716</v>
      </c>
      <c r="DJ58" s="269" t="s">
        <v>451</v>
      </c>
      <c r="DK58" s="269"/>
      <c r="DL58" s="269"/>
      <c r="DM58" s="269"/>
      <c r="DN58" s="269"/>
      <c r="DO58" s="269"/>
      <c r="DP58" s="269" t="s">
        <v>457</v>
      </c>
      <c r="DQ58" s="269" t="s">
        <v>6667</v>
      </c>
      <c r="DR58" s="269">
        <v>19</v>
      </c>
      <c r="DS58" s="269" t="s">
        <v>451</v>
      </c>
      <c r="DT58" s="269"/>
      <c r="DU58" s="269"/>
      <c r="DV58" s="269" t="s">
        <v>451</v>
      </c>
      <c r="DW58" s="269"/>
      <c r="DX58" s="269"/>
      <c r="DY58" s="269" t="s">
        <v>451</v>
      </c>
      <c r="DZ58" s="269"/>
      <c r="EA58" s="269"/>
      <c r="EB58" s="269" t="s">
        <v>451</v>
      </c>
      <c r="EC58" s="269"/>
      <c r="ED58" s="269"/>
      <c r="EE58" s="269" t="s">
        <v>451</v>
      </c>
      <c r="EF58" s="269"/>
      <c r="EG58" s="269"/>
      <c r="EH58" s="269" t="s">
        <v>451</v>
      </c>
      <c r="EI58" s="269"/>
      <c r="EJ58" s="269"/>
      <c r="EK58" s="269"/>
      <c r="EL58" s="269"/>
      <c r="EM58" s="269"/>
      <c r="EN58" s="269"/>
      <c r="EO58" s="269"/>
      <c r="EP58" s="269"/>
      <c r="EQ58" s="269" t="s">
        <v>451</v>
      </c>
      <c r="ER58" s="269"/>
      <c r="ES58" s="269"/>
      <c r="ET58" s="269" t="s">
        <v>7107</v>
      </c>
      <c r="EU58" s="269"/>
      <c r="EV58" s="269"/>
      <c r="EW58" s="269"/>
      <c r="EX58" s="269"/>
      <c r="EY58" s="269"/>
      <c r="EZ58" s="269"/>
      <c r="FA58" s="269" t="s">
        <v>7551</v>
      </c>
      <c r="FB58" s="269" t="s">
        <v>7803</v>
      </c>
      <c r="FC58" s="269" t="s">
        <v>8026</v>
      </c>
      <c r="FD58" s="269" t="s">
        <v>1174</v>
      </c>
      <c r="FE58" s="269" t="s">
        <v>1175</v>
      </c>
      <c r="FF58" s="269" t="s">
        <v>1176</v>
      </c>
    </row>
    <row r="59" spans="5:162" ht="72" customHeight="1" x14ac:dyDescent="0.2">
      <c r="E59" s="1101" t="s">
        <v>8723</v>
      </c>
      <c r="F59" s="1101" t="s">
        <v>8688</v>
      </c>
      <c r="G59" s="847" t="s">
        <v>27</v>
      </c>
      <c r="H59" s="847" t="s">
        <v>108</v>
      </c>
      <c r="I59" s="280" t="s">
        <v>3488</v>
      </c>
      <c r="J59" s="280" t="s">
        <v>3748</v>
      </c>
      <c r="K59" s="280" t="s">
        <v>3748</v>
      </c>
      <c r="L59" s="280">
        <v>2021</v>
      </c>
      <c r="M59" s="868">
        <v>44225</v>
      </c>
      <c r="N59" s="868">
        <v>44421</v>
      </c>
      <c r="O59" s="280"/>
      <c r="P59" s="280"/>
      <c r="Q59" s="280" t="s">
        <v>4615</v>
      </c>
      <c r="R59" s="150" t="s">
        <v>4786</v>
      </c>
      <c r="S59" s="280" t="s">
        <v>4940</v>
      </c>
      <c r="T59" s="280" t="s">
        <v>5117</v>
      </c>
      <c r="U59" s="280"/>
      <c r="V59" s="280"/>
      <c r="W59" s="280"/>
      <c r="X59" s="280"/>
      <c r="Y59" s="280"/>
      <c r="Z59" s="280"/>
      <c r="AA59" s="280" t="s">
        <v>5396</v>
      </c>
      <c r="AB59" s="280" t="s">
        <v>5396</v>
      </c>
      <c r="AC59" s="280" t="s">
        <v>5739</v>
      </c>
      <c r="AD59" s="280" t="s">
        <v>5396</v>
      </c>
      <c r="AE59" s="871">
        <v>0.313</v>
      </c>
      <c r="AF59" s="850">
        <f t="shared" si="1"/>
        <v>0.313</v>
      </c>
      <c r="AG59" s="850">
        <f t="shared" si="2"/>
        <v>0</v>
      </c>
      <c r="AH59" s="269"/>
      <c r="AI59" s="269"/>
      <c r="AJ59" s="269"/>
      <c r="AK59" s="269">
        <v>0.313</v>
      </c>
      <c r="AL59" s="872">
        <v>1</v>
      </c>
      <c r="AM59" s="269"/>
      <c r="AN59" s="269"/>
      <c r="AO59" s="269"/>
      <c r="AP59" s="269"/>
      <c r="AQ59" s="269"/>
      <c r="AR59" s="872"/>
      <c r="AS59" s="269"/>
      <c r="AT59" s="269"/>
      <c r="AU59" s="269"/>
      <c r="AV59" s="269"/>
      <c r="AW59" s="269"/>
      <c r="AX59" s="269"/>
      <c r="AY59" s="269"/>
      <c r="AZ59" s="269" t="s">
        <v>5996</v>
      </c>
      <c r="BA59" s="269"/>
      <c r="BB59" s="269"/>
      <c r="BC59" s="269">
        <v>1.3</v>
      </c>
      <c r="BD59" s="872">
        <v>0.157</v>
      </c>
      <c r="BE59" s="269">
        <v>1</v>
      </c>
      <c r="BF59" s="269">
        <v>1</v>
      </c>
      <c r="BG59" s="269">
        <v>1</v>
      </c>
      <c r="BH59" s="269"/>
      <c r="BI59" s="269"/>
      <c r="BJ59" s="872"/>
      <c r="BK59" s="269"/>
      <c r="BL59" s="269"/>
      <c r="BM59" s="269"/>
      <c r="BN59" s="269"/>
      <c r="BO59" s="269"/>
      <c r="BP59" s="269"/>
      <c r="BQ59" s="269"/>
      <c r="BR59" s="269">
        <v>1</v>
      </c>
      <c r="BS59" s="269"/>
      <c r="BT59" s="269"/>
      <c r="BU59" s="269"/>
      <c r="BV59" s="269"/>
      <c r="BW59" s="269"/>
      <c r="BX59" s="269"/>
      <c r="BY59" s="269"/>
      <c r="BZ59" s="269"/>
      <c r="CA59" s="269"/>
      <c r="CB59" s="269"/>
      <c r="CC59" s="269">
        <v>1</v>
      </c>
      <c r="CD59" s="855">
        <f t="shared" si="3"/>
        <v>1</v>
      </c>
      <c r="CE59" s="855">
        <f t="shared" si="4"/>
        <v>0</v>
      </c>
      <c r="CF59" s="269">
        <v>0.12</v>
      </c>
      <c r="CG59" s="269"/>
      <c r="CH59" s="269"/>
      <c r="CI59" s="269">
        <v>7.4</v>
      </c>
      <c r="CJ59" s="269">
        <v>1.613</v>
      </c>
      <c r="CK59" s="269" t="s">
        <v>1166</v>
      </c>
      <c r="CL59" s="269" t="s">
        <v>451</v>
      </c>
      <c r="CM59" s="269"/>
      <c r="CN59" s="269"/>
      <c r="CO59" s="269"/>
      <c r="CP59" s="269"/>
      <c r="CQ59" s="269"/>
      <c r="CR59" s="269" t="s">
        <v>457</v>
      </c>
      <c r="CS59" s="269" t="s">
        <v>6458</v>
      </c>
      <c r="CT59" s="269">
        <v>70</v>
      </c>
      <c r="CU59" s="269" t="s">
        <v>451</v>
      </c>
      <c r="CV59" s="269"/>
      <c r="CW59" s="269"/>
      <c r="CX59" s="269" t="s">
        <v>451</v>
      </c>
      <c r="CY59" s="269"/>
      <c r="CZ59" s="269"/>
      <c r="DA59" s="269" t="s">
        <v>451</v>
      </c>
      <c r="DB59" s="269"/>
      <c r="DC59" s="269"/>
      <c r="DD59" s="269" t="s">
        <v>451</v>
      </c>
      <c r="DE59" s="269"/>
      <c r="DF59" s="269"/>
      <c r="DG59" s="269" t="s">
        <v>457</v>
      </c>
      <c r="DH59" s="269" t="s">
        <v>6458</v>
      </c>
      <c r="DI59" s="269">
        <v>10</v>
      </c>
      <c r="DJ59" s="269" t="s">
        <v>451</v>
      </c>
      <c r="DK59" s="269"/>
      <c r="DL59" s="269"/>
      <c r="DM59" s="269" t="s">
        <v>451</v>
      </c>
      <c r="DN59" s="269"/>
      <c r="DO59" s="269"/>
      <c r="DP59" s="269" t="s">
        <v>451</v>
      </c>
      <c r="DQ59" s="269"/>
      <c r="DR59" s="269"/>
      <c r="DS59" s="269" t="s">
        <v>451</v>
      </c>
      <c r="DT59" s="269"/>
      <c r="DU59" s="269"/>
      <c r="DV59" s="269" t="s">
        <v>451</v>
      </c>
      <c r="DW59" s="269"/>
      <c r="DX59" s="269"/>
      <c r="DY59" s="269" t="s">
        <v>451</v>
      </c>
      <c r="DZ59" s="269"/>
      <c r="EA59" s="269"/>
      <c r="EB59" s="269" t="s">
        <v>451</v>
      </c>
      <c r="EC59" s="269"/>
      <c r="ED59" s="269"/>
      <c r="EE59" s="269" t="s">
        <v>451</v>
      </c>
      <c r="EF59" s="269"/>
      <c r="EG59" s="269"/>
      <c r="EH59" s="269" t="s">
        <v>457</v>
      </c>
      <c r="EI59" s="269" t="s">
        <v>6862</v>
      </c>
      <c r="EJ59" s="269">
        <v>7</v>
      </c>
      <c r="EK59" s="269"/>
      <c r="EL59" s="269"/>
      <c r="EM59" s="269"/>
      <c r="EN59" s="269"/>
      <c r="EO59" s="269"/>
      <c r="EP59" s="269"/>
      <c r="EQ59" s="269" t="s">
        <v>451</v>
      </c>
      <c r="ER59" s="269"/>
      <c r="ES59" s="269"/>
      <c r="ET59" s="269"/>
      <c r="EU59" s="269"/>
      <c r="EV59" s="269"/>
      <c r="EW59" s="269"/>
      <c r="EX59" s="269"/>
      <c r="EY59" s="269"/>
      <c r="EZ59" s="269"/>
      <c r="FA59" s="269" t="s">
        <v>7552</v>
      </c>
      <c r="FB59" s="269" t="s">
        <v>7804</v>
      </c>
      <c r="FC59" s="269" t="s">
        <v>8027</v>
      </c>
      <c r="FD59" s="269" t="s">
        <v>1174</v>
      </c>
      <c r="FE59" s="269" t="s">
        <v>1175</v>
      </c>
      <c r="FF59" s="269" t="s">
        <v>1176</v>
      </c>
    </row>
    <row r="60" spans="5:162" ht="66" customHeight="1" x14ac:dyDescent="0.2">
      <c r="E60" s="1101" t="s">
        <v>8723</v>
      </c>
      <c r="F60" s="1101" t="s">
        <v>8688</v>
      </c>
      <c r="G60" s="847" t="s">
        <v>27</v>
      </c>
      <c r="H60" s="847" t="s">
        <v>108</v>
      </c>
      <c r="I60" s="280" t="s">
        <v>3489</v>
      </c>
      <c r="J60" s="269" t="s">
        <v>3749</v>
      </c>
      <c r="K60" s="269" t="s">
        <v>689</v>
      </c>
      <c r="L60" s="269" t="s">
        <v>3988</v>
      </c>
      <c r="M60" s="870">
        <v>44251</v>
      </c>
      <c r="N60" s="870">
        <v>44561</v>
      </c>
      <c r="O60" s="269" t="s">
        <v>4233</v>
      </c>
      <c r="P60" s="269" t="s">
        <v>4436</v>
      </c>
      <c r="Q60" s="269" t="s">
        <v>4616</v>
      </c>
      <c r="R60" s="269" t="s">
        <v>4787</v>
      </c>
      <c r="S60" s="280" t="s">
        <v>4941</v>
      </c>
      <c r="T60" s="280" t="s">
        <v>5118</v>
      </c>
      <c r="U60" s="280" t="s">
        <v>5268</v>
      </c>
      <c r="V60" s="280"/>
      <c r="W60" s="280"/>
      <c r="X60" s="280"/>
      <c r="Y60" s="280"/>
      <c r="Z60" s="280"/>
      <c r="AA60" s="280" t="s">
        <v>5397</v>
      </c>
      <c r="AB60" s="280" t="s">
        <v>5397</v>
      </c>
      <c r="AC60" s="280" t="s">
        <v>5739</v>
      </c>
      <c r="AD60" s="280" t="s">
        <v>5397</v>
      </c>
      <c r="AE60" s="861">
        <v>1.2829999999999999</v>
      </c>
      <c r="AF60" s="850">
        <f t="shared" si="1"/>
        <v>1.2834000000000001</v>
      </c>
      <c r="AG60" s="850">
        <f t="shared" si="2"/>
        <v>4.0000000000017799E-4</v>
      </c>
      <c r="AH60" s="280"/>
      <c r="AI60" s="280"/>
      <c r="AJ60" s="280"/>
      <c r="AK60" s="280">
        <v>1.242</v>
      </c>
      <c r="AL60" s="223">
        <v>0.9677</v>
      </c>
      <c r="AM60" s="223">
        <v>3.9699999999999996E-3</v>
      </c>
      <c r="AN60" s="280"/>
      <c r="AO60" s="280">
        <v>3.5400000000000001E-2</v>
      </c>
      <c r="AP60" s="223">
        <v>2.76E-2</v>
      </c>
      <c r="AQ60" s="280"/>
      <c r="AR60" s="280">
        <v>6.0000000000000001E-3</v>
      </c>
      <c r="AS60" s="223">
        <v>4.6699999999999997E-3</v>
      </c>
      <c r="AT60" s="223"/>
      <c r="AU60" s="223"/>
      <c r="AV60" s="223"/>
      <c r="AW60" s="223"/>
      <c r="AX60" s="223"/>
      <c r="AY60" s="280" t="s">
        <v>457</v>
      </c>
      <c r="AZ60" s="280" t="s">
        <v>1501</v>
      </c>
      <c r="BA60" s="280" t="s">
        <v>809</v>
      </c>
      <c r="BB60" s="280"/>
      <c r="BC60" s="280"/>
      <c r="BD60" s="280"/>
      <c r="BE60" s="280">
        <v>2</v>
      </c>
      <c r="BF60" s="280">
        <v>2</v>
      </c>
      <c r="BG60" s="280">
        <v>2</v>
      </c>
      <c r="BH60" s="280"/>
      <c r="BI60" s="280"/>
      <c r="BJ60" s="280"/>
      <c r="BK60" s="280"/>
      <c r="BL60" s="280"/>
      <c r="BM60" s="280"/>
      <c r="BN60" s="280"/>
      <c r="BO60" s="280"/>
      <c r="BP60" s="280"/>
      <c r="BQ60" s="280"/>
      <c r="BR60" s="280"/>
      <c r="BS60" s="280">
        <v>2</v>
      </c>
      <c r="BT60" s="280"/>
      <c r="BU60" s="280"/>
      <c r="BV60" s="280"/>
      <c r="BW60" s="280"/>
      <c r="BX60" s="280"/>
      <c r="BY60" s="280"/>
      <c r="BZ60" s="280"/>
      <c r="CA60" s="280"/>
      <c r="CB60" s="280"/>
      <c r="CC60" s="280">
        <v>2</v>
      </c>
      <c r="CD60" s="855">
        <f t="shared" si="3"/>
        <v>2</v>
      </c>
      <c r="CE60" s="855">
        <f t="shared" si="4"/>
        <v>0</v>
      </c>
      <c r="CF60" s="280">
        <v>1.1459999999999999</v>
      </c>
      <c r="CG60" s="280"/>
      <c r="CH60" s="280"/>
      <c r="CI60" s="280">
        <v>9.6</v>
      </c>
      <c r="CJ60" s="280">
        <v>11.94</v>
      </c>
      <c r="CK60" s="280" t="s">
        <v>6305</v>
      </c>
      <c r="CL60" s="280" t="s">
        <v>451</v>
      </c>
      <c r="CM60" s="280"/>
      <c r="CN60" s="280"/>
      <c r="CO60" s="280"/>
      <c r="CP60" s="280"/>
      <c r="CQ60" s="280"/>
      <c r="CR60" s="280" t="s">
        <v>451</v>
      </c>
      <c r="CS60" s="280"/>
      <c r="CT60" s="280"/>
      <c r="CU60" s="280" t="s">
        <v>457</v>
      </c>
      <c r="CV60" s="280" t="s">
        <v>6532</v>
      </c>
      <c r="CW60" s="280">
        <v>25</v>
      </c>
      <c r="CX60" s="280" t="s">
        <v>457</v>
      </c>
      <c r="CY60" s="280" t="s">
        <v>6630</v>
      </c>
      <c r="CZ60" s="280">
        <v>169</v>
      </c>
      <c r="DA60" s="280" t="s">
        <v>451</v>
      </c>
      <c r="DB60" s="280"/>
      <c r="DC60" s="280"/>
      <c r="DD60" s="280" t="s">
        <v>451</v>
      </c>
      <c r="DE60" s="280"/>
      <c r="DF60" s="280"/>
      <c r="DG60" s="280" t="s">
        <v>451</v>
      </c>
      <c r="DH60" s="280"/>
      <c r="DI60" s="280"/>
      <c r="DJ60" s="280" t="s">
        <v>451</v>
      </c>
      <c r="DK60" s="280"/>
      <c r="DL60" s="280"/>
      <c r="DM60" s="280"/>
      <c r="DN60" s="280"/>
      <c r="DO60" s="280"/>
      <c r="DP60" s="280" t="s">
        <v>451</v>
      </c>
      <c r="DQ60" s="280"/>
      <c r="DR60" s="280"/>
      <c r="DS60" s="280" t="s">
        <v>451</v>
      </c>
      <c r="DT60" s="280"/>
      <c r="DU60" s="280"/>
      <c r="DV60" s="280" t="s">
        <v>457</v>
      </c>
      <c r="DW60" s="280" t="s">
        <v>6806</v>
      </c>
      <c r="DX60" s="280">
        <v>194</v>
      </c>
      <c r="DY60" s="280" t="s">
        <v>451</v>
      </c>
      <c r="DZ60" s="280"/>
      <c r="EA60" s="280"/>
      <c r="EB60" s="280" t="s">
        <v>451</v>
      </c>
      <c r="EC60" s="280"/>
      <c r="ED60" s="280"/>
      <c r="EE60" s="280" t="s">
        <v>451</v>
      </c>
      <c r="EF60" s="280"/>
      <c r="EG60" s="280"/>
      <c r="EH60" s="280" t="s">
        <v>451</v>
      </c>
      <c r="EI60" s="280"/>
      <c r="EJ60" s="280"/>
      <c r="EK60" s="280"/>
      <c r="EL60" s="280"/>
      <c r="EM60" s="280"/>
      <c r="EN60" s="280"/>
      <c r="EO60" s="280"/>
      <c r="EP60" s="280"/>
      <c r="EQ60" s="280" t="s">
        <v>451</v>
      </c>
      <c r="ER60" s="280"/>
      <c r="ES60" s="280" t="s">
        <v>6983</v>
      </c>
      <c r="ET60" s="280"/>
      <c r="EU60" s="280"/>
      <c r="EV60" s="280"/>
      <c r="EW60" s="280"/>
      <c r="EX60" s="280"/>
      <c r="EY60" s="280"/>
      <c r="EZ60" s="280"/>
      <c r="FA60" s="280" t="s">
        <v>7553</v>
      </c>
      <c r="FB60" s="280" t="s">
        <v>7805</v>
      </c>
      <c r="FC60" s="280" t="s">
        <v>8028</v>
      </c>
      <c r="FD60" s="280" t="s">
        <v>1174</v>
      </c>
      <c r="FE60" s="280" t="s">
        <v>1175</v>
      </c>
      <c r="FF60" s="280" t="s">
        <v>1176</v>
      </c>
    </row>
    <row r="61" spans="5:162" ht="86" customHeight="1" x14ac:dyDescent="0.2">
      <c r="E61" s="1101" t="s">
        <v>8723</v>
      </c>
      <c r="F61" s="1101" t="s">
        <v>8688</v>
      </c>
      <c r="G61" s="847" t="s">
        <v>27</v>
      </c>
      <c r="H61" s="847" t="s">
        <v>108</v>
      </c>
      <c r="I61" s="280" t="s">
        <v>3490</v>
      </c>
      <c r="J61" s="280" t="s">
        <v>3750</v>
      </c>
      <c r="K61" s="280" t="s">
        <v>3927</v>
      </c>
      <c r="L61" s="280">
        <v>2021</v>
      </c>
      <c r="M61" s="868">
        <v>44225</v>
      </c>
      <c r="N61" s="868">
        <v>44561</v>
      </c>
      <c r="O61" s="280"/>
      <c r="P61" s="280"/>
      <c r="Q61" s="269" t="s">
        <v>4617</v>
      </c>
      <c r="R61" s="280" t="s">
        <v>4788</v>
      </c>
      <c r="S61" s="280" t="s">
        <v>4942</v>
      </c>
      <c r="T61" s="280" t="s">
        <v>5119</v>
      </c>
      <c r="U61" s="280"/>
      <c r="V61" s="280"/>
      <c r="W61" s="280"/>
      <c r="X61" s="280"/>
      <c r="Y61" s="280"/>
      <c r="Z61" s="280"/>
      <c r="AA61" s="280" t="s">
        <v>5398</v>
      </c>
      <c r="AB61" s="280" t="s">
        <v>5638</v>
      </c>
      <c r="AC61" s="280" t="s">
        <v>5740</v>
      </c>
      <c r="AD61" s="280" t="s">
        <v>5638</v>
      </c>
      <c r="AE61" s="861">
        <v>0.17299999999999999</v>
      </c>
      <c r="AF61" s="850">
        <f t="shared" si="1"/>
        <v>0.17299999999999999</v>
      </c>
      <c r="AG61" s="850">
        <f t="shared" si="2"/>
        <v>0</v>
      </c>
      <c r="AH61" s="280"/>
      <c r="AI61" s="280"/>
      <c r="AJ61" s="280"/>
      <c r="AK61" s="280">
        <v>0.14699999999999999</v>
      </c>
      <c r="AL61" s="223">
        <v>0.85</v>
      </c>
      <c r="AM61" s="223">
        <v>1E-3</v>
      </c>
      <c r="AN61" s="280"/>
      <c r="AO61" s="280">
        <v>1.0999999999999999E-2</v>
      </c>
      <c r="AP61" s="223">
        <v>6.3E-2</v>
      </c>
      <c r="AQ61" s="280"/>
      <c r="AR61" s="280">
        <v>1.4999999999999999E-2</v>
      </c>
      <c r="AS61" s="280">
        <v>8.6999999999999994E-2</v>
      </c>
      <c r="AT61" s="280"/>
      <c r="AU61" s="280"/>
      <c r="AV61" s="280"/>
      <c r="AW61" s="280"/>
      <c r="AX61" s="280"/>
      <c r="AY61" s="280" t="s">
        <v>451</v>
      </c>
      <c r="AZ61" s="280"/>
      <c r="BA61" s="280"/>
      <c r="BB61" s="280"/>
      <c r="BC61" s="280">
        <v>4.0000000000000001E-3</v>
      </c>
      <c r="BD61" s="280">
        <v>2.0000000000000001E-4</v>
      </c>
      <c r="BE61" s="280">
        <v>1</v>
      </c>
      <c r="BF61" s="280">
        <v>1</v>
      </c>
      <c r="BG61" s="280">
        <v>1</v>
      </c>
      <c r="BH61" s="280"/>
      <c r="BI61" s="280"/>
      <c r="BJ61" s="280"/>
      <c r="BK61" s="280"/>
      <c r="BL61" s="280"/>
      <c r="BM61" s="280"/>
      <c r="BN61" s="280"/>
      <c r="BO61" s="280"/>
      <c r="BP61" s="280"/>
      <c r="BQ61" s="280"/>
      <c r="BR61" s="280">
        <v>1</v>
      </c>
      <c r="BS61" s="280"/>
      <c r="BT61" s="280"/>
      <c r="BU61" s="280"/>
      <c r="BV61" s="280"/>
      <c r="BW61" s="280"/>
      <c r="BX61" s="280"/>
      <c r="BY61" s="280"/>
      <c r="BZ61" s="280"/>
      <c r="CA61" s="280"/>
      <c r="CB61" s="280"/>
      <c r="CC61" s="280">
        <v>1</v>
      </c>
      <c r="CD61" s="855">
        <f t="shared" si="3"/>
        <v>1</v>
      </c>
      <c r="CE61" s="855">
        <f t="shared" si="4"/>
        <v>0</v>
      </c>
      <c r="CF61" s="280">
        <v>0.3</v>
      </c>
      <c r="CG61" s="280"/>
      <c r="CH61" s="280"/>
      <c r="CI61" s="280"/>
      <c r="CJ61" s="280">
        <v>2.8029999999999999</v>
      </c>
      <c r="CK61" s="280" t="s">
        <v>6305</v>
      </c>
      <c r="CL61" s="280" t="s">
        <v>451</v>
      </c>
      <c r="CM61" s="280"/>
      <c r="CN61" s="280"/>
      <c r="CO61" s="280"/>
      <c r="CP61" s="280"/>
      <c r="CQ61" s="280">
        <v>1</v>
      </c>
      <c r="CR61" s="280"/>
      <c r="CS61" s="280"/>
      <c r="CT61" s="280"/>
      <c r="CU61" s="280" t="s">
        <v>457</v>
      </c>
      <c r="CV61" s="280" t="s">
        <v>6533</v>
      </c>
      <c r="CW61" s="280">
        <v>40</v>
      </c>
      <c r="CX61" s="280" t="s">
        <v>451</v>
      </c>
      <c r="CY61" s="280"/>
      <c r="CZ61" s="280"/>
      <c r="DA61" s="280" t="s">
        <v>451</v>
      </c>
      <c r="DB61" s="280"/>
      <c r="DC61" s="280"/>
      <c r="DD61" s="280" t="s">
        <v>451</v>
      </c>
      <c r="DE61" s="280"/>
      <c r="DF61" s="280"/>
      <c r="DG61" s="280" t="s">
        <v>451</v>
      </c>
      <c r="DH61" s="280"/>
      <c r="DI61" s="280"/>
      <c r="DJ61" s="280" t="s">
        <v>451</v>
      </c>
      <c r="DK61" s="280"/>
      <c r="DL61" s="280"/>
      <c r="DM61" s="280"/>
      <c r="DN61" s="280"/>
      <c r="DO61" s="280"/>
      <c r="DP61" s="280" t="s">
        <v>451</v>
      </c>
      <c r="DQ61" s="280"/>
      <c r="DR61" s="280"/>
      <c r="DS61" s="280" t="s">
        <v>451</v>
      </c>
      <c r="DT61" s="280"/>
      <c r="DU61" s="280"/>
      <c r="DV61" s="280" t="s">
        <v>451</v>
      </c>
      <c r="DW61" s="280"/>
      <c r="DX61" s="280"/>
      <c r="DY61" s="280" t="s">
        <v>451</v>
      </c>
      <c r="DZ61" s="280"/>
      <c r="EA61" s="280"/>
      <c r="EB61" s="280" t="s">
        <v>451</v>
      </c>
      <c r="EC61" s="280"/>
      <c r="ED61" s="280"/>
      <c r="EE61" s="280" t="s">
        <v>451</v>
      </c>
      <c r="EF61" s="280"/>
      <c r="EG61" s="280"/>
      <c r="EH61" s="280" t="s">
        <v>972</v>
      </c>
      <c r="EI61" s="280" t="s">
        <v>6863</v>
      </c>
      <c r="EJ61" s="280">
        <v>5</v>
      </c>
      <c r="EK61" s="280"/>
      <c r="EL61" s="280"/>
      <c r="EM61" s="280"/>
      <c r="EN61" s="280"/>
      <c r="EO61" s="280"/>
      <c r="EP61" s="280"/>
      <c r="EQ61" s="280" t="s">
        <v>451</v>
      </c>
      <c r="ER61" s="280"/>
      <c r="ES61" s="280"/>
      <c r="ET61" s="280"/>
      <c r="EU61" s="280"/>
      <c r="EV61" s="280"/>
      <c r="EW61" s="280"/>
      <c r="EX61" s="280"/>
      <c r="EY61" s="280"/>
      <c r="EZ61" s="280"/>
      <c r="FA61" s="280" t="s">
        <v>7554</v>
      </c>
      <c r="FB61" s="280" t="s">
        <v>7806</v>
      </c>
      <c r="FC61" s="280" t="s">
        <v>8029</v>
      </c>
      <c r="FD61" s="280" t="s">
        <v>1174</v>
      </c>
      <c r="FE61" s="280" t="s">
        <v>1175</v>
      </c>
      <c r="FF61" s="280" t="s">
        <v>1176</v>
      </c>
    </row>
    <row r="62" spans="5:162" ht="77" customHeight="1" x14ac:dyDescent="0.2">
      <c r="E62" s="1101" t="s">
        <v>8723</v>
      </c>
      <c r="F62" s="1101" t="s">
        <v>8688</v>
      </c>
      <c r="G62" s="847" t="s">
        <v>27</v>
      </c>
      <c r="H62" s="847" t="s">
        <v>108</v>
      </c>
      <c r="I62" s="280" t="s">
        <v>3491</v>
      </c>
      <c r="J62" s="280" t="s">
        <v>3751</v>
      </c>
      <c r="K62" s="280" t="s">
        <v>3751</v>
      </c>
      <c r="L62" s="280">
        <v>2021</v>
      </c>
      <c r="M62" s="868" t="s">
        <v>4009</v>
      </c>
      <c r="N62" s="868" t="s">
        <v>4137</v>
      </c>
      <c r="O62" s="280"/>
      <c r="P62" s="280"/>
      <c r="Q62" s="280" t="s">
        <v>4618</v>
      </c>
      <c r="R62" s="280" t="s">
        <v>4789</v>
      </c>
      <c r="S62" s="280" t="s">
        <v>4943</v>
      </c>
      <c r="T62" s="280" t="s">
        <v>5120</v>
      </c>
      <c r="U62" s="280"/>
      <c r="V62" s="280"/>
      <c r="W62" s="280"/>
      <c r="X62" s="280"/>
      <c r="Y62" s="280"/>
      <c r="Z62" s="280"/>
      <c r="AA62" s="280" t="s">
        <v>5399</v>
      </c>
      <c r="AB62" s="280" t="s">
        <v>5399</v>
      </c>
      <c r="AC62" s="280" t="s">
        <v>5738</v>
      </c>
      <c r="AD62" s="280" t="s">
        <v>5399</v>
      </c>
      <c r="AE62" s="861">
        <v>0.5</v>
      </c>
      <c r="AF62" s="850">
        <f t="shared" si="1"/>
        <v>0.5</v>
      </c>
      <c r="AG62" s="850">
        <f t="shared" si="2"/>
        <v>0</v>
      </c>
      <c r="AH62" s="280"/>
      <c r="AI62" s="280"/>
      <c r="AJ62" s="280"/>
      <c r="AK62" s="280">
        <v>0.48499999999999999</v>
      </c>
      <c r="AL62" s="223">
        <v>0.97</v>
      </c>
      <c r="AM62" s="223">
        <v>0.04</v>
      </c>
      <c r="AN62" s="280"/>
      <c r="AO62" s="280">
        <v>1.4999999999999999E-2</v>
      </c>
      <c r="AP62" s="223">
        <v>0.03</v>
      </c>
      <c r="AQ62" s="280">
        <v>0</v>
      </c>
      <c r="AR62" s="280">
        <v>0</v>
      </c>
      <c r="AS62" s="280">
        <v>0</v>
      </c>
      <c r="AT62" s="280"/>
      <c r="AU62" s="280"/>
      <c r="AV62" s="280"/>
      <c r="AW62" s="280"/>
      <c r="AX62" s="280"/>
      <c r="AY62" s="280" t="s">
        <v>451</v>
      </c>
      <c r="AZ62" s="280"/>
      <c r="BA62" s="280"/>
      <c r="BB62" s="280"/>
      <c r="BC62" s="280"/>
      <c r="BD62" s="280"/>
      <c r="BE62" s="280">
        <v>1</v>
      </c>
      <c r="BF62" s="280">
        <v>1</v>
      </c>
      <c r="BG62" s="280">
        <v>1</v>
      </c>
      <c r="BH62" s="280"/>
      <c r="BI62" s="280"/>
      <c r="BJ62" s="280"/>
      <c r="BK62" s="280"/>
      <c r="BL62" s="280"/>
      <c r="BM62" s="280"/>
      <c r="BN62" s="280"/>
      <c r="BO62" s="280"/>
      <c r="BP62" s="280"/>
      <c r="BQ62" s="280"/>
      <c r="BR62" s="280"/>
      <c r="BS62" s="280">
        <v>1</v>
      </c>
      <c r="BT62" s="280"/>
      <c r="BU62" s="280"/>
      <c r="BV62" s="280"/>
      <c r="BW62" s="280"/>
      <c r="BX62" s="280"/>
      <c r="BY62" s="280"/>
      <c r="BZ62" s="280"/>
      <c r="CA62" s="280"/>
      <c r="CB62" s="280"/>
      <c r="CC62" s="280">
        <v>1</v>
      </c>
      <c r="CD62" s="855">
        <f t="shared" si="3"/>
        <v>1</v>
      </c>
      <c r="CE62" s="855">
        <f t="shared" si="4"/>
        <v>0</v>
      </c>
      <c r="CF62" s="280">
        <v>0.5</v>
      </c>
      <c r="CG62" s="280"/>
      <c r="CH62" s="280"/>
      <c r="CI62" s="280">
        <v>50</v>
      </c>
      <c r="CJ62" s="280">
        <v>1.179</v>
      </c>
      <c r="CK62" s="280" t="s">
        <v>1166</v>
      </c>
      <c r="CL62" s="280" t="s">
        <v>451</v>
      </c>
      <c r="CM62" s="280"/>
      <c r="CN62" s="280"/>
      <c r="CO62" s="280"/>
      <c r="CP62" s="280"/>
      <c r="CQ62" s="280">
        <v>1</v>
      </c>
      <c r="CR62" s="280" t="s">
        <v>451</v>
      </c>
      <c r="CS62" s="280"/>
      <c r="CT62" s="280"/>
      <c r="CU62" s="280" t="s">
        <v>451</v>
      </c>
      <c r="CV62" s="280"/>
      <c r="CW62" s="280"/>
      <c r="CX62" s="280" t="s">
        <v>457</v>
      </c>
      <c r="CY62" s="280" t="s">
        <v>6631</v>
      </c>
      <c r="CZ62" s="280">
        <v>45</v>
      </c>
      <c r="DA62" s="280" t="s">
        <v>451</v>
      </c>
      <c r="DB62" s="280"/>
      <c r="DC62" s="280"/>
      <c r="DD62" s="280" t="s">
        <v>451</v>
      </c>
      <c r="DE62" s="280"/>
      <c r="DF62" s="280"/>
      <c r="DG62" s="280" t="s">
        <v>451</v>
      </c>
      <c r="DH62" s="280"/>
      <c r="DI62" s="280"/>
      <c r="DJ62" s="280" t="s">
        <v>451</v>
      </c>
      <c r="DK62" s="280"/>
      <c r="DL62" s="280"/>
      <c r="DM62" s="280"/>
      <c r="DN62" s="280"/>
      <c r="DO62" s="280"/>
      <c r="DP62" s="280" t="s">
        <v>451</v>
      </c>
      <c r="DQ62" s="280"/>
      <c r="DR62" s="280"/>
      <c r="DS62" s="280" t="s">
        <v>451</v>
      </c>
      <c r="DT62" s="280"/>
      <c r="DU62" s="280"/>
      <c r="DV62" s="280" t="s">
        <v>451</v>
      </c>
      <c r="DW62" s="280"/>
      <c r="DX62" s="280"/>
      <c r="DY62" s="280" t="s">
        <v>451</v>
      </c>
      <c r="DZ62" s="280"/>
      <c r="EA62" s="280"/>
      <c r="EB62" s="280" t="s">
        <v>451</v>
      </c>
      <c r="EC62" s="280"/>
      <c r="ED62" s="280"/>
      <c r="EE62" s="280" t="s">
        <v>451</v>
      </c>
      <c r="EF62" s="280"/>
      <c r="EG62" s="280"/>
      <c r="EH62" s="280" t="s">
        <v>457</v>
      </c>
      <c r="EI62" s="280" t="s">
        <v>6864</v>
      </c>
      <c r="EJ62" s="280">
        <v>6</v>
      </c>
      <c r="EK62" s="280"/>
      <c r="EL62" s="280"/>
      <c r="EM62" s="280"/>
      <c r="EN62" s="280"/>
      <c r="EO62" s="280"/>
      <c r="EP62" s="280"/>
      <c r="EQ62" s="280" t="s">
        <v>451</v>
      </c>
      <c r="ER62" s="280"/>
      <c r="ES62" s="280"/>
      <c r="ET62" s="280" t="s">
        <v>7108</v>
      </c>
      <c r="EU62" s="280"/>
      <c r="EV62" s="280"/>
      <c r="EW62" s="280"/>
      <c r="EX62" s="280"/>
      <c r="EY62" s="280"/>
      <c r="EZ62" s="280"/>
      <c r="FA62" s="280" t="s">
        <v>7555</v>
      </c>
      <c r="FB62" s="280">
        <v>84933190483</v>
      </c>
      <c r="FC62" s="280" t="s">
        <v>8030</v>
      </c>
      <c r="FD62" s="280" t="s">
        <v>1174</v>
      </c>
      <c r="FE62" s="280" t="s">
        <v>1175</v>
      </c>
      <c r="FF62" s="280" t="s">
        <v>1176</v>
      </c>
    </row>
    <row r="63" spans="5:162" x14ac:dyDescent="0.2">
      <c r="E63" s="1101"/>
      <c r="F63" s="1101"/>
      <c r="G63" s="847" t="s">
        <v>1117</v>
      </c>
      <c r="H63" s="847" t="s">
        <v>109</v>
      </c>
      <c r="I63" s="847"/>
      <c r="J63" s="221"/>
      <c r="K63" s="221"/>
      <c r="L63" s="221"/>
      <c r="M63" s="221"/>
      <c r="N63" s="221"/>
      <c r="O63" s="221"/>
      <c r="P63" s="221"/>
      <c r="Q63" s="221"/>
      <c r="R63" s="221"/>
      <c r="S63" s="221"/>
      <c r="T63" s="221"/>
      <c r="U63" s="221"/>
      <c r="V63" s="221"/>
      <c r="W63" s="221"/>
      <c r="X63" s="221"/>
      <c r="Y63" s="221"/>
      <c r="Z63" s="221"/>
      <c r="AA63" s="221"/>
      <c r="AB63" s="221"/>
      <c r="AC63" s="221"/>
      <c r="AD63" s="221"/>
      <c r="AE63" s="235"/>
      <c r="AF63" s="850">
        <f t="shared" si="1"/>
        <v>0</v>
      </c>
      <c r="AG63" s="850">
        <f t="shared" si="2"/>
        <v>0</v>
      </c>
      <c r="AH63" s="221"/>
      <c r="AI63" s="221"/>
      <c r="AJ63" s="221"/>
      <c r="AK63" s="221"/>
      <c r="AL63" s="221"/>
      <c r="AM63" s="221"/>
      <c r="AN63" s="221"/>
      <c r="AO63" s="221"/>
      <c r="AP63" s="221"/>
      <c r="AQ63" s="221"/>
      <c r="AR63" s="221"/>
      <c r="AS63" s="221"/>
      <c r="AT63" s="221"/>
      <c r="AU63" s="221"/>
      <c r="AV63" s="221"/>
      <c r="AW63" s="221"/>
      <c r="AX63" s="221"/>
      <c r="AY63" s="221"/>
      <c r="AZ63" s="221"/>
      <c r="BA63" s="221"/>
      <c r="BB63" s="221"/>
      <c r="BC63" s="221"/>
      <c r="BD63" s="221"/>
      <c r="BE63" s="221"/>
      <c r="BF63" s="221"/>
      <c r="BG63" s="221"/>
      <c r="BH63" s="221"/>
      <c r="BI63" s="221"/>
      <c r="BJ63" s="221"/>
      <c r="BK63" s="221"/>
      <c r="BL63" s="221"/>
      <c r="BM63" s="221"/>
      <c r="BN63" s="221"/>
      <c r="BO63" s="221"/>
      <c r="BP63" s="221"/>
      <c r="BQ63" s="221"/>
      <c r="BR63" s="221"/>
      <c r="BS63" s="221"/>
      <c r="BT63" s="221"/>
      <c r="BU63" s="221"/>
      <c r="BV63" s="221"/>
      <c r="BW63" s="221"/>
      <c r="BX63" s="221"/>
      <c r="BY63" s="221"/>
      <c r="BZ63" s="221"/>
      <c r="CA63" s="221"/>
      <c r="CB63" s="221"/>
      <c r="CC63" s="221"/>
      <c r="CD63" s="855">
        <f t="shared" si="3"/>
        <v>0</v>
      </c>
      <c r="CE63" s="855">
        <f t="shared" si="4"/>
        <v>0</v>
      </c>
      <c r="CF63" s="221"/>
      <c r="CG63" s="221"/>
      <c r="CH63" s="221"/>
      <c r="CI63" s="221"/>
      <c r="CJ63" s="221"/>
      <c r="CK63" s="221"/>
      <c r="CL63" s="221"/>
      <c r="CM63" s="221"/>
      <c r="CN63" s="221"/>
      <c r="CO63" s="221"/>
      <c r="CP63" s="221"/>
      <c r="CQ63" s="221"/>
      <c r="CR63" s="221"/>
      <c r="CS63" s="221"/>
      <c r="CT63" s="221"/>
      <c r="CU63" s="221"/>
      <c r="CV63" s="221"/>
      <c r="CW63" s="221"/>
      <c r="CX63" s="221"/>
      <c r="CY63" s="221"/>
      <c r="CZ63" s="221"/>
      <c r="DA63" s="221"/>
      <c r="DB63" s="221"/>
      <c r="DC63" s="221"/>
      <c r="DD63" s="221"/>
      <c r="DE63" s="221"/>
      <c r="DF63" s="221"/>
      <c r="DG63" s="221"/>
      <c r="DH63" s="221"/>
      <c r="DI63" s="221"/>
      <c r="DJ63" s="221"/>
      <c r="DK63" s="221"/>
      <c r="DL63" s="221"/>
      <c r="DM63" s="221"/>
      <c r="DN63" s="221"/>
      <c r="DO63" s="221"/>
      <c r="DP63" s="221"/>
      <c r="DQ63" s="221"/>
      <c r="DR63" s="221"/>
      <c r="DS63" s="221"/>
      <c r="DT63" s="221"/>
      <c r="DU63" s="221"/>
      <c r="DV63" s="221"/>
      <c r="DW63" s="221"/>
      <c r="DX63" s="221"/>
      <c r="DY63" s="221"/>
      <c r="DZ63" s="221"/>
      <c r="EA63" s="221"/>
      <c r="EB63" s="221"/>
      <c r="EC63" s="221"/>
      <c r="ED63" s="221"/>
      <c r="EE63" s="221"/>
      <c r="EF63" s="221"/>
      <c r="EG63" s="221"/>
      <c r="EH63" s="221"/>
      <c r="EI63" s="221"/>
      <c r="EJ63" s="221"/>
      <c r="EK63" s="221"/>
      <c r="EL63" s="221"/>
      <c r="EM63" s="221"/>
      <c r="EN63" s="221"/>
      <c r="EO63" s="221"/>
      <c r="EP63" s="221"/>
      <c r="EQ63" s="221"/>
      <c r="ER63" s="221"/>
      <c r="ES63" s="221"/>
      <c r="ET63" s="221"/>
      <c r="EU63" s="221"/>
      <c r="EV63" s="221"/>
      <c r="EW63" s="221"/>
      <c r="EX63" s="221"/>
      <c r="EY63" s="221"/>
      <c r="EZ63" s="221"/>
      <c r="FA63" s="221"/>
      <c r="FB63" s="221"/>
      <c r="FC63" s="221"/>
      <c r="FD63" s="221"/>
      <c r="FE63" s="221"/>
      <c r="FF63" s="221"/>
    </row>
    <row r="64" spans="5:162" ht="82" customHeight="1" x14ac:dyDescent="0.2">
      <c r="E64" s="1101" t="s">
        <v>8717</v>
      </c>
      <c r="F64" s="1101" t="s">
        <v>8687</v>
      </c>
      <c r="G64" s="847" t="s">
        <v>28</v>
      </c>
      <c r="H64" s="847" t="s">
        <v>110</v>
      </c>
      <c r="I64" s="847"/>
      <c r="J64" s="833" t="s">
        <v>1118</v>
      </c>
      <c r="K64" s="833" t="s">
        <v>1119</v>
      </c>
      <c r="L64" s="840">
        <v>2011</v>
      </c>
      <c r="M64" s="923" t="s">
        <v>1120</v>
      </c>
      <c r="N64" s="923" t="s">
        <v>754</v>
      </c>
      <c r="O64" s="833" t="s">
        <v>1121</v>
      </c>
      <c r="P64" s="833"/>
      <c r="Q64" s="833" t="s">
        <v>1122</v>
      </c>
      <c r="R64" s="834"/>
      <c r="S64" s="834"/>
      <c r="T64" s="834"/>
      <c r="U64" s="834"/>
      <c r="V64" s="834"/>
      <c r="W64" s="834"/>
      <c r="X64" s="834"/>
      <c r="Y64" s="833" t="s">
        <v>1123</v>
      </c>
      <c r="Z64" s="834"/>
      <c r="AA64" s="833" t="s">
        <v>1124</v>
      </c>
      <c r="AB64" s="833" t="s">
        <v>1124</v>
      </c>
      <c r="AC64" s="833" t="s">
        <v>518</v>
      </c>
      <c r="AD64" s="833" t="s">
        <v>1125</v>
      </c>
      <c r="AE64" s="924">
        <f>SUM(AH64,AK64,AN64,AQ64,AT64)</f>
        <v>617.4</v>
      </c>
      <c r="AF64" s="850">
        <f t="shared" si="1"/>
        <v>617.4</v>
      </c>
      <c r="AG64" s="850">
        <f t="shared" si="2"/>
        <v>0</v>
      </c>
      <c r="AH64" s="925">
        <v>520</v>
      </c>
      <c r="AI64" s="926">
        <f>AH64/AE64</f>
        <v>0.84224165856818922</v>
      </c>
      <c r="AJ64" s="926">
        <v>2.0999999999999999E-3</v>
      </c>
      <c r="AK64" s="925">
        <v>97.4</v>
      </c>
      <c r="AL64" s="926">
        <f>AK64/AE64</f>
        <v>0.15775834143181083</v>
      </c>
      <c r="AM64" s="926"/>
      <c r="AN64" s="924">
        <v>0</v>
      </c>
      <c r="AO64" s="924"/>
      <c r="AP64" s="926">
        <v>0</v>
      </c>
      <c r="AQ64" s="924">
        <v>0</v>
      </c>
      <c r="AR64" s="924"/>
      <c r="AS64" s="926">
        <v>0</v>
      </c>
      <c r="AT64" s="924">
        <v>0</v>
      </c>
      <c r="AU64" s="926">
        <v>0</v>
      </c>
      <c r="AV64" s="833">
        <v>0</v>
      </c>
      <c r="AW64" s="833">
        <v>0</v>
      </c>
      <c r="AX64" s="833">
        <v>0</v>
      </c>
      <c r="AY64" s="833" t="s">
        <v>451</v>
      </c>
      <c r="AZ64" s="833"/>
      <c r="BA64" s="833"/>
      <c r="BB64" s="833">
        <v>0</v>
      </c>
      <c r="BC64" s="927">
        <v>850</v>
      </c>
      <c r="BD64" s="926">
        <v>3.8E-3</v>
      </c>
      <c r="BE64" s="928">
        <v>1044</v>
      </c>
      <c r="BF64" s="928">
        <v>1044</v>
      </c>
      <c r="BG64" s="928">
        <v>1044</v>
      </c>
      <c r="BH64" s="928">
        <v>74</v>
      </c>
      <c r="BI64" s="928">
        <v>63</v>
      </c>
      <c r="BJ64" s="928">
        <v>84</v>
      </c>
      <c r="BK64" s="928">
        <v>52</v>
      </c>
      <c r="BL64" s="928"/>
      <c r="BM64" s="928">
        <v>30</v>
      </c>
      <c r="BN64" s="928">
        <v>49</v>
      </c>
      <c r="BO64" s="928">
        <v>184</v>
      </c>
      <c r="BP64" s="928">
        <v>58</v>
      </c>
      <c r="BQ64" s="928"/>
      <c r="BR64" s="928">
        <v>76</v>
      </c>
      <c r="BS64" s="928">
        <v>68</v>
      </c>
      <c r="BT64" s="928">
        <v>30</v>
      </c>
      <c r="BU64" s="928">
        <v>1</v>
      </c>
      <c r="BV64" s="928"/>
      <c r="BW64" s="928"/>
      <c r="BX64" s="928"/>
      <c r="BY64" s="928">
        <v>275</v>
      </c>
      <c r="BZ64" s="928"/>
      <c r="CA64" s="928"/>
      <c r="CB64" s="928"/>
      <c r="CC64" s="929">
        <f>SUM(BH64:CB64)</f>
        <v>1044</v>
      </c>
      <c r="CD64" s="855">
        <f t="shared" si="3"/>
        <v>1044</v>
      </c>
      <c r="CE64" s="855">
        <f t="shared" si="4"/>
        <v>0</v>
      </c>
      <c r="CF64" s="850"/>
      <c r="CG64" s="834"/>
      <c r="CH64" s="834"/>
      <c r="CI64" s="851"/>
      <c r="CJ64" s="924">
        <v>2375.0210000000002</v>
      </c>
      <c r="CK64" s="851"/>
      <c r="CL64" s="930" t="s">
        <v>1127</v>
      </c>
      <c r="CM64" s="834"/>
      <c r="CN64" s="834"/>
      <c r="CO64" s="853"/>
      <c r="CP64" s="853"/>
      <c r="CQ64" s="928">
        <v>6</v>
      </c>
      <c r="CR64" s="834"/>
      <c r="CS64" s="834"/>
      <c r="CT64" s="853"/>
      <c r="CU64" s="833" t="s">
        <v>457</v>
      </c>
      <c r="CV64" s="834"/>
      <c r="CW64" s="853"/>
      <c r="CX64" s="853"/>
      <c r="CY64" s="853"/>
      <c r="CZ64" s="853"/>
      <c r="DA64" s="853"/>
      <c r="DB64" s="853"/>
      <c r="DC64" s="853"/>
      <c r="DD64" s="833" t="s">
        <v>457</v>
      </c>
      <c r="DE64" s="834"/>
      <c r="DF64" s="853"/>
      <c r="DG64" s="833" t="s">
        <v>457</v>
      </c>
      <c r="DH64" s="834"/>
      <c r="DI64" s="853"/>
      <c r="DJ64" s="834"/>
      <c r="DK64" s="834"/>
      <c r="DL64" s="853"/>
      <c r="DM64" s="834"/>
      <c r="DN64" s="834"/>
      <c r="DO64" s="853"/>
      <c r="DP64" s="833" t="s">
        <v>457</v>
      </c>
      <c r="DQ64" s="834"/>
      <c r="DR64" s="853"/>
      <c r="DS64" s="833" t="s">
        <v>457</v>
      </c>
      <c r="DT64" s="833" t="s">
        <v>862</v>
      </c>
      <c r="DU64" s="853"/>
      <c r="DV64" s="928" t="s">
        <v>457</v>
      </c>
      <c r="DW64" s="928" t="s">
        <v>862</v>
      </c>
      <c r="DX64" s="853"/>
      <c r="DY64" s="834"/>
      <c r="DZ64" s="834"/>
      <c r="EA64" s="853"/>
      <c r="EB64" s="834"/>
      <c r="EC64" s="834"/>
      <c r="ED64" s="853"/>
      <c r="EE64" s="834"/>
      <c r="EF64" s="834"/>
      <c r="EG64" s="853"/>
      <c r="EH64" s="853"/>
      <c r="EI64" s="853"/>
      <c r="EJ64" s="853"/>
      <c r="EK64" s="833" t="s">
        <v>1128</v>
      </c>
      <c r="EL64" s="834"/>
      <c r="EM64" s="853"/>
      <c r="EN64" s="931">
        <v>1</v>
      </c>
      <c r="EO64" s="834"/>
      <c r="EP64" s="928">
        <v>453</v>
      </c>
      <c r="EQ64" s="833" t="s">
        <v>451</v>
      </c>
      <c r="ER64" s="834"/>
      <c r="ES64" s="833" t="s">
        <v>1129</v>
      </c>
      <c r="ET64" s="834"/>
      <c r="EU64" s="834"/>
      <c r="EV64" s="833" t="s">
        <v>1130</v>
      </c>
      <c r="EW64" s="834"/>
      <c r="EX64" s="834" t="s">
        <v>1131</v>
      </c>
      <c r="EY64" s="834"/>
      <c r="EZ64" s="834"/>
      <c r="FA64" s="833" t="s">
        <v>1132</v>
      </c>
      <c r="FB64" s="833" t="s">
        <v>1133</v>
      </c>
      <c r="FC64" s="833" t="s">
        <v>1134</v>
      </c>
      <c r="FD64" s="834"/>
      <c r="FE64" s="834"/>
      <c r="FF64" s="834"/>
    </row>
    <row r="65" spans="5:162" ht="92" customHeight="1" x14ac:dyDescent="0.2">
      <c r="E65" s="1101" t="s">
        <v>8723</v>
      </c>
      <c r="F65" s="1101" t="s">
        <v>8688</v>
      </c>
      <c r="G65" s="847" t="s">
        <v>28</v>
      </c>
      <c r="H65" s="847" t="s">
        <v>110</v>
      </c>
      <c r="I65" s="280" t="s">
        <v>3492</v>
      </c>
      <c r="J65" s="280" t="s">
        <v>3752</v>
      </c>
      <c r="K65" s="280" t="s">
        <v>3908</v>
      </c>
      <c r="L65" s="280">
        <v>2019</v>
      </c>
      <c r="M65" s="868">
        <v>44197</v>
      </c>
      <c r="N65" s="868">
        <v>44561</v>
      </c>
      <c r="O65" s="280"/>
      <c r="P65" s="280"/>
      <c r="Q65" s="280" t="s">
        <v>4619</v>
      </c>
      <c r="R65" s="280" t="s">
        <v>4790</v>
      </c>
      <c r="S65" s="280" t="s">
        <v>4944</v>
      </c>
      <c r="T65" s="280" t="s">
        <v>5121</v>
      </c>
      <c r="U65" s="280" t="s">
        <v>5269</v>
      </c>
      <c r="V65" s="280" t="s">
        <v>5333</v>
      </c>
      <c r="W65" s="280"/>
      <c r="X65" s="280"/>
      <c r="Y65" s="280"/>
      <c r="Z65" s="280"/>
      <c r="AA65" s="280" t="s">
        <v>5400</v>
      </c>
      <c r="AB65" s="280" t="s">
        <v>5400</v>
      </c>
      <c r="AC65" s="280" t="s">
        <v>5741</v>
      </c>
      <c r="AD65" s="280" t="s">
        <v>5400</v>
      </c>
      <c r="AE65" s="861">
        <v>1.2</v>
      </c>
      <c r="AF65" s="850">
        <f t="shared" si="1"/>
        <v>1.2</v>
      </c>
      <c r="AG65" s="850">
        <f t="shared" si="2"/>
        <v>0</v>
      </c>
      <c r="AH65" s="280"/>
      <c r="AI65" s="280"/>
      <c r="AJ65" s="280"/>
      <c r="AK65" s="280">
        <v>0.99399999999999999</v>
      </c>
      <c r="AL65" s="223">
        <v>0.90610756608933452</v>
      </c>
      <c r="AM65" s="223">
        <v>2.0000000000000001E-4</v>
      </c>
      <c r="AN65" s="280">
        <v>0.10299999999999999</v>
      </c>
      <c r="AO65" s="280">
        <v>0.10299999999999999</v>
      </c>
      <c r="AP65" s="223">
        <v>9.3892433910665443E-2</v>
      </c>
      <c r="AQ65" s="280">
        <v>0</v>
      </c>
      <c r="AR65" s="280">
        <v>0</v>
      </c>
      <c r="AS65" s="280">
        <v>0</v>
      </c>
      <c r="AT65" s="280"/>
      <c r="AU65" s="280"/>
      <c r="AV65" s="280"/>
      <c r="AW65" s="280"/>
      <c r="AX65" s="280"/>
      <c r="AY65" s="280" t="s">
        <v>451</v>
      </c>
      <c r="AZ65" s="280"/>
      <c r="BA65" s="280"/>
      <c r="BB65" s="280"/>
      <c r="BC65" s="280">
        <v>1</v>
      </c>
      <c r="BD65" s="280">
        <v>2.9999999999999997E-4</v>
      </c>
      <c r="BE65" s="280">
        <v>6</v>
      </c>
      <c r="BF65" s="280">
        <v>6</v>
      </c>
      <c r="BG65" s="280">
        <v>5</v>
      </c>
      <c r="BH65" s="280"/>
      <c r="BI65" s="280"/>
      <c r="BJ65" s="280"/>
      <c r="BK65" s="280"/>
      <c r="BL65" s="280"/>
      <c r="BM65" s="280"/>
      <c r="BN65" s="280"/>
      <c r="BO65" s="280"/>
      <c r="BP65" s="280"/>
      <c r="BQ65" s="280"/>
      <c r="BR65" s="280"/>
      <c r="BS65" s="280">
        <v>5</v>
      </c>
      <c r="BT65" s="280"/>
      <c r="BU65" s="280"/>
      <c r="BV65" s="280"/>
      <c r="BW65" s="280"/>
      <c r="BX65" s="280"/>
      <c r="BY65" s="280"/>
      <c r="BZ65" s="280"/>
      <c r="CA65" s="280"/>
      <c r="CB65" s="280"/>
      <c r="CC65" s="280">
        <v>5</v>
      </c>
      <c r="CD65" s="855">
        <f t="shared" si="3"/>
        <v>5</v>
      </c>
      <c r="CE65" s="855">
        <f t="shared" si="4"/>
        <v>0</v>
      </c>
      <c r="CF65" s="280">
        <v>0.183</v>
      </c>
      <c r="CG65" s="280"/>
      <c r="CH65" s="280" t="s">
        <v>4790</v>
      </c>
      <c r="CI65" s="280">
        <v>2.4584878284700947E-3</v>
      </c>
      <c r="CJ65" s="280">
        <v>74.436000000000007</v>
      </c>
      <c r="CK65" s="280" t="s">
        <v>6306</v>
      </c>
      <c r="CL65" s="280" t="s">
        <v>451</v>
      </c>
      <c r="CM65" s="280"/>
      <c r="CN65" s="280"/>
      <c r="CO65" s="280"/>
      <c r="CP65" s="280"/>
      <c r="CQ65" s="280"/>
      <c r="CR65" s="280" t="s">
        <v>457</v>
      </c>
      <c r="CS65" s="280" t="s">
        <v>1228</v>
      </c>
      <c r="CT65" s="280">
        <v>183</v>
      </c>
      <c r="CU65" s="280" t="s">
        <v>451</v>
      </c>
      <c r="CV65" s="280"/>
      <c r="CW65" s="280"/>
      <c r="CX65" s="280" t="s">
        <v>451</v>
      </c>
      <c r="CY65" s="280"/>
      <c r="CZ65" s="280"/>
      <c r="DA65" s="280" t="s">
        <v>451</v>
      </c>
      <c r="DB65" s="280"/>
      <c r="DC65" s="280"/>
      <c r="DD65" s="280" t="s">
        <v>451</v>
      </c>
      <c r="DE65" s="280"/>
      <c r="DF65" s="280"/>
      <c r="DG65" s="280" t="s">
        <v>451</v>
      </c>
      <c r="DH65" s="280"/>
      <c r="DI65" s="280"/>
      <c r="DJ65" s="280" t="s">
        <v>451</v>
      </c>
      <c r="DK65" s="280" t="s">
        <v>6686</v>
      </c>
      <c r="DL65" s="280" t="s">
        <v>6686</v>
      </c>
      <c r="DM65" s="280"/>
      <c r="DN65" s="280"/>
      <c r="DO65" s="280"/>
      <c r="DP65" s="280" t="s">
        <v>451</v>
      </c>
      <c r="DQ65" s="280"/>
      <c r="DR65" s="280"/>
      <c r="DS65" s="280" t="s">
        <v>451</v>
      </c>
      <c r="DT65" s="280"/>
      <c r="DU65" s="280"/>
      <c r="DV65" s="280" t="s">
        <v>451</v>
      </c>
      <c r="DW65" s="280"/>
      <c r="DX65" s="280"/>
      <c r="DY65" s="280" t="s">
        <v>451</v>
      </c>
      <c r="DZ65" s="280"/>
      <c r="EA65" s="280"/>
      <c r="EB65" s="280" t="s">
        <v>451</v>
      </c>
      <c r="EC65" s="280"/>
      <c r="ED65" s="280"/>
      <c r="EE65" s="280" t="s">
        <v>451</v>
      </c>
      <c r="EF65" s="280"/>
      <c r="EG65" s="280"/>
      <c r="EH65" s="280" t="s">
        <v>451</v>
      </c>
      <c r="EI65" s="280"/>
      <c r="EJ65" s="280"/>
      <c r="EK65" s="280" t="s">
        <v>6929</v>
      </c>
      <c r="EL65" s="280" t="s">
        <v>6938</v>
      </c>
      <c r="EM65" s="280">
        <v>5</v>
      </c>
      <c r="EN65" s="280"/>
      <c r="EO65" s="280"/>
      <c r="EP65" s="280"/>
      <c r="EQ65" s="280"/>
      <c r="ER65" s="280"/>
      <c r="ES65" s="280" t="s">
        <v>4790</v>
      </c>
      <c r="ET65" s="280" t="s">
        <v>451</v>
      </c>
      <c r="EU65" s="280" t="s">
        <v>451</v>
      </c>
      <c r="EV65" s="280" t="s">
        <v>451</v>
      </c>
      <c r="EW65" s="280" t="s">
        <v>451</v>
      </c>
      <c r="EX65" s="280" t="s">
        <v>451</v>
      </c>
      <c r="EY65" s="280"/>
      <c r="EZ65" s="280"/>
      <c r="FA65" s="280" t="s">
        <v>7556</v>
      </c>
      <c r="FB65" s="280" t="s">
        <v>7807</v>
      </c>
      <c r="FC65" s="280" t="s">
        <v>8031</v>
      </c>
      <c r="FD65" s="280" t="s">
        <v>8262</v>
      </c>
      <c r="FE65" s="280" t="s">
        <v>8311</v>
      </c>
      <c r="FF65" s="280" t="s">
        <v>8351</v>
      </c>
    </row>
    <row r="66" spans="5:162" x14ac:dyDescent="0.2">
      <c r="E66" s="1101"/>
      <c r="F66" s="1101"/>
      <c r="G66" s="847" t="s">
        <v>3459</v>
      </c>
      <c r="H66" s="847" t="s">
        <v>111</v>
      </c>
      <c r="I66" s="847"/>
      <c r="J66" s="221"/>
      <c r="K66" s="221"/>
      <c r="L66" s="221"/>
      <c r="M66" s="221"/>
      <c r="N66" s="221"/>
      <c r="O66" s="221"/>
      <c r="P66" s="221"/>
      <c r="Q66" s="221"/>
      <c r="R66" s="221"/>
      <c r="S66" s="221"/>
      <c r="T66" s="221"/>
      <c r="U66" s="221"/>
      <c r="V66" s="221"/>
      <c r="W66" s="221"/>
      <c r="X66" s="221"/>
      <c r="Y66" s="221"/>
      <c r="Z66" s="221"/>
      <c r="AA66" s="221"/>
      <c r="AB66" s="221"/>
      <c r="AC66" s="221"/>
      <c r="AD66" s="221"/>
      <c r="AE66" s="235"/>
      <c r="AF66" s="850">
        <f t="shared" si="1"/>
        <v>0</v>
      </c>
      <c r="AG66" s="850">
        <f t="shared" si="2"/>
        <v>0</v>
      </c>
      <c r="AH66" s="221"/>
      <c r="AI66" s="221"/>
      <c r="AJ66" s="221"/>
      <c r="AK66" s="221"/>
      <c r="AL66" s="221"/>
      <c r="AM66" s="221"/>
      <c r="AN66" s="221"/>
      <c r="AO66" s="221"/>
      <c r="AP66" s="221"/>
      <c r="AQ66" s="221"/>
      <c r="AR66" s="221"/>
      <c r="AS66" s="221"/>
      <c r="AT66" s="221"/>
      <c r="AU66" s="221"/>
      <c r="AV66" s="221"/>
      <c r="AW66" s="221"/>
      <c r="AX66" s="221"/>
      <c r="AY66" s="221"/>
      <c r="AZ66" s="221"/>
      <c r="BA66" s="221"/>
      <c r="BB66" s="221"/>
      <c r="BC66" s="221"/>
      <c r="BD66" s="221"/>
      <c r="BE66" s="221"/>
      <c r="BF66" s="221"/>
      <c r="BG66" s="221"/>
      <c r="BH66" s="221"/>
      <c r="BI66" s="221"/>
      <c r="BJ66" s="221"/>
      <c r="BK66" s="221"/>
      <c r="BL66" s="221"/>
      <c r="BM66" s="221"/>
      <c r="BN66" s="221"/>
      <c r="BO66" s="221"/>
      <c r="BP66" s="221"/>
      <c r="BQ66" s="221"/>
      <c r="BR66" s="221"/>
      <c r="BS66" s="221"/>
      <c r="BT66" s="221"/>
      <c r="BU66" s="221"/>
      <c r="BV66" s="221"/>
      <c r="BW66" s="221"/>
      <c r="BX66" s="221"/>
      <c r="BY66" s="221"/>
      <c r="BZ66" s="221"/>
      <c r="CA66" s="221"/>
      <c r="CB66" s="221"/>
      <c r="CC66" s="221"/>
      <c r="CD66" s="855">
        <f t="shared" si="3"/>
        <v>0</v>
      </c>
      <c r="CE66" s="855">
        <f t="shared" si="4"/>
        <v>0</v>
      </c>
      <c r="CF66" s="221"/>
      <c r="CG66" s="221"/>
      <c r="CH66" s="221"/>
      <c r="CI66" s="221"/>
      <c r="CJ66" s="221"/>
      <c r="CK66" s="221"/>
      <c r="CL66" s="221"/>
      <c r="CM66" s="221"/>
      <c r="CN66" s="221"/>
      <c r="CO66" s="221"/>
      <c r="CP66" s="221"/>
      <c r="CQ66" s="221"/>
      <c r="CR66" s="221"/>
      <c r="CS66" s="221"/>
      <c r="CT66" s="221"/>
      <c r="CU66" s="221"/>
      <c r="CV66" s="221"/>
      <c r="CW66" s="221"/>
      <c r="CX66" s="221"/>
      <c r="CY66" s="221"/>
      <c r="CZ66" s="221"/>
      <c r="DA66" s="221"/>
      <c r="DB66" s="221"/>
      <c r="DC66" s="221"/>
      <c r="DD66" s="221"/>
      <c r="DE66" s="221"/>
      <c r="DF66" s="221"/>
      <c r="DG66" s="221"/>
      <c r="DH66" s="221"/>
      <c r="DI66" s="221"/>
      <c r="DJ66" s="221"/>
      <c r="DK66" s="221"/>
      <c r="DL66" s="221"/>
      <c r="DM66" s="221"/>
      <c r="DN66" s="221"/>
      <c r="DO66" s="221"/>
      <c r="DP66" s="221"/>
      <c r="DQ66" s="221"/>
      <c r="DR66" s="221"/>
      <c r="DS66" s="221"/>
      <c r="DT66" s="221"/>
      <c r="DU66" s="221"/>
      <c r="DV66" s="221"/>
      <c r="DW66" s="221"/>
      <c r="DX66" s="221"/>
      <c r="DY66" s="221"/>
      <c r="DZ66" s="221"/>
      <c r="EA66" s="221"/>
      <c r="EB66" s="221"/>
      <c r="EC66" s="221"/>
      <c r="ED66" s="221"/>
      <c r="EE66" s="221"/>
      <c r="EF66" s="221"/>
      <c r="EG66" s="221"/>
      <c r="EH66" s="221"/>
      <c r="EI66" s="221"/>
      <c r="EJ66" s="221"/>
      <c r="EK66" s="221"/>
      <c r="EL66" s="221"/>
      <c r="EM66" s="221"/>
      <c r="EN66" s="221"/>
      <c r="EO66" s="221"/>
      <c r="EP66" s="221"/>
      <c r="EQ66" s="221"/>
      <c r="ER66" s="221"/>
      <c r="ES66" s="221"/>
      <c r="ET66" s="221"/>
      <c r="EU66" s="221"/>
      <c r="EV66" s="221"/>
      <c r="EW66" s="221"/>
      <c r="EX66" s="221"/>
      <c r="EY66" s="221"/>
      <c r="EZ66" s="221"/>
      <c r="FA66" s="221"/>
      <c r="FB66" s="221"/>
      <c r="FC66" s="221"/>
      <c r="FD66" s="221"/>
      <c r="FE66" s="221"/>
      <c r="FF66" s="221"/>
    </row>
    <row r="67" spans="5:162" ht="73" customHeight="1" x14ac:dyDescent="0.2">
      <c r="E67" s="1101" t="s">
        <v>8717</v>
      </c>
      <c r="F67" s="1101" t="s">
        <v>8687</v>
      </c>
      <c r="G67" s="847" t="s">
        <v>29</v>
      </c>
      <c r="H67" s="847" t="s">
        <v>112</v>
      </c>
      <c r="I67" s="847"/>
      <c r="J67" s="834" t="s">
        <v>1194</v>
      </c>
      <c r="K67" s="834" t="s">
        <v>1986</v>
      </c>
      <c r="L67" s="848">
        <v>2011</v>
      </c>
      <c r="M67" s="849">
        <v>44197</v>
      </c>
      <c r="N67" s="849">
        <v>44561</v>
      </c>
      <c r="O67" s="834" t="s">
        <v>1987</v>
      </c>
      <c r="P67" s="834"/>
      <c r="Q67" s="847" t="s">
        <v>1988</v>
      </c>
      <c r="R67" s="150" t="s">
        <v>1989</v>
      </c>
      <c r="S67" s="834" t="s">
        <v>451</v>
      </c>
      <c r="T67" s="834"/>
      <c r="U67" s="834" t="s">
        <v>1198</v>
      </c>
      <c r="V67" s="150" t="s">
        <v>1199</v>
      </c>
      <c r="W67" s="834" t="s">
        <v>451</v>
      </c>
      <c r="X67" s="834"/>
      <c r="Y67" s="834" t="s">
        <v>451</v>
      </c>
      <c r="Z67" s="834"/>
      <c r="AA67" s="834" t="s">
        <v>1990</v>
      </c>
      <c r="AB67" s="834" t="s">
        <v>1990</v>
      </c>
      <c r="AC67" s="834" t="s">
        <v>1991</v>
      </c>
      <c r="AD67" s="834" t="s">
        <v>1992</v>
      </c>
      <c r="AE67" s="850">
        <f>SUM(AH67,AK67,AN67,AQ67,AT67)</f>
        <v>365.17699999999996</v>
      </c>
      <c r="AF67" s="850">
        <f t="shared" si="1"/>
        <v>365.17699999999996</v>
      </c>
      <c r="AG67" s="850">
        <f t="shared" si="2"/>
        <v>0</v>
      </c>
      <c r="AH67" s="850">
        <v>297.53199999999998</v>
      </c>
      <c r="AI67" s="851">
        <v>0.81479999999999997</v>
      </c>
      <c r="AJ67" s="851">
        <v>2.5000000000000001E-3</v>
      </c>
      <c r="AK67" s="850">
        <v>67.644999999999996</v>
      </c>
      <c r="AL67" s="851">
        <v>0.1852</v>
      </c>
      <c r="AM67" s="851"/>
      <c r="AN67" s="850">
        <v>0</v>
      </c>
      <c r="AO67" s="850"/>
      <c r="AP67" s="851"/>
      <c r="AQ67" s="850">
        <v>0</v>
      </c>
      <c r="AR67" s="850"/>
      <c r="AS67" s="851"/>
      <c r="AT67" s="850">
        <v>0</v>
      </c>
      <c r="AU67" s="851"/>
      <c r="AV67" s="834"/>
      <c r="AW67" s="834"/>
      <c r="AX67" s="834"/>
      <c r="AY67" s="834" t="s">
        <v>451</v>
      </c>
      <c r="AZ67" s="834"/>
      <c r="BA67" s="834"/>
      <c r="BB67" s="834"/>
      <c r="BC67" s="921">
        <v>679.58399999999995</v>
      </c>
      <c r="BD67" s="851">
        <v>4.4000000000000003E-3</v>
      </c>
      <c r="BE67" s="853"/>
      <c r="BF67" s="853">
        <v>323</v>
      </c>
      <c r="BG67" s="853">
        <v>289</v>
      </c>
      <c r="BH67" s="853">
        <v>75</v>
      </c>
      <c r="BI67" s="853">
        <v>63</v>
      </c>
      <c r="BJ67" s="853">
        <v>53</v>
      </c>
      <c r="BK67" s="853">
        <v>1</v>
      </c>
      <c r="BL67" s="853"/>
      <c r="BM67" s="853"/>
      <c r="BN67" s="853"/>
      <c r="BO67" s="853"/>
      <c r="BP67" s="853"/>
      <c r="BQ67" s="853"/>
      <c r="BR67" s="853">
        <v>25</v>
      </c>
      <c r="BS67" s="853">
        <v>12</v>
      </c>
      <c r="BT67" s="853"/>
      <c r="BU67" s="853">
        <v>47</v>
      </c>
      <c r="BV67" s="853"/>
      <c r="BW67" s="853"/>
      <c r="BX67" s="853"/>
      <c r="BY67" s="853"/>
      <c r="BZ67" s="853"/>
      <c r="CA67" s="853"/>
      <c r="CB67" s="853">
        <v>13</v>
      </c>
      <c r="CC67" s="854">
        <f t="shared" ref="CC67:CC74" si="10">SUM(BH67:CB67)</f>
        <v>289</v>
      </c>
      <c r="CD67" s="855">
        <f t="shared" si="3"/>
        <v>289</v>
      </c>
      <c r="CE67" s="855">
        <f t="shared" si="4"/>
        <v>0</v>
      </c>
      <c r="CF67" s="834">
        <v>192.785</v>
      </c>
      <c r="CG67" s="834" t="s">
        <v>1204</v>
      </c>
      <c r="CH67" s="834"/>
      <c r="CI67" s="851">
        <f>CF67/CJ67</f>
        <v>0.18926467700765756</v>
      </c>
      <c r="CJ67" s="850">
        <v>1018.6</v>
      </c>
      <c r="CK67" s="860" t="s">
        <v>1205</v>
      </c>
      <c r="CL67" s="834" t="s">
        <v>451</v>
      </c>
      <c r="CM67" s="834"/>
      <c r="CN67" s="834"/>
      <c r="CO67" s="853"/>
      <c r="CP67" s="853"/>
      <c r="CQ67" s="853">
        <v>4</v>
      </c>
      <c r="CR67" s="834" t="s">
        <v>457</v>
      </c>
      <c r="CS67" s="834" t="s">
        <v>1994</v>
      </c>
      <c r="CT67" s="853">
        <v>3504</v>
      </c>
      <c r="CU67" s="834" t="s">
        <v>457</v>
      </c>
      <c r="CV67" s="834" t="s">
        <v>1206</v>
      </c>
      <c r="CW67" s="853">
        <v>2016</v>
      </c>
      <c r="CX67" s="853" t="s">
        <v>451</v>
      </c>
      <c r="CY67" s="853"/>
      <c r="CZ67" s="853"/>
      <c r="DA67" s="853" t="s">
        <v>451</v>
      </c>
      <c r="DB67" s="853"/>
      <c r="DC67" s="853"/>
      <c r="DD67" s="834" t="s">
        <v>451</v>
      </c>
      <c r="DE67" s="834"/>
      <c r="DF67" s="853"/>
      <c r="DG67" s="834" t="s">
        <v>457</v>
      </c>
      <c r="DH67" s="834" t="s">
        <v>1995</v>
      </c>
      <c r="DI67" s="853">
        <v>10</v>
      </c>
      <c r="DJ67" s="834" t="s">
        <v>457</v>
      </c>
      <c r="DK67" s="834" t="s">
        <v>1996</v>
      </c>
      <c r="DL67" s="834">
        <v>68</v>
      </c>
      <c r="DM67" s="834" t="s">
        <v>457</v>
      </c>
      <c r="DN67" s="834" t="s">
        <v>1997</v>
      </c>
      <c r="DO67" s="834">
        <v>880</v>
      </c>
      <c r="DP67" s="834" t="s">
        <v>457</v>
      </c>
      <c r="DQ67" s="834" t="s">
        <v>1998</v>
      </c>
      <c r="DR67" s="853">
        <v>4164</v>
      </c>
      <c r="DS67" s="834" t="s">
        <v>457</v>
      </c>
      <c r="DT67" s="834" t="s">
        <v>1999</v>
      </c>
      <c r="DU67" s="853">
        <v>103</v>
      </c>
      <c r="DV67" s="853" t="s">
        <v>451</v>
      </c>
      <c r="DW67" s="853"/>
      <c r="DX67" s="853"/>
      <c r="DY67" s="834" t="s">
        <v>451</v>
      </c>
      <c r="DZ67" s="834"/>
      <c r="EA67" s="853"/>
      <c r="EB67" s="834" t="s">
        <v>451</v>
      </c>
      <c r="EC67" s="834"/>
      <c r="ED67" s="853"/>
      <c r="EE67" s="834" t="s">
        <v>457</v>
      </c>
      <c r="EF67" s="834" t="s">
        <v>2000</v>
      </c>
      <c r="EG67" s="853">
        <v>11</v>
      </c>
      <c r="EH67" s="853" t="s">
        <v>451</v>
      </c>
      <c r="EI67" s="853"/>
      <c r="EJ67" s="853"/>
      <c r="EK67" s="834" t="s">
        <v>451</v>
      </c>
      <c r="EL67" s="834"/>
      <c r="EM67" s="853"/>
      <c r="EN67" s="834" t="s">
        <v>1992</v>
      </c>
      <c r="EO67" s="834" t="s">
        <v>2001</v>
      </c>
      <c r="EP67" s="856" t="s">
        <v>1992</v>
      </c>
      <c r="EQ67" s="834" t="s">
        <v>451</v>
      </c>
      <c r="ER67" s="834"/>
      <c r="ES67" s="834" t="s">
        <v>451</v>
      </c>
      <c r="ET67" s="834"/>
      <c r="EU67" s="834"/>
      <c r="EV67" s="834" t="s">
        <v>2002</v>
      </c>
      <c r="EW67" s="834"/>
      <c r="EX67" s="834" t="s">
        <v>1210</v>
      </c>
      <c r="EY67" s="834"/>
      <c r="EZ67" s="834"/>
      <c r="FA67" s="834" t="s">
        <v>2003</v>
      </c>
      <c r="FB67" s="834" t="s">
        <v>2004</v>
      </c>
      <c r="FC67" s="834" t="s">
        <v>2005</v>
      </c>
      <c r="FD67" s="834" t="s">
        <v>1214</v>
      </c>
      <c r="FE67" s="834" t="s">
        <v>1215</v>
      </c>
      <c r="FF67" s="834" t="s">
        <v>1216</v>
      </c>
    </row>
    <row r="68" spans="5:162" ht="57" customHeight="1" x14ac:dyDescent="0.2">
      <c r="E68" s="1101" t="s">
        <v>8718</v>
      </c>
      <c r="F68" s="1101" t="s">
        <v>8687</v>
      </c>
      <c r="G68" s="847" t="s">
        <v>29</v>
      </c>
      <c r="H68" s="847" t="s">
        <v>112</v>
      </c>
      <c r="I68" s="847"/>
      <c r="J68" s="834" t="s">
        <v>1194</v>
      </c>
      <c r="K68" s="834" t="s">
        <v>2006</v>
      </c>
      <c r="L68" s="848">
        <v>2017</v>
      </c>
      <c r="M68" s="849">
        <v>44197</v>
      </c>
      <c r="N68" s="849" t="s">
        <v>2007</v>
      </c>
      <c r="O68" s="847" t="s">
        <v>2008</v>
      </c>
      <c r="P68" s="847"/>
      <c r="Q68" s="847" t="s">
        <v>2009</v>
      </c>
      <c r="R68" s="150" t="s">
        <v>2010</v>
      </c>
      <c r="S68" s="834" t="s">
        <v>451</v>
      </c>
      <c r="T68" s="834"/>
      <c r="U68" s="834" t="s">
        <v>1198</v>
      </c>
      <c r="V68" s="150" t="s">
        <v>1199</v>
      </c>
      <c r="W68" s="834" t="s">
        <v>451</v>
      </c>
      <c r="X68" s="834"/>
      <c r="Y68" s="834" t="s">
        <v>451</v>
      </c>
      <c r="Z68" s="834"/>
      <c r="AA68" s="834" t="s">
        <v>2011</v>
      </c>
      <c r="AB68" s="834" t="s">
        <v>2011</v>
      </c>
      <c r="AC68" s="834" t="s">
        <v>2012</v>
      </c>
      <c r="AD68" s="834" t="s">
        <v>2013</v>
      </c>
      <c r="AE68" s="850">
        <v>715.7</v>
      </c>
      <c r="AF68" s="850">
        <f t="shared" si="1"/>
        <v>715.7</v>
      </c>
      <c r="AG68" s="850">
        <f t="shared" si="2"/>
        <v>0</v>
      </c>
      <c r="AH68" s="850">
        <v>186.7</v>
      </c>
      <c r="AI68" s="851">
        <f>AH68/AE68</f>
        <v>0.26086349028922728</v>
      </c>
      <c r="AJ68" s="851">
        <v>1.6000000000000001E-3</v>
      </c>
      <c r="AK68" s="850">
        <v>117.2</v>
      </c>
      <c r="AL68" s="851">
        <f>AK68/AE68</f>
        <v>0.16375576358809557</v>
      </c>
      <c r="AM68" s="851"/>
      <c r="AN68" s="850">
        <v>16</v>
      </c>
      <c r="AO68" s="850"/>
      <c r="AP68" s="851">
        <f>AN68/AE68</f>
        <v>2.2355735643426015E-2</v>
      </c>
      <c r="AQ68" s="850">
        <v>0</v>
      </c>
      <c r="AR68" s="850"/>
      <c r="AS68" s="851">
        <v>0</v>
      </c>
      <c r="AT68" s="850">
        <v>395.8</v>
      </c>
      <c r="AU68" s="851">
        <f>AT68/AE68</f>
        <v>0.55302501047925101</v>
      </c>
      <c r="AV68" s="834" t="s">
        <v>2014</v>
      </c>
      <c r="AW68" s="834" t="s">
        <v>1107</v>
      </c>
      <c r="AX68" s="834" t="s">
        <v>2011</v>
      </c>
      <c r="AY68" s="834" t="s">
        <v>451</v>
      </c>
      <c r="AZ68" s="834"/>
      <c r="BA68" s="834"/>
      <c r="BB68" s="834"/>
      <c r="BC68" s="852">
        <v>343.7</v>
      </c>
      <c r="BD68" s="851">
        <v>2.2000000000000001E-3</v>
      </c>
      <c r="BE68" s="853"/>
      <c r="BF68" s="853">
        <v>51</v>
      </c>
      <c r="BG68" s="853">
        <v>51</v>
      </c>
      <c r="BH68" s="853"/>
      <c r="BI68" s="853"/>
      <c r="BJ68" s="853"/>
      <c r="BK68" s="853"/>
      <c r="BL68" s="853"/>
      <c r="BM68" s="853"/>
      <c r="BN68" s="853"/>
      <c r="BO68" s="853"/>
      <c r="BP68" s="853"/>
      <c r="BQ68" s="853">
        <v>35</v>
      </c>
      <c r="BR68" s="853"/>
      <c r="BS68" s="853">
        <v>16</v>
      </c>
      <c r="BT68" s="853"/>
      <c r="BU68" s="853"/>
      <c r="BV68" s="853"/>
      <c r="BW68" s="853"/>
      <c r="BX68" s="853"/>
      <c r="BY68" s="853"/>
      <c r="BZ68" s="853"/>
      <c r="CA68" s="853"/>
      <c r="CB68" s="853"/>
      <c r="CC68" s="854">
        <f t="shared" si="10"/>
        <v>51</v>
      </c>
      <c r="CD68" s="855">
        <f t="shared" si="3"/>
        <v>51</v>
      </c>
      <c r="CE68" s="855">
        <f t="shared" si="4"/>
        <v>0</v>
      </c>
      <c r="CF68" s="850">
        <v>161.91</v>
      </c>
      <c r="CG68" s="834" t="s">
        <v>1204</v>
      </c>
      <c r="CH68" s="834"/>
      <c r="CI68" s="851">
        <f>CF68/CJ68</f>
        <v>0.15895346554093853</v>
      </c>
      <c r="CJ68" s="850">
        <v>1018.6</v>
      </c>
      <c r="CK68" s="860" t="s">
        <v>1205</v>
      </c>
      <c r="CL68" s="834" t="s">
        <v>2015</v>
      </c>
      <c r="CM68" s="834" t="s">
        <v>2016</v>
      </c>
      <c r="CN68" s="834" t="s">
        <v>2017</v>
      </c>
      <c r="CO68" s="853">
        <v>7</v>
      </c>
      <c r="CP68" s="853" t="s">
        <v>451</v>
      </c>
      <c r="CQ68" s="853">
        <v>3</v>
      </c>
      <c r="CR68" s="834" t="s">
        <v>457</v>
      </c>
      <c r="CS68" s="834" t="s">
        <v>2018</v>
      </c>
      <c r="CT68" s="853">
        <v>11154</v>
      </c>
      <c r="CU68" s="834" t="s">
        <v>457</v>
      </c>
      <c r="CV68" s="834" t="s">
        <v>2019</v>
      </c>
      <c r="CW68" s="853">
        <v>15257</v>
      </c>
      <c r="CX68" s="853" t="s">
        <v>451</v>
      </c>
      <c r="CY68" s="853"/>
      <c r="CZ68" s="853"/>
      <c r="DA68" s="853" t="s">
        <v>451</v>
      </c>
      <c r="DB68" s="853"/>
      <c r="DC68" s="853"/>
      <c r="DD68" s="834" t="s">
        <v>457</v>
      </c>
      <c r="DE68" s="834" t="s">
        <v>2020</v>
      </c>
      <c r="DF68" s="853">
        <v>3973</v>
      </c>
      <c r="DG68" s="834" t="s">
        <v>457</v>
      </c>
      <c r="DH68" s="834" t="s">
        <v>2021</v>
      </c>
      <c r="DI68" s="853">
        <v>39</v>
      </c>
      <c r="DJ68" s="834" t="s">
        <v>451</v>
      </c>
      <c r="DK68" s="834"/>
      <c r="DL68" s="853"/>
      <c r="DM68" s="834" t="s">
        <v>2022</v>
      </c>
      <c r="DN68" s="834" t="s">
        <v>2023</v>
      </c>
      <c r="DO68" s="853">
        <f>140+6+1+604+120+156</f>
        <v>1027</v>
      </c>
      <c r="DP68" s="834" t="s">
        <v>457</v>
      </c>
      <c r="DQ68" s="834" t="s">
        <v>2024</v>
      </c>
      <c r="DR68" s="853">
        <v>28303</v>
      </c>
      <c r="DS68" s="834" t="s">
        <v>679</v>
      </c>
      <c r="DT68" s="834" t="s">
        <v>2025</v>
      </c>
      <c r="DU68" s="853">
        <v>4270</v>
      </c>
      <c r="DV68" s="853" t="s">
        <v>451</v>
      </c>
      <c r="DW68" s="853"/>
      <c r="DX68" s="853"/>
      <c r="DY68" s="834" t="s">
        <v>451</v>
      </c>
      <c r="DZ68" s="834"/>
      <c r="EA68" s="853"/>
      <c r="EB68" s="834" t="s">
        <v>451</v>
      </c>
      <c r="EC68" s="834"/>
      <c r="ED68" s="853"/>
      <c r="EE68" s="834" t="s">
        <v>457</v>
      </c>
      <c r="EF68" s="834" t="s">
        <v>2026</v>
      </c>
      <c r="EG68" s="853">
        <v>19</v>
      </c>
      <c r="EH68" s="853" t="s">
        <v>457</v>
      </c>
      <c r="EI68" s="853" t="s">
        <v>2027</v>
      </c>
      <c r="EJ68" s="853">
        <v>96</v>
      </c>
      <c r="EK68" s="834" t="s">
        <v>2028</v>
      </c>
      <c r="EL68" s="834" t="s">
        <v>2029</v>
      </c>
      <c r="EM68" s="853">
        <v>65710</v>
      </c>
      <c r="EN68" s="863">
        <v>1</v>
      </c>
      <c r="EO68" s="834" t="s">
        <v>2030</v>
      </c>
      <c r="EP68" s="856">
        <v>5</v>
      </c>
      <c r="EQ68" s="834" t="s">
        <v>2031</v>
      </c>
      <c r="ER68" s="834" t="s">
        <v>2032</v>
      </c>
      <c r="ES68" s="150" t="s">
        <v>2033</v>
      </c>
      <c r="ET68" s="834" t="s">
        <v>2034</v>
      </c>
      <c r="EU68" s="150" t="s">
        <v>2033</v>
      </c>
      <c r="EV68" s="834" t="s">
        <v>2035</v>
      </c>
      <c r="EW68" s="834"/>
      <c r="EX68" s="834" t="s">
        <v>1210</v>
      </c>
      <c r="EY68" s="834"/>
      <c r="EZ68" s="834"/>
      <c r="FA68" s="834" t="s">
        <v>2036</v>
      </c>
      <c r="FB68" s="834" t="s">
        <v>2037</v>
      </c>
      <c r="FC68" s="150" t="s">
        <v>2038</v>
      </c>
      <c r="FD68" s="834" t="s">
        <v>1214</v>
      </c>
      <c r="FE68" s="834" t="s">
        <v>1215</v>
      </c>
      <c r="FF68" s="834" t="s">
        <v>1216</v>
      </c>
    </row>
    <row r="69" spans="5:162" ht="37" customHeight="1" x14ac:dyDescent="0.2">
      <c r="E69" s="1101" t="s">
        <v>8719</v>
      </c>
      <c r="F69" s="1101" t="s">
        <v>8687</v>
      </c>
      <c r="G69" s="847" t="s">
        <v>29</v>
      </c>
      <c r="H69" s="847" t="s">
        <v>112</v>
      </c>
      <c r="I69" s="847"/>
      <c r="J69" s="834" t="s">
        <v>1194</v>
      </c>
      <c r="K69" s="834" t="s">
        <v>850</v>
      </c>
      <c r="L69" s="848">
        <v>2019</v>
      </c>
      <c r="M69" s="849">
        <v>44197</v>
      </c>
      <c r="N69" s="849">
        <v>44561</v>
      </c>
      <c r="O69" s="847" t="s">
        <v>1195</v>
      </c>
      <c r="P69" s="847"/>
      <c r="Q69" s="847" t="s">
        <v>1196</v>
      </c>
      <c r="R69" s="150" t="s">
        <v>1197</v>
      </c>
      <c r="S69" s="834" t="s">
        <v>451</v>
      </c>
      <c r="T69" s="834"/>
      <c r="U69" s="834" t="s">
        <v>1198</v>
      </c>
      <c r="V69" s="150" t="s">
        <v>1199</v>
      </c>
      <c r="W69" s="834" t="s">
        <v>451</v>
      </c>
      <c r="X69" s="834"/>
      <c r="Y69" s="834" t="s">
        <v>451</v>
      </c>
      <c r="Z69" s="834"/>
      <c r="AA69" s="834" t="s">
        <v>1200</v>
      </c>
      <c r="AB69" s="834" t="s">
        <v>1200</v>
      </c>
      <c r="AC69" s="834" t="s">
        <v>455</v>
      </c>
      <c r="AD69" s="834" t="s">
        <v>732</v>
      </c>
      <c r="AE69" s="850">
        <f>SUM(AH69,AK69,AN69,AQ69,AT69)</f>
        <v>22.986501310000001</v>
      </c>
      <c r="AF69" s="850">
        <f t="shared" si="1"/>
        <v>22.986501310000001</v>
      </c>
      <c r="AG69" s="850">
        <f t="shared" si="2"/>
        <v>0</v>
      </c>
      <c r="AH69" s="850">
        <v>4.5342301300000001</v>
      </c>
      <c r="AI69" s="851">
        <f>AH69/AE69</f>
        <v>0.19725621001867899</v>
      </c>
      <c r="AJ69" s="851">
        <v>1E-4</v>
      </c>
      <c r="AK69" s="850">
        <v>5.9722748399999999</v>
      </c>
      <c r="AL69" s="851">
        <f>AK69/AE69</f>
        <v>0.25981660973354975</v>
      </c>
      <c r="AM69" s="851"/>
      <c r="AN69" s="850"/>
      <c r="AO69" s="850"/>
      <c r="AP69" s="851"/>
      <c r="AQ69" s="850">
        <v>0.84211100000000005</v>
      </c>
      <c r="AR69" s="850"/>
      <c r="AS69" s="851">
        <f>AQ69/AE69</f>
        <v>3.6635022818094103E-2</v>
      </c>
      <c r="AT69" s="850">
        <v>11.63788534</v>
      </c>
      <c r="AU69" s="851">
        <f>AT69/AE69</f>
        <v>0.50629215742967715</v>
      </c>
      <c r="AV69" s="834" t="s">
        <v>1201</v>
      </c>
      <c r="AW69" s="834" t="s">
        <v>1202</v>
      </c>
      <c r="AX69" s="834" t="s">
        <v>1200</v>
      </c>
      <c r="AY69" s="834" t="s">
        <v>451</v>
      </c>
      <c r="AZ69" s="834"/>
      <c r="BA69" s="834"/>
      <c r="BB69" s="834"/>
      <c r="BC69" s="834">
        <v>17.021149999999999</v>
      </c>
      <c r="BD69" s="851">
        <v>1E-4</v>
      </c>
      <c r="BE69" s="853"/>
      <c r="BF69" s="853">
        <v>27</v>
      </c>
      <c r="BG69" s="853">
        <v>27</v>
      </c>
      <c r="BH69" s="853">
        <v>3</v>
      </c>
      <c r="BI69" s="853">
        <v>3</v>
      </c>
      <c r="BJ69" s="853"/>
      <c r="BK69" s="853"/>
      <c r="BL69" s="853"/>
      <c r="BM69" s="853"/>
      <c r="BN69" s="853"/>
      <c r="BO69" s="853"/>
      <c r="BP69" s="853">
        <v>3</v>
      </c>
      <c r="BQ69" s="853"/>
      <c r="BR69" s="853">
        <v>3</v>
      </c>
      <c r="BS69" s="853"/>
      <c r="BT69" s="853"/>
      <c r="BU69" s="853">
        <v>13</v>
      </c>
      <c r="BV69" s="853"/>
      <c r="BW69" s="853"/>
      <c r="BX69" s="853"/>
      <c r="BY69" s="853"/>
      <c r="BZ69" s="853"/>
      <c r="CA69" s="853"/>
      <c r="CB69" s="853">
        <v>2</v>
      </c>
      <c r="CC69" s="854">
        <f t="shared" si="10"/>
        <v>27</v>
      </c>
      <c r="CD69" s="855">
        <f t="shared" si="3"/>
        <v>27</v>
      </c>
      <c r="CE69" s="855">
        <f t="shared" si="4"/>
        <v>0</v>
      </c>
      <c r="CF69" s="850">
        <v>8.7989999999999995</v>
      </c>
      <c r="CG69" s="834" t="s">
        <v>1204</v>
      </c>
      <c r="CH69" s="834"/>
      <c r="CI69" s="851">
        <f>CF69/CJ69</f>
        <v>8.6383271156489291E-3</v>
      </c>
      <c r="CJ69" s="850">
        <v>1018.6</v>
      </c>
      <c r="CK69" s="860" t="s">
        <v>1205</v>
      </c>
      <c r="CL69" s="834" t="s">
        <v>451</v>
      </c>
      <c r="CM69" s="834"/>
      <c r="CN69" s="834"/>
      <c r="CO69" s="853"/>
      <c r="CP69" s="853"/>
      <c r="CQ69" s="853">
        <v>4</v>
      </c>
      <c r="CR69" s="834"/>
      <c r="CS69" s="834"/>
      <c r="CT69" s="853"/>
      <c r="CU69" s="834" t="s">
        <v>457</v>
      </c>
      <c r="CV69" s="834" t="s">
        <v>1206</v>
      </c>
      <c r="CW69" s="853">
        <v>674</v>
      </c>
      <c r="CX69" s="853"/>
      <c r="CY69" s="853"/>
      <c r="CZ69" s="853"/>
      <c r="DA69" s="853"/>
      <c r="DB69" s="853"/>
      <c r="DC69" s="853"/>
      <c r="DD69" s="834"/>
      <c r="DE69" s="834"/>
      <c r="DF69" s="853"/>
      <c r="DG69" s="834"/>
      <c r="DH69" s="834"/>
      <c r="DI69" s="853"/>
      <c r="DJ69" s="834"/>
      <c r="DK69" s="834"/>
      <c r="DL69" s="853"/>
      <c r="DM69" s="834"/>
      <c r="DN69" s="834"/>
      <c r="DO69" s="853"/>
      <c r="DP69" s="834"/>
      <c r="DQ69" s="834"/>
      <c r="DR69" s="853"/>
      <c r="DS69" s="834" t="s">
        <v>457</v>
      </c>
      <c r="DT69" s="834" t="s">
        <v>1206</v>
      </c>
      <c r="DU69" s="853">
        <v>674</v>
      </c>
      <c r="DV69" s="853"/>
      <c r="DW69" s="853"/>
      <c r="DX69" s="853"/>
      <c r="DY69" s="834"/>
      <c r="DZ69" s="834"/>
      <c r="EA69" s="853"/>
      <c r="EB69" s="834"/>
      <c r="EC69" s="834"/>
      <c r="ED69" s="853"/>
      <c r="EE69" s="834"/>
      <c r="EF69" s="834"/>
      <c r="EG69" s="853"/>
      <c r="EH69" s="853"/>
      <c r="EI69" s="853"/>
      <c r="EJ69" s="853"/>
      <c r="EK69" s="834"/>
      <c r="EL69" s="834"/>
      <c r="EM69" s="853"/>
      <c r="EN69" s="834" t="s">
        <v>1207</v>
      </c>
      <c r="EO69" s="834" t="s">
        <v>1208</v>
      </c>
      <c r="EP69" s="856" t="s">
        <v>1209</v>
      </c>
      <c r="EQ69" s="834" t="s">
        <v>451</v>
      </c>
      <c r="ER69" s="834"/>
      <c r="ES69" s="834" t="s">
        <v>451</v>
      </c>
      <c r="ET69" s="834"/>
      <c r="EU69" s="834"/>
      <c r="EV69" s="834"/>
      <c r="EW69" s="834"/>
      <c r="EX69" s="834" t="s">
        <v>1210</v>
      </c>
      <c r="EY69" s="834"/>
      <c r="EZ69" s="834"/>
      <c r="FA69" s="834" t="s">
        <v>1211</v>
      </c>
      <c r="FB69" s="834" t="s">
        <v>1212</v>
      </c>
      <c r="FC69" s="150" t="s">
        <v>1213</v>
      </c>
      <c r="FD69" s="834" t="s">
        <v>1214</v>
      </c>
      <c r="FE69" s="834" t="s">
        <v>1215</v>
      </c>
      <c r="FF69" s="834" t="s">
        <v>1216</v>
      </c>
    </row>
    <row r="70" spans="5:162" ht="87" customHeight="1" x14ac:dyDescent="0.2">
      <c r="E70" s="1101" t="s">
        <v>8717</v>
      </c>
      <c r="F70" s="1101" t="s">
        <v>8688</v>
      </c>
      <c r="G70" s="847" t="s">
        <v>29</v>
      </c>
      <c r="H70" s="847" t="s">
        <v>112</v>
      </c>
      <c r="I70" s="834" t="s">
        <v>3493</v>
      </c>
      <c r="J70" s="269" t="s">
        <v>3753</v>
      </c>
      <c r="K70" s="269" t="s">
        <v>3928</v>
      </c>
      <c r="L70" s="269">
        <v>2021</v>
      </c>
      <c r="M70" s="870">
        <v>44197</v>
      </c>
      <c r="N70" s="870">
        <v>44561</v>
      </c>
      <c r="O70" s="269" t="s">
        <v>4234</v>
      </c>
      <c r="P70" s="269" t="s">
        <v>4437</v>
      </c>
      <c r="Q70" s="269"/>
      <c r="R70" s="269"/>
      <c r="S70" s="269"/>
      <c r="T70" s="269"/>
      <c r="U70" s="269"/>
      <c r="V70" s="269"/>
      <c r="W70" s="269"/>
      <c r="X70" s="269"/>
      <c r="Y70" s="269"/>
      <c r="Z70" s="269"/>
      <c r="AA70" s="269" t="s">
        <v>5401</v>
      </c>
      <c r="AB70" s="269" t="s">
        <v>5401</v>
      </c>
      <c r="AC70" s="269" t="s">
        <v>5742</v>
      </c>
      <c r="AD70" s="269" t="s">
        <v>5860</v>
      </c>
      <c r="AE70" s="871">
        <v>1.05</v>
      </c>
      <c r="AF70" s="850">
        <f t="shared" si="1"/>
        <v>1.05</v>
      </c>
      <c r="AG70" s="850">
        <f t="shared" si="2"/>
        <v>0</v>
      </c>
      <c r="AH70" s="269"/>
      <c r="AI70" s="269"/>
      <c r="AJ70" s="269"/>
      <c r="AK70" s="269">
        <v>1</v>
      </c>
      <c r="AL70" s="224">
        <v>0.95</v>
      </c>
      <c r="AM70" s="224">
        <v>8.0000000000000004E-4</v>
      </c>
      <c r="AN70" s="269">
        <v>0.05</v>
      </c>
      <c r="AO70" s="269"/>
      <c r="AP70" s="224">
        <v>0.05</v>
      </c>
      <c r="AQ70" s="269"/>
      <c r="AR70" s="269"/>
      <c r="AS70" s="269"/>
      <c r="AT70" s="269"/>
      <c r="AU70" s="269"/>
      <c r="AV70" s="269"/>
      <c r="AW70" s="269"/>
      <c r="AX70" s="269"/>
      <c r="AY70" s="269" t="s">
        <v>451</v>
      </c>
      <c r="AZ70" s="269"/>
      <c r="BA70" s="269"/>
      <c r="BB70" s="269"/>
      <c r="BC70" s="269">
        <v>0.98</v>
      </c>
      <c r="BD70" s="269">
        <v>7.6000000000000004E-4</v>
      </c>
      <c r="BE70" s="269">
        <v>8</v>
      </c>
      <c r="BF70" s="269">
        <v>8</v>
      </c>
      <c r="BG70" s="269">
        <v>5</v>
      </c>
      <c r="BH70" s="269"/>
      <c r="BI70" s="269"/>
      <c r="BJ70" s="269"/>
      <c r="BK70" s="269"/>
      <c r="BL70" s="269"/>
      <c r="BM70" s="269"/>
      <c r="BN70" s="269"/>
      <c r="BO70" s="269"/>
      <c r="BP70" s="269"/>
      <c r="BQ70" s="269"/>
      <c r="BR70" s="269">
        <v>4</v>
      </c>
      <c r="BS70" s="269"/>
      <c r="BT70" s="269"/>
      <c r="BU70" s="269">
        <v>1</v>
      </c>
      <c r="BV70" s="269"/>
      <c r="BW70" s="269"/>
      <c r="BX70" s="269"/>
      <c r="BY70" s="269"/>
      <c r="BZ70" s="269"/>
      <c r="CA70" s="269"/>
      <c r="CB70" s="269"/>
      <c r="CC70" s="269">
        <v>5</v>
      </c>
      <c r="CD70" s="855">
        <f t="shared" si="3"/>
        <v>5</v>
      </c>
      <c r="CE70" s="855">
        <f t="shared" si="4"/>
        <v>0</v>
      </c>
      <c r="CF70" s="269">
        <v>3.5</v>
      </c>
      <c r="CG70" s="269"/>
      <c r="CH70" s="269"/>
      <c r="CI70" s="269">
        <v>0.11999040076793856</v>
      </c>
      <c r="CJ70" s="269">
        <v>29.169</v>
      </c>
      <c r="CK70" s="269" t="s">
        <v>6307</v>
      </c>
      <c r="CL70" s="269" t="s">
        <v>451</v>
      </c>
      <c r="CM70" s="269"/>
      <c r="CN70" s="269"/>
      <c r="CO70" s="269"/>
      <c r="CP70" s="269"/>
      <c r="CQ70" s="269">
        <v>2</v>
      </c>
      <c r="CR70" s="269"/>
      <c r="CS70" s="269"/>
      <c r="CT70" s="269"/>
      <c r="CU70" s="269" t="s">
        <v>6527</v>
      </c>
      <c r="CV70" s="269" t="s">
        <v>6534</v>
      </c>
      <c r="CW70" s="269" t="s">
        <v>6617</v>
      </c>
      <c r="CX70" s="269" t="s">
        <v>457</v>
      </c>
      <c r="CY70" s="269" t="s">
        <v>6632</v>
      </c>
      <c r="CZ70" s="269" t="s">
        <v>6655</v>
      </c>
      <c r="DA70" s="269"/>
      <c r="DB70" s="269"/>
      <c r="DC70" s="269"/>
      <c r="DD70" s="269"/>
      <c r="DE70" s="269"/>
      <c r="DF70" s="269"/>
      <c r="DG70" s="269"/>
      <c r="DH70" s="269"/>
      <c r="DI70" s="269"/>
      <c r="DJ70" s="269" t="s">
        <v>457</v>
      </c>
      <c r="DK70" s="269" t="s">
        <v>6534</v>
      </c>
      <c r="DL70" s="269" t="s">
        <v>6693</v>
      </c>
      <c r="DM70" s="269"/>
      <c r="DN70" s="269"/>
      <c r="DO70" s="269"/>
      <c r="DP70" s="269"/>
      <c r="DQ70" s="269"/>
      <c r="DR70" s="269"/>
      <c r="DS70" s="269"/>
      <c r="DT70" s="269"/>
      <c r="DU70" s="269"/>
      <c r="DV70" s="269"/>
      <c r="DW70" s="269"/>
      <c r="DX70" s="269"/>
      <c r="DY70" s="269"/>
      <c r="DZ70" s="269"/>
      <c r="EA70" s="269"/>
      <c r="EB70" s="269"/>
      <c r="EC70" s="269"/>
      <c r="ED70" s="269"/>
      <c r="EE70" s="269" t="s">
        <v>489</v>
      </c>
      <c r="EF70" s="269" t="s">
        <v>6824</v>
      </c>
      <c r="EG70" s="269" t="s">
        <v>6853</v>
      </c>
      <c r="EH70" s="269"/>
      <c r="EI70" s="269"/>
      <c r="EJ70" s="269"/>
      <c r="EK70" s="269" t="s">
        <v>489</v>
      </c>
      <c r="EL70" s="269" t="s">
        <v>6824</v>
      </c>
      <c r="EM70" s="269" t="s">
        <v>6946</v>
      </c>
      <c r="EN70" s="269"/>
      <c r="EO70" s="269"/>
      <c r="EP70" s="269"/>
      <c r="EQ70" s="269" t="s">
        <v>492</v>
      </c>
      <c r="ER70" s="269"/>
      <c r="ES70" s="269" t="s">
        <v>451</v>
      </c>
      <c r="ET70" s="269"/>
      <c r="EU70" s="269"/>
      <c r="EV70" s="269"/>
      <c r="EW70" s="269"/>
      <c r="EX70" s="269" t="s">
        <v>7436</v>
      </c>
      <c r="EY70" s="269">
        <v>2</v>
      </c>
      <c r="EZ70" s="269">
        <v>100</v>
      </c>
      <c r="FA70" s="269" t="s">
        <v>7557</v>
      </c>
      <c r="FB70" s="269" t="s">
        <v>7808</v>
      </c>
      <c r="FC70" s="269" t="s">
        <v>8032</v>
      </c>
      <c r="FD70" s="269" t="s">
        <v>8263</v>
      </c>
      <c r="FE70" s="269" t="s">
        <v>8312</v>
      </c>
      <c r="FF70" s="269" t="s">
        <v>8352</v>
      </c>
    </row>
    <row r="71" spans="5:162" ht="66" customHeight="1" x14ac:dyDescent="0.2">
      <c r="E71" s="1101" t="s">
        <v>8717</v>
      </c>
      <c r="F71" s="1101" t="s">
        <v>8688</v>
      </c>
      <c r="G71" s="847" t="s">
        <v>29</v>
      </c>
      <c r="H71" s="847" t="s">
        <v>112</v>
      </c>
      <c r="I71" s="847" t="s">
        <v>3494</v>
      </c>
      <c r="J71" s="269" t="s">
        <v>3754</v>
      </c>
      <c r="K71" s="269" t="s">
        <v>3929</v>
      </c>
      <c r="L71" s="269">
        <v>2018</v>
      </c>
      <c r="M71" s="870" t="s">
        <v>957</v>
      </c>
      <c r="N71" s="870" t="s">
        <v>852</v>
      </c>
      <c r="O71" s="269" t="s">
        <v>4235</v>
      </c>
      <c r="P71" s="269" t="s">
        <v>4438</v>
      </c>
      <c r="Q71" s="280" t="s">
        <v>4620</v>
      </c>
      <c r="R71" s="269" t="s">
        <v>4791</v>
      </c>
      <c r="S71" s="269" t="s">
        <v>4945</v>
      </c>
      <c r="T71" s="269" t="s">
        <v>5122</v>
      </c>
      <c r="U71" s="269" t="s">
        <v>3243</v>
      </c>
      <c r="V71" s="269" t="s">
        <v>3243</v>
      </c>
      <c r="W71" s="269"/>
      <c r="X71" s="269"/>
      <c r="Y71" s="269"/>
      <c r="Z71" s="269"/>
      <c r="AA71" s="269" t="s">
        <v>5402</v>
      </c>
      <c r="AB71" s="269" t="s">
        <v>5402</v>
      </c>
      <c r="AC71" s="269" t="s">
        <v>455</v>
      </c>
      <c r="AD71" s="269" t="s">
        <v>5861</v>
      </c>
      <c r="AE71" s="871">
        <v>16.853000000000002</v>
      </c>
      <c r="AF71" s="850">
        <f t="shared" si="1"/>
        <v>16.853000000000002</v>
      </c>
      <c r="AG71" s="850">
        <f t="shared" si="2"/>
        <v>0</v>
      </c>
      <c r="AH71" s="269"/>
      <c r="AI71" s="269"/>
      <c r="AJ71" s="269"/>
      <c r="AK71" s="269">
        <v>16.152000000000001</v>
      </c>
      <c r="AL71" s="872">
        <v>0.95840000000000003</v>
      </c>
      <c r="AM71" s="872">
        <v>1.5599999999999999E-2</v>
      </c>
      <c r="AN71" s="269">
        <v>0.70099999999999996</v>
      </c>
      <c r="AO71" s="269">
        <v>0</v>
      </c>
      <c r="AP71" s="872">
        <v>4.1599999999999998E-2</v>
      </c>
      <c r="AQ71" s="269">
        <v>0</v>
      </c>
      <c r="AR71" s="269">
        <v>0</v>
      </c>
      <c r="AS71" s="872">
        <v>0</v>
      </c>
      <c r="AT71" s="872"/>
      <c r="AU71" s="872"/>
      <c r="AV71" s="872"/>
      <c r="AW71" s="872"/>
      <c r="AX71" s="872"/>
      <c r="AY71" s="269" t="s">
        <v>451</v>
      </c>
      <c r="AZ71" s="269" t="s">
        <v>451</v>
      </c>
      <c r="BA71" s="269" t="s">
        <v>451</v>
      </c>
      <c r="BB71" s="269" t="s">
        <v>451</v>
      </c>
      <c r="BC71" s="269">
        <v>7.9189999999999996</v>
      </c>
      <c r="BD71" s="872">
        <v>6.0000000000000001E-3</v>
      </c>
      <c r="BE71" s="269">
        <v>9</v>
      </c>
      <c r="BF71" s="269">
        <v>9</v>
      </c>
      <c r="BG71" s="269">
        <v>9</v>
      </c>
      <c r="BH71" s="269">
        <v>0</v>
      </c>
      <c r="BI71" s="269">
        <v>0</v>
      </c>
      <c r="BJ71" s="269">
        <v>0</v>
      </c>
      <c r="BK71" s="269">
        <v>0</v>
      </c>
      <c r="BL71" s="269">
        <v>0</v>
      </c>
      <c r="BM71" s="269">
        <v>0</v>
      </c>
      <c r="BN71" s="269">
        <v>0</v>
      </c>
      <c r="BO71" s="269">
        <v>0</v>
      </c>
      <c r="BP71" s="269">
        <v>0</v>
      </c>
      <c r="BQ71" s="269">
        <v>9</v>
      </c>
      <c r="BR71" s="269">
        <v>0</v>
      </c>
      <c r="BS71" s="269">
        <v>0</v>
      </c>
      <c r="BT71" s="269">
        <v>0</v>
      </c>
      <c r="BU71" s="269">
        <v>0</v>
      </c>
      <c r="BV71" s="269">
        <v>0</v>
      </c>
      <c r="BW71" s="269">
        <v>0</v>
      </c>
      <c r="BX71" s="269">
        <v>0</v>
      </c>
      <c r="BY71" s="269">
        <v>0</v>
      </c>
      <c r="BZ71" s="269">
        <v>0</v>
      </c>
      <c r="CA71" s="269">
        <v>0</v>
      </c>
      <c r="CB71" s="269">
        <v>0</v>
      </c>
      <c r="CC71" s="269">
        <v>9</v>
      </c>
      <c r="CD71" s="855">
        <f t="shared" si="3"/>
        <v>9</v>
      </c>
      <c r="CE71" s="855">
        <f t="shared" si="4"/>
        <v>0</v>
      </c>
      <c r="CF71" s="269">
        <v>4.72</v>
      </c>
      <c r="CG71" s="269" t="s">
        <v>6140</v>
      </c>
      <c r="CH71" s="269" t="s">
        <v>451</v>
      </c>
      <c r="CI71" s="932">
        <v>0.17</v>
      </c>
      <c r="CJ71" s="269">
        <v>28.422999999999998</v>
      </c>
      <c r="CK71" s="269" t="s">
        <v>6308</v>
      </c>
      <c r="CL71" s="269" t="s">
        <v>451</v>
      </c>
      <c r="CM71" s="269" t="s">
        <v>451</v>
      </c>
      <c r="CN71" s="269" t="s">
        <v>451</v>
      </c>
      <c r="CO71" s="269" t="s">
        <v>451</v>
      </c>
      <c r="CP71" s="269" t="s">
        <v>451</v>
      </c>
      <c r="CQ71" s="269">
        <v>3</v>
      </c>
      <c r="CR71" s="269" t="s">
        <v>457</v>
      </c>
      <c r="CS71" s="269" t="s">
        <v>6459</v>
      </c>
      <c r="CT71" s="269" t="s">
        <v>3243</v>
      </c>
      <c r="CU71" s="269" t="s">
        <v>457</v>
      </c>
      <c r="CV71" s="269" t="s">
        <v>6535</v>
      </c>
      <c r="CW71" s="269" t="s">
        <v>3243</v>
      </c>
      <c r="CX71" s="269" t="s">
        <v>451</v>
      </c>
      <c r="CY71" s="269" t="s">
        <v>3243</v>
      </c>
      <c r="CZ71" s="269" t="s">
        <v>3243</v>
      </c>
      <c r="DA71" s="269" t="s">
        <v>451</v>
      </c>
      <c r="DB71" s="269" t="s">
        <v>3243</v>
      </c>
      <c r="DC71" s="269" t="s">
        <v>3243</v>
      </c>
      <c r="DD71" s="269" t="s">
        <v>451</v>
      </c>
      <c r="DE71" s="269" t="s">
        <v>3243</v>
      </c>
      <c r="DF71" s="269" t="s">
        <v>3243</v>
      </c>
      <c r="DG71" s="269" t="s">
        <v>451</v>
      </c>
      <c r="DH71" s="269" t="s">
        <v>3243</v>
      </c>
      <c r="DI71" s="269" t="s">
        <v>3243</v>
      </c>
      <c r="DJ71" s="269" t="s">
        <v>451</v>
      </c>
      <c r="DK71" s="269" t="s">
        <v>3243</v>
      </c>
      <c r="DL71" s="269" t="s">
        <v>3243</v>
      </c>
      <c r="DM71" s="269" t="s">
        <v>457</v>
      </c>
      <c r="DN71" s="269" t="s">
        <v>6716</v>
      </c>
      <c r="DO71" s="269">
        <v>482</v>
      </c>
      <c r="DP71" s="269" t="s">
        <v>451</v>
      </c>
      <c r="DQ71" s="269" t="s">
        <v>3243</v>
      </c>
      <c r="DR71" s="269" t="s">
        <v>3243</v>
      </c>
      <c r="DS71" s="269" t="s">
        <v>451</v>
      </c>
      <c r="DT71" s="269" t="s">
        <v>3243</v>
      </c>
      <c r="DU71" s="269" t="s">
        <v>3243</v>
      </c>
      <c r="DV71" s="269" t="s">
        <v>451</v>
      </c>
      <c r="DW71" s="269" t="s">
        <v>3243</v>
      </c>
      <c r="DX71" s="269" t="s">
        <v>3243</v>
      </c>
      <c r="DY71" s="269" t="s">
        <v>451</v>
      </c>
      <c r="DZ71" s="269" t="s">
        <v>3243</v>
      </c>
      <c r="EA71" s="269" t="s">
        <v>3243</v>
      </c>
      <c r="EB71" s="269" t="s">
        <v>451</v>
      </c>
      <c r="EC71" s="269" t="s">
        <v>3243</v>
      </c>
      <c r="ED71" s="269" t="s">
        <v>3243</v>
      </c>
      <c r="EE71" s="269" t="s">
        <v>457</v>
      </c>
      <c r="EF71" s="269" t="s">
        <v>6459</v>
      </c>
      <c r="EG71" s="269">
        <v>7</v>
      </c>
      <c r="EH71" s="269" t="s">
        <v>451</v>
      </c>
      <c r="EI71" s="269" t="s">
        <v>3243</v>
      </c>
      <c r="EJ71" s="269" t="s">
        <v>3243</v>
      </c>
      <c r="EK71" s="269" t="s">
        <v>451</v>
      </c>
      <c r="EL71" s="269" t="s">
        <v>3243</v>
      </c>
      <c r="EM71" s="269" t="s">
        <v>3243</v>
      </c>
      <c r="EN71" s="269"/>
      <c r="EO71" s="269"/>
      <c r="EP71" s="269"/>
      <c r="EQ71" s="269" t="s">
        <v>451</v>
      </c>
      <c r="ER71" s="269" t="s">
        <v>451</v>
      </c>
      <c r="ES71" s="269" t="s">
        <v>6984</v>
      </c>
      <c r="ET71" s="269" t="s">
        <v>451</v>
      </c>
      <c r="EU71" s="269" t="s">
        <v>451</v>
      </c>
      <c r="EV71" s="269" t="s">
        <v>7257</v>
      </c>
      <c r="EW71" s="269" t="s">
        <v>1617</v>
      </c>
      <c r="EX71" s="269" t="s">
        <v>1307</v>
      </c>
      <c r="EY71" s="269"/>
      <c r="EZ71" s="269"/>
      <c r="FA71" s="269" t="s">
        <v>7558</v>
      </c>
      <c r="FB71" s="269" t="s">
        <v>7809</v>
      </c>
      <c r="FC71" s="269" t="s">
        <v>8033</v>
      </c>
      <c r="FD71" s="269" t="s">
        <v>7558</v>
      </c>
      <c r="FE71" s="269" t="s">
        <v>7809</v>
      </c>
      <c r="FF71" s="269" t="s">
        <v>8033</v>
      </c>
    </row>
    <row r="72" spans="5:162" ht="79" customHeight="1" x14ac:dyDescent="0.2">
      <c r="E72" s="1101" t="s">
        <v>8719</v>
      </c>
      <c r="F72" s="1101" t="s">
        <v>8687</v>
      </c>
      <c r="G72" s="847" t="s">
        <v>30</v>
      </c>
      <c r="H72" s="847" t="s">
        <v>113</v>
      </c>
      <c r="I72" s="847"/>
      <c r="J72" s="834" t="s">
        <v>1217</v>
      </c>
      <c r="K72" s="834" t="s">
        <v>850</v>
      </c>
      <c r="L72" s="848">
        <v>2020</v>
      </c>
      <c r="M72" s="849">
        <v>44166</v>
      </c>
      <c r="N72" s="849">
        <v>44545</v>
      </c>
      <c r="O72" s="834" t="s">
        <v>1218</v>
      </c>
      <c r="P72" s="834"/>
      <c r="Q72" s="834" t="s">
        <v>1219</v>
      </c>
      <c r="R72" s="877" t="s">
        <v>1220</v>
      </c>
      <c r="S72" s="834"/>
      <c r="T72" s="834"/>
      <c r="U72" s="834"/>
      <c r="V72" s="834"/>
      <c r="W72" s="834"/>
      <c r="X72" s="834"/>
      <c r="Y72" s="834"/>
      <c r="Z72" s="877"/>
      <c r="AA72" s="834" t="s">
        <v>1221</v>
      </c>
      <c r="AB72" s="834" t="s">
        <v>1221</v>
      </c>
      <c r="AC72" s="834" t="s">
        <v>698</v>
      </c>
      <c r="AD72" s="834" t="s">
        <v>1222</v>
      </c>
      <c r="AE72" s="850">
        <v>21.29</v>
      </c>
      <c r="AF72" s="850">
        <f>AH72+AK72+AN72+AO72+AQ72+AR72+AT72</f>
        <v>21.29</v>
      </c>
      <c r="AG72" s="850">
        <f t="shared" ref="AG72:AG135" si="11">AF72-AE72</f>
        <v>0</v>
      </c>
      <c r="AH72" s="850">
        <v>4.95</v>
      </c>
      <c r="AI72" s="851">
        <f>AH72/AE72</f>
        <v>0.2325035227806482</v>
      </c>
      <c r="AJ72" s="851">
        <f>AH72/22318</f>
        <v>2.2179406756877857E-4</v>
      </c>
      <c r="AK72" s="850">
        <v>4.7130000000000001</v>
      </c>
      <c r="AL72" s="851">
        <f>AK72/AE72</f>
        <v>0.22137153593236261</v>
      </c>
      <c r="AM72" s="851"/>
      <c r="AN72" s="850"/>
      <c r="AO72" s="850"/>
      <c r="AP72" s="851">
        <f>AN72/AE72</f>
        <v>0</v>
      </c>
      <c r="AQ72" s="850"/>
      <c r="AR72" s="850"/>
      <c r="AS72" s="851">
        <f>AQ72/AE72</f>
        <v>0</v>
      </c>
      <c r="AT72" s="850">
        <v>11.627000000000001</v>
      </c>
      <c r="AU72" s="851">
        <f>AT72/AE72</f>
        <v>0.5461249412869893</v>
      </c>
      <c r="AV72" s="834" t="s">
        <v>1223</v>
      </c>
      <c r="AW72" s="834" t="s">
        <v>488</v>
      </c>
      <c r="AX72" s="834" t="s">
        <v>1221</v>
      </c>
      <c r="AY72" s="834" t="s">
        <v>457</v>
      </c>
      <c r="AZ72" s="834" t="s">
        <v>1224</v>
      </c>
      <c r="BA72" s="834">
        <v>3.09</v>
      </c>
      <c r="BB72" s="851">
        <f>BA72/13.258</f>
        <v>0.2330668275758033</v>
      </c>
      <c r="BC72" s="834">
        <v>0.09</v>
      </c>
      <c r="BD72" s="851">
        <f>BC72/20819.9</f>
        <v>4.3227873332724939E-6</v>
      </c>
      <c r="BE72" s="853"/>
      <c r="BF72" s="853">
        <v>22</v>
      </c>
      <c r="BG72" s="853">
        <v>22</v>
      </c>
      <c r="BH72" s="853"/>
      <c r="BI72" s="853">
        <v>2</v>
      </c>
      <c r="BJ72" s="853">
        <v>4</v>
      </c>
      <c r="BK72" s="853"/>
      <c r="BL72" s="853"/>
      <c r="BM72" s="853">
        <v>1</v>
      </c>
      <c r="BN72" s="853"/>
      <c r="BO72" s="853"/>
      <c r="BP72" s="853">
        <v>7</v>
      </c>
      <c r="BQ72" s="853"/>
      <c r="BR72" s="853">
        <v>7</v>
      </c>
      <c r="BS72" s="853">
        <v>1</v>
      </c>
      <c r="BT72" s="853"/>
      <c r="BU72" s="853"/>
      <c r="BV72" s="853"/>
      <c r="BW72" s="853"/>
      <c r="BX72" s="853"/>
      <c r="BY72" s="853"/>
      <c r="BZ72" s="853"/>
      <c r="CA72" s="853"/>
      <c r="CB72" s="853"/>
      <c r="CC72" s="854">
        <f t="shared" si="10"/>
        <v>22</v>
      </c>
      <c r="CD72" s="855">
        <f t="shared" ref="CD72:CD135" si="12">SUM(BH72:CB72)</f>
        <v>22</v>
      </c>
      <c r="CE72" s="855">
        <f t="shared" ref="CE72:CE135" si="13">CD72-CC72</f>
        <v>0</v>
      </c>
      <c r="CF72" s="850">
        <v>33.014000000000003</v>
      </c>
      <c r="CG72" s="834" t="s">
        <v>1226</v>
      </c>
      <c r="CH72" s="877"/>
      <c r="CI72" s="851">
        <f>CF72/269.984</f>
        <v>0.12228132037454073</v>
      </c>
      <c r="CJ72" s="850">
        <v>269.98399999999998</v>
      </c>
      <c r="CK72" s="898" t="s">
        <v>1227</v>
      </c>
      <c r="CL72" s="833" t="s">
        <v>451</v>
      </c>
      <c r="CM72" s="833"/>
      <c r="CN72" s="833"/>
      <c r="CO72" s="928"/>
      <c r="CP72" s="928"/>
      <c r="CQ72" s="928"/>
      <c r="CR72" s="833" t="s">
        <v>457</v>
      </c>
      <c r="CS72" s="833" t="s">
        <v>1228</v>
      </c>
      <c r="CT72" s="928">
        <v>1363</v>
      </c>
      <c r="CU72" s="833" t="s">
        <v>457</v>
      </c>
      <c r="CV72" s="833" t="s">
        <v>1229</v>
      </c>
      <c r="CW72" s="928">
        <v>1363</v>
      </c>
      <c r="CX72" s="928" t="s">
        <v>451</v>
      </c>
      <c r="CY72" s="928"/>
      <c r="CZ72" s="928"/>
      <c r="DA72" s="928" t="s">
        <v>451</v>
      </c>
      <c r="DB72" s="928"/>
      <c r="DC72" s="928"/>
      <c r="DD72" s="833" t="s">
        <v>451</v>
      </c>
      <c r="DE72" s="833"/>
      <c r="DF72" s="928"/>
      <c r="DG72" s="833" t="s">
        <v>451</v>
      </c>
      <c r="DH72" s="833"/>
      <c r="DI72" s="928"/>
      <c r="DJ72" s="833" t="s">
        <v>451</v>
      </c>
      <c r="DK72" s="833"/>
      <c r="DL72" s="928"/>
      <c r="DM72" s="833" t="s">
        <v>451</v>
      </c>
      <c r="DN72" s="833"/>
      <c r="DO72" s="928"/>
      <c r="DP72" s="833" t="s">
        <v>451</v>
      </c>
      <c r="DQ72" s="833"/>
      <c r="DR72" s="928"/>
      <c r="DS72" s="833" t="s">
        <v>457</v>
      </c>
      <c r="DT72" s="833" t="s">
        <v>1230</v>
      </c>
      <c r="DU72" s="928"/>
      <c r="DV72" s="928" t="s">
        <v>451</v>
      </c>
      <c r="DW72" s="928"/>
      <c r="DX72" s="928"/>
      <c r="DY72" s="833" t="s">
        <v>451</v>
      </c>
      <c r="DZ72" s="833"/>
      <c r="EA72" s="928"/>
      <c r="EB72" s="833" t="s">
        <v>451</v>
      </c>
      <c r="EC72" s="833"/>
      <c r="ED72" s="928"/>
      <c r="EE72" s="833" t="s">
        <v>451</v>
      </c>
      <c r="EF72" s="833"/>
      <c r="EG72" s="928"/>
      <c r="EH72" s="928" t="s">
        <v>451</v>
      </c>
      <c r="EI72" s="928"/>
      <c r="EJ72" s="928"/>
      <c r="EK72" s="833" t="s">
        <v>451</v>
      </c>
      <c r="EL72" s="834"/>
      <c r="EM72" s="928"/>
      <c r="EN72" s="931">
        <v>1</v>
      </c>
      <c r="EO72" s="833"/>
      <c r="EP72" s="927">
        <v>17</v>
      </c>
      <c r="EQ72" s="833" t="s">
        <v>457</v>
      </c>
      <c r="ER72" s="834"/>
      <c r="ES72" s="877" t="s">
        <v>1231</v>
      </c>
      <c r="ET72" s="877" t="s">
        <v>1232</v>
      </c>
      <c r="EU72" s="834"/>
      <c r="EV72" s="834" t="s">
        <v>1233</v>
      </c>
      <c r="EW72" s="834"/>
      <c r="EX72" s="834" t="s">
        <v>1234</v>
      </c>
      <c r="EY72" s="834">
        <v>4</v>
      </c>
      <c r="EZ72" s="834">
        <v>132</v>
      </c>
      <c r="FA72" s="834" t="s">
        <v>1235</v>
      </c>
      <c r="FB72" s="834" t="s">
        <v>1236</v>
      </c>
      <c r="FC72" s="877" t="s">
        <v>1237</v>
      </c>
      <c r="FD72" s="847" t="s">
        <v>1238</v>
      </c>
      <c r="FE72" s="847" t="s">
        <v>1239</v>
      </c>
      <c r="FF72" s="877" t="s">
        <v>1240</v>
      </c>
    </row>
    <row r="73" spans="5:162" ht="82" customHeight="1" x14ac:dyDescent="0.2">
      <c r="E73" s="1101" t="s">
        <v>8717</v>
      </c>
      <c r="F73" s="1101" t="s">
        <v>8687</v>
      </c>
      <c r="G73" s="847" t="s">
        <v>30</v>
      </c>
      <c r="H73" s="847" t="s">
        <v>113</v>
      </c>
      <c r="I73" s="847"/>
      <c r="J73" s="834" t="s">
        <v>1241</v>
      </c>
      <c r="K73" s="834" t="s">
        <v>1242</v>
      </c>
      <c r="L73" s="848">
        <v>2020</v>
      </c>
      <c r="M73" s="849">
        <v>44116</v>
      </c>
      <c r="N73" s="849">
        <v>44561</v>
      </c>
      <c r="O73" s="834" t="s">
        <v>1243</v>
      </c>
      <c r="P73" s="834"/>
      <c r="Q73" s="834" t="s">
        <v>1244</v>
      </c>
      <c r="R73" s="150" t="s">
        <v>1245</v>
      </c>
      <c r="S73" s="834"/>
      <c r="T73" s="834"/>
      <c r="U73" s="834"/>
      <c r="V73" s="834"/>
      <c r="W73" s="834"/>
      <c r="X73" s="834"/>
      <c r="Y73" s="834" t="s">
        <v>1246</v>
      </c>
      <c r="Z73" s="150" t="s">
        <v>1245</v>
      </c>
      <c r="AA73" s="834" t="s">
        <v>1247</v>
      </c>
      <c r="AB73" s="834" t="s">
        <v>1247</v>
      </c>
      <c r="AC73" s="834" t="s">
        <v>698</v>
      </c>
      <c r="AD73" s="834" t="s">
        <v>1222</v>
      </c>
      <c r="AE73" s="924">
        <f>SUM(AH73,AK73,AN73,AQ73,AT73)</f>
        <v>14.147573</v>
      </c>
      <c r="AF73" s="850">
        <f t="shared" ref="AF73:AF135" si="14">AH73+AK73+AN73+AO73+AQ73+AR73+AT73</f>
        <v>14.147573</v>
      </c>
      <c r="AG73" s="850">
        <f t="shared" si="11"/>
        <v>0</v>
      </c>
      <c r="AH73" s="924">
        <v>10.206</v>
      </c>
      <c r="AI73" s="926">
        <f>AH73/AE73</f>
        <v>0.72139581820853649</v>
      </c>
      <c r="AJ73" s="926">
        <f>AH73/22302</f>
        <v>4.5762711864406777E-4</v>
      </c>
      <c r="AK73" s="924">
        <v>1.966</v>
      </c>
      <c r="AL73" s="926">
        <f>AK73/AE73</f>
        <v>0.13896376431491111</v>
      </c>
      <c r="AM73" s="926"/>
      <c r="AN73" s="924">
        <v>1.0720000000000001</v>
      </c>
      <c r="AO73" s="924"/>
      <c r="AP73" s="926">
        <f>AN73/AE73</f>
        <v>7.5772713807520209E-2</v>
      </c>
      <c r="AQ73" s="924">
        <v>0.90357299999999996</v>
      </c>
      <c r="AR73" s="924"/>
      <c r="AS73" s="926">
        <f>AQ73/AE73</f>
        <v>6.3867703669032133E-2</v>
      </c>
      <c r="AT73" s="924"/>
      <c r="AU73" s="926"/>
      <c r="AV73" s="833"/>
      <c r="AW73" s="833"/>
      <c r="AX73" s="833"/>
      <c r="AY73" s="833" t="s">
        <v>457</v>
      </c>
      <c r="AZ73" s="833" t="s">
        <v>1248</v>
      </c>
      <c r="BA73" s="833"/>
      <c r="BB73" s="833">
        <v>0.48399999999999999</v>
      </c>
      <c r="BC73" s="933">
        <v>15.33</v>
      </c>
      <c r="BD73" s="926">
        <f>BC73/23372.6</f>
        <v>6.5589622036059327E-4</v>
      </c>
      <c r="BE73" s="928">
        <v>34</v>
      </c>
      <c r="BF73" s="928">
        <v>17</v>
      </c>
      <c r="BG73" s="928">
        <v>17</v>
      </c>
      <c r="BH73" s="928">
        <f>1+1+1+1</f>
        <v>4</v>
      </c>
      <c r="BI73" s="928"/>
      <c r="BJ73" s="928"/>
      <c r="BK73" s="928"/>
      <c r="BL73" s="928"/>
      <c r="BM73" s="928"/>
      <c r="BN73" s="928"/>
      <c r="BO73" s="928"/>
      <c r="BP73" s="928"/>
      <c r="BQ73" s="928"/>
      <c r="BR73" s="928">
        <f>1+1+1+1+1+1</f>
        <v>6</v>
      </c>
      <c r="BS73" s="928">
        <f>1+1</f>
        <v>2</v>
      </c>
      <c r="BT73" s="928">
        <f>1+1+1+1</f>
        <v>4</v>
      </c>
      <c r="BU73" s="928">
        <f>1</f>
        <v>1</v>
      </c>
      <c r="BV73" s="928"/>
      <c r="BW73" s="928"/>
      <c r="BX73" s="928"/>
      <c r="BY73" s="928"/>
      <c r="BZ73" s="928"/>
      <c r="CA73" s="928"/>
      <c r="CB73" s="928"/>
      <c r="CC73" s="929">
        <f t="shared" si="10"/>
        <v>17</v>
      </c>
      <c r="CD73" s="855">
        <f t="shared" si="12"/>
        <v>17</v>
      </c>
      <c r="CE73" s="855">
        <f t="shared" si="13"/>
        <v>0</v>
      </c>
      <c r="CF73" s="925">
        <v>31.7</v>
      </c>
      <c r="CG73" s="834" t="s">
        <v>1249</v>
      </c>
      <c r="CH73" s="934" t="s">
        <v>1245</v>
      </c>
      <c r="CI73" s="926">
        <f>CF73/CJ73</f>
        <v>0.11741436529572123</v>
      </c>
      <c r="CJ73" s="924">
        <v>269.98399999999998</v>
      </c>
      <c r="CK73" s="935" t="s">
        <v>1250</v>
      </c>
      <c r="CL73" s="833" t="s">
        <v>451</v>
      </c>
      <c r="CM73" s="833"/>
      <c r="CN73" s="833"/>
      <c r="CO73" s="928"/>
      <c r="CP73" s="928"/>
      <c r="CQ73" s="928">
        <v>3</v>
      </c>
      <c r="CR73" s="833" t="s">
        <v>451</v>
      </c>
      <c r="CS73" s="833"/>
      <c r="CT73" s="928"/>
      <c r="CU73" s="833" t="s">
        <v>457</v>
      </c>
      <c r="CV73" s="833" t="s">
        <v>1251</v>
      </c>
      <c r="CW73" s="928">
        <v>3733</v>
      </c>
      <c r="CX73" s="928" t="s">
        <v>451</v>
      </c>
      <c r="CY73" s="928"/>
      <c r="CZ73" s="928"/>
      <c r="DA73" s="928" t="s">
        <v>451</v>
      </c>
      <c r="DB73" s="928"/>
      <c r="DC73" s="928"/>
      <c r="DD73" s="833" t="s">
        <v>451</v>
      </c>
      <c r="DE73" s="833"/>
      <c r="DF73" s="928"/>
      <c r="DG73" s="833" t="s">
        <v>451</v>
      </c>
      <c r="DH73" s="833"/>
      <c r="DI73" s="928"/>
      <c r="DJ73" s="833" t="s">
        <v>451</v>
      </c>
      <c r="DK73" s="833"/>
      <c r="DL73" s="928"/>
      <c r="DM73" s="833"/>
      <c r="DN73" s="833"/>
      <c r="DO73" s="928"/>
      <c r="DP73" s="833" t="s">
        <v>451</v>
      </c>
      <c r="DQ73" s="833"/>
      <c r="DR73" s="928"/>
      <c r="DS73" s="833" t="s">
        <v>457</v>
      </c>
      <c r="DT73" s="833" t="s">
        <v>1251</v>
      </c>
      <c r="DU73" s="928">
        <v>3733</v>
      </c>
      <c r="DV73" s="928" t="s">
        <v>451</v>
      </c>
      <c r="DW73" s="928"/>
      <c r="DX73" s="928"/>
      <c r="DY73" s="833" t="s">
        <v>451</v>
      </c>
      <c r="DZ73" s="833"/>
      <c r="EA73" s="928"/>
      <c r="EB73" s="833" t="s">
        <v>451</v>
      </c>
      <c r="EC73" s="833"/>
      <c r="ED73" s="928"/>
      <c r="EE73" s="833" t="s">
        <v>451</v>
      </c>
      <c r="EF73" s="833"/>
      <c r="EG73" s="928"/>
      <c r="EH73" s="928" t="s">
        <v>451</v>
      </c>
      <c r="EI73" s="853"/>
      <c r="EJ73" s="853"/>
      <c r="EK73" s="834"/>
      <c r="EL73" s="834"/>
      <c r="EM73" s="853"/>
      <c r="EN73" s="931">
        <v>1</v>
      </c>
      <c r="EO73" s="834"/>
      <c r="EP73" s="928">
        <v>25</v>
      </c>
      <c r="EQ73" s="834" t="s">
        <v>451</v>
      </c>
      <c r="ER73" s="834"/>
      <c r="ES73" s="150" t="s">
        <v>1245</v>
      </c>
      <c r="ET73" s="150" t="s">
        <v>1252</v>
      </c>
      <c r="EU73" s="834"/>
      <c r="EV73" s="834" t="s">
        <v>1253</v>
      </c>
      <c r="EW73" s="834"/>
      <c r="EX73" s="834" t="s">
        <v>1254</v>
      </c>
      <c r="EY73" s="834">
        <v>2</v>
      </c>
      <c r="EZ73" s="834">
        <v>39</v>
      </c>
      <c r="FA73" s="834" t="s">
        <v>1238</v>
      </c>
      <c r="FB73" s="834" t="s">
        <v>1239</v>
      </c>
      <c r="FC73" s="877" t="s">
        <v>1240</v>
      </c>
      <c r="FD73" s="834"/>
      <c r="FE73" s="834"/>
      <c r="FF73" s="834"/>
    </row>
    <row r="74" spans="5:162" ht="84" customHeight="1" x14ac:dyDescent="0.2">
      <c r="E74" s="1101" t="s">
        <v>8717</v>
      </c>
      <c r="F74" s="1101" t="s">
        <v>8687</v>
      </c>
      <c r="G74" s="847" t="s">
        <v>31</v>
      </c>
      <c r="H74" s="847" t="s">
        <v>114</v>
      </c>
      <c r="I74" s="847"/>
      <c r="J74" s="899" t="s">
        <v>1255</v>
      </c>
      <c r="K74" s="899" t="s">
        <v>1256</v>
      </c>
      <c r="L74" s="900">
        <v>2017</v>
      </c>
      <c r="M74" s="901">
        <v>43983</v>
      </c>
      <c r="N74" s="901">
        <v>44557</v>
      </c>
      <c r="O74" s="899" t="s">
        <v>1257</v>
      </c>
      <c r="P74" s="899"/>
      <c r="Q74" s="936" t="s">
        <v>1258</v>
      </c>
      <c r="R74" s="937" t="s">
        <v>1259</v>
      </c>
      <c r="S74" s="936"/>
      <c r="T74" s="937"/>
      <c r="U74" s="899" t="s">
        <v>1260</v>
      </c>
      <c r="V74" s="937" t="s">
        <v>1261</v>
      </c>
      <c r="W74" s="899"/>
      <c r="X74" s="937"/>
      <c r="Y74" s="899" t="s">
        <v>1262</v>
      </c>
      <c r="Z74" s="937" t="s">
        <v>1263</v>
      </c>
      <c r="AA74" s="938" t="s">
        <v>1264</v>
      </c>
      <c r="AB74" s="938" t="s">
        <v>1264</v>
      </c>
      <c r="AC74" s="938" t="s">
        <v>553</v>
      </c>
      <c r="AD74" s="938" t="s">
        <v>1265</v>
      </c>
      <c r="AE74" s="902">
        <f>SUM(AH74,AK74,AN74,AQ74,AT74)</f>
        <v>188.3</v>
      </c>
      <c r="AF74" s="850">
        <f t="shared" si="14"/>
        <v>188.3</v>
      </c>
      <c r="AG74" s="850">
        <f t="shared" si="11"/>
        <v>0</v>
      </c>
      <c r="AH74" s="902">
        <v>132.80000000000001</v>
      </c>
      <c r="AI74" s="903">
        <f>AH74/AE74</f>
        <v>0.70525756771109938</v>
      </c>
      <c r="AJ74" s="903">
        <v>2.3E-3</v>
      </c>
      <c r="AK74" s="902">
        <v>42.5</v>
      </c>
      <c r="AL74" s="903">
        <f>AK74/AE74</f>
        <v>0.2257036643653744</v>
      </c>
      <c r="AM74" s="903"/>
      <c r="AN74" s="902">
        <v>9.5</v>
      </c>
      <c r="AO74" s="902"/>
      <c r="AP74" s="903">
        <f>AN74/AE74</f>
        <v>5.0451407328730748E-2</v>
      </c>
      <c r="AQ74" s="902">
        <v>3.5</v>
      </c>
      <c r="AR74" s="902"/>
      <c r="AS74" s="903">
        <f>AQ74/AE74</f>
        <v>1.8587360594795536E-2</v>
      </c>
      <c r="AT74" s="902"/>
      <c r="AU74" s="903"/>
      <c r="AV74" s="899"/>
      <c r="AW74" s="899"/>
      <c r="AX74" s="899"/>
      <c r="AY74" s="899" t="s">
        <v>457</v>
      </c>
      <c r="AZ74" s="899" t="s">
        <v>1266</v>
      </c>
      <c r="BA74" s="899"/>
      <c r="BB74" s="906">
        <v>10</v>
      </c>
      <c r="BC74" s="902">
        <v>223.8</v>
      </c>
      <c r="BD74" s="903">
        <v>2.8E-3</v>
      </c>
      <c r="BE74" s="905"/>
      <c r="BF74" s="905">
        <v>297</v>
      </c>
      <c r="BG74" s="905">
        <v>297</v>
      </c>
      <c r="BH74" s="905">
        <v>3</v>
      </c>
      <c r="BI74" s="905">
        <v>8</v>
      </c>
      <c r="BJ74" s="905">
        <v>29</v>
      </c>
      <c r="BK74" s="905"/>
      <c r="BL74" s="905">
        <v>7</v>
      </c>
      <c r="BM74" s="905"/>
      <c r="BN74" s="905"/>
      <c r="BO74" s="905">
        <v>16</v>
      </c>
      <c r="BP74" s="905">
        <v>22</v>
      </c>
      <c r="BQ74" s="905"/>
      <c r="BR74" s="905">
        <v>21</v>
      </c>
      <c r="BS74" s="905">
        <v>48</v>
      </c>
      <c r="BT74" s="905">
        <v>41</v>
      </c>
      <c r="BU74" s="905">
        <v>9</v>
      </c>
      <c r="BV74" s="905"/>
      <c r="BW74" s="905"/>
      <c r="BX74" s="905"/>
      <c r="BY74" s="905"/>
      <c r="BZ74" s="905"/>
      <c r="CA74" s="905"/>
      <c r="CB74" s="905">
        <v>24</v>
      </c>
      <c r="CC74" s="939">
        <f t="shared" si="10"/>
        <v>228</v>
      </c>
      <c r="CD74" s="855">
        <f t="shared" si="12"/>
        <v>228</v>
      </c>
      <c r="CE74" s="855">
        <f t="shared" si="13"/>
        <v>0</v>
      </c>
      <c r="CF74" s="902">
        <v>370.2</v>
      </c>
      <c r="CG74" s="899" t="s">
        <v>1267</v>
      </c>
      <c r="CH74" s="899"/>
      <c r="CI74" s="903">
        <v>0.36980000000000002</v>
      </c>
      <c r="CJ74" s="902">
        <v>1000.98</v>
      </c>
      <c r="CK74" s="940" t="s">
        <v>1268</v>
      </c>
      <c r="CL74" s="899" t="s">
        <v>451</v>
      </c>
      <c r="CM74" s="899" t="s">
        <v>1269</v>
      </c>
      <c r="CN74" s="899"/>
      <c r="CO74" s="905"/>
      <c r="CP74" s="905"/>
      <c r="CQ74" s="905"/>
      <c r="CR74" s="899" t="s">
        <v>457</v>
      </c>
      <c r="CS74" s="899" t="s">
        <v>1270</v>
      </c>
      <c r="CT74" s="905">
        <v>24333</v>
      </c>
      <c r="CU74" s="899" t="s">
        <v>457</v>
      </c>
      <c r="CV74" s="938" t="s">
        <v>1271</v>
      </c>
      <c r="CW74" s="941" t="s">
        <v>1272</v>
      </c>
      <c r="CX74" s="936" t="s">
        <v>451</v>
      </c>
      <c r="CY74" s="905"/>
      <c r="CZ74" s="905"/>
      <c r="DA74" s="905" t="s">
        <v>451</v>
      </c>
      <c r="DB74" s="905"/>
      <c r="DC74" s="905"/>
      <c r="DD74" s="899" t="s">
        <v>457</v>
      </c>
      <c r="DE74" s="941" t="s">
        <v>1273</v>
      </c>
      <c r="DF74" s="905"/>
      <c r="DG74" s="899" t="s">
        <v>457</v>
      </c>
      <c r="DH74" s="941" t="s">
        <v>1273</v>
      </c>
      <c r="DI74" s="905"/>
      <c r="DJ74" s="899" t="s">
        <v>457</v>
      </c>
      <c r="DK74" s="941" t="s">
        <v>1273</v>
      </c>
      <c r="DL74" s="905"/>
      <c r="DM74" s="899" t="s">
        <v>451</v>
      </c>
      <c r="DN74" s="899"/>
      <c r="DO74" s="905"/>
      <c r="DP74" s="899" t="s">
        <v>457</v>
      </c>
      <c r="DQ74" s="941" t="s">
        <v>1273</v>
      </c>
      <c r="DR74" s="905"/>
      <c r="DS74" s="899" t="s">
        <v>679</v>
      </c>
      <c r="DT74" s="899" t="s">
        <v>1274</v>
      </c>
      <c r="DU74" s="905">
        <v>12188</v>
      </c>
      <c r="DV74" s="905" t="s">
        <v>451</v>
      </c>
      <c r="DW74" s="905"/>
      <c r="DX74" s="905"/>
      <c r="DY74" s="899" t="s">
        <v>451</v>
      </c>
      <c r="DZ74" s="899"/>
      <c r="EA74" s="905"/>
      <c r="EB74" s="899" t="s">
        <v>451</v>
      </c>
      <c r="EC74" s="899"/>
      <c r="ED74" s="905"/>
      <c r="EE74" s="899" t="s">
        <v>451</v>
      </c>
      <c r="EF74" s="899"/>
      <c r="EG74" s="905"/>
      <c r="EH74" s="905" t="s">
        <v>451</v>
      </c>
      <c r="EI74" s="905"/>
      <c r="EJ74" s="905"/>
      <c r="EK74" s="899" t="s">
        <v>451</v>
      </c>
      <c r="EL74" s="899"/>
      <c r="EM74" s="905"/>
      <c r="EN74" s="938" t="s">
        <v>1275</v>
      </c>
      <c r="EO74" s="938" t="s">
        <v>1276</v>
      </c>
      <c r="EP74" s="942">
        <v>214</v>
      </c>
      <c r="EQ74" s="899" t="s">
        <v>451</v>
      </c>
      <c r="ER74" s="899"/>
      <c r="ES74" s="878" t="s">
        <v>1277</v>
      </c>
      <c r="ET74" s="878"/>
      <c r="EU74" s="878" t="s">
        <v>1277</v>
      </c>
      <c r="EV74" s="899" t="s">
        <v>1278</v>
      </c>
      <c r="EW74" s="899"/>
      <c r="EX74" s="899" t="s">
        <v>1279</v>
      </c>
      <c r="EY74" s="899"/>
      <c r="EZ74" s="899"/>
      <c r="FA74" s="899" t="s">
        <v>1280</v>
      </c>
      <c r="FB74" s="899" t="s">
        <v>1281</v>
      </c>
      <c r="FC74" s="899" t="s">
        <v>1282</v>
      </c>
      <c r="FD74" s="899" t="s">
        <v>1280</v>
      </c>
      <c r="FE74" s="899" t="s">
        <v>1281</v>
      </c>
      <c r="FF74" s="899" t="s">
        <v>1282</v>
      </c>
    </row>
    <row r="75" spans="5:162" ht="82" customHeight="1" x14ac:dyDescent="0.2">
      <c r="E75" s="1101" t="s">
        <v>8723</v>
      </c>
      <c r="F75" s="1101" t="s">
        <v>8688</v>
      </c>
      <c r="G75" s="847" t="s">
        <v>31</v>
      </c>
      <c r="H75" s="847" t="s">
        <v>114</v>
      </c>
      <c r="I75" s="847" t="s">
        <v>3495</v>
      </c>
      <c r="J75" s="280" t="s">
        <v>3755</v>
      </c>
      <c r="K75" s="280" t="s">
        <v>3755</v>
      </c>
      <c r="L75" s="280">
        <v>2019</v>
      </c>
      <c r="M75" s="868" t="s">
        <v>4010</v>
      </c>
      <c r="N75" s="868" t="s">
        <v>4007</v>
      </c>
      <c r="O75" s="280" t="s">
        <v>451</v>
      </c>
      <c r="P75" s="280"/>
      <c r="Q75" s="280" t="s">
        <v>4621</v>
      </c>
      <c r="R75" s="280" t="s">
        <v>4792</v>
      </c>
      <c r="S75" s="280" t="s">
        <v>4946</v>
      </c>
      <c r="T75" s="280" t="s">
        <v>5123</v>
      </c>
      <c r="U75" s="280" t="s">
        <v>451</v>
      </c>
      <c r="V75" s="280"/>
      <c r="W75" s="280"/>
      <c r="X75" s="280"/>
      <c r="Y75" s="280"/>
      <c r="Z75" s="280"/>
      <c r="AA75" s="280" t="s">
        <v>5403</v>
      </c>
      <c r="AB75" s="280" t="s">
        <v>5403</v>
      </c>
      <c r="AC75" s="280" t="s">
        <v>5743</v>
      </c>
      <c r="AD75" s="280" t="s">
        <v>5862</v>
      </c>
      <c r="AE75" s="861">
        <v>1.891</v>
      </c>
      <c r="AF75" s="850">
        <f t="shared" si="14"/>
        <v>1.891</v>
      </c>
      <c r="AG75" s="850">
        <f t="shared" si="11"/>
        <v>0</v>
      </c>
      <c r="AH75" s="280"/>
      <c r="AI75" s="280"/>
      <c r="AJ75" s="280"/>
      <c r="AK75" s="280">
        <v>1</v>
      </c>
      <c r="AL75" s="869">
        <v>0.52900000000000003</v>
      </c>
      <c r="AM75" s="869">
        <v>1.0500000000000001E-2</v>
      </c>
      <c r="AN75" s="280"/>
      <c r="AO75" s="280">
        <v>0.89100000000000001</v>
      </c>
      <c r="AP75" s="869">
        <v>0.47099999999999997</v>
      </c>
      <c r="AQ75" s="280"/>
      <c r="AR75" s="280"/>
      <c r="AS75" s="280"/>
      <c r="AT75" s="280"/>
      <c r="AU75" s="280"/>
      <c r="AV75" s="280"/>
      <c r="AW75" s="280"/>
      <c r="AX75" s="280"/>
      <c r="AY75" s="280" t="s">
        <v>451</v>
      </c>
      <c r="AZ75" s="280"/>
      <c r="BA75" s="280"/>
      <c r="BB75" s="280"/>
      <c r="BC75" s="280">
        <v>0.54700000000000004</v>
      </c>
      <c r="BD75" s="280">
        <v>1.9</v>
      </c>
      <c r="BE75" s="280">
        <v>1</v>
      </c>
      <c r="BF75" s="280">
        <v>1</v>
      </c>
      <c r="BG75" s="280">
        <v>1</v>
      </c>
      <c r="BH75" s="280"/>
      <c r="BI75" s="280"/>
      <c r="BJ75" s="280"/>
      <c r="BK75" s="280"/>
      <c r="BL75" s="280"/>
      <c r="BM75" s="280"/>
      <c r="BN75" s="280"/>
      <c r="BO75" s="280"/>
      <c r="BP75" s="280"/>
      <c r="BQ75" s="280"/>
      <c r="BR75" s="280"/>
      <c r="BS75" s="280"/>
      <c r="BT75" s="280"/>
      <c r="BU75" s="280"/>
      <c r="BV75" s="280"/>
      <c r="BW75" s="280">
        <v>1</v>
      </c>
      <c r="BX75" s="280"/>
      <c r="BY75" s="280"/>
      <c r="BZ75" s="280"/>
      <c r="CA75" s="280"/>
      <c r="CB75" s="280"/>
      <c r="CC75" s="280">
        <v>1</v>
      </c>
      <c r="CD75" s="855">
        <f t="shared" si="12"/>
        <v>1</v>
      </c>
      <c r="CE75" s="855">
        <f t="shared" si="13"/>
        <v>0</v>
      </c>
      <c r="CF75" s="280">
        <v>0.45</v>
      </c>
      <c r="CG75" s="280"/>
      <c r="CH75" s="280"/>
      <c r="CI75" s="280">
        <v>21</v>
      </c>
      <c r="CJ75" s="280">
        <v>0.45</v>
      </c>
      <c r="CK75" s="280" t="s">
        <v>1268</v>
      </c>
      <c r="CL75" s="280" t="s">
        <v>451</v>
      </c>
      <c r="CM75" s="280"/>
      <c r="CN75" s="280"/>
      <c r="CO75" s="280"/>
      <c r="CP75" s="280"/>
      <c r="CQ75" s="280"/>
      <c r="CR75" s="280" t="s">
        <v>451</v>
      </c>
      <c r="CS75" s="280"/>
      <c r="CT75" s="280"/>
      <c r="CU75" s="280" t="s">
        <v>457</v>
      </c>
      <c r="CV75" s="280" t="s">
        <v>6536</v>
      </c>
      <c r="CW75" s="280">
        <v>126</v>
      </c>
      <c r="CX75" s="280" t="s">
        <v>451</v>
      </c>
      <c r="CY75" s="280"/>
      <c r="CZ75" s="280"/>
      <c r="DA75" s="280" t="s">
        <v>451</v>
      </c>
      <c r="DB75" s="280"/>
      <c r="DC75" s="280"/>
      <c r="DD75" s="280" t="s">
        <v>451</v>
      </c>
      <c r="DE75" s="280"/>
      <c r="DF75" s="280"/>
      <c r="DG75" s="280" t="s">
        <v>995</v>
      </c>
      <c r="DH75" s="280"/>
      <c r="DI75" s="280"/>
      <c r="DJ75" s="280" t="s">
        <v>451</v>
      </c>
      <c r="DK75" s="280"/>
      <c r="DL75" s="280"/>
      <c r="DM75" s="280" t="s">
        <v>451</v>
      </c>
      <c r="DN75" s="280"/>
      <c r="DO75" s="280"/>
      <c r="DP75" s="280" t="s">
        <v>451</v>
      </c>
      <c r="DQ75" s="280"/>
      <c r="DR75" s="280"/>
      <c r="DS75" s="280" t="s">
        <v>457</v>
      </c>
      <c r="DT75" s="280" t="s">
        <v>6777</v>
      </c>
      <c r="DU75" s="280">
        <v>126</v>
      </c>
      <c r="DV75" s="280"/>
      <c r="DW75" s="280"/>
      <c r="DX75" s="280"/>
      <c r="DY75" s="280" t="s">
        <v>451</v>
      </c>
      <c r="DZ75" s="280"/>
      <c r="EA75" s="280"/>
      <c r="EB75" s="280" t="s">
        <v>451</v>
      </c>
      <c r="EC75" s="280"/>
      <c r="ED75" s="280"/>
      <c r="EE75" s="280" t="s">
        <v>451</v>
      </c>
      <c r="EF75" s="280"/>
      <c r="EG75" s="280"/>
      <c r="EH75" s="280" t="s">
        <v>451</v>
      </c>
      <c r="EI75" s="280"/>
      <c r="EJ75" s="280"/>
      <c r="EK75" s="280" t="s">
        <v>451</v>
      </c>
      <c r="EL75" s="280"/>
      <c r="EM75" s="280"/>
      <c r="EN75" s="280"/>
      <c r="EO75" s="280"/>
      <c r="EP75" s="280"/>
      <c r="EQ75" s="280" t="s">
        <v>451</v>
      </c>
      <c r="ER75" s="280"/>
      <c r="ES75" s="280"/>
      <c r="ET75" s="280"/>
      <c r="EU75" s="280"/>
      <c r="EV75" s="280" t="s">
        <v>451</v>
      </c>
      <c r="EW75" s="280" t="s">
        <v>451</v>
      </c>
      <c r="EX75" s="280" t="s">
        <v>451</v>
      </c>
      <c r="EY75" s="280" t="s">
        <v>451</v>
      </c>
      <c r="EZ75" s="280"/>
      <c r="FA75" s="280" t="s">
        <v>7559</v>
      </c>
      <c r="FB75" s="280" t="s">
        <v>7810</v>
      </c>
      <c r="FC75" s="280" t="s">
        <v>8034</v>
      </c>
      <c r="FD75" s="280" t="s">
        <v>7559</v>
      </c>
      <c r="FE75" s="280" t="s">
        <v>7810</v>
      </c>
      <c r="FF75" s="280" t="s">
        <v>8034</v>
      </c>
    </row>
    <row r="76" spans="5:162" ht="56" customHeight="1" x14ac:dyDescent="0.2">
      <c r="E76" s="1101" t="s">
        <v>8723</v>
      </c>
      <c r="F76" s="1101" t="s">
        <v>8688</v>
      </c>
      <c r="G76" s="847" t="s">
        <v>31</v>
      </c>
      <c r="H76" s="847" t="s">
        <v>114</v>
      </c>
      <c r="I76" s="834" t="s">
        <v>3496</v>
      </c>
      <c r="J76" s="269" t="s">
        <v>3756</v>
      </c>
      <c r="K76" s="269" t="s">
        <v>3930</v>
      </c>
      <c r="L76" s="269">
        <v>2020</v>
      </c>
      <c r="M76" s="870" t="s">
        <v>4011</v>
      </c>
      <c r="N76" s="870" t="s">
        <v>4138</v>
      </c>
      <c r="O76" s="269" t="s">
        <v>451</v>
      </c>
      <c r="P76" s="269"/>
      <c r="Q76" s="269" t="s">
        <v>4622</v>
      </c>
      <c r="R76" s="269"/>
      <c r="S76" s="269" t="s">
        <v>4947</v>
      </c>
      <c r="T76" s="269"/>
      <c r="U76" s="269" t="s">
        <v>451</v>
      </c>
      <c r="V76" s="269"/>
      <c r="W76" s="269"/>
      <c r="X76" s="269"/>
      <c r="Y76" s="269"/>
      <c r="Z76" s="269"/>
      <c r="AA76" s="269" t="s">
        <v>5404</v>
      </c>
      <c r="AB76" s="269" t="s">
        <v>5404</v>
      </c>
      <c r="AC76" s="269" t="s">
        <v>5744</v>
      </c>
      <c r="AD76" s="269" t="s">
        <v>5863</v>
      </c>
      <c r="AE76" s="871">
        <v>0.34499999999999997</v>
      </c>
      <c r="AF76" s="850">
        <f t="shared" si="14"/>
        <v>0.34499999999999997</v>
      </c>
      <c r="AG76" s="850">
        <f t="shared" si="11"/>
        <v>0</v>
      </c>
      <c r="AH76" s="269"/>
      <c r="AI76" s="269"/>
      <c r="AJ76" s="269"/>
      <c r="AK76" s="269">
        <v>0.3105</v>
      </c>
      <c r="AL76" s="872">
        <v>0.9</v>
      </c>
      <c r="AM76" s="224">
        <v>1.1000000000000001E-3</v>
      </c>
      <c r="AN76" s="269"/>
      <c r="AO76" s="269">
        <v>1.7299999999999999E-2</v>
      </c>
      <c r="AP76" s="872">
        <v>0.05</v>
      </c>
      <c r="AQ76" s="269"/>
      <c r="AR76" s="269">
        <v>1.72E-2</v>
      </c>
      <c r="AS76" s="872">
        <v>0.05</v>
      </c>
      <c r="AT76" s="872"/>
      <c r="AU76" s="872"/>
      <c r="AV76" s="872"/>
      <c r="AW76" s="872"/>
      <c r="AX76" s="872"/>
      <c r="AY76" s="269" t="s">
        <v>451</v>
      </c>
      <c r="AZ76" s="269"/>
      <c r="BA76" s="269"/>
      <c r="BB76" s="269"/>
      <c r="BC76" s="269">
        <v>0</v>
      </c>
      <c r="BD76" s="872">
        <v>0</v>
      </c>
      <c r="BE76" s="269">
        <v>2</v>
      </c>
      <c r="BF76" s="269">
        <v>2</v>
      </c>
      <c r="BG76" s="269">
        <v>2</v>
      </c>
      <c r="BH76" s="269"/>
      <c r="BI76" s="269"/>
      <c r="BJ76" s="269"/>
      <c r="BK76" s="269"/>
      <c r="BL76" s="269"/>
      <c r="BM76" s="269"/>
      <c r="BN76" s="269"/>
      <c r="BO76" s="269"/>
      <c r="BP76" s="269">
        <v>2</v>
      </c>
      <c r="BQ76" s="269"/>
      <c r="BR76" s="269"/>
      <c r="BS76" s="269"/>
      <c r="BT76" s="269"/>
      <c r="BU76" s="269"/>
      <c r="BV76" s="269"/>
      <c r="BW76" s="269"/>
      <c r="BX76" s="269"/>
      <c r="BY76" s="269"/>
      <c r="BZ76" s="269"/>
      <c r="CA76" s="269"/>
      <c r="CB76" s="269"/>
      <c r="CC76" s="269">
        <v>2</v>
      </c>
      <c r="CD76" s="855">
        <f t="shared" si="12"/>
        <v>2</v>
      </c>
      <c r="CE76" s="855">
        <f t="shared" si="13"/>
        <v>0</v>
      </c>
      <c r="CF76" s="269">
        <v>25.574000000000002</v>
      </c>
      <c r="CG76" s="269"/>
      <c r="CH76" s="269"/>
      <c r="CI76" s="269">
        <v>100</v>
      </c>
      <c r="CJ76" s="269">
        <v>25.574000000000002</v>
      </c>
      <c r="CK76" s="269" t="s">
        <v>1268</v>
      </c>
      <c r="CL76" s="269" t="s">
        <v>451</v>
      </c>
      <c r="CM76" s="269"/>
      <c r="CN76" s="269"/>
      <c r="CO76" s="269"/>
      <c r="CP76" s="269"/>
      <c r="CQ76" s="269"/>
      <c r="CR76" s="269"/>
      <c r="CS76" s="269"/>
      <c r="CT76" s="269"/>
      <c r="CU76" s="269" t="s">
        <v>457</v>
      </c>
      <c r="CV76" s="269" t="s">
        <v>6537</v>
      </c>
      <c r="CW76" s="269">
        <v>197</v>
      </c>
      <c r="CX76" s="269" t="s">
        <v>451</v>
      </c>
      <c r="CY76" s="269"/>
      <c r="CZ76" s="269"/>
      <c r="DA76" s="269" t="s">
        <v>451</v>
      </c>
      <c r="DB76" s="269"/>
      <c r="DC76" s="269"/>
      <c r="DD76" s="269" t="s">
        <v>451</v>
      </c>
      <c r="DE76" s="269"/>
      <c r="DF76" s="269"/>
      <c r="DG76" s="269" t="s">
        <v>451</v>
      </c>
      <c r="DH76" s="269"/>
      <c r="DI76" s="269"/>
      <c r="DJ76" s="269" t="s">
        <v>451</v>
      </c>
      <c r="DK76" s="269"/>
      <c r="DL76" s="269"/>
      <c r="DM76" s="269" t="s">
        <v>451</v>
      </c>
      <c r="DN76" s="269"/>
      <c r="DO76" s="269"/>
      <c r="DP76" s="269" t="s">
        <v>451</v>
      </c>
      <c r="DQ76" s="269"/>
      <c r="DR76" s="269"/>
      <c r="DS76" s="269" t="s">
        <v>457</v>
      </c>
      <c r="DT76" s="269"/>
      <c r="DU76" s="269">
        <v>197</v>
      </c>
      <c r="DV76" s="269" t="s">
        <v>451</v>
      </c>
      <c r="DW76" s="269"/>
      <c r="DX76" s="269"/>
      <c r="DY76" s="269" t="s">
        <v>451</v>
      </c>
      <c r="DZ76" s="269"/>
      <c r="EA76" s="269"/>
      <c r="EB76" s="269" t="s">
        <v>451</v>
      </c>
      <c r="EC76" s="269"/>
      <c r="ED76" s="269"/>
      <c r="EE76" s="269" t="s">
        <v>451</v>
      </c>
      <c r="EF76" s="269"/>
      <c r="EG76" s="269"/>
      <c r="EH76" s="269" t="s">
        <v>451</v>
      </c>
      <c r="EI76" s="269"/>
      <c r="EJ76" s="269"/>
      <c r="EK76" s="269"/>
      <c r="EL76" s="269"/>
      <c r="EM76" s="269"/>
      <c r="EN76" s="269"/>
      <c r="EO76" s="269"/>
      <c r="EP76" s="269"/>
      <c r="EQ76" s="269" t="s">
        <v>451</v>
      </c>
      <c r="ER76" s="269"/>
      <c r="ES76" s="269" t="s">
        <v>451</v>
      </c>
      <c r="ET76" s="269" t="s">
        <v>7109</v>
      </c>
      <c r="EU76" s="269" t="s">
        <v>451</v>
      </c>
      <c r="EV76" s="269" t="s">
        <v>7258</v>
      </c>
      <c r="EW76" s="269" t="s">
        <v>7388</v>
      </c>
      <c r="EX76" s="269" t="s">
        <v>451</v>
      </c>
      <c r="EY76" s="269" t="s">
        <v>451</v>
      </c>
      <c r="EZ76" s="269"/>
      <c r="FA76" s="269" t="s">
        <v>7560</v>
      </c>
      <c r="FB76" s="269" t="s">
        <v>7811</v>
      </c>
      <c r="FC76" s="269" t="s">
        <v>8035</v>
      </c>
      <c r="FD76" s="269" t="s">
        <v>8264</v>
      </c>
      <c r="FE76" s="269" t="s">
        <v>8313</v>
      </c>
      <c r="FF76" s="269" t="s">
        <v>8353</v>
      </c>
    </row>
    <row r="77" spans="5:162" ht="79" customHeight="1" x14ac:dyDescent="0.2">
      <c r="E77" s="1101" t="s">
        <v>8723</v>
      </c>
      <c r="F77" s="1101" t="s">
        <v>8688</v>
      </c>
      <c r="G77" s="847" t="s">
        <v>31</v>
      </c>
      <c r="H77" s="847" t="s">
        <v>114</v>
      </c>
      <c r="I77" s="834" t="s">
        <v>3497</v>
      </c>
      <c r="J77" s="269" t="s">
        <v>3757</v>
      </c>
      <c r="K77" s="269" t="s">
        <v>451</v>
      </c>
      <c r="L77" s="269" t="s">
        <v>3989</v>
      </c>
      <c r="M77" s="870" t="s">
        <v>4012</v>
      </c>
      <c r="N77" s="870" t="s">
        <v>4001</v>
      </c>
      <c r="O77" s="269" t="s">
        <v>451</v>
      </c>
      <c r="P77" s="269"/>
      <c r="Q77" s="269" t="s">
        <v>4623</v>
      </c>
      <c r="R77" s="269" t="s">
        <v>4793</v>
      </c>
      <c r="S77" s="269" t="s">
        <v>4948</v>
      </c>
      <c r="T77" s="269" t="s">
        <v>5124</v>
      </c>
      <c r="U77" s="269"/>
      <c r="V77" s="269"/>
      <c r="W77" s="269"/>
      <c r="X77" s="269"/>
      <c r="Y77" s="269"/>
      <c r="Z77" s="269"/>
      <c r="AA77" s="269" t="s">
        <v>5405</v>
      </c>
      <c r="AB77" s="269" t="s">
        <v>5405</v>
      </c>
      <c r="AC77" s="269" t="s">
        <v>5745</v>
      </c>
      <c r="AD77" s="269" t="s">
        <v>5405</v>
      </c>
      <c r="AE77" s="871">
        <v>2.4039999999999999</v>
      </c>
      <c r="AF77" s="850">
        <f>AH77+AK77+AN77+AO77+AQ77+AR77+AT77</f>
        <v>2.4039999999999999</v>
      </c>
      <c r="AG77" s="850">
        <f t="shared" si="11"/>
        <v>0</v>
      </c>
      <c r="AH77" s="269"/>
      <c r="AI77" s="269"/>
      <c r="AJ77" s="269"/>
      <c r="AK77" s="269">
        <v>1.766</v>
      </c>
      <c r="AL77" s="872">
        <v>0.73460000000000003</v>
      </c>
      <c r="AM77" s="872">
        <v>1.1599999999999999E-2</v>
      </c>
      <c r="AN77" s="269">
        <v>0.63800000000000001</v>
      </c>
      <c r="AO77" s="269"/>
      <c r="AP77" s="872">
        <v>0.26540000000000002</v>
      </c>
      <c r="AQ77" s="269">
        <v>0</v>
      </c>
      <c r="AR77" s="269">
        <v>0</v>
      </c>
      <c r="AS77" s="872">
        <v>0</v>
      </c>
      <c r="AT77" s="872"/>
      <c r="AU77" s="872"/>
      <c r="AV77" s="872"/>
      <c r="AW77" s="872"/>
      <c r="AX77" s="872"/>
      <c r="AY77" s="269" t="s">
        <v>457</v>
      </c>
      <c r="AZ77" s="269" t="s">
        <v>5997</v>
      </c>
      <c r="BA77" s="269"/>
      <c r="BB77" s="269"/>
      <c r="BC77" s="269">
        <v>5.0750000000000002</v>
      </c>
      <c r="BD77" s="872">
        <v>2.7400000000000001E-2</v>
      </c>
      <c r="BE77" s="269">
        <v>3</v>
      </c>
      <c r="BF77" s="269">
        <v>3</v>
      </c>
      <c r="BG77" s="269">
        <v>3</v>
      </c>
      <c r="BH77" s="269">
        <v>5</v>
      </c>
      <c r="BI77" s="269"/>
      <c r="BJ77" s="269"/>
      <c r="BK77" s="269"/>
      <c r="BL77" s="269"/>
      <c r="BM77" s="269"/>
      <c r="BN77" s="269"/>
      <c r="BO77" s="269"/>
      <c r="BP77" s="269"/>
      <c r="BQ77" s="269"/>
      <c r="BR77" s="269"/>
      <c r="BS77" s="269"/>
      <c r="BT77" s="269"/>
      <c r="BU77" s="269"/>
      <c r="BV77" s="269"/>
      <c r="BW77" s="269"/>
      <c r="BX77" s="269"/>
      <c r="BY77" s="269"/>
      <c r="BZ77" s="269"/>
      <c r="CA77" s="269"/>
      <c r="CB77" s="269"/>
      <c r="CC77" s="269">
        <v>5</v>
      </c>
      <c r="CD77" s="855">
        <f t="shared" si="12"/>
        <v>5</v>
      </c>
      <c r="CE77" s="855">
        <f t="shared" si="13"/>
        <v>0</v>
      </c>
      <c r="CF77" s="269">
        <v>7.4999999999999997E-2</v>
      </c>
      <c r="CG77" s="269" t="s">
        <v>6141</v>
      </c>
      <c r="CH77" s="269"/>
      <c r="CI77" s="269">
        <v>0.73</v>
      </c>
      <c r="CJ77" s="269">
        <v>10.222</v>
      </c>
      <c r="CK77" s="269" t="s">
        <v>1268</v>
      </c>
      <c r="CL77" s="269" t="s">
        <v>451</v>
      </c>
      <c r="CM77" s="269"/>
      <c r="CN77" s="269"/>
      <c r="CO77" s="269"/>
      <c r="CP77" s="269"/>
      <c r="CQ77" s="269"/>
      <c r="CR77" s="269" t="s">
        <v>457</v>
      </c>
      <c r="CS77" s="269" t="s">
        <v>6460</v>
      </c>
      <c r="CT77" s="269">
        <v>150</v>
      </c>
      <c r="CU77" s="269" t="s">
        <v>457</v>
      </c>
      <c r="CV77" s="269" t="s">
        <v>6460</v>
      </c>
      <c r="CW77" s="269"/>
      <c r="CX77" s="269" t="s">
        <v>451</v>
      </c>
      <c r="CY77" s="269"/>
      <c r="CZ77" s="269"/>
      <c r="DA77" s="269" t="s">
        <v>451</v>
      </c>
      <c r="DB77" s="269"/>
      <c r="DC77" s="269"/>
      <c r="DD77" s="269" t="s">
        <v>451</v>
      </c>
      <c r="DE77" s="269"/>
      <c r="DF77" s="269"/>
      <c r="DG77" s="269" t="s">
        <v>451</v>
      </c>
      <c r="DH77" s="269"/>
      <c r="DI77" s="269"/>
      <c r="DJ77" s="269" t="s">
        <v>451</v>
      </c>
      <c r="DK77" s="269"/>
      <c r="DL77" s="269"/>
      <c r="DM77" s="269"/>
      <c r="DN77" s="269"/>
      <c r="DO77" s="269"/>
      <c r="DP77" s="269" t="s">
        <v>451</v>
      </c>
      <c r="DQ77" s="269"/>
      <c r="DR77" s="269"/>
      <c r="DS77" s="269" t="s">
        <v>457</v>
      </c>
      <c r="DT77" s="269" t="s">
        <v>6778</v>
      </c>
      <c r="DU77" s="269"/>
      <c r="DV77" s="269" t="s">
        <v>451</v>
      </c>
      <c r="DW77" s="269"/>
      <c r="DX77" s="269"/>
      <c r="DY77" s="269" t="s">
        <v>451</v>
      </c>
      <c r="DZ77" s="269"/>
      <c r="EA77" s="269"/>
      <c r="EB77" s="269" t="s">
        <v>451</v>
      </c>
      <c r="EC77" s="269"/>
      <c r="ED77" s="269"/>
      <c r="EE77" s="269" t="s">
        <v>457</v>
      </c>
      <c r="EF77" s="269" t="s">
        <v>6825</v>
      </c>
      <c r="EG77" s="269"/>
      <c r="EH77" s="269" t="s">
        <v>451</v>
      </c>
      <c r="EI77" s="269"/>
      <c r="EJ77" s="269"/>
      <c r="EK77" s="269"/>
      <c r="EL77" s="269"/>
      <c r="EM77" s="269"/>
      <c r="EN77" s="269"/>
      <c r="EO77" s="269"/>
      <c r="EP77" s="269"/>
      <c r="EQ77" s="269" t="s">
        <v>451</v>
      </c>
      <c r="ER77" s="269"/>
      <c r="ES77" s="269"/>
      <c r="ET77" s="269"/>
      <c r="EU77" s="269"/>
      <c r="EV77" s="269"/>
      <c r="EW77" s="269"/>
      <c r="EX77" s="269" t="s">
        <v>451</v>
      </c>
      <c r="EY77" s="269"/>
      <c r="EZ77" s="269"/>
      <c r="FA77" s="269" t="s">
        <v>7561</v>
      </c>
      <c r="FB77" s="269">
        <v>89534659545</v>
      </c>
      <c r="FC77" s="269" t="s">
        <v>8036</v>
      </c>
      <c r="FD77" s="269" t="s">
        <v>8265</v>
      </c>
      <c r="FE77" s="269">
        <v>84843843269</v>
      </c>
      <c r="FF77" s="269" t="s">
        <v>8354</v>
      </c>
    </row>
    <row r="78" spans="5:162" ht="62" customHeight="1" x14ac:dyDescent="0.2">
      <c r="E78" s="1101" t="s">
        <v>8723</v>
      </c>
      <c r="F78" s="1101" t="s">
        <v>8688</v>
      </c>
      <c r="G78" s="847" t="s">
        <v>31</v>
      </c>
      <c r="H78" s="847" t="s">
        <v>114</v>
      </c>
      <c r="I78" s="834" t="s">
        <v>3498</v>
      </c>
      <c r="J78" s="269" t="s">
        <v>3758</v>
      </c>
      <c r="K78" s="269" t="s">
        <v>3758</v>
      </c>
      <c r="L78" s="269">
        <v>2019</v>
      </c>
      <c r="M78" s="870" t="s">
        <v>4013</v>
      </c>
      <c r="N78" s="870" t="s">
        <v>4139</v>
      </c>
      <c r="O78" s="269" t="s">
        <v>4236</v>
      </c>
      <c r="P78" s="269" t="s">
        <v>4439</v>
      </c>
      <c r="Q78" s="269" t="s">
        <v>4624</v>
      </c>
      <c r="R78" s="269" t="s">
        <v>4794</v>
      </c>
      <c r="S78" s="280" t="s">
        <v>4949</v>
      </c>
      <c r="T78" s="280" t="s">
        <v>5125</v>
      </c>
      <c r="U78" s="280"/>
      <c r="V78" s="280"/>
      <c r="W78" s="280"/>
      <c r="X78" s="280"/>
      <c r="Y78" s="280"/>
      <c r="Z78" s="280"/>
      <c r="AA78" s="280" t="s">
        <v>5406</v>
      </c>
      <c r="AB78" s="280" t="s">
        <v>5406</v>
      </c>
      <c r="AC78" s="280" t="s">
        <v>455</v>
      </c>
      <c r="AD78" s="280" t="s">
        <v>5864</v>
      </c>
      <c r="AE78" s="861">
        <v>1.3879999999999999</v>
      </c>
      <c r="AF78" s="850">
        <f t="shared" si="14"/>
        <v>1.3880000000000001</v>
      </c>
      <c r="AG78" s="850">
        <f t="shared" si="11"/>
        <v>0</v>
      </c>
      <c r="AH78" s="280"/>
      <c r="AI78" s="280"/>
      <c r="AJ78" s="280"/>
      <c r="AK78" s="280">
        <v>1.1259999999999999</v>
      </c>
      <c r="AL78" s="223">
        <v>0.88175411119812042</v>
      </c>
      <c r="AM78" s="223">
        <v>8.0000000000000007E-5</v>
      </c>
      <c r="AN78" s="280"/>
      <c r="AO78" s="280">
        <v>3.7999999999999999E-2</v>
      </c>
      <c r="AP78" s="223">
        <v>3.0030000000000001E-2</v>
      </c>
      <c r="AQ78" s="280">
        <v>0.112</v>
      </c>
      <c r="AR78" s="280">
        <v>0.112</v>
      </c>
      <c r="AS78" s="280">
        <v>8.7989999999999999E-2</v>
      </c>
      <c r="AT78" s="280"/>
      <c r="AU78" s="280"/>
      <c r="AV78" s="280"/>
      <c r="AW78" s="280"/>
      <c r="AX78" s="280"/>
      <c r="AY78" s="280" t="s">
        <v>457</v>
      </c>
      <c r="AZ78" s="280" t="s">
        <v>5998</v>
      </c>
      <c r="BA78" s="280" t="s">
        <v>6086</v>
      </c>
      <c r="BB78" s="280" t="s">
        <v>6105</v>
      </c>
      <c r="BC78" s="280">
        <v>7</v>
      </c>
      <c r="BD78" s="280">
        <v>4.0000000000000002E-4</v>
      </c>
      <c r="BE78" s="280">
        <v>8</v>
      </c>
      <c r="BF78" s="280">
        <v>8</v>
      </c>
      <c r="BG78" s="280">
        <v>4</v>
      </c>
      <c r="BH78" s="280"/>
      <c r="BI78" s="280"/>
      <c r="BJ78" s="280"/>
      <c r="BK78" s="280"/>
      <c r="BL78" s="280"/>
      <c r="BM78" s="280"/>
      <c r="BN78" s="280"/>
      <c r="BO78" s="280"/>
      <c r="BP78" s="280"/>
      <c r="BQ78" s="280"/>
      <c r="BR78" s="280">
        <v>1</v>
      </c>
      <c r="BS78" s="280">
        <v>1</v>
      </c>
      <c r="BT78" s="280"/>
      <c r="BU78" s="280"/>
      <c r="BV78" s="280"/>
      <c r="BW78" s="280"/>
      <c r="BX78" s="280"/>
      <c r="BY78" s="280"/>
      <c r="BZ78" s="280"/>
      <c r="CA78" s="280"/>
      <c r="CB78" s="280"/>
      <c r="CC78" s="280">
        <v>2</v>
      </c>
      <c r="CD78" s="855">
        <f t="shared" si="12"/>
        <v>2</v>
      </c>
      <c r="CE78" s="855">
        <f t="shared" si="13"/>
        <v>0</v>
      </c>
      <c r="CF78" s="280">
        <v>1.35</v>
      </c>
      <c r="CG78" s="280" t="s">
        <v>5998</v>
      </c>
      <c r="CH78" s="280" t="s">
        <v>6086</v>
      </c>
      <c r="CI78" s="280">
        <v>0.4</v>
      </c>
      <c r="CJ78" s="280">
        <v>347.15</v>
      </c>
      <c r="CK78" s="280" t="s">
        <v>1268</v>
      </c>
      <c r="CL78" s="280" t="s">
        <v>451</v>
      </c>
      <c r="CM78" s="280"/>
      <c r="CN78" s="280"/>
      <c r="CO78" s="280"/>
      <c r="CP78" s="280"/>
      <c r="CQ78" s="280">
        <v>20</v>
      </c>
      <c r="CR78" s="280" t="s">
        <v>457</v>
      </c>
      <c r="CS78" s="280" t="s">
        <v>6461</v>
      </c>
      <c r="CT78" s="280">
        <v>1378</v>
      </c>
      <c r="CU78" s="280" t="s">
        <v>457</v>
      </c>
      <c r="CV78" s="280" t="s">
        <v>6538</v>
      </c>
      <c r="CW78" s="280">
        <v>293</v>
      </c>
      <c r="CX78" s="280" t="s">
        <v>451</v>
      </c>
      <c r="CY78" s="280"/>
      <c r="CZ78" s="280"/>
      <c r="DA78" s="280" t="s">
        <v>451</v>
      </c>
      <c r="DB78" s="280"/>
      <c r="DC78" s="280"/>
      <c r="DD78" s="280" t="s">
        <v>451</v>
      </c>
      <c r="DE78" s="280"/>
      <c r="DF78" s="280"/>
      <c r="DG78" s="280" t="s">
        <v>451</v>
      </c>
      <c r="DH78" s="280"/>
      <c r="DI78" s="280"/>
      <c r="DJ78" s="280" t="s">
        <v>451</v>
      </c>
      <c r="DK78" s="280"/>
      <c r="DL78" s="280"/>
      <c r="DM78" s="280"/>
      <c r="DN78" s="280"/>
      <c r="DO78" s="280"/>
      <c r="DP78" s="280" t="s">
        <v>451</v>
      </c>
      <c r="DQ78" s="280"/>
      <c r="DR78" s="280"/>
      <c r="DS78" s="280" t="s">
        <v>451</v>
      </c>
      <c r="DT78" s="280"/>
      <c r="DU78" s="280"/>
      <c r="DV78" s="280" t="s">
        <v>451</v>
      </c>
      <c r="DW78" s="280"/>
      <c r="DX78" s="280"/>
      <c r="DY78" s="280" t="s">
        <v>451</v>
      </c>
      <c r="DZ78" s="280"/>
      <c r="EA78" s="280"/>
      <c r="EB78" s="280" t="s">
        <v>451</v>
      </c>
      <c r="EC78" s="280"/>
      <c r="ED78" s="280"/>
      <c r="EE78" s="280" t="s">
        <v>451</v>
      </c>
      <c r="EF78" s="280"/>
      <c r="EG78" s="280"/>
      <c r="EH78" s="280" t="s">
        <v>457</v>
      </c>
      <c r="EI78" s="280" t="s">
        <v>1557</v>
      </c>
      <c r="EJ78" s="280">
        <v>16</v>
      </c>
      <c r="EK78" s="280"/>
      <c r="EL78" s="280"/>
      <c r="EM78" s="280"/>
      <c r="EN78" s="280"/>
      <c r="EO78" s="280"/>
      <c r="EP78" s="280"/>
      <c r="EQ78" s="280" t="s">
        <v>451</v>
      </c>
      <c r="ER78" s="280"/>
      <c r="ES78" s="280" t="s">
        <v>6985</v>
      </c>
      <c r="ET78" s="280" t="s">
        <v>7110</v>
      </c>
      <c r="EU78" s="280" t="s">
        <v>451</v>
      </c>
      <c r="EV78" s="280" t="s">
        <v>7259</v>
      </c>
      <c r="EW78" s="280" t="s">
        <v>7110</v>
      </c>
      <c r="EX78" s="280" t="s">
        <v>7437</v>
      </c>
      <c r="EY78" s="280">
        <v>1</v>
      </c>
      <c r="EZ78" s="280">
        <v>100</v>
      </c>
      <c r="FA78" s="280" t="s">
        <v>7562</v>
      </c>
      <c r="FB78" s="280" t="s">
        <v>7812</v>
      </c>
      <c r="FC78" s="280" t="s">
        <v>8037</v>
      </c>
      <c r="FD78" s="280" t="s">
        <v>8266</v>
      </c>
      <c r="FE78" s="280" t="s">
        <v>8314</v>
      </c>
      <c r="FF78" s="280" t="s">
        <v>8355</v>
      </c>
    </row>
    <row r="79" spans="5:162" ht="74" customHeight="1" x14ac:dyDescent="0.2">
      <c r="E79" s="1101" t="s">
        <v>8723</v>
      </c>
      <c r="F79" s="1101" t="s">
        <v>8688</v>
      </c>
      <c r="G79" s="847" t="s">
        <v>31</v>
      </c>
      <c r="H79" s="847" t="s">
        <v>114</v>
      </c>
      <c r="I79" s="280" t="s">
        <v>3499</v>
      </c>
      <c r="J79" s="280" t="s">
        <v>3759</v>
      </c>
      <c r="K79" s="280" t="s">
        <v>3759</v>
      </c>
      <c r="L79" s="280">
        <v>2020</v>
      </c>
      <c r="M79" s="868" t="s">
        <v>4014</v>
      </c>
      <c r="N79" s="868" t="s">
        <v>4140</v>
      </c>
      <c r="O79" s="280" t="s">
        <v>451</v>
      </c>
      <c r="P79" s="280"/>
      <c r="Q79" s="280" t="s">
        <v>4625</v>
      </c>
      <c r="R79" s="280" t="s">
        <v>4795</v>
      </c>
      <c r="S79" s="280" t="s">
        <v>4950</v>
      </c>
      <c r="T79" s="280" t="s">
        <v>5126</v>
      </c>
      <c r="U79" s="280" t="s">
        <v>451</v>
      </c>
      <c r="V79" s="280"/>
      <c r="W79" s="280"/>
      <c r="X79" s="280"/>
      <c r="Y79" s="280"/>
      <c r="Z79" s="280"/>
      <c r="AA79" s="280" t="s">
        <v>5407</v>
      </c>
      <c r="AB79" s="280" t="s">
        <v>5407</v>
      </c>
      <c r="AC79" s="280" t="s">
        <v>5746</v>
      </c>
      <c r="AD79" s="280" t="s">
        <v>5407</v>
      </c>
      <c r="AE79" s="861">
        <v>1.008</v>
      </c>
      <c r="AF79" s="850">
        <f>AH79+AK79+AN79+AO79+AQ79+AR79+AT79</f>
        <v>1.008</v>
      </c>
      <c r="AG79" s="850">
        <f t="shared" si="11"/>
        <v>0</v>
      </c>
      <c r="AH79" s="280"/>
      <c r="AI79" s="280"/>
      <c r="AJ79" s="280"/>
      <c r="AK79" s="280">
        <v>0.29199999999999998</v>
      </c>
      <c r="AL79" s="223">
        <v>0.28968253968253965</v>
      </c>
      <c r="AM79" s="223">
        <v>4.7000000000000002E-3</v>
      </c>
      <c r="AN79" s="280"/>
      <c r="AO79" s="280">
        <v>0.71599999999999997</v>
      </c>
      <c r="AP79" s="223">
        <v>0.71031746031746024</v>
      </c>
      <c r="AQ79" s="280"/>
      <c r="AR79" s="280"/>
      <c r="AS79" s="280" t="s">
        <v>451</v>
      </c>
      <c r="AT79" s="280"/>
      <c r="AU79" s="280"/>
      <c r="AV79" s="280"/>
      <c r="AW79" s="280"/>
      <c r="AX79" s="280"/>
      <c r="AY79" s="280" t="s">
        <v>451</v>
      </c>
      <c r="AZ79" s="280"/>
      <c r="BA79" s="280"/>
      <c r="BB79" s="280"/>
      <c r="BC79" s="280">
        <v>1.8</v>
      </c>
      <c r="BD79" s="280">
        <v>2.7</v>
      </c>
      <c r="BE79" s="280">
        <v>1</v>
      </c>
      <c r="BF79" s="280">
        <v>1</v>
      </c>
      <c r="BG79" s="280">
        <v>1</v>
      </c>
      <c r="BH79" s="280"/>
      <c r="BI79" s="280">
        <v>1</v>
      </c>
      <c r="BJ79" s="280"/>
      <c r="BK79" s="280"/>
      <c r="BL79" s="280"/>
      <c r="BM79" s="280"/>
      <c r="BN79" s="280"/>
      <c r="BO79" s="280"/>
      <c r="BP79" s="280"/>
      <c r="BQ79" s="280"/>
      <c r="BR79" s="280"/>
      <c r="BS79" s="280"/>
      <c r="BT79" s="280"/>
      <c r="BU79" s="280"/>
      <c r="BV79" s="280"/>
      <c r="BW79" s="280"/>
      <c r="BX79" s="280"/>
      <c r="BY79" s="280"/>
      <c r="BZ79" s="280"/>
      <c r="CA79" s="280"/>
      <c r="CB79" s="280"/>
      <c r="CC79" s="280">
        <v>1</v>
      </c>
      <c r="CD79" s="855">
        <f t="shared" si="12"/>
        <v>1</v>
      </c>
      <c r="CE79" s="855">
        <f t="shared" si="13"/>
        <v>0</v>
      </c>
      <c r="CF79" s="280">
        <v>0.33400000000000002</v>
      </c>
      <c r="CG79" s="280"/>
      <c r="CH79" s="280"/>
      <c r="CI79" s="280">
        <v>5.5115511551155121E-2</v>
      </c>
      <c r="CJ79" s="280">
        <v>6.06</v>
      </c>
      <c r="CK79" s="280"/>
      <c r="CL79" s="280" t="s">
        <v>451</v>
      </c>
      <c r="CM79" s="280"/>
      <c r="CN79" s="280"/>
      <c r="CO79" s="280"/>
      <c r="CP79" s="280"/>
      <c r="CQ79" s="280"/>
      <c r="CR79" s="280"/>
      <c r="CS79" s="280"/>
      <c r="CT79" s="280"/>
      <c r="CU79" s="280" t="s">
        <v>457</v>
      </c>
      <c r="CV79" s="280" t="s">
        <v>6539</v>
      </c>
      <c r="CW79" s="280"/>
      <c r="CX79" s="280" t="s">
        <v>457</v>
      </c>
      <c r="CY79" s="280"/>
      <c r="CZ79" s="280">
        <v>77</v>
      </c>
      <c r="DA79" s="280" t="s">
        <v>451</v>
      </c>
      <c r="DB79" s="280"/>
      <c r="DC79" s="280"/>
      <c r="DD79" s="280" t="s">
        <v>451</v>
      </c>
      <c r="DE79" s="280"/>
      <c r="DF79" s="280"/>
      <c r="DG79" s="280" t="s">
        <v>451</v>
      </c>
      <c r="DH79" s="280"/>
      <c r="DI79" s="280"/>
      <c r="DJ79" s="280" t="s">
        <v>451</v>
      </c>
      <c r="DK79" s="280"/>
      <c r="DL79" s="280"/>
      <c r="DM79" s="280" t="s">
        <v>451</v>
      </c>
      <c r="DN79" s="280"/>
      <c r="DO79" s="280"/>
      <c r="DP79" s="280" t="s">
        <v>451</v>
      </c>
      <c r="DQ79" s="280"/>
      <c r="DR79" s="280"/>
      <c r="DS79" s="280" t="s">
        <v>457</v>
      </c>
      <c r="DT79" s="280"/>
      <c r="DU79" s="280">
        <v>77</v>
      </c>
      <c r="DV79" s="280" t="s">
        <v>457</v>
      </c>
      <c r="DW79" s="280"/>
      <c r="DX79" s="280">
        <v>77</v>
      </c>
      <c r="DY79" s="280" t="s">
        <v>451</v>
      </c>
      <c r="DZ79" s="280"/>
      <c r="EA79" s="280"/>
      <c r="EB79" s="280" t="s">
        <v>451</v>
      </c>
      <c r="EC79" s="280"/>
      <c r="ED79" s="280"/>
      <c r="EE79" s="280" t="s">
        <v>451</v>
      </c>
      <c r="EF79" s="280"/>
      <c r="EG79" s="280"/>
      <c r="EH79" s="280" t="s">
        <v>451</v>
      </c>
      <c r="EI79" s="280"/>
      <c r="EJ79" s="280"/>
      <c r="EK79" s="280"/>
      <c r="EL79" s="280"/>
      <c r="EM79" s="280"/>
      <c r="EN79" s="280"/>
      <c r="EO79" s="280"/>
      <c r="EP79" s="280"/>
      <c r="EQ79" s="280" t="s">
        <v>451</v>
      </c>
      <c r="ER79" s="280"/>
      <c r="ES79" s="280" t="s">
        <v>451</v>
      </c>
      <c r="ET79" s="280" t="s">
        <v>7111</v>
      </c>
      <c r="EU79" s="280" t="s">
        <v>451</v>
      </c>
      <c r="EV79" s="280" t="s">
        <v>7260</v>
      </c>
      <c r="EW79" s="280" t="s">
        <v>7388</v>
      </c>
      <c r="EX79" s="280" t="s">
        <v>451</v>
      </c>
      <c r="EY79" s="280" t="s">
        <v>451</v>
      </c>
      <c r="EZ79" s="280"/>
      <c r="FA79" s="280" t="s">
        <v>7563</v>
      </c>
      <c r="FB79" s="280" t="s">
        <v>7813</v>
      </c>
      <c r="FC79" s="280" t="s">
        <v>8038</v>
      </c>
      <c r="FD79" s="280" t="s">
        <v>7563</v>
      </c>
      <c r="FE79" s="280" t="s">
        <v>7813</v>
      </c>
      <c r="FF79" s="280" t="s">
        <v>8038</v>
      </c>
    </row>
    <row r="80" spans="5:162" x14ac:dyDescent="0.2">
      <c r="E80" s="1101"/>
      <c r="F80" s="1101"/>
      <c r="G80" s="847" t="s">
        <v>32</v>
      </c>
      <c r="H80" s="847" t="s">
        <v>115</v>
      </c>
      <c r="I80" s="847"/>
      <c r="J80" s="221"/>
      <c r="K80" s="221"/>
      <c r="L80" s="221"/>
      <c r="M80" s="221"/>
      <c r="N80" s="221"/>
      <c r="O80" s="221"/>
      <c r="P80" s="221"/>
      <c r="Q80" s="221"/>
      <c r="R80" s="221"/>
      <c r="S80" s="221"/>
      <c r="T80" s="221"/>
      <c r="U80" s="221"/>
      <c r="V80" s="221"/>
      <c r="W80" s="221"/>
      <c r="X80" s="221"/>
      <c r="Y80" s="221"/>
      <c r="Z80" s="221"/>
      <c r="AA80" s="221"/>
      <c r="AB80" s="221"/>
      <c r="AC80" s="221"/>
      <c r="AD80" s="221"/>
      <c r="AE80" s="235"/>
      <c r="AF80" s="850">
        <f t="shared" si="14"/>
        <v>0</v>
      </c>
      <c r="AG80" s="850">
        <f t="shared" si="11"/>
        <v>0</v>
      </c>
      <c r="AH80" s="221"/>
      <c r="AI80" s="221"/>
      <c r="AJ80" s="221"/>
      <c r="AK80" s="221"/>
      <c r="AL80" s="221"/>
      <c r="AM80" s="221"/>
      <c r="AN80" s="221"/>
      <c r="AO80" s="221"/>
      <c r="AP80" s="221"/>
      <c r="AQ80" s="221"/>
      <c r="AR80" s="221"/>
      <c r="AS80" s="221"/>
      <c r="AT80" s="221"/>
      <c r="AU80" s="221"/>
      <c r="AV80" s="221"/>
      <c r="AW80" s="221"/>
      <c r="AX80" s="221"/>
      <c r="AY80" s="221"/>
      <c r="AZ80" s="221"/>
      <c r="BA80" s="221"/>
      <c r="BB80" s="221"/>
      <c r="BC80" s="221"/>
      <c r="BD80" s="221"/>
      <c r="BE80" s="221"/>
      <c r="BF80" s="221"/>
      <c r="BG80" s="221"/>
      <c r="BH80" s="221"/>
      <c r="BI80" s="221"/>
      <c r="BJ80" s="221"/>
      <c r="BK80" s="221"/>
      <c r="BL80" s="221"/>
      <c r="BM80" s="221"/>
      <c r="BN80" s="221"/>
      <c r="BO80" s="221"/>
      <c r="BP80" s="221"/>
      <c r="BQ80" s="221"/>
      <c r="BR80" s="221"/>
      <c r="BS80" s="221"/>
      <c r="BT80" s="221"/>
      <c r="BU80" s="221"/>
      <c r="BV80" s="221"/>
      <c r="BW80" s="221"/>
      <c r="BX80" s="221"/>
      <c r="BY80" s="221"/>
      <c r="BZ80" s="221"/>
      <c r="CA80" s="221"/>
      <c r="CB80" s="221"/>
      <c r="CC80" s="221"/>
      <c r="CD80" s="855">
        <f t="shared" si="12"/>
        <v>0</v>
      </c>
      <c r="CE80" s="855">
        <f t="shared" si="13"/>
        <v>0</v>
      </c>
      <c r="CF80" s="221"/>
      <c r="CG80" s="221"/>
      <c r="CH80" s="221"/>
      <c r="CI80" s="221"/>
      <c r="CJ80" s="221"/>
      <c r="CK80" s="221"/>
      <c r="CL80" s="221"/>
      <c r="CM80" s="221"/>
      <c r="CN80" s="221"/>
      <c r="CO80" s="221"/>
      <c r="CP80" s="221"/>
      <c r="CQ80" s="221"/>
      <c r="CR80" s="221"/>
      <c r="CS80" s="221"/>
      <c r="CT80" s="221"/>
      <c r="CU80" s="221"/>
      <c r="CV80" s="221"/>
      <c r="CW80" s="221"/>
      <c r="CX80" s="221"/>
      <c r="CY80" s="221"/>
      <c r="CZ80" s="221"/>
      <c r="DA80" s="221"/>
      <c r="DB80" s="221"/>
      <c r="DC80" s="221"/>
      <c r="DD80" s="221"/>
      <c r="DE80" s="221"/>
      <c r="DF80" s="221"/>
      <c r="DG80" s="221"/>
      <c r="DH80" s="221"/>
      <c r="DI80" s="221"/>
      <c r="DJ80" s="221"/>
      <c r="DK80" s="221"/>
      <c r="DL80" s="221"/>
      <c r="DM80" s="221"/>
      <c r="DN80" s="221"/>
      <c r="DO80" s="221"/>
      <c r="DP80" s="221"/>
      <c r="DQ80" s="221"/>
      <c r="DR80" s="221"/>
      <c r="DS80" s="221"/>
      <c r="DT80" s="221"/>
      <c r="DU80" s="221"/>
      <c r="DV80" s="221"/>
      <c r="DW80" s="221"/>
      <c r="DX80" s="221"/>
      <c r="DY80" s="221"/>
      <c r="DZ80" s="221"/>
      <c r="EA80" s="221"/>
      <c r="EB80" s="221"/>
      <c r="EC80" s="221"/>
      <c r="ED80" s="221"/>
      <c r="EE80" s="221"/>
      <c r="EF80" s="221"/>
      <c r="EG80" s="221"/>
      <c r="EH80" s="221"/>
      <c r="EI80" s="221"/>
      <c r="EJ80" s="221"/>
      <c r="EK80" s="221"/>
      <c r="EL80" s="221"/>
      <c r="EM80" s="221"/>
      <c r="EN80" s="221"/>
      <c r="EO80" s="221"/>
      <c r="EP80" s="221"/>
      <c r="EQ80" s="221"/>
      <c r="ER80" s="221"/>
      <c r="ES80" s="221"/>
      <c r="ET80" s="221"/>
      <c r="EU80" s="221"/>
      <c r="EV80" s="221"/>
      <c r="EW80" s="221"/>
      <c r="EX80" s="221"/>
      <c r="EY80" s="221"/>
      <c r="EZ80" s="221"/>
      <c r="FA80" s="221"/>
      <c r="FB80" s="221"/>
      <c r="FC80" s="221"/>
      <c r="FD80" s="221"/>
      <c r="FE80" s="221"/>
      <c r="FF80" s="221"/>
    </row>
    <row r="81" spans="5:162" x14ac:dyDescent="0.2">
      <c r="E81" s="1101"/>
      <c r="F81" s="1101"/>
      <c r="G81" s="847" t="s">
        <v>3460</v>
      </c>
      <c r="H81" s="847" t="s">
        <v>116</v>
      </c>
      <c r="I81" s="847"/>
      <c r="J81" s="221"/>
      <c r="K81" s="221"/>
      <c r="L81" s="221"/>
      <c r="M81" s="221"/>
      <c r="N81" s="221"/>
      <c r="O81" s="221"/>
      <c r="P81" s="221"/>
      <c r="Q81" s="221"/>
      <c r="R81" s="221"/>
      <c r="S81" s="221"/>
      <c r="T81" s="221"/>
      <c r="U81" s="221"/>
      <c r="V81" s="221"/>
      <c r="W81" s="221"/>
      <c r="X81" s="221"/>
      <c r="Y81" s="221"/>
      <c r="Z81" s="221"/>
      <c r="AA81" s="221"/>
      <c r="AB81" s="221"/>
      <c r="AC81" s="221"/>
      <c r="AD81" s="221"/>
      <c r="AE81" s="235"/>
      <c r="AF81" s="850">
        <f t="shared" si="14"/>
        <v>0</v>
      </c>
      <c r="AG81" s="850">
        <f t="shared" si="11"/>
        <v>0</v>
      </c>
      <c r="AH81" s="221"/>
      <c r="AI81" s="221"/>
      <c r="AJ81" s="221"/>
      <c r="AK81" s="221"/>
      <c r="AL81" s="221"/>
      <c r="AM81" s="221"/>
      <c r="AN81" s="221"/>
      <c r="AO81" s="221"/>
      <c r="AP81" s="221"/>
      <c r="AQ81" s="221"/>
      <c r="AR81" s="221"/>
      <c r="AS81" s="221"/>
      <c r="AT81" s="221"/>
      <c r="AU81" s="221"/>
      <c r="AV81" s="221"/>
      <c r="AW81" s="221"/>
      <c r="AX81" s="221"/>
      <c r="AY81" s="221"/>
      <c r="AZ81" s="221"/>
      <c r="BA81" s="221"/>
      <c r="BB81" s="221"/>
      <c r="BC81" s="221"/>
      <c r="BD81" s="221"/>
      <c r="BE81" s="221"/>
      <c r="BF81" s="221"/>
      <c r="BG81" s="221"/>
      <c r="BH81" s="221"/>
      <c r="BI81" s="221"/>
      <c r="BJ81" s="221"/>
      <c r="BK81" s="221"/>
      <c r="BL81" s="221"/>
      <c r="BM81" s="221"/>
      <c r="BN81" s="221"/>
      <c r="BO81" s="221"/>
      <c r="BP81" s="221"/>
      <c r="BQ81" s="221"/>
      <c r="BR81" s="221"/>
      <c r="BS81" s="221"/>
      <c r="BT81" s="221"/>
      <c r="BU81" s="221"/>
      <c r="BV81" s="221"/>
      <c r="BW81" s="221"/>
      <c r="BX81" s="221"/>
      <c r="BY81" s="221"/>
      <c r="BZ81" s="221"/>
      <c r="CA81" s="221"/>
      <c r="CB81" s="221"/>
      <c r="CC81" s="221"/>
      <c r="CD81" s="855">
        <f t="shared" si="12"/>
        <v>0</v>
      </c>
      <c r="CE81" s="855">
        <f t="shared" si="13"/>
        <v>0</v>
      </c>
      <c r="CF81" s="221"/>
      <c r="CG81" s="221"/>
      <c r="CH81" s="221"/>
      <c r="CI81" s="221"/>
      <c r="CJ81" s="221"/>
      <c r="CK81" s="221"/>
      <c r="CL81" s="221"/>
      <c r="CM81" s="221"/>
      <c r="CN81" s="221"/>
      <c r="CO81" s="221"/>
      <c r="CP81" s="221"/>
      <c r="CQ81" s="221"/>
      <c r="CR81" s="221"/>
      <c r="CS81" s="221"/>
      <c r="CT81" s="221"/>
      <c r="CU81" s="221"/>
      <c r="CV81" s="221"/>
      <c r="CW81" s="221"/>
      <c r="CX81" s="221"/>
      <c r="CY81" s="221"/>
      <c r="CZ81" s="221"/>
      <c r="DA81" s="221"/>
      <c r="DB81" s="221"/>
      <c r="DC81" s="221"/>
      <c r="DD81" s="221"/>
      <c r="DE81" s="221"/>
      <c r="DF81" s="221"/>
      <c r="DG81" s="221"/>
      <c r="DH81" s="221"/>
      <c r="DI81" s="221"/>
      <c r="DJ81" s="221"/>
      <c r="DK81" s="221"/>
      <c r="DL81" s="221"/>
      <c r="DM81" s="221"/>
      <c r="DN81" s="221"/>
      <c r="DO81" s="221"/>
      <c r="DP81" s="221"/>
      <c r="DQ81" s="221"/>
      <c r="DR81" s="221"/>
      <c r="DS81" s="221"/>
      <c r="DT81" s="221"/>
      <c r="DU81" s="221"/>
      <c r="DV81" s="221"/>
      <c r="DW81" s="221"/>
      <c r="DX81" s="221"/>
      <c r="DY81" s="221"/>
      <c r="DZ81" s="221"/>
      <c r="EA81" s="221"/>
      <c r="EB81" s="221"/>
      <c r="EC81" s="221"/>
      <c r="ED81" s="221"/>
      <c r="EE81" s="221"/>
      <c r="EF81" s="221"/>
      <c r="EG81" s="221"/>
      <c r="EH81" s="221"/>
      <c r="EI81" s="221"/>
      <c r="EJ81" s="221"/>
      <c r="EK81" s="221"/>
      <c r="EL81" s="221"/>
      <c r="EM81" s="221"/>
      <c r="EN81" s="221"/>
      <c r="EO81" s="221"/>
      <c r="EP81" s="221"/>
      <c r="EQ81" s="221"/>
      <c r="ER81" s="221"/>
      <c r="ES81" s="221"/>
      <c r="ET81" s="221"/>
      <c r="EU81" s="221"/>
      <c r="EV81" s="221"/>
      <c r="EW81" s="221"/>
      <c r="EX81" s="221"/>
      <c r="EY81" s="221"/>
      <c r="EZ81" s="221"/>
      <c r="FA81" s="221"/>
      <c r="FB81" s="221"/>
      <c r="FC81" s="221"/>
      <c r="FD81" s="221"/>
      <c r="FE81" s="221"/>
      <c r="FF81" s="221"/>
    </row>
    <row r="82" spans="5:162" ht="66" customHeight="1" x14ac:dyDescent="0.2">
      <c r="E82" s="1101" t="s">
        <v>8717</v>
      </c>
      <c r="F82" s="1101" t="s">
        <v>8687</v>
      </c>
      <c r="G82" s="847" t="s">
        <v>33</v>
      </c>
      <c r="H82" s="847" t="s">
        <v>117</v>
      </c>
      <c r="I82" s="847"/>
      <c r="J82" s="834" t="s">
        <v>1284</v>
      </c>
      <c r="K82" s="834" t="s">
        <v>770</v>
      </c>
      <c r="L82" s="848">
        <v>2014</v>
      </c>
      <c r="M82" s="849">
        <v>44197</v>
      </c>
      <c r="N82" s="849">
        <v>44561</v>
      </c>
      <c r="O82" s="834" t="s">
        <v>1285</v>
      </c>
      <c r="P82" s="834"/>
      <c r="Q82" s="834" t="s">
        <v>1286</v>
      </c>
      <c r="R82" s="834" t="s">
        <v>1287</v>
      </c>
      <c r="S82" s="834" t="s">
        <v>8399</v>
      </c>
      <c r="T82" s="943" t="s">
        <v>8400</v>
      </c>
      <c r="U82" s="834" t="s">
        <v>1288</v>
      </c>
      <c r="V82" s="150" t="s">
        <v>1289</v>
      </c>
      <c r="W82" s="834" t="s">
        <v>1290</v>
      </c>
      <c r="X82" s="150" t="s">
        <v>1291</v>
      </c>
      <c r="Y82" s="834" t="s">
        <v>1292</v>
      </c>
      <c r="Z82" s="834" t="s">
        <v>1293</v>
      </c>
      <c r="AA82" s="834" t="s">
        <v>1294</v>
      </c>
      <c r="AB82" s="834" t="s">
        <v>1294</v>
      </c>
      <c r="AC82" s="834" t="s">
        <v>553</v>
      </c>
      <c r="AD82" s="834" t="s">
        <v>1295</v>
      </c>
      <c r="AE82" s="850">
        <v>81.97</v>
      </c>
      <c r="AF82" s="850">
        <f t="shared" si="14"/>
        <v>81.97</v>
      </c>
      <c r="AG82" s="850">
        <f t="shared" si="11"/>
        <v>0</v>
      </c>
      <c r="AH82" s="852">
        <v>50.33</v>
      </c>
      <c r="AI82" s="851">
        <f>AH82/AE82</f>
        <v>0.61400512382578987</v>
      </c>
      <c r="AJ82" s="851">
        <v>8.0000000000000004E-4</v>
      </c>
      <c r="AK82" s="852">
        <v>22.14</v>
      </c>
      <c r="AL82" s="851">
        <f>AK82/AE82</f>
        <v>0.27009881664023422</v>
      </c>
      <c r="AM82" s="851"/>
      <c r="AN82" s="852">
        <v>9.5</v>
      </c>
      <c r="AO82" s="852"/>
      <c r="AP82" s="851">
        <f>AN82/AE82</f>
        <v>0.11589605953397585</v>
      </c>
      <c r="AQ82" s="851"/>
      <c r="AR82" s="851"/>
      <c r="AS82" s="944" t="s">
        <v>481</v>
      </c>
      <c r="AT82" s="850"/>
      <c r="AU82" s="851" t="s">
        <v>481</v>
      </c>
      <c r="AV82" s="834" t="s">
        <v>481</v>
      </c>
      <c r="AW82" s="834" t="s">
        <v>481</v>
      </c>
      <c r="AX82" s="834" t="s">
        <v>481</v>
      </c>
      <c r="AY82" s="834" t="s">
        <v>451</v>
      </c>
      <c r="AZ82" s="834" t="s">
        <v>481</v>
      </c>
      <c r="BA82" s="834" t="s">
        <v>481</v>
      </c>
      <c r="BB82" s="851" t="s">
        <v>481</v>
      </c>
      <c r="BC82" s="852">
        <v>120</v>
      </c>
      <c r="BD82" s="851">
        <v>1.5E-3</v>
      </c>
      <c r="BE82" s="853">
        <v>76</v>
      </c>
      <c r="BF82" s="853">
        <v>76</v>
      </c>
      <c r="BG82" s="853">
        <v>74</v>
      </c>
      <c r="BH82" s="853">
        <v>4</v>
      </c>
      <c r="BI82" s="853">
        <v>10</v>
      </c>
      <c r="BJ82" s="853">
        <v>4</v>
      </c>
      <c r="BK82" s="853">
        <v>1</v>
      </c>
      <c r="BL82" s="853"/>
      <c r="BM82" s="853"/>
      <c r="BN82" s="853">
        <v>8</v>
      </c>
      <c r="BO82" s="853">
        <v>12</v>
      </c>
      <c r="BP82" s="853">
        <v>14</v>
      </c>
      <c r="BQ82" s="853"/>
      <c r="BR82" s="853">
        <v>5</v>
      </c>
      <c r="BS82" s="853">
        <v>10</v>
      </c>
      <c r="BT82" s="853">
        <v>2</v>
      </c>
      <c r="BU82" s="853"/>
      <c r="BV82" s="853"/>
      <c r="BW82" s="853"/>
      <c r="BX82" s="853">
        <v>4</v>
      </c>
      <c r="BY82" s="853"/>
      <c r="BZ82" s="853">
        <v>0</v>
      </c>
      <c r="CA82" s="853">
        <v>0</v>
      </c>
      <c r="CB82" s="853"/>
      <c r="CC82" s="854">
        <f t="shared" ref="CC82:CC158" si="15">SUM(BH82:CB82)</f>
        <v>74</v>
      </c>
      <c r="CD82" s="855">
        <f t="shared" si="12"/>
        <v>74</v>
      </c>
      <c r="CE82" s="855">
        <f t="shared" si="13"/>
        <v>0</v>
      </c>
      <c r="CF82" s="850">
        <v>386.68799999999999</v>
      </c>
      <c r="CG82" s="834" t="s">
        <v>1296</v>
      </c>
      <c r="CH82" s="834" t="s">
        <v>481</v>
      </c>
      <c r="CI82" s="851">
        <f>CF82/CJ82</f>
        <v>0.63488164762400434</v>
      </c>
      <c r="CJ82" s="850">
        <v>609.07100000000003</v>
      </c>
      <c r="CK82" s="860" t="s">
        <v>1297</v>
      </c>
      <c r="CL82" s="834" t="s">
        <v>1298</v>
      </c>
      <c r="CM82" s="834" t="s">
        <v>481</v>
      </c>
      <c r="CN82" s="834" t="s">
        <v>481</v>
      </c>
      <c r="CO82" s="853" t="s">
        <v>481</v>
      </c>
      <c r="CP82" s="853" t="s">
        <v>481</v>
      </c>
      <c r="CQ82" s="853">
        <v>1</v>
      </c>
      <c r="CR82" s="834" t="s">
        <v>679</v>
      </c>
      <c r="CS82" s="834" t="s">
        <v>1299</v>
      </c>
      <c r="CT82" s="853">
        <v>38031</v>
      </c>
      <c r="CU82" s="834" t="s">
        <v>457</v>
      </c>
      <c r="CV82" s="834" t="s">
        <v>1300</v>
      </c>
      <c r="CW82" s="853">
        <v>368</v>
      </c>
      <c r="CX82" s="853"/>
      <c r="CY82" s="853"/>
      <c r="CZ82" s="853"/>
      <c r="DA82" s="853" t="s">
        <v>451</v>
      </c>
      <c r="DB82" s="853" t="s">
        <v>481</v>
      </c>
      <c r="DC82" s="853" t="s">
        <v>481</v>
      </c>
      <c r="DD82" s="834" t="s">
        <v>451</v>
      </c>
      <c r="DE82" s="834" t="s">
        <v>481</v>
      </c>
      <c r="DF82" s="853" t="s">
        <v>481</v>
      </c>
      <c r="DG82" s="834" t="s">
        <v>457</v>
      </c>
      <c r="DH82" s="834" t="s">
        <v>1301</v>
      </c>
      <c r="DI82" s="853">
        <v>1261</v>
      </c>
      <c r="DJ82" s="834" t="s">
        <v>451</v>
      </c>
      <c r="DK82" s="834" t="s">
        <v>481</v>
      </c>
      <c r="DL82" s="853" t="s">
        <v>481</v>
      </c>
      <c r="DM82" s="834" t="s">
        <v>451</v>
      </c>
      <c r="DN82" s="834" t="s">
        <v>481</v>
      </c>
      <c r="DO82" s="853" t="s">
        <v>481</v>
      </c>
      <c r="DP82" s="834" t="s">
        <v>451</v>
      </c>
      <c r="DQ82" s="834"/>
      <c r="DR82" s="853"/>
      <c r="DS82" s="834" t="s">
        <v>457</v>
      </c>
      <c r="DT82" s="834" t="s">
        <v>1302</v>
      </c>
      <c r="DU82" s="853">
        <v>36402</v>
      </c>
      <c r="DV82" s="853"/>
      <c r="DW82" s="853"/>
      <c r="DX82" s="853"/>
      <c r="DY82" s="834" t="s">
        <v>451</v>
      </c>
      <c r="DZ82" s="834" t="s">
        <v>481</v>
      </c>
      <c r="EA82" s="853" t="s">
        <v>481</v>
      </c>
      <c r="EB82" s="834" t="s">
        <v>451</v>
      </c>
      <c r="EC82" s="834" t="s">
        <v>481</v>
      </c>
      <c r="ED82" s="853" t="s">
        <v>481</v>
      </c>
      <c r="EE82" s="834" t="s">
        <v>451</v>
      </c>
      <c r="EF82" s="834" t="s">
        <v>481</v>
      </c>
      <c r="EG82" s="853" t="s">
        <v>481</v>
      </c>
      <c r="EH82" s="834" t="s">
        <v>451</v>
      </c>
      <c r="EI82" s="834" t="s">
        <v>481</v>
      </c>
      <c r="EJ82" s="853" t="s">
        <v>481</v>
      </c>
      <c r="EK82" s="834" t="s">
        <v>451</v>
      </c>
      <c r="EL82" s="834" t="s">
        <v>481</v>
      </c>
      <c r="EM82" s="853" t="s">
        <v>481</v>
      </c>
      <c r="EN82" s="863">
        <v>1</v>
      </c>
      <c r="EO82" s="834" t="s">
        <v>481</v>
      </c>
      <c r="EP82" s="856">
        <v>51</v>
      </c>
      <c r="EQ82" s="834" t="s">
        <v>451</v>
      </c>
      <c r="ER82" s="834" t="s">
        <v>481</v>
      </c>
      <c r="ES82" s="873" t="s">
        <v>1303</v>
      </c>
      <c r="ET82" s="834" t="s">
        <v>1304</v>
      </c>
      <c r="EU82" s="834" t="s">
        <v>451</v>
      </c>
      <c r="EV82" s="834" t="s">
        <v>1305</v>
      </c>
      <c r="EW82" s="834" t="s">
        <v>1306</v>
      </c>
      <c r="EX82" s="834" t="s">
        <v>1307</v>
      </c>
      <c r="EY82" s="834"/>
      <c r="EZ82" s="834"/>
      <c r="FA82" s="834" t="s">
        <v>1308</v>
      </c>
      <c r="FB82" s="834" t="s">
        <v>1309</v>
      </c>
      <c r="FC82" s="150" t="s">
        <v>1310</v>
      </c>
      <c r="FD82" s="834"/>
      <c r="FE82" s="834"/>
      <c r="FF82" s="834"/>
    </row>
    <row r="83" spans="5:162" ht="61" customHeight="1" x14ac:dyDescent="0.2">
      <c r="E83" s="1101" t="s">
        <v>6630</v>
      </c>
      <c r="F83" s="1101" t="s">
        <v>8687</v>
      </c>
      <c r="G83" s="847" t="s">
        <v>33</v>
      </c>
      <c r="H83" s="847" t="s">
        <v>117</v>
      </c>
      <c r="I83" s="847"/>
      <c r="J83" s="834" t="s">
        <v>1311</v>
      </c>
      <c r="K83" s="834" t="s">
        <v>1312</v>
      </c>
      <c r="L83" s="848">
        <v>2018</v>
      </c>
      <c r="M83" s="945" t="s">
        <v>1313</v>
      </c>
      <c r="N83" s="849">
        <v>44561</v>
      </c>
      <c r="O83" s="834" t="s">
        <v>1285</v>
      </c>
      <c r="P83" s="834"/>
      <c r="Q83" s="834" t="s">
        <v>1314</v>
      </c>
      <c r="R83" s="834" t="s">
        <v>1315</v>
      </c>
      <c r="S83" s="834" t="s">
        <v>8401</v>
      </c>
      <c r="T83" s="943" t="s">
        <v>8402</v>
      </c>
      <c r="U83" s="834" t="s">
        <v>1288</v>
      </c>
      <c r="V83" s="150" t="s">
        <v>1289</v>
      </c>
      <c r="W83" s="834" t="s">
        <v>1290</v>
      </c>
      <c r="X83" s="150" t="s">
        <v>1291</v>
      </c>
      <c r="Y83" s="834" t="s">
        <v>1316</v>
      </c>
      <c r="Z83" s="946" t="s">
        <v>1317</v>
      </c>
      <c r="AA83" s="834" t="s">
        <v>1294</v>
      </c>
      <c r="AB83" s="834" t="s">
        <v>1294</v>
      </c>
      <c r="AC83" s="834" t="s">
        <v>1318</v>
      </c>
      <c r="AD83" s="834" t="s">
        <v>1295</v>
      </c>
      <c r="AE83" s="850">
        <v>81.713999999999999</v>
      </c>
      <c r="AF83" s="850">
        <f t="shared" si="14"/>
        <v>81.713999999999984</v>
      </c>
      <c r="AG83" s="850">
        <f t="shared" si="11"/>
        <v>0</v>
      </c>
      <c r="AH83" s="852">
        <v>67.02</v>
      </c>
      <c r="AI83" s="850">
        <f>AH83/AE83</f>
        <v>0.82017769292899623</v>
      </c>
      <c r="AJ83" s="850">
        <v>0.1</v>
      </c>
      <c r="AK83" s="852">
        <v>5.16</v>
      </c>
      <c r="AL83" s="850">
        <f>AK83/AE83</f>
        <v>6.3147073940817977E-2</v>
      </c>
      <c r="AM83" s="850"/>
      <c r="AN83" s="852">
        <v>6.1779999999999999</v>
      </c>
      <c r="AO83" s="852"/>
      <c r="AP83" s="850">
        <f>AN83/AE83</f>
        <v>7.5605159458599511E-2</v>
      </c>
      <c r="AQ83" s="852">
        <v>3.3559999999999999</v>
      </c>
      <c r="AR83" s="852"/>
      <c r="AS83" s="850">
        <f>AQ83/AE83</f>
        <v>4.1070073671586264E-2</v>
      </c>
      <c r="AT83" s="850"/>
      <c r="AU83" s="851" t="s">
        <v>481</v>
      </c>
      <c r="AV83" s="834" t="s">
        <v>481</v>
      </c>
      <c r="AW83" s="834" t="s">
        <v>481</v>
      </c>
      <c r="AX83" s="834" t="s">
        <v>481</v>
      </c>
      <c r="AY83" s="834" t="s">
        <v>451</v>
      </c>
      <c r="AZ83" s="834" t="s">
        <v>481</v>
      </c>
      <c r="BA83" s="834" t="s">
        <v>481</v>
      </c>
      <c r="BB83" s="851" t="s">
        <v>481</v>
      </c>
      <c r="BC83" s="852">
        <v>105</v>
      </c>
      <c r="BD83" s="851">
        <v>1.2999999999999999E-3</v>
      </c>
      <c r="BE83" s="853">
        <v>213</v>
      </c>
      <c r="BF83" s="853">
        <v>213</v>
      </c>
      <c r="BG83" s="853">
        <v>205</v>
      </c>
      <c r="BH83" s="853">
        <v>7</v>
      </c>
      <c r="BI83" s="853">
        <v>23</v>
      </c>
      <c r="BJ83" s="853">
        <v>18</v>
      </c>
      <c r="BK83" s="853">
        <v>1</v>
      </c>
      <c r="BL83" s="853"/>
      <c r="BM83" s="853"/>
      <c r="BN83" s="853"/>
      <c r="BO83" s="853">
        <v>14</v>
      </c>
      <c r="BP83" s="853">
        <v>21</v>
      </c>
      <c r="BQ83" s="853"/>
      <c r="BR83" s="853">
        <v>30</v>
      </c>
      <c r="BS83" s="853">
        <v>46</v>
      </c>
      <c r="BT83" s="853">
        <v>10</v>
      </c>
      <c r="BU83" s="853"/>
      <c r="BV83" s="853"/>
      <c r="BW83" s="853">
        <v>31</v>
      </c>
      <c r="BX83" s="853">
        <v>4</v>
      </c>
      <c r="BY83" s="853"/>
      <c r="BZ83" s="853"/>
      <c r="CA83" s="853"/>
      <c r="CB83" s="853"/>
      <c r="CC83" s="854">
        <f t="shared" si="15"/>
        <v>205</v>
      </c>
      <c r="CD83" s="855">
        <f t="shared" si="12"/>
        <v>205</v>
      </c>
      <c r="CE83" s="855">
        <f t="shared" si="13"/>
        <v>0</v>
      </c>
      <c r="CF83" s="850">
        <v>108.9</v>
      </c>
      <c r="CG83" s="834" t="s">
        <v>1296</v>
      </c>
      <c r="CH83" s="834" t="s">
        <v>481</v>
      </c>
      <c r="CI83" s="851">
        <f>CF83/CJ83</f>
        <v>0.17879688903264152</v>
      </c>
      <c r="CJ83" s="850">
        <v>609.07100000000003</v>
      </c>
      <c r="CK83" s="860" t="s">
        <v>1297</v>
      </c>
      <c r="CL83" s="834" t="s">
        <v>1298</v>
      </c>
      <c r="CM83" s="834" t="s">
        <v>481</v>
      </c>
      <c r="CN83" s="834" t="s">
        <v>481</v>
      </c>
      <c r="CO83" s="853" t="s">
        <v>481</v>
      </c>
      <c r="CP83" s="853" t="s">
        <v>481</v>
      </c>
      <c r="CQ83" s="853">
        <v>1</v>
      </c>
      <c r="CR83" s="834" t="s">
        <v>451</v>
      </c>
      <c r="CS83" s="834"/>
      <c r="CT83" s="853"/>
      <c r="CU83" s="834" t="s">
        <v>457</v>
      </c>
      <c r="CV83" s="834" t="s">
        <v>1300</v>
      </c>
      <c r="CW83" s="853">
        <v>314</v>
      </c>
      <c r="CX83" s="853"/>
      <c r="CY83" s="853"/>
      <c r="CZ83" s="853"/>
      <c r="DA83" s="853" t="s">
        <v>451</v>
      </c>
      <c r="DB83" s="853" t="s">
        <v>481</v>
      </c>
      <c r="DC83" s="853" t="s">
        <v>481</v>
      </c>
      <c r="DD83" s="834" t="s">
        <v>451</v>
      </c>
      <c r="DE83" s="834" t="s">
        <v>481</v>
      </c>
      <c r="DF83" s="853" t="s">
        <v>481</v>
      </c>
      <c r="DG83" s="834" t="s">
        <v>451</v>
      </c>
      <c r="DH83" s="834"/>
      <c r="DI83" s="853"/>
      <c r="DJ83" s="834" t="s">
        <v>451</v>
      </c>
      <c r="DK83" s="834" t="s">
        <v>481</v>
      </c>
      <c r="DL83" s="853" t="s">
        <v>481</v>
      </c>
      <c r="DM83" s="834" t="s">
        <v>451</v>
      </c>
      <c r="DN83" s="834" t="s">
        <v>481</v>
      </c>
      <c r="DO83" s="853" t="s">
        <v>481</v>
      </c>
      <c r="DP83" s="834" t="s">
        <v>451</v>
      </c>
      <c r="DQ83" s="834"/>
      <c r="DR83" s="853"/>
      <c r="DS83" s="834" t="s">
        <v>457</v>
      </c>
      <c r="DT83" s="834" t="s">
        <v>1302</v>
      </c>
      <c r="DU83" s="853">
        <v>17532</v>
      </c>
      <c r="DV83" s="853" t="s">
        <v>457</v>
      </c>
      <c r="DW83" s="834" t="s">
        <v>1302</v>
      </c>
      <c r="DX83" s="853">
        <v>17532</v>
      </c>
      <c r="DY83" s="834" t="s">
        <v>451</v>
      </c>
      <c r="DZ83" s="834" t="s">
        <v>481</v>
      </c>
      <c r="EA83" s="853" t="s">
        <v>481</v>
      </c>
      <c r="EB83" s="834" t="s">
        <v>451</v>
      </c>
      <c r="EC83" s="834" t="s">
        <v>481</v>
      </c>
      <c r="ED83" s="853" t="s">
        <v>481</v>
      </c>
      <c r="EE83" s="834" t="s">
        <v>451</v>
      </c>
      <c r="EF83" s="834" t="s">
        <v>481</v>
      </c>
      <c r="EG83" s="853" t="s">
        <v>481</v>
      </c>
      <c r="EH83" s="834" t="s">
        <v>451</v>
      </c>
      <c r="EI83" s="834" t="s">
        <v>481</v>
      </c>
      <c r="EJ83" s="853" t="s">
        <v>481</v>
      </c>
      <c r="EK83" s="834" t="s">
        <v>451</v>
      </c>
      <c r="EL83" s="834" t="s">
        <v>481</v>
      </c>
      <c r="EM83" s="853" t="s">
        <v>481</v>
      </c>
      <c r="EN83" s="863" t="s">
        <v>1319</v>
      </c>
      <c r="EO83" s="834" t="s">
        <v>1320</v>
      </c>
      <c r="EP83" s="856">
        <v>72</v>
      </c>
      <c r="EQ83" s="834" t="s">
        <v>451</v>
      </c>
      <c r="ER83" s="834" t="s">
        <v>481</v>
      </c>
      <c r="ES83" s="873" t="s">
        <v>1321</v>
      </c>
      <c r="ET83" s="834" t="s">
        <v>1322</v>
      </c>
      <c r="EU83" s="150" t="s">
        <v>1323</v>
      </c>
      <c r="EV83" s="834" t="s">
        <v>1324</v>
      </c>
      <c r="EW83" s="834" t="s">
        <v>1325</v>
      </c>
      <c r="EX83" s="834" t="s">
        <v>1326</v>
      </c>
      <c r="EY83" s="834">
        <v>4</v>
      </c>
      <c r="EZ83" s="834">
        <v>38</v>
      </c>
      <c r="FA83" s="834" t="s">
        <v>1308</v>
      </c>
      <c r="FB83" s="834" t="s">
        <v>1309</v>
      </c>
      <c r="FC83" s="150" t="s">
        <v>1310</v>
      </c>
      <c r="FD83" s="834"/>
      <c r="FE83" s="834"/>
      <c r="FF83" s="834"/>
    </row>
    <row r="84" spans="5:162" ht="61" customHeight="1" x14ac:dyDescent="0.2">
      <c r="E84" s="1101" t="s">
        <v>8717</v>
      </c>
      <c r="F84" s="1101" t="s">
        <v>8687</v>
      </c>
      <c r="G84" s="847" t="s">
        <v>33</v>
      </c>
      <c r="H84" s="847" t="s">
        <v>117</v>
      </c>
      <c r="I84" s="847"/>
      <c r="J84" s="834" t="s">
        <v>1327</v>
      </c>
      <c r="K84" s="834" t="s">
        <v>1328</v>
      </c>
      <c r="L84" s="848">
        <v>2020</v>
      </c>
      <c r="M84" s="849">
        <v>44378</v>
      </c>
      <c r="N84" s="849">
        <v>44561</v>
      </c>
      <c r="O84" s="834" t="s">
        <v>1285</v>
      </c>
      <c r="P84" s="834"/>
      <c r="Q84" s="834" t="s">
        <v>1329</v>
      </c>
      <c r="R84" s="834" t="s">
        <v>1330</v>
      </c>
      <c r="S84" s="834" t="s">
        <v>1331</v>
      </c>
      <c r="T84" s="943" t="s">
        <v>1332</v>
      </c>
      <c r="U84" s="834" t="s">
        <v>1288</v>
      </c>
      <c r="V84" s="150" t="s">
        <v>1289</v>
      </c>
      <c r="W84" s="834" t="s">
        <v>1290</v>
      </c>
      <c r="X84" s="150" t="s">
        <v>1291</v>
      </c>
      <c r="Y84" s="834" t="s">
        <v>1333</v>
      </c>
      <c r="Z84" s="946" t="s">
        <v>1334</v>
      </c>
      <c r="AA84" s="834" t="s">
        <v>1294</v>
      </c>
      <c r="AB84" s="834" t="s">
        <v>1294</v>
      </c>
      <c r="AC84" s="834" t="s">
        <v>1318</v>
      </c>
      <c r="AD84" s="834" t="s">
        <v>1295</v>
      </c>
      <c r="AE84" s="850">
        <v>316.27999999999997</v>
      </c>
      <c r="AF84" s="850">
        <f t="shared" si="14"/>
        <v>316.27999999999997</v>
      </c>
      <c r="AG84" s="850">
        <f t="shared" si="11"/>
        <v>0</v>
      </c>
      <c r="AH84" s="850">
        <v>316.27999999999997</v>
      </c>
      <c r="AI84" s="851">
        <f>AH84/AE84</f>
        <v>1</v>
      </c>
      <c r="AJ84" s="851">
        <v>4.6600000000000001E-3</v>
      </c>
      <c r="AK84" s="850">
        <v>0</v>
      </c>
      <c r="AL84" s="851">
        <f>AK84/AE84</f>
        <v>0</v>
      </c>
      <c r="AM84" s="851"/>
      <c r="AN84" s="850">
        <v>0</v>
      </c>
      <c r="AO84" s="850"/>
      <c r="AP84" s="851">
        <f>AN84/AE84</f>
        <v>0</v>
      </c>
      <c r="AQ84" s="850">
        <v>0</v>
      </c>
      <c r="AR84" s="850"/>
      <c r="AS84" s="851">
        <f>AQ84/AE84</f>
        <v>0</v>
      </c>
      <c r="AT84" s="850"/>
      <c r="AU84" s="851" t="s">
        <v>481</v>
      </c>
      <c r="AV84" s="834" t="s">
        <v>481</v>
      </c>
      <c r="AW84" s="834" t="s">
        <v>481</v>
      </c>
      <c r="AX84" s="834" t="s">
        <v>481</v>
      </c>
      <c r="AY84" s="834" t="s">
        <v>451</v>
      </c>
      <c r="AZ84" s="834" t="s">
        <v>481</v>
      </c>
      <c r="BA84" s="834" t="s">
        <v>481</v>
      </c>
      <c r="BB84" s="851" t="s">
        <v>481</v>
      </c>
      <c r="BC84" s="852">
        <v>130</v>
      </c>
      <c r="BD84" s="851">
        <v>1.6999999999999999E-3</v>
      </c>
      <c r="BE84" s="853">
        <v>71</v>
      </c>
      <c r="BF84" s="853">
        <v>71</v>
      </c>
      <c r="BG84" s="853">
        <v>65</v>
      </c>
      <c r="BH84" s="853">
        <v>4</v>
      </c>
      <c r="BI84" s="853">
        <v>14</v>
      </c>
      <c r="BJ84" s="853">
        <v>4</v>
      </c>
      <c r="BK84" s="853">
        <v>3</v>
      </c>
      <c r="BL84" s="853"/>
      <c r="BM84" s="853"/>
      <c r="BN84" s="853"/>
      <c r="BO84" s="853">
        <v>4</v>
      </c>
      <c r="BP84" s="853">
        <v>7</v>
      </c>
      <c r="BQ84" s="853"/>
      <c r="BR84" s="853">
        <v>4</v>
      </c>
      <c r="BS84" s="853">
        <v>25</v>
      </c>
      <c r="BT84" s="853"/>
      <c r="BU84" s="853"/>
      <c r="BV84" s="853"/>
      <c r="BW84" s="853"/>
      <c r="BX84" s="853"/>
      <c r="BY84" s="853"/>
      <c r="BZ84" s="853"/>
      <c r="CA84" s="853"/>
      <c r="CB84" s="853"/>
      <c r="CC84" s="854">
        <f t="shared" si="15"/>
        <v>65</v>
      </c>
      <c r="CD84" s="855">
        <f t="shared" si="12"/>
        <v>65</v>
      </c>
      <c r="CE84" s="855">
        <f t="shared" si="13"/>
        <v>0</v>
      </c>
      <c r="CF84" s="850">
        <v>181</v>
      </c>
      <c r="CG84" s="834" t="s">
        <v>1296</v>
      </c>
      <c r="CH84" s="834" t="s">
        <v>481</v>
      </c>
      <c r="CI84" s="851">
        <f>CF84/CJ84</f>
        <v>0.29717389269888073</v>
      </c>
      <c r="CJ84" s="850">
        <v>609.07100000000003</v>
      </c>
      <c r="CK84" s="860" t="s">
        <v>1297</v>
      </c>
      <c r="CL84" s="834" t="s">
        <v>451</v>
      </c>
      <c r="CM84" s="834" t="s">
        <v>481</v>
      </c>
      <c r="CN84" s="834" t="s">
        <v>481</v>
      </c>
      <c r="CO84" s="853" t="s">
        <v>481</v>
      </c>
      <c r="CP84" s="853" t="s">
        <v>481</v>
      </c>
      <c r="CQ84" s="853">
        <v>1</v>
      </c>
      <c r="CR84" s="834" t="s">
        <v>451</v>
      </c>
      <c r="CS84" s="834"/>
      <c r="CT84" s="853"/>
      <c r="CU84" s="834" t="s">
        <v>457</v>
      </c>
      <c r="CV84" s="834" t="s">
        <v>1335</v>
      </c>
      <c r="CW84" s="853">
        <v>468</v>
      </c>
      <c r="CX84" s="853" t="s">
        <v>451</v>
      </c>
      <c r="CY84" s="853"/>
      <c r="CZ84" s="853"/>
      <c r="DA84" s="853" t="s">
        <v>451</v>
      </c>
      <c r="DB84" s="853" t="s">
        <v>481</v>
      </c>
      <c r="DC84" s="853" t="s">
        <v>481</v>
      </c>
      <c r="DD84" s="834" t="s">
        <v>451</v>
      </c>
      <c r="DE84" s="834" t="s">
        <v>481</v>
      </c>
      <c r="DF84" s="853" t="s">
        <v>481</v>
      </c>
      <c r="DG84" s="834" t="s">
        <v>451</v>
      </c>
      <c r="DH84" s="834"/>
      <c r="DI84" s="853"/>
      <c r="DJ84" s="834" t="s">
        <v>451</v>
      </c>
      <c r="DK84" s="834" t="s">
        <v>481</v>
      </c>
      <c r="DL84" s="853" t="s">
        <v>481</v>
      </c>
      <c r="DM84" s="834" t="s">
        <v>451</v>
      </c>
      <c r="DN84" s="834" t="s">
        <v>481</v>
      </c>
      <c r="DO84" s="853" t="s">
        <v>481</v>
      </c>
      <c r="DP84" s="834" t="s">
        <v>457</v>
      </c>
      <c r="DQ84" s="834" t="s">
        <v>1336</v>
      </c>
      <c r="DR84" s="853">
        <v>7109</v>
      </c>
      <c r="DS84" s="834" t="s">
        <v>457</v>
      </c>
      <c r="DT84" s="834" t="s">
        <v>1337</v>
      </c>
      <c r="DU84" s="853">
        <v>8773</v>
      </c>
      <c r="DV84" s="853" t="s">
        <v>451</v>
      </c>
      <c r="DW84" s="834"/>
      <c r="DX84" s="853"/>
      <c r="DY84" s="834" t="s">
        <v>451</v>
      </c>
      <c r="DZ84" s="834" t="s">
        <v>481</v>
      </c>
      <c r="EA84" s="853" t="s">
        <v>481</v>
      </c>
      <c r="EB84" s="834" t="s">
        <v>451</v>
      </c>
      <c r="EC84" s="834" t="s">
        <v>481</v>
      </c>
      <c r="ED84" s="853" t="s">
        <v>481</v>
      </c>
      <c r="EE84" s="834" t="s">
        <v>451</v>
      </c>
      <c r="EF84" s="834" t="s">
        <v>481</v>
      </c>
      <c r="EG84" s="853" t="s">
        <v>481</v>
      </c>
      <c r="EH84" s="834" t="s">
        <v>451</v>
      </c>
      <c r="EI84" s="834" t="s">
        <v>481</v>
      </c>
      <c r="EJ84" s="853" t="s">
        <v>481</v>
      </c>
      <c r="EK84" s="834" t="s">
        <v>451</v>
      </c>
      <c r="EL84" s="834" t="s">
        <v>481</v>
      </c>
      <c r="EM84" s="853" t="s">
        <v>481</v>
      </c>
      <c r="EN84" s="863" t="s">
        <v>451</v>
      </c>
      <c r="EO84" s="834" t="s">
        <v>1338</v>
      </c>
      <c r="EP84" s="856">
        <v>48</v>
      </c>
      <c r="EQ84" s="834" t="s">
        <v>457</v>
      </c>
      <c r="ER84" s="834" t="s">
        <v>1339</v>
      </c>
      <c r="ES84" s="150" t="s">
        <v>1340</v>
      </c>
      <c r="ET84" s="834" t="s">
        <v>1341</v>
      </c>
      <c r="EU84" s="150" t="s">
        <v>1342</v>
      </c>
      <c r="EV84" s="834" t="s">
        <v>1343</v>
      </c>
      <c r="EW84" s="834" t="s">
        <v>1344</v>
      </c>
      <c r="EX84" s="834" t="s">
        <v>1345</v>
      </c>
      <c r="EY84" s="834">
        <v>2</v>
      </c>
      <c r="EZ84" s="834">
        <v>212</v>
      </c>
      <c r="FA84" s="834" t="s">
        <v>1308</v>
      </c>
      <c r="FB84" s="834" t="s">
        <v>1309</v>
      </c>
      <c r="FC84" s="150" t="s">
        <v>1310</v>
      </c>
      <c r="FD84" s="834"/>
      <c r="FE84" s="834"/>
      <c r="FF84" s="834"/>
    </row>
    <row r="85" spans="5:162" ht="36" customHeight="1" x14ac:dyDescent="0.2">
      <c r="E85" s="1101" t="s">
        <v>8717</v>
      </c>
      <c r="F85" s="1101" t="s">
        <v>8687</v>
      </c>
      <c r="G85" s="847" t="s">
        <v>34</v>
      </c>
      <c r="H85" s="847" t="s">
        <v>118</v>
      </c>
      <c r="I85" s="847"/>
      <c r="J85" s="834" t="s">
        <v>1346</v>
      </c>
      <c r="K85" s="834" t="s">
        <v>1347</v>
      </c>
      <c r="L85" s="848">
        <v>2019</v>
      </c>
      <c r="M85" s="849">
        <v>43862</v>
      </c>
      <c r="N85" s="849">
        <v>44501</v>
      </c>
      <c r="O85" s="834" t="s">
        <v>1348</v>
      </c>
      <c r="P85" s="834"/>
      <c r="Q85" s="834" t="s">
        <v>1349</v>
      </c>
      <c r="R85" s="150" t="s">
        <v>1350</v>
      </c>
      <c r="S85" s="834" t="s">
        <v>451</v>
      </c>
      <c r="T85" s="834" t="s">
        <v>451</v>
      </c>
      <c r="U85" s="834" t="s">
        <v>1351</v>
      </c>
      <c r="V85" s="150" t="s">
        <v>1352</v>
      </c>
      <c r="W85" s="834" t="s">
        <v>1353</v>
      </c>
      <c r="X85" s="873" t="s">
        <v>1352</v>
      </c>
      <c r="Y85" s="834" t="s">
        <v>1354</v>
      </c>
      <c r="Z85" s="834" t="s">
        <v>1355</v>
      </c>
      <c r="AA85" s="834" t="s">
        <v>1356</v>
      </c>
      <c r="AB85" s="834" t="s">
        <v>1356</v>
      </c>
      <c r="AC85" s="834" t="s">
        <v>455</v>
      </c>
      <c r="AD85" s="834" t="s">
        <v>1357</v>
      </c>
      <c r="AE85" s="850">
        <f>SUM(AH85,AK85,AN85,AQ85,AT85)</f>
        <v>182.3</v>
      </c>
      <c r="AF85" s="850">
        <f t="shared" si="14"/>
        <v>182.3</v>
      </c>
      <c r="AG85" s="850">
        <f t="shared" si="11"/>
        <v>0</v>
      </c>
      <c r="AH85" s="850">
        <v>115.6</v>
      </c>
      <c r="AI85" s="851">
        <v>0.6341</v>
      </c>
      <c r="AJ85" s="851">
        <v>1E-3</v>
      </c>
      <c r="AK85" s="850">
        <v>51.7</v>
      </c>
      <c r="AL85" s="851">
        <v>0.28360000000000002</v>
      </c>
      <c r="AM85" s="851"/>
      <c r="AN85" s="850">
        <v>6.6</v>
      </c>
      <c r="AO85" s="850"/>
      <c r="AP85" s="851">
        <v>3.6200000000000003E-2</v>
      </c>
      <c r="AQ85" s="850">
        <v>8.4</v>
      </c>
      <c r="AR85" s="850"/>
      <c r="AS85" s="851">
        <f>AQ85*100/AE85/100</f>
        <v>4.607789358200768E-2</v>
      </c>
      <c r="AT85" s="850">
        <v>0</v>
      </c>
      <c r="AU85" s="851">
        <v>0</v>
      </c>
      <c r="AV85" s="834" t="s">
        <v>451</v>
      </c>
      <c r="AW85" s="834" t="s">
        <v>451</v>
      </c>
      <c r="AX85" s="834" t="s">
        <v>451</v>
      </c>
      <c r="AY85" s="834" t="s">
        <v>451</v>
      </c>
      <c r="AZ85" s="834" t="s">
        <v>451</v>
      </c>
      <c r="BA85" s="834" t="s">
        <v>451</v>
      </c>
      <c r="BB85" s="834">
        <v>0</v>
      </c>
      <c r="BC85" s="850">
        <v>125</v>
      </c>
      <c r="BD85" s="851">
        <v>6.9999999999999999E-4</v>
      </c>
      <c r="BE85" s="853">
        <v>336</v>
      </c>
      <c r="BF85" s="853">
        <v>168</v>
      </c>
      <c r="BG85" s="853">
        <v>135</v>
      </c>
      <c r="BH85" s="853">
        <v>0</v>
      </c>
      <c r="BI85" s="853">
        <v>3</v>
      </c>
      <c r="BJ85" s="853">
        <v>0</v>
      </c>
      <c r="BK85" s="853">
        <v>0</v>
      </c>
      <c r="BL85" s="853">
        <v>0</v>
      </c>
      <c r="BM85" s="853">
        <v>11</v>
      </c>
      <c r="BN85" s="853">
        <v>7</v>
      </c>
      <c r="BO85" s="853">
        <v>6</v>
      </c>
      <c r="BP85" s="853">
        <v>43</v>
      </c>
      <c r="BQ85" s="853">
        <v>0</v>
      </c>
      <c r="BR85" s="853">
        <v>21</v>
      </c>
      <c r="BS85" s="853">
        <v>18</v>
      </c>
      <c r="BT85" s="853">
        <v>26</v>
      </c>
      <c r="BU85" s="853">
        <v>0</v>
      </c>
      <c r="BV85" s="853">
        <v>0</v>
      </c>
      <c r="BW85" s="853">
        <v>0</v>
      </c>
      <c r="BX85" s="853">
        <v>0</v>
      </c>
      <c r="BY85" s="853">
        <v>0</v>
      </c>
      <c r="BZ85" s="853">
        <v>0</v>
      </c>
      <c r="CA85" s="853">
        <v>0</v>
      </c>
      <c r="CB85" s="853">
        <v>0</v>
      </c>
      <c r="CC85" s="854">
        <f t="shared" si="15"/>
        <v>135</v>
      </c>
      <c r="CD85" s="855">
        <f t="shared" si="12"/>
        <v>135</v>
      </c>
      <c r="CE85" s="855">
        <f t="shared" si="13"/>
        <v>0</v>
      </c>
      <c r="CF85" s="850">
        <v>1268.4000000000001</v>
      </c>
      <c r="CG85" s="834" t="s">
        <v>1358</v>
      </c>
      <c r="CH85" s="834" t="s">
        <v>1359</v>
      </c>
      <c r="CI85" s="851">
        <v>0.48</v>
      </c>
      <c r="CJ85" s="850">
        <v>2633.4459999999999</v>
      </c>
      <c r="CK85" s="947" t="s">
        <v>1360</v>
      </c>
      <c r="CL85" s="834" t="s">
        <v>451</v>
      </c>
      <c r="CM85" s="834" t="s">
        <v>451</v>
      </c>
      <c r="CN85" s="834" t="s">
        <v>451</v>
      </c>
      <c r="CO85" s="853" t="s">
        <v>451</v>
      </c>
      <c r="CP85" s="853" t="s">
        <v>451</v>
      </c>
      <c r="CQ85" s="853">
        <v>7</v>
      </c>
      <c r="CR85" s="834" t="s">
        <v>457</v>
      </c>
      <c r="CS85" s="834" t="s">
        <v>1361</v>
      </c>
      <c r="CT85" s="853">
        <v>152300</v>
      </c>
      <c r="CU85" s="834" t="s">
        <v>457</v>
      </c>
      <c r="CV85" s="834" t="s">
        <v>1362</v>
      </c>
      <c r="CW85" s="853">
        <v>152300</v>
      </c>
      <c r="CX85" s="853" t="s">
        <v>451</v>
      </c>
      <c r="CY85" s="853" t="s">
        <v>451</v>
      </c>
      <c r="CZ85" s="853" t="s">
        <v>451</v>
      </c>
      <c r="DA85" s="853" t="s">
        <v>451</v>
      </c>
      <c r="DB85" s="853" t="s">
        <v>451</v>
      </c>
      <c r="DC85" s="853" t="s">
        <v>451</v>
      </c>
      <c r="DD85" s="834" t="s">
        <v>451</v>
      </c>
      <c r="DE85" s="834" t="s">
        <v>451</v>
      </c>
      <c r="DF85" s="853" t="s">
        <v>451</v>
      </c>
      <c r="DG85" s="834" t="s">
        <v>451</v>
      </c>
      <c r="DH85" s="834" t="s">
        <v>451</v>
      </c>
      <c r="DI85" s="853" t="s">
        <v>451</v>
      </c>
      <c r="DJ85" s="834" t="s">
        <v>451</v>
      </c>
      <c r="DK85" s="834" t="s">
        <v>451</v>
      </c>
      <c r="DL85" s="853" t="s">
        <v>451</v>
      </c>
      <c r="DM85" s="834" t="s">
        <v>451</v>
      </c>
      <c r="DN85" s="834" t="s">
        <v>451</v>
      </c>
      <c r="DO85" s="853" t="s">
        <v>451</v>
      </c>
      <c r="DP85" s="834" t="s">
        <v>1363</v>
      </c>
      <c r="DQ85" s="834" t="s">
        <v>451</v>
      </c>
      <c r="DR85" s="853" t="s">
        <v>451</v>
      </c>
      <c r="DS85" s="834" t="s">
        <v>457</v>
      </c>
      <c r="DT85" s="834" t="s">
        <v>789</v>
      </c>
      <c r="DU85" s="853">
        <v>10556</v>
      </c>
      <c r="DV85" s="853" t="s">
        <v>451</v>
      </c>
      <c r="DW85" s="853" t="s">
        <v>451</v>
      </c>
      <c r="DX85" s="853" t="s">
        <v>451</v>
      </c>
      <c r="DY85" s="834" t="s">
        <v>451</v>
      </c>
      <c r="DZ85" s="834" t="s">
        <v>451</v>
      </c>
      <c r="EA85" s="853" t="s">
        <v>451</v>
      </c>
      <c r="EB85" s="834" t="s">
        <v>451</v>
      </c>
      <c r="EC85" s="834" t="s">
        <v>451</v>
      </c>
      <c r="ED85" s="853" t="s">
        <v>451</v>
      </c>
      <c r="EE85" s="834" t="s">
        <v>457</v>
      </c>
      <c r="EF85" s="834" t="s">
        <v>1364</v>
      </c>
      <c r="EG85" s="853">
        <v>10</v>
      </c>
      <c r="EH85" s="853" t="s">
        <v>451</v>
      </c>
      <c r="EI85" s="853" t="s">
        <v>451</v>
      </c>
      <c r="EJ85" s="853" t="s">
        <v>451</v>
      </c>
      <c r="EK85" s="834" t="s">
        <v>451</v>
      </c>
      <c r="EL85" s="834" t="s">
        <v>451</v>
      </c>
      <c r="EM85" s="853" t="s">
        <v>451</v>
      </c>
      <c r="EN85" s="834" t="s">
        <v>1365</v>
      </c>
      <c r="EO85" s="834" t="s">
        <v>1366</v>
      </c>
      <c r="EP85" s="856">
        <v>126</v>
      </c>
      <c r="EQ85" s="834" t="s">
        <v>451</v>
      </c>
      <c r="ER85" s="834" t="s">
        <v>451</v>
      </c>
      <c r="ES85" s="834" t="s">
        <v>1367</v>
      </c>
      <c r="ET85" s="188" t="s">
        <v>1368</v>
      </c>
      <c r="EU85" s="834" t="s">
        <v>1369</v>
      </c>
      <c r="EV85" s="948" t="s">
        <v>8403</v>
      </c>
      <c r="EW85" s="834" t="s">
        <v>1370</v>
      </c>
      <c r="EX85" s="834" t="s">
        <v>1371</v>
      </c>
      <c r="EY85" s="834">
        <v>6</v>
      </c>
      <c r="EZ85" s="834">
        <v>470</v>
      </c>
      <c r="FA85" s="834" t="s">
        <v>1372</v>
      </c>
      <c r="FB85" s="834" t="s">
        <v>1373</v>
      </c>
      <c r="FC85" s="834" t="s">
        <v>1374</v>
      </c>
      <c r="FD85" s="834" t="s">
        <v>1372</v>
      </c>
      <c r="FE85" s="834" t="s">
        <v>1373</v>
      </c>
      <c r="FF85" s="834" t="s">
        <v>1374</v>
      </c>
    </row>
    <row r="86" spans="5:162" ht="36" customHeight="1" x14ac:dyDescent="0.2">
      <c r="E86" s="1101" t="s">
        <v>8717</v>
      </c>
      <c r="F86" s="1101" t="s">
        <v>8687</v>
      </c>
      <c r="G86" s="847" t="s">
        <v>35</v>
      </c>
      <c r="H86" s="847" t="s">
        <v>119</v>
      </c>
      <c r="I86" s="847"/>
      <c r="J86" s="834" t="s">
        <v>541</v>
      </c>
      <c r="K86" s="834" t="s">
        <v>1375</v>
      </c>
      <c r="L86" s="848">
        <v>2010</v>
      </c>
      <c r="M86" s="849">
        <v>43617</v>
      </c>
      <c r="N86" s="849">
        <v>44561</v>
      </c>
      <c r="O86" s="834" t="s">
        <v>1376</v>
      </c>
      <c r="P86" s="834"/>
      <c r="Q86" s="834" t="s">
        <v>1377</v>
      </c>
      <c r="R86" s="188" t="s">
        <v>1378</v>
      </c>
      <c r="S86" s="834"/>
      <c r="T86" s="834"/>
      <c r="U86" s="834"/>
      <c r="V86" s="834"/>
      <c r="W86" s="834"/>
      <c r="X86" s="834"/>
      <c r="Y86" s="834"/>
      <c r="Z86" s="834"/>
      <c r="AA86" s="834" t="s">
        <v>1379</v>
      </c>
      <c r="AB86" s="834" t="s">
        <v>1379</v>
      </c>
      <c r="AC86" s="834" t="s">
        <v>1380</v>
      </c>
      <c r="AD86" s="834" t="s">
        <v>1381</v>
      </c>
      <c r="AE86" s="850">
        <f>SUM(AH86,AK86,AN86,AQ86,AT86)</f>
        <v>225.06</v>
      </c>
      <c r="AF86" s="850">
        <f t="shared" si="14"/>
        <v>225.06</v>
      </c>
      <c r="AG86" s="850">
        <f t="shared" si="11"/>
        <v>0</v>
      </c>
      <c r="AH86" s="850">
        <v>133.56</v>
      </c>
      <c r="AI86" s="851">
        <v>0.59299999999999997</v>
      </c>
      <c r="AJ86" s="851">
        <v>1.9E-3</v>
      </c>
      <c r="AK86" s="850">
        <v>47.13</v>
      </c>
      <c r="AL86" s="851">
        <v>0.20899999999999999</v>
      </c>
      <c r="AM86" s="851"/>
      <c r="AN86" s="850">
        <v>29.38</v>
      </c>
      <c r="AO86" s="850"/>
      <c r="AP86" s="851">
        <v>0.13100000000000001</v>
      </c>
      <c r="AQ86" s="850">
        <v>14.99</v>
      </c>
      <c r="AR86" s="850"/>
      <c r="AS86" s="851">
        <v>6.7000000000000004E-2</v>
      </c>
      <c r="AT86" s="850">
        <v>0</v>
      </c>
      <c r="AU86" s="851"/>
      <c r="AV86" s="834"/>
      <c r="AW86" s="834"/>
      <c r="AX86" s="834"/>
      <c r="AY86" s="834" t="s">
        <v>457</v>
      </c>
      <c r="AZ86" s="834" t="s">
        <v>1382</v>
      </c>
      <c r="BA86" s="834"/>
      <c r="BB86" s="834">
        <v>11.89</v>
      </c>
      <c r="BC86" s="852">
        <v>200</v>
      </c>
      <c r="BD86" s="851">
        <v>2.3E-3</v>
      </c>
      <c r="BE86" s="853">
        <v>495</v>
      </c>
      <c r="BF86" s="853">
        <v>432</v>
      </c>
      <c r="BG86" s="853">
        <v>223</v>
      </c>
      <c r="BH86" s="853">
        <v>29</v>
      </c>
      <c r="BI86" s="853">
        <v>70</v>
      </c>
      <c r="BJ86" s="853">
        <v>14</v>
      </c>
      <c r="BK86" s="853">
        <v>5</v>
      </c>
      <c r="BL86" s="853">
        <v>0</v>
      </c>
      <c r="BM86" s="853">
        <v>1</v>
      </c>
      <c r="BN86" s="853">
        <v>13</v>
      </c>
      <c r="BO86" s="853">
        <v>22</v>
      </c>
      <c r="BP86" s="853">
        <v>12</v>
      </c>
      <c r="BQ86" s="853">
        <v>0</v>
      </c>
      <c r="BR86" s="853">
        <v>10</v>
      </c>
      <c r="BS86" s="853">
        <v>36</v>
      </c>
      <c r="BT86" s="853">
        <v>11</v>
      </c>
      <c r="BU86" s="853">
        <v>0</v>
      </c>
      <c r="BV86" s="853">
        <v>0</v>
      </c>
      <c r="BW86" s="853">
        <v>0</v>
      </c>
      <c r="BX86" s="853">
        <v>0</v>
      </c>
      <c r="BY86" s="853">
        <v>0</v>
      </c>
      <c r="BZ86" s="853">
        <v>0</v>
      </c>
      <c r="CA86" s="853">
        <v>0</v>
      </c>
      <c r="CB86" s="853">
        <v>0</v>
      </c>
      <c r="CC86" s="854">
        <f t="shared" si="15"/>
        <v>223</v>
      </c>
      <c r="CD86" s="855">
        <f t="shared" si="12"/>
        <v>223</v>
      </c>
      <c r="CE86" s="855">
        <f t="shared" si="13"/>
        <v>0</v>
      </c>
      <c r="CF86" s="850">
        <v>604.96799999999996</v>
      </c>
      <c r="CG86" s="834" t="s">
        <v>1383</v>
      </c>
      <c r="CH86" s="834"/>
      <c r="CI86" s="851">
        <v>0.48370000000000002</v>
      </c>
      <c r="CJ86" s="850">
        <v>1250.173</v>
      </c>
      <c r="CK86" s="860" t="s">
        <v>1384</v>
      </c>
      <c r="CL86" s="834" t="s">
        <v>451</v>
      </c>
      <c r="CM86" s="834"/>
      <c r="CN86" s="834"/>
      <c r="CO86" s="853"/>
      <c r="CP86" s="853"/>
      <c r="CQ86" s="853" t="s">
        <v>1385</v>
      </c>
      <c r="CR86" s="834" t="s">
        <v>451</v>
      </c>
      <c r="CS86" s="834"/>
      <c r="CT86" s="853"/>
      <c r="CU86" s="834" t="s">
        <v>457</v>
      </c>
      <c r="CV86" s="834" t="s">
        <v>1386</v>
      </c>
      <c r="CW86" s="853">
        <v>166000</v>
      </c>
      <c r="CX86" s="853" t="s">
        <v>457</v>
      </c>
      <c r="CY86" s="834" t="s">
        <v>1387</v>
      </c>
      <c r="CZ86" s="853"/>
      <c r="DA86" s="853" t="s">
        <v>451</v>
      </c>
      <c r="DB86" s="853"/>
      <c r="DC86" s="853"/>
      <c r="DD86" s="834" t="s">
        <v>451</v>
      </c>
      <c r="DE86" s="834"/>
      <c r="DF86" s="853"/>
      <c r="DG86" s="834" t="s">
        <v>457</v>
      </c>
      <c r="DH86" s="834"/>
      <c r="DI86" s="853"/>
      <c r="DJ86" s="834" t="s">
        <v>451</v>
      </c>
      <c r="DK86" s="834"/>
      <c r="DL86" s="853"/>
      <c r="DM86" s="834" t="s">
        <v>451</v>
      </c>
      <c r="DN86" s="834"/>
      <c r="DO86" s="853"/>
      <c r="DP86" s="834" t="s">
        <v>451</v>
      </c>
      <c r="DQ86" s="834"/>
      <c r="DR86" s="853"/>
      <c r="DS86" s="834" t="s">
        <v>451</v>
      </c>
      <c r="DT86" s="834"/>
      <c r="DU86" s="853"/>
      <c r="DV86" s="834" t="s">
        <v>451</v>
      </c>
      <c r="DW86" s="853"/>
      <c r="DX86" s="853"/>
      <c r="DY86" s="834" t="s">
        <v>451</v>
      </c>
      <c r="DZ86" s="834"/>
      <c r="EA86" s="853"/>
      <c r="EB86" s="834" t="s">
        <v>451</v>
      </c>
      <c r="EC86" s="834"/>
      <c r="ED86" s="853"/>
      <c r="EE86" s="834" t="s">
        <v>457</v>
      </c>
      <c r="EF86" s="834" t="s">
        <v>1388</v>
      </c>
      <c r="EG86" s="853">
        <v>18</v>
      </c>
      <c r="EH86" s="853" t="s">
        <v>451</v>
      </c>
      <c r="EI86" s="853"/>
      <c r="EJ86" s="853"/>
      <c r="EK86" s="834" t="s">
        <v>451</v>
      </c>
      <c r="EL86" s="834"/>
      <c r="EM86" s="853"/>
      <c r="EN86" s="863">
        <v>1</v>
      </c>
      <c r="EO86" s="834"/>
      <c r="EP86" s="856">
        <v>215</v>
      </c>
      <c r="EQ86" s="150" t="s">
        <v>1389</v>
      </c>
      <c r="ER86" s="834" t="s">
        <v>1390</v>
      </c>
      <c r="ES86" s="188" t="s">
        <v>1391</v>
      </c>
      <c r="ET86" s="949" t="s">
        <v>1392</v>
      </c>
      <c r="EU86" s="188" t="s">
        <v>1393</v>
      </c>
      <c r="EV86" s="834" t="s">
        <v>1394</v>
      </c>
      <c r="EW86" s="834" t="s">
        <v>1395</v>
      </c>
      <c r="EX86" s="834" t="s">
        <v>1396</v>
      </c>
      <c r="EY86" s="834">
        <v>13</v>
      </c>
      <c r="EZ86" s="834" t="s">
        <v>1397</v>
      </c>
      <c r="FA86" s="834" t="s">
        <v>1398</v>
      </c>
      <c r="FB86" s="834" t="s">
        <v>1399</v>
      </c>
      <c r="FC86" s="150" t="s">
        <v>1400</v>
      </c>
      <c r="FD86" s="834"/>
      <c r="FE86" s="834"/>
      <c r="FF86" s="834"/>
    </row>
    <row r="87" spans="5:162" ht="67" customHeight="1" x14ac:dyDescent="0.2">
      <c r="E87" s="1101" t="s">
        <v>8717</v>
      </c>
      <c r="F87" s="1101" t="s">
        <v>8687</v>
      </c>
      <c r="G87" s="847" t="s">
        <v>35</v>
      </c>
      <c r="H87" s="847" t="s">
        <v>119</v>
      </c>
      <c r="I87" s="847"/>
      <c r="J87" s="834" t="s">
        <v>1401</v>
      </c>
      <c r="K87" s="847" t="s">
        <v>1402</v>
      </c>
      <c r="L87" s="909">
        <v>2014</v>
      </c>
      <c r="M87" s="915">
        <v>44109</v>
      </c>
      <c r="N87" s="915">
        <v>44561</v>
      </c>
      <c r="O87" s="950" t="s">
        <v>1403</v>
      </c>
      <c r="P87" s="950"/>
      <c r="Q87" s="834" t="s">
        <v>1404</v>
      </c>
      <c r="R87" s="150" t="s">
        <v>1405</v>
      </c>
      <c r="S87" s="951" t="s">
        <v>451</v>
      </c>
      <c r="T87" s="834"/>
      <c r="U87" s="834" t="s">
        <v>451</v>
      </c>
      <c r="V87" s="834"/>
      <c r="W87" s="834" t="s">
        <v>451</v>
      </c>
      <c r="X87" s="834"/>
      <c r="Y87" s="847" t="s">
        <v>1406</v>
      </c>
      <c r="Z87" s="188" t="s">
        <v>1407</v>
      </c>
      <c r="AA87" s="847" t="s">
        <v>1408</v>
      </c>
      <c r="AB87" s="847" t="s">
        <v>1408</v>
      </c>
      <c r="AC87" s="847" t="s">
        <v>1409</v>
      </c>
      <c r="AD87" s="847" t="s">
        <v>1410</v>
      </c>
      <c r="AE87" s="850">
        <v>26.141999999999999</v>
      </c>
      <c r="AF87" s="850">
        <f t="shared" si="14"/>
        <v>26.141999999999999</v>
      </c>
      <c r="AG87" s="850">
        <f t="shared" si="11"/>
        <v>0</v>
      </c>
      <c r="AH87" s="850">
        <v>15.584</v>
      </c>
      <c r="AI87" s="851">
        <v>0.59599999999999997</v>
      </c>
      <c r="AJ87" s="851">
        <v>2.0000000000000001E-4</v>
      </c>
      <c r="AK87" s="850">
        <v>10.558</v>
      </c>
      <c r="AL87" s="851">
        <v>0.40400000000000003</v>
      </c>
      <c r="AM87" s="851"/>
      <c r="AN87" s="850"/>
      <c r="AO87" s="850"/>
      <c r="AP87" s="851" t="s">
        <v>1412</v>
      </c>
      <c r="AQ87" s="850"/>
      <c r="AR87" s="850"/>
      <c r="AS87" s="851"/>
      <c r="AT87" s="850"/>
      <c r="AU87" s="851"/>
      <c r="AV87" s="834"/>
      <c r="AW87" s="834"/>
      <c r="AX87" s="834"/>
      <c r="AY87" s="834" t="s">
        <v>1415</v>
      </c>
      <c r="AZ87" s="834"/>
      <c r="BA87" s="834"/>
      <c r="BB87" s="834"/>
      <c r="BC87" s="834">
        <v>19.5</v>
      </c>
      <c r="BD87" s="851">
        <v>2.0000000000000001E-4</v>
      </c>
      <c r="BE87" s="853">
        <v>99</v>
      </c>
      <c r="BF87" s="853">
        <v>76</v>
      </c>
      <c r="BG87" s="853">
        <v>28</v>
      </c>
      <c r="BH87" s="853">
        <v>0</v>
      </c>
      <c r="BI87" s="853">
        <v>16</v>
      </c>
      <c r="BJ87" s="853">
        <v>2</v>
      </c>
      <c r="BK87" s="853">
        <v>0</v>
      </c>
      <c r="BL87" s="853">
        <v>0</v>
      </c>
      <c r="BM87" s="853">
        <v>0</v>
      </c>
      <c r="BN87" s="853">
        <v>0</v>
      </c>
      <c r="BO87" s="853">
        <v>0</v>
      </c>
      <c r="BP87" s="853">
        <v>2</v>
      </c>
      <c r="BQ87" s="853">
        <v>0</v>
      </c>
      <c r="BR87" s="853">
        <v>3</v>
      </c>
      <c r="BS87" s="853">
        <v>5</v>
      </c>
      <c r="BT87" s="853">
        <v>0</v>
      </c>
      <c r="BU87" s="853">
        <v>0</v>
      </c>
      <c r="BV87" s="853">
        <v>0</v>
      </c>
      <c r="BW87" s="853">
        <v>0</v>
      </c>
      <c r="BX87" s="853">
        <v>0</v>
      </c>
      <c r="BY87" s="853">
        <v>0</v>
      </c>
      <c r="BZ87" s="853">
        <v>0</v>
      </c>
      <c r="CA87" s="853">
        <v>0</v>
      </c>
      <c r="CB87" s="853">
        <v>0</v>
      </c>
      <c r="CC87" s="854">
        <f t="shared" si="15"/>
        <v>28</v>
      </c>
      <c r="CD87" s="855">
        <f t="shared" si="12"/>
        <v>28</v>
      </c>
      <c r="CE87" s="855">
        <f t="shared" si="13"/>
        <v>0</v>
      </c>
      <c r="CF87" s="850"/>
      <c r="CG87" s="834"/>
      <c r="CH87" s="834"/>
      <c r="CI87" s="851"/>
      <c r="CJ87" s="850"/>
      <c r="CK87" s="851"/>
      <c r="CL87" s="834" t="s">
        <v>451</v>
      </c>
      <c r="CM87" s="834"/>
      <c r="CN87" s="834"/>
      <c r="CO87" s="853"/>
      <c r="CP87" s="853"/>
      <c r="CQ87" s="853" t="s">
        <v>1417</v>
      </c>
      <c r="CR87" s="834" t="s">
        <v>451</v>
      </c>
      <c r="CS87" s="834"/>
      <c r="CT87" s="853"/>
      <c r="CU87" s="834" t="s">
        <v>457</v>
      </c>
      <c r="CV87" s="847" t="s">
        <v>8404</v>
      </c>
      <c r="CW87" s="880" t="s">
        <v>1418</v>
      </c>
      <c r="CX87" s="853" t="s">
        <v>451</v>
      </c>
      <c r="CY87" s="853"/>
      <c r="CZ87" s="853"/>
      <c r="DA87" s="853" t="s">
        <v>451</v>
      </c>
      <c r="DB87" s="853"/>
      <c r="DC87" s="853"/>
      <c r="DD87" s="834" t="s">
        <v>451</v>
      </c>
      <c r="DE87" s="834"/>
      <c r="DF87" s="853"/>
      <c r="DG87" s="834" t="s">
        <v>451</v>
      </c>
      <c r="DH87" s="834"/>
      <c r="DI87" s="853"/>
      <c r="DJ87" s="834" t="s">
        <v>451</v>
      </c>
      <c r="DK87" s="834"/>
      <c r="DL87" s="853"/>
      <c r="DM87" s="834" t="s">
        <v>451</v>
      </c>
      <c r="DN87" s="834"/>
      <c r="DO87" s="853"/>
      <c r="DP87" s="834" t="s">
        <v>451</v>
      </c>
      <c r="DQ87" s="834"/>
      <c r="DR87" s="853"/>
      <c r="DS87" s="834" t="s">
        <v>451</v>
      </c>
      <c r="DT87" s="834"/>
      <c r="DU87" s="853"/>
      <c r="DV87" s="853" t="s">
        <v>451</v>
      </c>
      <c r="DW87" s="853"/>
      <c r="DX87" s="853"/>
      <c r="DY87" s="834" t="s">
        <v>451</v>
      </c>
      <c r="DZ87" s="834"/>
      <c r="EA87" s="853"/>
      <c r="EB87" s="847" t="s">
        <v>457</v>
      </c>
      <c r="EC87" s="847" t="s">
        <v>8405</v>
      </c>
      <c r="ED87" s="880" t="s">
        <v>1418</v>
      </c>
      <c r="EE87" s="834" t="s">
        <v>451</v>
      </c>
      <c r="EF87" s="834"/>
      <c r="EG87" s="853"/>
      <c r="EH87" s="853" t="s">
        <v>451</v>
      </c>
      <c r="EI87" s="853"/>
      <c r="EJ87" s="853"/>
      <c r="EK87" s="834" t="s">
        <v>451</v>
      </c>
      <c r="EL87" s="834"/>
      <c r="EM87" s="853"/>
      <c r="EN87" s="863" t="s">
        <v>1419</v>
      </c>
      <c r="EO87" s="847" t="s">
        <v>1420</v>
      </c>
      <c r="EP87" s="856">
        <v>15</v>
      </c>
      <c r="EQ87" s="847" t="s">
        <v>457</v>
      </c>
      <c r="ER87" s="847" t="s">
        <v>1421</v>
      </c>
      <c r="ES87" s="188" t="s">
        <v>1422</v>
      </c>
      <c r="ET87" s="834" t="s">
        <v>1423</v>
      </c>
      <c r="EU87" s="150" t="s">
        <v>1424</v>
      </c>
      <c r="EV87" s="847" t="s">
        <v>1425</v>
      </c>
      <c r="EW87" s="847" t="s">
        <v>1426</v>
      </c>
      <c r="EX87" s="847" t="s">
        <v>8406</v>
      </c>
      <c r="EY87" s="847" t="s">
        <v>1427</v>
      </c>
      <c r="EZ87" s="847" t="s">
        <v>1428</v>
      </c>
      <c r="FA87" s="847" t="s">
        <v>1429</v>
      </c>
      <c r="FB87" s="880" t="s">
        <v>1430</v>
      </c>
      <c r="FC87" s="150" t="s">
        <v>1431</v>
      </c>
      <c r="FD87" s="834"/>
      <c r="FE87" s="834"/>
      <c r="FF87" s="834"/>
    </row>
    <row r="88" spans="5:162" ht="60.75" customHeight="1" x14ac:dyDescent="0.2">
      <c r="E88" s="1114" t="s">
        <v>8725</v>
      </c>
      <c r="F88" s="1101" t="s">
        <v>8688</v>
      </c>
      <c r="G88" s="847" t="s">
        <v>35</v>
      </c>
      <c r="H88" s="847" t="s">
        <v>119</v>
      </c>
      <c r="I88" s="280" t="s">
        <v>3500</v>
      </c>
      <c r="J88" s="280" t="s">
        <v>3760</v>
      </c>
      <c r="K88" s="280" t="s">
        <v>3931</v>
      </c>
      <c r="L88" s="280">
        <v>2008</v>
      </c>
      <c r="M88" s="868">
        <v>44272</v>
      </c>
      <c r="N88" s="868">
        <v>44469</v>
      </c>
      <c r="O88" s="280" t="s">
        <v>4237</v>
      </c>
      <c r="P88" s="280" t="s">
        <v>4440</v>
      </c>
      <c r="Q88" s="280" t="s">
        <v>4626</v>
      </c>
      <c r="R88" s="280" t="s">
        <v>4796</v>
      </c>
      <c r="S88" s="280" t="s">
        <v>4951</v>
      </c>
      <c r="T88" s="280" t="s">
        <v>5127</v>
      </c>
      <c r="U88" s="280" t="s">
        <v>5270</v>
      </c>
      <c r="V88" s="280" t="s">
        <v>5334</v>
      </c>
      <c r="W88" s="280"/>
      <c r="X88" s="280"/>
      <c r="Y88" s="280"/>
      <c r="Z88" s="280"/>
      <c r="AA88" s="280" t="s">
        <v>5408</v>
      </c>
      <c r="AB88" s="280" t="s">
        <v>5639</v>
      </c>
      <c r="AC88" s="280" t="s">
        <v>455</v>
      </c>
      <c r="AD88" s="280" t="s">
        <v>5865</v>
      </c>
      <c r="AE88" s="861">
        <v>2.8181609999999999</v>
      </c>
      <c r="AF88" s="850">
        <f t="shared" si="14"/>
        <v>2.8181609999999999</v>
      </c>
      <c r="AG88" s="850">
        <f t="shared" si="11"/>
        <v>0</v>
      </c>
      <c r="AH88" s="280"/>
      <c r="AI88" s="280"/>
      <c r="AJ88" s="280"/>
      <c r="AK88" s="280">
        <v>2.0538479999999999</v>
      </c>
      <c r="AL88" s="223">
        <v>0.72879015783697243</v>
      </c>
      <c r="AM88" s="223">
        <v>1.1E-4</v>
      </c>
      <c r="AN88" s="280">
        <v>0.64753899999999998</v>
      </c>
      <c r="AO88" s="280">
        <v>0</v>
      </c>
      <c r="AP88" s="223">
        <v>0.22977360058563012</v>
      </c>
      <c r="AQ88" s="280">
        <v>0.116774</v>
      </c>
      <c r="AR88" s="280">
        <v>0</v>
      </c>
      <c r="AS88" s="280">
        <v>4.1436241577397462E-2</v>
      </c>
      <c r="AT88" s="280"/>
      <c r="AU88" s="280"/>
      <c r="AV88" s="280"/>
      <c r="AW88" s="280"/>
      <c r="AX88" s="280"/>
      <c r="AY88" s="280" t="s">
        <v>492</v>
      </c>
      <c r="AZ88" s="280"/>
      <c r="BA88" s="280"/>
      <c r="BB88" s="280"/>
      <c r="BC88" s="280">
        <v>0.94599999999999995</v>
      </c>
      <c r="BD88" s="280">
        <v>4.0000000000000003E-5</v>
      </c>
      <c r="BE88" s="280">
        <v>16</v>
      </c>
      <c r="BF88" s="280">
        <v>16</v>
      </c>
      <c r="BG88" s="280">
        <v>16</v>
      </c>
      <c r="BH88" s="280">
        <v>0</v>
      </c>
      <c r="BI88" s="280">
        <v>0</v>
      </c>
      <c r="BJ88" s="280">
        <v>0</v>
      </c>
      <c r="BK88" s="280">
        <v>0</v>
      </c>
      <c r="BL88" s="280">
        <v>0</v>
      </c>
      <c r="BM88" s="280">
        <v>0</v>
      </c>
      <c r="BN88" s="280">
        <v>0</v>
      </c>
      <c r="BO88" s="280">
        <v>0</v>
      </c>
      <c r="BP88" s="280">
        <v>2</v>
      </c>
      <c r="BQ88" s="280">
        <v>2</v>
      </c>
      <c r="BR88" s="280">
        <v>6</v>
      </c>
      <c r="BS88" s="280">
        <v>1</v>
      </c>
      <c r="BT88" s="280">
        <v>0</v>
      </c>
      <c r="BU88" s="280">
        <v>0</v>
      </c>
      <c r="BV88" s="280">
        <v>0</v>
      </c>
      <c r="BW88" s="280">
        <v>0</v>
      </c>
      <c r="BX88" s="280">
        <v>0</v>
      </c>
      <c r="BY88" s="280">
        <v>0</v>
      </c>
      <c r="BZ88" s="280">
        <v>0</v>
      </c>
      <c r="CA88" s="280">
        <v>0</v>
      </c>
      <c r="CB88" s="280">
        <v>5</v>
      </c>
      <c r="CC88" s="280">
        <v>16</v>
      </c>
      <c r="CD88" s="855">
        <f t="shared" si="12"/>
        <v>16</v>
      </c>
      <c r="CE88" s="855">
        <f t="shared" si="13"/>
        <v>0</v>
      </c>
      <c r="CF88" s="280">
        <v>98</v>
      </c>
      <c r="CG88" s="280" t="s">
        <v>6142</v>
      </c>
      <c r="CH88" s="280"/>
      <c r="CI88" s="280">
        <v>18.600000000000001</v>
      </c>
      <c r="CJ88" s="280">
        <v>524.471</v>
      </c>
      <c r="CK88" s="280" t="s">
        <v>6309</v>
      </c>
      <c r="CL88" s="280" t="s">
        <v>492</v>
      </c>
      <c r="CM88" s="280"/>
      <c r="CN88" s="280"/>
      <c r="CO88" s="280"/>
      <c r="CP88" s="280"/>
      <c r="CQ88" s="280">
        <v>3</v>
      </c>
      <c r="CR88" s="280" t="s">
        <v>492</v>
      </c>
      <c r="CS88" s="280"/>
      <c r="CT88" s="280"/>
      <c r="CU88" s="280" t="s">
        <v>492</v>
      </c>
      <c r="CV88" s="280"/>
      <c r="CW88" s="280"/>
      <c r="CX88" s="280" t="s">
        <v>489</v>
      </c>
      <c r="CY88" s="280" t="s">
        <v>6633</v>
      </c>
      <c r="CZ88" s="280">
        <v>10000</v>
      </c>
      <c r="DA88" s="280" t="s">
        <v>492</v>
      </c>
      <c r="DB88" s="280"/>
      <c r="DC88" s="280"/>
      <c r="DD88" s="280" t="s">
        <v>492</v>
      </c>
      <c r="DE88" s="280"/>
      <c r="DF88" s="280"/>
      <c r="DG88" s="280" t="s">
        <v>492</v>
      </c>
      <c r="DH88" s="280"/>
      <c r="DI88" s="280"/>
      <c r="DJ88" s="280" t="s">
        <v>492</v>
      </c>
      <c r="DK88" s="280"/>
      <c r="DL88" s="280"/>
      <c r="DM88" s="280" t="s">
        <v>492</v>
      </c>
      <c r="DN88" s="280"/>
      <c r="DO88" s="280"/>
      <c r="DP88" s="280" t="s">
        <v>492</v>
      </c>
      <c r="DQ88" s="280"/>
      <c r="DR88" s="280"/>
      <c r="DS88" s="280" t="s">
        <v>492</v>
      </c>
      <c r="DT88" s="280"/>
      <c r="DU88" s="280"/>
      <c r="DV88" s="280" t="s">
        <v>492</v>
      </c>
      <c r="DW88" s="280"/>
      <c r="DX88" s="280"/>
      <c r="DY88" s="280" t="s">
        <v>492</v>
      </c>
      <c r="DZ88" s="280"/>
      <c r="EA88" s="280"/>
      <c r="EB88" s="280" t="s">
        <v>492</v>
      </c>
      <c r="EC88" s="280"/>
      <c r="ED88" s="280"/>
      <c r="EE88" s="280" t="s">
        <v>492</v>
      </c>
      <c r="EF88" s="280"/>
      <c r="EG88" s="280"/>
      <c r="EH88" s="280" t="s">
        <v>489</v>
      </c>
      <c r="EI88" s="280" t="s">
        <v>6865</v>
      </c>
      <c r="EJ88" s="280">
        <v>11</v>
      </c>
      <c r="EK88" s="280" t="s">
        <v>492</v>
      </c>
      <c r="EL88" s="280"/>
      <c r="EM88" s="280"/>
      <c r="EN88" s="280"/>
      <c r="EO88" s="280"/>
      <c r="EP88" s="280"/>
      <c r="EQ88" s="280" t="s">
        <v>492</v>
      </c>
      <c r="ER88" s="280"/>
      <c r="ES88" s="280" t="s">
        <v>4440</v>
      </c>
      <c r="ET88" s="280" t="s">
        <v>7112</v>
      </c>
      <c r="EU88" s="280" t="s">
        <v>492</v>
      </c>
      <c r="EV88" s="280" t="s">
        <v>7261</v>
      </c>
      <c r="EW88" s="280" t="s">
        <v>492</v>
      </c>
      <c r="EX88" s="280" t="s">
        <v>7438</v>
      </c>
      <c r="EY88" s="280">
        <v>23</v>
      </c>
      <c r="EZ88" s="280">
        <v>16</v>
      </c>
      <c r="FA88" s="280" t="s">
        <v>7564</v>
      </c>
      <c r="FB88" s="280" t="s">
        <v>7814</v>
      </c>
      <c r="FC88" s="280" t="s">
        <v>8039</v>
      </c>
      <c r="FD88" s="890"/>
      <c r="FE88" s="890"/>
      <c r="FF88" s="890"/>
    </row>
    <row r="89" spans="5:162" ht="53" customHeight="1" x14ac:dyDescent="0.2">
      <c r="E89" s="1101" t="s">
        <v>8724</v>
      </c>
      <c r="F89" s="1101" t="s">
        <v>8688</v>
      </c>
      <c r="G89" s="847" t="s">
        <v>35</v>
      </c>
      <c r="H89" s="847" t="s">
        <v>119</v>
      </c>
      <c r="I89" s="280" t="s">
        <v>3501</v>
      </c>
      <c r="J89" s="280" t="s">
        <v>3761</v>
      </c>
      <c r="K89" s="280" t="s">
        <v>1412</v>
      </c>
      <c r="L89" s="280">
        <v>2021</v>
      </c>
      <c r="M89" s="868">
        <v>43656</v>
      </c>
      <c r="N89" s="868">
        <v>44561</v>
      </c>
      <c r="O89" s="280"/>
      <c r="P89" s="280"/>
      <c r="Q89" s="280" t="s">
        <v>4627</v>
      </c>
      <c r="R89" s="280" t="s">
        <v>4797</v>
      </c>
      <c r="S89" s="280" t="s">
        <v>4952</v>
      </c>
      <c r="T89" s="280" t="s">
        <v>5128</v>
      </c>
      <c r="U89" s="280"/>
      <c r="V89" s="280"/>
      <c r="W89" s="280"/>
      <c r="X89" s="280"/>
      <c r="Y89" s="280"/>
      <c r="Z89" s="280"/>
      <c r="AA89" s="280" t="s">
        <v>3501</v>
      </c>
      <c r="AB89" s="280" t="s">
        <v>5640</v>
      </c>
      <c r="AC89" s="280" t="s">
        <v>455</v>
      </c>
      <c r="AD89" s="280" t="s">
        <v>5640</v>
      </c>
      <c r="AE89" s="861">
        <v>9.4E-2</v>
      </c>
      <c r="AF89" s="850">
        <f t="shared" si="14"/>
        <v>9.4E-2</v>
      </c>
      <c r="AG89" s="850">
        <f t="shared" si="11"/>
        <v>0</v>
      </c>
      <c r="AH89" s="280"/>
      <c r="AI89" s="280"/>
      <c r="AJ89" s="280"/>
      <c r="AK89" s="280">
        <v>1.4999999999999999E-2</v>
      </c>
      <c r="AL89" s="223">
        <v>0.15957446808510636</v>
      </c>
      <c r="AM89" s="223">
        <v>1E-3</v>
      </c>
      <c r="AN89" s="280">
        <v>5.5E-2</v>
      </c>
      <c r="AO89" s="280"/>
      <c r="AP89" s="223">
        <v>0.58510638297872342</v>
      </c>
      <c r="AQ89" s="280">
        <v>2.4E-2</v>
      </c>
      <c r="AR89" s="280"/>
      <c r="AS89" s="280">
        <v>0.25531914893617019</v>
      </c>
      <c r="AT89" s="280"/>
      <c r="AU89" s="280"/>
      <c r="AV89" s="280"/>
      <c r="AW89" s="280"/>
      <c r="AX89" s="280"/>
      <c r="AY89" s="280" t="s">
        <v>492</v>
      </c>
      <c r="AZ89" s="280"/>
      <c r="BA89" s="280"/>
      <c r="BB89" s="280"/>
      <c r="BC89" s="280">
        <v>1.1000000000000001</v>
      </c>
      <c r="BD89" s="280">
        <v>6.0000000000000001E-3</v>
      </c>
      <c r="BE89" s="280">
        <v>3</v>
      </c>
      <c r="BF89" s="280">
        <v>1</v>
      </c>
      <c r="BG89" s="280">
        <v>1</v>
      </c>
      <c r="BH89" s="280"/>
      <c r="BI89" s="280"/>
      <c r="BJ89" s="280">
        <v>1</v>
      </c>
      <c r="BK89" s="280"/>
      <c r="BL89" s="280"/>
      <c r="BM89" s="280"/>
      <c r="BN89" s="280"/>
      <c r="BO89" s="280"/>
      <c r="BP89" s="280"/>
      <c r="BQ89" s="280"/>
      <c r="BR89" s="280"/>
      <c r="BS89" s="280"/>
      <c r="BT89" s="280"/>
      <c r="BU89" s="280"/>
      <c r="BV89" s="280"/>
      <c r="BW89" s="280"/>
      <c r="BX89" s="280"/>
      <c r="BY89" s="280"/>
      <c r="BZ89" s="280"/>
      <c r="CA89" s="280"/>
      <c r="CB89" s="280"/>
      <c r="CC89" s="280">
        <v>1</v>
      </c>
      <c r="CD89" s="855">
        <f t="shared" si="12"/>
        <v>1</v>
      </c>
      <c r="CE89" s="855">
        <f t="shared" si="13"/>
        <v>0</v>
      </c>
      <c r="CF89" s="280">
        <v>0.16</v>
      </c>
      <c r="CG89" s="280" t="s">
        <v>6143</v>
      </c>
      <c r="CH89" s="280"/>
      <c r="CI89" s="280">
        <v>2.7118644067796609E-2</v>
      </c>
      <c r="CJ89" s="280">
        <v>5.9</v>
      </c>
      <c r="CK89" s="280" t="s">
        <v>6310</v>
      </c>
      <c r="CL89" s="280" t="s">
        <v>492</v>
      </c>
      <c r="CM89" s="280"/>
      <c r="CN89" s="280"/>
      <c r="CO89" s="280"/>
      <c r="CP89" s="280"/>
      <c r="CQ89" s="280">
        <v>2</v>
      </c>
      <c r="CR89" s="280" t="s">
        <v>489</v>
      </c>
      <c r="CS89" s="280" t="s">
        <v>6462</v>
      </c>
      <c r="CT89" s="280">
        <v>137</v>
      </c>
      <c r="CU89" s="280" t="s">
        <v>492</v>
      </c>
      <c r="CV89" s="280"/>
      <c r="CW89" s="280"/>
      <c r="CX89" s="280" t="s">
        <v>492</v>
      </c>
      <c r="CY89" s="280"/>
      <c r="CZ89" s="280"/>
      <c r="DA89" s="280" t="s">
        <v>492</v>
      </c>
      <c r="DB89" s="280"/>
      <c r="DC89" s="280"/>
      <c r="DD89" s="280" t="s">
        <v>492</v>
      </c>
      <c r="DE89" s="280"/>
      <c r="DF89" s="280"/>
      <c r="DG89" s="280" t="s">
        <v>492</v>
      </c>
      <c r="DH89" s="280"/>
      <c r="DI89" s="280"/>
      <c r="DJ89" s="280" t="s">
        <v>492</v>
      </c>
      <c r="DK89" s="280"/>
      <c r="DL89" s="280"/>
      <c r="DM89" s="280"/>
      <c r="DN89" s="280"/>
      <c r="DO89" s="280"/>
      <c r="DP89" s="280" t="s">
        <v>492</v>
      </c>
      <c r="DQ89" s="280"/>
      <c r="DR89" s="280"/>
      <c r="DS89" s="280" t="s">
        <v>492</v>
      </c>
      <c r="DT89" s="280"/>
      <c r="DU89" s="280"/>
      <c r="DV89" s="280" t="s">
        <v>492</v>
      </c>
      <c r="DW89" s="280"/>
      <c r="DX89" s="280"/>
      <c r="DY89" s="280" t="s">
        <v>492</v>
      </c>
      <c r="DZ89" s="280"/>
      <c r="EA89" s="280"/>
      <c r="EB89" s="280" t="s">
        <v>492</v>
      </c>
      <c r="EC89" s="280"/>
      <c r="ED89" s="280"/>
      <c r="EE89" s="280" t="s">
        <v>492</v>
      </c>
      <c r="EF89" s="280"/>
      <c r="EG89" s="280"/>
      <c r="EH89" s="280" t="s">
        <v>489</v>
      </c>
      <c r="EI89" s="280" t="s">
        <v>6866</v>
      </c>
      <c r="EJ89" s="280"/>
      <c r="EK89" s="280"/>
      <c r="EL89" s="280"/>
      <c r="EM89" s="280"/>
      <c r="EN89" s="280"/>
      <c r="EO89" s="280"/>
      <c r="EP89" s="280"/>
      <c r="EQ89" s="280" t="s">
        <v>492</v>
      </c>
      <c r="ER89" s="280"/>
      <c r="ES89" s="280"/>
      <c r="ET89" s="280"/>
      <c r="EU89" s="280"/>
      <c r="EV89" s="280" t="s">
        <v>7262</v>
      </c>
      <c r="EW89" s="280" t="s">
        <v>7389</v>
      </c>
      <c r="EX89" s="280"/>
      <c r="EY89" s="280"/>
      <c r="EZ89" s="280"/>
      <c r="FA89" s="280" t="s">
        <v>7565</v>
      </c>
      <c r="FB89" s="280" t="s">
        <v>7815</v>
      </c>
      <c r="FC89" s="280" t="s">
        <v>8040</v>
      </c>
      <c r="FD89" s="280" t="s">
        <v>8267</v>
      </c>
      <c r="FE89" s="280" t="s">
        <v>8315</v>
      </c>
      <c r="FF89" s="280" t="s">
        <v>8356</v>
      </c>
    </row>
    <row r="90" spans="5:162" ht="64" customHeight="1" x14ac:dyDescent="0.2">
      <c r="E90" s="1101" t="s">
        <v>8723</v>
      </c>
      <c r="F90" s="1101" t="s">
        <v>8688</v>
      </c>
      <c r="G90" s="847" t="s">
        <v>35</v>
      </c>
      <c r="H90" s="847" t="s">
        <v>119</v>
      </c>
      <c r="I90" s="280" t="s">
        <v>3502</v>
      </c>
      <c r="J90" s="280" t="s">
        <v>3762</v>
      </c>
      <c r="K90" s="280" t="s">
        <v>1412</v>
      </c>
      <c r="L90" s="280" t="s">
        <v>3988</v>
      </c>
      <c r="M90" s="868">
        <v>44305</v>
      </c>
      <c r="N90" s="868">
        <v>44397</v>
      </c>
      <c r="O90" s="280" t="s">
        <v>4238</v>
      </c>
      <c r="P90" s="280" t="s">
        <v>4441</v>
      </c>
      <c r="Q90" s="280" t="s">
        <v>4628</v>
      </c>
      <c r="R90" s="280" t="s">
        <v>4798</v>
      </c>
      <c r="S90" s="280"/>
      <c r="T90" s="280"/>
      <c r="U90" s="280"/>
      <c r="V90" s="280"/>
      <c r="W90" s="280"/>
      <c r="X90" s="280"/>
      <c r="Y90" s="280"/>
      <c r="Z90" s="280"/>
      <c r="AA90" s="280" t="s">
        <v>5409</v>
      </c>
      <c r="AB90" s="280" t="s">
        <v>5409</v>
      </c>
      <c r="AC90" s="280">
        <v>0</v>
      </c>
      <c r="AD90" s="280">
        <v>0</v>
      </c>
      <c r="AE90" s="861">
        <v>0.254</v>
      </c>
      <c r="AF90" s="850">
        <f t="shared" si="14"/>
        <v>0.254</v>
      </c>
      <c r="AG90" s="850">
        <f t="shared" si="11"/>
        <v>0</v>
      </c>
      <c r="AH90" s="280"/>
      <c r="AI90" s="280"/>
      <c r="AJ90" s="280"/>
      <c r="AK90" s="280">
        <v>9.1999999999999998E-2</v>
      </c>
      <c r="AL90" s="223">
        <v>0.36220000000000002</v>
      </c>
      <c r="AM90" s="223">
        <v>4.9099999999999998E-2</v>
      </c>
      <c r="AN90" s="280">
        <v>0</v>
      </c>
      <c r="AO90" s="280">
        <v>8.3000000000000004E-2</v>
      </c>
      <c r="AP90" s="223">
        <v>0.32669999999999999</v>
      </c>
      <c r="AQ90" s="280">
        <v>0</v>
      </c>
      <c r="AR90" s="280">
        <v>7.9000000000000001E-2</v>
      </c>
      <c r="AS90" s="280">
        <v>0.311</v>
      </c>
      <c r="AT90" s="280"/>
      <c r="AU90" s="280"/>
      <c r="AV90" s="280"/>
      <c r="AW90" s="280"/>
      <c r="AX90" s="280"/>
      <c r="AY90" s="280" t="s">
        <v>451</v>
      </c>
      <c r="AZ90" s="280"/>
      <c r="BA90" s="280"/>
      <c r="BB90" s="280"/>
      <c r="BC90" s="280">
        <v>0</v>
      </c>
      <c r="BD90" s="280">
        <v>0</v>
      </c>
      <c r="BE90" s="280"/>
      <c r="BF90" s="280"/>
      <c r="BG90" s="280"/>
      <c r="BH90" s="280"/>
      <c r="BI90" s="280"/>
      <c r="BJ90" s="280"/>
      <c r="BK90" s="280"/>
      <c r="BL90" s="280"/>
      <c r="BM90" s="280"/>
      <c r="BN90" s="280"/>
      <c r="BO90" s="280"/>
      <c r="BP90" s="280"/>
      <c r="BQ90" s="280"/>
      <c r="BR90" s="280">
        <v>0</v>
      </c>
      <c r="BS90" s="280">
        <v>0</v>
      </c>
      <c r="BT90" s="280">
        <v>0</v>
      </c>
      <c r="BU90" s="280">
        <v>0</v>
      </c>
      <c r="BV90" s="280">
        <v>0</v>
      </c>
      <c r="BW90" s="280">
        <v>0</v>
      </c>
      <c r="BX90" s="280">
        <v>0</v>
      </c>
      <c r="BY90" s="280">
        <v>0</v>
      </c>
      <c r="BZ90" s="280">
        <v>0</v>
      </c>
      <c r="CA90" s="280">
        <v>0</v>
      </c>
      <c r="CB90" s="280">
        <v>0</v>
      </c>
      <c r="CC90" s="280">
        <v>0</v>
      </c>
      <c r="CD90" s="855">
        <f t="shared" si="12"/>
        <v>0</v>
      </c>
      <c r="CE90" s="855">
        <f t="shared" si="13"/>
        <v>0</v>
      </c>
      <c r="CF90" s="280">
        <v>0</v>
      </c>
      <c r="CG90" s="280" t="s">
        <v>6144</v>
      </c>
      <c r="CH90" s="280"/>
      <c r="CI90" s="280">
        <v>0.11749999999999999</v>
      </c>
      <c r="CJ90" s="280">
        <v>979</v>
      </c>
      <c r="CK90" s="280" t="s">
        <v>6311</v>
      </c>
      <c r="CL90" s="280" t="s">
        <v>451</v>
      </c>
      <c r="CM90" s="280"/>
      <c r="CN90" s="280"/>
      <c r="CO90" s="280"/>
      <c r="CP90" s="280"/>
      <c r="CQ90" s="280">
        <v>3</v>
      </c>
      <c r="CR90" s="280">
        <v>0</v>
      </c>
      <c r="CS90" s="280">
        <v>0</v>
      </c>
      <c r="CT90" s="280">
        <v>0</v>
      </c>
      <c r="CU90" s="280" t="s">
        <v>457</v>
      </c>
      <c r="CV90" s="280" t="s">
        <v>6540</v>
      </c>
      <c r="CW90" s="280">
        <v>304</v>
      </c>
      <c r="CX90" s="280"/>
      <c r="CY90" s="280"/>
      <c r="CZ90" s="280"/>
      <c r="DA90" s="280"/>
      <c r="DB90" s="280"/>
      <c r="DC90" s="280"/>
      <c r="DD90" s="280"/>
      <c r="DE90" s="280"/>
      <c r="DF90" s="280"/>
      <c r="DG90" s="280"/>
      <c r="DH90" s="280"/>
      <c r="DI90" s="280"/>
      <c r="DJ90" s="280"/>
      <c r="DK90" s="280"/>
      <c r="DL90" s="280"/>
      <c r="DM90" s="280"/>
      <c r="DN90" s="280"/>
      <c r="DO90" s="280"/>
      <c r="DP90" s="280"/>
      <c r="DQ90" s="280"/>
      <c r="DR90" s="280"/>
      <c r="DS90" s="280" t="s">
        <v>457</v>
      </c>
      <c r="DT90" s="280" t="s">
        <v>6540</v>
      </c>
      <c r="DU90" s="280">
        <v>304</v>
      </c>
      <c r="DV90" s="280"/>
      <c r="DW90" s="280"/>
      <c r="DX90" s="280"/>
      <c r="DY90" s="280"/>
      <c r="DZ90" s="280"/>
      <c r="EA90" s="280"/>
      <c r="EB90" s="280"/>
      <c r="EC90" s="280"/>
      <c r="ED90" s="280"/>
      <c r="EE90" s="280"/>
      <c r="EF90" s="280"/>
      <c r="EG90" s="280"/>
      <c r="EH90" s="280"/>
      <c r="EI90" s="280"/>
      <c r="EJ90" s="280"/>
      <c r="EK90" s="280"/>
      <c r="EL90" s="280"/>
      <c r="EM90" s="280"/>
      <c r="EN90" s="280"/>
      <c r="EO90" s="280"/>
      <c r="EP90" s="280"/>
      <c r="EQ90" s="280" t="s">
        <v>451</v>
      </c>
      <c r="ER90" s="280"/>
      <c r="ES90" s="280"/>
      <c r="ET90" s="280" t="s">
        <v>7113</v>
      </c>
      <c r="EU90" s="280"/>
      <c r="EV90" s="280"/>
      <c r="EW90" s="280"/>
      <c r="EX90" s="280"/>
      <c r="EY90" s="280"/>
      <c r="EZ90" s="280"/>
      <c r="FA90" s="280" t="s">
        <v>7566</v>
      </c>
      <c r="FB90" s="280" t="s">
        <v>7816</v>
      </c>
      <c r="FC90" s="280" t="s">
        <v>8041</v>
      </c>
      <c r="FD90" s="280"/>
      <c r="FE90" s="280"/>
      <c r="FF90" s="280"/>
    </row>
    <row r="91" spans="5:162" ht="84" customHeight="1" x14ac:dyDescent="0.2">
      <c r="E91" s="1101" t="s">
        <v>8732</v>
      </c>
      <c r="F91" s="1101" t="s">
        <v>8687</v>
      </c>
      <c r="G91" s="847" t="s">
        <v>36</v>
      </c>
      <c r="H91" s="847" t="s">
        <v>120</v>
      </c>
      <c r="I91" s="847"/>
      <c r="J91" s="834" t="s">
        <v>1401</v>
      </c>
      <c r="K91" s="834" t="s">
        <v>1432</v>
      </c>
      <c r="L91" s="848">
        <v>2017</v>
      </c>
      <c r="M91" s="847" t="s">
        <v>1433</v>
      </c>
      <c r="N91" s="847" t="s">
        <v>1434</v>
      </c>
      <c r="O91" s="847" t="s">
        <v>1435</v>
      </c>
      <c r="P91" s="847"/>
      <c r="Q91" s="834" t="s">
        <v>1436</v>
      </c>
      <c r="R91" s="834" t="s">
        <v>1437</v>
      </c>
      <c r="S91" s="834" t="s">
        <v>492</v>
      </c>
      <c r="T91" s="834"/>
      <c r="U91" s="834" t="s">
        <v>492</v>
      </c>
      <c r="V91" s="834"/>
      <c r="W91" s="834" t="s">
        <v>492</v>
      </c>
      <c r="X91" s="834"/>
      <c r="Y91" s="834" t="s">
        <v>1438</v>
      </c>
      <c r="Z91" s="150" t="s">
        <v>1439</v>
      </c>
      <c r="AA91" s="834" t="s">
        <v>1440</v>
      </c>
      <c r="AB91" s="847" t="s">
        <v>1441</v>
      </c>
      <c r="AC91" s="847" t="s">
        <v>455</v>
      </c>
      <c r="AD91" s="847" t="s">
        <v>1442</v>
      </c>
      <c r="AE91" s="850">
        <v>313.8</v>
      </c>
      <c r="AF91" s="850">
        <f t="shared" si="14"/>
        <v>313.8</v>
      </c>
      <c r="AG91" s="850">
        <f t="shared" si="11"/>
        <v>0</v>
      </c>
      <c r="AH91" s="857">
        <v>257.3</v>
      </c>
      <c r="AI91" s="834">
        <v>81.99</v>
      </c>
      <c r="AJ91" s="834">
        <v>0.25</v>
      </c>
      <c r="AK91" s="857">
        <v>39.299999999999997</v>
      </c>
      <c r="AL91" s="834">
        <v>12.52</v>
      </c>
      <c r="AM91" s="834"/>
      <c r="AN91" s="857">
        <v>3.3</v>
      </c>
      <c r="AO91" s="857"/>
      <c r="AP91" s="834">
        <v>1.05</v>
      </c>
      <c r="AQ91" s="857">
        <v>13.9</v>
      </c>
      <c r="AR91" s="857"/>
      <c r="AS91" s="834">
        <v>4.43</v>
      </c>
      <c r="AT91" s="850"/>
      <c r="AU91" s="851"/>
      <c r="AV91" s="834"/>
      <c r="AW91" s="834"/>
      <c r="AX91" s="834"/>
      <c r="AY91" s="834" t="s">
        <v>457</v>
      </c>
      <c r="AZ91" s="834" t="s">
        <v>1443</v>
      </c>
      <c r="BA91" s="834" t="s">
        <v>967</v>
      </c>
      <c r="BB91" s="834"/>
      <c r="BC91" s="852">
        <v>324.5</v>
      </c>
      <c r="BD91" s="834">
        <v>0.33</v>
      </c>
      <c r="BE91" s="853">
        <v>1120</v>
      </c>
      <c r="BF91" s="853">
        <v>560</v>
      </c>
      <c r="BG91" s="853">
        <v>440</v>
      </c>
      <c r="BH91" s="853">
        <v>22</v>
      </c>
      <c r="BI91" s="853">
        <v>40</v>
      </c>
      <c r="BJ91" s="853">
        <v>29</v>
      </c>
      <c r="BK91" s="853">
        <v>8</v>
      </c>
      <c r="BL91" s="853"/>
      <c r="BM91" s="853">
        <v>12</v>
      </c>
      <c r="BN91" s="853">
        <v>47</v>
      </c>
      <c r="BO91" s="853">
        <v>47</v>
      </c>
      <c r="BP91" s="853">
        <v>38</v>
      </c>
      <c r="BQ91" s="853"/>
      <c r="BR91" s="853">
        <v>13</v>
      </c>
      <c r="BS91" s="853"/>
      <c r="BT91" s="853">
        <v>28</v>
      </c>
      <c r="BU91" s="853">
        <v>19</v>
      </c>
      <c r="BV91" s="853">
        <v>12</v>
      </c>
      <c r="BW91" s="853"/>
      <c r="BX91" s="853"/>
      <c r="BY91" s="853">
        <v>23</v>
      </c>
      <c r="BZ91" s="853">
        <v>13</v>
      </c>
      <c r="CA91" s="853">
        <v>36</v>
      </c>
      <c r="CB91" s="853">
        <v>53</v>
      </c>
      <c r="CC91" s="854">
        <f t="shared" si="15"/>
        <v>440</v>
      </c>
      <c r="CD91" s="855">
        <f t="shared" si="12"/>
        <v>440</v>
      </c>
      <c r="CE91" s="855">
        <f t="shared" si="13"/>
        <v>0</v>
      </c>
      <c r="CF91" s="857">
        <v>616.80499999999995</v>
      </c>
      <c r="CG91" s="847" t="s">
        <v>1444</v>
      </c>
      <c r="CH91" s="834"/>
      <c r="CI91" s="851">
        <v>0.75800000000000001</v>
      </c>
      <c r="CJ91" s="857">
        <v>813.59</v>
      </c>
      <c r="CK91" s="860" t="s">
        <v>1445</v>
      </c>
      <c r="CL91" s="834" t="s">
        <v>489</v>
      </c>
      <c r="CM91" s="847" t="s">
        <v>1446</v>
      </c>
      <c r="CN91" s="847" t="s">
        <v>1447</v>
      </c>
      <c r="CO91" s="853" t="s">
        <v>1448</v>
      </c>
      <c r="CP91" s="853">
        <v>2</v>
      </c>
      <c r="CQ91" s="853"/>
      <c r="CR91" s="834" t="s">
        <v>489</v>
      </c>
      <c r="CS91" s="834" t="s">
        <v>1449</v>
      </c>
      <c r="CT91" s="853">
        <v>58650</v>
      </c>
      <c r="CU91" s="834" t="s">
        <v>489</v>
      </c>
      <c r="CV91" s="847" t="s">
        <v>1450</v>
      </c>
      <c r="CW91" s="853">
        <v>18252</v>
      </c>
      <c r="CX91" s="853" t="s">
        <v>457</v>
      </c>
      <c r="CY91" s="853" t="s">
        <v>1451</v>
      </c>
      <c r="CZ91" s="853">
        <v>0</v>
      </c>
      <c r="DA91" s="853" t="s">
        <v>457</v>
      </c>
      <c r="DB91" s="853" t="s">
        <v>1452</v>
      </c>
      <c r="DC91" s="853">
        <v>15</v>
      </c>
      <c r="DD91" s="834" t="s">
        <v>451</v>
      </c>
      <c r="DE91" s="834"/>
      <c r="DF91" s="853"/>
      <c r="DG91" s="834" t="s">
        <v>451</v>
      </c>
      <c r="DH91" s="834"/>
      <c r="DI91" s="853"/>
      <c r="DJ91" s="834" t="s">
        <v>451</v>
      </c>
      <c r="DK91" s="834"/>
      <c r="DL91" s="853"/>
      <c r="DM91" s="834"/>
      <c r="DN91" s="834"/>
      <c r="DO91" s="853"/>
      <c r="DP91" s="834" t="s">
        <v>451</v>
      </c>
      <c r="DQ91" s="834"/>
      <c r="DR91" s="853"/>
      <c r="DS91" s="834" t="s">
        <v>489</v>
      </c>
      <c r="DT91" s="847" t="s">
        <v>1453</v>
      </c>
      <c r="DU91" s="853">
        <v>18252</v>
      </c>
      <c r="DV91" s="853"/>
      <c r="DW91" s="853"/>
      <c r="DX91" s="853"/>
      <c r="DY91" s="834"/>
      <c r="DZ91" s="834"/>
      <c r="EA91" s="853"/>
      <c r="EB91" s="834" t="s">
        <v>457</v>
      </c>
      <c r="EC91" s="834" t="s">
        <v>1454</v>
      </c>
      <c r="ED91" s="853">
        <v>300</v>
      </c>
      <c r="EE91" s="847" t="s">
        <v>457</v>
      </c>
      <c r="EF91" s="847" t="s">
        <v>1455</v>
      </c>
      <c r="EG91" s="880">
        <v>16</v>
      </c>
      <c r="EH91" s="853"/>
      <c r="EI91" s="853"/>
      <c r="EJ91" s="853"/>
      <c r="EK91" s="834"/>
      <c r="EL91" s="834"/>
      <c r="EM91" s="853"/>
      <c r="EN91" s="834">
        <v>100</v>
      </c>
      <c r="EO91" s="834"/>
      <c r="EP91" s="856" t="s">
        <v>1456</v>
      </c>
      <c r="EQ91" s="834" t="s">
        <v>451</v>
      </c>
      <c r="ER91" s="834"/>
      <c r="ES91" s="834" t="s">
        <v>1457</v>
      </c>
      <c r="ET91" s="847" t="s">
        <v>1458</v>
      </c>
      <c r="EU91" s="150" t="s">
        <v>1459</v>
      </c>
      <c r="EV91" s="847" t="s">
        <v>1460</v>
      </c>
      <c r="EW91" s="150" t="s">
        <v>1461</v>
      </c>
      <c r="EX91" s="834" t="s">
        <v>1462</v>
      </c>
      <c r="EY91" s="834" t="s">
        <v>1463</v>
      </c>
      <c r="EZ91" s="834" t="s">
        <v>1464</v>
      </c>
      <c r="FA91" s="847" t="s">
        <v>1465</v>
      </c>
      <c r="FB91" s="847" t="s">
        <v>1466</v>
      </c>
      <c r="FC91" s="952" t="s">
        <v>1467</v>
      </c>
      <c r="FD91" s="834" t="s">
        <v>1468</v>
      </c>
      <c r="FE91" s="834" t="s">
        <v>1469</v>
      </c>
      <c r="FF91" s="150" t="s">
        <v>1470</v>
      </c>
    </row>
    <row r="92" spans="5:162" ht="51" customHeight="1" x14ac:dyDescent="0.2">
      <c r="E92" s="1101" t="s">
        <v>8717</v>
      </c>
      <c r="F92" s="1101" t="s">
        <v>8688</v>
      </c>
      <c r="G92" s="847" t="s">
        <v>36</v>
      </c>
      <c r="H92" s="847" t="s">
        <v>120</v>
      </c>
      <c r="I92" s="280" t="s">
        <v>3503</v>
      </c>
      <c r="J92" s="836" t="s">
        <v>3763</v>
      </c>
      <c r="K92" s="836" t="s">
        <v>3763</v>
      </c>
      <c r="L92" s="836">
        <v>2021</v>
      </c>
      <c r="M92" s="882" t="s">
        <v>4015</v>
      </c>
      <c r="N92" s="882" t="s">
        <v>4129</v>
      </c>
      <c r="O92" s="836" t="s">
        <v>4239</v>
      </c>
      <c r="P92" s="836" t="s">
        <v>4442</v>
      </c>
      <c r="Q92" s="836" t="s">
        <v>4629</v>
      </c>
      <c r="R92" s="836" t="s">
        <v>4799</v>
      </c>
      <c r="S92" s="836" t="s">
        <v>492</v>
      </c>
      <c r="T92" s="890"/>
      <c r="U92" s="836" t="s">
        <v>5271</v>
      </c>
      <c r="V92" s="836" t="s">
        <v>5335</v>
      </c>
      <c r="W92" s="836"/>
      <c r="X92" s="836"/>
      <c r="Y92" s="836"/>
      <c r="Z92" s="836"/>
      <c r="AA92" s="836" t="s">
        <v>5410</v>
      </c>
      <c r="AB92" s="836" t="s">
        <v>1440</v>
      </c>
      <c r="AC92" s="836" t="s">
        <v>647</v>
      </c>
      <c r="AD92" s="836" t="s">
        <v>5410</v>
      </c>
      <c r="AE92" s="953">
        <f t="shared" ref="AE92:AE104" si="16">SUM(AK92,AN92,AO92,AQ92:AR92)</f>
        <v>2.6659999999999999</v>
      </c>
      <c r="AF92" s="850">
        <f t="shared" si="14"/>
        <v>2.6659999999999999</v>
      </c>
      <c r="AG92" s="850">
        <f t="shared" si="11"/>
        <v>0</v>
      </c>
      <c r="AH92" s="836"/>
      <c r="AI92" s="836"/>
      <c r="AJ92" s="836"/>
      <c r="AK92" s="836">
        <v>2.6659999999999999</v>
      </c>
      <c r="AL92" s="888">
        <v>1</v>
      </c>
      <c r="AM92" s="888">
        <v>1.6999999999999999E-3</v>
      </c>
      <c r="AN92" s="836">
        <v>0</v>
      </c>
      <c r="AO92" s="836">
        <v>0</v>
      </c>
      <c r="AP92" s="888">
        <v>0</v>
      </c>
      <c r="AQ92" s="836">
        <v>0</v>
      </c>
      <c r="AR92" s="836">
        <v>0</v>
      </c>
      <c r="AS92" s="888">
        <v>0</v>
      </c>
      <c r="AT92" s="888"/>
      <c r="AU92" s="888"/>
      <c r="AV92" s="888"/>
      <c r="AW92" s="888"/>
      <c r="AX92" s="888"/>
      <c r="AY92" s="836" t="s">
        <v>492</v>
      </c>
      <c r="AZ92" s="836" t="s">
        <v>492</v>
      </c>
      <c r="BA92" s="836" t="s">
        <v>492</v>
      </c>
      <c r="BB92" s="836">
        <v>0</v>
      </c>
      <c r="BC92" s="836">
        <v>3.7629999999999999</v>
      </c>
      <c r="BD92" s="888">
        <v>2.5000000000000001E-3</v>
      </c>
      <c r="BE92" s="836">
        <v>18</v>
      </c>
      <c r="BF92" s="836">
        <v>9</v>
      </c>
      <c r="BG92" s="836">
        <v>9</v>
      </c>
      <c r="BH92" s="890"/>
      <c r="BI92" s="836">
        <v>1</v>
      </c>
      <c r="BJ92" s="836">
        <v>1</v>
      </c>
      <c r="BK92" s="836"/>
      <c r="BL92" s="836">
        <v>1</v>
      </c>
      <c r="BM92" s="836"/>
      <c r="BN92" s="836"/>
      <c r="BO92" s="836">
        <v>2</v>
      </c>
      <c r="BP92" s="836"/>
      <c r="BQ92" s="836"/>
      <c r="BR92" s="836">
        <v>2</v>
      </c>
      <c r="BS92" s="836"/>
      <c r="BT92" s="836"/>
      <c r="BU92" s="836">
        <v>1</v>
      </c>
      <c r="BV92" s="836"/>
      <c r="BW92" s="836"/>
      <c r="BX92" s="836"/>
      <c r="BY92" s="836"/>
      <c r="BZ92" s="836"/>
      <c r="CA92" s="836"/>
      <c r="CB92" s="836">
        <v>1</v>
      </c>
      <c r="CC92" s="836">
        <f t="shared" ref="CC92:CC104" si="17">SUM(BH92:CB92)</f>
        <v>9</v>
      </c>
      <c r="CD92" s="855">
        <f t="shared" si="12"/>
        <v>9</v>
      </c>
      <c r="CE92" s="855">
        <f t="shared" si="13"/>
        <v>0</v>
      </c>
      <c r="CF92" s="887">
        <v>5.33</v>
      </c>
      <c r="CG92" s="887" t="s">
        <v>6145</v>
      </c>
      <c r="CH92" s="890"/>
      <c r="CI92" s="889">
        <f>CF92/CJ92</f>
        <v>0.31491875923190543</v>
      </c>
      <c r="CJ92" s="887">
        <v>16.925000000000001</v>
      </c>
      <c r="CK92" s="887" t="s">
        <v>6312</v>
      </c>
      <c r="CL92" s="887" t="s">
        <v>492</v>
      </c>
      <c r="CM92" s="890"/>
      <c r="CN92" s="890"/>
      <c r="CO92" s="890"/>
      <c r="CP92" s="890"/>
      <c r="CQ92" s="890"/>
      <c r="CR92" s="836" t="s">
        <v>489</v>
      </c>
      <c r="CS92" s="836" t="s">
        <v>6463</v>
      </c>
      <c r="CT92" s="954">
        <v>1390</v>
      </c>
      <c r="CU92" s="836" t="s">
        <v>492</v>
      </c>
      <c r="CV92" s="836"/>
      <c r="CW92" s="836"/>
      <c r="CX92" s="836" t="s">
        <v>492</v>
      </c>
      <c r="CY92" s="836"/>
      <c r="CZ92" s="836"/>
      <c r="DA92" s="836" t="s">
        <v>492</v>
      </c>
      <c r="DB92" s="890"/>
      <c r="DC92" s="890"/>
      <c r="DD92" s="836" t="s">
        <v>492</v>
      </c>
      <c r="DE92" s="890"/>
      <c r="DF92" s="890"/>
      <c r="DG92" s="836" t="s">
        <v>492</v>
      </c>
      <c r="DH92" s="890"/>
      <c r="DI92" s="890"/>
      <c r="DJ92" s="836" t="s">
        <v>492</v>
      </c>
      <c r="DK92" s="890"/>
      <c r="DL92" s="890"/>
      <c r="DM92" s="836" t="s">
        <v>492</v>
      </c>
      <c r="DN92" s="890"/>
      <c r="DO92" s="890"/>
      <c r="DP92" s="836" t="s">
        <v>492</v>
      </c>
      <c r="DQ92" s="836" t="s">
        <v>788</v>
      </c>
      <c r="DR92" s="836">
        <v>0</v>
      </c>
      <c r="DS92" s="836" t="s">
        <v>492</v>
      </c>
      <c r="DT92" s="890"/>
      <c r="DU92" s="890"/>
      <c r="DV92" s="836" t="s">
        <v>492</v>
      </c>
      <c r="DW92" s="890"/>
      <c r="DX92" s="890"/>
      <c r="DY92" s="836" t="s">
        <v>492</v>
      </c>
      <c r="DZ92" s="890"/>
      <c r="EA92" s="890"/>
      <c r="EB92" s="836" t="s">
        <v>492</v>
      </c>
      <c r="EC92" s="890"/>
      <c r="ED92" s="890"/>
      <c r="EE92" s="836" t="s">
        <v>492</v>
      </c>
      <c r="EF92" s="890"/>
      <c r="EG92" s="890"/>
      <c r="EH92" s="836" t="s">
        <v>489</v>
      </c>
      <c r="EI92" s="836" t="s">
        <v>6867</v>
      </c>
      <c r="EJ92" s="890">
        <v>6</v>
      </c>
      <c r="EK92" s="836" t="s">
        <v>492</v>
      </c>
      <c r="EL92" s="890"/>
      <c r="EM92" s="890"/>
      <c r="EN92" s="890"/>
      <c r="EO92" s="890"/>
      <c r="EP92" s="890"/>
      <c r="EQ92" s="836" t="s">
        <v>492</v>
      </c>
      <c r="ER92" s="890"/>
      <c r="ES92" s="890"/>
      <c r="ET92" s="890"/>
      <c r="EU92" s="890"/>
      <c r="EV92" s="890"/>
      <c r="EW92" s="890"/>
      <c r="EX92" s="836" t="s">
        <v>492</v>
      </c>
      <c r="EY92" s="836">
        <v>0</v>
      </c>
      <c r="EZ92" s="836">
        <v>0</v>
      </c>
      <c r="FA92" s="269" t="s">
        <v>7567</v>
      </c>
      <c r="FB92" s="269">
        <v>88214094136</v>
      </c>
      <c r="FC92" s="269" t="s">
        <v>8042</v>
      </c>
      <c r="FD92" s="269" t="s">
        <v>8268</v>
      </c>
      <c r="FE92" s="269">
        <v>88214094333</v>
      </c>
      <c r="FF92" s="269" t="s">
        <v>8357</v>
      </c>
    </row>
    <row r="93" spans="5:162" ht="64" customHeight="1" x14ac:dyDescent="0.2">
      <c r="E93" s="1101" t="s">
        <v>8717</v>
      </c>
      <c r="F93" s="1101" t="s">
        <v>8688</v>
      </c>
      <c r="G93" s="847" t="s">
        <v>36</v>
      </c>
      <c r="H93" s="847" t="s">
        <v>120</v>
      </c>
      <c r="I93" s="952" t="s">
        <v>3504</v>
      </c>
      <c r="J93" s="836" t="s">
        <v>3764</v>
      </c>
      <c r="K93" s="836" t="s">
        <v>3764</v>
      </c>
      <c r="L93" s="836">
        <v>2021</v>
      </c>
      <c r="M93" s="882" t="s">
        <v>4016</v>
      </c>
      <c r="N93" s="882" t="s">
        <v>3274</v>
      </c>
      <c r="O93" s="836" t="s">
        <v>4239</v>
      </c>
      <c r="P93" s="836" t="s">
        <v>4442</v>
      </c>
      <c r="Q93" s="836" t="s">
        <v>4630</v>
      </c>
      <c r="R93" s="890"/>
      <c r="S93" s="836" t="s">
        <v>4953</v>
      </c>
      <c r="T93" s="836"/>
      <c r="U93" s="836" t="s">
        <v>5272</v>
      </c>
      <c r="V93" s="890"/>
      <c r="W93" s="890"/>
      <c r="X93" s="890"/>
      <c r="Y93" s="890"/>
      <c r="Z93" s="890"/>
      <c r="AA93" s="836" t="s">
        <v>5411</v>
      </c>
      <c r="AB93" s="836" t="s">
        <v>1440</v>
      </c>
      <c r="AC93" s="836" t="s">
        <v>5747</v>
      </c>
      <c r="AD93" s="836" t="s">
        <v>5866</v>
      </c>
      <c r="AE93" s="953">
        <f t="shared" si="16"/>
        <v>1.794</v>
      </c>
      <c r="AF93" s="850">
        <f t="shared" si="14"/>
        <v>1.794</v>
      </c>
      <c r="AG93" s="850">
        <f t="shared" si="11"/>
        <v>0</v>
      </c>
      <c r="AH93" s="836"/>
      <c r="AI93" s="836"/>
      <c r="AJ93" s="836"/>
      <c r="AK93" s="836">
        <v>1.794</v>
      </c>
      <c r="AL93" s="886">
        <v>1</v>
      </c>
      <c r="AM93" s="888">
        <v>2E-3</v>
      </c>
      <c r="AN93" s="890"/>
      <c r="AO93" s="890"/>
      <c r="AP93" s="890"/>
      <c r="AQ93" s="890"/>
      <c r="AR93" s="890"/>
      <c r="AS93" s="890"/>
      <c r="AT93" s="890"/>
      <c r="AU93" s="890"/>
      <c r="AV93" s="890"/>
      <c r="AW93" s="890"/>
      <c r="AX93" s="890"/>
      <c r="AY93" s="890"/>
      <c r="AZ93" s="890"/>
      <c r="BA93" s="890"/>
      <c r="BB93" s="890"/>
      <c r="BC93" s="836">
        <v>3.7629999999999999</v>
      </c>
      <c r="BD93" s="888">
        <v>5.0000000000000001E-3</v>
      </c>
      <c r="BE93" s="836" t="s">
        <v>1739</v>
      </c>
      <c r="BF93" s="836">
        <v>4</v>
      </c>
      <c r="BG93" s="836">
        <v>4</v>
      </c>
      <c r="BH93" s="890"/>
      <c r="BI93" s="836"/>
      <c r="BJ93" s="836"/>
      <c r="BK93" s="836"/>
      <c r="BL93" s="836"/>
      <c r="BM93" s="836"/>
      <c r="BN93" s="836">
        <v>1</v>
      </c>
      <c r="BO93" s="836"/>
      <c r="BP93" s="836"/>
      <c r="BQ93" s="836">
        <v>3</v>
      </c>
      <c r="BR93" s="836"/>
      <c r="BS93" s="836"/>
      <c r="BT93" s="836"/>
      <c r="BU93" s="836"/>
      <c r="BV93" s="836"/>
      <c r="BW93" s="836"/>
      <c r="BX93" s="836"/>
      <c r="BY93" s="836"/>
      <c r="BZ93" s="836"/>
      <c r="CA93" s="836"/>
      <c r="CB93" s="836"/>
      <c r="CC93" s="836">
        <f t="shared" si="17"/>
        <v>4</v>
      </c>
      <c r="CD93" s="855">
        <f t="shared" si="12"/>
        <v>4</v>
      </c>
      <c r="CE93" s="855">
        <f t="shared" si="13"/>
        <v>0</v>
      </c>
      <c r="CF93" s="887">
        <v>12.378</v>
      </c>
      <c r="CG93" s="887" t="s">
        <v>6146</v>
      </c>
      <c r="CH93" s="890"/>
      <c r="CI93" s="889">
        <f>CF93/CJ93</f>
        <v>0.67060353234369929</v>
      </c>
      <c r="CJ93" s="887">
        <v>18.457999999999998</v>
      </c>
      <c r="CK93" s="887" t="s">
        <v>6313</v>
      </c>
      <c r="CL93" s="890"/>
      <c r="CM93" s="890"/>
      <c r="CN93" s="890"/>
      <c r="CO93" s="890"/>
      <c r="CP93" s="890"/>
      <c r="CQ93" s="890"/>
      <c r="CR93" s="890"/>
      <c r="CS93" s="890"/>
      <c r="CT93" s="890"/>
      <c r="CU93" s="836" t="s">
        <v>489</v>
      </c>
      <c r="CV93" s="836" t="s">
        <v>6520</v>
      </c>
      <c r="CW93" s="836">
        <v>391</v>
      </c>
      <c r="CX93" s="890"/>
      <c r="CY93" s="890"/>
      <c r="CZ93" s="890"/>
      <c r="DA93" s="890"/>
      <c r="DB93" s="890"/>
      <c r="DC93" s="890"/>
      <c r="DD93" s="890"/>
      <c r="DE93" s="890"/>
      <c r="DF93" s="890"/>
      <c r="DG93" s="890"/>
      <c r="DH93" s="890"/>
      <c r="DI93" s="890"/>
      <c r="DJ93" s="890"/>
      <c r="DK93" s="890"/>
      <c r="DL93" s="890"/>
      <c r="DM93" s="890"/>
      <c r="DN93" s="890"/>
      <c r="DO93" s="890"/>
      <c r="DP93" s="890"/>
      <c r="DQ93" s="890"/>
      <c r="DR93" s="890"/>
      <c r="DS93" s="890"/>
      <c r="DT93" s="890"/>
      <c r="DU93" s="890"/>
      <c r="DV93" s="890"/>
      <c r="DW93" s="890"/>
      <c r="DX93" s="890"/>
      <c r="DY93" s="890"/>
      <c r="DZ93" s="890"/>
      <c r="EA93" s="890"/>
      <c r="EB93" s="890"/>
      <c r="EC93" s="890"/>
      <c r="ED93" s="890"/>
      <c r="EE93" s="836" t="s">
        <v>489</v>
      </c>
      <c r="EF93" s="836" t="s">
        <v>6826</v>
      </c>
      <c r="EG93" s="836">
        <v>7</v>
      </c>
      <c r="EH93" s="890"/>
      <c r="EI93" s="890"/>
      <c r="EJ93" s="890"/>
      <c r="EK93" s="890"/>
      <c r="EL93" s="890"/>
      <c r="EM93" s="890"/>
      <c r="EN93" s="890"/>
      <c r="EO93" s="890"/>
      <c r="EP93" s="890"/>
      <c r="EQ93" s="890"/>
      <c r="ER93" s="890"/>
      <c r="ES93" s="890"/>
      <c r="ET93" s="890"/>
      <c r="EU93" s="890"/>
      <c r="EV93" s="890"/>
      <c r="EW93" s="890"/>
      <c r="EX93" s="890"/>
      <c r="EY93" s="890"/>
      <c r="EZ93" s="890"/>
      <c r="FA93" s="269" t="s">
        <v>7568</v>
      </c>
      <c r="FB93" s="269" t="s">
        <v>7817</v>
      </c>
      <c r="FC93" s="269" t="s">
        <v>8043</v>
      </c>
      <c r="FD93" s="269"/>
      <c r="FE93" s="269"/>
      <c r="FF93" s="269"/>
    </row>
    <row r="94" spans="5:162" ht="71" customHeight="1" x14ac:dyDescent="0.2">
      <c r="E94" s="1101" t="s">
        <v>8717</v>
      </c>
      <c r="F94" s="1101" t="s">
        <v>8688</v>
      </c>
      <c r="G94" s="847" t="s">
        <v>36</v>
      </c>
      <c r="H94" s="847" t="s">
        <v>120</v>
      </c>
      <c r="I94" s="280" t="s">
        <v>3505</v>
      </c>
      <c r="J94" s="836" t="s">
        <v>3764</v>
      </c>
      <c r="K94" s="836" t="s">
        <v>3764</v>
      </c>
      <c r="L94" s="836">
        <v>2021</v>
      </c>
      <c r="M94" s="882" t="s">
        <v>4017</v>
      </c>
      <c r="N94" s="882" t="s">
        <v>2574</v>
      </c>
      <c r="O94" s="836" t="s">
        <v>4239</v>
      </c>
      <c r="P94" s="836" t="s">
        <v>4442</v>
      </c>
      <c r="Q94" s="836" t="s">
        <v>4631</v>
      </c>
      <c r="R94" s="836" t="s">
        <v>4800</v>
      </c>
      <c r="S94" s="836" t="s">
        <v>4954</v>
      </c>
      <c r="T94" s="836" t="s">
        <v>5129</v>
      </c>
      <c r="U94" s="836" t="s">
        <v>5273</v>
      </c>
      <c r="V94" s="836" t="s">
        <v>5336</v>
      </c>
      <c r="W94" s="836"/>
      <c r="X94" s="836"/>
      <c r="Y94" s="836"/>
      <c r="Z94" s="836"/>
      <c r="AA94" s="836" t="s">
        <v>5412</v>
      </c>
      <c r="AB94" s="836" t="s">
        <v>1440</v>
      </c>
      <c r="AC94" s="836" t="s">
        <v>5748</v>
      </c>
      <c r="AD94" s="836" t="s">
        <v>5867</v>
      </c>
      <c r="AE94" s="953">
        <f t="shared" si="16"/>
        <v>1.881</v>
      </c>
      <c r="AF94" s="850">
        <f t="shared" si="14"/>
        <v>1.881</v>
      </c>
      <c r="AG94" s="850">
        <f t="shared" si="11"/>
        <v>0</v>
      </c>
      <c r="AH94" s="836"/>
      <c r="AI94" s="836"/>
      <c r="AJ94" s="836"/>
      <c r="AK94" s="836">
        <v>1.881</v>
      </c>
      <c r="AL94" s="886">
        <v>1</v>
      </c>
      <c r="AM94" s="888">
        <v>3.0000000000000001E-3</v>
      </c>
      <c r="AN94" s="890"/>
      <c r="AO94" s="890"/>
      <c r="AP94" s="890"/>
      <c r="AQ94" s="890"/>
      <c r="AR94" s="890"/>
      <c r="AS94" s="890"/>
      <c r="AT94" s="890"/>
      <c r="AU94" s="890"/>
      <c r="AV94" s="890"/>
      <c r="AW94" s="890"/>
      <c r="AX94" s="890"/>
      <c r="AY94" s="890"/>
      <c r="AZ94" s="890"/>
      <c r="BA94" s="890"/>
      <c r="BB94" s="890"/>
      <c r="BC94" s="836">
        <v>3.7629999999999999</v>
      </c>
      <c r="BD94" s="888">
        <v>7.0000000000000001E-3</v>
      </c>
      <c r="BE94" s="836">
        <v>8</v>
      </c>
      <c r="BF94" s="836">
        <v>8</v>
      </c>
      <c r="BG94" s="836">
        <v>1</v>
      </c>
      <c r="BH94" s="890"/>
      <c r="BI94" s="890"/>
      <c r="BJ94" s="890"/>
      <c r="BK94" s="890"/>
      <c r="BL94" s="890"/>
      <c r="BM94" s="890"/>
      <c r="BN94" s="890"/>
      <c r="BO94" s="890"/>
      <c r="BP94" s="836">
        <v>1</v>
      </c>
      <c r="BQ94" s="890"/>
      <c r="BR94" s="890"/>
      <c r="BS94" s="890"/>
      <c r="BT94" s="890"/>
      <c r="BU94" s="890"/>
      <c r="BV94" s="890"/>
      <c r="BW94" s="890"/>
      <c r="BX94" s="890"/>
      <c r="BY94" s="890"/>
      <c r="BZ94" s="890"/>
      <c r="CA94" s="890"/>
      <c r="CB94" s="890"/>
      <c r="CC94" s="836">
        <f t="shared" si="17"/>
        <v>1</v>
      </c>
      <c r="CD94" s="855">
        <f t="shared" si="12"/>
        <v>1</v>
      </c>
      <c r="CE94" s="855">
        <f t="shared" si="13"/>
        <v>0</v>
      </c>
      <c r="CF94" s="887">
        <v>0.88700000000000001</v>
      </c>
      <c r="CG94" s="887" t="s">
        <v>6147</v>
      </c>
      <c r="CH94" s="890"/>
      <c r="CI94" s="889">
        <f>CF94/CJ94</f>
        <v>0.12352040105834843</v>
      </c>
      <c r="CJ94" s="887">
        <v>7.181</v>
      </c>
      <c r="CK94" s="887" t="s">
        <v>6313</v>
      </c>
      <c r="CL94" s="890"/>
      <c r="CM94" s="890"/>
      <c r="CN94" s="890"/>
      <c r="CO94" s="890"/>
      <c r="CP94" s="890"/>
      <c r="CQ94" s="890"/>
      <c r="CR94" s="836" t="s">
        <v>489</v>
      </c>
      <c r="CS94" s="836" t="s">
        <v>6464</v>
      </c>
      <c r="CT94" s="954">
        <v>183</v>
      </c>
      <c r="CU94" s="890"/>
      <c r="CV94" s="890"/>
      <c r="CW94" s="890"/>
      <c r="CX94" s="890"/>
      <c r="CY94" s="890"/>
      <c r="CZ94" s="890"/>
      <c r="DA94" s="890"/>
      <c r="DB94" s="890"/>
      <c r="DC94" s="890"/>
      <c r="DD94" s="890"/>
      <c r="DE94" s="890"/>
      <c r="DF94" s="890"/>
      <c r="DG94" s="890"/>
      <c r="DH94" s="890"/>
      <c r="DI94" s="890"/>
      <c r="DJ94" s="890"/>
      <c r="DK94" s="890"/>
      <c r="DL94" s="890"/>
      <c r="DM94" s="890"/>
      <c r="DN94" s="890"/>
      <c r="DO94" s="890"/>
      <c r="DP94" s="890"/>
      <c r="DQ94" s="890"/>
      <c r="DR94" s="890"/>
      <c r="DS94" s="890"/>
      <c r="DT94" s="890"/>
      <c r="DU94" s="890"/>
      <c r="DV94" s="890"/>
      <c r="DW94" s="890"/>
      <c r="DX94" s="890"/>
      <c r="DY94" s="890"/>
      <c r="DZ94" s="890"/>
      <c r="EA94" s="890"/>
      <c r="EB94" s="890"/>
      <c r="EC94" s="890"/>
      <c r="ED94" s="890"/>
      <c r="EE94" s="890"/>
      <c r="EF94" s="890"/>
      <c r="EG94" s="890"/>
      <c r="EH94" s="836" t="s">
        <v>489</v>
      </c>
      <c r="EI94" s="836" t="s">
        <v>6868</v>
      </c>
      <c r="EJ94" s="836" t="s">
        <v>6926</v>
      </c>
      <c r="EK94" s="890"/>
      <c r="EL94" s="890"/>
      <c r="EM94" s="890"/>
      <c r="EN94" s="890"/>
      <c r="EO94" s="890"/>
      <c r="EP94" s="890"/>
      <c r="EQ94" s="890"/>
      <c r="ER94" s="890"/>
      <c r="ES94" s="890"/>
      <c r="ET94" s="890"/>
      <c r="EU94" s="890"/>
      <c r="EV94" s="890"/>
      <c r="EW94" s="890"/>
      <c r="EX94" s="890"/>
      <c r="EY94" s="890"/>
      <c r="EZ94" s="890"/>
      <c r="FA94" s="269" t="s">
        <v>7569</v>
      </c>
      <c r="FB94" s="269" t="s">
        <v>7818</v>
      </c>
      <c r="FC94" s="269" t="s">
        <v>8044</v>
      </c>
      <c r="FD94" s="269"/>
      <c r="FE94" s="269"/>
      <c r="FF94" s="269"/>
    </row>
    <row r="95" spans="5:162" ht="61" customHeight="1" x14ac:dyDescent="0.2">
      <c r="E95" s="1101" t="s">
        <v>8717</v>
      </c>
      <c r="F95" s="1101" t="s">
        <v>8688</v>
      </c>
      <c r="G95" s="847" t="s">
        <v>36</v>
      </c>
      <c r="H95" s="847" t="s">
        <v>120</v>
      </c>
      <c r="I95" s="280" t="s">
        <v>3506</v>
      </c>
      <c r="J95" s="836" t="s">
        <v>3765</v>
      </c>
      <c r="K95" s="836" t="s">
        <v>3765</v>
      </c>
      <c r="L95" s="836">
        <v>2021</v>
      </c>
      <c r="M95" s="882" t="s">
        <v>4018</v>
      </c>
      <c r="N95" s="882" t="s">
        <v>1540</v>
      </c>
      <c r="O95" s="836" t="s">
        <v>4240</v>
      </c>
      <c r="P95" s="836" t="s">
        <v>4442</v>
      </c>
      <c r="Q95" s="836" t="s">
        <v>4632</v>
      </c>
      <c r="R95" s="836" t="s">
        <v>4801</v>
      </c>
      <c r="S95" s="836" t="s">
        <v>4955</v>
      </c>
      <c r="T95" s="836" t="s">
        <v>5130</v>
      </c>
      <c r="U95" s="836" t="s">
        <v>5274</v>
      </c>
      <c r="V95" s="836" t="s">
        <v>5337</v>
      </c>
      <c r="W95" s="836"/>
      <c r="X95" s="836"/>
      <c r="Y95" s="836"/>
      <c r="Z95" s="836"/>
      <c r="AA95" s="836" t="s">
        <v>5413</v>
      </c>
      <c r="AB95" s="836" t="s">
        <v>1440</v>
      </c>
      <c r="AC95" s="836" t="s">
        <v>647</v>
      </c>
      <c r="AD95" s="836" t="s">
        <v>5413</v>
      </c>
      <c r="AE95" s="953">
        <f t="shared" si="16"/>
        <v>2.319</v>
      </c>
      <c r="AF95" s="850">
        <f t="shared" si="14"/>
        <v>2.319</v>
      </c>
      <c r="AG95" s="850">
        <f t="shared" si="11"/>
        <v>0</v>
      </c>
      <c r="AH95" s="836"/>
      <c r="AI95" s="836"/>
      <c r="AJ95" s="836"/>
      <c r="AK95" s="836">
        <v>2.319</v>
      </c>
      <c r="AL95" s="886">
        <v>1</v>
      </c>
      <c r="AM95" s="886">
        <v>1.6999999999999999E-3</v>
      </c>
      <c r="AN95" s="890"/>
      <c r="AO95" s="890"/>
      <c r="AP95" s="890"/>
      <c r="AQ95" s="890"/>
      <c r="AR95" s="890"/>
      <c r="AS95" s="890"/>
      <c r="AT95" s="890"/>
      <c r="AU95" s="890"/>
      <c r="AV95" s="890"/>
      <c r="AW95" s="890"/>
      <c r="AX95" s="890"/>
      <c r="AY95" s="890"/>
      <c r="AZ95" s="890"/>
      <c r="BA95" s="890"/>
      <c r="BB95" s="890"/>
      <c r="BC95" s="836">
        <v>3.7629999999999999</v>
      </c>
      <c r="BD95" s="888">
        <v>2.5999999999999999E-3</v>
      </c>
      <c r="BE95" s="836">
        <v>14</v>
      </c>
      <c r="BF95" s="836">
        <v>14</v>
      </c>
      <c r="BG95" s="836">
        <v>7</v>
      </c>
      <c r="BH95" s="836">
        <v>1</v>
      </c>
      <c r="BI95" s="836">
        <v>3</v>
      </c>
      <c r="BJ95" s="836">
        <v>1</v>
      </c>
      <c r="BK95" s="836"/>
      <c r="BL95" s="836"/>
      <c r="BM95" s="836"/>
      <c r="BN95" s="836"/>
      <c r="BO95" s="836"/>
      <c r="BP95" s="836"/>
      <c r="BQ95" s="836"/>
      <c r="BR95" s="836"/>
      <c r="BS95" s="836"/>
      <c r="BT95" s="836"/>
      <c r="BU95" s="836"/>
      <c r="BV95" s="836"/>
      <c r="BW95" s="836"/>
      <c r="BX95" s="836"/>
      <c r="BY95" s="836"/>
      <c r="BZ95" s="836"/>
      <c r="CA95" s="836"/>
      <c r="CB95" s="836">
        <v>2</v>
      </c>
      <c r="CC95" s="836">
        <f t="shared" si="17"/>
        <v>7</v>
      </c>
      <c r="CD95" s="855">
        <f t="shared" si="12"/>
        <v>7</v>
      </c>
      <c r="CE95" s="855">
        <f t="shared" si="13"/>
        <v>0</v>
      </c>
      <c r="CF95" s="887">
        <v>6.2880000000000003</v>
      </c>
      <c r="CG95" s="887" t="s">
        <v>6148</v>
      </c>
      <c r="CH95" s="890"/>
      <c r="CI95" s="889">
        <f>CF95/CJ95</f>
        <v>0.35395440472839856</v>
      </c>
      <c r="CJ95" s="887">
        <v>17.765000000000001</v>
      </c>
      <c r="CK95" s="887" t="s">
        <v>6314</v>
      </c>
      <c r="CL95" s="890"/>
      <c r="CM95" s="890"/>
      <c r="CN95" s="890"/>
      <c r="CO95" s="890"/>
      <c r="CP95" s="890"/>
      <c r="CQ95" s="890"/>
      <c r="CR95" s="836" t="s">
        <v>489</v>
      </c>
      <c r="CS95" s="836" t="s">
        <v>4801</v>
      </c>
      <c r="CT95" s="954">
        <v>38</v>
      </c>
      <c r="CU95" s="890"/>
      <c r="CV95" s="890"/>
      <c r="CW95" s="890"/>
      <c r="CX95" s="890"/>
      <c r="CY95" s="890"/>
      <c r="CZ95" s="890"/>
      <c r="DA95" s="890"/>
      <c r="DB95" s="890"/>
      <c r="DC95" s="890"/>
      <c r="DD95" s="890"/>
      <c r="DE95" s="890"/>
      <c r="DF95" s="890"/>
      <c r="DG95" s="890"/>
      <c r="DH95" s="890"/>
      <c r="DI95" s="890"/>
      <c r="DJ95" s="890"/>
      <c r="DK95" s="890"/>
      <c r="DL95" s="890"/>
      <c r="DM95" s="890"/>
      <c r="DN95" s="890"/>
      <c r="DO95" s="890"/>
      <c r="DP95" s="890"/>
      <c r="DQ95" s="890"/>
      <c r="DR95" s="890"/>
      <c r="DS95" s="890"/>
      <c r="DT95" s="890"/>
      <c r="DU95" s="890"/>
      <c r="DV95" s="890"/>
      <c r="DW95" s="890"/>
      <c r="DX95" s="890"/>
      <c r="DY95" s="890"/>
      <c r="DZ95" s="890"/>
      <c r="EA95" s="890"/>
      <c r="EB95" s="890"/>
      <c r="EC95" s="890"/>
      <c r="ED95" s="890"/>
      <c r="EE95" s="890"/>
      <c r="EF95" s="890"/>
      <c r="EG95" s="890"/>
      <c r="EH95" s="836" t="s">
        <v>489</v>
      </c>
      <c r="EI95" s="836" t="s">
        <v>6869</v>
      </c>
      <c r="EJ95" s="890">
        <v>7</v>
      </c>
      <c r="EK95" s="890"/>
      <c r="EL95" s="890"/>
      <c r="EM95" s="890"/>
      <c r="EN95" s="890"/>
      <c r="EO95" s="890"/>
      <c r="EP95" s="890"/>
      <c r="EQ95" s="890"/>
      <c r="ER95" s="890"/>
      <c r="ES95" s="890"/>
      <c r="ET95" s="890"/>
      <c r="EU95" s="890"/>
      <c r="EV95" s="890"/>
      <c r="EW95" s="890"/>
      <c r="EX95" s="890"/>
      <c r="EY95" s="890"/>
      <c r="EZ95" s="890"/>
      <c r="FA95" s="269" t="s">
        <v>7570</v>
      </c>
      <c r="FB95" s="269" t="s">
        <v>7819</v>
      </c>
      <c r="FC95" s="269" t="s">
        <v>8045</v>
      </c>
      <c r="FD95" s="269"/>
      <c r="FE95" s="269"/>
      <c r="FF95" s="269"/>
    </row>
    <row r="96" spans="5:162" ht="54" customHeight="1" x14ac:dyDescent="0.2">
      <c r="E96" s="1101" t="s">
        <v>8717</v>
      </c>
      <c r="F96" s="1101" t="s">
        <v>8688</v>
      </c>
      <c r="G96" s="847" t="s">
        <v>36</v>
      </c>
      <c r="H96" s="847" t="s">
        <v>120</v>
      </c>
      <c r="I96" s="280" t="s">
        <v>3507</v>
      </c>
      <c r="J96" s="836" t="s">
        <v>3764</v>
      </c>
      <c r="K96" s="836" t="s">
        <v>3764</v>
      </c>
      <c r="L96" s="836">
        <v>2021</v>
      </c>
      <c r="M96" s="955"/>
      <c r="N96" s="955"/>
      <c r="O96" s="836" t="s">
        <v>4239</v>
      </c>
      <c r="P96" s="836" t="s">
        <v>4442</v>
      </c>
      <c r="Q96" s="836" t="s">
        <v>4633</v>
      </c>
      <c r="R96" s="836" t="s">
        <v>4802</v>
      </c>
      <c r="S96" s="836" t="s">
        <v>4956</v>
      </c>
      <c r="T96" s="836" t="s">
        <v>5131</v>
      </c>
      <c r="U96" s="890"/>
      <c r="V96" s="890"/>
      <c r="W96" s="890"/>
      <c r="X96" s="890"/>
      <c r="Y96" s="890"/>
      <c r="Z96" s="890"/>
      <c r="AA96" s="836" t="s">
        <v>5414</v>
      </c>
      <c r="AB96" s="836" t="s">
        <v>1440</v>
      </c>
      <c r="AC96" s="836" t="s">
        <v>5749</v>
      </c>
      <c r="AD96" s="836" t="s">
        <v>5868</v>
      </c>
      <c r="AE96" s="953">
        <f t="shared" si="16"/>
        <v>2.2999999999999998</v>
      </c>
      <c r="AF96" s="850">
        <f t="shared" si="14"/>
        <v>2.2999999999999998</v>
      </c>
      <c r="AG96" s="850">
        <f t="shared" si="11"/>
        <v>0</v>
      </c>
      <c r="AH96" s="836"/>
      <c r="AI96" s="836"/>
      <c r="AJ96" s="836"/>
      <c r="AK96" s="887">
        <v>2.2999999999999998</v>
      </c>
      <c r="AL96" s="886">
        <v>1</v>
      </c>
      <c r="AM96" s="886">
        <v>2E-3</v>
      </c>
      <c r="AN96" s="890"/>
      <c r="AO96" s="890"/>
      <c r="AP96" s="890"/>
      <c r="AQ96" s="890"/>
      <c r="AR96" s="890"/>
      <c r="AS96" s="890"/>
      <c r="AT96" s="890"/>
      <c r="AU96" s="890"/>
      <c r="AV96" s="890"/>
      <c r="AW96" s="890"/>
      <c r="AX96" s="890"/>
      <c r="AY96" s="836" t="s">
        <v>492</v>
      </c>
      <c r="AZ96" s="890"/>
      <c r="BA96" s="890"/>
      <c r="BB96" s="890"/>
      <c r="BC96" s="890"/>
      <c r="BD96" s="890"/>
      <c r="BE96" s="890"/>
      <c r="BF96" s="890"/>
      <c r="BG96" s="890"/>
      <c r="BH96" s="890"/>
      <c r="BI96" s="890"/>
      <c r="BJ96" s="890"/>
      <c r="BK96" s="890"/>
      <c r="BL96" s="890"/>
      <c r="BM96" s="890"/>
      <c r="BN96" s="890"/>
      <c r="BO96" s="890"/>
      <c r="BP96" s="890"/>
      <c r="BQ96" s="890"/>
      <c r="BR96" s="890"/>
      <c r="BS96" s="890"/>
      <c r="BT96" s="890"/>
      <c r="BU96" s="890"/>
      <c r="BV96" s="890"/>
      <c r="BW96" s="890"/>
      <c r="BX96" s="890"/>
      <c r="BY96" s="890"/>
      <c r="BZ96" s="890"/>
      <c r="CA96" s="890"/>
      <c r="CB96" s="890"/>
      <c r="CC96" s="836">
        <f t="shared" si="17"/>
        <v>0</v>
      </c>
      <c r="CD96" s="855">
        <f t="shared" si="12"/>
        <v>0</v>
      </c>
      <c r="CE96" s="855">
        <f t="shared" si="13"/>
        <v>0</v>
      </c>
      <c r="CF96" s="890"/>
      <c r="CG96" s="890"/>
      <c r="CH96" s="890"/>
      <c r="CI96" s="890"/>
      <c r="CJ96" s="890"/>
      <c r="CK96" s="890"/>
      <c r="CL96" s="890"/>
      <c r="CM96" s="890"/>
      <c r="CN96" s="890"/>
      <c r="CO96" s="890"/>
      <c r="CP96" s="890"/>
      <c r="CQ96" s="890"/>
      <c r="CR96" s="890"/>
      <c r="CS96" s="890"/>
      <c r="CT96" s="890"/>
      <c r="CU96" s="890"/>
      <c r="CV96" s="890"/>
      <c r="CW96" s="890"/>
      <c r="CX96" s="890"/>
      <c r="CY96" s="890"/>
      <c r="CZ96" s="890"/>
      <c r="DA96" s="890"/>
      <c r="DB96" s="890"/>
      <c r="DC96" s="890"/>
      <c r="DD96" s="890"/>
      <c r="DE96" s="890"/>
      <c r="DF96" s="890"/>
      <c r="DG96" s="890"/>
      <c r="DH96" s="890"/>
      <c r="DI96" s="890"/>
      <c r="DJ96" s="890"/>
      <c r="DK96" s="890"/>
      <c r="DL96" s="890"/>
      <c r="DM96" s="890"/>
      <c r="DN96" s="890"/>
      <c r="DO96" s="890"/>
      <c r="DP96" s="890"/>
      <c r="DQ96" s="890"/>
      <c r="DR96" s="890"/>
      <c r="DS96" s="890"/>
      <c r="DT96" s="890"/>
      <c r="DU96" s="890"/>
      <c r="DV96" s="890"/>
      <c r="DW96" s="890"/>
      <c r="DX96" s="890"/>
      <c r="DY96" s="890"/>
      <c r="DZ96" s="890"/>
      <c r="EA96" s="890"/>
      <c r="EB96" s="890"/>
      <c r="EC96" s="890"/>
      <c r="ED96" s="890"/>
      <c r="EE96" s="890"/>
      <c r="EF96" s="890"/>
      <c r="EG96" s="890"/>
      <c r="EH96" s="890"/>
      <c r="EI96" s="890"/>
      <c r="EJ96" s="890"/>
      <c r="EK96" s="890"/>
      <c r="EL96" s="890"/>
      <c r="EM96" s="890"/>
      <c r="EN96" s="890"/>
      <c r="EO96" s="890"/>
      <c r="EP96" s="890"/>
      <c r="EQ96" s="890"/>
      <c r="ER96" s="890"/>
      <c r="ES96" s="890"/>
      <c r="ET96" s="890"/>
      <c r="EU96" s="890"/>
      <c r="EV96" s="890"/>
      <c r="EW96" s="890"/>
      <c r="EX96" s="890"/>
      <c r="EY96" s="890"/>
      <c r="EZ96" s="890"/>
      <c r="FA96" s="890"/>
      <c r="FB96" s="890"/>
      <c r="FC96" s="890"/>
      <c r="FD96" s="269" t="s">
        <v>8269</v>
      </c>
      <c r="FE96" s="269" t="s">
        <v>8316</v>
      </c>
      <c r="FF96" s="269" t="s">
        <v>8358</v>
      </c>
    </row>
    <row r="97" spans="5:162" ht="69" customHeight="1" x14ac:dyDescent="0.2">
      <c r="E97" s="1101" t="s">
        <v>8717</v>
      </c>
      <c r="F97" s="1101" t="s">
        <v>8688</v>
      </c>
      <c r="G97" s="847" t="s">
        <v>36</v>
      </c>
      <c r="H97" s="847" t="s">
        <v>120</v>
      </c>
      <c r="I97" s="280" t="s">
        <v>3508</v>
      </c>
      <c r="J97" s="836" t="s">
        <v>3764</v>
      </c>
      <c r="K97" s="836" t="s">
        <v>3764</v>
      </c>
      <c r="L97" s="836">
        <v>2021</v>
      </c>
      <c r="M97" s="882" t="s">
        <v>4018</v>
      </c>
      <c r="N97" s="882" t="s">
        <v>4141</v>
      </c>
      <c r="O97" s="836" t="s">
        <v>4239</v>
      </c>
      <c r="P97" s="836" t="s">
        <v>4442</v>
      </c>
      <c r="Q97" s="836" t="s">
        <v>4634</v>
      </c>
      <c r="R97" s="836"/>
      <c r="S97" s="836" t="s">
        <v>4957</v>
      </c>
      <c r="T97" s="890"/>
      <c r="U97" s="836" t="s">
        <v>5275</v>
      </c>
      <c r="V97" s="890"/>
      <c r="W97" s="890"/>
      <c r="X97" s="890"/>
      <c r="Y97" s="890"/>
      <c r="Z97" s="890"/>
      <c r="AA97" s="836" t="s">
        <v>5415</v>
      </c>
      <c r="AB97" s="836" t="s">
        <v>1440</v>
      </c>
      <c r="AC97" s="836" t="s">
        <v>647</v>
      </c>
      <c r="AD97" s="836" t="s">
        <v>5415</v>
      </c>
      <c r="AE97" s="953">
        <f t="shared" si="16"/>
        <v>1.3560000000000001</v>
      </c>
      <c r="AF97" s="850">
        <f t="shared" si="14"/>
        <v>1.3560000000000001</v>
      </c>
      <c r="AG97" s="850">
        <f t="shared" si="11"/>
        <v>0</v>
      </c>
      <c r="AH97" s="836"/>
      <c r="AI97" s="836"/>
      <c r="AJ97" s="836"/>
      <c r="AK97" s="836">
        <v>1.3560000000000001</v>
      </c>
      <c r="AL97" s="886">
        <v>1</v>
      </c>
      <c r="AM97" s="886">
        <v>9.8999999999999999E-4</v>
      </c>
      <c r="AN97" s="836">
        <v>0</v>
      </c>
      <c r="AO97" s="836">
        <v>0</v>
      </c>
      <c r="AP97" s="886">
        <v>0</v>
      </c>
      <c r="AQ97" s="836">
        <v>0</v>
      </c>
      <c r="AR97" s="836">
        <v>0</v>
      </c>
      <c r="AS97" s="886">
        <v>0</v>
      </c>
      <c r="AT97" s="886"/>
      <c r="AU97" s="886"/>
      <c r="AV97" s="886"/>
      <c r="AW97" s="886"/>
      <c r="AX97" s="886"/>
      <c r="AY97" s="836" t="s">
        <v>492</v>
      </c>
      <c r="AZ97" s="890"/>
      <c r="BA97" s="890"/>
      <c r="BB97" s="890"/>
      <c r="BC97" s="836">
        <v>2.9820000000000002</v>
      </c>
      <c r="BD97" s="886">
        <v>2.0999999999999999E-3</v>
      </c>
      <c r="BE97" s="836">
        <v>9</v>
      </c>
      <c r="BF97" s="836">
        <v>9</v>
      </c>
      <c r="BG97" s="836">
        <v>1</v>
      </c>
      <c r="BH97" s="836"/>
      <c r="BI97" s="836"/>
      <c r="BJ97" s="836">
        <v>1</v>
      </c>
      <c r="BK97" s="836"/>
      <c r="BL97" s="836"/>
      <c r="BM97" s="836"/>
      <c r="BN97" s="836"/>
      <c r="BO97" s="836"/>
      <c r="BP97" s="836"/>
      <c r="BQ97" s="836"/>
      <c r="BR97" s="836"/>
      <c r="BS97" s="836"/>
      <c r="BT97" s="836"/>
      <c r="BU97" s="836"/>
      <c r="BV97" s="836"/>
      <c r="BW97" s="836"/>
      <c r="BX97" s="836"/>
      <c r="BY97" s="836"/>
      <c r="BZ97" s="836"/>
      <c r="CA97" s="836"/>
      <c r="CB97" s="836"/>
      <c r="CC97" s="836">
        <f t="shared" si="17"/>
        <v>1</v>
      </c>
      <c r="CD97" s="855">
        <f t="shared" si="12"/>
        <v>1</v>
      </c>
      <c r="CE97" s="855">
        <f t="shared" si="13"/>
        <v>0</v>
      </c>
      <c r="CF97" s="887">
        <v>25</v>
      </c>
      <c r="CG97" s="836" t="s">
        <v>6149</v>
      </c>
      <c r="CH97" s="890"/>
      <c r="CI97" s="886">
        <f>CF97/CJ97</f>
        <v>0.59212240354326051</v>
      </c>
      <c r="CJ97" s="887">
        <v>42.220999999999997</v>
      </c>
      <c r="CK97" s="836" t="s">
        <v>6315</v>
      </c>
      <c r="CL97" s="890"/>
      <c r="CM97" s="890"/>
      <c r="CN97" s="890"/>
      <c r="CO97" s="890"/>
      <c r="CP97" s="890"/>
      <c r="CQ97" s="890"/>
      <c r="CR97" s="836" t="s">
        <v>489</v>
      </c>
      <c r="CS97" s="836" t="s">
        <v>6465</v>
      </c>
      <c r="CT97" s="836">
        <v>54</v>
      </c>
      <c r="CU97" s="836" t="s">
        <v>492</v>
      </c>
      <c r="CV97" s="890"/>
      <c r="CW97" s="890"/>
      <c r="CX97" s="836" t="s">
        <v>492</v>
      </c>
      <c r="CY97" s="890"/>
      <c r="CZ97" s="890"/>
      <c r="DA97" s="836" t="s">
        <v>492</v>
      </c>
      <c r="DB97" s="890"/>
      <c r="DC97" s="890"/>
      <c r="DD97" s="836" t="s">
        <v>489</v>
      </c>
      <c r="DE97" s="836" t="s">
        <v>6467</v>
      </c>
      <c r="DF97" s="836">
        <v>54</v>
      </c>
      <c r="DG97" s="836" t="s">
        <v>492</v>
      </c>
      <c r="DH97" s="890"/>
      <c r="DI97" s="890"/>
      <c r="DJ97" s="836" t="s">
        <v>492</v>
      </c>
      <c r="DK97" s="890"/>
      <c r="DL97" s="890"/>
      <c r="DM97" s="836" t="s">
        <v>492</v>
      </c>
      <c r="DN97" s="890"/>
      <c r="DO97" s="890"/>
      <c r="DP97" s="836" t="s">
        <v>492</v>
      </c>
      <c r="DQ97" s="890"/>
      <c r="DR97" s="890"/>
      <c r="DS97" s="836" t="s">
        <v>492</v>
      </c>
      <c r="DT97" s="890"/>
      <c r="DU97" s="890"/>
      <c r="DV97" s="836" t="s">
        <v>492</v>
      </c>
      <c r="DW97" s="890"/>
      <c r="DX97" s="890"/>
      <c r="DY97" s="836" t="s">
        <v>492</v>
      </c>
      <c r="DZ97" s="890"/>
      <c r="EA97" s="890"/>
      <c r="EB97" s="836" t="s">
        <v>492</v>
      </c>
      <c r="EC97" s="890"/>
      <c r="ED97" s="890"/>
      <c r="EE97" s="836" t="s">
        <v>492</v>
      </c>
      <c r="EF97" s="890"/>
      <c r="EG97" s="890"/>
      <c r="EH97" s="836" t="s">
        <v>489</v>
      </c>
      <c r="EI97" s="836" t="s">
        <v>6870</v>
      </c>
      <c r="EJ97" s="836">
        <v>6</v>
      </c>
      <c r="EK97" s="836" t="s">
        <v>492</v>
      </c>
      <c r="EL97" s="890"/>
      <c r="EM97" s="890"/>
      <c r="EN97" s="890"/>
      <c r="EO97" s="890"/>
      <c r="EP97" s="890"/>
      <c r="EQ97" s="890"/>
      <c r="ER97" s="890"/>
      <c r="ES97" s="890"/>
      <c r="ET97" s="890"/>
      <c r="EU97" s="890"/>
      <c r="EV97" s="890"/>
      <c r="EW97" s="890"/>
      <c r="EX97" s="890"/>
      <c r="EY97" s="890"/>
      <c r="EZ97" s="890"/>
      <c r="FA97" s="269" t="s">
        <v>7571</v>
      </c>
      <c r="FB97" s="269" t="s">
        <v>7820</v>
      </c>
      <c r="FC97" s="269" t="s">
        <v>8046</v>
      </c>
      <c r="FD97" s="890"/>
      <c r="FE97" s="890"/>
      <c r="FF97" s="890"/>
    </row>
    <row r="98" spans="5:162" ht="72" customHeight="1" x14ac:dyDescent="0.2">
      <c r="E98" s="1101" t="s">
        <v>8717</v>
      </c>
      <c r="F98" s="1101" t="s">
        <v>8688</v>
      </c>
      <c r="G98" s="847" t="s">
        <v>36</v>
      </c>
      <c r="H98" s="847" t="s">
        <v>120</v>
      </c>
      <c r="I98" s="280" t="s">
        <v>3509</v>
      </c>
      <c r="J98" s="836" t="s">
        <v>3764</v>
      </c>
      <c r="K98" s="836" t="s">
        <v>3764</v>
      </c>
      <c r="L98" s="836">
        <v>2021</v>
      </c>
      <c r="M98" s="882" t="s">
        <v>4019</v>
      </c>
      <c r="N98" s="882" t="s">
        <v>3093</v>
      </c>
      <c r="O98" s="836" t="s">
        <v>4241</v>
      </c>
      <c r="P98" s="836" t="s">
        <v>4443</v>
      </c>
      <c r="Q98" s="836" t="s">
        <v>4635</v>
      </c>
      <c r="R98" s="890"/>
      <c r="S98" s="836" t="s">
        <v>4958</v>
      </c>
      <c r="T98" s="890"/>
      <c r="U98" s="836" t="s">
        <v>5276</v>
      </c>
      <c r="V98" s="890"/>
      <c r="W98" s="890"/>
      <c r="X98" s="890"/>
      <c r="Y98" s="890"/>
      <c r="Z98" s="890"/>
      <c r="AA98" s="836" t="s">
        <v>5416</v>
      </c>
      <c r="AB98" s="836" t="s">
        <v>1440</v>
      </c>
      <c r="AC98" s="836" t="s">
        <v>647</v>
      </c>
      <c r="AD98" s="836" t="s">
        <v>5869</v>
      </c>
      <c r="AE98" s="953">
        <f t="shared" si="16"/>
        <v>2.08</v>
      </c>
      <c r="AF98" s="850">
        <f t="shared" si="14"/>
        <v>2.08</v>
      </c>
      <c r="AG98" s="850">
        <f t="shared" si="11"/>
        <v>0</v>
      </c>
      <c r="AH98" s="836"/>
      <c r="AI98" s="836"/>
      <c r="AJ98" s="836"/>
      <c r="AK98" s="836">
        <v>2.08</v>
      </c>
      <c r="AL98" s="886">
        <v>1</v>
      </c>
      <c r="AM98" s="886">
        <v>1E-3</v>
      </c>
      <c r="AN98" s="836">
        <v>0</v>
      </c>
      <c r="AO98" s="836">
        <v>0</v>
      </c>
      <c r="AP98" s="886">
        <v>0</v>
      </c>
      <c r="AQ98" s="836">
        <v>0</v>
      </c>
      <c r="AR98" s="836">
        <v>0</v>
      </c>
      <c r="AS98" s="886">
        <v>0</v>
      </c>
      <c r="AT98" s="886"/>
      <c r="AU98" s="886"/>
      <c r="AV98" s="886"/>
      <c r="AW98" s="886"/>
      <c r="AX98" s="886"/>
      <c r="AY98" s="836" t="s">
        <v>492</v>
      </c>
      <c r="AZ98" s="890"/>
      <c r="BA98" s="890"/>
      <c r="BB98" s="890"/>
      <c r="BC98" s="836">
        <v>0</v>
      </c>
      <c r="BD98" s="886">
        <v>0</v>
      </c>
      <c r="BE98" s="836">
        <v>9</v>
      </c>
      <c r="BF98" s="836">
        <v>6</v>
      </c>
      <c r="BG98" s="836">
        <v>6</v>
      </c>
      <c r="BH98" s="836"/>
      <c r="BI98" s="836"/>
      <c r="BJ98" s="836"/>
      <c r="BK98" s="836"/>
      <c r="BL98" s="836"/>
      <c r="BM98" s="836"/>
      <c r="BN98" s="836"/>
      <c r="BO98" s="836"/>
      <c r="BP98" s="836"/>
      <c r="BQ98" s="836"/>
      <c r="BR98" s="836"/>
      <c r="BS98" s="836"/>
      <c r="BT98" s="836"/>
      <c r="BU98" s="836"/>
      <c r="BV98" s="836"/>
      <c r="BW98" s="836"/>
      <c r="BX98" s="836"/>
      <c r="BY98" s="836"/>
      <c r="BZ98" s="836"/>
      <c r="CA98" s="836"/>
      <c r="CB98" s="836">
        <v>6</v>
      </c>
      <c r="CC98" s="836">
        <f t="shared" si="17"/>
        <v>6</v>
      </c>
      <c r="CD98" s="855">
        <f t="shared" si="12"/>
        <v>6</v>
      </c>
      <c r="CE98" s="855">
        <f t="shared" si="13"/>
        <v>0</v>
      </c>
      <c r="CF98" s="836">
        <v>18.762</v>
      </c>
      <c r="CG98" s="836" t="s">
        <v>6150</v>
      </c>
      <c r="CH98" s="836"/>
      <c r="CI98" s="886">
        <f>CF98/CJ98</f>
        <v>0.76679744973025998</v>
      </c>
      <c r="CJ98" s="887">
        <v>24.468</v>
      </c>
      <c r="CK98" s="890"/>
      <c r="CL98" s="890"/>
      <c r="CM98" s="890"/>
      <c r="CN98" s="890"/>
      <c r="CO98" s="890"/>
      <c r="CP98" s="890"/>
      <c r="CQ98" s="890"/>
      <c r="CR98" s="836" t="s">
        <v>489</v>
      </c>
      <c r="CS98" s="836" t="s">
        <v>6466</v>
      </c>
      <c r="CT98" s="836">
        <v>77</v>
      </c>
      <c r="CU98" s="836" t="s">
        <v>489</v>
      </c>
      <c r="CV98" s="836" t="s">
        <v>6541</v>
      </c>
      <c r="CW98" s="836">
        <v>5</v>
      </c>
      <c r="CX98" s="836" t="s">
        <v>492</v>
      </c>
      <c r="CY98" s="890"/>
      <c r="CZ98" s="890"/>
      <c r="DA98" s="836" t="s">
        <v>492</v>
      </c>
      <c r="DB98" s="890"/>
      <c r="DC98" s="890"/>
      <c r="DD98" s="836" t="s">
        <v>489</v>
      </c>
      <c r="DE98" s="836" t="s">
        <v>6660</v>
      </c>
      <c r="DF98" s="836">
        <v>77</v>
      </c>
      <c r="DG98" s="836" t="s">
        <v>492</v>
      </c>
      <c r="DH98" s="890"/>
      <c r="DI98" s="890"/>
      <c r="DJ98" s="836" t="s">
        <v>492</v>
      </c>
      <c r="DK98" s="890"/>
      <c r="DL98" s="890"/>
      <c r="DM98" s="890"/>
      <c r="DN98" s="890"/>
      <c r="DO98" s="890"/>
      <c r="DP98" s="836" t="s">
        <v>492</v>
      </c>
      <c r="DQ98" s="890"/>
      <c r="DR98" s="890"/>
      <c r="DS98" s="836" t="s">
        <v>492</v>
      </c>
      <c r="DT98" s="890"/>
      <c r="DU98" s="890"/>
      <c r="DV98" s="836" t="s">
        <v>492</v>
      </c>
      <c r="DW98" s="890"/>
      <c r="DX98" s="890"/>
      <c r="DY98" s="836" t="s">
        <v>492</v>
      </c>
      <c r="DZ98" s="890"/>
      <c r="EA98" s="890"/>
      <c r="EB98" s="836" t="s">
        <v>492</v>
      </c>
      <c r="EC98" s="890"/>
      <c r="ED98" s="890"/>
      <c r="EE98" s="836" t="s">
        <v>492</v>
      </c>
      <c r="EF98" s="890"/>
      <c r="EG98" s="890"/>
      <c r="EH98" s="836" t="s">
        <v>489</v>
      </c>
      <c r="EI98" s="836" t="s">
        <v>6871</v>
      </c>
      <c r="EJ98" s="836">
        <v>5</v>
      </c>
      <c r="EK98" s="890"/>
      <c r="EL98" s="890"/>
      <c r="EM98" s="890"/>
      <c r="EN98" s="890"/>
      <c r="EO98" s="890"/>
      <c r="EP98" s="890"/>
      <c r="EQ98" s="890"/>
      <c r="ER98" s="890"/>
      <c r="ES98" s="836" t="s">
        <v>6986</v>
      </c>
      <c r="ET98" s="836"/>
      <c r="EU98" s="890"/>
      <c r="EV98" s="890"/>
      <c r="EW98" s="890"/>
      <c r="EX98" s="836" t="s">
        <v>492</v>
      </c>
      <c r="EY98" s="890"/>
      <c r="EZ98" s="890"/>
      <c r="FA98" s="269" t="s">
        <v>7572</v>
      </c>
      <c r="FB98" s="269" t="s">
        <v>7821</v>
      </c>
      <c r="FC98" s="269" t="s">
        <v>8047</v>
      </c>
      <c r="FD98" s="890"/>
      <c r="FE98" s="890"/>
      <c r="FF98" s="890"/>
    </row>
    <row r="99" spans="5:162" ht="81" customHeight="1" x14ac:dyDescent="0.2">
      <c r="E99" s="1101" t="s">
        <v>8717</v>
      </c>
      <c r="F99" s="1101" t="s">
        <v>8688</v>
      </c>
      <c r="G99" s="847" t="s">
        <v>36</v>
      </c>
      <c r="H99" s="847" t="s">
        <v>120</v>
      </c>
      <c r="I99" s="280" t="s">
        <v>3510</v>
      </c>
      <c r="J99" s="836" t="s">
        <v>3764</v>
      </c>
      <c r="K99" s="836" t="s">
        <v>3764</v>
      </c>
      <c r="L99" s="836">
        <v>2021</v>
      </c>
      <c r="M99" s="882" t="s">
        <v>4015</v>
      </c>
      <c r="N99" s="882" t="s">
        <v>1540</v>
      </c>
      <c r="O99" s="836" t="s">
        <v>4239</v>
      </c>
      <c r="P99" s="836" t="s">
        <v>4442</v>
      </c>
      <c r="Q99" s="836" t="s">
        <v>4636</v>
      </c>
      <c r="R99" s="890"/>
      <c r="S99" s="836" t="s">
        <v>4959</v>
      </c>
      <c r="T99" s="836"/>
      <c r="U99" s="836" t="s">
        <v>5277</v>
      </c>
      <c r="V99" s="836" t="s">
        <v>5338</v>
      </c>
      <c r="W99" s="836"/>
      <c r="X99" s="836"/>
      <c r="Y99" s="836"/>
      <c r="Z99" s="836"/>
      <c r="AA99" s="836" t="s">
        <v>5417</v>
      </c>
      <c r="AB99" s="836" t="s">
        <v>5417</v>
      </c>
      <c r="AC99" s="836" t="s">
        <v>647</v>
      </c>
      <c r="AD99" s="836" t="s">
        <v>5417</v>
      </c>
      <c r="AE99" s="953">
        <f t="shared" si="16"/>
        <v>2.08</v>
      </c>
      <c r="AF99" s="850">
        <f t="shared" si="14"/>
        <v>2.08</v>
      </c>
      <c r="AG99" s="850">
        <f t="shared" si="11"/>
        <v>0</v>
      </c>
      <c r="AH99" s="836"/>
      <c r="AI99" s="836"/>
      <c r="AJ99" s="836"/>
      <c r="AK99" s="836">
        <v>2.08</v>
      </c>
      <c r="AL99" s="886">
        <v>1</v>
      </c>
      <c r="AM99" s="886">
        <v>3.0000000000000001E-3</v>
      </c>
      <c r="AN99" s="836">
        <v>0</v>
      </c>
      <c r="AO99" s="836">
        <v>0</v>
      </c>
      <c r="AP99" s="886">
        <v>0</v>
      </c>
      <c r="AQ99" s="836">
        <v>0</v>
      </c>
      <c r="AR99" s="836">
        <v>0</v>
      </c>
      <c r="AS99" s="886">
        <v>0</v>
      </c>
      <c r="AT99" s="886"/>
      <c r="AU99" s="886"/>
      <c r="AV99" s="886"/>
      <c r="AW99" s="886"/>
      <c r="AX99" s="886"/>
      <c r="AY99" s="836" t="s">
        <v>492</v>
      </c>
      <c r="AZ99" s="890"/>
      <c r="BA99" s="890"/>
      <c r="BB99" s="836">
        <v>0</v>
      </c>
      <c r="BC99" s="836">
        <v>3.7629999999999999</v>
      </c>
      <c r="BD99" s="886">
        <v>5.0000000000000001E-3</v>
      </c>
      <c r="BE99" s="836">
        <v>5</v>
      </c>
      <c r="BF99" s="836">
        <v>5</v>
      </c>
      <c r="BG99" s="836">
        <v>5</v>
      </c>
      <c r="BH99" s="836"/>
      <c r="BI99" s="836">
        <v>2</v>
      </c>
      <c r="BJ99" s="836"/>
      <c r="BK99" s="836"/>
      <c r="BL99" s="836"/>
      <c r="BM99" s="836"/>
      <c r="BN99" s="836"/>
      <c r="BO99" s="836"/>
      <c r="BP99" s="836">
        <v>1</v>
      </c>
      <c r="BQ99" s="836">
        <v>1</v>
      </c>
      <c r="BR99" s="836"/>
      <c r="BS99" s="836"/>
      <c r="BT99" s="836"/>
      <c r="BU99" s="836"/>
      <c r="BV99" s="836"/>
      <c r="BW99" s="836"/>
      <c r="BX99" s="836"/>
      <c r="BY99" s="836">
        <v>1</v>
      </c>
      <c r="BZ99" s="836"/>
      <c r="CA99" s="836"/>
      <c r="CB99" s="836"/>
      <c r="CC99" s="836">
        <f t="shared" si="17"/>
        <v>5</v>
      </c>
      <c r="CD99" s="855">
        <f t="shared" si="12"/>
        <v>5</v>
      </c>
      <c r="CE99" s="855">
        <f t="shared" si="13"/>
        <v>0</v>
      </c>
      <c r="CF99" s="836">
        <v>7.8079999999999998</v>
      </c>
      <c r="CG99" s="836" t="s">
        <v>6151</v>
      </c>
      <c r="CH99" s="836"/>
      <c r="CI99" s="886">
        <f>CF99/CJ99</f>
        <v>0.64073526998194652</v>
      </c>
      <c r="CJ99" s="887">
        <v>12.186</v>
      </c>
      <c r="CK99" s="836" t="s">
        <v>6316</v>
      </c>
      <c r="CL99" s="836" t="s">
        <v>492</v>
      </c>
      <c r="CM99" s="836"/>
      <c r="CN99" s="836"/>
      <c r="CO99" s="836"/>
      <c r="CP99" s="836"/>
      <c r="CQ99" s="836"/>
      <c r="CR99" s="836" t="s">
        <v>489</v>
      </c>
      <c r="CS99" s="836" t="s">
        <v>6467</v>
      </c>
      <c r="CT99" s="836">
        <v>171</v>
      </c>
      <c r="CU99" s="890"/>
      <c r="CV99" s="890"/>
      <c r="CW99" s="890"/>
      <c r="CX99" s="890"/>
      <c r="CY99" s="890"/>
      <c r="CZ99" s="890"/>
      <c r="DA99" s="890"/>
      <c r="DB99" s="890"/>
      <c r="DC99" s="890"/>
      <c r="DD99" s="890"/>
      <c r="DE99" s="890"/>
      <c r="DF99" s="890"/>
      <c r="DG99" s="890"/>
      <c r="DH99" s="890"/>
      <c r="DI99" s="890"/>
      <c r="DJ99" s="890"/>
      <c r="DK99" s="890"/>
      <c r="DL99" s="890"/>
      <c r="DM99" s="890"/>
      <c r="DN99" s="890"/>
      <c r="DO99" s="890"/>
      <c r="DP99" s="890"/>
      <c r="DQ99" s="890"/>
      <c r="DR99" s="890"/>
      <c r="DS99" s="890"/>
      <c r="DT99" s="890"/>
      <c r="DU99" s="890"/>
      <c r="DV99" s="890"/>
      <c r="DW99" s="890"/>
      <c r="DX99" s="890"/>
      <c r="DY99" s="890"/>
      <c r="DZ99" s="890"/>
      <c r="EA99" s="890"/>
      <c r="EB99" s="890"/>
      <c r="EC99" s="890"/>
      <c r="ED99" s="890"/>
      <c r="EE99" s="890"/>
      <c r="EF99" s="890"/>
      <c r="EG99" s="890"/>
      <c r="EH99" s="836" t="s">
        <v>972</v>
      </c>
      <c r="EI99" s="836" t="s">
        <v>6872</v>
      </c>
      <c r="EJ99" s="836">
        <v>133</v>
      </c>
      <c r="EK99" s="890"/>
      <c r="EL99" s="890"/>
      <c r="EM99" s="890"/>
      <c r="EN99" s="890"/>
      <c r="EO99" s="890"/>
      <c r="EP99" s="890"/>
      <c r="EQ99" s="836" t="s">
        <v>492</v>
      </c>
      <c r="ER99" s="890"/>
      <c r="ES99" s="836" t="s">
        <v>6987</v>
      </c>
      <c r="ET99" s="836" t="s">
        <v>7114</v>
      </c>
      <c r="EU99" s="890"/>
      <c r="EV99" s="836" t="s">
        <v>7263</v>
      </c>
      <c r="EW99" s="836"/>
      <c r="EX99" s="836"/>
      <c r="EY99" s="890"/>
      <c r="EZ99" s="890"/>
      <c r="FA99" s="269" t="s">
        <v>7573</v>
      </c>
      <c r="FB99" s="269">
        <v>8213191353</v>
      </c>
      <c r="FC99" s="269" t="s">
        <v>8048</v>
      </c>
      <c r="FD99" s="269" t="s">
        <v>8270</v>
      </c>
      <c r="FE99" s="269">
        <v>88213192296</v>
      </c>
      <c r="FF99" s="269" t="s">
        <v>8359</v>
      </c>
    </row>
    <row r="100" spans="5:162" ht="74" customHeight="1" x14ac:dyDescent="0.2">
      <c r="E100" s="1101" t="s">
        <v>8717</v>
      </c>
      <c r="F100" s="1101" t="s">
        <v>8688</v>
      </c>
      <c r="G100" s="847" t="s">
        <v>36</v>
      </c>
      <c r="H100" s="847" t="s">
        <v>120</v>
      </c>
      <c r="I100" s="280" t="s">
        <v>3511</v>
      </c>
      <c r="J100" s="836" t="s">
        <v>3764</v>
      </c>
      <c r="K100" s="836" t="s">
        <v>3764</v>
      </c>
      <c r="L100" s="836">
        <v>2021</v>
      </c>
      <c r="M100" s="882" t="s">
        <v>4020</v>
      </c>
      <c r="N100" s="882" t="s">
        <v>852</v>
      </c>
      <c r="O100" s="836" t="s">
        <v>4239</v>
      </c>
      <c r="P100" s="836" t="s">
        <v>4442</v>
      </c>
      <c r="Q100" s="836" t="s">
        <v>4637</v>
      </c>
      <c r="R100" s="890"/>
      <c r="S100" s="890"/>
      <c r="T100" s="890"/>
      <c r="U100" s="836"/>
      <c r="V100" s="890"/>
      <c r="W100" s="890"/>
      <c r="X100" s="890"/>
      <c r="Y100" s="890"/>
      <c r="Z100" s="890"/>
      <c r="AA100" s="836" t="s">
        <v>5418</v>
      </c>
      <c r="AB100" s="836" t="s">
        <v>1440</v>
      </c>
      <c r="AC100" s="836" t="s">
        <v>647</v>
      </c>
      <c r="AD100" s="836" t="s">
        <v>5418</v>
      </c>
      <c r="AE100" s="953">
        <f t="shared" si="16"/>
        <v>1.837</v>
      </c>
      <c r="AF100" s="850">
        <f t="shared" si="14"/>
        <v>1.837</v>
      </c>
      <c r="AG100" s="850">
        <f t="shared" si="11"/>
        <v>0</v>
      </c>
      <c r="AH100" s="836"/>
      <c r="AI100" s="836"/>
      <c r="AJ100" s="836"/>
      <c r="AK100" s="836">
        <v>1.837</v>
      </c>
      <c r="AL100" s="886">
        <v>1</v>
      </c>
      <c r="AM100" s="886"/>
      <c r="AN100" s="836">
        <v>0</v>
      </c>
      <c r="AO100" s="836">
        <v>0</v>
      </c>
      <c r="AP100" s="886">
        <v>0</v>
      </c>
      <c r="AQ100" s="836">
        <v>0</v>
      </c>
      <c r="AR100" s="836">
        <v>0</v>
      </c>
      <c r="AS100" s="886">
        <v>0</v>
      </c>
      <c r="AT100" s="886"/>
      <c r="AU100" s="886"/>
      <c r="AV100" s="886"/>
      <c r="AW100" s="886"/>
      <c r="AX100" s="886"/>
      <c r="AY100" s="890"/>
      <c r="AZ100" s="890"/>
      <c r="BA100" s="890"/>
      <c r="BB100" s="890"/>
      <c r="BC100" s="836">
        <v>13</v>
      </c>
      <c r="BD100" s="886"/>
      <c r="BE100" s="836">
        <v>18</v>
      </c>
      <c r="BF100" s="836">
        <v>18</v>
      </c>
      <c r="BG100" s="836">
        <v>18</v>
      </c>
      <c r="BH100" s="836">
        <v>3</v>
      </c>
      <c r="BI100" s="836">
        <v>2</v>
      </c>
      <c r="BJ100" s="836">
        <v>2</v>
      </c>
      <c r="BK100" s="836"/>
      <c r="BL100" s="836"/>
      <c r="BM100" s="836"/>
      <c r="BN100" s="836">
        <v>1</v>
      </c>
      <c r="BO100" s="836">
        <v>5</v>
      </c>
      <c r="BP100" s="836"/>
      <c r="BQ100" s="836">
        <v>1</v>
      </c>
      <c r="BR100" s="836">
        <v>4</v>
      </c>
      <c r="BS100" s="836"/>
      <c r="BT100" s="836"/>
      <c r="BU100" s="836"/>
      <c r="BV100" s="836"/>
      <c r="BW100" s="836"/>
      <c r="BX100" s="836"/>
      <c r="BY100" s="836"/>
      <c r="BZ100" s="836"/>
      <c r="CA100" s="836"/>
      <c r="CB100" s="836"/>
      <c r="CC100" s="836">
        <f t="shared" si="17"/>
        <v>18</v>
      </c>
      <c r="CD100" s="855">
        <f t="shared" si="12"/>
        <v>18</v>
      </c>
      <c r="CE100" s="855">
        <f t="shared" si="13"/>
        <v>0</v>
      </c>
      <c r="CF100" s="887">
        <v>3.2</v>
      </c>
      <c r="CG100" s="890"/>
      <c r="CH100" s="890"/>
      <c r="CI100" s="886">
        <f>CF100/CJ100</f>
        <v>0.30923850019327404</v>
      </c>
      <c r="CJ100" s="887">
        <v>10.348000000000001</v>
      </c>
      <c r="CK100" s="836"/>
      <c r="CL100" s="836"/>
      <c r="CM100" s="836"/>
      <c r="CN100" s="836"/>
      <c r="CO100" s="836"/>
      <c r="CP100" s="836"/>
      <c r="CQ100" s="836"/>
      <c r="CR100" s="890"/>
      <c r="CS100" s="836"/>
      <c r="CT100" s="836"/>
      <c r="CU100" s="890"/>
      <c r="CV100" s="890"/>
      <c r="CW100" s="890"/>
      <c r="CX100" s="890"/>
      <c r="CY100" s="890"/>
      <c r="CZ100" s="890"/>
      <c r="DA100" s="890"/>
      <c r="DB100" s="890"/>
      <c r="DC100" s="890"/>
      <c r="DD100" s="890"/>
      <c r="DE100" s="890"/>
      <c r="DF100" s="890"/>
      <c r="DG100" s="890"/>
      <c r="DH100" s="890"/>
      <c r="DI100" s="890"/>
      <c r="DJ100" s="890"/>
      <c r="DK100" s="890"/>
      <c r="DL100" s="890"/>
      <c r="DM100" s="890"/>
      <c r="DN100" s="890"/>
      <c r="DO100" s="890"/>
      <c r="DP100" s="890"/>
      <c r="DQ100" s="890"/>
      <c r="DR100" s="890"/>
      <c r="DS100" s="890"/>
      <c r="DT100" s="890"/>
      <c r="DU100" s="890"/>
      <c r="DV100" s="890"/>
      <c r="DW100" s="890"/>
      <c r="DX100" s="890"/>
      <c r="DY100" s="890"/>
      <c r="DZ100" s="890"/>
      <c r="EA100" s="890"/>
      <c r="EB100" s="890"/>
      <c r="EC100" s="890"/>
      <c r="ED100" s="890"/>
      <c r="EE100" s="890"/>
      <c r="EF100" s="890"/>
      <c r="EG100" s="890"/>
      <c r="EH100" s="836" t="s">
        <v>972</v>
      </c>
      <c r="EI100" s="890"/>
      <c r="EJ100" s="836">
        <v>3</v>
      </c>
      <c r="EK100" s="890"/>
      <c r="EL100" s="890"/>
      <c r="EM100" s="890"/>
      <c r="EN100" s="890"/>
      <c r="EO100" s="890"/>
      <c r="EP100" s="890"/>
      <c r="EQ100" s="890"/>
      <c r="ER100" s="890"/>
      <c r="ES100" s="836"/>
      <c r="ET100" s="836"/>
      <c r="EU100" s="890"/>
      <c r="EV100" s="836"/>
      <c r="EW100" s="836"/>
      <c r="EX100" s="836"/>
      <c r="EY100" s="890"/>
      <c r="EZ100" s="890"/>
      <c r="FA100" s="269" t="s">
        <v>7574</v>
      </c>
      <c r="FB100" s="269">
        <v>88213891450</v>
      </c>
      <c r="FC100" s="269" t="s">
        <v>8049</v>
      </c>
      <c r="FD100" s="890"/>
      <c r="FE100" s="890"/>
      <c r="FF100" s="890"/>
    </row>
    <row r="101" spans="5:162" ht="74" customHeight="1" x14ac:dyDescent="0.2">
      <c r="E101" s="1101" t="s">
        <v>8717</v>
      </c>
      <c r="F101" s="1101" t="s">
        <v>8688</v>
      </c>
      <c r="G101" s="847" t="s">
        <v>36</v>
      </c>
      <c r="H101" s="847" t="s">
        <v>120</v>
      </c>
      <c r="I101" s="280" t="s">
        <v>3512</v>
      </c>
      <c r="J101" s="836" t="s">
        <v>3764</v>
      </c>
      <c r="K101" s="836" t="s">
        <v>3764</v>
      </c>
      <c r="L101" s="836">
        <v>2021</v>
      </c>
      <c r="M101" s="882">
        <v>44392</v>
      </c>
      <c r="N101" s="882">
        <v>44408</v>
      </c>
      <c r="O101" s="836" t="s">
        <v>4239</v>
      </c>
      <c r="P101" s="836" t="s">
        <v>4442</v>
      </c>
      <c r="Q101" s="836" t="s">
        <v>4638</v>
      </c>
      <c r="R101" s="836" t="s">
        <v>4803</v>
      </c>
      <c r="S101" s="836" t="s">
        <v>4960</v>
      </c>
      <c r="T101" s="836" t="s">
        <v>5132</v>
      </c>
      <c r="U101" s="836" t="s">
        <v>5278</v>
      </c>
      <c r="V101" s="836" t="s">
        <v>5339</v>
      </c>
      <c r="W101" s="836"/>
      <c r="X101" s="836"/>
      <c r="Y101" s="836"/>
      <c r="Z101" s="836"/>
      <c r="AA101" s="836" t="s">
        <v>5419</v>
      </c>
      <c r="AB101" s="836" t="s">
        <v>5641</v>
      </c>
      <c r="AC101" s="836" t="s">
        <v>647</v>
      </c>
      <c r="AD101" s="836" t="s">
        <v>5870</v>
      </c>
      <c r="AE101" s="953">
        <f t="shared" si="16"/>
        <v>1.837</v>
      </c>
      <c r="AF101" s="850">
        <f t="shared" si="14"/>
        <v>1.837</v>
      </c>
      <c r="AG101" s="850">
        <f t="shared" si="11"/>
        <v>0</v>
      </c>
      <c r="AH101" s="836"/>
      <c r="AI101" s="836"/>
      <c r="AJ101" s="836"/>
      <c r="AK101" s="836">
        <v>1.837</v>
      </c>
      <c r="AL101" s="886">
        <v>1</v>
      </c>
      <c r="AM101" s="886">
        <v>2E-3</v>
      </c>
      <c r="AN101" s="836">
        <v>0</v>
      </c>
      <c r="AO101" s="836">
        <v>0</v>
      </c>
      <c r="AP101" s="886">
        <v>0</v>
      </c>
      <c r="AQ101" s="836">
        <v>0</v>
      </c>
      <c r="AR101" s="836">
        <v>0</v>
      </c>
      <c r="AS101" s="886">
        <v>0</v>
      </c>
      <c r="AT101" s="886"/>
      <c r="AU101" s="886"/>
      <c r="AV101" s="886"/>
      <c r="AW101" s="886"/>
      <c r="AX101" s="886"/>
      <c r="AY101" s="836" t="s">
        <v>492</v>
      </c>
      <c r="AZ101" s="890"/>
      <c r="BA101" s="890"/>
      <c r="BB101" s="836">
        <v>0</v>
      </c>
      <c r="BC101" s="836">
        <v>3.7629999999999999</v>
      </c>
      <c r="BD101" s="886">
        <v>4.0000000000000001E-3</v>
      </c>
      <c r="BE101" s="836">
        <v>5</v>
      </c>
      <c r="BF101" s="836">
        <v>5</v>
      </c>
      <c r="BG101" s="836">
        <v>5</v>
      </c>
      <c r="BH101" s="836">
        <v>0</v>
      </c>
      <c r="BI101" s="836">
        <v>0</v>
      </c>
      <c r="BJ101" s="836">
        <v>0</v>
      </c>
      <c r="BK101" s="836">
        <v>0</v>
      </c>
      <c r="BL101" s="836">
        <v>0</v>
      </c>
      <c r="BM101" s="836">
        <v>0</v>
      </c>
      <c r="BN101" s="836">
        <v>1</v>
      </c>
      <c r="BO101" s="836">
        <v>2</v>
      </c>
      <c r="BP101" s="836">
        <v>0</v>
      </c>
      <c r="BQ101" s="836">
        <v>0</v>
      </c>
      <c r="BR101" s="836">
        <v>0</v>
      </c>
      <c r="BS101" s="836">
        <v>0</v>
      </c>
      <c r="BT101" s="836">
        <v>0</v>
      </c>
      <c r="BU101" s="836">
        <v>0</v>
      </c>
      <c r="BV101" s="836">
        <v>0</v>
      </c>
      <c r="BW101" s="836">
        <v>0</v>
      </c>
      <c r="BX101" s="836">
        <v>0</v>
      </c>
      <c r="BY101" s="836">
        <v>2</v>
      </c>
      <c r="BZ101" s="836">
        <v>0</v>
      </c>
      <c r="CA101" s="836">
        <v>0</v>
      </c>
      <c r="CB101" s="836">
        <v>0</v>
      </c>
      <c r="CC101" s="836">
        <f t="shared" si="17"/>
        <v>5</v>
      </c>
      <c r="CD101" s="855">
        <f t="shared" si="12"/>
        <v>5</v>
      </c>
      <c r="CE101" s="855">
        <f t="shared" si="13"/>
        <v>0</v>
      </c>
      <c r="CF101" s="887">
        <v>6.5</v>
      </c>
      <c r="CG101" s="887" t="s">
        <v>492</v>
      </c>
      <c r="CH101" s="887" t="s">
        <v>492</v>
      </c>
      <c r="CI101" s="886">
        <f>CF101/CJ101</f>
        <v>0.39055458751427025</v>
      </c>
      <c r="CJ101" s="887">
        <v>16.643000000000001</v>
      </c>
      <c r="CK101" s="836" t="s">
        <v>6317</v>
      </c>
      <c r="CL101" s="836" t="s">
        <v>492</v>
      </c>
      <c r="CM101" s="836" t="s">
        <v>492</v>
      </c>
      <c r="CN101" s="836" t="s">
        <v>492</v>
      </c>
      <c r="CO101" s="836" t="s">
        <v>492</v>
      </c>
      <c r="CP101" s="836" t="s">
        <v>492</v>
      </c>
      <c r="CQ101" s="836">
        <v>1</v>
      </c>
      <c r="CR101" s="836" t="s">
        <v>489</v>
      </c>
      <c r="CS101" s="836" t="s">
        <v>838</v>
      </c>
      <c r="CT101" s="836">
        <v>96</v>
      </c>
      <c r="CU101" s="836" t="s">
        <v>492</v>
      </c>
      <c r="CV101" s="890"/>
      <c r="CW101" s="890"/>
      <c r="CX101" s="836" t="s">
        <v>492</v>
      </c>
      <c r="CY101" s="890"/>
      <c r="CZ101" s="890"/>
      <c r="DA101" s="836" t="s">
        <v>492</v>
      </c>
      <c r="DB101" s="890"/>
      <c r="DC101" s="890"/>
      <c r="DD101" s="836" t="s">
        <v>492</v>
      </c>
      <c r="DE101" s="890"/>
      <c r="DF101" s="890"/>
      <c r="DG101" s="836" t="s">
        <v>492</v>
      </c>
      <c r="DH101" s="890"/>
      <c r="DI101" s="890"/>
      <c r="DJ101" s="836" t="s">
        <v>492</v>
      </c>
      <c r="DK101" s="890"/>
      <c r="DL101" s="890"/>
      <c r="DM101" s="836" t="s">
        <v>492</v>
      </c>
      <c r="DN101" s="890"/>
      <c r="DO101" s="890"/>
      <c r="DP101" s="836" t="s">
        <v>492</v>
      </c>
      <c r="DQ101" s="890"/>
      <c r="DR101" s="890"/>
      <c r="DS101" s="836" t="s">
        <v>492</v>
      </c>
      <c r="DT101" s="890"/>
      <c r="DU101" s="890"/>
      <c r="DV101" s="836" t="s">
        <v>492</v>
      </c>
      <c r="DW101" s="890"/>
      <c r="DX101" s="890"/>
      <c r="DY101" s="836" t="s">
        <v>492</v>
      </c>
      <c r="DZ101" s="890"/>
      <c r="EA101" s="890"/>
      <c r="EB101" s="836" t="s">
        <v>492</v>
      </c>
      <c r="EC101" s="890"/>
      <c r="ED101" s="890"/>
      <c r="EE101" s="836" t="s">
        <v>489</v>
      </c>
      <c r="EF101" s="836" t="s">
        <v>1557</v>
      </c>
      <c r="EG101" s="836">
        <v>8</v>
      </c>
      <c r="EH101" s="836" t="s">
        <v>492</v>
      </c>
      <c r="EI101" s="890"/>
      <c r="EJ101" s="890"/>
      <c r="EK101" s="836" t="s">
        <v>492</v>
      </c>
      <c r="EL101" s="890"/>
      <c r="EM101" s="890"/>
      <c r="EN101" s="890"/>
      <c r="EO101" s="890"/>
      <c r="EP101" s="890"/>
      <c r="EQ101" s="836" t="s">
        <v>492</v>
      </c>
      <c r="ER101" s="890"/>
      <c r="ES101" s="836" t="s">
        <v>6988</v>
      </c>
      <c r="ET101" s="836"/>
      <c r="EU101" s="890"/>
      <c r="EV101" s="836"/>
      <c r="EW101" s="836"/>
      <c r="EX101" s="836" t="s">
        <v>7439</v>
      </c>
      <c r="EY101" s="836">
        <v>1</v>
      </c>
      <c r="EZ101" s="836">
        <v>43</v>
      </c>
      <c r="FA101" s="269" t="s">
        <v>7575</v>
      </c>
      <c r="FB101" s="269" t="s">
        <v>7822</v>
      </c>
      <c r="FC101" s="269" t="s">
        <v>8050</v>
      </c>
      <c r="FD101" s="269" t="s">
        <v>8271</v>
      </c>
      <c r="FE101" s="269" t="s">
        <v>8317</v>
      </c>
      <c r="FF101" s="269" t="s">
        <v>8360</v>
      </c>
    </row>
    <row r="102" spans="5:162" ht="61" customHeight="1" x14ac:dyDescent="0.2">
      <c r="E102" s="1101" t="s">
        <v>8717</v>
      </c>
      <c r="F102" s="1101" t="s">
        <v>8688</v>
      </c>
      <c r="G102" s="847" t="s">
        <v>36</v>
      </c>
      <c r="H102" s="847" t="s">
        <v>120</v>
      </c>
      <c r="I102" s="280" t="s">
        <v>3513</v>
      </c>
      <c r="J102" s="836" t="s">
        <v>3764</v>
      </c>
      <c r="K102" s="836" t="s">
        <v>3764</v>
      </c>
      <c r="L102" s="836">
        <v>2021</v>
      </c>
      <c r="M102" s="882" t="s">
        <v>4021</v>
      </c>
      <c r="N102" s="882" t="s">
        <v>4142</v>
      </c>
      <c r="O102" s="836" t="s">
        <v>4242</v>
      </c>
      <c r="P102" s="836" t="s">
        <v>4442</v>
      </c>
      <c r="Q102" s="836" t="s">
        <v>4639</v>
      </c>
      <c r="R102" s="890"/>
      <c r="S102" s="836" t="s">
        <v>4961</v>
      </c>
      <c r="T102" s="836" t="s">
        <v>5133</v>
      </c>
      <c r="U102" s="836" t="s">
        <v>5279</v>
      </c>
      <c r="V102" s="836" t="s">
        <v>5340</v>
      </c>
      <c r="W102" s="836"/>
      <c r="X102" s="836"/>
      <c r="Y102" s="836"/>
      <c r="Z102" s="836"/>
      <c r="AA102" s="836" t="s">
        <v>5420</v>
      </c>
      <c r="AB102" s="836" t="s">
        <v>1440</v>
      </c>
      <c r="AC102" s="836" t="s">
        <v>647</v>
      </c>
      <c r="AD102" s="836" t="s">
        <v>5871</v>
      </c>
      <c r="AE102" s="953">
        <f t="shared" si="16"/>
        <v>2.3180000000000001</v>
      </c>
      <c r="AF102" s="850">
        <f>AH102+AK102+AN102+AO102+AQ102+AR102+AT102</f>
        <v>2.3180000000000001</v>
      </c>
      <c r="AG102" s="850">
        <f t="shared" si="11"/>
        <v>0</v>
      </c>
      <c r="AH102" s="836"/>
      <c r="AI102" s="836"/>
      <c r="AJ102" s="836"/>
      <c r="AK102" s="836">
        <v>2.3180000000000001</v>
      </c>
      <c r="AL102" s="886">
        <v>1</v>
      </c>
      <c r="AM102" s="886">
        <v>1.8E-3</v>
      </c>
      <c r="AN102" s="836"/>
      <c r="AO102" s="836"/>
      <c r="AP102" s="836" t="s">
        <v>492</v>
      </c>
      <c r="AQ102" s="836"/>
      <c r="AR102" s="836"/>
      <c r="AS102" s="836" t="s">
        <v>492</v>
      </c>
      <c r="AT102" s="836"/>
      <c r="AU102" s="836"/>
      <c r="AV102" s="836"/>
      <c r="AW102" s="836"/>
      <c r="AX102" s="836"/>
      <c r="AY102" s="836" t="s">
        <v>492</v>
      </c>
      <c r="AZ102" s="836" t="s">
        <v>492</v>
      </c>
      <c r="BA102" s="836" t="s">
        <v>492</v>
      </c>
      <c r="BB102" s="836" t="s">
        <v>492</v>
      </c>
      <c r="BC102" s="836">
        <v>3.7629999999999999</v>
      </c>
      <c r="BD102" s="886">
        <v>2.3999999999999998E-3</v>
      </c>
      <c r="BE102" s="836">
        <v>29</v>
      </c>
      <c r="BF102" s="836">
        <v>29</v>
      </c>
      <c r="BG102" s="836">
        <v>6</v>
      </c>
      <c r="BH102" s="836">
        <v>2</v>
      </c>
      <c r="BI102" s="836">
        <v>2</v>
      </c>
      <c r="BJ102" s="836">
        <v>1</v>
      </c>
      <c r="BK102" s="836"/>
      <c r="BL102" s="836"/>
      <c r="BM102" s="836"/>
      <c r="BN102" s="836">
        <v>1</v>
      </c>
      <c r="BO102" s="836"/>
      <c r="BP102" s="836"/>
      <c r="BQ102" s="836"/>
      <c r="BR102" s="836"/>
      <c r="BS102" s="836"/>
      <c r="BT102" s="836"/>
      <c r="BU102" s="836"/>
      <c r="BV102" s="836"/>
      <c r="BW102" s="836"/>
      <c r="BX102" s="836"/>
      <c r="BY102" s="836"/>
      <c r="BZ102" s="836"/>
      <c r="CA102" s="836"/>
      <c r="CB102" s="836"/>
      <c r="CC102" s="836">
        <f t="shared" si="17"/>
        <v>6</v>
      </c>
      <c r="CD102" s="855">
        <f t="shared" si="12"/>
        <v>6</v>
      </c>
      <c r="CE102" s="855">
        <f t="shared" si="13"/>
        <v>0</v>
      </c>
      <c r="CF102" s="887">
        <v>1.71</v>
      </c>
      <c r="CG102" s="887" t="s">
        <v>6152</v>
      </c>
      <c r="CH102" s="887" t="s">
        <v>492</v>
      </c>
      <c r="CI102" s="890">
        <v>42.7</v>
      </c>
      <c r="CJ102" s="887">
        <v>24.988</v>
      </c>
      <c r="CK102" s="890"/>
      <c r="CL102" s="836" t="s">
        <v>492</v>
      </c>
      <c r="CM102" s="836" t="s">
        <v>492</v>
      </c>
      <c r="CN102" s="836" t="s">
        <v>492</v>
      </c>
      <c r="CO102" s="836" t="s">
        <v>492</v>
      </c>
      <c r="CP102" s="836" t="s">
        <v>492</v>
      </c>
      <c r="CQ102" s="836" t="s">
        <v>492</v>
      </c>
      <c r="CR102" s="836" t="s">
        <v>489</v>
      </c>
      <c r="CS102" s="836" t="s">
        <v>6468</v>
      </c>
      <c r="CT102" s="836">
        <v>200</v>
      </c>
      <c r="CU102" s="836" t="s">
        <v>492</v>
      </c>
      <c r="CV102" s="836" t="s">
        <v>492</v>
      </c>
      <c r="CW102" s="836" t="s">
        <v>492</v>
      </c>
      <c r="CX102" s="836" t="s">
        <v>492</v>
      </c>
      <c r="CY102" s="836" t="s">
        <v>492</v>
      </c>
      <c r="CZ102" s="836" t="s">
        <v>492</v>
      </c>
      <c r="DA102" s="836" t="s">
        <v>492</v>
      </c>
      <c r="DB102" s="836" t="s">
        <v>492</v>
      </c>
      <c r="DC102" s="836" t="s">
        <v>492</v>
      </c>
      <c r="DD102" s="836" t="s">
        <v>489</v>
      </c>
      <c r="DE102" s="836" t="s">
        <v>6661</v>
      </c>
      <c r="DF102" s="836">
        <v>200</v>
      </c>
      <c r="DG102" s="836" t="s">
        <v>492</v>
      </c>
      <c r="DH102" s="836" t="s">
        <v>492</v>
      </c>
      <c r="DI102" s="836" t="s">
        <v>492</v>
      </c>
      <c r="DJ102" s="836" t="s">
        <v>492</v>
      </c>
      <c r="DK102" s="836" t="s">
        <v>492</v>
      </c>
      <c r="DL102" s="836" t="s">
        <v>492</v>
      </c>
      <c r="DM102" s="836" t="s">
        <v>492</v>
      </c>
      <c r="DN102" s="836" t="s">
        <v>492</v>
      </c>
      <c r="DO102" s="836" t="s">
        <v>492</v>
      </c>
      <c r="DP102" s="836" t="s">
        <v>492</v>
      </c>
      <c r="DQ102" s="836" t="s">
        <v>492</v>
      </c>
      <c r="DR102" s="836" t="s">
        <v>492</v>
      </c>
      <c r="DS102" s="836" t="s">
        <v>492</v>
      </c>
      <c r="DT102" s="836" t="s">
        <v>492</v>
      </c>
      <c r="DU102" s="836" t="s">
        <v>492</v>
      </c>
      <c r="DV102" s="836" t="s">
        <v>492</v>
      </c>
      <c r="DW102" s="836" t="s">
        <v>492</v>
      </c>
      <c r="DX102" s="836" t="s">
        <v>492</v>
      </c>
      <c r="DY102" s="836" t="s">
        <v>492</v>
      </c>
      <c r="DZ102" s="836" t="s">
        <v>492</v>
      </c>
      <c r="EA102" s="836" t="s">
        <v>492</v>
      </c>
      <c r="EB102" s="836" t="s">
        <v>492</v>
      </c>
      <c r="EC102" s="836" t="s">
        <v>492</v>
      </c>
      <c r="ED102" s="836" t="s">
        <v>492</v>
      </c>
      <c r="EE102" s="836" t="s">
        <v>492</v>
      </c>
      <c r="EF102" s="836" t="s">
        <v>492</v>
      </c>
      <c r="EG102" s="836" t="s">
        <v>492</v>
      </c>
      <c r="EH102" s="836" t="s">
        <v>489</v>
      </c>
      <c r="EI102" s="836" t="s">
        <v>6873</v>
      </c>
      <c r="EJ102" s="836">
        <v>8</v>
      </c>
      <c r="EK102" s="836" t="s">
        <v>492</v>
      </c>
      <c r="EL102" s="836" t="s">
        <v>492</v>
      </c>
      <c r="EM102" s="836" t="s">
        <v>492</v>
      </c>
      <c r="EN102" s="836"/>
      <c r="EO102" s="836"/>
      <c r="EP102" s="836"/>
      <c r="EQ102" s="836" t="s">
        <v>492</v>
      </c>
      <c r="ER102" s="836" t="s">
        <v>492</v>
      </c>
      <c r="ES102" s="836" t="s">
        <v>492</v>
      </c>
      <c r="ET102" s="836" t="s">
        <v>492</v>
      </c>
      <c r="EU102" s="836" t="s">
        <v>492</v>
      </c>
      <c r="EV102" s="836" t="s">
        <v>492</v>
      </c>
      <c r="EW102" s="836" t="s">
        <v>492</v>
      </c>
      <c r="EX102" s="836" t="s">
        <v>492</v>
      </c>
      <c r="EY102" s="836" t="s">
        <v>492</v>
      </c>
      <c r="EZ102" s="836" t="s">
        <v>492</v>
      </c>
      <c r="FA102" s="269" t="s">
        <v>7576</v>
      </c>
      <c r="FB102" s="269">
        <v>88213428219</v>
      </c>
      <c r="FC102" s="269" t="s">
        <v>8051</v>
      </c>
      <c r="FD102" s="890"/>
      <c r="FE102" s="890"/>
      <c r="FF102" s="890"/>
    </row>
    <row r="103" spans="5:162" ht="47" customHeight="1" x14ac:dyDescent="0.2">
      <c r="E103" s="1101" t="s">
        <v>8717</v>
      </c>
      <c r="F103" s="1101" t="s">
        <v>8688</v>
      </c>
      <c r="G103" s="847" t="s">
        <v>36</v>
      </c>
      <c r="H103" s="847" t="s">
        <v>120</v>
      </c>
      <c r="I103" s="280" t="s">
        <v>3514</v>
      </c>
      <c r="J103" s="836" t="s">
        <v>3764</v>
      </c>
      <c r="K103" s="836" t="s">
        <v>3764</v>
      </c>
      <c r="L103" s="836">
        <v>2021</v>
      </c>
      <c r="M103" s="882">
        <v>44348</v>
      </c>
      <c r="N103" s="882">
        <v>44561</v>
      </c>
      <c r="O103" s="836" t="s">
        <v>4239</v>
      </c>
      <c r="P103" s="836" t="s">
        <v>4442</v>
      </c>
      <c r="Q103" s="836" t="s">
        <v>4640</v>
      </c>
      <c r="R103" s="890"/>
      <c r="S103" s="836"/>
      <c r="T103" s="890"/>
      <c r="U103" s="836"/>
      <c r="V103" s="890"/>
      <c r="W103" s="890"/>
      <c r="X103" s="890"/>
      <c r="Y103" s="890"/>
      <c r="Z103" s="890"/>
      <c r="AA103" s="836" t="s">
        <v>5421</v>
      </c>
      <c r="AB103" s="836" t="s">
        <v>1440</v>
      </c>
      <c r="AC103" s="836" t="s">
        <v>647</v>
      </c>
      <c r="AD103" s="836" t="s">
        <v>5872</v>
      </c>
      <c r="AE103" s="953">
        <f t="shared" si="16"/>
        <v>2.12</v>
      </c>
      <c r="AF103" s="850">
        <f t="shared" si="14"/>
        <v>2.12</v>
      </c>
      <c r="AG103" s="850">
        <f t="shared" si="11"/>
        <v>0</v>
      </c>
      <c r="AH103" s="887"/>
      <c r="AI103" s="887"/>
      <c r="AJ103" s="887"/>
      <c r="AK103" s="887">
        <v>2.12</v>
      </c>
      <c r="AL103" s="886">
        <v>1</v>
      </c>
      <c r="AM103" s="886">
        <v>2.5999999999999999E-3</v>
      </c>
      <c r="AN103" s="890"/>
      <c r="AO103" s="890"/>
      <c r="AP103" s="890"/>
      <c r="AQ103" s="890"/>
      <c r="AR103" s="890"/>
      <c r="AS103" s="890"/>
      <c r="AT103" s="890"/>
      <c r="AU103" s="890"/>
      <c r="AV103" s="890"/>
      <c r="AW103" s="890"/>
      <c r="AX103" s="890"/>
      <c r="AY103" s="890"/>
      <c r="AZ103" s="890"/>
      <c r="BA103" s="890"/>
      <c r="BB103" s="890"/>
      <c r="BC103" s="836">
        <v>3.7629999999999999</v>
      </c>
      <c r="BD103" s="886">
        <v>4.7000000000000002E-3</v>
      </c>
      <c r="BE103" s="836">
        <v>25</v>
      </c>
      <c r="BF103" s="836">
        <v>15</v>
      </c>
      <c r="BG103" s="836">
        <v>15</v>
      </c>
      <c r="BH103" s="836">
        <v>6</v>
      </c>
      <c r="BI103" s="836">
        <v>0</v>
      </c>
      <c r="BJ103" s="836">
        <v>0</v>
      </c>
      <c r="BK103" s="836">
        <v>0</v>
      </c>
      <c r="BL103" s="836">
        <v>0</v>
      </c>
      <c r="BM103" s="836"/>
      <c r="BN103" s="836">
        <v>2</v>
      </c>
      <c r="BO103" s="836"/>
      <c r="BP103" s="836">
        <v>1</v>
      </c>
      <c r="BQ103" s="836"/>
      <c r="BR103" s="836"/>
      <c r="BS103" s="836"/>
      <c r="BT103" s="836"/>
      <c r="BU103" s="836"/>
      <c r="BV103" s="836"/>
      <c r="BW103" s="836">
        <v>6</v>
      </c>
      <c r="BX103" s="836"/>
      <c r="BY103" s="836"/>
      <c r="BZ103" s="836"/>
      <c r="CA103" s="836"/>
      <c r="CB103" s="836"/>
      <c r="CC103" s="836">
        <f t="shared" si="17"/>
        <v>15</v>
      </c>
      <c r="CD103" s="855">
        <f t="shared" si="12"/>
        <v>15</v>
      </c>
      <c r="CE103" s="855">
        <f t="shared" si="13"/>
        <v>0</v>
      </c>
      <c r="CF103" s="887">
        <v>3</v>
      </c>
      <c r="CG103" s="890"/>
      <c r="CH103" s="890"/>
      <c r="CI103" s="886">
        <f>CF103/CJ103</f>
        <v>0.12942191544434858</v>
      </c>
      <c r="CJ103" s="887">
        <v>23.18</v>
      </c>
      <c r="CK103" s="890"/>
      <c r="CL103" s="890"/>
      <c r="CM103" s="890"/>
      <c r="CN103" s="890"/>
      <c r="CO103" s="890"/>
      <c r="CP103" s="890"/>
      <c r="CQ103" s="890"/>
      <c r="CR103" s="836" t="s">
        <v>489</v>
      </c>
      <c r="CS103" s="836" t="s">
        <v>6469</v>
      </c>
      <c r="CT103" s="836">
        <v>132</v>
      </c>
      <c r="CU103" s="890"/>
      <c r="CV103" s="890"/>
      <c r="CW103" s="890"/>
      <c r="CX103" s="890"/>
      <c r="CY103" s="890"/>
      <c r="CZ103" s="890"/>
      <c r="DA103" s="890"/>
      <c r="DB103" s="890"/>
      <c r="DC103" s="890"/>
      <c r="DD103" s="890"/>
      <c r="DE103" s="890"/>
      <c r="DF103" s="890"/>
      <c r="DG103" s="890"/>
      <c r="DH103" s="890"/>
      <c r="DI103" s="890"/>
      <c r="DJ103" s="890"/>
      <c r="DK103" s="890"/>
      <c r="DL103" s="890"/>
      <c r="DM103" s="890"/>
      <c r="DN103" s="890"/>
      <c r="DO103" s="890"/>
      <c r="DP103" s="890"/>
      <c r="DQ103" s="890"/>
      <c r="DR103" s="890"/>
      <c r="DS103" s="890"/>
      <c r="DT103" s="890"/>
      <c r="DU103" s="890"/>
      <c r="DV103" s="890"/>
      <c r="DW103" s="890"/>
      <c r="DX103" s="890"/>
      <c r="DY103" s="890"/>
      <c r="DZ103" s="890"/>
      <c r="EA103" s="890"/>
      <c r="EB103" s="890"/>
      <c r="EC103" s="890"/>
      <c r="ED103" s="890"/>
      <c r="EE103" s="890"/>
      <c r="EF103" s="890"/>
      <c r="EG103" s="890"/>
      <c r="EH103" s="836" t="s">
        <v>489</v>
      </c>
      <c r="EI103" s="836" t="s">
        <v>2505</v>
      </c>
      <c r="EJ103" s="836">
        <v>5</v>
      </c>
      <c r="EK103" s="890"/>
      <c r="EL103" s="890"/>
      <c r="EM103" s="890"/>
      <c r="EN103" s="890"/>
      <c r="EO103" s="890"/>
      <c r="EP103" s="890"/>
      <c r="EQ103" s="890"/>
      <c r="ER103" s="890"/>
      <c r="ES103" s="890"/>
      <c r="ET103" s="890"/>
      <c r="EU103" s="890"/>
      <c r="EV103" s="890"/>
      <c r="EW103" s="890"/>
      <c r="EX103" s="890"/>
      <c r="EY103" s="890"/>
      <c r="EZ103" s="890"/>
      <c r="FA103" s="269" t="s">
        <v>7577</v>
      </c>
      <c r="FB103" s="269" t="s">
        <v>7823</v>
      </c>
      <c r="FC103" s="269" t="s">
        <v>8052</v>
      </c>
      <c r="FD103" s="890"/>
      <c r="FE103" s="890"/>
      <c r="FF103" s="890"/>
    </row>
    <row r="104" spans="5:162" ht="82" customHeight="1" x14ac:dyDescent="0.2">
      <c r="E104" s="1101" t="s">
        <v>8717</v>
      </c>
      <c r="F104" s="1101" t="s">
        <v>8688</v>
      </c>
      <c r="G104" s="847" t="s">
        <v>36</v>
      </c>
      <c r="H104" s="847" t="s">
        <v>120</v>
      </c>
      <c r="I104" s="280" t="s">
        <v>3515</v>
      </c>
      <c r="J104" s="836" t="s">
        <v>3764</v>
      </c>
      <c r="K104" s="836" t="s">
        <v>3764</v>
      </c>
      <c r="L104" s="836">
        <v>2021</v>
      </c>
      <c r="M104" s="882" t="s">
        <v>4022</v>
      </c>
      <c r="N104" s="882" t="s">
        <v>4130</v>
      </c>
      <c r="O104" s="836" t="s">
        <v>4239</v>
      </c>
      <c r="P104" s="836" t="s">
        <v>4442</v>
      </c>
      <c r="Q104" s="836" t="s">
        <v>4641</v>
      </c>
      <c r="R104" s="890" t="s">
        <v>481</v>
      </c>
      <c r="S104" s="836" t="s">
        <v>4962</v>
      </c>
      <c r="T104" s="890" t="s">
        <v>481</v>
      </c>
      <c r="U104" s="836" t="s">
        <v>5280</v>
      </c>
      <c r="V104" s="836" t="s">
        <v>5341</v>
      </c>
      <c r="W104" s="836"/>
      <c r="X104" s="836"/>
      <c r="Y104" s="836"/>
      <c r="Z104" s="836"/>
      <c r="AA104" s="836" t="s">
        <v>5422</v>
      </c>
      <c r="AB104" s="836" t="s">
        <v>1440</v>
      </c>
      <c r="AC104" s="836" t="s">
        <v>647</v>
      </c>
      <c r="AD104" s="836" t="s">
        <v>3515</v>
      </c>
      <c r="AE104" s="953">
        <f t="shared" si="16"/>
        <v>18.201000000000001</v>
      </c>
      <c r="AF104" s="850">
        <f>AH104+AK104+AN104+AO104+AQ104+AR104+AT104</f>
        <v>18.201000000000001</v>
      </c>
      <c r="AG104" s="850">
        <f t="shared" si="11"/>
        <v>0</v>
      </c>
      <c r="AH104" s="836"/>
      <c r="AI104" s="836"/>
      <c r="AJ104" s="836"/>
      <c r="AK104" s="836">
        <v>18.201000000000001</v>
      </c>
      <c r="AL104" s="886">
        <v>1</v>
      </c>
      <c r="AM104" s="886">
        <v>1.7100000000000001E-2</v>
      </c>
      <c r="AN104" s="836"/>
      <c r="AO104" s="836"/>
      <c r="AP104" s="836" t="s">
        <v>481</v>
      </c>
      <c r="AQ104" s="836"/>
      <c r="AR104" s="836"/>
      <c r="AS104" s="836" t="s">
        <v>481</v>
      </c>
      <c r="AT104" s="836"/>
      <c r="AU104" s="836"/>
      <c r="AV104" s="836"/>
      <c r="AW104" s="836"/>
      <c r="AX104" s="836"/>
      <c r="AY104" s="836" t="s">
        <v>481</v>
      </c>
      <c r="AZ104" s="836" t="s">
        <v>481</v>
      </c>
      <c r="BA104" s="836" t="s">
        <v>481</v>
      </c>
      <c r="BB104" s="836" t="s">
        <v>481</v>
      </c>
      <c r="BC104" s="836">
        <v>3.7629999999999999</v>
      </c>
      <c r="BD104" s="886">
        <v>3.7000000000000002E-3</v>
      </c>
      <c r="BE104" s="836">
        <v>19</v>
      </c>
      <c r="BF104" s="836">
        <v>19</v>
      </c>
      <c r="BG104" s="836">
        <v>19</v>
      </c>
      <c r="BH104" s="836">
        <v>1</v>
      </c>
      <c r="BI104" s="836">
        <v>2</v>
      </c>
      <c r="BJ104" s="836"/>
      <c r="BK104" s="836">
        <v>1</v>
      </c>
      <c r="BL104" s="836">
        <v>1</v>
      </c>
      <c r="BM104" s="836">
        <v>1</v>
      </c>
      <c r="BN104" s="836">
        <v>1</v>
      </c>
      <c r="BO104" s="836"/>
      <c r="BP104" s="836">
        <v>1</v>
      </c>
      <c r="BQ104" s="836"/>
      <c r="BR104" s="836"/>
      <c r="BS104" s="836"/>
      <c r="BT104" s="836"/>
      <c r="BU104" s="836">
        <v>2</v>
      </c>
      <c r="BV104" s="836"/>
      <c r="BW104" s="836">
        <v>7</v>
      </c>
      <c r="BX104" s="836"/>
      <c r="BY104" s="836"/>
      <c r="BZ104" s="836"/>
      <c r="CA104" s="836"/>
      <c r="CB104" s="836">
        <v>2</v>
      </c>
      <c r="CC104" s="836">
        <f t="shared" si="17"/>
        <v>19</v>
      </c>
      <c r="CD104" s="855">
        <f t="shared" si="12"/>
        <v>19</v>
      </c>
      <c r="CE104" s="855">
        <f t="shared" si="13"/>
        <v>0</v>
      </c>
      <c r="CF104" s="887">
        <v>8.7859999999999996</v>
      </c>
      <c r="CG104" s="887" t="s">
        <v>6153</v>
      </c>
      <c r="CH104" s="890"/>
      <c r="CI104" s="886">
        <f>CF104/CJ104</f>
        <v>0.79974513016566529</v>
      </c>
      <c r="CJ104" s="887">
        <v>10.986000000000001</v>
      </c>
      <c r="CK104" s="890"/>
      <c r="CL104" s="890" t="s">
        <v>481</v>
      </c>
      <c r="CM104" s="890" t="s">
        <v>481</v>
      </c>
      <c r="CN104" s="890" t="s">
        <v>481</v>
      </c>
      <c r="CO104" s="890" t="s">
        <v>481</v>
      </c>
      <c r="CP104" s="890" t="s">
        <v>481</v>
      </c>
      <c r="CQ104" s="890" t="s">
        <v>481</v>
      </c>
      <c r="CR104" s="836" t="s">
        <v>492</v>
      </c>
      <c r="CS104" s="890" t="s">
        <v>481</v>
      </c>
      <c r="CT104" s="890" t="s">
        <v>481</v>
      </c>
      <c r="CU104" s="836" t="s">
        <v>492</v>
      </c>
      <c r="CV104" s="890" t="s">
        <v>481</v>
      </c>
      <c r="CW104" s="890" t="s">
        <v>481</v>
      </c>
      <c r="CX104" s="836" t="s">
        <v>492</v>
      </c>
      <c r="CY104" s="890" t="s">
        <v>481</v>
      </c>
      <c r="CZ104" s="890" t="s">
        <v>481</v>
      </c>
      <c r="DA104" s="836" t="s">
        <v>492</v>
      </c>
      <c r="DB104" s="890" t="s">
        <v>481</v>
      </c>
      <c r="DC104" s="890" t="s">
        <v>481</v>
      </c>
      <c r="DD104" s="836" t="s">
        <v>492</v>
      </c>
      <c r="DE104" s="890" t="s">
        <v>481</v>
      </c>
      <c r="DF104" s="890" t="s">
        <v>481</v>
      </c>
      <c r="DG104" s="836" t="s">
        <v>492</v>
      </c>
      <c r="DH104" s="890" t="s">
        <v>481</v>
      </c>
      <c r="DI104" s="890" t="s">
        <v>481</v>
      </c>
      <c r="DJ104" s="836" t="s">
        <v>492</v>
      </c>
      <c r="DK104" s="890" t="s">
        <v>481</v>
      </c>
      <c r="DL104" s="890" t="s">
        <v>481</v>
      </c>
      <c r="DM104" s="836" t="s">
        <v>492</v>
      </c>
      <c r="DN104" s="890" t="s">
        <v>481</v>
      </c>
      <c r="DO104" s="890" t="s">
        <v>481</v>
      </c>
      <c r="DP104" s="836" t="s">
        <v>492</v>
      </c>
      <c r="DQ104" s="890" t="s">
        <v>481</v>
      </c>
      <c r="DR104" s="890" t="s">
        <v>481</v>
      </c>
      <c r="DS104" s="836" t="s">
        <v>492</v>
      </c>
      <c r="DT104" s="890" t="s">
        <v>481</v>
      </c>
      <c r="DU104" s="890" t="s">
        <v>481</v>
      </c>
      <c r="DV104" s="836" t="s">
        <v>492</v>
      </c>
      <c r="DW104" s="890" t="s">
        <v>481</v>
      </c>
      <c r="DX104" s="890" t="s">
        <v>481</v>
      </c>
      <c r="DY104" s="836" t="s">
        <v>492</v>
      </c>
      <c r="DZ104" s="890" t="s">
        <v>481</v>
      </c>
      <c r="EA104" s="890" t="s">
        <v>481</v>
      </c>
      <c r="EB104" s="836" t="s">
        <v>492</v>
      </c>
      <c r="EC104" s="890" t="s">
        <v>481</v>
      </c>
      <c r="ED104" s="890" t="s">
        <v>481</v>
      </c>
      <c r="EE104" s="836" t="s">
        <v>492</v>
      </c>
      <c r="EF104" s="890"/>
      <c r="EG104" s="890"/>
      <c r="EH104" s="836" t="s">
        <v>492</v>
      </c>
      <c r="EI104" s="890" t="s">
        <v>481</v>
      </c>
      <c r="EJ104" s="890" t="s">
        <v>481</v>
      </c>
      <c r="EK104" s="836" t="s">
        <v>492</v>
      </c>
      <c r="EL104" s="890" t="s">
        <v>481</v>
      </c>
      <c r="EM104" s="890" t="s">
        <v>481</v>
      </c>
      <c r="EN104" s="890"/>
      <c r="EO104" s="890"/>
      <c r="EP104" s="890"/>
      <c r="EQ104" s="890" t="s">
        <v>481</v>
      </c>
      <c r="ER104" s="890" t="s">
        <v>481</v>
      </c>
      <c r="ES104" s="890" t="s">
        <v>481</v>
      </c>
      <c r="ET104" s="890" t="s">
        <v>481</v>
      </c>
      <c r="EU104" s="890" t="s">
        <v>481</v>
      </c>
      <c r="EV104" s="890" t="s">
        <v>481</v>
      </c>
      <c r="EW104" s="890" t="s">
        <v>481</v>
      </c>
      <c r="EX104" s="890" t="s">
        <v>481</v>
      </c>
      <c r="EY104" s="890" t="s">
        <v>481</v>
      </c>
      <c r="EZ104" s="890" t="s">
        <v>481</v>
      </c>
      <c r="FA104" s="269" t="s">
        <v>7578</v>
      </c>
      <c r="FB104" s="269">
        <v>88214191935</v>
      </c>
      <c r="FC104" s="269" t="s">
        <v>8053</v>
      </c>
      <c r="FD104" s="890" t="s">
        <v>481</v>
      </c>
      <c r="FE104" s="890" t="s">
        <v>481</v>
      </c>
      <c r="FF104" s="890" t="s">
        <v>481</v>
      </c>
    </row>
    <row r="105" spans="5:162" ht="82" customHeight="1" x14ac:dyDescent="0.2">
      <c r="E105" s="1101" t="s">
        <v>8726</v>
      </c>
      <c r="F105" s="1101" t="s">
        <v>8687</v>
      </c>
      <c r="G105" s="847" t="s">
        <v>37</v>
      </c>
      <c r="H105" s="834" t="s">
        <v>121</v>
      </c>
      <c r="I105" s="834"/>
      <c r="J105" s="834" t="s">
        <v>1471</v>
      </c>
      <c r="K105" s="834" t="s">
        <v>1472</v>
      </c>
      <c r="L105" s="848">
        <v>2017</v>
      </c>
      <c r="M105" s="849" t="s">
        <v>1473</v>
      </c>
      <c r="N105" s="849" t="s">
        <v>1474</v>
      </c>
      <c r="O105" s="834" t="s">
        <v>1475</v>
      </c>
      <c r="P105" s="834"/>
      <c r="Q105" s="834" t="s">
        <v>1476</v>
      </c>
      <c r="R105" s="150" t="s">
        <v>1477</v>
      </c>
      <c r="S105" s="834" t="s">
        <v>481</v>
      </c>
      <c r="T105" s="834" t="s">
        <v>481</v>
      </c>
      <c r="U105" s="834" t="s">
        <v>481</v>
      </c>
      <c r="V105" s="834" t="s">
        <v>481</v>
      </c>
      <c r="W105" s="834" t="s">
        <v>481</v>
      </c>
      <c r="X105" s="834" t="s">
        <v>481</v>
      </c>
      <c r="Y105" s="834" t="s">
        <v>1478</v>
      </c>
      <c r="Z105" s="150" t="s">
        <v>1479</v>
      </c>
      <c r="AA105" s="834" t="s">
        <v>1480</v>
      </c>
      <c r="AB105" s="834" t="s">
        <v>1480</v>
      </c>
      <c r="AC105" s="834" t="s">
        <v>455</v>
      </c>
      <c r="AD105" s="834" t="s">
        <v>1481</v>
      </c>
      <c r="AE105" s="850">
        <f>AH105+AK105</f>
        <v>138.80000000000001</v>
      </c>
      <c r="AF105" s="850">
        <f>AH105+AK105+AN105+AO105+AQ105+AR105+AT105</f>
        <v>138.80000000000001</v>
      </c>
      <c r="AG105" s="850">
        <f t="shared" si="11"/>
        <v>0</v>
      </c>
      <c r="AH105" s="857">
        <v>69.400000000000006</v>
      </c>
      <c r="AI105" s="851">
        <f>AH105/AE105</f>
        <v>0.5</v>
      </c>
      <c r="AJ105" s="917">
        <f>AH105/44850.5</f>
        <v>1.5473629056532259E-3</v>
      </c>
      <c r="AK105" s="857">
        <v>69.400000000000006</v>
      </c>
      <c r="AL105" s="851">
        <v>0.5</v>
      </c>
      <c r="AM105" s="851"/>
      <c r="AN105" s="850"/>
      <c r="AO105" s="850"/>
      <c r="AP105" s="851" t="s">
        <v>481</v>
      </c>
      <c r="AQ105" s="850"/>
      <c r="AR105" s="850"/>
      <c r="AS105" s="851" t="s">
        <v>481</v>
      </c>
      <c r="AT105" s="850"/>
      <c r="AU105" s="851" t="s">
        <v>481</v>
      </c>
      <c r="AV105" s="834" t="s">
        <v>481</v>
      </c>
      <c r="AW105" s="834" t="s">
        <v>481</v>
      </c>
      <c r="AX105" s="834" t="s">
        <v>481</v>
      </c>
      <c r="AY105" s="834" t="s">
        <v>451</v>
      </c>
      <c r="AZ105" s="834" t="s">
        <v>481</v>
      </c>
      <c r="BA105" s="834" t="e">
        <f>-#REF!</f>
        <v>#REF!</v>
      </c>
      <c r="BB105" s="834" t="s">
        <v>481</v>
      </c>
      <c r="BC105" s="852">
        <v>70</v>
      </c>
      <c r="BD105" s="917">
        <f>BC105/46118.5</f>
        <v>1.5178290707633596E-3</v>
      </c>
      <c r="BE105" s="853">
        <v>100</v>
      </c>
      <c r="BF105" s="853">
        <v>100</v>
      </c>
      <c r="BG105" s="853">
        <v>55</v>
      </c>
      <c r="BH105" s="853">
        <v>0</v>
      </c>
      <c r="BI105" s="853">
        <v>55</v>
      </c>
      <c r="BJ105" s="853">
        <v>0</v>
      </c>
      <c r="BK105" s="853">
        <v>0</v>
      </c>
      <c r="BL105" s="853">
        <v>0</v>
      </c>
      <c r="BM105" s="853">
        <v>0</v>
      </c>
      <c r="BN105" s="853">
        <v>0</v>
      </c>
      <c r="BO105" s="853">
        <v>0</v>
      </c>
      <c r="BP105" s="853">
        <v>0</v>
      </c>
      <c r="BQ105" s="853">
        <v>0</v>
      </c>
      <c r="BR105" s="853">
        <v>0</v>
      </c>
      <c r="BS105" s="853">
        <v>0</v>
      </c>
      <c r="BT105" s="853">
        <v>0</v>
      </c>
      <c r="BU105" s="853">
        <v>0</v>
      </c>
      <c r="BV105" s="853">
        <v>0</v>
      </c>
      <c r="BW105" s="853">
        <v>0</v>
      </c>
      <c r="BX105" s="853">
        <v>0</v>
      </c>
      <c r="BY105" s="853">
        <v>0</v>
      </c>
      <c r="BZ105" s="853">
        <v>0</v>
      </c>
      <c r="CA105" s="853">
        <v>0</v>
      </c>
      <c r="CB105" s="853">
        <v>0</v>
      </c>
      <c r="CC105" s="854">
        <f t="shared" si="15"/>
        <v>55</v>
      </c>
      <c r="CD105" s="855">
        <f t="shared" si="12"/>
        <v>55</v>
      </c>
      <c r="CE105" s="855">
        <f t="shared" si="13"/>
        <v>0</v>
      </c>
      <c r="CF105" s="856">
        <v>11.6</v>
      </c>
      <c r="CG105" s="834" t="s">
        <v>1482</v>
      </c>
      <c r="CH105" s="914" t="s">
        <v>481</v>
      </c>
      <c r="CI105" s="851">
        <f>CF105/CJ105</f>
        <v>1.8458904273077212E-2</v>
      </c>
      <c r="CJ105" s="856">
        <v>628.423</v>
      </c>
      <c r="CK105" s="860" t="s">
        <v>1483</v>
      </c>
      <c r="CL105" s="834" t="s">
        <v>451</v>
      </c>
      <c r="CM105" s="834" t="s">
        <v>481</v>
      </c>
      <c r="CN105" s="834" t="s">
        <v>481</v>
      </c>
      <c r="CO105" s="834" t="s">
        <v>481</v>
      </c>
      <c r="CP105" s="834" t="s">
        <v>481</v>
      </c>
      <c r="CQ105" s="853">
        <v>2</v>
      </c>
      <c r="CR105" s="834" t="s">
        <v>457</v>
      </c>
      <c r="CS105" s="834" t="s">
        <v>1484</v>
      </c>
      <c r="CT105" s="853">
        <v>11568</v>
      </c>
      <c r="CU105" s="834" t="s">
        <v>451</v>
      </c>
      <c r="CV105" s="834" t="s">
        <v>481</v>
      </c>
      <c r="CW105" s="853" t="s">
        <v>481</v>
      </c>
      <c r="CX105" s="853" t="s">
        <v>451</v>
      </c>
      <c r="CY105" s="853" t="s">
        <v>481</v>
      </c>
      <c r="CZ105" s="853" t="s">
        <v>481</v>
      </c>
      <c r="DA105" s="853" t="s">
        <v>451</v>
      </c>
      <c r="DB105" s="853" t="s">
        <v>481</v>
      </c>
      <c r="DC105" s="853" t="s">
        <v>481</v>
      </c>
      <c r="DD105" s="834" t="s">
        <v>451</v>
      </c>
      <c r="DE105" s="834" t="s">
        <v>481</v>
      </c>
      <c r="DF105" s="853" t="s">
        <v>481</v>
      </c>
      <c r="DG105" s="834" t="s">
        <v>451</v>
      </c>
      <c r="DH105" s="834" t="s">
        <v>481</v>
      </c>
      <c r="DI105" s="853" t="s">
        <v>481</v>
      </c>
      <c r="DJ105" s="834" t="s">
        <v>451</v>
      </c>
      <c r="DK105" s="834" t="s">
        <v>481</v>
      </c>
      <c r="DL105" s="853" t="s">
        <v>481</v>
      </c>
      <c r="DM105" s="834" t="s">
        <v>451</v>
      </c>
      <c r="DN105" s="834" t="s">
        <v>481</v>
      </c>
      <c r="DO105" s="853" t="s">
        <v>481</v>
      </c>
      <c r="DP105" s="834" t="s">
        <v>451</v>
      </c>
      <c r="DQ105" s="834" t="s">
        <v>481</v>
      </c>
      <c r="DR105" s="853" t="s">
        <v>481</v>
      </c>
      <c r="DS105" s="834" t="s">
        <v>457</v>
      </c>
      <c r="DT105" s="834" t="s">
        <v>1485</v>
      </c>
      <c r="DU105" s="853">
        <v>12350</v>
      </c>
      <c r="DV105" s="834" t="s">
        <v>451</v>
      </c>
      <c r="DW105" s="834" t="s">
        <v>481</v>
      </c>
      <c r="DX105" s="853" t="s">
        <v>481</v>
      </c>
      <c r="DY105" s="834" t="s">
        <v>451</v>
      </c>
      <c r="DZ105" s="834" t="s">
        <v>481</v>
      </c>
      <c r="EA105" s="853" t="s">
        <v>481</v>
      </c>
      <c r="EB105" s="834" t="s">
        <v>451</v>
      </c>
      <c r="EC105" s="834" t="s">
        <v>481</v>
      </c>
      <c r="ED105" s="853" t="s">
        <v>481</v>
      </c>
      <c r="EE105" s="834" t="s">
        <v>451</v>
      </c>
      <c r="EF105" s="834" t="s">
        <v>481</v>
      </c>
      <c r="EG105" s="853" t="s">
        <v>481</v>
      </c>
      <c r="EH105" s="834" t="s">
        <v>451</v>
      </c>
      <c r="EI105" s="834" t="s">
        <v>481</v>
      </c>
      <c r="EJ105" s="853" t="s">
        <v>481</v>
      </c>
      <c r="EK105" s="834" t="s">
        <v>451</v>
      </c>
      <c r="EL105" s="834" t="s">
        <v>481</v>
      </c>
      <c r="EM105" s="853" t="s">
        <v>481</v>
      </c>
      <c r="EN105" s="863">
        <v>1</v>
      </c>
      <c r="EO105" s="834" t="s">
        <v>481</v>
      </c>
      <c r="EP105" s="853">
        <v>25</v>
      </c>
      <c r="EQ105" s="834" t="s">
        <v>451</v>
      </c>
      <c r="ER105" s="834" t="s">
        <v>481</v>
      </c>
      <c r="ES105" s="150" t="s">
        <v>1486</v>
      </c>
      <c r="ET105" s="834" t="s">
        <v>481</v>
      </c>
      <c r="EU105" s="834" t="s">
        <v>481</v>
      </c>
      <c r="EV105" s="834" t="s">
        <v>1487</v>
      </c>
      <c r="EW105" s="834" t="s">
        <v>481</v>
      </c>
      <c r="EX105" s="834" t="s">
        <v>481</v>
      </c>
      <c r="EY105" s="834" t="s">
        <v>481</v>
      </c>
      <c r="EZ105" s="834" t="s">
        <v>481</v>
      </c>
      <c r="FA105" s="834" t="s">
        <v>1488</v>
      </c>
      <c r="FB105" s="834" t="s">
        <v>1489</v>
      </c>
      <c r="FC105" s="150" t="s">
        <v>1490</v>
      </c>
      <c r="FD105" s="834" t="s">
        <v>1491</v>
      </c>
      <c r="FE105" s="834" t="s">
        <v>1492</v>
      </c>
      <c r="FF105" s="150" t="s">
        <v>1493</v>
      </c>
    </row>
    <row r="106" spans="5:162" ht="106" customHeight="1" x14ac:dyDescent="0.2">
      <c r="E106" s="1101" t="s">
        <v>8717</v>
      </c>
      <c r="F106" s="1101" t="s">
        <v>8687</v>
      </c>
      <c r="G106" s="847" t="s">
        <v>37</v>
      </c>
      <c r="H106" s="847" t="s">
        <v>121</v>
      </c>
      <c r="I106" s="847"/>
      <c r="J106" s="834" t="s">
        <v>1471</v>
      </c>
      <c r="K106" s="834" t="s">
        <v>1494</v>
      </c>
      <c r="L106" s="848">
        <v>2015</v>
      </c>
      <c r="M106" s="849">
        <v>44197</v>
      </c>
      <c r="N106" s="849">
        <v>44561</v>
      </c>
      <c r="O106" s="847" t="s">
        <v>1495</v>
      </c>
      <c r="P106" s="847"/>
      <c r="Q106" s="847" t="s">
        <v>1496</v>
      </c>
      <c r="R106" s="956" t="s">
        <v>1497</v>
      </c>
      <c r="S106" s="834" t="s">
        <v>481</v>
      </c>
      <c r="T106" s="834" t="s">
        <v>481</v>
      </c>
      <c r="U106" s="834" t="s">
        <v>481</v>
      </c>
      <c r="V106" s="834" t="s">
        <v>481</v>
      </c>
      <c r="W106" s="834" t="s">
        <v>481</v>
      </c>
      <c r="X106" s="834" t="s">
        <v>481</v>
      </c>
      <c r="Y106" s="834" t="s">
        <v>1498</v>
      </c>
      <c r="Z106" s="957" t="s">
        <v>1479</v>
      </c>
      <c r="AA106" s="834" t="s">
        <v>1499</v>
      </c>
      <c r="AB106" s="834" t="s">
        <v>1499</v>
      </c>
      <c r="AC106" s="834" t="s">
        <v>455</v>
      </c>
      <c r="AD106" s="834" t="s">
        <v>1500</v>
      </c>
      <c r="AE106" s="850">
        <v>171.4</v>
      </c>
      <c r="AF106" s="850">
        <f t="shared" si="14"/>
        <v>171.4</v>
      </c>
      <c r="AG106" s="850">
        <f t="shared" si="11"/>
        <v>0</v>
      </c>
      <c r="AH106" s="856">
        <v>79.8</v>
      </c>
      <c r="AI106" s="851">
        <f>AH106/AE106</f>
        <v>0.46557759626604434</v>
      </c>
      <c r="AJ106" s="917">
        <f>AH106/44850.5</f>
        <v>1.7792443785465044E-3</v>
      </c>
      <c r="AK106" s="856">
        <v>68</v>
      </c>
      <c r="AL106" s="851">
        <f>AK106/AE106</f>
        <v>0.39673278879813301</v>
      </c>
      <c r="AM106" s="851"/>
      <c r="AN106" s="856">
        <v>23.6</v>
      </c>
      <c r="AO106" s="856"/>
      <c r="AP106" s="851">
        <f>AN106/AE106</f>
        <v>0.13768961493582263</v>
      </c>
      <c r="AQ106" s="850"/>
      <c r="AR106" s="850"/>
      <c r="AS106" s="851" t="s">
        <v>481</v>
      </c>
      <c r="AT106" s="850"/>
      <c r="AU106" s="851" t="s">
        <v>481</v>
      </c>
      <c r="AV106" s="834" t="s">
        <v>481</v>
      </c>
      <c r="AW106" s="834" t="s">
        <v>481</v>
      </c>
      <c r="AX106" s="834" t="s">
        <v>481</v>
      </c>
      <c r="AY106" s="834" t="s">
        <v>457</v>
      </c>
      <c r="AZ106" s="834" t="s">
        <v>1501</v>
      </c>
      <c r="BA106" s="834" t="s">
        <v>481</v>
      </c>
      <c r="BB106" s="850" t="s">
        <v>481</v>
      </c>
      <c r="BC106" s="864">
        <v>80</v>
      </c>
      <c r="BD106" s="917">
        <f>BC106/46118.5</f>
        <v>1.7346617951581253E-3</v>
      </c>
      <c r="BE106" s="853">
        <v>309</v>
      </c>
      <c r="BF106" s="853">
        <v>309</v>
      </c>
      <c r="BG106" s="853">
        <v>189</v>
      </c>
      <c r="BH106" s="853">
        <v>43</v>
      </c>
      <c r="BI106" s="853">
        <v>0</v>
      </c>
      <c r="BJ106" s="853">
        <v>25</v>
      </c>
      <c r="BK106" s="853">
        <v>4</v>
      </c>
      <c r="BL106" s="853">
        <v>0</v>
      </c>
      <c r="BM106" s="853">
        <v>5</v>
      </c>
      <c r="BN106" s="853">
        <v>26</v>
      </c>
      <c r="BO106" s="853">
        <v>22</v>
      </c>
      <c r="BP106" s="853">
        <v>19</v>
      </c>
      <c r="BQ106" s="853">
        <v>13</v>
      </c>
      <c r="BR106" s="853">
        <v>18</v>
      </c>
      <c r="BS106" s="853">
        <v>14</v>
      </c>
      <c r="BT106" s="853">
        <v>0</v>
      </c>
      <c r="BU106" s="853">
        <v>0</v>
      </c>
      <c r="BV106" s="853">
        <v>0</v>
      </c>
      <c r="BW106" s="853">
        <v>0</v>
      </c>
      <c r="BX106" s="853">
        <v>0</v>
      </c>
      <c r="BY106" s="853">
        <v>0</v>
      </c>
      <c r="BZ106" s="853">
        <v>0</v>
      </c>
      <c r="CA106" s="853">
        <v>0</v>
      </c>
      <c r="CB106" s="853">
        <v>0</v>
      </c>
      <c r="CC106" s="854">
        <f t="shared" si="15"/>
        <v>189</v>
      </c>
      <c r="CD106" s="855">
        <f t="shared" si="12"/>
        <v>189</v>
      </c>
      <c r="CE106" s="855">
        <f t="shared" si="13"/>
        <v>0</v>
      </c>
      <c r="CF106" s="856">
        <v>337.3</v>
      </c>
      <c r="CG106" s="834" t="s">
        <v>1482</v>
      </c>
      <c r="CH106" s="834" t="s">
        <v>481</v>
      </c>
      <c r="CI106" s="851">
        <v>0.53700000000000003</v>
      </c>
      <c r="CJ106" s="856">
        <v>628.423</v>
      </c>
      <c r="CK106" s="860" t="s">
        <v>1483</v>
      </c>
      <c r="CL106" s="834" t="s">
        <v>451</v>
      </c>
      <c r="CM106" s="834" t="s">
        <v>481</v>
      </c>
      <c r="CN106" s="834" t="s">
        <v>481</v>
      </c>
      <c r="CO106" s="853" t="s">
        <v>481</v>
      </c>
      <c r="CP106" s="853" t="s">
        <v>481</v>
      </c>
      <c r="CQ106" s="853">
        <v>2</v>
      </c>
      <c r="CR106" s="834" t="s">
        <v>457</v>
      </c>
      <c r="CS106" s="834" t="s">
        <v>1502</v>
      </c>
      <c r="CT106" s="853">
        <v>3100</v>
      </c>
      <c r="CU106" s="834" t="s">
        <v>457</v>
      </c>
      <c r="CV106" s="834" t="s">
        <v>1503</v>
      </c>
      <c r="CW106" s="853">
        <v>13500</v>
      </c>
      <c r="CX106" s="853" t="s">
        <v>451</v>
      </c>
      <c r="CY106" s="853" t="s">
        <v>481</v>
      </c>
      <c r="CZ106" s="853" t="s">
        <v>481</v>
      </c>
      <c r="DA106" s="853" t="s">
        <v>451</v>
      </c>
      <c r="DB106" s="853" t="s">
        <v>481</v>
      </c>
      <c r="DC106" s="853" t="s">
        <v>481</v>
      </c>
      <c r="DD106" s="834" t="s">
        <v>451</v>
      </c>
      <c r="DE106" s="834" t="s">
        <v>481</v>
      </c>
      <c r="DF106" s="853" t="s">
        <v>481</v>
      </c>
      <c r="DG106" s="834" t="s">
        <v>451</v>
      </c>
      <c r="DH106" s="834" t="s">
        <v>481</v>
      </c>
      <c r="DI106" s="853" t="s">
        <v>481</v>
      </c>
      <c r="DJ106" s="834" t="s">
        <v>451</v>
      </c>
      <c r="DK106" s="834" t="s">
        <v>481</v>
      </c>
      <c r="DL106" s="853" t="s">
        <v>481</v>
      </c>
      <c r="DM106" s="834" t="s">
        <v>451</v>
      </c>
      <c r="DN106" s="834" t="s">
        <v>481</v>
      </c>
      <c r="DO106" s="853" t="s">
        <v>481</v>
      </c>
      <c r="DP106" s="834" t="s">
        <v>457</v>
      </c>
      <c r="DQ106" s="834" t="s">
        <v>1504</v>
      </c>
      <c r="DR106" s="853">
        <v>450</v>
      </c>
      <c r="DS106" s="834" t="s">
        <v>457</v>
      </c>
      <c r="DT106" s="834" t="s">
        <v>1505</v>
      </c>
      <c r="DU106" s="853">
        <v>12500</v>
      </c>
      <c r="DV106" s="853" t="s">
        <v>451</v>
      </c>
      <c r="DW106" s="853" t="s">
        <v>481</v>
      </c>
      <c r="DX106" s="853" t="s">
        <v>481</v>
      </c>
      <c r="DY106" s="834" t="s">
        <v>451</v>
      </c>
      <c r="DZ106" s="834" t="s">
        <v>481</v>
      </c>
      <c r="EA106" s="853" t="s">
        <v>481</v>
      </c>
      <c r="EB106" s="834" t="s">
        <v>451</v>
      </c>
      <c r="EC106" s="834" t="s">
        <v>481</v>
      </c>
      <c r="ED106" s="853" t="s">
        <v>481</v>
      </c>
      <c r="EE106" s="834" t="s">
        <v>457</v>
      </c>
      <c r="EF106" s="834" t="s">
        <v>623</v>
      </c>
      <c r="EG106" s="853">
        <v>23</v>
      </c>
      <c r="EH106" s="853" t="s">
        <v>451</v>
      </c>
      <c r="EI106" s="853" t="s">
        <v>481</v>
      </c>
      <c r="EJ106" s="853" t="s">
        <v>481</v>
      </c>
      <c r="EK106" s="834" t="s">
        <v>451</v>
      </c>
      <c r="EL106" s="834" t="s">
        <v>481</v>
      </c>
      <c r="EM106" s="853" t="s">
        <v>481</v>
      </c>
      <c r="EN106" s="863">
        <v>1</v>
      </c>
      <c r="EO106" s="834" t="s">
        <v>481</v>
      </c>
      <c r="EP106" s="853">
        <v>93</v>
      </c>
      <c r="EQ106" s="834" t="s">
        <v>451</v>
      </c>
      <c r="ER106" s="834" t="s">
        <v>481</v>
      </c>
      <c r="ES106" s="150" t="s">
        <v>1506</v>
      </c>
      <c r="ET106" s="834" t="s">
        <v>481</v>
      </c>
      <c r="EU106" s="834" t="s">
        <v>481</v>
      </c>
      <c r="EV106" s="834" t="s">
        <v>1507</v>
      </c>
      <c r="EW106" s="834" t="s">
        <v>481</v>
      </c>
      <c r="EX106" s="834" t="s">
        <v>1508</v>
      </c>
      <c r="EY106" s="834" t="s">
        <v>481</v>
      </c>
      <c r="EZ106" s="834" t="s">
        <v>481</v>
      </c>
      <c r="FA106" s="834" t="s">
        <v>1509</v>
      </c>
      <c r="FB106" s="834" t="s">
        <v>1510</v>
      </c>
      <c r="FC106" s="150" t="s">
        <v>1511</v>
      </c>
      <c r="FD106" s="834" t="s">
        <v>1491</v>
      </c>
      <c r="FE106" s="834" t="s">
        <v>1512</v>
      </c>
      <c r="FF106" s="150" t="s">
        <v>1493</v>
      </c>
    </row>
    <row r="107" spans="5:162" ht="79" customHeight="1" x14ac:dyDescent="0.2">
      <c r="E107" s="1101" t="s">
        <v>8719</v>
      </c>
      <c r="F107" s="1101" t="s">
        <v>8687</v>
      </c>
      <c r="G107" s="847" t="s">
        <v>37</v>
      </c>
      <c r="H107" s="847" t="s">
        <v>121</v>
      </c>
      <c r="I107" s="847"/>
      <c r="J107" s="834" t="s">
        <v>1513</v>
      </c>
      <c r="K107" s="834" t="s">
        <v>850</v>
      </c>
      <c r="L107" s="848">
        <v>2020</v>
      </c>
      <c r="M107" s="849">
        <v>43983</v>
      </c>
      <c r="N107" s="849">
        <v>44561</v>
      </c>
      <c r="O107" s="834" t="s">
        <v>1514</v>
      </c>
      <c r="P107" s="834"/>
      <c r="Q107" s="899" t="s">
        <v>1514</v>
      </c>
      <c r="R107" s="150" t="s">
        <v>1515</v>
      </c>
      <c r="S107" s="834" t="s">
        <v>481</v>
      </c>
      <c r="T107" s="958" t="s">
        <v>481</v>
      </c>
      <c r="U107" s="834" t="s">
        <v>481</v>
      </c>
      <c r="V107" s="834" t="s">
        <v>481</v>
      </c>
      <c r="W107" s="834" t="s">
        <v>481</v>
      </c>
      <c r="X107" s="834" t="s">
        <v>481</v>
      </c>
      <c r="Y107" s="834" t="s">
        <v>481</v>
      </c>
      <c r="Z107" s="834" t="s">
        <v>481</v>
      </c>
      <c r="AA107" s="834" t="s">
        <v>1516</v>
      </c>
      <c r="AB107" s="834" t="s">
        <v>1516</v>
      </c>
      <c r="AC107" s="834" t="s">
        <v>455</v>
      </c>
      <c r="AD107" s="834" t="s">
        <v>732</v>
      </c>
      <c r="AE107" s="850">
        <v>12.252000000000001</v>
      </c>
      <c r="AF107" s="850">
        <f t="shared" si="14"/>
        <v>12.252000000000001</v>
      </c>
      <c r="AG107" s="850">
        <f t="shared" si="11"/>
        <v>0</v>
      </c>
      <c r="AH107" s="857">
        <v>0.57699999999999996</v>
      </c>
      <c r="AI107" s="851">
        <f>AH107/AE107</f>
        <v>4.709435194253999E-2</v>
      </c>
      <c r="AJ107" s="959">
        <f>AH107/44850.5</f>
        <v>1.2864962486482871E-5</v>
      </c>
      <c r="AK107" s="857">
        <v>5.8360000000000003</v>
      </c>
      <c r="AL107" s="851">
        <f>AK107/AE107</f>
        <v>0.47633039503754487</v>
      </c>
      <c r="AM107" s="851"/>
      <c r="AN107" s="850">
        <v>0.56999999999999995</v>
      </c>
      <c r="AO107" s="850"/>
      <c r="AP107" s="851">
        <f>AN107/AE107</f>
        <v>4.6523016650342794E-2</v>
      </c>
      <c r="AQ107" s="857">
        <v>0.97</v>
      </c>
      <c r="AR107" s="857"/>
      <c r="AS107" s="851">
        <f>AQ107/AE107</f>
        <v>7.9170747633039495E-2</v>
      </c>
      <c r="AT107" s="857">
        <v>4.2990000000000004</v>
      </c>
      <c r="AU107" s="851">
        <f>AT107/AE107</f>
        <v>0.3508814887365328</v>
      </c>
      <c r="AV107" s="834" t="s">
        <v>858</v>
      </c>
      <c r="AW107" s="834" t="s">
        <v>488</v>
      </c>
      <c r="AX107" s="834" t="s">
        <v>1516</v>
      </c>
      <c r="AY107" s="834" t="s">
        <v>457</v>
      </c>
      <c r="AZ107" s="834" t="s">
        <v>1517</v>
      </c>
      <c r="BA107" s="150" t="s">
        <v>1518</v>
      </c>
      <c r="BB107" s="857">
        <v>1.5329999999999999</v>
      </c>
      <c r="BC107" s="857">
        <v>2.2200000000000002</v>
      </c>
      <c r="BD107" s="917">
        <f>BC107/46118.5</f>
        <v>4.8136864815637981E-5</v>
      </c>
      <c r="BE107" s="853">
        <v>31</v>
      </c>
      <c r="BF107" s="853">
        <v>31</v>
      </c>
      <c r="BG107" s="853">
        <v>19</v>
      </c>
      <c r="BH107" s="853">
        <v>0</v>
      </c>
      <c r="BI107" s="853">
        <v>2</v>
      </c>
      <c r="BJ107" s="853">
        <v>1</v>
      </c>
      <c r="BK107" s="853">
        <v>0</v>
      </c>
      <c r="BL107" s="853">
        <v>0</v>
      </c>
      <c r="BM107" s="853">
        <v>0</v>
      </c>
      <c r="BN107" s="853">
        <v>0</v>
      </c>
      <c r="BO107" s="853">
        <v>0</v>
      </c>
      <c r="BP107" s="853">
        <v>5</v>
      </c>
      <c r="BQ107" s="853">
        <v>0</v>
      </c>
      <c r="BR107" s="853">
        <v>2</v>
      </c>
      <c r="BS107" s="853">
        <v>2</v>
      </c>
      <c r="BT107" s="853">
        <v>0</v>
      </c>
      <c r="BU107" s="853">
        <v>7</v>
      </c>
      <c r="BV107" s="853">
        <v>0</v>
      </c>
      <c r="BW107" s="853">
        <v>0</v>
      </c>
      <c r="BX107" s="853">
        <v>0</v>
      </c>
      <c r="BY107" s="853">
        <v>0</v>
      </c>
      <c r="BZ107" s="853">
        <v>0</v>
      </c>
      <c r="CA107" s="853">
        <v>0</v>
      </c>
      <c r="CB107" s="853">
        <v>0</v>
      </c>
      <c r="CC107" s="854">
        <f t="shared" si="15"/>
        <v>19</v>
      </c>
      <c r="CD107" s="855">
        <f t="shared" si="12"/>
        <v>19</v>
      </c>
      <c r="CE107" s="855">
        <f t="shared" si="13"/>
        <v>0</v>
      </c>
      <c r="CF107" s="856">
        <v>12.721</v>
      </c>
      <c r="CG107" s="834" t="s">
        <v>481</v>
      </c>
      <c r="CH107" s="834" t="s">
        <v>481</v>
      </c>
      <c r="CI107" s="851">
        <f>CF107/CJ107</f>
        <v>2.0242734591190966E-2</v>
      </c>
      <c r="CJ107" s="856">
        <v>628.423</v>
      </c>
      <c r="CK107" s="860" t="s">
        <v>1483</v>
      </c>
      <c r="CL107" s="834" t="s">
        <v>451</v>
      </c>
      <c r="CM107" s="834" t="s">
        <v>481</v>
      </c>
      <c r="CN107" s="834" t="s">
        <v>481</v>
      </c>
      <c r="CO107" s="853" t="s">
        <v>481</v>
      </c>
      <c r="CP107" s="853" t="s">
        <v>481</v>
      </c>
      <c r="CQ107" s="853">
        <v>2</v>
      </c>
      <c r="CR107" s="834" t="s">
        <v>451</v>
      </c>
      <c r="CS107" s="834" t="s">
        <v>481</v>
      </c>
      <c r="CT107" s="853" t="s">
        <v>481</v>
      </c>
      <c r="CU107" s="834" t="s">
        <v>457</v>
      </c>
      <c r="CV107" s="834" t="s">
        <v>1519</v>
      </c>
      <c r="CW107" s="853">
        <v>2200</v>
      </c>
      <c r="CX107" s="834" t="s">
        <v>451</v>
      </c>
      <c r="CY107" s="853" t="s">
        <v>481</v>
      </c>
      <c r="CZ107" s="853" t="s">
        <v>481</v>
      </c>
      <c r="DA107" s="834" t="s">
        <v>451</v>
      </c>
      <c r="DB107" s="853" t="s">
        <v>481</v>
      </c>
      <c r="DC107" s="853" t="s">
        <v>481</v>
      </c>
      <c r="DD107" s="834" t="s">
        <v>451</v>
      </c>
      <c r="DE107" s="834" t="s">
        <v>481</v>
      </c>
      <c r="DF107" s="853" t="s">
        <v>481</v>
      </c>
      <c r="DG107" s="834" t="s">
        <v>451</v>
      </c>
      <c r="DH107" s="834" t="s">
        <v>481</v>
      </c>
      <c r="DI107" s="853" t="s">
        <v>481</v>
      </c>
      <c r="DJ107" s="834" t="s">
        <v>451</v>
      </c>
      <c r="DK107" s="834" t="s">
        <v>481</v>
      </c>
      <c r="DL107" s="853" t="s">
        <v>481</v>
      </c>
      <c r="DM107" s="834" t="s">
        <v>451</v>
      </c>
      <c r="DN107" s="834" t="s">
        <v>481</v>
      </c>
      <c r="DO107" s="853" t="s">
        <v>481</v>
      </c>
      <c r="DP107" s="834" t="s">
        <v>451</v>
      </c>
      <c r="DQ107" s="834" t="s">
        <v>481</v>
      </c>
      <c r="DR107" s="853" t="s">
        <v>481</v>
      </c>
      <c r="DS107" s="834" t="s">
        <v>457</v>
      </c>
      <c r="DT107" s="834" t="s">
        <v>1519</v>
      </c>
      <c r="DU107" s="853">
        <v>2000</v>
      </c>
      <c r="DV107" s="834" t="s">
        <v>451</v>
      </c>
      <c r="DW107" s="853" t="s">
        <v>481</v>
      </c>
      <c r="DX107" s="853" t="s">
        <v>481</v>
      </c>
      <c r="DY107" s="834" t="s">
        <v>451</v>
      </c>
      <c r="DZ107" s="834" t="s">
        <v>481</v>
      </c>
      <c r="EA107" s="853" t="s">
        <v>481</v>
      </c>
      <c r="EB107" s="834" t="s">
        <v>451</v>
      </c>
      <c r="EC107" s="834" t="s">
        <v>481</v>
      </c>
      <c r="ED107" s="853" t="s">
        <v>481</v>
      </c>
      <c r="EE107" s="834" t="s">
        <v>451</v>
      </c>
      <c r="EF107" s="834" t="s">
        <v>481</v>
      </c>
      <c r="EG107" s="853" t="s">
        <v>481</v>
      </c>
      <c r="EH107" s="834" t="s">
        <v>451</v>
      </c>
      <c r="EI107" s="853" t="s">
        <v>481</v>
      </c>
      <c r="EJ107" s="853" t="s">
        <v>481</v>
      </c>
      <c r="EK107" s="834" t="s">
        <v>451</v>
      </c>
      <c r="EL107" s="834" t="s">
        <v>481</v>
      </c>
      <c r="EM107" s="853" t="s">
        <v>481</v>
      </c>
      <c r="EN107" s="834" t="s">
        <v>1520</v>
      </c>
      <c r="EO107" s="834" t="s">
        <v>1521</v>
      </c>
      <c r="EP107" s="834">
        <v>20</v>
      </c>
      <c r="EQ107" s="834" t="s">
        <v>451</v>
      </c>
      <c r="ER107" s="834" t="s">
        <v>481</v>
      </c>
      <c r="ES107" s="150" t="s">
        <v>1518</v>
      </c>
      <c r="ET107" s="834" t="s">
        <v>481</v>
      </c>
      <c r="EU107" s="834" t="s">
        <v>481</v>
      </c>
      <c r="EV107" s="834" t="s">
        <v>481</v>
      </c>
      <c r="EW107" s="834" t="s">
        <v>481</v>
      </c>
      <c r="EX107" s="834" t="s">
        <v>481</v>
      </c>
      <c r="EY107" s="834" t="s">
        <v>481</v>
      </c>
      <c r="EZ107" s="834" t="s">
        <v>481</v>
      </c>
      <c r="FA107" s="899" t="s">
        <v>1522</v>
      </c>
      <c r="FB107" s="834" t="s">
        <v>1523</v>
      </c>
      <c r="FC107" s="150" t="s">
        <v>1524</v>
      </c>
      <c r="FD107" s="834" t="s">
        <v>1491</v>
      </c>
      <c r="FE107" s="834" t="s">
        <v>1492</v>
      </c>
      <c r="FF107" s="834" t="s">
        <v>1493</v>
      </c>
    </row>
    <row r="108" spans="5:162" ht="64" customHeight="1" x14ac:dyDescent="0.2">
      <c r="E108" s="1101" t="s">
        <v>8719</v>
      </c>
      <c r="F108" s="1101" t="s">
        <v>8687</v>
      </c>
      <c r="G108" s="847" t="s">
        <v>37</v>
      </c>
      <c r="H108" s="847" t="s">
        <v>121</v>
      </c>
      <c r="I108" s="847"/>
      <c r="J108" s="834" t="s">
        <v>1525</v>
      </c>
      <c r="K108" s="834" t="s">
        <v>1525</v>
      </c>
      <c r="L108" s="848">
        <v>2021</v>
      </c>
      <c r="M108" s="849">
        <v>43983</v>
      </c>
      <c r="N108" s="849">
        <v>44561</v>
      </c>
      <c r="O108" s="834" t="s">
        <v>1514</v>
      </c>
      <c r="P108" s="834"/>
      <c r="Q108" s="899" t="s">
        <v>1514</v>
      </c>
      <c r="R108" s="150" t="s">
        <v>1515</v>
      </c>
      <c r="S108" s="834" t="s">
        <v>481</v>
      </c>
      <c r="T108" s="958" t="s">
        <v>481</v>
      </c>
      <c r="U108" s="834" t="s">
        <v>481</v>
      </c>
      <c r="V108" s="834" t="s">
        <v>481</v>
      </c>
      <c r="W108" s="834" t="s">
        <v>481</v>
      </c>
      <c r="X108" s="834" t="s">
        <v>481</v>
      </c>
      <c r="Y108" s="834" t="s">
        <v>481</v>
      </c>
      <c r="Z108" s="834" t="s">
        <v>481</v>
      </c>
      <c r="AA108" s="834" t="s">
        <v>1516</v>
      </c>
      <c r="AB108" s="834" t="s">
        <v>1516</v>
      </c>
      <c r="AC108" s="834" t="s">
        <v>455</v>
      </c>
      <c r="AD108" s="834" t="s">
        <v>732</v>
      </c>
      <c r="AE108" s="850">
        <v>174.709</v>
      </c>
      <c r="AF108" s="850">
        <f t="shared" si="14"/>
        <v>174.709</v>
      </c>
      <c r="AG108" s="850">
        <f t="shared" si="11"/>
        <v>0</v>
      </c>
      <c r="AH108" s="857">
        <v>1.5920000000000001</v>
      </c>
      <c r="AI108" s="851">
        <f>AH108/AE108</f>
        <v>9.1122953024744009E-3</v>
      </c>
      <c r="AJ108" s="959">
        <f>AH108/44850.5</f>
        <v>3.5495702389048059E-5</v>
      </c>
      <c r="AK108" s="857">
        <v>13.090999999999999</v>
      </c>
      <c r="AL108" s="851">
        <f>AK108/AE108</f>
        <v>7.4930312691389681E-2</v>
      </c>
      <c r="AM108" s="851"/>
      <c r="AN108" s="850">
        <v>2.4289999999999998</v>
      </c>
      <c r="AO108" s="850"/>
      <c r="AP108" s="851">
        <f>AN108/AE108</f>
        <v>1.3903118900571807E-2</v>
      </c>
      <c r="AQ108" s="857">
        <v>0</v>
      </c>
      <c r="AR108" s="857"/>
      <c r="AS108" s="851">
        <f>AQ108/AE108</f>
        <v>0</v>
      </c>
      <c r="AT108" s="857">
        <v>157.59700000000001</v>
      </c>
      <c r="AU108" s="851">
        <f>AT108/AE108</f>
        <v>0.90205427310556419</v>
      </c>
      <c r="AV108" s="834" t="s">
        <v>858</v>
      </c>
      <c r="AW108" s="834" t="s">
        <v>488</v>
      </c>
      <c r="AX108" s="834" t="s">
        <v>1516</v>
      </c>
      <c r="AY108" s="834" t="s">
        <v>457</v>
      </c>
      <c r="AZ108" s="834" t="s">
        <v>1517</v>
      </c>
      <c r="BA108" s="150" t="s">
        <v>1518</v>
      </c>
      <c r="BB108" s="857">
        <v>2.4289999999999998</v>
      </c>
      <c r="BC108" s="857">
        <v>0</v>
      </c>
      <c r="BD108" s="917">
        <f>BC108/46118.5</f>
        <v>0</v>
      </c>
      <c r="BE108" s="853">
        <v>12</v>
      </c>
      <c r="BF108" s="853">
        <v>12</v>
      </c>
      <c r="BG108" s="853">
        <v>5</v>
      </c>
      <c r="BH108" s="853">
        <v>1</v>
      </c>
      <c r="BI108" s="853">
        <v>0</v>
      </c>
      <c r="BJ108" s="853">
        <v>0</v>
      </c>
      <c r="BK108" s="853">
        <v>0</v>
      </c>
      <c r="BL108" s="853">
        <v>0</v>
      </c>
      <c r="BM108" s="853">
        <v>1</v>
      </c>
      <c r="BN108" s="853">
        <v>0</v>
      </c>
      <c r="BO108" s="853">
        <v>0</v>
      </c>
      <c r="BP108" s="853">
        <v>3</v>
      </c>
      <c r="BQ108" s="853">
        <v>0</v>
      </c>
      <c r="BR108" s="853">
        <v>0</v>
      </c>
      <c r="BS108" s="853">
        <v>0</v>
      </c>
      <c r="BT108" s="853">
        <v>0</v>
      </c>
      <c r="BU108" s="853">
        <v>0</v>
      </c>
      <c r="BV108" s="853">
        <v>0</v>
      </c>
      <c r="BW108" s="853">
        <v>0</v>
      </c>
      <c r="BX108" s="853">
        <v>0</v>
      </c>
      <c r="BY108" s="853">
        <v>0</v>
      </c>
      <c r="BZ108" s="853">
        <v>0</v>
      </c>
      <c r="CA108" s="853">
        <v>0</v>
      </c>
      <c r="CB108" s="853">
        <v>0</v>
      </c>
      <c r="CC108" s="854">
        <f t="shared" si="15"/>
        <v>5</v>
      </c>
      <c r="CD108" s="855">
        <f t="shared" si="12"/>
        <v>5</v>
      </c>
      <c r="CE108" s="855">
        <f t="shared" si="13"/>
        <v>0</v>
      </c>
      <c r="CF108" s="856">
        <v>75.328999999999994</v>
      </c>
      <c r="CG108" s="834" t="s">
        <v>481</v>
      </c>
      <c r="CH108" s="834" t="s">
        <v>481</v>
      </c>
      <c r="CI108" s="851">
        <f>CF108/CJ108</f>
        <v>0.11986989655057181</v>
      </c>
      <c r="CJ108" s="856">
        <v>628.423</v>
      </c>
      <c r="CK108" s="860" t="s">
        <v>1483</v>
      </c>
      <c r="CL108" s="834" t="s">
        <v>451</v>
      </c>
      <c r="CM108" s="834" t="s">
        <v>481</v>
      </c>
      <c r="CN108" s="834" t="s">
        <v>481</v>
      </c>
      <c r="CO108" s="853" t="s">
        <v>481</v>
      </c>
      <c r="CP108" s="853" t="s">
        <v>481</v>
      </c>
      <c r="CQ108" s="853">
        <v>2</v>
      </c>
      <c r="CR108" s="834" t="s">
        <v>451</v>
      </c>
      <c r="CS108" s="834" t="s">
        <v>481</v>
      </c>
      <c r="CT108" s="853" t="s">
        <v>481</v>
      </c>
      <c r="CU108" s="834" t="s">
        <v>457</v>
      </c>
      <c r="CV108" s="834" t="s">
        <v>1519</v>
      </c>
      <c r="CW108" s="853">
        <v>1000</v>
      </c>
      <c r="CX108" s="834" t="s">
        <v>451</v>
      </c>
      <c r="CY108" s="853" t="s">
        <v>481</v>
      </c>
      <c r="CZ108" s="853" t="s">
        <v>481</v>
      </c>
      <c r="DA108" s="834" t="s">
        <v>451</v>
      </c>
      <c r="DB108" s="853" t="s">
        <v>481</v>
      </c>
      <c r="DC108" s="853" t="s">
        <v>481</v>
      </c>
      <c r="DD108" s="834" t="s">
        <v>451</v>
      </c>
      <c r="DE108" s="834" t="s">
        <v>481</v>
      </c>
      <c r="DF108" s="853" t="s">
        <v>481</v>
      </c>
      <c r="DG108" s="834" t="s">
        <v>451</v>
      </c>
      <c r="DH108" s="834" t="s">
        <v>481</v>
      </c>
      <c r="DI108" s="853" t="s">
        <v>481</v>
      </c>
      <c r="DJ108" s="834" t="s">
        <v>451</v>
      </c>
      <c r="DK108" s="834" t="s">
        <v>481</v>
      </c>
      <c r="DL108" s="853" t="s">
        <v>481</v>
      </c>
      <c r="DM108" s="834" t="s">
        <v>451</v>
      </c>
      <c r="DN108" s="834" t="s">
        <v>481</v>
      </c>
      <c r="DO108" s="853" t="s">
        <v>481</v>
      </c>
      <c r="DP108" s="834" t="s">
        <v>451</v>
      </c>
      <c r="DQ108" s="834" t="s">
        <v>481</v>
      </c>
      <c r="DR108" s="853" t="s">
        <v>481</v>
      </c>
      <c r="DS108" s="834" t="s">
        <v>457</v>
      </c>
      <c r="DT108" s="834" t="s">
        <v>1519</v>
      </c>
      <c r="DU108" s="853">
        <v>1000</v>
      </c>
      <c r="DV108" s="834" t="s">
        <v>451</v>
      </c>
      <c r="DW108" s="853" t="s">
        <v>481</v>
      </c>
      <c r="DX108" s="853" t="s">
        <v>481</v>
      </c>
      <c r="DY108" s="834" t="s">
        <v>451</v>
      </c>
      <c r="DZ108" s="834" t="s">
        <v>481</v>
      </c>
      <c r="EA108" s="853" t="s">
        <v>481</v>
      </c>
      <c r="EB108" s="834" t="s">
        <v>451</v>
      </c>
      <c r="EC108" s="834" t="s">
        <v>481</v>
      </c>
      <c r="ED108" s="853" t="s">
        <v>481</v>
      </c>
      <c r="EE108" s="834" t="s">
        <v>451</v>
      </c>
      <c r="EF108" s="834" t="s">
        <v>481</v>
      </c>
      <c r="EG108" s="853" t="s">
        <v>481</v>
      </c>
      <c r="EH108" s="834" t="s">
        <v>451</v>
      </c>
      <c r="EI108" s="853" t="s">
        <v>481</v>
      </c>
      <c r="EJ108" s="853" t="s">
        <v>481</v>
      </c>
      <c r="EK108" s="834" t="s">
        <v>451</v>
      </c>
      <c r="EL108" s="834" t="s">
        <v>481</v>
      </c>
      <c r="EM108" s="853" t="s">
        <v>481</v>
      </c>
      <c r="EN108" s="834">
        <v>100</v>
      </c>
      <c r="EO108" s="834" t="s">
        <v>481</v>
      </c>
      <c r="EP108" s="834">
        <v>5</v>
      </c>
      <c r="EQ108" s="834" t="s">
        <v>451</v>
      </c>
      <c r="ER108" s="834" t="s">
        <v>481</v>
      </c>
      <c r="ES108" s="150" t="s">
        <v>1518</v>
      </c>
      <c r="ET108" s="834" t="s">
        <v>481</v>
      </c>
      <c r="EU108" s="834" t="s">
        <v>481</v>
      </c>
      <c r="EV108" s="834" t="s">
        <v>481</v>
      </c>
      <c r="EW108" s="834" t="s">
        <v>481</v>
      </c>
      <c r="EX108" s="834" t="s">
        <v>1526</v>
      </c>
      <c r="EY108" s="834">
        <v>6</v>
      </c>
      <c r="EZ108" s="834">
        <v>50</v>
      </c>
      <c r="FA108" s="899" t="s">
        <v>1522</v>
      </c>
      <c r="FB108" s="834" t="s">
        <v>1523</v>
      </c>
      <c r="FC108" s="150" t="s">
        <v>1524</v>
      </c>
      <c r="FD108" s="834" t="s">
        <v>1491</v>
      </c>
      <c r="FE108" s="834" t="s">
        <v>1492</v>
      </c>
      <c r="FF108" s="834" t="s">
        <v>1493</v>
      </c>
    </row>
    <row r="109" spans="5:162" ht="71" customHeight="1" x14ac:dyDescent="0.2">
      <c r="E109" s="1101" t="s">
        <v>8718</v>
      </c>
      <c r="F109" s="1101" t="s">
        <v>8687</v>
      </c>
      <c r="G109" s="847" t="s">
        <v>37</v>
      </c>
      <c r="H109" s="847" t="s">
        <v>121</v>
      </c>
      <c r="I109" s="847"/>
      <c r="J109" s="834" t="s">
        <v>1527</v>
      </c>
      <c r="K109" s="834" t="s">
        <v>1528</v>
      </c>
      <c r="L109" s="848">
        <v>2017</v>
      </c>
      <c r="M109" s="849">
        <v>44197</v>
      </c>
      <c r="N109" s="849">
        <v>44561</v>
      </c>
      <c r="O109" s="834" t="s">
        <v>1529</v>
      </c>
      <c r="P109" s="834"/>
      <c r="Q109" s="834" t="s">
        <v>1529</v>
      </c>
      <c r="R109" s="150" t="s">
        <v>1530</v>
      </c>
      <c r="S109" s="834" t="s">
        <v>481</v>
      </c>
      <c r="T109" s="834" t="s">
        <v>481</v>
      </c>
      <c r="U109" s="834" t="s">
        <v>481</v>
      </c>
      <c r="V109" s="834" t="s">
        <v>481</v>
      </c>
      <c r="W109" s="834" t="s">
        <v>481</v>
      </c>
      <c r="X109" s="834" t="s">
        <v>481</v>
      </c>
      <c r="Y109" s="834" t="s">
        <v>481</v>
      </c>
      <c r="Z109" s="834" t="s">
        <v>481</v>
      </c>
      <c r="AA109" s="834" t="s">
        <v>1531</v>
      </c>
      <c r="AB109" s="834" t="s">
        <v>1531</v>
      </c>
      <c r="AC109" s="834" t="s">
        <v>455</v>
      </c>
      <c r="AD109" s="834" t="s">
        <v>1481</v>
      </c>
      <c r="AE109" s="850">
        <v>268.42099999999999</v>
      </c>
      <c r="AF109" s="850">
        <f t="shared" si="14"/>
        <v>268.42099999999999</v>
      </c>
      <c r="AG109" s="850">
        <f t="shared" si="11"/>
        <v>0</v>
      </c>
      <c r="AH109" s="856">
        <v>3.34</v>
      </c>
      <c r="AI109" s="851">
        <f>AH109/AE109</f>
        <v>1.2443139694733273E-2</v>
      </c>
      <c r="AJ109" s="917">
        <f>AH109/44850.5</f>
        <v>7.44696268714953E-5</v>
      </c>
      <c r="AK109" s="856">
        <v>71.933999999999997</v>
      </c>
      <c r="AL109" s="851">
        <f>AK109/AE109</f>
        <v>0.26798946431165965</v>
      </c>
      <c r="AM109" s="851"/>
      <c r="AN109" s="856">
        <v>2.0670000000000002</v>
      </c>
      <c r="AO109" s="856"/>
      <c r="AP109" s="851">
        <f>AN109/AE109</f>
        <v>7.7005897452136762E-3</v>
      </c>
      <c r="AQ109" s="850">
        <v>0.121</v>
      </c>
      <c r="AR109" s="850"/>
      <c r="AS109" s="851">
        <f>AQ109/AE109</f>
        <v>4.5078440211458867E-4</v>
      </c>
      <c r="AT109" s="856">
        <v>190.959</v>
      </c>
      <c r="AU109" s="851">
        <f>AT109/AE109</f>
        <v>0.71141602184627883</v>
      </c>
      <c r="AV109" s="834" t="s">
        <v>1532</v>
      </c>
      <c r="AW109" s="834" t="s">
        <v>1107</v>
      </c>
      <c r="AX109" s="834" t="s">
        <v>1531</v>
      </c>
      <c r="AY109" s="834" t="s">
        <v>457</v>
      </c>
      <c r="AZ109" s="834" t="s">
        <v>1501</v>
      </c>
      <c r="BA109" s="834" t="s">
        <v>481</v>
      </c>
      <c r="BB109" s="834">
        <v>2.1880000000000002</v>
      </c>
      <c r="BC109" s="864">
        <v>1.899</v>
      </c>
      <c r="BD109" s="917">
        <f>BC109/46118.5</f>
        <v>4.1176534362565996E-5</v>
      </c>
      <c r="BE109" s="853">
        <v>102</v>
      </c>
      <c r="BF109" s="853">
        <v>102</v>
      </c>
      <c r="BG109" s="853">
        <v>102</v>
      </c>
      <c r="BH109" s="853">
        <v>0</v>
      </c>
      <c r="BI109" s="853">
        <v>0</v>
      </c>
      <c r="BJ109" s="853">
        <v>0</v>
      </c>
      <c r="BK109" s="853">
        <v>0</v>
      </c>
      <c r="BL109" s="853">
        <v>0</v>
      </c>
      <c r="BM109" s="853">
        <v>0</v>
      </c>
      <c r="BN109" s="853">
        <v>0</v>
      </c>
      <c r="BO109" s="853">
        <v>0</v>
      </c>
      <c r="BP109" s="853">
        <v>0</v>
      </c>
      <c r="BQ109" s="853">
        <v>78</v>
      </c>
      <c r="BR109" s="853">
        <v>0</v>
      </c>
      <c r="BS109" s="853">
        <v>24</v>
      </c>
      <c r="BT109" s="853">
        <v>0</v>
      </c>
      <c r="BU109" s="853">
        <v>0</v>
      </c>
      <c r="BV109" s="853">
        <v>0</v>
      </c>
      <c r="BW109" s="853">
        <v>0</v>
      </c>
      <c r="BX109" s="853">
        <v>0</v>
      </c>
      <c r="BY109" s="853">
        <v>0</v>
      </c>
      <c r="BZ109" s="853">
        <v>0</v>
      </c>
      <c r="CA109" s="853">
        <v>0</v>
      </c>
      <c r="CB109" s="853">
        <v>0</v>
      </c>
      <c r="CC109" s="854">
        <f t="shared" si="15"/>
        <v>102</v>
      </c>
      <c r="CD109" s="855">
        <f t="shared" si="12"/>
        <v>102</v>
      </c>
      <c r="CE109" s="855">
        <f t="shared" si="13"/>
        <v>0</v>
      </c>
      <c r="CF109" s="856">
        <v>487.79500000000002</v>
      </c>
      <c r="CG109" s="834" t="s">
        <v>1533</v>
      </c>
      <c r="CH109" s="834" t="s">
        <v>481</v>
      </c>
      <c r="CI109" s="851">
        <f>CF109/CJ109</f>
        <v>0.77622079395566368</v>
      </c>
      <c r="CJ109" s="856">
        <v>628.423</v>
      </c>
      <c r="CK109" s="860" t="s">
        <v>1483</v>
      </c>
      <c r="CL109" s="834" t="s">
        <v>451</v>
      </c>
      <c r="CM109" s="834" t="s">
        <v>481</v>
      </c>
      <c r="CN109" s="834" t="s">
        <v>481</v>
      </c>
      <c r="CO109" s="853" t="s">
        <v>481</v>
      </c>
      <c r="CP109" s="853" t="s">
        <v>481</v>
      </c>
      <c r="CQ109" s="853">
        <v>2</v>
      </c>
      <c r="CR109" s="834" t="s">
        <v>457</v>
      </c>
      <c r="CS109" s="834" t="s">
        <v>1533</v>
      </c>
      <c r="CT109" s="853">
        <v>6647</v>
      </c>
      <c r="CU109" s="834" t="s">
        <v>451</v>
      </c>
      <c r="CV109" s="834" t="s">
        <v>481</v>
      </c>
      <c r="CW109" s="853" t="s">
        <v>481</v>
      </c>
      <c r="CX109" s="853" t="s">
        <v>451</v>
      </c>
      <c r="CY109" s="853" t="s">
        <v>481</v>
      </c>
      <c r="CZ109" s="853" t="s">
        <v>481</v>
      </c>
      <c r="DA109" s="853" t="s">
        <v>451</v>
      </c>
      <c r="DB109" s="853" t="s">
        <v>481</v>
      </c>
      <c r="DC109" s="853" t="s">
        <v>481</v>
      </c>
      <c r="DD109" s="834" t="s">
        <v>451</v>
      </c>
      <c r="DE109" s="834"/>
      <c r="DF109" s="853"/>
      <c r="DG109" s="834" t="s">
        <v>451</v>
      </c>
      <c r="DH109" s="834" t="s">
        <v>481</v>
      </c>
      <c r="DI109" s="853" t="s">
        <v>481</v>
      </c>
      <c r="DJ109" s="834" t="s">
        <v>451</v>
      </c>
      <c r="DK109" s="834" t="s">
        <v>481</v>
      </c>
      <c r="DL109" s="853" t="s">
        <v>481</v>
      </c>
      <c r="DM109" s="834" t="s">
        <v>451</v>
      </c>
      <c r="DN109" s="834" t="s">
        <v>481</v>
      </c>
      <c r="DO109" s="853" t="s">
        <v>481</v>
      </c>
      <c r="DP109" s="834" t="s">
        <v>457</v>
      </c>
      <c r="DQ109" s="834" t="s">
        <v>481</v>
      </c>
      <c r="DR109" s="853">
        <v>64139</v>
      </c>
      <c r="DS109" s="834" t="s">
        <v>451</v>
      </c>
      <c r="DT109" s="834" t="s">
        <v>481</v>
      </c>
      <c r="DU109" s="853" t="s">
        <v>481</v>
      </c>
      <c r="DV109" s="853" t="s">
        <v>451</v>
      </c>
      <c r="DW109" s="853" t="s">
        <v>481</v>
      </c>
      <c r="DX109" s="853" t="s">
        <v>481</v>
      </c>
      <c r="DY109" s="834" t="s">
        <v>451</v>
      </c>
      <c r="DZ109" s="834" t="s">
        <v>481</v>
      </c>
      <c r="EA109" s="853" t="s">
        <v>481</v>
      </c>
      <c r="EB109" s="834" t="s">
        <v>451</v>
      </c>
      <c r="EC109" s="834" t="s">
        <v>481</v>
      </c>
      <c r="ED109" s="853" t="s">
        <v>481</v>
      </c>
      <c r="EE109" s="834" t="s">
        <v>451</v>
      </c>
      <c r="EF109" s="834" t="s">
        <v>481</v>
      </c>
      <c r="EG109" s="853" t="s">
        <v>481</v>
      </c>
      <c r="EH109" s="853" t="s">
        <v>451</v>
      </c>
      <c r="EI109" s="853" t="s">
        <v>481</v>
      </c>
      <c r="EJ109" s="853" t="s">
        <v>481</v>
      </c>
      <c r="EK109" s="834" t="s">
        <v>451</v>
      </c>
      <c r="EL109" s="834" t="s">
        <v>481</v>
      </c>
      <c r="EM109" s="853" t="s">
        <v>481</v>
      </c>
      <c r="EN109" s="863">
        <v>1</v>
      </c>
      <c r="EO109" s="834" t="s">
        <v>481</v>
      </c>
      <c r="EP109" s="853">
        <v>31</v>
      </c>
      <c r="EQ109" s="834" t="s">
        <v>451</v>
      </c>
      <c r="ER109" s="834" t="s">
        <v>481</v>
      </c>
      <c r="ES109" s="150" t="s">
        <v>1534</v>
      </c>
      <c r="ET109" s="834" t="s">
        <v>481</v>
      </c>
      <c r="EU109" s="834" t="s">
        <v>481</v>
      </c>
      <c r="EV109" s="834" t="s">
        <v>481</v>
      </c>
      <c r="EW109" s="834" t="s">
        <v>481</v>
      </c>
      <c r="EX109" s="834" t="s">
        <v>481</v>
      </c>
      <c r="EY109" s="834" t="s">
        <v>481</v>
      </c>
      <c r="EZ109" s="834" t="s">
        <v>481</v>
      </c>
      <c r="FA109" s="834" t="s">
        <v>1535</v>
      </c>
      <c r="FB109" s="834" t="s">
        <v>1536</v>
      </c>
      <c r="FC109" s="150" t="s">
        <v>1537</v>
      </c>
      <c r="FD109" s="834" t="s">
        <v>1491</v>
      </c>
      <c r="FE109" s="834" t="s">
        <v>1492</v>
      </c>
      <c r="FF109" s="150" t="s">
        <v>1493</v>
      </c>
    </row>
    <row r="110" spans="5:162" ht="71" customHeight="1" x14ac:dyDescent="0.2">
      <c r="E110" s="1101" t="s">
        <v>8717</v>
      </c>
      <c r="F110" s="1101" t="s">
        <v>8687</v>
      </c>
      <c r="G110" s="847" t="s">
        <v>38</v>
      </c>
      <c r="H110" s="847" t="s">
        <v>122</v>
      </c>
      <c r="I110" s="847"/>
      <c r="J110" s="848" t="s">
        <v>1538</v>
      </c>
      <c r="K110" s="848" t="s">
        <v>1538</v>
      </c>
      <c r="L110" s="848">
        <v>2020</v>
      </c>
      <c r="M110" s="960" t="s">
        <v>1539</v>
      </c>
      <c r="N110" s="960" t="s">
        <v>1540</v>
      </c>
      <c r="O110" s="834" t="s">
        <v>1541</v>
      </c>
      <c r="P110" s="834"/>
      <c r="Q110" s="834" t="s">
        <v>1542</v>
      </c>
      <c r="R110" s="834" t="s">
        <v>1543</v>
      </c>
      <c r="S110" s="834" t="s">
        <v>481</v>
      </c>
      <c r="T110" s="834"/>
      <c r="U110" s="834" t="s">
        <v>481</v>
      </c>
      <c r="V110" s="834"/>
      <c r="W110" s="834" t="s">
        <v>1544</v>
      </c>
      <c r="X110" s="834" t="s">
        <v>1545</v>
      </c>
      <c r="Y110" s="834" t="s">
        <v>1546</v>
      </c>
      <c r="Z110" s="899" t="s">
        <v>1547</v>
      </c>
      <c r="AA110" s="834" t="s">
        <v>1548</v>
      </c>
      <c r="AB110" s="847" t="s">
        <v>1549</v>
      </c>
      <c r="AC110" s="847" t="s">
        <v>1550</v>
      </c>
      <c r="AD110" s="847" t="s">
        <v>1551</v>
      </c>
      <c r="AE110" s="850">
        <v>239.73500000000001</v>
      </c>
      <c r="AF110" s="850">
        <f t="shared" si="14"/>
        <v>239.73500000000001</v>
      </c>
      <c r="AG110" s="850">
        <f t="shared" si="11"/>
        <v>0</v>
      </c>
      <c r="AH110" s="850">
        <v>239.73500000000001</v>
      </c>
      <c r="AI110" s="851">
        <v>1</v>
      </c>
      <c r="AJ110" s="851">
        <v>6.9999999999999999E-4</v>
      </c>
      <c r="AK110" s="850">
        <v>0</v>
      </c>
      <c r="AL110" s="851">
        <v>0</v>
      </c>
      <c r="AM110" s="851"/>
      <c r="AN110" s="850">
        <v>0</v>
      </c>
      <c r="AO110" s="850"/>
      <c r="AP110" s="851">
        <v>0</v>
      </c>
      <c r="AQ110" s="850">
        <v>0</v>
      </c>
      <c r="AR110" s="850"/>
      <c r="AS110" s="851">
        <v>0</v>
      </c>
      <c r="AT110" s="850">
        <v>0</v>
      </c>
      <c r="AU110" s="851">
        <v>0</v>
      </c>
      <c r="AV110" s="834" t="s">
        <v>481</v>
      </c>
      <c r="AW110" s="834" t="s">
        <v>481</v>
      </c>
      <c r="AX110" s="834" t="s">
        <v>481</v>
      </c>
      <c r="AY110" s="834" t="s">
        <v>451</v>
      </c>
      <c r="AZ110" s="834"/>
      <c r="BA110" s="834"/>
      <c r="BB110" s="834"/>
      <c r="BC110" s="852">
        <v>300</v>
      </c>
      <c r="BD110" s="961">
        <v>8.0000000000000004E-4</v>
      </c>
      <c r="BE110" s="853">
        <v>341</v>
      </c>
      <c r="BF110" s="853">
        <v>341</v>
      </c>
      <c r="BG110" s="853">
        <v>117</v>
      </c>
      <c r="BH110" s="853"/>
      <c r="BI110" s="853">
        <v>10</v>
      </c>
      <c r="BJ110" s="853">
        <v>1</v>
      </c>
      <c r="BK110" s="853"/>
      <c r="BL110" s="853"/>
      <c r="BM110" s="853">
        <v>5</v>
      </c>
      <c r="BN110" s="853"/>
      <c r="BO110" s="853"/>
      <c r="BP110" s="853">
        <v>22</v>
      </c>
      <c r="BQ110" s="853"/>
      <c r="BR110" s="853">
        <v>14</v>
      </c>
      <c r="BS110" s="853">
        <v>48</v>
      </c>
      <c r="BT110" s="853">
        <v>17</v>
      </c>
      <c r="BU110" s="853"/>
      <c r="BV110" s="853"/>
      <c r="BW110" s="853"/>
      <c r="BX110" s="853"/>
      <c r="BY110" s="853"/>
      <c r="BZ110" s="853"/>
      <c r="CA110" s="853"/>
      <c r="CB110" s="853"/>
      <c r="CC110" s="854">
        <f t="shared" si="15"/>
        <v>117</v>
      </c>
      <c r="CD110" s="855">
        <f t="shared" si="12"/>
        <v>117</v>
      </c>
      <c r="CE110" s="855">
        <f t="shared" si="13"/>
        <v>0</v>
      </c>
      <c r="CF110" s="850">
        <v>743.14499999999998</v>
      </c>
      <c r="CG110" s="834" t="s">
        <v>1546</v>
      </c>
      <c r="CH110" s="899" t="s">
        <v>1547</v>
      </c>
      <c r="CI110" s="851">
        <v>0.1308</v>
      </c>
      <c r="CJ110" s="861">
        <v>5683.9470000000001</v>
      </c>
      <c r="CK110" s="861" t="s">
        <v>1552</v>
      </c>
      <c r="CL110" s="834" t="s">
        <v>451</v>
      </c>
      <c r="CM110" s="834"/>
      <c r="CN110" s="834"/>
      <c r="CO110" s="853"/>
      <c r="CP110" s="853"/>
      <c r="CQ110" s="853"/>
      <c r="CR110" s="834" t="s">
        <v>457</v>
      </c>
      <c r="CS110" s="834" t="s">
        <v>1553</v>
      </c>
      <c r="CT110" s="853">
        <v>313263</v>
      </c>
      <c r="CU110" s="834" t="s">
        <v>457</v>
      </c>
      <c r="CV110" s="834" t="s">
        <v>1554</v>
      </c>
      <c r="CW110" s="853">
        <v>47216</v>
      </c>
      <c r="CX110" s="853" t="s">
        <v>451</v>
      </c>
      <c r="CY110" s="853" t="s">
        <v>481</v>
      </c>
      <c r="CZ110" s="853" t="s">
        <v>481</v>
      </c>
      <c r="DA110" s="853" t="s">
        <v>451</v>
      </c>
      <c r="DB110" s="853" t="s">
        <v>481</v>
      </c>
      <c r="DC110" s="853" t="s">
        <v>481</v>
      </c>
      <c r="DD110" s="834" t="s">
        <v>451</v>
      </c>
      <c r="DE110" s="834" t="s">
        <v>481</v>
      </c>
      <c r="DF110" s="853" t="s">
        <v>481</v>
      </c>
      <c r="DG110" s="834" t="s">
        <v>451</v>
      </c>
      <c r="DH110" s="834" t="s">
        <v>481</v>
      </c>
      <c r="DI110" s="853" t="s">
        <v>481</v>
      </c>
      <c r="DJ110" s="834" t="s">
        <v>451</v>
      </c>
      <c r="DK110" s="834" t="s">
        <v>481</v>
      </c>
      <c r="DL110" s="853" t="s">
        <v>481</v>
      </c>
      <c r="DM110" s="834" t="s">
        <v>451</v>
      </c>
      <c r="DN110" s="834" t="s">
        <v>481</v>
      </c>
      <c r="DO110" s="853" t="s">
        <v>481</v>
      </c>
      <c r="DP110" s="834" t="s">
        <v>451</v>
      </c>
      <c r="DQ110" s="834" t="s">
        <v>481</v>
      </c>
      <c r="DR110" s="853" t="s">
        <v>481</v>
      </c>
      <c r="DS110" s="834" t="s">
        <v>457</v>
      </c>
      <c r="DT110" s="834" t="s">
        <v>1555</v>
      </c>
      <c r="DU110" s="853">
        <v>187450</v>
      </c>
      <c r="DV110" s="853" t="s">
        <v>457</v>
      </c>
      <c r="DW110" s="853" t="s">
        <v>1556</v>
      </c>
      <c r="DX110" s="853">
        <v>173029</v>
      </c>
      <c r="DY110" s="834" t="s">
        <v>451</v>
      </c>
      <c r="DZ110" s="834" t="s">
        <v>481</v>
      </c>
      <c r="EA110" s="853" t="s">
        <v>481</v>
      </c>
      <c r="EB110" s="834" t="s">
        <v>451</v>
      </c>
      <c r="EC110" s="834" t="s">
        <v>481</v>
      </c>
      <c r="ED110" s="853" t="s">
        <v>481</v>
      </c>
      <c r="EE110" s="834" t="s">
        <v>451</v>
      </c>
      <c r="EF110" s="873"/>
      <c r="EG110" s="853"/>
      <c r="EH110" s="853" t="s">
        <v>457</v>
      </c>
      <c r="EI110" s="853" t="s">
        <v>1557</v>
      </c>
      <c r="EJ110" s="853">
        <v>13</v>
      </c>
      <c r="EK110" s="834" t="s">
        <v>451</v>
      </c>
      <c r="EL110" s="834"/>
      <c r="EM110" s="853" t="s">
        <v>481</v>
      </c>
      <c r="EN110" s="834" t="s">
        <v>451</v>
      </c>
      <c r="EO110" s="834" t="s">
        <v>1558</v>
      </c>
      <c r="EP110" s="856">
        <v>110</v>
      </c>
      <c r="EQ110" s="834" t="s">
        <v>451</v>
      </c>
      <c r="ER110" s="834" t="s">
        <v>481</v>
      </c>
      <c r="ES110" s="834" t="s">
        <v>1559</v>
      </c>
      <c r="ET110" s="834" t="s">
        <v>481</v>
      </c>
      <c r="EU110" s="834" t="s">
        <v>481</v>
      </c>
      <c r="EV110" s="834" t="s">
        <v>481</v>
      </c>
      <c r="EW110" s="834" t="s">
        <v>481</v>
      </c>
      <c r="EX110" s="834" t="s">
        <v>1560</v>
      </c>
      <c r="EY110" s="834">
        <v>2</v>
      </c>
      <c r="EZ110" s="834">
        <v>156</v>
      </c>
      <c r="FA110" s="834" t="s">
        <v>1561</v>
      </c>
      <c r="FB110" s="834" t="s">
        <v>1562</v>
      </c>
      <c r="FC110" s="834" t="s">
        <v>1563</v>
      </c>
      <c r="FD110" s="834" t="s">
        <v>1564</v>
      </c>
      <c r="FE110" s="834" t="s">
        <v>1565</v>
      </c>
      <c r="FF110" s="834" t="s">
        <v>1566</v>
      </c>
    </row>
    <row r="111" spans="5:162" ht="67" customHeight="1" x14ac:dyDescent="0.2">
      <c r="E111" s="1101" t="s">
        <v>8717</v>
      </c>
      <c r="F111" s="1101" t="s">
        <v>8688</v>
      </c>
      <c r="G111" s="847" t="s">
        <v>38</v>
      </c>
      <c r="H111" s="847" t="s">
        <v>122</v>
      </c>
      <c r="I111" s="834" t="s">
        <v>3516</v>
      </c>
      <c r="J111" s="269" t="s">
        <v>3766</v>
      </c>
      <c r="K111" s="269" t="s">
        <v>481</v>
      </c>
      <c r="L111" s="269" t="s">
        <v>3990</v>
      </c>
      <c r="M111" s="870">
        <v>44103</v>
      </c>
      <c r="N111" s="870">
        <v>44298</v>
      </c>
      <c r="O111" s="269" t="s">
        <v>4243</v>
      </c>
      <c r="P111" s="269" t="s">
        <v>4444</v>
      </c>
      <c r="Q111" s="269" t="s">
        <v>481</v>
      </c>
      <c r="R111" s="269" t="s">
        <v>481</v>
      </c>
      <c r="S111" s="269" t="s">
        <v>4963</v>
      </c>
      <c r="T111" s="269" t="s">
        <v>5134</v>
      </c>
      <c r="U111" s="269" t="s">
        <v>481</v>
      </c>
      <c r="V111" s="269" t="s">
        <v>481</v>
      </c>
      <c r="W111" s="269"/>
      <c r="X111" s="269"/>
      <c r="Y111" s="269"/>
      <c r="Z111" s="269"/>
      <c r="AA111" s="269" t="s">
        <v>5423</v>
      </c>
      <c r="AB111" s="269" t="s">
        <v>5423</v>
      </c>
      <c r="AC111" s="269" t="s">
        <v>5750</v>
      </c>
      <c r="AD111" s="269" t="s">
        <v>5873</v>
      </c>
      <c r="AE111" s="871">
        <v>0.3</v>
      </c>
      <c r="AF111" s="850">
        <f t="shared" si="14"/>
        <v>0.3</v>
      </c>
      <c r="AG111" s="850">
        <f t="shared" si="11"/>
        <v>0</v>
      </c>
      <c r="AH111" s="269"/>
      <c r="AI111" s="269"/>
      <c r="AJ111" s="269"/>
      <c r="AK111" s="269">
        <v>0.3</v>
      </c>
      <c r="AL111" s="224">
        <v>1</v>
      </c>
      <c r="AM111" s="224">
        <v>7.0000000000000001E-3</v>
      </c>
      <c r="AN111" s="269">
        <v>0</v>
      </c>
      <c r="AO111" s="269">
        <v>0</v>
      </c>
      <c r="AP111" s="269">
        <v>0</v>
      </c>
      <c r="AQ111" s="269">
        <v>0</v>
      </c>
      <c r="AR111" s="269">
        <v>0</v>
      </c>
      <c r="AS111" s="269">
        <v>0</v>
      </c>
      <c r="AT111" s="269"/>
      <c r="AU111" s="269"/>
      <c r="AV111" s="269"/>
      <c r="AW111" s="269"/>
      <c r="AX111" s="269"/>
      <c r="AY111" s="269" t="s">
        <v>451</v>
      </c>
      <c r="AZ111" s="269" t="s">
        <v>481</v>
      </c>
      <c r="BA111" s="269" t="s">
        <v>481</v>
      </c>
      <c r="BB111" s="269" t="s">
        <v>481</v>
      </c>
      <c r="BC111" s="269">
        <v>0.5</v>
      </c>
      <c r="BD111" s="269">
        <v>2.6100000000000002E-2</v>
      </c>
      <c r="BE111" s="269">
        <v>2</v>
      </c>
      <c r="BF111" s="269">
        <v>2</v>
      </c>
      <c r="BG111" s="269">
        <v>1</v>
      </c>
      <c r="BH111" s="269"/>
      <c r="BI111" s="269"/>
      <c r="BJ111" s="269">
        <v>1</v>
      </c>
      <c r="BK111" s="269" t="s">
        <v>481</v>
      </c>
      <c r="BL111" s="269"/>
      <c r="BM111" s="269"/>
      <c r="BN111" s="269"/>
      <c r="BO111" s="269"/>
      <c r="BP111" s="269"/>
      <c r="BQ111" s="269"/>
      <c r="BR111" s="269"/>
      <c r="BS111" s="269"/>
      <c r="BT111" s="269"/>
      <c r="BU111" s="269"/>
      <c r="BV111" s="269"/>
      <c r="BW111" s="269"/>
      <c r="BX111" s="269"/>
      <c r="BY111" s="269"/>
      <c r="BZ111" s="269"/>
      <c r="CA111" s="269"/>
      <c r="CB111" s="269"/>
      <c r="CC111" s="836">
        <v>1</v>
      </c>
      <c r="CD111" s="855">
        <f t="shared" si="12"/>
        <v>1</v>
      </c>
      <c r="CE111" s="855">
        <f t="shared" si="13"/>
        <v>0</v>
      </c>
      <c r="CF111" s="269">
        <v>4.0330000000000004</v>
      </c>
      <c r="CG111" s="269" t="s">
        <v>736</v>
      </c>
      <c r="CH111" s="269" t="s">
        <v>481</v>
      </c>
      <c r="CI111" s="269"/>
      <c r="CJ111" s="269">
        <v>4.0330000000000004</v>
      </c>
      <c r="CK111" s="269" t="s">
        <v>481</v>
      </c>
      <c r="CL111" s="269" t="s">
        <v>451</v>
      </c>
      <c r="CM111" s="269" t="s">
        <v>451</v>
      </c>
      <c r="CN111" s="269" t="s">
        <v>451</v>
      </c>
      <c r="CO111" s="269" t="s">
        <v>451</v>
      </c>
      <c r="CP111" s="269" t="s">
        <v>451</v>
      </c>
      <c r="CQ111" s="269" t="s">
        <v>451</v>
      </c>
      <c r="CR111" s="269" t="s">
        <v>457</v>
      </c>
      <c r="CS111" s="269" t="s">
        <v>6470</v>
      </c>
      <c r="CT111" s="269">
        <v>183</v>
      </c>
      <c r="CU111" s="269" t="s">
        <v>457</v>
      </c>
      <c r="CV111" s="269" t="s">
        <v>6542</v>
      </c>
      <c r="CW111" s="269">
        <v>124</v>
      </c>
      <c r="CX111" s="269" t="s">
        <v>451</v>
      </c>
      <c r="CY111" s="269" t="s">
        <v>481</v>
      </c>
      <c r="CZ111" s="269" t="s">
        <v>481</v>
      </c>
      <c r="DA111" s="269" t="s">
        <v>451</v>
      </c>
      <c r="DB111" s="269" t="s">
        <v>481</v>
      </c>
      <c r="DC111" s="269" t="s">
        <v>481</v>
      </c>
      <c r="DD111" s="269" t="s">
        <v>451</v>
      </c>
      <c r="DE111" s="269" t="s">
        <v>481</v>
      </c>
      <c r="DF111" s="269" t="s">
        <v>481</v>
      </c>
      <c r="DG111" s="269" t="s">
        <v>451</v>
      </c>
      <c r="DH111" s="269" t="s">
        <v>481</v>
      </c>
      <c r="DI111" s="269" t="s">
        <v>481</v>
      </c>
      <c r="DJ111" s="269" t="s">
        <v>451</v>
      </c>
      <c r="DK111" s="269" t="s">
        <v>481</v>
      </c>
      <c r="DL111" s="269" t="s">
        <v>481</v>
      </c>
      <c r="DM111" s="269" t="s">
        <v>451</v>
      </c>
      <c r="DN111" s="269" t="s">
        <v>481</v>
      </c>
      <c r="DO111" s="269" t="s">
        <v>481</v>
      </c>
      <c r="DP111" s="269" t="s">
        <v>451</v>
      </c>
      <c r="DQ111" s="269" t="s">
        <v>481</v>
      </c>
      <c r="DR111" s="269" t="s">
        <v>481</v>
      </c>
      <c r="DS111" s="269" t="s">
        <v>457</v>
      </c>
      <c r="DT111" s="269" t="s">
        <v>6779</v>
      </c>
      <c r="DU111" s="269">
        <v>89</v>
      </c>
      <c r="DV111" s="269" t="s">
        <v>451</v>
      </c>
      <c r="DW111" s="269" t="s">
        <v>481</v>
      </c>
      <c r="DX111" s="269" t="s">
        <v>481</v>
      </c>
      <c r="DY111" s="269" t="s">
        <v>451</v>
      </c>
      <c r="DZ111" s="269" t="s">
        <v>481</v>
      </c>
      <c r="EA111" s="269" t="s">
        <v>481</v>
      </c>
      <c r="EB111" s="269" t="s">
        <v>451</v>
      </c>
      <c r="EC111" s="269" t="s">
        <v>481</v>
      </c>
      <c r="ED111" s="269" t="s">
        <v>481</v>
      </c>
      <c r="EE111" s="269" t="s">
        <v>451</v>
      </c>
      <c r="EF111" s="269" t="s">
        <v>481</v>
      </c>
      <c r="EG111" s="269" t="s">
        <v>481</v>
      </c>
      <c r="EH111" s="269" t="s">
        <v>451</v>
      </c>
      <c r="EI111" s="269" t="s">
        <v>481</v>
      </c>
      <c r="EJ111" s="269" t="s">
        <v>481</v>
      </c>
      <c r="EK111" s="269" t="s">
        <v>451</v>
      </c>
      <c r="EL111" s="269" t="s">
        <v>481</v>
      </c>
      <c r="EM111" s="269" t="s">
        <v>481</v>
      </c>
      <c r="EN111" s="269"/>
      <c r="EO111" s="269"/>
      <c r="EP111" s="269"/>
      <c r="EQ111" s="269" t="s">
        <v>451</v>
      </c>
      <c r="ER111" s="269" t="s">
        <v>481</v>
      </c>
      <c r="ES111" s="269" t="s">
        <v>481</v>
      </c>
      <c r="ET111" s="269" t="s">
        <v>481</v>
      </c>
      <c r="EU111" s="269" t="s">
        <v>481</v>
      </c>
      <c r="EV111" s="269" t="s">
        <v>481</v>
      </c>
      <c r="EW111" s="269" t="s">
        <v>481</v>
      </c>
      <c r="EX111" s="269" t="s">
        <v>481</v>
      </c>
      <c r="EY111" s="269" t="s">
        <v>481</v>
      </c>
      <c r="EZ111" s="269" t="s">
        <v>481</v>
      </c>
      <c r="FA111" s="269" t="s">
        <v>7579</v>
      </c>
      <c r="FB111" s="269" t="s">
        <v>7824</v>
      </c>
      <c r="FC111" s="269" t="s">
        <v>8054</v>
      </c>
      <c r="FD111" s="269" t="s">
        <v>1564</v>
      </c>
      <c r="FE111" s="269" t="s">
        <v>1565</v>
      </c>
      <c r="FF111" s="269" t="s">
        <v>1566</v>
      </c>
    </row>
    <row r="112" spans="5:162" ht="65" customHeight="1" x14ac:dyDescent="0.2">
      <c r="E112" s="1101" t="s">
        <v>8723</v>
      </c>
      <c r="F112" s="1101" t="s">
        <v>8688</v>
      </c>
      <c r="G112" s="847" t="s">
        <v>38</v>
      </c>
      <c r="H112" s="847" t="s">
        <v>122</v>
      </c>
      <c r="I112" s="834" t="s">
        <v>3517</v>
      </c>
      <c r="J112" s="280" t="s">
        <v>3767</v>
      </c>
      <c r="K112" s="280" t="s">
        <v>1412</v>
      </c>
      <c r="L112" s="280">
        <v>2021</v>
      </c>
      <c r="M112" s="868">
        <v>44455</v>
      </c>
      <c r="N112" s="868">
        <v>44540</v>
      </c>
      <c r="O112" s="280"/>
      <c r="P112" s="280"/>
      <c r="Q112" s="280" t="s">
        <v>4642</v>
      </c>
      <c r="R112" s="280" t="s">
        <v>4804</v>
      </c>
      <c r="S112" s="280" t="s">
        <v>4964</v>
      </c>
      <c r="T112" s="280" t="s">
        <v>5135</v>
      </c>
      <c r="U112" s="280" t="s">
        <v>451</v>
      </c>
      <c r="V112" s="280"/>
      <c r="W112" s="280"/>
      <c r="X112" s="280"/>
      <c r="Y112" s="280"/>
      <c r="Z112" s="280"/>
      <c r="AA112" s="280" t="s">
        <v>5424</v>
      </c>
      <c r="AB112" s="280" t="s">
        <v>5642</v>
      </c>
      <c r="AC112" s="280" t="s">
        <v>5751</v>
      </c>
      <c r="AD112" s="280" t="s">
        <v>5424</v>
      </c>
      <c r="AE112" s="861">
        <v>0.59499999999999997</v>
      </c>
      <c r="AF112" s="850">
        <f t="shared" si="14"/>
        <v>0.59499999999999997</v>
      </c>
      <c r="AG112" s="850">
        <f t="shared" si="11"/>
        <v>0</v>
      </c>
      <c r="AH112" s="280"/>
      <c r="AI112" s="280"/>
      <c r="AJ112" s="280"/>
      <c r="AK112" s="280">
        <v>0.59499999999999997</v>
      </c>
      <c r="AL112" s="223">
        <v>1</v>
      </c>
      <c r="AM112" s="223">
        <v>2.0299999999999999E-2</v>
      </c>
      <c r="AN112" s="280">
        <v>0</v>
      </c>
      <c r="AO112" s="280">
        <v>0</v>
      </c>
      <c r="AP112" s="280">
        <v>0</v>
      </c>
      <c r="AQ112" s="280">
        <v>0</v>
      </c>
      <c r="AR112" s="280">
        <v>0</v>
      </c>
      <c r="AS112" s="280">
        <v>0</v>
      </c>
      <c r="AT112" s="280"/>
      <c r="AU112" s="280"/>
      <c r="AV112" s="280"/>
      <c r="AW112" s="280"/>
      <c r="AX112" s="280"/>
      <c r="AY112" s="280" t="s">
        <v>457</v>
      </c>
      <c r="AZ112" s="280" t="s">
        <v>5999</v>
      </c>
      <c r="BA112" s="280"/>
      <c r="BB112" s="280"/>
      <c r="BC112" s="280">
        <v>0</v>
      </c>
      <c r="BD112" s="280">
        <v>0</v>
      </c>
      <c r="BE112" s="280">
        <v>2</v>
      </c>
      <c r="BF112" s="280">
        <v>2</v>
      </c>
      <c r="BG112" s="280">
        <v>1</v>
      </c>
      <c r="BH112" s="280"/>
      <c r="BI112" s="280">
        <v>1</v>
      </c>
      <c r="BJ112" s="280"/>
      <c r="BK112" s="280"/>
      <c r="BL112" s="280"/>
      <c r="BM112" s="280"/>
      <c r="BN112" s="280"/>
      <c r="BO112" s="280"/>
      <c r="BP112" s="280"/>
      <c r="BQ112" s="280"/>
      <c r="BR112" s="280"/>
      <c r="BS112" s="280"/>
      <c r="BT112" s="280"/>
      <c r="BU112" s="280"/>
      <c r="BV112" s="280"/>
      <c r="BW112" s="280"/>
      <c r="BX112" s="280"/>
      <c r="BY112" s="280"/>
      <c r="BZ112" s="280"/>
      <c r="CA112" s="280"/>
      <c r="CB112" s="280"/>
      <c r="CC112" s="834">
        <v>1</v>
      </c>
      <c r="CD112" s="855">
        <f t="shared" si="12"/>
        <v>1</v>
      </c>
      <c r="CE112" s="855">
        <f t="shared" si="13"/>
        <v>0</v>
      </c>
      <c r="CF112" s="280">
        <v>1.8120000000000001</v>
      </c>
      <c r="CG112" s="280"/>
      <c r="CH112" s="280"/>
      <c r="CI112" s="280">
        <v>100</v>
      </c>
      <c r="CJ112" s="280">
        <v>1.8120000000000001</v>
      </c>
      <c r="CK112" s="280" t="s">
        <v>1552</v>
      </c>
      <c r="CL112" s="280" t="s">
        <v>451</v>
      </c>
      <c r="CM112" s="280"/>
      <c r="CN112" s="280"/>
      <c r="CO112" s="280"/>
      <c r="CP112" s="280"/>
      <c r="CQ112" s="280"/>
      <c r="CR112" s="280" t="s">
        <v>457</v>
      </c>
      <c r="CS112" s="280" t="s">
        <v>6471</v>
      </c>
      <c r="CT112" s="280">
        <v>803</v>
      </c>
      <c r="CU112" s="280" t="s">
        <v>457</v>
      </c>
      <c r="CV112" s="280"/>
      <c r="CW112" s="280"/>
      <c r="CX112" s="280" t="s">
        <v>451</v>
      </c>
      <c r="CY112" s="280"/>
      <c r="CZ112" s="280"/>
      <c r="DA112" s="280" t="s">
        <v>451</v>
      </c>
      <c r="DB112" s="280"/>
      <c r="DC112" s="280"/>
      <c r="DD112" s="280" t="s">
        <v>451</v>
      </c>
      <c r="DE112" s="280"/>
      <c r="DF112" s="280"/>
      <c r="DG112" s="280" t="s">
        <v>451</v>
      </c>
      <c r="DH112" s="280"/>
      <c r="DI112" s="280"/>
      <c r="DJ112" s="280" t="s">
        <v>451</v>
      </c>
      <c r="DK112" s="280"/>
      <c r="DL112" s="280"/>
      <c r="DM112" s="280" t="s">
        <v>451</v>
      </c>
      <c r="DN112" s="280"/>
      <c r="DO112" s="280"/>
      <c r="DP112" s="280" t="s">
        <v>451</v>
      </c>
      <c r="DQ112" s="280"/>
      <c r="DR112" s="280"/>
      <c r="DS112" s="280" t="s">
        <v>457</v>
      </c>
      <c r="DT112" s="280" t="s">
        <v>6780</v>
      </c>
      <c r="DU112" s="280">
        <v>233</v>
      </c>
      <c r="DV112" s="280" t="s">
        <v>451</v>
      </c>
      <c r="DW112" s="280"/>
      <c r="DX112" s="280"/>
      <c r="DY112" s="280" t="s">
        <v>451</v>
      </c>
      <c r="DZ112" s="280"/>
      <c r="EA112" s="280"/>
      <c r="EB112" s="280" t="s">
        <v>451</v>
      </c>
      <c r="EC112" s="280"/>
      <c r="ED112" s="280"/>
      <c r="EE112" s="280" t="s">
        <v>451</v>
      </c>
      <c r="EF112" s="280"/>
      <c r="EG112" s="280"/>
      <c r="EH112" s="280" t="s">
        <v>451</v>
      </c>
      <c r="EI112" s="280"/>
      <c r="EJ112" s="280"/>
      <c r="EK112" s="280" t="s">
        <v>451</v>
      </c>
      <c r="EL112" s="280"/>
      <c r="EM112" s="280"/>
      <c r="EN112" s="280"/>
      <c r="EO112" s="280"/>
      <c r="EP112" s="280"/>
      <c r="EQ112" s="280" t="s">
        <v>451</v>
      </c>
      <c r="ER112" s="280"/>
      <c r="ES112" s="280" t="s">
        <v>481</v>
      </c>
      <c r="ET112" s="280"/>
      <c r="EU112" s="280" t="s">
        <v>481</v>
      </c>
      <c r="EV112" s="280"/>
      <c r="EW112" s="280" t="s">
        <v>481</v>
      </c>
      <c r="EX112" s="280" t="s">
        <v>481</v>
      </c>
      <c r="EY112" s="280"/>
      <c r="EZ112" s="280"/>
      <c r="FA112" s="280" t="s">
        <v>7580</v>
      </c>
      <c r="FB112" s="280" t="s">
        <v>7825</v>
      </c>
      <c r="FC112" s="280" t="s">
        <v>8055</v>
      </c>
      <c r="FD112" s="280" t="s">
        <v>1564</v>
      </c>
      <c r="FE112" s="280" t="s">
        <v>1565</v>
      </c>
      <c r="FF112" s="280" t="s">
        <v>1566</v>
      </c>
    </row>
    <row r="113" spans="5:162" ht="33" customHeight="1" x14ac:dyDescent="0.2">
      <c r="E113" s="1101" t="s">
        <v>8723</v>
      </c>
      <c r="F113" s="1101" t="s">
        <v>8688</v>
      </c>
      <c r="G113" s="847" t="s">
        <v>38</v>
      </c>
      <c r="H113" s="847" t="s">
        <v>122</v>
      </c>
      <c r="I113" s="836" t="s">
        <v>3518</v>
      </c>
      <c r="J113" s="269" t="s">
        <v>3768</v>
      </c>
      <c r="K113" s="269" t="s">
        <v>481</v>
      </c>
      <c r="L113" s="269">
        <v>2021</v>
      </c>
      <c r="M113" s="870">
        <v>44216</v>
      </c>
      <c r="N113" s="870">
        <v>44348</v>
      </c>
      <c r="O113" s="269" t="s">
        <v>809</v>
      </c>
      <c r="P113" s="269" t="s">
        <v>809</v>
      </c>
      <c r="Q113" s="269" t="s">
        <v>4643</v>
      </c>
      <c r="R113" s="269" t="s">
        <v>4805</v>
      </c>
      <c r="S113" s="269" t="s">
        <v>4965</v>
      </c>
      <c r="T113" s="269" t="s">
        <v>5136</v>
      </c>
      <c r="U113" s="269" t="s">
        <v>451</v>
      </c>
      <c r="V113" s="269"/>
      <c r="W113" s="269"/>
      <c r="X113" s="269"/>
      <c r="Y113" s="269"/>
      <c r="Z113" s="269"/>
      <c r="AA113" s="269" t="s">
        <v>5425</v>
      </c>
      <c r="AB113" s="269" t="s">
        <v>5425</v>
      </c>
      <c r="AC113" s="269" t="s">
        <v>5751</v>
      </c>
      <c r="AD113" s="269" t="s">
        <v>5425</v>
      </c>
      <c r="AE113" s="871">
        <v>5.1999999999999998E-2</v>
      </c>
      <c r="AF113" s="850">
        <f t="shared" si="14"/>
        <v>5.1999999999999998E-2</v>
      </c>
      <c r="AG113" s="850">
        <f t="shared" si="11"/>
        <v>0</v>
      </c>
      <c r="AH113" s="269"/>
      <c r="AI113" s="269"/>
      <c r="AJ113" s="269"/>
      <c r="AK113" s="269">
        <v>5.1999999999999998E-2</v>
      </c>
      <c r="AL113" s="224">
        <v>1</v>
      </c>
      <c r="AM113" s="224">
        <v>3.5000000000000001E-3</v>
      </c>
      <c r="AN113" s="269">
        <v>0</v>
      </c>
      <c r="AO113" s="269">
        <v>0</v>
      </c>
      <c r="AP113" s="269">
        <v>0</v>
      </c>
      <c r="AQ113" s="269">
        <v>0</v>
      </c>
      <c r="AR113" s="269">
        <v>0</v>
      </c>
      <c r="AS113" s="269">
        <v>0</v>
      </c>
      <c r="AT113" s="269"/>
      <c r="AU113" s="269"/>
      <c r="AV113" s="269"/>
      <c r="AW113" s="269"/>
      <c r="AX113" s="269"/>
      <c r="AY113" s="269" t="s">
        <v>451</v>
      </c>
      <c r="AZ113" s="269"/>
      <c r="BA113" s="269"/>
      <c r="BB113" s="269"/>
      <c r="BC113" s="269">
        <v>0</v>
      </c>
      <c r="BD113" s="269">
        <v>0</v>
      </c>
      <c r="BE113" s="269">
        <v>1</v>
      </c>
      <c r="BF113" s="269">
        <v>1</v>
      </c>
      <c r="BG113" s="269">
        <v>1</v>
      </c>
      <c r="BH113" s="269" t="s">
        <v>481</v>
      </c>
      <c r="BI113" s="269"/>
      <c r="BJ113" s="269">
        <v>1</v>
      </c>
      <c r="BK113" s="269"/>
      <c r="BL113" s="269"/>
      <c r="BM113" s="269">
        <v>1</v>
      </c>
      <c r="BN113" s="269"/>
      <c r="BO113" s="269"/>
      <c r="BP113" s="269"/>
      <c r="BQ113" s="269"/>
      <c r="BR113" s="269"/>
      <c r="BS113" s="269"/>
      <c r="BT113" s="269"/>
      <c r="BU113" s="269"/>
      <c r="BV113" s="269"/>
      <c r="BW113" s="269"/>
      <c r="BX113" s="269"/>
      <c r="BY113" s="269"/>
      <c r="BZ113" s="269"/>
      <c r="CA113" s="269"/>
      <c r="CB113" s="269"/>
      <c r="CC113" s="836">
        <v>2</v>
      </c>
      <c r="CD113" s="855">
        <f t="shared" si="12"/>
        <v>2</v>
      </c>
      <c r="CE113" s="855">
        <f t="shared" si="13"/>
        <v>0</v>
      </c>
      <c r="CF113" s="269">
        <v>0.96</v>
      </c>
      <c r="CG113" s="269" t="s">
        <v>736</v>
      </c>
      <c r="CH113" s="269"/>
      <c r="CI113" s="269">
        <v>73.400000000000006</v>
      </c>
      <c r="CJ113" s="269">
        <v>1.3069999999999999</v>
      </c>
      <c r="CK113" s="269" t="s">
        <v>1552</v>
      </c>
      <c r="CL113" s="269" t="s">
        <v>451</v>
      </c>
      <c r="CM113" s="269"/>
      <c r="CN113" s="269"/>
      <c r="CO113" s="269"/>
      <c r="CP113" s="269"/>
      <c r="CQ113" s="269"/>
      <c r="CR113" s="269" t="s">
        <v>451</v>
      </c>
      <c r="CS113" s="269"/>
      <c r="CT113" s="269"/>
      <c r="CU113" s="269" t="s">
        <v>457</v>
      </c>
      <c r="CV113" s="269" t="s">
        <v>862</v>
      </c>
      <c r="CW113" s="269">
        <v>56</v>
      </c>
      <c r="CX113" s="269" t="s">
        <v>451</v>
      </c>
      <c r="CY113" s="269"/>
      <c r="CZ113" s="269"/>
      <c r="DA113" s="269" t="s">
        <v>451</v>
      </c>
      <c r="DB113" s="269"/>
      <c r="DC113" s="269"/>
      <c r="DD113" s="269" t="s">
        <v>451</v>
      </c>
      <c r="DE113" s="269"/>
      <c r="DF113" s="269"/>
      <c r="DG113" s="269" t="s">
        <v>451</v>
      </c>
      <c r="DH113" s="269"/>
      <c r="DI113" s="269"/>
      <c r="DJ113" s="269" t="s">
        <v>451</v>
      </c>
      <c r="DK113" s="269"/>
      <c r="DL113" s="269"/>
      <c r="DM113" s="269" t="s">
        <v>451</v>
      </c>
      <c r="DN113" s="269"/>
      <c r="DO113" s="269"/>
      <c r="DP113" s="269" t="s">
        <v>451</v>
      </c>
      <c r="DQ113" s="269"/>
      <c r="DR113" s="269"/>
      <c r="DS113" s="269" t="s">
        <v>457</v>
      </c>
      <c r="DT113" s="269" t="s">
        <v>862</v>
      </c>
      <c r="DU113" s="269">
        <v>51</v>
      </c>
      <c r="DV113" s="269" t="s">
        <v>451</v>
      </c>
      <c r="DW113" s="269"/>
      <c r="DX113" s="269"/>
      <c r="DY113" s="269" t="s">
        <v>451</v>
      </c>
      <c r="DZ113" s="269"/>
      <c r="EA113" s="269"/>
      <c r="EB113" s="269" t="s">
        <v>451</v>
      </c>
      <c r="EC113" s="269"/>
      <c r="ED113" s="269"/>
      <c r="EE113" s="269" t="s">
        <v>451</v>
      </c>
      <c r="EF113" s="269"/>
      <c r="EG113" s="269"/>
      <c r="EH113" s="269" t="s">
        <v>451</v>
      </c>
      <c r="EI113" s="269"/>
      <c r="EJ113" s="269"/>
      <c r="EK113" s="269" t="s">
        <v>451</v>
      </c>
      <c r="EL113" s="269"/>
      <c r="EM113" s="269"/>
      <c r="EN113" s="269"/>
      <c r="EO113" s="269"/>
      <c r="EP113" s="269"/>
      <c r="EQ113" s="269" t="s">
        <v>451</v>
      </c>
      <c r="ER113" s="269"/>
      <c r="ES113" s="269" t="s">
        <v>481</v>
      </c>
      <c r="ET113" s="269" t="s">
        <v>481</v>
      </c>
      <c r="EU113" s="269" t="s">
        <v>481</v>
      </c>
      <c r="EV113" s="269" t="s">
        <v>809</v>
      </c>
      <c r="EW113" s="269" t="s">
        <v>809</v>
      </c>
      <c r="EX113" s="269" t="s">
        <v>809</v>
      </c>
      <c r="EY113" s="269" t="s">
        <v>809</v>
      </c>
      <c r="EZ113" s="269" t="s">
        <v>809</v>
      </c>
      <c r="FA113" s="269" t="s">
        <v>7581</v>
      </c>
      <c r="FB113" s="269" t="s">
        <v>7826</v>
      </c>
      <c r="FC113" s="269" t="s">
        <v>8056</v>
      </c>
      <c r="FD113" s="269" t="s">
        <v>1564</v>
      </c>
      <c r="FE113" s="269" t="s">
        <v>1565</v>
      </c>
      <c r="FF113" s="269" t="s">
        <v>1566</v>
      </c>
    </row>
    <row r="114" spans="5:162" ht="56" customHeight="1" x14ac:dyDescent="0.2">
      <c r="E114" s="1101" t="s">
        <v>8723</v>
      </c>
      <c r="F114" s="1101" t="s">
        <v>8688</v>
      </c>
      <c r="G114" s="847" t="s">
        <v>38</v>
      </c>
      <c r="H114" s="847" t="s">
        <v>122</v>
      </c>
      <c r="I114" s="834" t="s">
        <v>3519</v>
      </c>
      <c r="J114" s="280" t="s">
        <v>3769</v>
      </c>
      <c r="K114" s="280"/>
      <c r="L114" s="280">
        <v>2021</v>
      </c>
      <c r="M114" s="868">
        <v>44235</v>
      </c>
      <c r="N114" s="868">
        <v>44335</v>
      </c>
      <c r="O114" s="280"/>
      <c r="P114" s="280"/>
      <c r="Q114" s="280" t="s">
        <v>4644</v>
      </c>
      <c r="R114" s="280" t="s">
        <v>4806</v>
      </c>
      <c r="S114" s="280" t="s">
        <v>4966</v>
      </c>
      <c r="T114" s="280" t="s">
        <v>5137</v>
      </c>
      <c r="U114" s="280" t="s">
        <v>481</v>
      </c>
      <c r="V114" s="280"/>
      <c r="W114" s="280"/>
      <c r="X114" s="280"/>
      <c r="Y114" s="280"/>
      <c r="Z114" s="280"/>
      <c r="AA114" s="280" t="s">
        <v>5426</v>
      </c>
      <c r="AB114" s="280" t="s">
        <v>5426</v>
      </c>
      <c r="AC114" s="280" t="s">
        <v>5751</v>
      </c>
      <c r="AD114" s="280" t="s">
        <v>5426</v>
      </c>
      <c r="AE114" s="861">
        <v>0.40589599999999998</v>
      </c>
      <c r="AF114" s="850">
        <f t="shared" si="14"/>
        <v>0.40589599999999998</v>
      </c>
      <c r="AG114" s="850">
        <f t="shared" si="11"/>
        <v>0</v>
      </c>
      <c r="AH114" s="280"/>
      <c r="AI114" s="280"/>
      <c r="AJ114" s="280"/>
      <c r="AK114" s="280">
        <v>0.40589599999999998</v>
      </c>
      <c r="AL114" s="223">
        <v>1</v>
      </c>
      <c r="AM114" s="223">
        <v>2.6499999999999999E-2</v>
      </c>
      <c r="AN114" s="280">
        <v>0</v>
      </c>
      <c r="AO114" s="280"/>
      <c r="AP114" s="280"/>
      <c r="AQ114" s="280"/>
      <c r="AR114" s="280"/>
      <c r="AS114" s="280"/>
      <c r="AT114" s="280"/>
      <c r="AU114" s="280"/>
      <c r="AV114" s="280"/>
      <c r="AW114" s="280"/>
      <c r="AX114" s="280"/>
      <c r="AY114" s="280" t="s">
        <v>451</v>
      </c>
      <c r="AZ114" s="280"/>
      <c r="BA114" s="280"/>
      <c r="BB114" s="280"/>
      <c r="BC114" s="280" t="s">
        <v>481</v>
      </c>
      <c r="BD114" s="280"/>
      <c r="BE114" s="280">
        <v>3</v>
      </c>
      <c r="BF114" s="280">
        <v>2</v>
      </c>
      <c r="BG114" s="280">
        <v>1</v>
      </c>
      <c r="BH114" s="280"/>
      <c r="BI114" s="280">
        <v>1</v>
      </c>
      <c r="BJ114" s="280"/>
      <c r="BK114" s="280"/>
      <c r="BL114" s="280"/>
      <c r="BM114" s="280"/>
      <c r="BN114" s="280"/>
      <c r="BO114" s="280"/>
      <c r="BP114" s="280"/>
      <c r="BQ114" s="280"/>
      <c r="BR114" s="280"/>
      <c r="BS114" s="280"/>
      <c r="BT114" s="280"/>
      <c r="BU114" s="280"/>
      <c r="BV114" s="280"/>
      <c r="BW114" s="280"/>
      <c r="BX114" s="280"/>
      <c r="BY114" s="280"/>
      <c r="BZ114" s="280"/>
      <c r="CA114" s="280"/>
      <c r="CB114" s="280"/>
      <c r="CC114" s="834">
        <v>1</v>
      </c>
      <c r="CD114" s="855">
        <f t="shared" si="12"/>
        <v>1</v>
      </c>
      <c r="CE114" s="855">
        <f t="shared" si="13"/>
        <v>0</v>
      </c>
      <c r="CF114" s="280">
        <v>1.655</v>
      </c>
      <c r="CG114" s="280"/>
      <c r="CH114" s="280"/>
      <c r="CI114" s="280">
        <v>100</v>
      </c>
      <c r="CJ114" s="280">
        <v>1.655</v>
      </c>
      <c r="CK114" s="280" t="s">
        <v>1552</v>
      </c>
      <c r="CL114" s="280" t="s">
        <v>451</v>
      </c>
      <c r="CM114" s="280"/>
      <c r="CN114" s="280"/>
      <c r="CO114" s="280"/>
      <c r="CP114" s="280"/>
      <c r="CQ114" s="280"/>
      <c r="CR114" s="280" t="s">
        <v>451</v>
      </c>
      <c r="CS114" s="280"/>
      <c r="CT114" s="280"/>
      <c r="CU114" s="280" t="s">
        <v>457</v>
      </c>
      <c r="CV114" s="280" t="s">
        <v>1206</v>
      </c>
      <c r="CW114" s="280">
        <v>95</v>
      </c>
      <c r="CX114" s="280" t="s">
        <v>451</v>
      </c>
      <c r="CY114" s="280"/>
      <c r="CZ114" s="280"/>
      <c r="DA114" s="280" t="s">
        <v>451</v>
      </c>
      <c r="DB114" s="280"/>
      <c r="DC114" s="280"/>
      <c r="DD114" s="280" t="s">
        <v>451</v>
      </c>
      <c r="DE114" s="280"/>
      <c r="DF114" s="280"/>
      <c r="DG114" s="280" t="s">
        <v>451</v>
      </c>
      <c r="DH114" s="280"/>
      <c r="DI114" s="280"/>
      <c r="DJ114" s="280" t="s">
        <v>451</v>
      </c>
      <c r="DK114" s="280"/>
      <c r="DL114" s="280"/>
      <c r="DM114" s="280" t="s">
        <v>451</v>
      </c>
      <c r="DN114" s="280"/>
      <c r="DO114" s="280"/>
      <c r="DP114" s="280" t="s">
        <v>451</v>
      </c>
      <c r="DQ114" s="280"/>
      <c r="DR114" s="280"/>
      <c r="DS114" s="280" t="s">
        <v>457</v>
      </c>
      <c r="DT114" s="280" t="s">
        <v>862</v>
      </c>
      <c r="DU114" s="280">
        <v>283</v>
      </c>
      <c r="DV114" s="280" t="s">
        <v>451</v>
      </c>
      <c r="DW114" s="280"/>
      <c r="DX114" s="280"/>
      <c r="DY114" s="280" t="s">
        <v>451</v>
      </c>
      <c r="DZ114" s="280"/>
      <c r="EA114" s="280"/>
      <c r="EB114" s="280" t="s">
        <v>451</v>
      </c>
      <c r="EC114" s="280"/>
      <c r="ED114" s="280"/>
      <c r="EE114" s="280" t="s">
        <v>451</v>
      </c>
      <c r="EF114" s="280"/>
      <c r="EG114" s="280"/>
      <c r="EH114" s="280" t="s">
        <v>451</v>
      </c>
      <c r="EI114" s="280"/>
      <c r="EJ114" s="280"/>
      <c r="EK114" s="280"/>
      <c r="EL114" s="280"/>
      <c r="EM114" s="280"/>
      <c r="EN114" s="280"/>
      <c r="EO114" s="280"/>
      <c r="EP114" s="280"/>
      <c r="EQ114" s="280" t="s">
        <v>451</v>
      </c>
      <c r="ER114" s="280"/>
      <c r="ES114" s="280" t="s">
        <v>481</v>
      </c>
      <c r="ET114" s="280"/>
      <c r="EU114" s="280"/>
      <c r="EV114" s="280"/>
      <c r="EW114" s="280"/>
      <c r="EX114" s="280" t="s">
        <v>481</v>
      </c>
      <c r="EY114" s="280"/>
      <c r="EZ114" s="280"/>
      <c r="FA114" s="280" t="s">
        <v>7582</v>
      </c>
      <c r="FB114" s="280" t="s">
        <v>7827</v>
      </c>
      <c r="FC114" s="280" t="s">
        <v>8057</v>
      </c>
      <c r="FD114" s="280" t="s">
        <v>1564</v>
      </c>
      <c r="FE114" s="280" t="s">
        <v>1565</v>
      </c>
      <c r="FF114" s="280" t="s">
        <v>1566</v>
      </c>
    </row>
    <row r="115" spans="5:162" ht="64" customHeight="1" x14ac:dyDescent="0.2">
      <c r="E115" s="1101" t="s">
        <v>8723</v>
      </c>
      <c r="F115" s="1101" t="s">
        <v>8688</v>
      </c>
      <c r="G115" s="847" t="s">
        <v>38</v>
      </c>
      <c r="H115" s="847" t="s">
        <v>122</v>
      </c>
      <c r="I115" s="280" t="s">
        <v>3520</v>
      </c>
      <c r="J115" s="280" t="s">
        <v>3770</v>
      </c>
      <c r="K115" s="280" t="s">
        <v>481</v>
      </c>
      <c r="L115" s="280">
        <v>2021</v>
      </c>
      <c r="M115" s="868">
        <v>44235</v>
      </c>
      <c r="N115" s="868">
        <v>44286</v>
      </c>
      <c r="O115" s="280" t="s">
        <v>481</v>
      </c>
      <c r="P115" s="280"/>
      <c r="Q115" s="280" t="s">
        <v>4645</v>
      </c>
      <c r="R115" s="280" t="s">
        <v>4807</v>
      </c>
      <c r="S115" s="280" t="s">
        <v>4967</v>
      </c>
      <c r="T115" s="280" t="s">
        <v>5138</v>
      </c>
      <c r="U115" s="280" t="s">
        <v>481</v>
      </c>
      <c r="V115" s="280" t="s">
        <v>481</v>
      </c>
      <c r="W115" s="280"/>
      <c r="X115" s="280"/>
      <c r="Y115" s="280"/>
      <c r="Z115" s="280"/>
      <c r="AA115" s="280" t="s">
        <v>5427</v>
      </c>
      <c r="AB115" s="280" t="s">
        <v>5427</v>
      </c>
      <c r="AC115" s="280" t="s">
        <v>5751</v>
      </c>
      <c r="AD115" s="280" t="s">
        <v>5427</v>
      </c>
      <c r="AE115" s="861">
        <v>0.11600000000000001</v>
      </c>
      <c r="AF115" s="850">
        <f t="shared" si="14"/>
        <v>0.11600000000000001</v>
      </c>
      <c r="AG115" s="850">
        <f t="shared" si="11"/>
        <v>0</v>
      </c>
      <c r="AH115" s="280"/>
      <c r="AI115" s="280"/>
      <c r="AJ115" s="280"/>
      <c r="AK115" s="280">
        <v>0.11600000000000001</v>
      </c>
      <c r="AL115" s="223">
        <v>1</v>
      </c>
      <c r="AM115" s="223">
        <v>5.0000000000000001E-3</v>
      </c>
      <c r="AN115" s="280">
        <v>0</v>
      </c>
      <c r="AO115" s="280">
        <v>0</v>
      </c>
      <c r="AP115" s="280">
        <v>0</v>
      </c>
      <c r="AQ115" s="280">
        <v>0</v>
      </c>
      <c r="AR115" s="280">
        <v>0</v>
      </c>
      <c r="AS115" s="280">
        <v>0</v>
      </c>
      <c r="AT115" s="280"/>
      <c r="AU115" s="280"/>
      <c r="AV115" s="280"/>
      <c r="AW115" s="280"/>
      <c r="AX115" s="280"/>
      <c r="AY115" s="280" t="s">
        <v>451</v>
      </c>
      <c r="AZ115" s="280" t="s">
        <v>481</v>
      </c>
      <c r="BA115" s="280" t="s">
        <v>481</v>
      </c>
      <c r="BB115" s="280" t="s">
        <v>481</v>
      </c>
      <c r="BC115" s="280">
        <v>0.14000000000000001</v>
      </c>
      <c r="BD115" s="280">
        <v>8.9999999999999993E-3</v>
      </c>
      <c r="BE115" s="280">
        <v>2</v>
      </c>
      <c r="BF115" s="280">
        <v>1</v>
      </c>
      <c r="BG115" s="280">
        <v>1</v>
      </c>
      <c r="BH115" s="280"/>
      <c r="BI115" s="280"/>
      <c r="BJ115" s="280">
        <v>1</v>
      </c>
      <c r="BK115" s="280"/>
      <c r="BL115" s="280"/>
      <c r="BM115" s="280"/>
      <c r="BN115" s="280"/>
      <c r="BO115" s="280"/>
      <c r="BP115" s="280"/>
      <c r="BQ115" s="280"/>
      <c r="BR115" s="280"/>
      <c r="BS115" s="280"/>
      <c r="BT115" s="280"/>
      <c r="BU115" s="280"/>
      <c r="BV115" s="280"/>
      <c r="BW115" s="280"/>
      <c r="BX115" s="280"/>
      <c r="BY115" s="280"/>
      <c r="BZ115" s="280"/>
      <c r="CA115" s="280"/>
      <c r="CB115" s="280"/>
      <c r="CC115" s="834">
        <v>1</v>
      </c>
      <c r="CD115" s="855">
        <f t="shared" si="12"/>
        <v>1</v>
      </c>
      <c r="CE115" s="855">
        <f t="shared" si="13"/>
        <v>0</v>
      </c>
      <c r="CF115" s="280">
        <v>2.9089999999999998</v>
      </c>
      <c r="CG115" s="280" t="s">
        <v>451</v>
      </c>
      <c r="CH115" s="280"/>
      <c r="CI115" s="280">
        <v>100</v>
      </c>
      <c r="CJ115" s="280">
        <v>2.9089999999999998</v>
      </c>
      <c r="CK115" s="280" t="s">
        <v>1552</v>
      </c>
      <c r="CL115" s="280" t="s">
        <v>451</v>
      </c>
      <c r="CM115" s="280"/>
      <c r="CN115" s="280"/>
      <c r="CO115" s="280"/>
      <c r="CP115" s="280"/>
      <c r="CQ115" s="280"/>
      <c r="CR115" s="280" t="s">
        <v>451</v>
      </c>
      <c r="CS115" s="280"/>
      <c r="CT115" s="280"/>
      <c r="CU115" s="280" t="s">
        <v>457</v>
      </c>
      <c r="CV115" s="280" t="s">
        <v>6530</v>
      </c>
      <c r="CW115" s="280">
        <v>76</v>
      </c>
      <c r="CX115" s="280" t="s">
        <v>451</v>
      </c>
      <c r="CY115" s="280"/>
      <c r="CZ115" s="280"/>
      <c r="DA115" s="280" t="s">
        <v>451</v>
      </c>
      <c r="DB115" s="280"/>
      <c r="DC115" s="280"/>
      <c r="DD115" s="280" t="s">
        <v>451</v>
      </c>
      <c r="DE115" s="280"/>
      <c r="DF115" s="280"/>
      <c r="DG115" s="280" t="s">
        <v>451</v>
      </c>
      <c r="DH115" s="280"/>
      <c r="DI115" s="280"/>
      <c r="DJ115" s="280" t="s">
        <v>451</v>
      </c>
      <c r="DK115" s="280"/>
      <c r="DL115" s="280"/>
      <c r="DM115" s="280" t="s">
        <v>451</v>
      </c>
      <c r="DN115" s="280"/>
      <c r="DO115" s="280"/>
      <c r="DP115" s="280" t="s">
        <v>451</v>
      </c>
      <c r="DQ115" s="280"/>
      <c r="DR115" s="280"/>
      <c r="DS115" s="280" t="s">
        <v>457</v>
      </c>
      <c r="DT115" s="280" t="s">
        <v>6530</v>
      </c>
      <c r="DU115" s="280">
        <v>76</v>
      </c>
      <c r="DV115" s="280" t="s">
        <v>451</v>
      </c>
      <c r="DW115" s="280"/>
      <c r="DX115" s="280"/>
      <c r="DY115" s="280" t="s">
        <v>451</v>
      </c>
      <c r="DZ115" s="280"/>
      <c r="EA115" s="280"/>
      <c r="EB115" s="280" t="s">
        <v>451</v>
      </c>
      <c r="EC115" s="280"/>
      <c r="ED115" s="280"/>
      <c r="EE115" s="280" t="s">
        <v>451</v>
      </c>
      <c r="EF115" s="280"/>
      <c r="EG115" s="280"/>
      <c r="EH115" s="280" t="s">
        <v>451</v>
      </c>
      <c r="EI115" s="280"/>
      <c r="EJ115" s="280"/>
      <c r="EK115" s="280" t="s">
        <v>451</v>
      </c>
      <c r="EL115" s="280"/>
      <c r="EM115" s="280"/>
      <c r="EN115" s="280"/>
      <c r="EO115" s="280"/>
      <c r="EP115" s="280"/>
      <c r="EQ115" s="280" t="s">
        <v>451</v>
      </c>
      <c r="ER115" s="280" t="s">
        <v>451</v>
      </c>
      <c r="ES115" s="280" t="s">
        <v>451</v>
      </c>
      <c r="ET115" s="280"/>
      <c r="EU115" s="280"/>
      <c r="EV115" s="280"/>
      <c r="EW115" s="280"/>
      <c r="EX115" s="280" t="s">
        <v>451</v>
      </c>
      <c r="EY115" s="280"/>
      <c r="EZ115" s="280"/>
      <c r="FA115" s="280" t="s">
        <v>7583</v>
      </c>
      <c r="FB115" s="280" t="s">
        <v>7828</v>
      </c>
      <c r="FC115" s="280" t="s">
        <v>8058</v>
      </c>
      <c r="FD115" s="280" t="s">
        <v>1564</v>
      </c>
      <c r="FE115" s="280" t="s">
        <v>1565</v>
      </c>
      <c r="FF115" s="280" t="s">
        <v>1566</v>
      </c>
    </row>
    <row r="116" spans="5:162" ht="76" customHeight="1" x14ac:dyDescent="0.2">
      <c r="E116" s="1101" t="s">
        <v>8717</v>
      </c>
      <c r="F116" s="1101" t="s">
        <v>8688</v>
      </c>
      <c r="G116" s="847" t="s">
        <v>38</v>
      </c>
      <c r="H116" s="847" t="s">
        <v>122</v>
      </c>
      <c r="I116" s="280" t="s">
        <v>3521</v>
      </c>
      <c r="J116" s="280" t="s">
        <v>3771</v>
      </c>
      <c r="K116" s="280" t="s">
        <v>3932</v>
      </c>
      <c r="L116" s="280">
        <v>2010</v>
      </c>
      <c r="M116" s="868">
        <v>44197</v>
      </c>
      <c r="N116" s="868">
        <v>44561</v>
      </c>
      <c r="O116" s="280" t="s">
        <v>4244</v>
      </c>
      <c r="P116" s="280" t="s">
        <v>4445</v>
      </c>
      <c r="Q116" s="280" t="s">
        <v>4646</v>
      </c>
      <c r="R116" s="280" t="s">
        <v>4808</v>
      </c>
      <c r="S116" s="280" t="s">
        <v>4968</v>
      </c>
      <c r="T116" s="280" t="s">
        <v>5139</v>
      </c>
      <c r="U116" s="280" t="s">
        <v>5281</v>
      </c>
      <c r="V116" s="280" t="s">
        <v>5342</v>
      </c>
      <c r="W116" s="280"/>
      <c r="X116" s="280"/>
      <c r="Y116" s="280"/>
      <c r="Z116" s="280"/>
      <c r="AA116" s="280" t="s">
        <v>5428</v>
      </c>
      <c r="AB116" s="280" t="s">
        <v>5428</v>
      </c>
      <c r="AC116" s="280" t="s">
        <v>455</v>
      </c>
      <c r="AD116" s="280" t="s">
        <v>5874</v>
      </c>
      <c r="AE116" s="861">
        <v>1227</v>
      </c>
      <c r="AF116" s="850">
        <f t="shared" si="14"/>
        <v>1227</v>
      </c>
      <c r="AG116" s="850">
        <f t="shared" si="11"/>
        <v>0</v>
      </c>
      <c r="AH116" s="280"/>
      <c r="AI116" s="280"/>
      <c r="AJ116" s="280"/>
      <c r="AK116" s="280">
        <v>784.9</v>
      </c>
      <c r="AL116" s="223">
        <v>0.63959999999999995</v>
      </c>
      <c r="AM116" s="223">
        <v>7.6200000000000004E-2</v>
      </c>
      <c r="AN116" s="280">
        <v>25.2</v>
      </c>
      <c r="AO116" s="280">
        <v>0</v>
      </c>
      <c r="AP116" s="223">
        <v>2.0500000000000001E-2</v>
      </c>
      <c r="AQ116" s="280">
        <v>416.9</v>
      </c>
      <c r="AR116" s="280"/>
      <c r="AS116" s="280">
        <v>0.3397</v>
      </c>
      <c r="AT116" s="280"/>
      <c r="AU116" s="280"/>
      <c r="AV116" s="280"/>
      <c r="AW116" s="280"/>
      <c r="AX116" s="280"/>
      <c r="AY116" s="280" t="s">
        <v>457</v>
      </c>
      <c r="AZ116" s="280" t="s">
        <v>4646</v>
      </c>
      <c r="BA116" s="280" t="s">
        <v>6087</v>
      </c>
      <c r="BB116" s="280" t="s">
        <v>451</v>
      </c>
      <c r="BC116" s="280">
        <v>513.79999999999995</v>
      </c>
      <c r="BD116" s="280">
        <v>4.4200000000000003E-2</v>
      </c>
      <c r="BE116" s="280">
        <v>460</v>
      </c>
      <c r="BF116" s="280">
        <v>454</v>
      </c>
      <c r="BG116" s="280">
        <v>454</v>
      </c>
      <c r="BH116" s="280">
        <v>18</v>
      </c>
      <c r="BI116" s="280">
        <v>144</v>
      </c>
      <c r="BJ116" s="280">
        <v>28</v>
      </c>
      <c r="BK116" s="280">
        <v>0</v>
      </c>
      <c r="BL116" s="280">
        <v>19</v>
      </c>
      <c r="BM116" s="280">
        <v>4</v>
      </c>
      <c r="BN116" s="280">
        <v>30</v>
      </c>
      <c r="BO116" s="280">
        <v>12</v>
      </c>
      <c r="BP116" s="280">
        <v>41</v>
      </c>
      <c r="BQ116" s="280">
        <v>13</v>
      </c>
      <c r="BR116" s="280">
        <v>62</v>
      </c>
      <c r="BS116" s="280">
        <v>34</v>
      </c>
      <c r="BT116" s="280">
        <v>1</v>
      </c>
      <c r="BU116" s="280">
        <v>33</v>
      </c>
      <c r="BV116" s="280">
        <v>3</v>
      </c>
      <c r="BW116" s="280">
        <v>5</v>
      </c>
      <c r="BX116" s="280">
        <v>1</v>
      </c>
      <c r="BY116" s="280">
        <v>1</v>
      </c>
      <c r="BZ116" s="280">
        <v>5</v>
      </c>
      <c r="CA116" s="280">
        <v>0</v>
      </c>
      <c r="CB116" s="834">
        <v>0</v>
      </c>
      <c r="CC116" s="280">
        <v>454</v>
      </c>
      <c r="CD116" s="855">
        <f t="shared" si="12"/>
        <v>454</v>
      </c>
      <c r="CE116" s="855">
        <f t="shared" si="13"/>
        <v>0</v>
      </c>
      <c r="CF116" s="280">
        <v>289.63</v>
      </c>
      <c r="CG116" s="280" t="s">
        <v>4646</v>
      </c>
      <c r="CH116" s="280" t="s">
        <v>4808</v>
      </c>
      <c r="CI116" s="280">
        <v>85.17</v>
      </c>
      <c r="CJ116" s="280">
        <v>340.04300000000001</v>
      </c>
      <c r="CK116" s="280" t="s">
        <v>1552</v>
      </c>
      <c r="CL116" s="280" t="s">
        <v>451</v>
      </c>
      <c r="CM116" s="280" t="s">
        <v>481</v>
      </c>
      <c r="CN116" s="280" t="s">
        <v>481</v>
      </c>
      <c r="CO116" s="280" t="s">
        <v>481</v>
      </c>
      <c r="CP116" s="280" t="s">
        <v>481</v>
      </c>
      <c r="CQ116" s="280">
        <v>3</v>
      </c>
      <c r="CR116" s="280" t="s">
        <v>457</v>
      </c>
      <c r="CS116" s="280" t="s">
        <v>6472</v>
      </c>
      <c r="CT116" s="280">
        <v>16329</v>
      </c>
      <c r="CU116" s="280" t="s">
        <v>457</v>
      </c>
      <c r="CV116" s="280" t="s">
        <v>6472</v>
      </c>
      <c r="CW116" s="280">
        <v>16329</v>
      </c>
      <c r="CX116" s="280" t="s">
        <v>451</v>
      </c>
      <c r="CY116" s="280" t="s">
        <v>481</v>
      </c>
      <c r="CZ116" s="280" t="s">
        <v>481</v>
      </c>
      <c r="DA116" s="280" t="s">
        <v>451</v>
      </c>
      <c r="DB116" s="280" t="s">
        <v>481</v>
      </c>
      <c r="DC116" s="280" t="s">
        <v>481</v>
      </c>
      <c r="DD116" s="280" t="s">
        <v>451</v>
      </c>
      <c r="DE116" s="280" t="s">
        <v>481</v>
      </c>
      <c r="DF116" s="280" t="s">
        <v>481</v>
      </c>
      <c r="DG116" s="280" t="s">
        <v>451</v>
      </c>
      <c r="DH116" s="280" t="s">
        <v>481</v>
      </c>
      <c r="DI116" s="280" t="s">
        <v>481</v>
      </c>
      <c r="DJ116" s="280" t="s">
        <v>451</v>
      </c>
      <c r="DK116" s="280" t="s">
        <v>481</v>
      </c>
      <c r="DL116" s="280" t="s">
        <v>481</v>
      </c>
      <c r="DM116" s="280" t="s">
        <v>451</v>
      </c>
      <c r="DN116" s="280" t="s">
        <v>481</v>
      </c>
      <c r="DO116" s="280" t="s">
        <v>481</v>
      </c>
      <c r="DP116" s="280" t="s">
        <v>451</v>
      </c>
      <c r="DQ116" s="280" t="s">
        <v>481</v>
      </c>
      <c r="DR116" s="280" t="s">
        <v>481</v>
      </c>
      <c r="DS116" s="280" t="s">
        <v>457</v>
      </c>
      <c r="DT116" s="280" t="s">
        <v>6530</v>
      </c>
      <c r="DU116" s="280">
        <v>9620</v>
      </c>
      <c r="DV116" s="280" t="s">
        <v>451</v>
      </c>
      <c r="DW116" s="280" t="s">
        <v>481</v>
      </c>
      <c r="DX116" s="280" t="s">
        <v>481</v>
      </c>
      <c r="DY116" s="280" t="s">
        <v>451</v>
      </c>
      <c r="DZ116" s="280" t="s">
        <v>481</v>
      </c>
      <c r="EA116" s="280" t="s">
        <v>481</v>
      </c>
      <c r="EB116" s="280" t="s">
        <v>451</v>
      </c>
      <c r="EC116" s="280" t="s">
        <v>481</v>
      </c>
      <c r="ED116" s="280" t="s">
        <v>481</v>
      </c>
      <c r="EE116" s="280" t="s">
        <v>457</v>
      </c>
      <c r="EF116" s="280" t="s">
        <v>568</v>
      </c>
      <c r="EG116" s="280">
        <v>8</v>
      </c>
      <c r="EH116" s="280" t="s">
        <v>457</v>
      </c>
      <c r="EI116" s="280" t="s">
        <v>568</v>
      </c>
      <c r="EJ116" s="280">
        <v>8</v>
      </c>
      <c r="EK116" s="280" t="s">
        <v>451</v>
      </c>
      <c r="EL116" s="280" t="s">
        <v>481</v>
      </c>
      <c r="EM116" s="280" t="s">
        <v>481</v>
      </c>
      <c r="EN116" s="280"/>
      <c r="EO116" s="280"/>
      <c r="EP116" s="280"/>
      <c r="EQ116" s="280" t="s">
        <v>451</v>
      </c>
      <c r="ER116" s="280" t="s">
        <v>481</v>
      </c>
      <c r="ES116" s="280" t="s">
        <v>6989</v>
      </c>
      <c r="ET116" s="280" t="s">
        <v>7115</v>
      </c>
      <c r="EU116" s="280"/>
      <c r="EV116" s="280" t="s">
        <v>7264</v>
      </c>
      <c r="EW116" s="280" t="s">
        <v>7390</v>
      </c>
      <c r="EX116" s="280" t="s">
        <v>7440</v>
      </c>
      <c r="EY116" s="280">
        <v>3</v>
      </c>
      <c r="EZ116" s="280">
        <v>200</v>
      </c>
      <c r="FA116" s="280" t="s">
        <v>7584</v>
      </c>
      <c r="FB116" s="280" t="s">
        <v>7829</v>
      </c>
      <c r="FC116" s="280" t="s">
        <v>8059</v>
      </c>
      <c r="FD116" s="280" t="s">
        <v>1564</v>
      </c>
      <c r="FE116" s="280" t="s">
        <v>1565</v>
      </c>
      <c r="FF116" s="280" t="s">
        <v>1566</v>
      </c>
    </row>
    <row r="117" spans="5:162" ht="67" customHeight="1" x14ac:dyDescent="0.2">
      <c r="E117" s="1101" t="s">
        <v>8723</v>
      </c>
      <c r="F117" s="1101" t="s">
        <v>8688</v>
      </c>
      <c r="G117" s="847" t="s">
        <v>38</v>
      </c>
      <c r="H117" s="847" t="s">
        <v>122</v>
      </c>
      <c r="I117" s="280" t="s">
        <v>3522</v>
      </c>
      <c r="J117" s="280" t="s">
        <v>3772</v>
      </c>
      <c r="K117" s="280" t="s">
        <v>481</v>
      </c>
      <c r="L117" s="280">
        <v>2021</v>
      </c>
      <c r="M117" s="868" t="s">
        <v>4023</v>
      </c>
      <c r="N117" s="868" t="s">
        <v>4143</v>
      </c>
      <c r="O117" s="280" t="s">
        <v>4245</v>
      </c>
      <c r="P117" s="280" t="s">
        <v>4446</v>
      </c>
      <c r="Q117" s="280" t="s">
        <v>4647</v>
      </c>
      <c r="R117" s="280" t="s">
        <v>4446</v>
      </c>
      <c r="S117" s="280" t="s">
        <v>4969</v>
      </c>
      <c r="T117" s="280" t="s">
        <v>5140</v>
      </c>
      <c r="U117" s="280" t="s">
        <v>481</v>
      </c>
      <c r="V117" s="280"/>
      <c r="W117" s="280"/>
      <c r="X117" s="280"/>
      <c r="Y117" s="280"/>
      <c r="Z117" s="280"/>
      <c r="AA117" s="280" t="s">
        <v>5429</v>
      </c>
      <c r="AB117" s="280" t="s">
        <v>5429</v>
      </c>
      <c r="AC117" s="280" t="s">
        <v>5751</v>
      </c>
      <c r="AD117" s="280" t="s">
        <v>5429</v>
      </c>
      <c r="AE117" s="861">
        <v>0.36399999999999999</v>
      </c>
      <c r="AF117" s="850">
        <f>AH117+AK117+AN117+AO117+AQ117+AR117+AT117</f>
        <v>0.36399999999999999</v>
      </c>
      <c r="AG117" s="850">
        <f t="shared" si="11"/>
        <v>0</v>
      </c>
      <c r="AH117" s="280"/>
      <c r="AI117" s="280"/>
      <c r="AJ117" s="280"/>
      <c r="AK117" s="280">
        <v>0.36399999999999999</v>
      </c>
      <c r="AL117" s="223">
        <v>1</v>
      </c>
      <c r="AM117" s="223">
        <v>1.2999999999999999E-2</v>
      </c>
      <c r="AN117" s="280"/>
      <c r="AO117" s="280"/>
      <c r="AP117" s="280"/>
      <c r="AQ117" s="280"/>
      <c r="AR117" s="280"/>
      <c r="AS117" s="280"/>
      <c r="AT117" s="280"/>
      <c r="AU117" s="280"/>
      <c r="AV117" s="280"/>
      <c r="AW117" s="280"/>
      <c r="AX117" s="280"/>
      <c r="AY117" s="280" t="s">
        <v>451</v>
      </c>
      <c r="AZ117" s="280"/>
      <c r="BA117" s="280"/>
      <c r="BB117" s="280"/>
      <c r="BC117" s="280" t="s">
        <v>481</v>
      </c>
      <c r="BD117" s="280"/>
      <c r="BE117" s="280">
        <v>2</v>
      </c>
      <c r="BF117" s="280">
        <v>2</v>
      </c>
      <c r="BG117" s="280">
        <v>2</v>
      </c>
      <c r="BH117" s="280"/>
      <c r="BI117" s="280"/>
      <c r="BJ117" s="280"/>
      <c r="BK117" s="280"/>
      <c r="BL117" s="280"/>
      <c r="BM117" s="280"/>
      <c r="BN117" s="280"/>
      <c r="BO117" s="280"/>
      <c r="BP117" s="280"/>
      <c r="BQ117" s="280"/>
      <c r="BR117" s="280">
        <v>1</v>
      </c>
      <c r="BS117" s="280"/>
      <c r="BT117" s="280"/>
      <c r="BU117" s="280"/>
      <c r="BV117" s="280"/>
      <c r="BW117" s="280"/>
      <c r="BX117" s="280"/>
      <c r="BY117" s="280"/>
      <c r="BZ117" s="280"/>
      <c r="CA117" s="280"/>
      <c r="CB117" s="280"/>
      <c r="CC117" s="280">
        <v>1</v>
      </c>
      <c r="CD117" s="855">
        <f t="shared" si="12"/>
        <v>1</v>
      </c>
      <c r="CE117" s="855">
        <f t="shared" si="13"/>
        <v>0</v>
      </c>
      <c r="CF117" s="280">
        <v>0.218</v>
      </c>
      <c r="CG117" s="280" t="s">
        <v>6154</v>
      </c>
      <c r="CH117" s="280"/>
      <c r="CI117" s="280">
        <v>6.3E-2</v>
      </c>
      <c r="CJ117" s="280">
        <v>3.464</v>
      </c>
      <c r="CK117" s="280" t="s">
        <v>1552</v>
      </c>
      <c r="CL117" s="280" t="s">
        <v>451</v>
      </c>
      <c r="CM117" s="280"/>
      <c r="CN117" s="280"/>
      <c r="CO117" s="280"/>
      <c r="CP117" s="280"/>
      <c r="CQ117" s="280">
        <v>1</v>
      </c>
      <c r="CR117" s="280" t="s">
        <v>457</v>
      </c>
      <c r="CS117" s="280" t="s">
        <v>6473</v>
      </c>
      <c r="CT117" s="280">
        <v>106</v>
      </c>
      <c r="CU117" s="280" t="s">
        <v>457</v>
      </c>
      <c r="CV117" s="280" t="s">
        <v>463</v>
      </c>
      <c r="CW117" s="280">
        <v>25</v>
      </c>
      <c r="CX117" s="280" t="s">
        <v>451</v>
      </c>
      <c r="CY117" s="280"/>
      <c r="CZ117" s="280"/>
      <c r="DA117" s="280" t="s">
        <v>451</v>
      </c>
      <c r="DB117" s="280"/>
      <c r="DC117" s="280"/>
      <c r="DD117" s="280" t="s">
        <v>451</v>
      </c>
      <c r="DE117" s="280"/>
      <c r="DF117" s="280"/>
      <c r="DG117" s="280" t="s">
        <v>451</v>
      </c>
      <c r="DH117" s="280"/>
      <c r="DI117" s="280"/>
      <c r="DJ117" s="280" t="s">
        <v>451</v>
      </c>
      <c r="DK117" s="280"/>
      <c r="DL117" s="280"/>
      <c r="DM117" s="280"/>
      <c r="DN117" s="280"/>
      <c r="DO117" s="280"/>
      <c r="DP117" s="280" t="s">
        <v>451</v>
      </c>
      <c r="DQ117" s="280"/>
      <c r="DR117" s="280"/>
      <c r="DS117" s="280" t="s">
        <v>457</v>
      </c>
      <c r="DT117" s="280" t="s">
        <v>463</v>
      </c>
      <c r="DU117" s="280">
        <v>25</v>
      </c>
      <c r="DV117" s="280" t="s">
        <v>451</v>
      </c>
      <c r="DW117" s="280"/>
      <c r="DX117" s="280"/>
      <c r="DY117" s="280" t="s">
        <v>451</v>
      </c>
      <c r="DZ117" s="280"/>
      <c r="EA117" s="280"/>
      <c r="EB117" s="280" t="s">
        <v>451</v>
      </c>
      <c r="EC117" s="280"/>
      <c r="ED117" s="280"/>
      <c r="EE117" s="280" t="s">
        <v>457</v>
      </c>
      <c r="EF117" s="280" t="s">
        <v>6827</v>
      </c>
      <c r="EG117" s="280">
        <v>9</v>
      </c>
      <c r="EH117" s="280" t="s">
        <v>451</v>
      </c>
      <c r="EI117" s="280"/>
      <c r="EJ117" s="280"/>
      <c r="EK117" s="280"/>
      <c r="EL117" s="280"/>
      <c r="EM117" s="280"/>
      <c r="EN117" s="280"/>
      <c r="EO117" s="280"/>
      <c r="EP117" s="280"/>
      <c r="EQ117" s="280" t="s">
        <v>451</v>
      </c>
      <c r="ER117" s="280"/>
      <c r="ES117" s="280" t="s">
        <v>481</v>
      </c>
      <c r="ET117" s="280" t="s">
        <v>7116</v>
      </c>
      <c r="EU117" s="280"/>
      <c r="EV117" s="280" t="s">
        <v>7265</v>
      </c>
      <c r="EW117" s="280" t="s">
        <v>7391</v>
      </c>
      <c r="EX117" s="280" t="s">
        <v>7441</v>
      </c>
      <c r="EY117" s="280">
        <v>3</v>
      </c>
      <c r="EZ117" s="280">
        <v>3</v>
      </c>
      <c r="FA117" s="280" t="s">
        <v>7585</v>
      </c>
      <c r="FB117" s="280" t="s">
        <v>7830</v>
      </c>
      <c r="FC117" s="280" t="s">
        <v>8060</v>
      </c>
      <c r="FD117" s="280" t="s">
        <v>1564</v>
      </c>
      <c r="FE117" s="280" t="s">
        <v>1565</v>
      </c>
      <c r="FF117" s="280" t="s">
        <v>1566</v>
      </c>
    </row>
    <row r="118" spans="5:162" ht="81" customHeight="1" x14ac:dyDescent="0.2">
      <c r="E118" s="1101" t="s">
        <v>8723</v>
      </c>
      <c r="F118" s="1101" t="s">
        <v>8688</v>
      </c>
      <c r="G118" s="847" t="s">
        <v>38</v>
      </c>
      <c r="H118" s="847" t="s">
        <v>122</v>
      </c>
      <c r="I118" s="280" t="s">
        <v>3523</v>
      </c>
      <c r="J118" s="280" t="s">
        <v>3773</v>
      </c>
      <c r="K118" s="280" t="s">
        <v>481</v>
      </c>
      <c r="L118" s="280">
        <v>2021</v>
      </c>
      <c r="M118" s="868" t="s">
        <v>4024</v>
      </c>
      <c r="N118" s="868" t="s">
        <v>852</v>
      </c>
      <c r="O118" s="280" t="s">
        <v>4246</v>
      </c>
      <c r="P118" s="280" t="s">
        <v>4447</v>
      </c>
      <c r="Q118" s="280" t="s">
        <v>4648</v>
      </c>
      <c r="R118" s="280" t="s">
        <v>4447</v>
      </c>
      <c r="S118" s="280" t="s">
        <v>4970</v>
      </c>
      <c r="T118" s="280" t="s">
        <v>5141</v>
      </c>
      <c r="U118" s="280" t="s">
        <v>481</v>
      </c>
      <c r="V118" s="280"/>
      <c r="W118" s="280"/>
      <c r="X118" s="280"/>
      <c r="Y118" s="280"/>
      <c r="Z118" s="280"/>
      <c r="AA118" s="280" t="s">
        <v>5430</v>
      </c>
      <c r="AB118" s="280" t="s">
        <v>5430</v>
      </c>
      <c r="AC118" s="280" t="s">
        <v>5751</v>
      </c>
      <c r="AD118" s="280" t="s">
        <v>5430</v>
      </c>
      <c r="AE118" s="861">
        <v>0.75700000000000001</v>
      </c>
      <c r="AF118" s="850">
        <f t="shared" si="14"/>
        <v>0.75700000000000001</v>
      </c>
      <c r="AG118" s="850">
        <f t="shared" si="11"/>
        <v>0</v>
      </c>
      <c r="AH118" s="280"/>
      <c r="AI118" s="280"/>
      <c r="AJ118" s="280"/>
      <c r="AK118" s="280">
        <v>0.75700000000000001</v>
      </c>
      <c r="AL118" s="223">
        <v>1</v>
      </c>
      <c r="AM118" s="223">
        <v>3.4000000000000002E-2</v>
      </c>
      <c r="AN118" s="280">
        <v>0</v>
      </c>
      <c r="AO118" s="280">
        <v>0</v>
      </c>
      <c r="AP118" s="280">
        <v>0</v>
      </c>
      <c r="AQ118" s="280">
        <v>0</v>
      </c>
      <c r="AR118" s="280">
        <v>0</v>
      </c>
      <c r="AS118" s="280">
        <v>0</v>
      </c>
      <c r="AT118" s="280"/>
      <c r="AU118" s="280"/>
      <c r="AV118" s="280"/>
      <c r="AW118" s="280"/>
      <c r="AX118" s="280"/>
      <c r="AY118" s="280" t="s">
        <v>492</v>
      </c>
      <c r="AZ118" s="280"/>
      <c r="BA118" s="280"/>
      <c r="BB118" s="280"/>
      <c r="BC118" s="280">
        <v>0</v>
      </c>
      <c r="BD118" s="280">
        <v>0</v>
      </c>
      <c r="BE118" s="280">
        <v>2</v>
      </c>
      <c r="BF118" s="280">
        <v>2</v>
      </c>
      <c r="BG118" s="280">
        <v>2</v>
      </c>
      <c r="BH118" s="280">
        <v>0</v>
      </c>
      <c r="BI118" s="280">
        <v>0</v>
      </c>
      <c r="BJ118" s="280">
        <v>0</v>
      </c>
      <c r="BK118" s="280">
        <v>0</v>
      </c>
      <c r="BL118" s="280">
        <v>0</v>
      </c>
      <c r="BM118" s="280">
        <v>0</v>
      </c>
      <c r="BN118" s="280">
        <v>0</v>
      </c>
      <c r="BO118" s="280">
        <v>0</v>
      </c>
      <c r="BP118" s="280">
        <v>0</v>
      </c>
      <c r="BQ118" s="280">
        <v>0</v>
      </c>
      <c r="BR118" s="280">
        <v>1</v>
      </c>
      <c r="BS118" s="280">
        <v>0</v>
      </c>
      <c r="BT118" s="280">
        <v>0</v>
      </c>
      <c r="BU118" s="280">
        <v>0</v>
      </c>
      <c r="BV118" s="280">
        <v>0</v>
      </c>
      <c r="BW118" s="280">
        <v>0</v>
      </c>
      <c r="BX118" s="280">
        <v>0</v>
      </c>
      <c r="BY118" s="280">
        <v>0</v>
      </c>
      <c r="BZ118" s="280">
        <v>0</v>
      </c>
      <c r="CA118" s="280">
        <v>0</v>
      </c>
      <c r="CB118" s="280">
        <v>0</v>
      </c>
      <c r="CC118" s="280">
        <v>1</v>
      </c>
      <c r="CD118" s="855">
        <f t="shared" si="12"/>
        <v>1</v>
      </c>
      <c r="CE118" s="855">
        <f t="shared" si="13"/>
        <v>0</v>
      </c>
      <c r="CF118" s="280">
        <v>2.5249999999999999</v>
      </c>
      <c r="CG118" s="280" t="s">
        <v>6155</v>
      </c>
      <c r="CH118" s="280"/>
      <c r="CI118" s="280">
        <v>97.528003089996133</v>
      </c>
      <c r="CJ118" s="280">
        <v>2.589</v>
      </c>
      <c r="CK118" s="280" t="s">
        <v>1552</v>
      </c>
      <c r="CL118" s="280" t="s">
        <v>492</v>
      </c>
      <c r="CM118" s="280"/>
      <c r="CN118" s="280"/>
      <c r="CO118" s="280"/>
      <c r="CP118" s="280"/>
      <c r="CQ118" s="280">
        <v>1</v>
      </c>
      <c r="CR118" s="280" t="s">
        <v>489</v>
      </c>
      <c r="CS118" s="280" t="s">
        <v>1553</v>
      </c>
      <c r="CT118" s="280">
        <v>50</v>
      </c>
      <c r="CU118" s="280" t="s">
        <v>489</v>
      </c>
      <c r="CV118" s="280" t="s">
        <v>6543</v>
      </c>
      <c r="CW118" s="280" t="s">
        <v>6618</v>
      </c>
      <c r="CX118" s="280" t="s">
        <v>492</v>
      </c>
      <c r="CY118" s="280"/>
      <c r="CZ118" s="280"/>
      <c r="DA118" s="280" t="s">
        <v>492</v>
      </c>
      <c r="DB118" s="280"/>
      <c r="DC118" s="280"/>
      <c r="DD118" s="280" t="s">
        <v>492</v>
      </c>
      <c r="DE118" s="280"/>
      <c r="DF118" s="280"/>
      <c r="DG118" s="280" t="s">
        <v>492</v>
      </c>
      <c r="DH118" s="280"/>
      <c r="DI118" s="280"/>
      <c r="DJ118" s="280" t="s">
        <v>492</v>
      </c>
      <c r="DK118" s="280"/>
      <c r="DL118" s="280"/>
      <c r="DM118" s="280" t="s">
        <v>6695</v>
      </c>
      <c r="DN118" s="280" t="s">
        <v>1519</v>
      </c>
      <c r="DO118" s="280">
        <v>10</v>
      </c>
      <c r="DP118" s="280" t="s">
        <v>492</v>
      </c>
      <c r="DQ118" s="280"/>
      <c r="DR118" s="280"/>
      <c r="DS118" s="280" t="s">
        <v>489</v>
      </c>
      <c r="DT118" s="280" t="s">
        <v>6543</v>
      </c>
      <c r="DU118" s="280">
        <v>50</v>
      </c>
      <c r="DV118" s="280" t="s">
        <v>451</v>
      </c>
      <c r="DW118" s="280"/>
      <c r="DX118" s="280"/>
      <c r="DY118" s="280" t="s">
        <v>451</v>
      </c>
      <c r="DZ118" s="280"/>
      <c r="EA118" s="280"/>
      <c r="EB118" s="280" t="s">
        <v>451</v>
      </c>
      <c r="EC118" s="280"/>
      <c r="ED118" s="280"/>
      <c r="EE118" s="280" t="s">
        <v>489</v>
      </c>
      <c r="EF118" s="280" t="s">
        <v>6828</v>
      </c>
      <c r="EG118" s="280">
        <v>5</v>
      </c>
      <c r="EH118" s="280" t="s">
        <v>492</v>
      </c>
      <c r="EI118" s="280"/>
      <c r="EJ118" s="280"/>
      <c r="EK118" s="280"/>
      <c r="EL118" s="280"/>
      <c r="EM118" s="280"/>
      <c r="EN118" s="280"/>
      <c r="EO118" s="280"/>
      <c r="EP118" s="280"/>
      <c r="EQ118" s="280" t="s">
        <v>492</v>
      </c>
      <c r="ER118" s="280"/>
      <c r="ES118" s="280"/>
      <c r="ET118" s="280" t="s">
        <v>7117</v>
      </c>
      <c r="EU118" s="280"/>
      <c r="EV118" s="280" t="s">
        <v>7266</v>
      </c>
      <c r="EW118" s="280" t="s">
        <v>7392</v>
      </c>
      <c r="EX118" s="280" t="s">
        <v>7441</v>
      </c>
      <c r="EY118" s="280">
        <v>3</v>
      </c>
      <c r="EZ118" s="280">
        <v>3</v>
      </c>
      <c r="FA118" s="280" t="s">
        <v>7586</v>
      </c>
      <c r="FB118" s="280" t="s">
        <v>7831</v>
      </c>
      <c r="FC118" s="280" t="s">
        <v>8061</v>
      </c>
      <c r="FD118" s="280" t="s">
        <v>1564</v>
      </c>
      <c r="FE118" s="280" t="s">
        <v>1565</v>
      </c>
      <c r="FF118" s="280" t="s">
        <v>1566</v>
      </c>
    </row>
    <row r="119" spans="5:162" ht="79" customHeight="1" x14ac:dyDescent="0.2">
      <c r="E119" s="1101" t="s">
        <v>8717</v>
      </c>
      <c r="F119" s="1101" t="s">
        <v>8688</v>
      </c>
      <c r="G119" s="847" t="s">
        <v>38</v>
      </c>
      <c r="H119" s="847" t="s">
        <v>122</v>
      </c>
      <c r="I119" s="280" t="s">
        <v>3524</v>
      </c>
      <c r="J119" s="280" t="s">
        <v>3774</v>
      </c>
      <c r="K119" s="280" t="s">
        <v>451</v>
      </c>
      <c r="L119" s="280">
        <v>2021</v>
      </c>
      <c r="M119" s="868" t="s">
        <v>4025</v>
      </c>
      <c r="N119" s="868">
        <v>44561</v>
      </c>
      <c r="O119" s="280" t="s">
        <v>4247</v>
      </c>
      <c r="P119" s="280" t="s">
        <v>4448</v>
      </c>
      <c r="Q119" s="280" t="s">
        <v>4649</v>
      </c>
      <c r="R119" s="280" t="s">
        <v>4809</v>
      </c>
      <c r="S119" s="280" t="s">
        <v>4971</v>
      </c>
      <c r="T119" s="280" t="s">
        <v>5142</v>
      </c>
      <c r="U119" s="280" t="s">
        <v>481</v>
      </c>
      <c r="V119" s="280"/>
      <c r="W119" s="280"/>
      <c r="X119" s="280"/>
      <c r="Y119" s="280"/>
      <c r="Z119" s="280"/>
      <c r="AA119" s="280" t="s">
        <v>5431</v>
      </c>
      <c r="AB119" s="280" t="s">
        <v>5431</v>
      </c>
      <c r="AC119" s="280" t="s">
        <v>518</v>
      </c>
      <c r="AD119" s="280" t="s">
        <v>5875</v>
      </c>
      <c r="AE119" s="861">
        <v>0.112967</v>
      </c>
      <c r="AF119" s="850">
        <f t="shared" si="14"/>
        <v>0.113</v>
      </c>
      <c r="AG119" s="850">
        <f t="shared" si="11"/>
        <v>3.3000000000005247E-5</v>
      </c>
      <c r="AH119" s="280"/>
      <c r="AI119" s="280"/>
      <c r="AJ119" s="280"/>
      <c r="AK119" s="280">
        <v>0.1</v>
      </c>
      <c r="AL119" s="223">
        <v>0.88500000000000001</v>
      </c>
      <c r="AM119" s="223">
        <v>8.4999999999999995E-4</v>
      </c>
      <c r="AN119" s="280">
        <v>1.2999999999999999E-2</v>
      </c>
      <c r="AO119" s="280">
        <v>0</v>
      </c>
      <c r="AP119" s="223">
        <v>0.115</v>
      </c>
      <c r="AQ119" s="280">
        <v>0</v>
      </c>
      <c r="AR119" s="280">
        <v>0</v>
      </c>
      <c r="AS119" s="280">
        <v>0</v>
      </c>
      <c r="AT119" s="280"/>
      <c r="AU119" s="280"/>
      <c r="AV119" s="280"/>
      <c r="AW119" s="280"/>
      <c r="AX119" s="280"/>
      <c r="AY119" s="280" t="s">
        <v>457</v>
      </c>
      <c r="AZ119" s="280" t="s">
        <v>1862</v>
      </c>
      <c r="BA119" s="280">
        <v>0</v>
      </c>
      <c r="BB119" s="280">
        <v>0</v>
      </c>
      <c r="BC119" s="280">
        <v>0</v>
      </c>
      <c r="BD119" s="280">
        <v>0</v>
      </c>
      <c r="BE119" s="280">
        <v>4</v>
      </c>
      <c r="BF119" s="280">
        <v>4</v>
      </c>
      <c r="BG119" s="280">
        <v>4</v>
      </c>
      <c r="BH119" s="280"/>
      <c r="BI119" s="280">
        <v>4</v>
      </c>
      <c r="BJ119" s="280"/>
      <c r="BK119" s="280"/>
      <c r="BL119" s="280"/>
      <c r="BM119" s="280"/>
      <c r="BN119" s="280"/>
      <c r="BO119" s="280"/>
      <c r="BP119" s="280"/>
      <c r="BQ119" s="280"/>
      <c r="BR119" s="280"/>
      <c r="BS119" s="280"/>
      <c r="BT119" s="280"/>
      <c r="BU119" s="280"/>
      <c r="BV119" s="280"/>
      <c r="BW119" s="280"/>
      <c r="BX119" s="280"/>
      <c r="BY119" s="280"/>
      <c r="BZ119" s="280"/>
      <c r="CA119" s="280"/>
      <c r="CB119" s="280"/>
      <c r="CC119" s="280">
        <v>4</v>
      </c>
      <c r="CD119" s="855">
        <f t="shared" si="12"/>
        <v>4</v>
      </c>
      <c r="CE119" s="855">
        <f t="shared" si="13"/>
        <v>0</v>
      </c>
      <c r="CF119" s="280">
        <v>3</v>
      </c>
      <c r="CG119" s="280"/>
      <c r="CH119" s="280"/>
      <c r="CI119" s="280">
        <v>14.106361969248132</v>
      </c>
      <c r="CJ119" s="280">
        <v>21.266999999999999</v>
      </c>
      <c r="CK119" s="280" t="s">
        <v>6318</v>
      </c>
      <c r="CL119" s="280" t="s">
        <v>451</v>
      </c>
      <c r="CM119" s="280"/>
      <c r="CN119" s="280"/>
      <c r="CO119" s="280"/>
      <c r="CP119" s="280"/>
      <c r="CQ119" s="280"/>
      <c r="CR119" s="280" t="s">
        <v>457</v>
      </c>
      <c r="CS119" s="280" t="s">
        <v>6474</v>
      </c>
      <c r="CT119" s="280">
        <v>1500</v>
      </c>
      <c r="CU119" s="280" t="s">
        <v>451</v>
      </c>
      <c r="CV119" s="280"/>
      <c r="CW119" s="280"/>
      <c r="CX119" s="280" t="s">
        <v>457</v>
      </c>
      <c r="CY119" s="280" t="s">
        <v>6634</v>
      </c>
      <c r="CZ119" s="280">
        <v>34</v>
      </c>
      <c r="DA119" s="280" t="s">
        <v>451</v>
      </c>
      <c r="DB119" s="280"/>
      <c r="DC119" s="280"/>
      <c r="DD119" s="280" t="s">
        <v>451</v>
      </c>
      <c r="DE119" s="280"/>
      <c r="DF119" s="280"/>
      <c r="DG119" s="280" t="s">
        <v>451</v>
      </c>
      <c r="DH119" s="280"/>
      <c r="DI119" s="280"/>
      <c r="DJ119" s="280" t="s">
        <v>451</v>
      </c>
      <c r="DK119" s="280"/>
      <c r="DL119" s="280"/>
      <c r="DM119" s="280" t="s">
        <v>6474</v>
      </c>
      <c r="DN119" s="280" t="s">
        <v>6717</v>
      </c>
      <c r="DO119" s="280">
        <v>1500</v>
      </c>
      <c r="DP119" s="280" t="s">
        <v>451</v>
      </c>
      <c r="DQ119" s="280"/>
      <c r="DR119" s="280"/>
      <c r="DS119" s="280" t="s">
        <v>451</v>
      </c>
      <c r="DT119" s="280"/>
      <c r="DU119" s="280"/>
      <c r="DV119" s="280" t="s">
        <v>451</v>
      </c>
      <c r="DW119" s="280"/>
      <c r="DX119" s="280"/>
      <c r="DY119" s="280" t="s">
        <v>451</v>
      </c>
      <c r="DZ119" s="280"/>
      <c r="EA119" s="280"/>
      <c r="EB119" s="280" t="s">
        <v>451</v>
      </c>
      <c r="EC119" s="280"/>
      <c r="ED119" s="280"/>
      <c r="EE119" s="280" t="s">
        <v>451</v>
      </c>
      <c r="EF119" s="280"/>
      <c r="EG119" s="280"/>
      <c r="EH119" s="280" t="s">
        <v>451</v>
      </c>
      <c r="EI119" s="280"/>
      <c r="EJ119" s="280"/>
      <c r="EK119" s="280" t="s">
        <v>451</v>
      </c>
      <c r="EL119" s="280"/>
      <c r="EM119" s="280"/>
      <c r="EN119" s="280"/>
      <c r="EO119" s="280"/>
      <c r="EP119" s="280"/>
      <c r="EQ119" s="280" t="s">
        <v>451</v>
      </c>
      <c r="ER119" s="280"/>
      <c r="ES119" s="280" t="s">
        <v>451</v>
      </c>
      <c r="ET119" s="280" t="s">
        <v>451</v>
      </c>
      <c r="EU119" s="280" t="s">
        <v>451</v>
      </c>
      <c r="EV119" s="280" t="s">
        <v>451</v>
      </c>
      <c r="EW119" s="280" t="s">
        <v>451</v>
      </c>
      <c r="EX119" s="280" t="s">
        <v>451</v>
      </c>
      <c r="EY119" s="280" t="s">
        <v>451</v>
      </c>
      <c r="EZ119" s="280" t="s">
        <v>451</v>
      </c>
      <c r="FA119" s="280" t="s">
        <v>7587</v>
      </c>
      <c r="FB119" s="280" t="s">
        <v>7832</v>
      </c>
      <c r="FC119" s="280" t="s">
        <v>8062</v>
      </c>
      <c r="FD119" s="280" t="s">
        <v>1564</v>
      </c>
      <c r="FE119" s="280" t="s">
        <v>1565</v>
      </c>
      <c r="FF119" s="280" t="s">
        <v>1566</v>
      </c>
    </row>
    <row r="120" spans="5:162" ht="71" customHeight="1" x14ac:dyDescent="0.2">
      <c r="E120" s="1101" t="s">
        <v>8717</v>
      </c>
      <c r="F120" s="1101" t="s">
        <v>8688</v>
      </c>
      <c r="G120" s="847" t="s">
        <v>38</v>
      </c>
      <c r="H120" s="847" t="s">
        <v>122</v>
      </c>
      <c r="I120" s="280" t="s">
        <v>3525</v>
      </c>
      <c r="J120" s="280" t="s">
        <v>3775</v>
      </c>
      <c r="K120" s="280" t="s">
        <v>451</v>
      </c>
      <c r="L120" s="280">
        <v>2021</v>
      </c>
      <c r="M120" s="868">
        <v>44221</v>
      </c>
      <c r="N120" s="868">
        <v>44509</v>
      </c>
      <c r="O120" s="280" t="s">
        <v>4248</v>
      </c>
      <c r="P120" s="280" t="s">
        <v>4449</v>
      </c>
      <c r="Q120" s="280" t="s">
        <v>4650</v>
      </c>
      <c r="R120" s="280" t="s">
        <v>4810</v>
      </c>
      <c r="S120" s="280" t="s">
        <v>4972</v>
      </c>
      <c r="T120" s="280" t="s">
        <v>5143</v>
      </c>
      <c r="U120" s="280" t="s">
        <v>5282</v>
      </c>
      <c r="V120" s="280"/>
      <c r="W120" s="280"/>
      <c r="X120" s="280"/>
      <c r="Y120" s="280"/>
      <c r="Z120" s="280"/>
      <c r="AA120" s="280" t="s">
        <v>5432</v>
      </c>
      <c r="AB120" s="280" t="s">
        <v>5432</v>
      </c>
      <c r="AC120" s="280" t="s">
        <v>5751</v>
      </c>
      <c r="AD120" s="280" t="s">
        <v>5432</v>
      </c>
      <c r="AE120" s="861">
        <v>2.2570000000000001</v>
      </c>
      <c r="AF120" s="850">
        <f t="shared" si="14"/>
        <v>2.2570000000000001</v>
      </c>
      <c r="AG120" s="850">
        <f t="shared" si="11"/>
        <v>0</v>
      </c>
      <c r="AH120" s="280"/>
      <c r="AI120" s="280"/>
      <c r="AJ120" s="280"/>
      <c r="AK120" s="280">
        <v>2.2570000000000001</v>
      </c>
      <c r="AL120" s="223">
        <v>1</v>
      </c>
      <c r="AM120" s="223">
        <v>7.9000000000000001E-2</v>
      </c>
      <c r="AN120" s="280">
        <v>0</v>
      </c>
      <c r="AO120" s="280">
        <v>0</v>
      </c>
      <c r="AP120" s="280">
        <v>0</v>
      </c>
      <c r="AQ120" s="280">
        <v>0</v>
      </c>
      <c r="AR120" s="280">
        <v>0</v>
      </c>
      <c r="AS120" s="280">
        <v>0</v>
      </c>
      <c r="AT120" s="280"/>
      <c r="AU120" s="280"/>
      <c r="AV120" s="280"/>
      <c r="AW120" s="280"/>
      <c r="AX120" s="280"/>
      <c r="AY120" s="280" t="s">
        <v>451</v>
      </c>
      <c r="AZ120" s="280"/>
      <c r="BA120" s="280"/>
      <c r="BB120" s="280">
        <v>0</v>
      </c>
      <c r="BC120" s="280">
        <v>0.77600000000000002</v>
      </c>
      <c r="BD120" s="280">
        <v>4.2000000000000003E-2</v>
      </c>
      <c r="BE120" s="280">
        <v>4</v>
      </c>
      <c r="BF120" s="280">
        <v>4</v>
      </c>
      <c r="BG120" s="280">
        <v>4</v>
      </c>
      <c r="BH120" s="280"/>
      <c r="BI120" s="280">
        <v>1</v>
      </c>
      <c r="BJ120" s="280">
        <v>1</v>
      </c>
      <c r="BK120" s="280"/>
      <c r="BL120" s="280"/>
      <c r="BM120" s="280"/>
      <c r="BN120" s="280"/>
      <c r="BO120" s="280"/>
      <c r="BP120" s="280"/>
      <c r="BQ120" s="280">
        <v>1</v>
      </c>
      <c r="BR120" s="280">
        <v>1</v>
      </c>
      <c r="BS120" s="280"/>
      <c r="BT120" s="280"/>
      <c r="BU120" s="280"/>
      <c r="BV120" s="280"/>
      <c r="BW120" s="280"/>
      <c r="BX120" s="280"/>
      <c r="BY120" s="280"/>
      <c r="BZ120" s="280"/>
      <c r="CA120" s="280"/>
      <c r="CB120" s="280"/>
      <c r="CC120" s="280">
        <v>4</v>
      </c>
      <c r="CD120" s="855">
        <f t="shared" si="12"/>
        <v>4</v>
      </c>
      <c r="CE120" s="855">
        <f t="shared" si="13"/>
        <v>0</v>
      </c>
      <c r="CF120" s="280">
        <v>1.6</v>
      </c>
      <c r="CG120" s="280"/>
      <c r="CH120" s="280"/>
      <c r="CI120" s="280">
        <v>65.520065520065515</v>
      </c>
      <c r="CJ120" s="280">
        <v>2.4420000000000002</v>
      </c>
      <c r="CK120" s="280" t="s">
        <v>1552</v>
      </c>
      <c r="CL120" s="280" t="s">
        <v>451</v>
      </c>
      <c r="CM120" s="280"/>
      <c r="CN120" s="280"/>
      <c r="CO120" s="280"/>
      <c r="CP120" s="280"/>
      <c r="CQ120" s="280"/>
      <c r="CR120" s="280" t="s">
        <v>457</v>
      </c>
      <c r="CS120" s="280" t="s">
        <v>6475</v>
      </c>
      <c r="CT120" s="280">
        <v>1515</v>
      </c>
      <c r="CU120" s="280" t="s">
        <v>457</v>
      </c>
      <c r="CV120" s="280" t="s">
        <v>6544</v>
      </c>
      <c r="CW120" s="280">
        <v>285</v>
      </c>
      <c r="CX120" s="280" t="s">
        <v>451</v>
      </c>
      <c r="CY120" s="280"/>
      <c r="CZ120" s="280"/>
      <c r="DA120" s="280" t="s">
        <v>451</v>
      </c>
      <c r="DB120" s="280"/>
      <c r="DC120" s="280"/>
      <c r="DD120" s="280" t="s">
        <v>451</v>
      </c>
      <c r="DE120" s="280"/>
      <c r="DF120" s="280"/>
      <c r="DG120" s="280" t="s">
        <v>451</v>
      </c>
      <c r="DH120" s="280"/>
      <c r="DI120" s="280"/>
      <c r="DJ120" s="280" t="s">
        <v>451</v>
      </c>
      <c r="DK120" s="280"/>
      <c r="DL120" s="280"/>
      <c r="DM120" s="280" t="s">
        <v>451</v>
      </c>
      <c r="DN120" s="280"/>
      <c r="DO120" s="280"/>
      <c r="DP120" s="280" t="s">
        <v>451</v>
      </c>
      <c r="DQ120" s="280"/>
      <c r="DR120" s="280"/>
      <c r="DS120" s="280" t="s">
        <v>451</v>
      </c>
      <c r="DT120" s="280"/>
      <c r="DU120" s="280"/>
      <c r="DV120" s="280" t="s">
        <v>451</v>
      </c>
      <c r="DW120" s="280"/>
      <c r="DX120" s="280"/>
      <c r="DY120" s="280" t="s">
        <v>451</v>
      </c>
      <c r="DZ120" s="280"/>
      <c r="EA120" s="280"/>
      <c r="EB120" s="280" t="s">
        <v>451</v>
      </c>
      <c r="EC120" s="280"/>
      <c r="ED120" s="280"/>
      <c r="EE120" s="280" t="s">
        <v>451</v>
      </c>
      <c r="EF120" s="280"/>
      <c r="EG120" s="280"/>
      <c r="EH120" s="280" t="s">
        <v>457</v>
      </c>
      <c r="EI120" s="280" t="s">
        <v>6544</v>
      </c>
      <c r="EJ120" s="280">
        <v>13</v>
      </c>
      <c r="EK120" s="280" t="s">
        <v>451</v>
      </c>
      <c r="EL120" s="280"/>
      <c r="EM120" s="280"/>
      <c r="EN120" s="280"/>
      <c r="EO120" s="280"/>
      <c r="EP120" s="280"/>
      <c r="EQ120" s="280" t="s">
        <v>451</v>
      </c>
      <c r="ER120" s="280" t="s">
        <v>451</v>
      </c>
      <c r="ES120" s="280" t="s">
        <v>6990</v>
      </c>
      <c r="ET120" s="280" t="s">
        <v>451</v>
      </c>
      <c r="EU120" s="280" t="s">
        <v>451</v>
      </c>
      <c r="EV120" s="280" t="s">
        <v>451</v>
      </c>
      <c r="EW120" s="280" t="s">
        <v>451</v>
      </c>
      <c r="EX120" s="280" t="s">
        <v>451</v>
      </c>
      <c r="EY120" s="280" t="s">
        <v>451</v>
      </c>
      <c r="EZ120" s="280" t="s">
        <v>451</v>
      </c>
      <c r="FA120" s="280" t="s">
        <v>7588</v>
      </c>
      <c r="FB120" s="280" t="s">
        <v>7833</v>
      </c>
      <c r="FC120" s="280" t="s">
        <v>8063</v>
      </c>
      <c r="FD120" s="280" t="s">
        <v>1564</v>
      </c>
      <c r="FE120" s="280" t="s">
        <v>1565</v>
      </c>
      <c r="FF120" s="280" t="s">
        <v>1566</v>
      </c>
    </row>
    <row r="121" spans="5:162" ht="76" customHeight="1" x14ac:dyDescent="0.2">
      <c r="E121" s="1101" t="s">
        <v>8723</v>
      </c>
      <c r="F121" s="1101" t="s">
        <v>8688</v>
      </c>
      <c r="G121" s="847" t="s">
        <v>38</v>
      </c>
      <c r="H121" s="847" t="s">
        <v>122</v>
      </c>
      <c r="I121" s="280" t="s">
        <v>3526</v>
      </c>
      <c r="J121" s="280" t="s">
        <v>3776</v>
      </c>
      <c r="K121" s="280" t="s">
        <v>481</v>
      </c>
      <c r="L121" s="280">
        <v>2021</v>
      </c>
      <c r="M121" s="868" t="s">
        <v>4026</v>
      </c>
      <c r="N121" s="868">
        <v>44496</v>
      </c>
      <c r="O121" s="280" t="s">
        <v>4249</v>
      </c>
      <c r="P121" s="280" t="s">
        <v>4450</v>
      </c>
      <c r="Q121" s="280" t="s">
        <v>4651</v>
      </c>
      <c r="R121" s="280" t="s">
        <v>4811</v>
      </c>
      <c r="S121" s="280" t="s">
        <v>481</v>
      </c>
      <c r="T121" s="280" t="s">
        <v>481</v>
      </c>
      <c r="U121" s="280" t="s">
        <v>481</v>
      </c>
      <c r="V121" s="280" t="s">
        <v>481</v>
      </c>
      <c r="W121" s="280"/>
      <c r="X121" s="280"/>
      <c r="Y121" s="280"/>
      <c r="Z121" s="280"/>
      <c r="AA121" s="280" t="s">
        <v>5433</v>
      </c>
      <c r="AB121" s="280" t="s">
        <v>5433</v>
      </c>
      <c r="AC121" s="280" t="s">
        <v>5750</v>
      </c>
      <c r="AD121" s="280" t="s">
        <v>5433</v>
      </c>
      <c r="AE121" s="861">
        <v>0.28399999999999997</v>
      </c>
      <c r="AF121" s="850">
        <f>AH121+AK121+AN121+AO121+AQ121+AR121+AT121</f>
        <v>0.28400000000000003</v>
      </c>
      <c r="AG121" s="850">
        <f t="shared" si="11"/>
        <v>0</v>
      </c>
      <c r="AH121" s="280"/>
      <c r="AI121" s="280"/>
      <c r="AJ121" s="280"/>
      <c r="AK121" s="280">
        <v>0.28100000000000003</v>
      </c>
      <c r="AL121" s="223">
        <v>0.98899999999999999</v>
      </c>
      <c r="AM121" s="223">
        <v>0.61</v>
      </c>
      <c r="AN121" s="280"/>
      <c r="AO121" s="280">
        <v>3.0000000000000001E-3</v>
      </c>
      <c r="AP121" s="223">
        <f>AO121/AE121</f>
        <v>1.0563380281690142E-2</v>
      </c>
      <c r="AQ121" s="280"/>
      <c r="AR121" s="280"/>
      <c r="AS121" s="280" t="s">
        <v>481</v>
      </c>
      <c r="AT121" s="280"/>
      <c r="AU121" s="280"/>
      <c r="AV121" s="280"/>
      <c r="AW121" s="280"/>
      <c r="AX121" s="280"/>
      <c r="AY121" s="280" t="s">
        <v>457</v>
      </c>
      <c r="AZ121" s="280" t="s">
        <v>6000</v>
      </c>
      <c r="BA121" s="280" t="s">
        <v>481</v>
      </c>
      <c r="BB121" s="280" t="s">
        <v>481</v>
      </c>
      <c r="BC121" s="280">
        <v>0.05</v>
      </c>
      <c r="BD121" s="280">
        <v>0.14000000000000001</v>
      </c>
      <c r="BE121" s="280">
        <v>4</v>
      </c>
      <c r="BF121" s="280">
        <v>4</v>
      </c>
      <c r="BG121" s="280">
        <v>1</v>
      </c>
      <c r="BH121" s="280"/>
      <c r="BI121" s="280"/>
      <c r="BJ121" s="280"/>
      <c r="BK121" s="280"/>
      <c r="BL121" s="280"/>
      <c r="BM121" s="280"/>
      <c r="BN121" s="280"/>
      <c r="BO121" s="280"/>
      <c r="BP121" s="280"/>
      <c r="BQ121" s="280"/>
      <c r="BR121" s="280"/>
      <c r="BS121" s="280">
        <v>1</v>
      </c>
      <c r="BT121" s="280"/>
      <c r="BU121" s="280"/>
      <c r="BV121" s="280"/>
      <c r="BW121" s="280"/>
      <c r="BX121" s="280"/>
      <c r="BY121" s="280"/>
      <c r="BZ121" s="280"/>
      <c r="CA121" s="280"/>
      <c r="CB121" s="280"/>
      <c r="CC121" s="280">
        <v>1</v>
      </c>
      <c r="CD121" s="855">
        <f t="shared" si="12"/>
        <v>1</v>
      </c>
      <c r="CE121" s="855">
        <f t="shared" si="13"/>
        <v>0</v>
      </c>
      <c r="CF121" s="280">
        <v>1.827</v>
      </c>
      <c r="CG121" s="280" t="s">
        <v>481</v>
      </c>
      <c r="CH121" s="280" t="s">
        <v>481</v>
      </c>
      <c r="CI121" s="280">
        <v>36.700000000000003</v>
      </c>
      <c r="CJ121" s="280">
        <v>4.9820000000000002</v>
      </c>
      <c r="CK121" s="280" t="s">
        <v>1552</v>
      </c>
      <c r="CL121" s="280" t="s">
        <v>451</v>
      </c>
      <c r="CM121" s="280"/>
      <c r="CN121" s="280"/>
      <c r="CO121" s="280"/>
      <c r="CP121" s="280"/>
      <c r="CQ121" s="280"/>
      <c r="CR121" s="280" t="s">
        <v>457</v>
      </c>
      <c r="CS121" s="280" t="s">
        <v>1228</v>
      </c>
      <c r="CT121" s="280">
        <v>1241</v>
      </c>
      <c r="CU121" s="280" t="s">
        <v>451</v>
      </c>
      <c r="CV121" s="280" t="s">
        <v>1412</v>
      </c>
      <c r="CW121" s="280" t="s">
        <v>1412</v>
      </c>
      <c r="CX121" s="280" t="s">
        <v>457</v>
      </c>
      <c r="CY121" s="280" t="s">
        <v>6635</v>
      </c>
      <c r="CZ121" s="280">
        <v>20</v>
      </c>
      <c r="DA121" s="280" t="s">
        <v>451</v>
      </c>
      <c r="DB121" s="280"/>
      <c r="DC121" s="280"/>
      <c r="DD121" s="280" t="s">
        <v>451</v>
      </c>
      <c r="DE121" s="280"/>
      <c r="DF121" s="280"/>
      <c r="DG121" s="280" t="s">
        <v>451</v>
      </c>
      <c r="DH121" s="280"/>
      <c r="DI121" s="280"/>
      <c r="DJ121" s="280" t="s">
        <v>451</v>
      </c>
      <c r="DK121" s="280"/>
      <c r="DL121" s="280"/>
      <c r="DM121" s="280" t="s">
        <v>451</v>
      </c>
      <c r="DN121" s="280"/>
      <c r="DO121" s="280"/>
      <c r="DP121" s="280" t="s">
        <v>451</v>
      </c>
      <c r="DQ121" s="280"/>
      <c r="DR121" s="280"/>
      <c r="DS121" s="280" t="s">
        <v>451</v>
      </c>
      <c r="DT121" s="280" t="s">
        <v>1412</v>
      </c>
      <c r="DU121" s="280" t="s">
        <v>1412</v>
      </c>
      <c r="DV121" s="280" t="s">
        <v>451</v>
      </c>
      <c r="DW121" s="280"/>
      <c r="DX121" s="280"/>
      <c r="DY121" s="280" t="s">
        <v>451</v>
      </c>
      <c r="DZ121" s="280"/>
      <c r="EA121" s="280"/>
      <c r="EB121" s="280" t="s">
        <v>451</v>
      </c>
      <c r="EC121" s="280"/>
      <c r="ED121" s="280"/>
      <c r="EE121" s="280" t="s">
        <v>451</v>
      </c>
      <c r="EF121" s="280"/>
      <c r="EG121" s="280"/>
      <c r="EH121" s="280" t="s">
        <v>457</v>
      </c>
      <c r="EI121" s="280" t="s">
        <v>6874</v>
      </c>
      <c r="EJ121" s="280">
        <v>11</v>
      </c>
      <c r="EK121" s="280" t="s">
        <v>451</v>
      </c>
      <c r="EL121" s="280"/>
      <c r="EM121" s="280"/>
      <c r="EN121" s="280"/>
      <c r="EO121" s="280"/>
      <c r="EP121" s="280"/>
      <c r="EQ121" s="280" t="s">
        <v>451</v>
      </c>
      <c r="ER121" s="280"/>
      <c r="ES121" s="280"/>
      <c r="ET121" s="280" t="s">
        <v>7118</v>
      </c>
      <c r="EU121" s="280"/>
      <c r="EV121" s="280" t="s">
        <v>7267</v>
      </c>
      <c r="EW121" s="280"/>
      <c r="EX121" s="280"/>
      <c r="EY121" s="280"/>
      <c r="EZ121" s="280"/>
      <c r="FA121" s="280" t="s">
        <v>7589</v>
      </c>
      <c r="FB121" s="280" t="s">
        <v>7834</v>
      </c>
      <c r="FC121" s="280" t="s">
        <v>8064</v>
      </c>
      <c r="FD121" s="280" t="s">
        <v>1564</v>
      </c>
      <c r="FE121" s="280" t="s">
        <v>1565</v>
      </c>
      <c r="FF121" s="280" t="s">
        <v>1566</v>
      </c>
    </row>
    <row r="122" spans="5:162" ht="81" customHeight="1" x14ac:dyDescent="0.2">
      <c r="E122" s="1101" t="s">
        <v>8723</v>
      </c>
      <c r="F122" s="1101" t="s">
        <v>8688</v>
      </c>
      <c r="G122" s="847" t="s">
        <v>38</v>
      </c>
      <c r="H122" s="847" t="s">
        <v>122</v>
      </c>
      <c r="I122" s="280" t="s">
        <v>3527</v>
      </c>
      <c r="J122" s="280" t="s">
        <v>3777</v>
      </c>
      <c r="K122" s="280" t="s">
        <v>481</v>
      </c>
      <c r="L122" s="280">
        <v>2021</v>
      </c>
      <c r="M122" s="868">
        <v>44487</v>
      </c>
      <c r="N122" s="868">
        <v>44553</v>
      </c>
      <c r="O122" s="280" t="s">
        <v>4250</v>
      </c>
      <c r="P122" s="280" t="s">
        <v>4451</v>
      </c>
      <c r="Q122" s="280" t="s">
        <v>4652</v>
      </c>
      <c r="R122" s="280" t="s">
        <v>4812</v>
      </c>
      <c r="S122" s="280" t="s">
        <v>4973</v>
      </c>
      <c r="T122" s="280" t="s">
        <v>5144</v>
      </c>
      <c r="U122" s="280" t="s">
        <v>481</v>
      </c>
      <c r="V122" s="280"/>
      <c r="W122" s="280"/>
      <c r="X122" s="280"/>
      <c r="Y122" s="280"/>
      <c r="Z122" s="280"/>
      <c r="AA122" s="280" t="s">
        <v>5434</v>
      </c>
      <c r="AB122" s="280" t="s">
        <v>5434</v>
      </c>
      <c r="AC122" s="280" t="s">
        <v>5750</v>
      </c>
      <c r="AD122" s="280" t="s">
        <v>5434</v>
      </c>
      <c r="AE122" s="861">
        <v>1.6879999999999999</v>
      </c>
      <c r="AF122" s="850">
        <f t="shared" si="14"/>
        <v>1.6879999999999999</v>
      </c>
      <c r="AG122" s="850">
        <f t="shared" si="11"/>
        <v>0</v>
      </c>
      <c r="AH122" s="280"/>
      <c r="AI122" s="280"/>
      <c r="AJ122" s="280"/>
      <c r="AK122" s="280">
        <v>1.6879999999999999</v>
      </c>
      <c r="AL122" s="223">
        <v>1</v>
      </c>
      <c r="AM122" s="223">
        <v>5.5E-2</v>
      </c>
      <c r="AN122" s="280"/>
      <c r="AO122" s="280"/>
      <c r="AP122" s="280"/>
      <c r="AQ122" s="280"/>
      <c r="AR122" s="280"/>
      <c r="AS122" s="280"/>
      <c r="AT122" s="280"/>
      <c r="AU122" s="280"/>
      <c r="AV122" s="280"/>
      <c r="AW122" s="280"/>
      <c r="AX122" s="280"/>
      <c r="AY122" s="280" t="s">
        <v>457</v>
      </c>
      <c r="AZ122" s="280" t="s">
        <v>6001</v>
      </c>
      <c r="BA122" s="280" t="s">
        <v>481</v>
      </c>
      <c r="BB122" s="280" t="s">
        <v>481</v>
      </c>
      <c r="BC122" s="280" t="s">
        <v>481</v>
      </c>
      <c r="BD122" s="280" t="s">
        <v>481</v>
      </c>
      <c r="BE122" s="280">
        <v>2</v>
      </c>
      <c r="BF122" s="280">
        <v>2</v>
      </c>
      <c r="BG122" s="280">
        <v>1</v>
      </c>
      <c r="BH122" s="280"/>
      <c r="BI122" s="280"/>
      <c r="BJ122" s="280"/>
      <c r="BK122" s="280"/>
      <c r="BL122" s="280"/>
      <c r="BM122" s="280"/>
      <c r="BN122" s="280"/>
      <c r="BO122" s="280"/>
      <c r="BP122" s="280"/>
      <c r="BQ122" s="280"/>
      <c r="BR122" s="280">
        <v>1</v>
      </c>
      <c r="BS122" s="280"/>
      <c r="BT122" s="280"/>
      <c r="BU122" s="280"/>
      <c r="BV122" s="280"/>
      <c r="BW122" s="280"/>
      <c r="BX122" s="280"/>
      <c r="BY122" s="280"/>
      <c r="BZ122" s="280"/>
      <c r="CA122" s="280"/>
      <c r="CB122" s="280"/>
      <c r="CC122" s="280">
        <v>1</v>
      </c>
      <c r="CD122" s="855">
        <f t="shared" si="12"/>
        <v>1</v>
      </c>
      <c r="CE122" s="855">
        <f t="shared" si="13"/>
        <v>0</v>
      </c>
      <c r="CF122" s="280">
        <v>0.12</v>
      </c>
      <c r="CG122" s="280"/>
      <c r="CH122" s="280"/>
      <c r="CI122" s="280">
        <v>4.5</v>
      </c>
      <c r="CJ122" s="280">
        <v>2.6320000000000001</v>
      </c>
      <c r="CK122" s="280" t="s">
        <v>1552</v>
      </c>
      <c r="CL122" s="280" t="s">
        <v>451</v>
      </c>
      <c r="CM122" s="280"/>
      <c r="CN122" s="280"/>
      <c r="CO122" s="280"/>
      <c r="CP122" s="280"/>
      <c r="CQ122" s="280"/>
      <c r="CR122" s="280" t="s">
        <v>457</v>
      </c>
      <c r="CS122" s="280" t="s">
        <v>6476</v>
      </c>
      <c r="CT122" s="280">
        <v>99</v>
      </c>
      <c r="CU122" s="280" t="s">
        <v>457</v>
      </c>
      <c r="CV122" s="280" t="s">
        <v>6476</v>
      </c>
      <c r="CW122" s="280">
        <v>99</v>
      </c>
      <c r="CX122" s="280" t="s">
        <v>457</v>
      </c>
      <c r="CY122" s="280" t="s">
        <v>6636</v>
      </c>
      <c r="CZ122" s="280">
        <v>99</v>
      </c>
      <c r="DA122" s="280" t="s">
        <v>451</v>
      </c>
      <c r="DB122" s="280"/>
      <c r="DC122" s="280"/>
      <c r="DD122" s="280" t="s">
        <v>451</v>
      </c>
      <c r="DE122" s="280"/>
      <c r="DF122" s="280"/>
      <c r="DG122" s="280" t="s">
        <v>451</v>
      </c>
      <c r="DH122" s="280"/>
      <c r="DI122" s="280"/>
      <c r="DJ122" s="280" t="s">
        <v>451</v>
      </c>
      <c r="DK122" s="280"/>
      <c r="DL122" s="280"/>
      <c r="DM122" s="280"/>
      <c r="DN122" s="280"/>
      <c r="DO122" s="280"/>
      <c r="DP122" s="280" t="s">
        <v>451</v>
      </c>
      <c r="DQ122" s="280"/>
      <c r="DR122" s="280"/>
      <c r="DS122" s="280" t="s">
        <v>451</v>
      </c>
      <c r="DT122" s="280"/>
      <c r="DU122" s="280"/>
      <c r="DV122" s="280" t="s">
        <v>451</v>
      </c>
      <c r="DW122" s="280"/>
      <c r="DX122" s="280"/>
      <c r="DY122" s="280" t="s">
        <v>451</v>
      </c>
      <c r="DZ122" s="280"/>
      <c r="EA122" s="280"/>
      <c r="EB122" s="280" t="s">
        <v>451</v>
      </c>
      <c r="EC122" s="280"/>
      <c r="ED122" s="280"/>
      <c r="EE122" s="280" t="s">
        <v>451</v>
      </c>
      <c r="EF122" s="280"/>
      <c r="EG122" s="280"/>
      <c r="EH122" s="280" t="s">
        <v>457</v>
      </c>
      <c r="EI122" s="280" t="s">
        <v>6875</v>
      </c>
      <c r="EJ122" s="280">
        <v>4</v>
      </c>
      <c r="EK122" s="280" t="s">
        <v>451</v>
      </c>
      <c r="EL122" s="280"/>
      <c r="EM122" s="280"/>
      <c r="EN122" s="280"/>
      <c r="EO122" s="280"/>
      <c r="EP122" s="280"/>
      <c r="EQ122" s="280" t="s">
        <v>451</v>
      </c>
      <c r="ER122" s="280"/>
      <c r="ES122" s="280" t="s">
        <v>481</v>
      </c>
      <c r="ET122" s="280" t="s">
        <v>7119</v>
      </c>
      <c r="EU122" s="280" t="s">
        <v>481</v>
      </c>
      <c r="EV122" s="280" t="s">
        <v>481</v>
      </c>
      <c r="EW122" s="280" t="s">
        <v>481</v>
      </c>
      <c r="EX122" s="280" t="s">
        <v>451</v>
      </c>
      <c r="EY122" s="280" t="s">
        <v>481</v>
      </c>
      <c r="EZ122" s="280" t="s">
        <v>481</v>
      </c>
      <c r="FA122" s="280" t="s">
        <v>7590</v>
      </c>
      <c r="FB122" s="280" t="s">
        <v>7835</v>
      </c>
      <c r="FC122" s="280" t="s">
        <v>8065</v>
      </c>
      <c r="FD122" s="280" t="s">
        <v>1564</v>
      </c>
      <c r="FE122" s="280" t="s">
        <v>1565</v>
      </c>
      <c r="FF122" s="280" t="s">
        <v>1566</v>
      </c>
    </row>
    <row r="123" spans="5:162" ht="71" customHeight="1" x14ac:dyDescent="0.2">
      <c r="E123" s="1101" t="s">
        <v>8723</v>
      </c>
      <c r="F123" s="1101" t="s">
        <v>8688</v>
      </c>
      <c r="G123" s="847" t="s">
        <v>38</v>
      </c>
      <c r="H123" s="847" t="s">
        <v>122</v>
      </c>
      <c r="I123" s="280" t="s">
        <v>3528</v>
      </c>
      <c r="J123" s="280" t="s">
        <v>3778</v>
      </c>
      <c r="K123" s="280" t="s">
        <v>481</v>
      </c>
      <c r="L123" s="280">
        <v>2021</v>
      </c>
      <c r="M123" s="868">
        <v>44392</v>
      </c>
      <c r="N123" s="868">
        <v>44561</v>
      </c>
      <c r="O123" s="280" t="s">
        <v>4251</v>
      </c>
      <c r="P123" s="280" t="s">
        <v>4452</v>
      </c>
      <c r="Q123" s="280" t="s">
        <v>4653</v>
      </c>
      <c r="R123" s="280" t="s">
        <v>4813</v>
      </c>
      <c r="S123" s="280" t="s">
        <v>4974</v>
      </c>
      <c r="T123" s="280" t="s">
        <v>5145</v>
      </c>
      <c r="U123" s="280" t="s">
        <v>481</v>
      </c>
      <c r="V123" s="280"/>
      <c r="W123" s="280"/>
      <c r="X123" s="280"/>
      <c r="Y123" s="280"/>
      <c r="Z123" s="280"/>
      <c r="AA123" s="280" t="s">
        <v>5435</v>
      </c>
      <c r="AB123" s="280" t="s">
        <v>5435</v>
      </c>
      <c r="AC123" s="280" t="s">
        <v>5751</v>
      </c>
      <c r="AD123" s="280" t="s">
        <v>5435</v>
      </c>
      <c r="AE123" s="861">
        <v>0.76200000000000001</v>
      </c>
      <c r="AF123" s="850">
        <f t="shared" si="14"/>
        <v>0.76200000000000001</v>
      </c>
      <c r="AG123" s="850">
        <f t="shared" si="11"/>
        <v>0</v>
      </c>
      <c r="AH123" s="280"/>
      <c r="AI123" s="280"/>
      <c r="AJ123" s="280"/>
      <c r="AK123" s="280">
        <v>0.76200000000000001</v>
      </c>
      <c r="AL123" s="223">
        <v>1</v>
      </c>
      <c r="AM123" s="223">
        <v>1.7000000000000001E-2</v>
      </c>
      <c r="AN123" s="280">
        <v>0</v>
      </c>
      <c r="AO123" s="280">
        <v>0</v>
      </c>
      <c r="AP123" s="280">
        <v>0</v>
      </c>
      <c r="AQ123" s="280">
        <v>0</v>
      </c>
      <c r="AR123" s="280">
        <v>0</v>
      </c>
      <c r="AS123" s="280">
        <v>0</v>
      </c>
      <c r="AT123" s="280"/>
      <c r="AU123" s="280"/>
      <c r="AV123" s="280"/>
      <c r="AW123" s="280"/>
      <c r="AX123" s="280"/>
      <c r="AY123" s="280" t="s">
        <v>451</v>
      </c>
      <c r="AZ123" s="280"/>
      <c r="BA123" s="280"/>
      <c r="BB123" s="280"/>
      <c r="BC123" s="280">
        <v>0</v>
      </c>
      <c r="BD123" s="280">
        <v>0</v>
      </c>
      <c r="BE123" s="280">
        <v>2</v>
      </c>
      <c r="BF123" s="280">
        <v>2</v>
      </c>
      <c r="BG123" s="280">
        <v>2</v>
      </c>
      <c r="BH123" s="280"/>
      <c r="BI123" s="280"/>
      <c r="BJ123" s="280">
        <v>1</v>
      </c>
      <c r="BK123" s="280"/>
      <c r="BL123" s="280"/>
      <c r="BM123" s="280"/>
      <c r="BN123" s="280"/>
      <c r="BO123" s="280"/>
      <c r="BP123" s="280"/>
      <c r="BQ123" s="280"/>
      <c r="BR123" s="280"/>
      <c r="BS123" s="280"/>
      <c r="BT123" s="280">
        <v>1</v>
      </c>
      <c r="BU123" s="280"/>
      <c r="BV123" s="280"/>
      <c r="BW123" s="280"/>
      <c r="BX123" s="280"/>
      <c r="BY123" s="280"/>
      <c r="BZ123" s="280"/>
      <c r="CA123" s="280"/>
      <c r="CB123" s="280"/>
      <c r="CC123" s="280">
        <v>2</v>
      </c>
      <c r="CD123" s="855">
        <f t="shared" si="12"/>
        <v>2</v>
      </c>
      <c r="CE123" s="855">
        <f t="shared" si="13"/>
        <v>0</v>
      </c>
      <c r="CF123" s="280">
        <v>11.151</v>
      </c>
      <c r="CG123" s="280"/>
      <c r="CH123" s="280"/>
      <c r="CI123" s="280">
        <v>100</v>
      </c>
      <c r="CJ123" s="280">
        <v>11.151</v>
      </c>
      <c r="CK123" s="280" t="s">
        <v>1552</v>
      </c>
      <c r="CL123" s="280" t="s">
        <v>451</v>
      </c>
      <c r="CM123" s="280"/>
      <c r="CN123" s="280"/>
      <c r="CO123" s="280"/>
      <c r="CP123" s="280"/>
      <c r="CQ123" s="280"/>
      <c r="CR123" s="280"/>
      <c r="CS123" s="280"/>
      <c r="CT123" s="280"/>
      <c r="CU123" s="280"/>
      <c r="CV123" s="280"/>
      <c r="CW123" s="280"/>
      <c r="CX123" s="280" t="s">
        <v>457</v>
      </c>
      <c r="CY123" s="280" t="s">
        <v>764</v>
      </c>
      <c r="CZ123" s="280">
        <v>20</v>
      </c>
      <c r="DA123" s="280" t="s">
        <v>451</v>
      </c>
      <c r="DB123" s="280"/>
      <c r="DC123" s="280"/>
      <c r="DD123" s="280" t="s">
        <v>451</v>
      </c>
      <c r="DE123" s="280"/>
      <c r="DF123" s="280"/>
      <c r="DG123" s="280" t="s">
        <v>451</v>
      </c>
      <c r="DH123" s="280"/>
      <c r="DI123" s="280"/>
      <c r="DJ123" s="280" t="s">
        <v>451</v>
      </c>
      <c r="DK123" s="280"/>
      <c r="DL123" s="280"/>
      <c r="DM123" s="280" t="s">
        <v>451</v>
      </c>
      <c r="DN123" s="280"/>
      <c r="DO123" s="280"/>
      <c r="DP123" s="280" t="s">
        <v>451</v>
      </c>
      <c r="DQ123" s="280"/>
      <c r="DR123" s="280"/>
      <c r="DS123" s="280" t="s">
        <v>451</v>
      </c>
      <c r="DT123" s="280"/>
      <c r="DU123" s="280"/>
      <c r="DV123" s="280" t="s">
        <v>451</v>
      </c>
      <c r="DW123" s="280"/>
      <c r="DX123" s="280"/>
      <c r="DY123" s="280" t="s">
        <v>451</v>
      </c>
      <c r="DZ123" s="280"/>
      <c r="EA123" s="280"/>
      <c r="EB123" s="280" t="s">
        <v>451</v>
      </c>
      <c r="EC123" s="280"/>
      <c r="ED123" s="280"/>
      <c r="EE123" s="280" t="s">
        <v>451</v>
      </c>
      <c r="EF123" s="280"/>
      <c r="EG123" s="280"/>
      <c r="EH123" s="280" t="s">
        <v>457</v>
      </c>
      <c r="EI123" s="280" t="s">
        <v>6876</v>
      </c>
      <c r="EJ123" s="280">
        <v>5</v>
      </c>
      <c r="EK123" s="280"/>
      <c r="EL123" s="280"/>
      <c r="EM123" s="280"/>
      <c r="EN123" s="280"/>
      <c r="EO123" s="280"/>
      <c r="EP123" s="280"/>
      <c r="EQ123" s="280" t="s">
        <v>451</v>
      </c>
      <c r="ER123" s="280"/>
      <c r="ES123" s="280" t="s">
        <v>451</v>
      </c>
      <c r="ET123" s="280"/>
      <c r="EU123" s="280"/>
      <c r="EV123" s="280"/>
      <c r="EW123" s="280"/>
      <c r="EX123" s="280"/>
      <c r="EY123" s="280"/>
      <c r="EZ123" s="280"/>
      <c r="FA123" s="280" t="s">
        <v>7591</v>
      </c>
      <c r="FB123" s="280" t="s">
        <v>7836</v>
      </c>
      <c r="FC123" s="280" t="s">
        <v>8066</v>
      </c>
      <c r="FD123" s="280" t="s">
        <v>1564</v>
      </c>
      <c r="FE123" s="280" t="s">
        <v>1565</v>
      </c>
      <c r="FF123" s="280" t="s">
        <v>1566</v>
      </c>
    </row>
    <row r="124" spans="5:162" ht="55" customHeight="1" x14ac:dyDescent="0.2">
      <c r="E124" s="1101" t="s">
        <v>8723</v>
      </c>
      <c r="F124" s="1101" t="s">
        <v>8688</v>
      </c>
      <c r="G124" s="847" t="s">
        <v>38</v>
      </c>
      <c r="H124" s="847" t="s">
        <v>122</v>
      </c>
      <c r="I124" s="280" t="s">
        <v>3529</v>
      </c>
      <c r="J124" s="269" t="s">
        <v>3779</v>
      </c>
      <c r="K124" s="269" t="s">
        <v>481</v>
      </c>
      <c r="L124" s="269">
        <v>2021</v>
      </c>
      <c r="M124" s="870">
        <v>44197</v>
      </c>
      <c r="N124" s="870">
        <v>44561</v>
      </c>
      <c r="O124" s="269" t="s">
        <v>4252</v>
      </c>
      <c r="P124" s="269" t="s">
        <v>4453</v>
      </c>
      <c r="Q124" s="269" t="s">
        <v>4654</v>
      </c>
      <c r="R124" s="269" t="s">
        <v>4814</v>
      </c>
      <c r="S124" s="269" t="s">
        <v>4252</v>
      </c>
      <c r="T124" s="269" t="s">
        <v>4453</v>
      </c>
      <c r="U124" s="269" t="s">
        <v>451</v>
      </c>
      <c r="V124" s="269" t="s">
        <v>451</v>
      </c>
      <c r="W124" s="269"/>
      <c r="X124" s="269"/>
      <c r="Y124" s="269"/>
      <c r="Z124" s="269"/>
      <c r="AA124" s="269" t="s">
        <v>5436</v>
      </c>
      <c r="AB124" s="269" t="s">
        <v>5436</v>
      </c>
      <c r="AC124" s="269" t="s">
        <v>5752</v>
      </c>
      <c r="AD124" s="269" t="s">
        <v>5436</v>
      </c>
      <c r="AE124" s="871">
        <v>0.23699999999999999</v>
      </c>
      <c r="AF124" s="850">
        <f>AH124+AK124+AN124+AO124+AQ124+AR124+AT124</f>
        <v>0.23700000000000002</v>
      </c>
      <c r="AG124" s="850">
        <f t="shared" si="11"/>
        <v>0</v>
      </c>
      <c r="AH124" s="269"/>
      <c r="AI124" s="269"/>
      <c r="AJ124" s="269"/>
      <c r="AK124" s="269">
        <v>0.113</v>
      </c>
      <c r="AL124" s="224">
        <v>0.76870000000000005</v>
      </c>
      <c r="AM124" s="224">
        <v>0.1973</v>
      </c>
      <c r="AN124" s="269"/>
      <c r="AO124" s="269">
        <v>2.9000000000000001E-2</v>
      </c>
      <c r="AP124" s="224">
        <v>0.1973</v>
      </c>
      <c r="AQ124" s="269">
        <v>5.0000000000000001E-3</v>
      </c>
      <c r="AR124" s="269">
        <v>0.09</v>
      </c>
      <c r="AS124" s="269">
        <v>3.4000000000000002E-2</v>
      </c>
      <c r="AT124" s="269"/>
      <c r="AU124" s="269"/>
      <c r="AV124" s="269"/>
      <c r="AW124" s="269"/>
      <c r="AX124" s="269"/>
      <c r="AY124" s="269" t="s">
        <v>451</v>
      </c>
      <c r="AZ124" s="269"/>
      <c r="BA124" s="269"/>
      <c r="BB124" s="269">
        <v>0</v>
      </c>
      <c r="BC124" s="269">
        <v>0.02</v>
      </c>
      <c r="BD124" s="269">
        <v>1.5200000000000001E-3</v>
      </c>
      <c r="BE124" s="269">
        <v>2</v>
      </c>
      <c r="BF124" s="269">
        <v>1</v>
      </c>
      <c r="BG124" s="269">
        <v>1</v>
      </c>
      <c r="BH124" s="269">
        <v>0</v>
      </c>
      <c r="BI124" s="269">
        <v>0</v>
      </c>
      <c r="BJ124" s="269">
        <v>0</v>
      </c>
      <c r="BK124" s="269">
        <v>0</v>
      </c>
      <c r="BL124" s="269">
        <v>0</v>
      </c>
      <c r="BM124" s="269">
        <v>0</v>
      </c>
      <c r="BN124" s="269">
        <v>0</v>
      </c>
      <c r="BO124" s="269">
        <v>0</v>
      </c>
      <c r="BP124" s="269">
        <v>0</v>
      </c>
      <c r="BQ124" s="269">
        <v>0</v>
      </c>
      <c r="BR124" s="269">
        <v>0</v>
      </c>
      <c r="BS124" s="269">
        <v>1</v>
      </c>
      <c r="BT124" s="269">
        <v>0</v>
      </c>
      <c r="BU124" s="269">
        <v>0</v>
      </c>
      <c r="BV124" s="269">
        <v>0</v>
      </c>
      <c r="BW124" s="269">
        <v>0</v>
      </c>
      <c r="BX124" s="269">
        <v>0</v>
      </c>
      <c r="BY124" s="269">
        <v>0</v>
      </c>
      <c r="BZ124" s="269">
        <v>0</v>
      </c>
      <c r="CA124" s="269">
        <v>0</v>
      </c>
      <c r="CB124" s="269">
        <v>0</v>
      </c>
      <c r="CC124" s="269">
        <v>1</v>
      </c>
      <c r="CD124" s="855">
        <f t="shared" si="12"/>
        <v>1</v>
      </c>
      <c r="CE124" s="855">
        <f t="shared" si="13"/>
        <v>0</v>
      </c>
      <c r="CF124" s="269">
        <v>0.7</v>
      </c>
      <c r="CG124" s="269" t="s">
        <v>6156</v>
      </c>
      <c r="CH124" s="269"/>
      <c r="CI124" s="269">
        <v>38.230475150191154</v>
      </c>
      <c r="CJ124" s="269">
        <v>1.831</v>
      </c>
      <c r="CK124" s="269" t="s">
        <v>1552</v>
      </c>
      <c r="CL124" s="269" t="s">
        <v>451</v>
      </c>
      <c r="CM124" s="269" t="s">
        <v>451</v>
      </c>
      <c r="CN124" s="269"/>
      <c r="CO124" s="269"/>
      <c r="CP124" s="269"/>
      <c r="CQ124" s="269"/>
      <c r="CR124" s="269" t="s">
        <v>457</v>
      </c>
      <c r="CS124" s="269" t="s">
        <v>1228</v>
      </c>
      <c r="CT124" s="269">
        <v>700</v>
      </c>
      <c r="CU124" s="269" t="s">
        <v>457</v>
      </c>
      <c r="CV124" s="269" t="s">
        <v>862</v>
      </c>
      <c r="CW124" s="269">
        <v>700</v>
      </c>
      <c r="CX124" s="269" t="s">
        <v>451</v>
      </c>
      <c r="CY124" s="269"/>
      <c r="CZ124" s="269">
        <v>0</v>
      </c>
      <c r="DA124" s="269" t="s">
        <v>451</v>
      </c>
      <c r="DB124" s="269"/>
      <c r="DC124" s="269">
        <v>0</v>
      </c>
      <c r="DD124" s="269" t="s">
        <v>451</v>
      </c>
      <c r="DE124" s="269"/>
      <c r="DF124" s="269">
        <v>0</v>
      </c>
      <c r="DG124" s="269" t="s">
        <v>451</v>
      </c>
      <c r="DH124" s="269"/>
      <c r="DI124" s="269">
        <v>0</v>
      </c>
      <c r="DJ124" s="269" t="s">
        <v>451</v>
      </c>
      <c r="DK124" s="269"/>
      <c r="DL124" s="269">
        <v>0</v>
      </c>
      <c r="DM124" s="269" t="s">
        <v>451</v>
      </c>
      <c r="DN124" s="269"/>
      <c r="DO124" s="269"/>
      <c r="DP124" s="269" t="s">
        <v>451</v>
      </c>
      <c r="DQ124" s="269"/>
      <c r="DR124" s="269">
        <v>0</v>
      </c>
      <c r="DS124" s="269" t="s">
        <v>457</v>
      </c>
      <c r="DT124" s="269" t="s">
        <v>862</v>
      </c>
      <c r="DU124" s="269">
        <v>20</v>
      </c>
      <c r="DV124" s="269" t="s">
        <v>451</v>
      </c>
      <c r="DW124" s="269"/>
      <c r="DX124" s="269">
        <v>0</v>
      </c>
      <c r="DY124" s="269" t="s">
        <v>451</v>
      </c>
      <c r="DZ124" s="269"/>
      <c r="EA124" s="269">
        <v>0</v>
      </c>
      <c r="EB124" s="269" t="s">
        <v>451</v>
      </c>
      <c r="EC124" s="269"/>
      <c r="ED124" s="269">
        <v>0</v>
      </c>
      <c r="EE124" s="269" t="s">
        <v>457</v>
      </c>
      <c r="EF124" s="269"/>
      <c r="EG124" s="269">
        <v>5</v>
      </c>
      <c r="EH124" s="269" t="s">
        <v>451</v>
      </c>
      <c r="EI124" s="269"/>
      <c r="EJ124" s="269">
        <v>0</v>
      </c>
      <c r="EK124" s="269" t="s">
        <v>451</v>
      </c>
      <c r="EL124" s="269"/>
      <c r="EM124" s="269">
        <v>0</v>
      </c>
      <c r="EN124" s="269"/>
      <c r="EO124" s="269"/>
      <c r="EP124" s="269"/>
      <c r="EQ124" s="269" t="s">
        <v>451</v>
      </c>
      <c r="ER124" s="269"/>
      <c r="ES124" s="269" t="s">
        <v>451</v>
      </c>
      <c r="ET124" s="269"/>
      <c r="EU124" s="269"/>
      <c r="EV124" s="269"/>
      <c r="EW124" s="269"/>
      <c r="EX124" s="269" t="s">
        <v>7442</v>
      </c>
      <c r="EY124" s="269">
        <v>1</v>
      </c>
      <c r="EZ124" s="269">
        <v>1</v>
      </c>
      <c r="FA124" s="269" t="s">
        <v>7592</v>
      </c>
      <c r="FB124" s="269" t="s">
        <v>7837</v>
      </c>
      <c r="FC124" s="269" t="s">
        <v>8067</v>
      </c>
      <c r="FD124" s="269" t="s">
        <v>1564</v>
      </c>
      <c r="FE124" s="269" t="s">
        <v>1565</v>
      </c>
      <c r="FF124" s="269" t="s">
        <v>1566</v>
      </c>
    </row>
    <row r="125" spans="5:162" ht="61" customHeight="1" x14ac:dyDescent="0.2">
      <c r="E125" s="1101" t="s">
        <v>8723</v>
      </c>
      <c r="F125" s="1101" t="s">
        <v>8688</v>
      </c>
      <c r="G125" s="847" t="s">
        <v>38</v>
      </c>
      <c r="H125" s="847" t="s">
        <v>122</v>
      </c>
      <c r="I125" s="280" t="s">
        <v>3530</v>
      </c>
      <c r="J125" s="280" t="s">
        <v>3780</v>
      </c>
      <c r="K125" s="280" t="s">
        <v>481</v>
      </c>
      <c r="L125" s="280">
        <v>2021</v>
      </c>
      <c r="M125" s="870">
        <v>44228</v>
      </c>
      <c r="N125" s="870">
        <v>44243</v>
      </c>
      <c r="O125" s="280" t="s">
        <v>4253</v>
      </c>
      <c r="P125" s="280" t="s">
        <v>4454</v>
      </c>
      <c r="Q125" s="280" t="s">
        <v>4655</v>
      </c>
      <c r="R125" s="280" t="s">
        <v>4815</v>
      </c>
      <c r="S125" s="280" t="s">
        <v>4975</v>
      </c>
      <c r="T125" s="280" t="s">
        <v>4454</v>
      </c>
      <c r="U125" s="280" t="s">
        <v>451</v>
      </c>
      <c r="V125" s="280" t="s">
        <v>451</v>
      </c>
      <c r="W125" s="280"/>
      <c r="X125" s="280"/>
      <c r="Y125" s="280"/>
      <c r="Z125" s="280"/>
      <c r="AA125" s="280" t="s">
        <v>5437</v>
      </c>
      <c r="AB125" s="280" t="s">
        <v>5437</v>
      </c>
      <c r="AC125" s="280" t="s">
        <v>5751</v>
      </c>
      <c r="AD125" s="280" t="s">
        <v>5437</v>
      </c>
      <c r="AE125" s="861">
        <v>0.13500000000000001</v>
      </c>
      <c r="AF125" s="850">
        <f t="shared" si="14"/>
        <v>0.13500000000000001</v>
      </c>
      <c r="AG125" s="850">
        <f t="shared" si="11"/>
        <v>0</v>
      </c>
      <c r="AH125" s="280"/>
      <c r="AI125" s="280"/>
      <c r="AJ125" s="280"/>
      <c r="AK125" s="280">
        <v>0.13500000000000001</v>
      </c>
      <c r="AL125" s="223">
        <v>0.09</v>
      </c>
      <c r="AM125" s="223">
        <v>0.04</v>
      </c>
      <c r="AN125" s="280">
        <v>0</v>
      </c>
      <c r="AO125" s="280">
        <v>0</v>
      </c>
      <c r="AP125" s="280">
        <v>0</v>
      </c>
      <c r="AQ125" s="280">
        <v>0</v>
      </c>
      <c r="AR125" s="280">
        <v>0</v>
      </c>
      <c r="AS125" s="280">
        <v>0</v>
      </c>
      <c r="AT125" s="280"/>
      <c r="AU125" s="280"/>
      <c r="AV125" s="280"/>
      <c r="AW125" s="280"/>
      <c r="AX125" s="280"/>
      <c r="AY125" s="280" t="s">
        <v>451</v>
      </c>
      <c r="AZ125" s="280"/>
      <c r="BA125" s="280"/>
      <c r="BB125" s="280"/>
      <c r="BC125" s="280">
        <v>0.65</v>
      </c>
      <c r="BD125" s="280">
        <v>1.7999999999999999E-2</v>
      </c>
      <c r="BE125" s="280">
        <v>3</v>
      </c>
      <c r="BF125" s="280">
        <v>2</v>
      </c>
      <c r="BG125" s="269">
        <v>2</v>
      </c>
      <c r="BH125" s="280">
        <v>0</v>
      </c>
      <c r="BI125" s="280">
        <v>0</v>
      </c>
      <c r="BJ125" s="280">
        <v>0</v>
      </c>
      <c r="BK125" s="280">
        <v>0</v>
      </c>
      <c r="BL125" s="280">
        <v>0</v>
      </c>
      <c r="BM125" s="280">
        <v>0</v>
      </c>
      <c r="BN125" s="280">
        <v>0</v>
      </c>
      <c r="BO125" s="280">
        <v>0</v>
      </c>
      <c r="BP125" s="280">
        <v>0</v>
      </c>
      <c r="BQ125" s="280">
        <v>0</v>
      </c>
      <c r="BR125" s="280">
        <v>3</v>
      </c>
      <c r="BS125" s="280">
        <v>0</v>
      </c>
      <c r="BT125" s="280">
        <v>0</v>
      </c>
      <c r="BU125" s="280">
        <v>0</v>
      </c>
      <c r="BV125" s="280">
        <v>0</v>
      </c>
      <c r="BW125" s="280">
        <v>0</v>
      </c>
      <c r="BX125" s="280">
        <v>0</v>
      </c>
      <c r="BY125" s="280">
        <v>0</v>
      </c>
      <c r="BZ125" s="280">
        <v>0</v>
      </c>
      <c r="CA125" s="280">
        <v>0</v>
      </c>
      <c r="CB125" s="280">
        <v>0</v>
      </c>
      <c r="CC125" s="269">
        <v>3</v>
      </c>
      <c r="CD125" s="855">
        <f t="shared" si="12"/>
        <v>3</v>
      </c>
      <c r="CE125" s="855">
        <f t="shared" si="13"/>
        <v>0</v>
      </c>
      <c r="CF125" s="280">
        <v>1.766</v>
      </c>
      <c r="CG125" s="280" t="s">
        <v>451</v>
      </c>
      <c r="CH125" s="280" t="s">
        <v>481</v>
      </c>
      <c r="CI125" s="280">
        <v>29.84</v>
      </c>
      <c r="CJ125" s="280">
        <v>5.9189999999999996</v>
      </c>
      <c r="CK125" s="280" t="s">
        <v>1552</v>
      </c>
      <c r="CL125" s="280" t="s">
        <v>451</v>
      </c>
      <c r="CM125" s="280"/>
      <c r="CN125" s="280"/>
      <c r="CO125" s="280">
        <v>0</v>
      </c>
      <c r="CP125" s="280">
        <v>0</v>
      </c>
      <c r="CQ125" s="269">
        <v>0</v>
      </c>
      <c r="CR125" s="280" t="s">
        <v>457</v>
      </c>
      <c r="CS125" s="280" t="s">
        <v>2779</v>
      </c>
      <c r="CT125" s="280">
        <v>763</v>
      </c>
      <c r="CU125" s="280" t="s">
        <v>457</v>
      </c>
      <c r="CV125" s="280" t="s">
        <v>2779</v>
      </c>
      <c r="CW125" s="280">
        <v>30</v>
      </c>
      <c r="CX125" s="280" t="s">
        <v>457</v>
      </c>
      <c r="CY125" s="280" t="s">
        <v>2779</v>
      </c>
      <c r="CZ125" s="280">
        <v>8</v>
      </c>
      <c r="DA125" s="280" t="s">
        <v>451</v>
      </c>
      <c r="DB125" s="280"/>
      <c r="DC125" s="280">
        <v>0</v>
      </c>
      <c r="DD125" s="280" t="s">
        <v>451</v>
      </c>
      <c r="DE125" s="280"/>
      <c r="DF125" s="280">
        <v>0</v>
      </c>
      <c r="DG125" s="280" t="s">
        <v>451</v>
      </c>
      <c r="DH125" s="280"/>
      <c r="DI125" s="280">
        <v>0</v>
      </c>
      <c r="DJ125" s="280" t="s">
        <v>451</v>
      </c>
      <c r="DK125" s="280"/>
      <c r="DL125" s="280">
        <v>0</v>
      </c>
      <c r="DM125" s="280" t="s">
        <v>451</v>
      </c>
      <c r="DN125" s="280"/>
      <c r="DO125" s="280">
        <v>0</v>
      </c>
      <c r="DP125" s="280" t="s">
        <v>451</v>
      </c>
      <c r="DQ125" s="280"/>
      <c r="DR125" s="280">
        <v>0</v>
      </c>
      <c r="DS125" s="280" t="s">
        <v>457</v>
      </c>
      <c r="DT125" s="280" t="s">
        <v>2779</v>
      </c>
      <c r="DU125" s="280">
        <v>30</v>
      </c>
      <c r="DV125" s="280" t="s">
        <v>451</v>
      </c>
      <c r="DW125" s="280"/>
      <c r="DX125" s="280">
        <v>0</v>
      </c>
      <c r="DY125" s="280" t="s">
        <v>451</v>
      </c>
      <c r="DZ125" s="280"/>
      <c r="EA125" s="280">
        <v>0</v>
      </c>
      <c r="EB125" s="280" t="s">
        <v>451</v>
      </c>
      <c r="EC125" s="280" t="s">
        <v>451</v>
      </c>
      <c r="ED125" s="280">
        <v>0</v>
      </c>
      <c r="EE125" s="280" t="s">
        <v>451</v>
      </c>
      <c r="EF125" s="280"/>
      <c r="EG125" s="280">
        <v>0</v>
      </c>
      <c r="EH125" s="280" t="s">
        <v>451</v>
      </c>
      <c r="EI125" s="280"/>
      <c r="EJ125" s="280">
        <v>0</v>
      </c>
      <c r="EK125" s="280" t="s">
        <v>451</v>
      </c>
      <c r="EL125" s="280"/>
      <c r="EM125" s="280">
        <v>0</v>
      </c>
      <c r="EN125" s="280"/>
      <c r="EO125" s="280"/>
      <c r="EP125" s="280"/>
      <c r="EQ125" s="280" t="s">
        <v>451</v>
      </c>
      <c r="ER125" s="280"/>
      <c r="ES125" s="280" t="s">
        <v>481</v>
      </c>
      <c r="ET125" s="280" t="s">
        <v>7120</v>
      </c>
      <c r="EU125" s="280"/>
      <c r="EV125" s="280"/>
      <c r="EW125" s="280"/>
      <c r="EX125" s="280" t="s">
        <v>481</v>
      </c>
      <c r="EY125" s="280"/>
      <c r="EZ125" s="280"/>
      <c r="FA125" s="280" t="s">
        <v>7593</v>
      </c>
      <c r="FB125" s="280" t="s">
        <v>7838</v>
      </c>
      <c r="FC125" s="280" t="s">
        <v>8068</v>
      </c>
      <c r="FD125" s="280" t="s">
        <v>1564</v>
      </c>
      <c r="FE125" s="280" t="s">
        <v>1565</v>
      </c>
      <c r="FF125" s="280" t="s">
        <v>1566</v>
      </c>
    </row>
    <row r="126" spans="5:162" ht="72" customHeight="1" x14ac:dyDescent="0.2">
      <c r="E126" s="1101" t="s">
        <v>8723</v>
      </c>
      <c r="F126" s="1101" t="s">
        <v>8688</v>
      </c>
      <c r="G126" s="847" t="s">
        <v>38</v>
      </c>
      <c r="H126" s="847" t="s">
        <v>122</v>
      </c>
      <c r="I126" s="280" t="s">
        <v>3531</v>
      </c>
      <c r="J126" s="269" t="s">
        <v>1255</v>
      </c>
      <c r="K126" s="269" t="s">
        <v>481</v>
      </c>
      <c r="L126" s="269">
        <v>2021</v>
      </c>
      <c r="M126" s="870">
        <v>44189</v>
      </c>
      <c r="N126" s="870">
        <v>44554</v>
      </c>
      <c r="O126" s="269" t="s">
        <v>451</v>
      </c>
      <c r="P126" s="269"/>
      <c r="Q126" s="269" t="s">
        <v>4656</v>
      </c>
      <c r="R126" s="269" t="s">
        <v>4816</v>
      </c>
      <c r="S126" s="269" t="s">
        <v>4976</v>
      </c>
      <c r="T126" s="269" t="s">
        <v>5146</v>
      </c>
      <c r="U126" s="269" t="s">
        <v>451</v>
      </c>
      <c r="V126" s="269"/>
      <c r="W126" s="269"/>
      <c r="X126" s="269"/>
      <c r="Y126" s="269"/>
      <c r="Z126" s="269"/>
      <c r="AA126" s="269" t="s">
        <v>5438</v>
      </c>
      <c r="AB126" s="269" t="s">
        <v>5438</v>
      </c>
      <c r="AC126" s="269" t="s">
        <v>5750</v>
      </c>
      <c r="AD126" s="269" t="s">
        <v>5438</v>
      </c>
      <c r="AE126" s="871">
        <v>0.08</v>
      </c>
      <c r="AF126" s="850">
        <f t="shared" si="14"/>
        <v>7.9999999999999988E-2</v>
      </c>
      <c r="AG126" s="850">
        <f t="shared" si="11"/>
        <v>0</v>
      </c>
      <c r="AH126" s="269"/>
      <c r="AI126" s="269"/>
      <c r="AJ126" s="269"/>
      <c r="AK126" s="269">
        <v>7.1999999999999995E-2</v>
      </c>
      <c r="AL126" s="224">
        <v>0.9</v>
      </c>
      <c r="AM126" s="224">
        <v>1.0499999999999999E-3</v>
      </c>
      <c r="AN126" s="269"/>
      <c r="AO126" s="269">
        <v>8.0000000000000002E-3</v>
      </c>
      <c r="AP126" s="224">
        <v>9.9000000000000005E-2</v>
      </c>
      <c r="AQ126" s="269">
        <v>0</v>
      </c>
      <c r="AR126" s="269">
        <v>0</v>
      </c>
      <c r="AS126" s="269"/>
      <c r="AT126" s="269"/>
      <c r="AU126" s="269"/>
      <c r="AV126" s="269"/>
      <c r="AW126" s="269"/>
      <c r="AX126" s="269"/>
      <c r="AY126" s="269" t="s">
        <v>451</v>
      </c>
      <c r="AZ126" s="269"/>
      <c r="BA126" s="269"/>
      <c r="BB126" s="269">
        <v>0</v>
      </c>
      <c r="BC126" s="269">
        <v>0</v>
      </c>
      <c r="BD126" s="269"/>
      <c r="BE126" s="269">
        <v>1</v>
      </c>
      <c r="BF126" s="269">
        <v>1</v>
      </c>
      <c r="BG126" s="269">
        <v>1</v>
      </c>
      <c r="BH126" s="269">
        <v>0</v>
      </c>
      <c r="BI126" s="269">
        <v>1</v>
      </c>
      <c r="BJ126" s="269">
        <v>0</v>
      </c>
      <c r="BK126" s="269">
        <v>0</v>
      </c>
      <c r="BL126" s="269">
        <v>0</v>
      </c>
      <c r="BM126" s="269">
        <v>0</v>
      </c>
      <c r="BN126" s="269">
        <v>0</v>
      </c>
      <c r="BO126" s="269">
        <v>0</v>
      </c>
      <c r="BP126" s="269">
        <v>0</v>
      </c>
      <c r="BQ126" s="269">
        <v>0</v>
      </c>
      <c r="BR126" s="269">
        <v>0</v>
      </c>
      <c r="BS126" s="269">
        <v>0</v>
      </c>
      <c r="BT126" s="269">
        <v>0</v>
      </c>
      <c r="BU126" s="269">
        <v>0</v>
      </c>
      <c r="BV126" s="269">
        <v>0</v>
      </c>
      <c r="BW126" s="269">
        <v>0</v>
      </c>
      <c r="BX126" s="269">
        <v>0</v>
      </c>
      <c r="BY126" s="269">
        <v>0</v>
      </c>
      <c r="BZ126" s="269">
        <v>0</v>
      </c>
      <c r="CA126" s="269">
        <v>0</v>
      </c>
      <c r="CB126" s="269">
        <v>0</v>
      </c>
      <c r="CC126" s="269">
        <v>1</v>
      </c>
      <c r="CD126" s="855">
        <f t="shared" si="12"/>
        <v>1</v>
      </c>
      <c r="CE126" s="855">
        <f t="shared" si="13"/>
        <v>0</v>
      </c>
      <c r="CF126" s="269">
        <v>0.83299999999999996</v>
      </c>
      <c r="CG126" s="269"/>
      <c r="CH126" s="269"/>
      <c r="CI126" s="269">
        <v>6.04</v>
      </c>
      <c r="CJ126" s="269">
        <v>13.798</v>
      </c>
      <c r="CK126" s="269" t="s">
        <v>1552</v>
      </c>
      <c r="CL126" s="269" t="s">
        <v>451</v>
      </c>
      <c r="CM126" s="269"/>
      <c r="CN126" s="269"/>
      <c r="CO126" s="269">
        <v>0</v>
      </c>
      <c r="CP126" s="269">
        <v>0</v>
      </c>
      <c r="CQ126" s="269">
        <v>0</v>
      </c>
      <c r="CR126" s="269" t="s">
        <v>457</v>
      </c>
      <c r="CS126" s="269" t="s">
        <v>862</v>
      </c>
      <c r="CT126" s="269">
        <v>833</v>
      </c>
      <c r="CU126" s="269" t="s">
        <v>451</v>
      </c>
      <c r="CV126" s="269"/>
      <c r="CW126" s="269">
        <v>0</v>
      </c>
      <c r="CX126" s="269" t="s">
        <v>451</v>
      </c>
      <c r="CY126" s="269"/>
      <c r="CZ126" s="269">
        <v>0</v>
      </c>
      <c r="DA126" s="269" t="s">
        <v>451</v>
      </c>
      <c r="DB126" s="269"/>
      <c r="DC126" s="269"/>
      <c r="DD126" s="269" t="s">
        <v>451</v>
      </c>
      <c r="DE126" s="269"/>
      <c r="DF126" s="269">
        <v>0</v>
      </c>
      <c r="DG126" s="269" t="s">
        <v>451</v>
      </c>
      <c r="DH126" s="269"/>
      <c r="DI126" s="269">
        <v>0</v>
      </c>
      <c r="DJ126" s="269" t="s">
        <v>451</v>
      </c>
      <c r="DK126" s="269"/>
      <c r="DL126" s="269">
        <v>0</v>
      </c>
      <c r="DM126" s="269"/>
      <c r="DN126" s="269"/>
      <c r="DO126" s="269">
        <v>0</v>
      </c>
      <c r="DP126" s="269" t="s">
        <v>451</v>
      </c>
      <c r="DQ126" s="269"/>
      <c r="DR126" s="269">
        <v>0</v>
      </c>
      <c r="DS126" s="269" t="s">
        <v>451</v>
      </c>
      <c r="DT126" s="269"/>
      <c r="DU126" s="269">
        <v>0</v>
      </c>
      <c r="DV126" s="269" t="s">
        <v>451</v>
      </c>
      <c r="DW126" s="269"/>
      <c r="DX126" s="269">
        <v>0</v>
      </c>
      <c r="DY126" s="269" t="s">
        <v>451</v>
      </c>
      <c r="DZ126" s="269"/>
      <c r="EA126" s="269">
        <v>0</v>
      </c>
      <c r="EB126" s="269" t="s">
        <v>451</v>
      </c>
      <c r="EC126" s="269"/>
      <c r="ED126" s="269">
        <v>0</v>
      </c>
      <c r="EE126" s="269" t="s">
        <v>451</v>
      </c>
      <c r="EF126" s="269"/>
      <c r="EG126" s="269">
        <v>0</v>
      </c>
      <c r="EH126" s="269" t="s">
        <v>451</v>
      </c>
      <c r="EI126" s="269"/>
      <c r="EJ126" s="269">
        <v>0</v>
      </c>
      <c r="EK126" s="269"/>
      <c r="EL126" s="269"/>
      <c r="EM126" s="269"/>
      <c r="EN126" s="269"/>
      <c r="EO126" s="269"/>
      <c r="EP126" s="269"/>
      <c r="EQ126" s="269" t="s">
        <v>451</v>
      </c>
      <c r="ER126" s="269"/>
      <c r="ES126" s="269"/>
      <c r="ET126" s="269"/>
      <c r="EU126" s="269"/>
      <c r="EV126" s="269"/>
      <c r="EW126" s="269"/>
      <c r="EX126" s="269"/>
      <c r="EY126" s="269"/>
      <c r="EZ126" s="269"/>
      <c r="FA126" s="269" t="s">
        <v>7594</v>
      </c>
      <c r="FB126" s="269" t="s">
        <v>7839</v>
      </c>
      <c r="FC126" s="269" t="s">
        <v>8069</v>
      </c>
      <c r="FD126" s="269" t="s">
        <v>1564</v>
      </c>
      <c r="FE126" s="269" t="s">
        <v>1565</v>
      </c>
      <c r="FF126" s="269" t="s">
        <v>1566</v>
      </c>
    </row>
    <row r="127" spans="5:162" ht="61" customHeight="1" x14ac:dyDescent="0.2">
      <c r="E127" s="1101" t="s">
        <v>8717</v>
      </c>
      <c r="F127" s="1101" t="s">
        <v>8688</v>
      </c>
      <c r="G127" s="847" t="s">
        <v>38</v>
      </c>
      <c r="H127" s="847" t="s">
        <v>122</v>
      </c>
      <c r="I127" s="280" t="s">
        <v>3532</v>
      </c>
      <c r="J127" s="269" t="s">
        <v>3781</v>
      </c>
      <c r="K127" s="269" t="s">
        <v>451</v>
      </c>
      <c r="L127" s="269">
        <v>2021</v>
      </c>
      <c r="M127" s="870" t="s">
        <v>2160</v>
      </c>
      <c r="N127" s="870" t="s">
        <v>4144</v>
      </c>
      <c r="O127" s="269" t="s">
        <v>4254</v>
      </c>
      <c r="P127" s="269" t="s">
        <v>4455</v>
      </c>
      <c r="Q127" s="269" t="s">
        <v>451</v>
      </c>
      <c r="R127" s="269" t="s">
        <v>451</v>
      </c>
      <c r="S127" s="269" t="s">
        <v>4254</v>
      </c>
      <c r="T127" s="269" t="s">
        <v>4455</v>
      </c>
      <c r="U127" s="269" t="s">
        <v>451</v>
      </c>
      <c r="V127" s="269" t="s">
        <v>451</v>
      </c>
      <c r="W127" s="269"/>
      <c r="X127" s="269"/>
      <c r="Y127" s="269"/>
      <c r="Z127" s="269"/>
      <c r="AA127" s="269" t="s">
        <v>3781</v>
      </c>
      <c r="AB127" s="269" t="s">
        <v>3781</v>
      </c>
      <c r="AC127" s="269" t="s">
        <v>5750</v>
      </c>
      <c r="AD127" s="269" t="s">
        <v>3781</v>
      </c>
      <c r="AE127" s="871">
        <v>0.10800999999999999</v>
      </c>
      <c r="AF127" s="850">
        <f t="shared" si="14"/>
        <v>0.10800999999999999</v>
      </c>
      <c r="AG127" s="850">
        <f t="shared" si="11"/>
        <v>0</v>
      </c>
      <c r="AH127" s="269"/>
      <c r="AI127" s="269"/>
      <c r="AJ127" s="269"/>
      <c r="AK127" s="269">
        <v>0.107</v>
      </c>
      <c r="AL127" s="224">
        <v>0.99099999999999999</v>
      </c>
      <c r="AM127" s="224">
        <v>5.0000000000000001E-3</v>
      </c>
      <c r="AN127" s="269">
        <v>1E-3</v>
      </c>
      <c r="AO127" s="269">
        <v>1.0000000000000001E-5</v>
      </c>
      <c r="AP127" s="224">
        <v>1.0000000000000001E-5</v>
      </c>
      <c r="AQ127" s="269">
        <v>0</v>
      </c>
      <c r="AR127" s="269">
        <v>0</v>
      </c>
      <c r="AS127" s="269">
        <v>0</v>
      </c>
      <c r="AT127" s="269"/>
      <c r="AU127" s="269"/>
      <c r="AV127" s="269"/>
      <c r="AW127" s="269"/>
      <c r="AX127" s="269"/>
      <c r="AY127" s="269" t="s">
        <v>451</v>
      </c>
      <c r="AZ127" s="269"/>
      <c r="BA127" s="269"/>
      <c r="BB127" s="269">
        <v>0</v>
      </c>
      <c r="BC127" s="269">
        <v>0</v>
      </c>
      <c r="BD127" s="269">
        <v>1.0000000000000001E-5</v>
      </c>
      <c r="BE127" s="269">
        <v>2</v>
      </c>
      <c r="BF127" s="269">
        <v>0</v>
      </c>
      <c r="BG127" s="269">
        <v>0</v>
      </c>
      <c r="BH127" s="269">
        <v>0</v>
      </c>
      <c r="BI127" s="269">
        <v>0</v>
      </c>
      <c r="BJ127" s="269">
        <v>0</v>
      </c>
      <c r="BK127" s="269">
        <v>0</v>
      </c>
      <c r="BL127" s="269">
        <v>0</v>
      </c>
      <c r="BM127" s="269">
        <v>0</v>
      </c>
      <c r="BN127" s="269">
        <v>0</v>
      </c>
      <c r="BO127" s="269">
        <v>0</v>
      </c>
      <c r="BP127" s="269">
        <v>0</v>
      </c>
      <c r="BQ127" s="269">
        <v>0</v>
      </c>
      <c r="BR127" s="269">
        <v>0</v>
      </c>
      <c r="BS127" s="269">
        <v>0</v>
      </c>
      <c r="BT127" s="269">
        <v>0</v>
      </c>
      <c r="BU127" s="269">
        <v>0</v>
      </c>
      <c r="BV127" s="269">
        <v>0</v>
      </c>
      <c r="BW127" s="269">
        <v>0</v>
      </c>
      <c r="BX127" s="269">
        <v>0</v>
      </c>
      <c r="BY127" s="269">
        <v>0</v>
      </c>
      <c r="BZ127" s="269">
        <v>0</v>
      </c>
      <c r="CA127" s="269">
        <v>0</v>
      </c>
      <c r="CB127" s="269">
        <v>0</v>
      </c>
      <c r="CC127" s="269">
        <v>0</v>
      </c>
      <c r="CD127" s="855">
        <f t="shared" si="12"/>
        <v>0</v>
      </c>
      <c r="CE127" s="855">
        <f t="shared" si="13"/>
        <v>0</v>
      </c>
      <c r="CF127" s="269">
        <v>1.028</v>
      </c>
      <c r="CG127" s="269"/>
      <c r="CH127" s="269"/>
      <c r="CI127" s="269">
        <v>27.99</v>
      </c>
      <c r="CJ127" s="269">
        <v>3.673</v>
      </c>
      <c r="CK127" s="269" t="s">
        <v>1552</v>
      </c>
      <c r="CL127" s="269" t="s">
        <v>451</v>
      </c>
      <c r="CM127" s="269"/>
      <c r="CN127" s="269"/>
      <c r="CO127" s="269">
        <v>0</v>
      </c>
      <c r="CP127" s="269">
        <v>0</v>
      </c>
      <c r="CQ127" s="269">
        <v>0</v>
      </c>
      <c r="CR127" s="269" t="s">
        <v>457</v>
      </c>
      <c r="CS127" s="269" t="s">
        <v>1228</v>
      </c>
      <c r="CT127" s="269">
        <v>1018</v>
      </c>
      <c r="CU127" s="269" t="s">
        <v>457</v>
      </c>
      <c r="CV127" s="269" t="s">
        <v>6545</v>
      </c>
      <c r="CW127" s="269">
        <v>10</v>
      </c>
      <c r="CX127" s="269" t="s">
        <v>451</v>
      </c>
      <c r="CY127" s="269"/>
      <c r="CZ127" s="269">
        <v>0</v>
      </c>
      <c r="DA127" s="269" t="s">
        <v>451</v>
      </c>
      <c r="DB127" s="269"/>
      <c r="DC127" s="269">
        <v>0</v>
      </c>
      <c r="DD127" s="269" t="s">
        <v>451</v>
      </c>
      <c r="DE127" s="269"/>
      <c r="DF127" s="269">
        <v>0</v>
      </c>
      <c r="DG127" s="269" t="s">
        <v>451</v>
      </c>
      <c r="DH127" s="269"/>
      <c r="DI127" s="269">
        <v>0</v>
      </c>
      <c r="DJ127" s="269" t="s">
        <v>451</v>
      </c>
      <c r="DK127" s="269"/>
      <c r="DL127" s="269">
        <v>0</v>
      </c>
      <c r="DM127" s="269" t="s">
        <v>451</v>
      </c>
      <c r="DN127" s="269"/>
      <c r="DO127" s="269">
        <v>0</v>
      </c>
      <c r="DP127" s="269" t="s">
        <v>451</v>
      </c>
      <c r="DQ127" s="269"/>
      <c r="DR127" s="269">
        <v>0</v>
      </c>
      <c r="DS127" s="269" t="s">
        <v>457</v>
      </c>
      <c r="DT127" s="269" t="s">
        <v>6545</v>
      </c>
      <c r="DU127" s="269">
        <v>10</v>
      </c>
      <c r="DV127" s="269" t="s">
        <v>451</v>
      </c>
      <c r="DW127" s="269"/>
      <c r="DX127" s="269">
        <v>0</v>
      </c>
      <c r="DY127" s="269" t="s">
        <v>451</v>
      </c>
      <c r="DZ127" s="269"/>
      <c r="EA127" s="269">
        <v>0</v>
      </c>
      <c r="EB127" s="269" t="s">
        <v>451</v>
      </c>
      <c r="EC127" s="269"/>
      <c r="ED127" s="269">
        <v>0</v>
      </c>
      <c r="EE127" s="269" t="s">
        <v>451</v>
      </c>
      <c r="EF127" s="269"/>
      <c r="EG127" s="269">
        <v>0</v>
      </c>
      <c r="EH127" s="269" t="s">
        <v>451</v>
      </c>
      <c r="EI127" s="269"/>
      <c r="EJ127" s="269">
        <v>0</v>
      </c>
      <c r="EK127" s="269" t="s">
        <v>451</v>
      </c>
      <c r="EL127" s="269"/>
      <c r="EM127" s="269">
        <v>0</v>
      </c>
      <c r="EN127" s="269"/>
      <c r="EO127" s="269"/>
      <c r="EP127" s="269"/>
      <c r="EQ127" s="269" t="s">
        <v>451</v>
      </c>
      <c r="ER127" s="269"/>
      <c r="ES127" s="269" t="s">
        <v>451</v>
      </c>
      <c r="ET127" s="269"/>
      <c r="EU127" s="269"/>
      <c r="EV127" s="269"/>
      <c r="EW127" s="269"/>
      <c r="EX127" s="269" t="s">
        <v>451</v>
      </c>
      <c r="EY127" s="269"/>
      <c r="EZ127" s="269"/>
      <c r="FA127" s="269" t="s">
        <v>7595</v>
      </c>
      <c r="FB127" s="269" t="s">
        <v>7840</v>
      </c>
      <c r="FC127" s="269" t="s">
        <v>8070</v>
      </c>
      <c r="FD127" s="269" t="s">
        <v>1564</v>
      </c>
      <c r="FE127" s="269" t="s">
        <v>1565</v>
      </c>
      <c r="FF127" s="269" t="s">
        <v>1566</v>
      </c>
    </row>
    <row r="128" spans="5:162" ht="71" customHeight="1" x14ac:dyDescent="0.2">
      <c r="E128" s="1101" t="s">
        <v>8723</v>
      </c>
      <c r="F128" s="1101" t="s">
        <v>8688</v>
      </c>
      <c r="G128" s="847" t="s">
        <v>38</v>
      </c>
      <c r="H128" s="847" t="s">
        <v>122</v>
      </c>
      <c r="I128" s="280" t="s">
        <v>3533</v>
      </c>
      <c r="J128" s="269" t="s">
        <v>3782</v>
      </c>
      <c r="K128" s="269" t="s">
        <v>3782</v>
      </c>
      <c r="L128" s="269">
        <v>2021</v>
      </c>
      <c r="M128" s="870">
        <v>44507</v>
      </c>
      <c r="N128" s="870">
        <v>44530</v>
      </c>
      <c r="O128" s="269" t="s">
        <v>4255</v>
      </c>
      <c r="P128" s="269" t="s">
        <v>4456</v>
      </c>
      <c r="Q128" s="269" t="s">
        <v>4657</v>
      </c>
      <c r="R128" s="269" t="s">
        <v>4817</v>
      </c>
      <c r="S128" s="269" t="s">
        <v>4977</v>
      </c>
      <c r="T128" s="269" t="s">
        <v>4456</v>
      </c>
      <c r="U128" s="269" t="s">
        <v>5283</v>
      </c>
      <c r="V128" s="269" t="s">
        <v>5343</v>
      </c>
      <c r="W128" s="269"/>
      <c r="X128" s="269"/>
      <c r="Y128" s="269"/>
      <c r="Z128" s="269"/>
      <c r="AA128" s="269" t="s">
        <v>5439</v>
      </c>
      <c r="AB128" s="269" t="s">
        <v>5439</v>
      </c>
      <c r="AC128" s="269" t="s">
        <v>5750</v>
      </c>
      <c r="AD128" s="269" t="s">
        <v>5439</v>
      </c>
      <c r="AE128" s="871">
        <v>0.02</v>
      </c>
      <c r="AF128" s="850">
        <f t="shared" si="14"/>
        <v>2.001E-2</v>
      </c>
      <c r="AG128" s="850">
        <f t="shared" si="11"/>
        <v>9.9999999999995925E-6</v>
      </c>
      <c r="AH128" s="269"/>
      <c r="AI128" s="269"/>
      <c r="AJ128" s="269"/>
      <c r="AK128" s="269">
        <v>0.02</v>
      </c>
      <c r="AL128" s="224">
        <v>1</v>
      </c>
      <c r="AM128" s="224">
        <v>7.1000000000000002E-4</v>
      </c>
      <c r="AN128" s="269">
        <v>0</v>
      </c>
      <c r="AO128" s="269">
        <v>1.0000000000000001E-5</v>
      </c>
      <c r="AP128" s="224">
        <v>0</v>
      </c>
      <c r="AQ128" s="269">
        <v>0</v>
      </c>
      <c r="AR128" s="269">
        <v>0</v>
      </c>
      <c r="AS128" s="269">
        <v>0</v>
      </c>
      <c r="AT128" s="269"/>
      <c r="AU128" s="269"/>
      <c r="AV128" s="269"/>
      <c r="AW128" s="269"/>
      <c r="AX128" s="269"/>
      <c r="AY128" s="269" t="s">
        <v>457</v>
      </c>
      <c r="AZ128" s="269" t="s">
        <v>4977</v>
      </c>
      <c r="BA128" s="269" t="s">
        <v>4456</v>
      </c>
      <c r="BB128" s="269">
        <v>1.0000000000000001E-5</v>
      </c>
      <c r="BC128" s="269">
        <v>0.02</v>
      </c>
      <c r="BD128" s="269">
        <v>1.0000000000000001E-5</v>
      </c>
      <c r="BE128" s="269">
        <v>1</v>
      </c>
      <c r="BF128" s="269">
        <v>1</v>
      </c>
      <c r="BG128" s="269">
        <v>1</v>
      </c>
      <c r="BH128" s="269">
        <v>0</v>
      </c>
      <c r="BI128" s="269">
        <v>0</v>
      </c>
      <c r="BJ128" s="269">
        <v>0</v>
      </c>
      <c r="BK128" s="269">
        <v>0</v>
      </c>
      <c r="BL128" s="269">
        <v>0</v>
      </c>
      <c r="BM128" s="269">
        <v>0</v>
      </c>
      <c r="BN128" s="269">
        <v>0</v>
      </c>
      <c r="BO128" s="269">
        <v>0</v>
      </c>
      <c r="BP128" s="269">
        <v>0</v>
      </c>
      <c r="BQ128" s="269">
        <v>0</v>
      </c>
      <c r="BR128" s="269">
        <v>0</v>
      </c>
      <c r="BS128" s="269">
        <v>0</v>
      </c>
      <c r="BT128" s="269">
        <v>0</v>
      </c>
      <c r="BU128" s="269">
        <v>0</v>
      </c>
      <c r="BV128" s="269">
        <v>0</v>
      </c>
      <c r="BW128" s="269">
        <v>0</v>
      </c>
      <c r="BX128" s="269">
        <v>0</v>
      </c>
      <c r="BY128" s="269">
        <v>0</v>
      </c>
      <c r="BZ128" s="269">
        <v>0</v>
      </c>
      <c r="CA128" s="269">
        <v>0</v>
      </c>
      <c r="CB128" s="269">
        <v>0</v>
      </c>
      <c r="CC128" s="269">
        <v>0</v>
      </c>
      <c r="CD128" s="855">
        <f t="shared" si="12"/>
        <v>0</v>
      </c>
      <c r="CE128" s="855">
        <f t="shared" si="13"/>
        <v>0</v>
      </c>
      <c r="CF128" s="269">
        <v>0.47</v>
      </c>
      <c r="CG128" s="269" t="s">
        <v>451</v>
      </c>
      <c r="CH128" s="269" t="s">
        <v>481</v>
      </c>
      <c r="CI128" s="269">
        <v>0.17</v>
      </c>
      <c r="CJ128" s="269">
        <v>2.7679999999999998</v>
      </c>
      <c r="CK128" s="269" t="s">
        <v>1552</v>
      </c>
      <c r="CL128" s="269" t="s">
        <v>457</v>
      </c>
      <c r="CM128" s="269" t="s">
        <v>6427</v>
      </c>
      <c r="CN128" s="269" t="s">
        <v>6445</v>
      </c>
      <c r="CO128" s="269">
        <v>0</v>
      </c>
      <c r="CP128" s="269">
        <v>0</v>
      </c>
      <c r="CQ128" s="269">
        <v>0</v>
      </c>
      <c r="CR128" s="269" t="s">
        <v>451</v>
      </c>
      <c r="CS128" s="269" t="s">
        <v>6477</v>
      </c>
      <c r="CT128" s="269">
        <v>30</v>
      </c>
      <c r="CU128" s="269" t="s">
        <v>451</v>
      </c>
      <c r="CV128" s="269" t="s">
        <v>6477</v>
      </c>
      <c r="CW128" s="269">
        <v>30</v>
      </c>
      <c r="CX128" s="269" t="s">
        <v>457</v>
      </c>
      <c r="CY128" s="269" t="s">
        <v>862</v>
      </c>
      <c r="CZ128" s="269">
        <v>2</v>
      </c>
      <c r="DA128" s="269" t="s">
        <v>451</v>
      </c>
      <c r="DB128" s="269" t="s">
        <v>6477</v>
      </c>
      <c r="DC128" s="269">
        <v>30</v>
      </c>
      <c r="DD128" s="269" t="s">
        <v>451</v>
      </c>
      <c r="DE128" s="269" t="s">
        <v>6477</v>
      </c>
      <c r="DF128" s="269">
        <v>30</v>
      </c>
      <c r="DG128" s="269" t="s">
        <v>451</v>
      </c>
      <c r="DH128" s="269" t="s">
        <v>6477</v>
      </c>
      <c r="DI128" s="269">
        <v>0</v>
      </c>
      <c r="DJ128" s="269" t="s">
        <v>451</v>
      </c>
      <c r="DK128" s="269" t="s">
        <v>6477</v>
      </c>
      <c r="DL128" s="269">
        <v>0</v>
      </c>
      <c r="DM128" s="269"/>
      <c r="DN128" s="269"/>
      <c r="DO128" s="269"/>
      <c r="DP128" s="269" t="s">
        <v>451</v>
      </c>
      <c r="DQ128" s="269"/>
      <c r="DR128" s="269">
        <v>0</v>
      </c>
      <c r="DS128" s="269" t="s">
        <v>451</v>
      </c>
      <c r="DT128" s="269" t="s">
        <v>6477</v>
      </c>
      <c r="DU128" s="269">
        <v>30</v>
      </c>
      <c r="DV128" s="269" t="s">
        <v>457</v>
      </c>
      <c r="DW128" s="269" t="s">
        <v>862</v>
      </c>
      <c r="DX128" s="269">
        <v>2</v>
      </c>
      <c r="DY128" s="269" t="s">
        <v>451</v>
      </c>
      <c r="DZ128" s="269"/>
      <c r="EA128" s="269">
        <v>0</v>
      </c>
      <c r="EB128" s="269" t="s">
        <v>451</v>
      </c>
      <c r="EC128" s="269"/>
      <c r="ED128" s="269">
        <v>0</v>
      </c>
      <c r="EE128" s="269" t="s">
        <v>451</v>
      </c>
      <c r="EF128" s="269"/>
      <c r="EG128" s="269">
        <v>0</v>
      </c>
      <c r="EH128" s="269" t="s">
        <v>451</v>
      </c>
      <c r="EI128" s="269"/>
      <c r="EJ128" s="269">
        <v>0</v>
      </c>
      <c r="EK128" s="269" t="s">
        <v>451</v>
      </c>
      <c r="EL128" s="269"/>
      <c r="EM128" s="269">
        <v>0</v>
      </c>
      <c r="EN128" s="269"/>
      <c r="EO128" s="269"/>
      <c r="EP128" s="269"/>
      <c r="EQ128" s="269" t="s">
        <v>451</v>
      </c>
      <c r="ER128" s="269"/>
      <c r="ES128" s="269" t="s">
        <v>6477</v>
      </c>
      <c r="ET128" s="269"/>
      <c r="EU128" s="269"/>
      <c r="EV128" s="269"/>
      <c r="EW128" s="269"/>
      <c r="EX128" s="269" t="s">
        <v>481</v>
      </c>
      <c r="EY128" s="269"/>
      <c r="EZ128" s="269"/>
      <c r="FA128" s="269" t="s">
        <v>7596</v>
      </c>
      <c r="FB128" s="269" t="s">
        <v>7841</v>
      </c>
      <c r="FC128" s="269" t="s">
        <v>8071</v>
      </c>
      <c r="FD128" s="269" t="s">
        <v>1564</v>
      </c>
      <c r="FE128" s="269" t="s">
        <v>1565</v>
      </c>
      <c r="FF128" s="269" t="s">
        <v>1566</v>
      </c>
    </row>
    <row r="129" spans="5:162" ht="42" customHeight="1" x14ac:dyDescent="0.2">
      <c r="E129" s="1101" t="s">
        <v>6630</v>
      </c>
      <c r="F129" s="1101" t="s">
        <v>8688</v>
      </c>
      <c r="G129" s="847" t="s">
        <v>38</v>
      </c>
      <c r="H129" s="847" t="s">
        <v>122</v>
      </c>
      <c r="I129" s="280" t="s">
        <v>3534</v>
      </c>
      <c r="J129" s="269" t="s">
        <v>3783</v>
      </c>
      <c r="K129" s="269" t="s">
        <v>481</v>
      </c>
      <c r="L129" s="269">
        <v>2021</v>
      </c>
      <c r="M129" s="870">
        <v>44136</v>
      </c>
      <c r="N129" s="870">
        <v>44561</v>
      </c>
      <c r="O129" s="269"/>
      <c r="P129" s="269"/>
      <c r="Q129" s="269"/>
      <c r="R129" s="269"/>
      <c r="S129" s="269" t="s">
        <v>4978</v>
      </c>
      <c r="T129" s="269" t="s">
        <v>5147</v>
      </c>
      <c r="U129" s="269" t="s">
        <v>481</v>
      </c>
      <c r="V129" s="269" t="s">
        <v>481</v>
      </c>
      <c r="W129" s="269"/>
      <c r="X129" s="269"/>
      <c r="Y129" s="269"/>
      <c r="Z129" s="269"/>
      <c r="AA129" s="269" t="s">
        <v>5440</v>
      </c>
      <c r="AB129" s="269" t="s">
        <v>5440</v>
      </c>
      <c r="AC129" s="269" t="s">
        <v>5750</v>
      </c>
      <c r="AD129" s="269" t="s">
        <v>5440</v>
      </c>
      <c r="AE129" s="871">
        <v>0.9</v>
      </c>
      <c r="AF129" s="850">
        <f t="shared" si="14"/>
        <v>0.9</v>
      </c>
      <c r="AG129" s="850">
        <f t="shared" si="11"/>
        <v>0</v>
      </c>
      <c r="AH129" s="269"/>
      <c r="AI129" s="269"/>
      <c r="AJ129" s="269"/>
      <c r="AK129" s="269">
        <v>0.9</v>
      </c>
      <c r="AL129" s="224">
        <v>1</v>
      </c>
      <c r="AM129" s="224">
        <v>1.4E-2</v>
      </c>
      <c r="AN129" s="269">
        <v>0</v>
      </c>
      <c r="AO129" s="269">
        <v>0</v>
      </c>
      <c r="AP129" s="269">
        <v>0</v>
      </c>
      <c r="AQ129" s="269">
        <v>0</v>
      </c>
      <c r="AR129" s="269">
        <v>0</v>
      </c>
      <c r="AS129" s="269">
        <v>0</v>
      </c>
      <c r="AT129" s="269"/>
      <c r="AU129" s="269"/>
      <c r="AV129" s="269"/>
      <c r="AW129" s="269"/>
      <c r="AX129" s="269"/>
      <c r="AY129" s="269" t="s">
        <v>451</v>
      </c>
      <c r="AZ129" s="269"/>
      <c r="BA129" s="269"/>
      <c r="BB129" s="269"/>
      <c r="BC129" s="269">
        <v>0.25</v>
      </c>
      <c r="BD129" s="269">
        <v>5.0000000000000001E-3</v>
      </c>
      <c r="BE129" s="269">
        <v>2</v>
      </c>
      <c r="BF129" s="269">
        <v>2</v>
      </c>
      <c r="BG129" s="269">
        <v>2</v>
      </c>
      <c r="BH129" s="269"/>
      <c r="BI129" s="269"/>
      <c r="BJ129" s="269"/>
      <c r="BK129" s="269"/>
      <c r="BL129" s="269"/>
      <c r="BM129" s="269"/>
      <c r="BN129" s="269"/>
      <c r="BO129" s="269">
        <v>2</v>
      </c>
      <c r="BP129" s="269"/>
      <c r="BQ129" s="269"/>
      <c r="BR129" s="269"/>
      <c r="BS129" s="269"/>
      <c r="BT129" s="269"/>
      <c r="BU129" s="269"/>
      <c r="BV129" s="269"/>
      <c r="BW129" s="269"/>
      <c r="BX129" s="269"/>
      <c r="BY129" s="269"/>
      <c r="BZ129" s="269"/>
      <c r="CA129" s="269"/>
      <c r="CB129" s="269"/>
      <c r="CC129" s="269">
        <v>2</v>
      </c>
      <c r="CD129" s="855">
        <f t="shared" si="12"/>
        <v>2</v>
      </c>
      <c r="CE129" s="855">
        <f t="shared" si="13"/>
        <v>0</v>
      </c>
      <c r="CF129" s="269">
        <v>2.6</v>
      </c>
      <c r="CG129" s="269" t="s">
        <v>6157</v>
      </c>
      <c r="CH129" s="269"/>
      <c r="CI129" s="269">
        <v>27</v>
      </c>
      <c r="CJ129" s="269">
        <v>9.6449999999999996</v>
      </c>
      <c r="CK129" s="269" t="s">
        <v>6319</v>
      </c>
      <c r="CL129" s="269" t="s">
        <v>451</v>
      </c>
      <c r="CM129" s="269"/>
      <c r="CN129" s="269"/>
      <c r="CO129" s="269"/>
      <c r="CP129" s="269"/>
      <c r="CQ129" s="269">
        <v>2</v>
      </c>
      <c r="CR129" s="269" t="s">
        <v>451</v>
      </c>
      <c r="CS129" s="269"/>
      <c r="CT129" s="269"/>
      <c r="CU129" s="269" t="s">
        <v>451</v>
      </c>
      <c r="CV129" s="269"/>
      <c r="CW129" s="269"/>
      <c r="CX129" s="269" t="s">
        <v>457</v>
      </c>
      <c r="CY129" s="269" t="s">
        <v>6637</v>
      </c>
      <c r="CZ129" s="269">
        <v>221</v>
      </c>
      <c r="DA129" s="269" t="s">
        <v>451</v>
      </c>
      <c r="DB129" s="269"/>
      <c r="DC129" s="269"/>
      <c r="DD129" s="269" t="s">
        <v>451</v>
      </c>
      <c r="DE129" s="269"/>
      <c r="DF129" s="269"/>
      <c r="DG129" s="269" t="s">
        <v>451</v>
      </c>
      <c r="DH129" s="269"/>
      <c r="DI129" s="269"/>
      <c r="DJ129" s="269" t="s">
        <v>451</v>
      </c>
      <c r="DK129" s="269"/>
      <c r="DL129" s="269"/>
      <c r="DM129" s="269" t="s">
        <v>451</v>
      </c>
      <c r="DN129" s="269"/>
      <c r="DO129" s="269"/>
      <c r="DP129" s="269" t="s">
        <v>451</v>
      </c>
      <c r="DQ129" s="269"/>
      <c r="DR129" s="269"/>
      <c r="DS129" s="269" t="s">
        <v>451</v>
      </c>
      <c r="DT129" s="269"/>
      <c r="DU129" s="269"/>
      <c r="DV129" s="269" t="s">
        <v>451</v>
      </c>
      <c r="DW129" s="269"/>
      <c r="DX129" s="269"/>
      <c r="DY129" s="269" t="s">
        <v>451</v>
      </c>
      <c r="DZ129" s="269"/>
      <c r="EA129" s="269"/>
      <c r="EB129" s="269" t="s">
        <v>451</v>
      </c>
      <c r="EC129" s="269"/>
      <c r="ED129" s="269"/>
      <c r="EE129" s="269" t="s">
        <v>457</v>
      </c>
      <c r="EF129" s="269" t="s">
        <v>862</v>
      </c>
      <c r="EG129" s="269">
        <v>6</v>
      </c>
      <c r="EH129" s="269" t="s">
        <v>451</v>
      </c>
      <c r="EI129" s="269"/>
      <c r="EJ129" s="269"/>
      <c r="EK129" s="269" t="s">
        <v>451</v>
      </c>
      <c r="EL129" s="269"/>
      <c r="EM129" s="269"/>
      <c r="EN129" s="269"/>
      <c r="EO129" s="269"/>
      <c r="EP129" s="269"/>
      <c r="EQ129" s="269" t="s">
        <v>451</v>
      </c>
      <c r="ER129" s="269"/>
      <c r="ES129" s="269" t="s">
        <v>6991</v>
      </c>
      <c r="ET129" s="269" t="s">
        <v>7121</v>
      </c>
      <c r="EU129" s="269"/>
      <c r="EV129" s="269" t="s">
        <v>7268</v>
      </c>
      <c r="EW129" s="269" t="s">
        <v>7393</v>
      </c>
      <c r="EX129" s="269" t="s">
        <v>481</v>
      </c>
      <c r="EY129" s="269"/>
      <c r="EZ129" s="269"/>
      <c r="FA129" s="269" t="s">
        <v>7597</v>
      </c>
      <c r="FB129" s="269" t="s">
        <v>7842</v>
      </c>
      <c r="FC129" s="269" t="s">
        <v>8072</v>
      </c>
      <c r="FD129" s="269" t="s">
        <v>1564</v>
      </c>
      <c r="FE129" s="269" t="s">
        <v>1565</v>
      </c>
      <c r="FF129" s="269" t="s">
        <v>1566</v>
      </c>
    </row>
    <row r="130" spans="5:162" ht="76" customHeight="1" x14ac:dyDescent="0.2">
      <c r="E130" s="1101" t="s">
        <v>8723</v>
      </c>
      <c r="F130" s="1101" t="s">
        <v>8688</v>
      </c>
      <c r="G130" s="847" t="s">
        <v>38</v>
      </c>
      <c r="H130" s="847" t="s">
        <v>122</v>
      </c>
      <c r="I130" s="280" t="s">
        <v>3535</v>
      </c>
      <c r="J130" s="269" t="s">
        <v>3784</v>
      </c>
      <c r="K130" s="269" t="s">
        <v>481</v>
      </c>
      <c r="L130" s="269">
        <v>2021</v>
      </c>
      <c r="M130" s="870">
        <v>44228</v>
      </c>
      <c r="N130" s="870">
        <v>44540</v>
      </c>
      <c r="O130" s="269"/>
      <c r="P130" s="269"/>
      <c r="Q130" s="269" t="s">
        <v>4658</v>
      </c>
      <c r="R130" s="269" t="s">
        <v>4818</v>
      </c>
      <c r="S130" s="269" t="s">
        <v>4979</v>
      </c>
      <c r="T130" s="269" t="s">
        <v>5148</v>
      </c>
      <c r="U130" s="269" t="s">
        <v>481</v>
      </c>
      <c r="V130" s="269"/>
      <c r="W130" s="269"/>
      <c r="X130" s="269"/>
      <c r="Y130" s="269"/>
      <c r="Z130" s="269"/>
      <c r="AA130" s="269" t="s">
        <v>5441</v>
      </c>
      <c r="AB130" s="269" t="s">
        <v>5441</v>
      </c>
      <c r="AC130" s="269" t="s">
        <v>5750</v>
      </c>
      <c r="AD130" s="269" t="s">
        <v>5441</v>
      </c>
      <c r="AE130" s="871">
        <v>3.4380000000000002</v>
      </c>
      <c r="AF130" s="850">
        <f t="shared" si="14"/>
        <v>3.4380000000000002</v>
      </c>
      <c r="AG130" s="850">
        <f t="shared" si="11"/>
        <v>0</v>
      </c>
      <c r="AH130" s="269"/>
      <c r="AI130" s="269"/>
      <c r="AJ130" s="269"/>
      <c r="AK130" s="269">
        <v>3.4380000000000002</v>
      </c>
      <c r="AL130" s="224">
        <v>1</v>
      </c>
      <c r="AM130" s="224">
        <v>4.9000000000000002E-2</v>
      </c>
      <c r="AN130" s="269">
        <v>0</v>
      </c>
      <c r="AO130" s="269">
        <v>0</v>
      </c>
      <c r="AP130" s="269">
        <v>0</v>
      </c>
      <c r="AQ130" s="269"/>
      <c r="AR130" s="269"/>
      <c r="AS130" s="269"/>
      <c r="AT130" s="269"/>
      <c r="AU130" s="269"/>
      <c r="AV130" s="269"/>
      <c r="AW130" s="269"/>
      <c r="AX130" s="269"/>
      <c r="AY130" s="269" t="s">
        <v>457</v>
      </c>
      <c r="AZ130" s="269" t="s">
        <v>6002</v>
      </c>
      <c r="BA130" s="269"/>
      <c r="BB130" s="269"/>
      <c r="BC130" s="269">
        <v>3</v>
      </c>
      <c r="BD130" s="269">
        <v>0.05</v>
      </c>
      <c r="BE130" s="269">
        <v>3</v>
      </c>
      <c r="BF130" s="269">
        <v>3</v>
      </c>
      <c r="BG130" s="269">
        <v>2</v>
      </c>
      <c r="BH130" s="269" t="s">
        <v>481</v>
      </c>
      <c r="BI130" s="269"/>
      <c r="BJ130" s="269"/>
      <c r="BK130" s="269"/>
      <c r="BL130" s="269"/>
      <c r="BM130" s="269"/>
      <c r="BN130" s="269"/>
      <c r="BO130" s="269"/>
      <c r="BP130" s="269"/>
      <c r="BQ130" s="269"/>
      <c r="BR130" s="269"/>
      <c r="BS130" s="269">
        <v>2</v>
      </c>
      <c r="BT130" s="269"/>
      <c r="BU130" s="269"/>
      <c r="BV130" s="269"/>
      <c r="BW130" s="269"/>
      <c r="BX130" s="269"/>
      <c r="BY130" s="269"/>
      <c r="BZ130" s="269"/>
      <c r="CA130" s="269"/>
      <c r="CB130" s="269"/>
      <c r="CC130" s="269">
        <v>2</v>
      </c>
      <c r="CD130" s="855">
        <f t="shared" si="12"/>
        <v>2</v>
      </c>
      <c r="CE130" s="855">
        <f t="shared" si="13"/>
        <v>0</v>
      </c>
      <c r="CF130" s="269">
        <v>1.5</v>
      </c>
      <c r="CG130" s="269"/>
      <c r="CH130" s="269"/>
      <c r="CI130" s="269">
        <v>15.744725516951821</v>
      </c>
      <c r="CJ130" s="269">
        <v>9.5269999999999992</v>
      </c>
      <c r="CK130" s="269"/>
      <c r="CL130" s="269" t="s">
        <v>451</v>
      </c>
      <c r="CM130" s="269"/>
      <c r="CN130" s="269"/>
      <c r="CO130" s="269"/>
      <c r="CP130" s="269"/>
      <c r="CQ130" s="269"/>
      <c r="CR130" s="269" t="s">
        <v>457</v>
      </c>
      <c r="CS130" s="269" t="s">
        <v>862</v>
      </c>
      <c r="CT130" s="269">
        <v>330</v>
      </c>
      <c r="CU130" s="269" t="s">
        <v>451</v>
      </c>
      <c r="CV130" s="269"/>
      <c r="CW130" s="269"/>
      <c r="CX130" s="269" t="s">
        <v>451</v>
      </c>
      <c r="CY130" s="269"/>
      <c r="CZ130" s="269"/>
      <c r="DA130" s="269" t="s">
        <v>451</v>
      </c>
      <c r="DB130" s="269"/>
      <c r="DC130" s="269"/>
      <c r="DD130" s="269" t="s">
        <v>451</v>
      </c>
      <c r="DE130" s="269"/>
      <c r="DF130" s="269"/>
      <c r="DG130" s="269" t="s">
        <v>451</v>
      </c>
      <c r="DH130" s="269"/>
      <c r="DI130" s="269"/>
      <c r="DJ130" s="269" t="s">
        <v>451</v>
      </c>
      <c r="DK130" s="269"/>
      <c r="DL130" s="269"/>
      <c r="DM130" s="269" t="s">
        <v>451</v>
      </c>
      <c r="DN130" s="269"/>
      <c r="DO130" s="269"/>
      <c r="DP130" s="269" t="s">
        <v>451</v>
      </c>
      <c r="DQ130" s="269"/>
      <c r="DR130" s="269"/>
      <c r="DS130" s="269" t="s">
        <v>451</v>
      </c>
      <c r="DT130" s="269"/>
      <c r="DU130" s="269"/>
      <c r="DV130" s="269" t="s">
        <v>451</v>
      </c>
      <c r="DW130" s="269"/>
      <c r="DX130" s="269"/>
      <c r="DY130" s="269" t="s">
        <v>451</v>
      </c>
      <c r="DZ130" s="269"/>
      <c r="EA130" s="269"/>
      <c r="EB130" s="269" t="s">
        <v>451</v>
      </c>
      <c r="EC130" s="269"/>
      <c r="ED130" s="269"/>
      <c r="EE130" s="269" t="s">
        <v>451</v>
      </c>
      <c r="EF130" s="269"/>
      <c r="EG130" s="269"/>
      <c r="EH130" s="269" t="s">
        <v>451</v>
      </c>
      <c r="EI130" s="269"/>
      <c r="EJ130" s="269"/>
      <c r="EK130" s="269" t="s">
        <v>451</v>
      </c>
      <c r="EL130" s="269"/>
      <c r="EM130" s="269"/>
      <c r="EN130" s="269"/>
      <c r="EO130" s="269"/>
      <c r="EP130" s="269"/>
      <c r="EQ130" s="269" t="s">
        <v>451</v>
      </c>
      <c r="ER130" s="269"/>
      <c r="ES130" s="269" t="s">
        <v>481</v>
      </c>
      <c r="ET130" s="269" t="s">
        <v>481</v>
      </c>
      <c r="EU130" s="269" t="s">
        <v>481</v>
      </c>
      <c r="EV130" s="269" t="s">
        <v>481</v>
      </c>
      <c r="EW130" s="269" t="s">
        <v>481</v>
      </c>
      <c r="EX130" s="269" t="s">
        <v>481</v>
      </c>
      <c r="EY130" s="269" t="s">
        <v>481</v>
      </c>
      <c r="EZ130" s="269" t="s">
        <v>481</v>
      </c>
      <c r="FA130" s="269" t="s">
        <v>7598</v>
      </c>
      <c r="FB130" s="269" t="s">
        <v>7843</v>
      </c>
      <c r="FC130" s="269" t="s">
        <v>8073</v>
      </c>
      <c r="FD130" s="269" t="s">
        <v>1564</v>
      </c>
      <c r="FE130" s="269" t="s">
        <v>1565</v>
      </c>
      <c r="FF130" s="269" t="s">
        <v>1566</v>
      </c>
    </row>
    <row r="131" spans="5:162" ht="52" customHeight="1" x14ac:dyDescent="0.2">
      <c r="E131" s="1101" t="s">
        <v>8723</v>
      </c>
      <c r="F131" s="1101" t="s">
        <v>8688</v>
      </c>
      <c r="G131" s="847" t="s">
        <v>38</v>
      </c>
      <c r="H131" s="847" t="s">
        <v>122</v>
      </c>
      <c r="I131" s="269" t="s">
        <v>3536</v>
      </c>
      <c r="J131" s="269" t="s">
        <v>3785</v>
      </c>
      <c r="K131" s="269" t="s">
        <v>481</v>
      </c>
      <c r="L131" s="269">
        <v>2021</v>
      </c>
      <c r="M131" s="870">
        <v>44400</v>
      </c>
      <c r="N131" s="870">
        <v>44453</v>
      </c>
      <c r="O131" s="269" t="s">
        <v>4256</v>
      </c>
      <c r="P131" s="269" t="s">
        <v>4457</v>
      </c>
      <c r="Q131" s="269" t="s">
        <v>4659</v>
      </c>
      <c r="R131" s="269" t="s">
        <v>4819</v>
      </c>
      <c r="S131" s="269" t="s">
        <v>4980</v>
      </c>
      <c r="T131" s="269" t="s">
        <v>5149</v>
      </c>
      <c r="U131" s="269" t="s">
        <v>481</v>
      </c>
      <c r="V131" s="269"/>
      <c r="W131" s="269"/>
      <c r="X131" s="269"/>
      <c r="Y131" s="269"/>
      <c r="Z131" s="269"/>
      <c r="AA131" s="269" t="s">
        <v>5442</v>
      </c>
      <c r="AB131" s="269" t="s">
        <v>5442</v>
      </c>
      <c r="AC131" s="269" t="s">
        <v>5750</v>
      </c>
      <c r="AD131" s="269" t="s">
        <v>5442</v>
      </c>
      <c r="AE131" s="871">
        <v>0.629</v>
      </c>
      <c r="AF131" s="850">
        <f>AH131+AK131+AN131+AO131+AQ131+AR131+AT131</f>
        <v>0.629</v>
      </c>
      <c r="AG131" s="850">
        <f t="shared" si="11"/>
        <v>0</v>
      </c>
      <c r="AH131" s="269"/>
      <c r="AI131" s="269"/>
      <c r="AJ131" s="269"/>
      <c r="AK131" s="269">
        <v>0.57899999999999996</v>
      </c>
      <c r="AL131" s="224">
        <v>1</v>
      </c>
      <c r="AM131" s="224">
        <v>5.1999999999999998E-3</v>
      </c>
      <c r="AN131" s="269"/>
      <c r="AO131" s="269"/>
      <c r="AP131" s="269"/>
      <c r="AQ131" s="269"/>
      <c r="AR131" s="269">
        <v>0.05</v>
      </c>
      <c r="AS131" s="269">
        <v>7.9600000000000004E-2</v>
      </c>
      <c r="AT131" s="269"/>
      <c r="AU131" s="269"/>
      <c r="AV131" s="269"/>
      <c r="AW131" s="269"/>
      <c r="AX131" s="269"/>
      <c r="AY131" s="269" t="s">
        <v>451</v>
      </c>
      <c r="AZ131" s="269"/>
      <c r="BA131" s="269"/>
      <c r="BB131" s="269"/>
      <c r="BC131" s="269" t="s">
        <v>481</v>
      </c>
      <c r="BD131" s="269" t="s">
        <v>481</v>
      </c>
      <c r="BE131" s="269">
        <v>1</v>
      </c>
      <c r="BF131" s="269">
        <v>1</v>
      </c>
      <c r="BG131" s="269">
        <v>1</v>
      </c>
      <c r="BH131" s="269"/>
      <c r="BI131" s="269">
        <v>1</v>
      </c>
      <c r="BJ131" s="269"/>
      <c r="BK131" s="269"/>
      <c r="BL131" s="269"/>
      <c r="BM131" s="269"/>
      <c r="BN131" s="269"/>
      <c r="BO131" s="269"/>
      <c r="BP131" s="269"/>
      <c r="BQ131" s="269"/>
      <c r="BR131" s="269"/>
      <c r="BS131" s="269"/>
      <c r="BT131" s="269"/>
      <c r="BU131" s="269"/>
      <c r="BV131" s="269"/>
      <c r="BW131" s="269"/>
      <c r="BX131" s="269"/>
      <c r="BY131" s="269"/>
      <c r="BZ131" s="269"/>
      <c r="CA131" s="269"/>
      <c r="CB131" s="269"/>
      <c r="CC131" s="269">
        <v>1</v>
      </c>
      <c r="CD131" s="855">
        <f t="shared" si="12"/>
        <v>1</v>
      </c>
      <c r="CE131" s="855">
        <f t="shared" si="13"/>
        <v>0</v>
      </c>
      <c r="CF131" s="269">
        <v>6.2E-2</v>
      </c>
      <c r="CG131" s="269"/>
      <c r="CH131" s="269"/>
      <c r="CI131" s="269">
        <v>0.24</v>
      </c>
      <c r="CJ131" s="269">
        <v>26.253</v>
      </c>
      <c r="CK131" s="269" t="s">
        <v>1552</v>
      </c>
      <c r="CL131" s="269"/>
      <c r="CM131" s="269"/>
      <c r="CN131" s="269"/>
      <c r="CO131" s="269"/>
      <c r="CP131" s="269"/>
      <c r="CQ131" s="269">
        <v>1</v>
      </c>
      <c r="CR131" s="269" t="s">
        <v>451</v>
      </c>
      <c r="CS131" s="269"/>
      <c r="CT131" s="269"/>
      <c r="CU131" s="269" t="s">
        <v>457</v>
      </c>
      <c r="CV131" s="269" t="s">
        <v>6546</v>
      </c>
      <c r="CW131" s="269">
        <v>17</v>
      </c>
      <c r="CX131" s="269" t="s">
        <v>451</v>
      </c>
      <c r="CY131" s="269"/>
      <c r="CZ131" s="269"/>
      <c r="DA131" s="269" t="s">
        <v>451</v>
      </c>
      <c r="DB131" s="269"/>
      <c r="DC131" s="269"/>
      <c r="DD131" s="269" t="s">
        <v>451</v>
      </c>
      <c r="DE131" s="269"/>
      <c r="DF131" s="269"/>
      <c r="DG131" s="269" t="s">
        <v>451</v>
      </c>
      <c r="DH131" s="269"/>
      <c r="DI131" s="269"/>
      <c r="DJ131" s="269" t="s">
        <v>451</v>
      </c>
      <c r="DK131" s="269"/>
      <c r="DL131" s="269"/>
      <c r="DM131" s="269" t="s">
        <v>451</v>
      </c>
      <c r="DN131" s="269"/>
      <c r="DO131" s="269"/>
      <c r="DP131" s="269" t="s">
        <v>451</v>
      </c>
      <c r="DQ131" s="269"/>
      <c r="DR131" s="269"/>
      <c r="DS131" s="269" t="s">
        <v>457</v>
      </c>
      <c r="DT131" s="269" t="s">
        <v>6545</v>
      </c>
      <c r="DU131" s="269">
        <v>17</v>
      </c>
      <c r="DV131" s="269" t="s">
        <v>451</v>
      </c>
      <c r="DW131" s="269"/>
      <c r="DX131" s="269"/>
      <c r="DY131" s="269" t="s">
        <v>451</v>
      </c>
      <c r="DZ131" s="269"/>
      <c r="EA131" s="269"/>
      <c r="EB131" s="269" t="s">
        <v>451</v>
      </c>
      <c r="EC131" s="269"/>
      <c r="ED131" s="269"/>
      <c r="EE131" s="269" t="s">
        <v>451</v>
      </c>
      <c r="EF131" s="269"/>
      <c r="EG131" s="269"/>
      <c r="EH131" s="269" t="s">
        <v>451</v>
      </c>
      <c r="EI131" s="269"/>
      <c r="EJ131" s="269"/>
      <c r="EK131" s="269" t="s">
        <v>451</v>
      </c>
      <c r="EL131" s="269"/>
      <c r="EM131" s="269"/>
      <c r="EN131" s="269"/>
      <c r="EO131" s="269"/>
      <c r="EP131" s="269"/>
      <c r="EQ131" s="269" t="s">
        <v>451</v>
      </c>
      <c r="ER131" s="269"/>
      <c r="ES131" s="269" t="s">
        <v>6992</v>
      </c>
      <c r="ET131" s="269"/>
      <c r="EU131" s="269"/>
      <c r="EV131" s="269"/>
      <c r="EW131" s="269"/>
      <c r="EX131" s="269"/>
      <c r="EY131" s="269"/>
      <c r="EZ131" s="269"/>
      <c r="FA131" s="269" t="s">
        <v>7599</v>
      </c>
      <c r="FB131" s="269" t="s">
        <v>7844</v>
      </c>
      <c r="FC131" s="269" t="s">
        <v>8074</v>
      </c>
      <c r="FD131" s="269" t="s">
        <v>1564</v>
      </c>
      <c r="FE131" s="269" t="s">
        <v>1565</v>
      </c>
      <c r="FF131" s="269" t="s">
        <v>1566</v>
      </c>
    </row>
    <row r="132" spans="5:162" ht="64" customHeight="1" x14ac:dyDescent="0.2">
      <c r="E132" s="1101" t="s">
        <v>8723</v>
      </c>
      <c r="F132" s="1101" t="s">
        <v>8688</v>
      </c>
      <c r="G132" s="847" t="s">
        <v>38</v>
      </c>
      <c r="H132" s="847" t="s">
        <v>122</v>
      </c>
      <c r="I132" s="269" t="s">
        <v>3537</v>
      </c>
      <c r="J132" s="269" t="s">
        <v>3786</v>
      </c>
      <c r="K132" s="269" t="s">
        <v>481</v>
      </c>
      <c r="L132" s="269">
        <v>2021</v>
      </c>
      <c r="M132" s="870" t="s">
        <v>4027</v>
      </c>
      <c r="N132" s="870" t="s">
        <v>4140</v>
      </c>
      <c r="O132" s="269"/>
      <c r="P132" s="269"/>
      <c r="Q132" s="269" t="s">
        <v>4660</v>
      </c>
      <c r="R132" s="269" t="s">
        <v>4820</v>
      </c>
      <c r="S132" s="269" t="s">
        <v>4981</v>
      </c>
      <c r="T132" s="269" t="s">
        <v>5150</v>
      </c>
      <c r="U132" s="269" t="s">
        <v>481</v>
      </c>
      <c r="V132" s="269"/>
      <c r="W132" s="269"/>
      <c r="X132" s="269"/>
      <c r="Y132" s="269"/>
      <c r="Z132" s="269"/>
      <c r="AA132" s="269" t="s">
        <v>5443</v>
      </c>
      <c r="AB132" s="269" t="s">
        <v>5443</v>
      </c>
      <c r="AC132" s="269" t="s">
        <v>5751</v>
      </c>
      <c r="AD132" s="269" t="s">
        <v>5443</v>
      </c>
      <c r="AE132" s="871">
        <v>9.9000000000000005E-2</v>
      </c>
      <c r="AF132" s="850">
        <f t="shared" si="14"/>
        <v>9.9000000000000005E-2</v>
      </c>
      <c r="AG132" s="850">
        <f t="shared" si="11"/>
        <v>0</v>
      </c>
      <c r="AH132" s="269"/>
      <c r="AI132" s="269"/>
      <c r="AJ132" s="269"/>
      <c r="AK132" s="269">
        <v>9.9000000000000005E-2</v>
      </c>
      <c r="AL132" s="224">
        <v>1</v>
      </c>
      <c r="AM132" s="224">
        <v>1.6000000000000001E-3</v>
      </c>
      <c r="AN132" s="269">
        <v>0</v>
      </c>
      <c r="AO132" s="269"/>
      <c r="AP132" s="269"/>
      <c r="AQ132" s="269">
        <v>0</v>
      </c>
      <c r="AR132" s="269">
        <v>0</v>
      </c>
      <c r="AS132" s="269"/>
      <c r="AT132" s="269"/>
      <c r="AU132" s="269"/>
      <c r="AV132" s="269"/>
      <c r="AW132" s="269"/>
      <c r="AX132" s="269"/>
      <c r="AY132" s="269" t="s">
        <v>457</v>
      </c>
      <c r="AZ132" s="269" t="s">
        <v>6003</v>
      </c>
      <c r="BA132" s="269"/>
      <c r="BB132" s="269"/>
      <c r="BC132" s="269">
        <v>0</v>
      </c>
      <c r="BD132" s="269"/>
      <c r="BE132" s="269">
        <v>1</v>
      </c>
      <c r="BF132" s="269">
        <v>1</v>
      </c>
      <c r="BG132" s="269">
        <v>1</v>
      </c>
      <c r="BH132" s="269"/>
      <c r="BI132" s="269"/>
      <c r="BJ132" s="269"/>
      <c r="BK132" s="269"/>
      <c r="BL132" s="269"/>
      <c r="BM132" s="269"/>
      <c r="BN132" s="269"/>
      <c r="BO132" s="269"/>
      <c r="BP132" s="269"/>
      <c r="BQ132" s="269"/>
      <c r="BR132" s="269">
        <v>1</v>
      </c>
      <c r="BS132" s="269"/>
      <c r="BT132" s="269"/>
      <c r="BU132" s="269"/>
      <c r="BV132" s="269"/>
      <c r="BW132" s="269"/>
      <c r="BX132" s="269"/>
      <c r="BY132" s="269"/>
      <c r="BZ132" s="269"/>
      <c r="CA132" s="269"/>
      <c r="CB132" s="269"/>
      <c r="CC132" s="269">
        <v>1</v>
      </c>
      <c r="CD132" s="855">
        <f t="shared" si="12"/>
        <v>1</v>
      </c>
      <c r="CE132" s="855">
        <f t="shared" si="13"/>
        <v>0</v>
      </c>
      <c r="CF132" s="269">
        <v>0.12</v>
      </c>
      <c r="CG132" s="269" t="s">
        <v>6158</v>
      </c>
      <c r="CH132" s="269"/>
      <c r="CI132" s="269">
        <v>1.0439321444106133</v>
      </c>
      <c r="CJ132" s="269">
        <v>11.494999999999999</v>
      </c>
      <c r="CK132" s="269" t="s">
        <v>1552</v>
      </c>
      <c r="CL132" s="269"/>
      <c r="CM132" s="269"/>
      <c r="CN132" s="269"/>
      <c r="CO132" s="269"/>
      <c r="CP132" s="269"/>
      <c r="CQ132" s="269">
        <v>1</v>
      </c>
      <c r="CR132" s="269"/>
      <c r="CS132" s="269"/>
      <c r="CT132" s="269"/>
      <c r="CU132" s="269" t="s">
        <v>679</v>
      </c>
      <c r="CV132" s="269" t="s">
        <v>6546</v>
      </c>
      <c r="CW132" s="269">
        <v>8</v>
      </c>
      <c r="CX132" s="269" t="s">
        <v>451</v>
      </c>
      <c r="CY132" s="269"/>
      <c r="CZ132" s="269"/>
      <c r="DA132" s="269" t="s">
        <v>451</v>
      </c>
      <c r="DB132" s="269"/>
      <c r="DC132" s="269"/>
      <c r="DD132" s="269" t="s">
        <v>451</v>
      </c>
      <c r="DE132" s="269"/>
      <c r="DF132" s="269"/>
      <c r="DG132" s="269" t="s">
        <v>451</v>
      </c>
      <c r="DH132" s="269"/>
      <c r="DI132" s="269"/>
      <c r="DJ132" s="269" t="s">
        <v>451</v>
      </c>
      <c r="DK132" s="269"/>
      <c r="DL132" s="269"/>
      <c r="DM132" s="269" t="s">
        <v>451</v>
      </c>
      <c r="DN132" s="269"/>
      <c r="DO132" s="269"/>
      <c r="DP132" s="269" t="s">
        <v>451</v>
      </c>
      <c r="DQ132" s="269"/>
      <c r="DR132" s="269"/>
      <c r="DS132" s="269" t="s">
        <v>679</v>
      </c>
      <c r="DT132" s="269" t="s">
        <v>6545</v>
      </c>
      <c r="DU132" s="269">
        <v>8</v>
      </c>
      <c r="DV132" s="269" t="s">
        <v>451</v>
      </c>
      <c r="DW132" s="269"/>
      <c r="DX132" s="269"/>
      <c r="DY132" s="269" t="s">
        <v>451</v>
      </c>
      <c r="DZ132" s="269"/>
      <c r="EA132" s="269"/>
      <c r="EB132" s="269" t="s">
        <v>451</v>
      </c>
      <c r="EC132" s="269"/>
      <c r="ED132" s="269"/>
      <c r="EE132" s="269" t="s">
        <v>451</v>
      </c>
      <c r="EF132" s="269"/>
      <c r="EG132" s="269"/>
      <c r="EH132" s="269" t="s">
        <v>451</v>
      </c>
      <c r="EI132" s="269"/>
      <c r="EJ132" s="269"/>
      <c r="EK132" s="269" t="s">
        <v>451</v>
      </c>
      <c r="EL132" s="269"/>
      <c r="EM132" s="269"/>
      <c r="EN132" s="269"/>
      <c r="EO132" s="269"/>
      <c r="EP132" s="269"/>
      <c r="EQ132" s="269" t="s">
        <v>451</v>
      </c>
      <c r="ER132" s="269"/>
      <c r="ES132" s="269" t="s">
        <v>6993</v>
      </c>
      <c r="ET132" s="269"/>
      <c r="EU132" s="269"/>
      <c r="EV132" s="269"/>
      <c r="EW132" s="269"/>
      <c r="EX132" s="269"/>
      <c r="EY132" s="269"/>
      <c r="EZ132" s="269"/>
      <c r="FA132" s="269" t="s">
        <v>7600</v>
      </c>
      <c r="FB132" s="269" t="s">
        <v>7845</v>
      </c>
      <c r="FC132" s="269" t="s">
        <v>8075</v>
      </c>
      <c r="FD132" s="269" t="s">
        <v>1564</v>
      </c>
      <c r="FE132" s="269" t="s">
        <v>1565</v>
      </c>
      <c r="FF132" s="269" t="s">
        <v>1566</v>
      </c>
    </row>
    <row r="133" spans="5:162" ht="45" customHeight="1" x14ac:dyDescent="0.2">
      <c r="E133" s="1101" t="s">
        <v>8723</v>
      </c>
      <c r="F133" s="1101" t="s">
        <v>8688</v>
      </c>
      <c r="G133" s="847" t="s">
        <v>38</v>
      </c>
      <c r="H133" s="847" t="s">
        <v>122</v>
      </c>
      <c r="I133" s="280" t="s">
        <v>3538</v>
      </c>
      <c r="J133" s="269" t="s">
        <v>3787</v>
      </c>
      <c r="K133" s="269"/>
      <c r="L133" s="269">
        <v>2021</v>
      </c>
      <c r="M133" s="870">
        <v>44431</v>
      </c>
      <c r="N133" s="870">
        <v>44557</v>
      </c>
      <c r="O133" s="269" t="s">
        <v>481</v>
      </c>
      <c r="P133" s="269"/>
      <c r="Q133" s="269" t="s">
        <v>4661</v>
      </c>
      <c r="R133" s="269" t="s">
        <v>4821</v>
      </c>
      <c r="S133" s="269" t="s">
        <v>4982</v>
      </c>
      <c r="T133" s="269" t="s">
        <v>5151</v>
      </c>
      <c r="U133" s="269" t="s">
        <v>481</v>
      </c>
      <c r="V133" s="269"/>
      <c r="W133" s="269"/>
      <c r="X133" s="269"/>
      <c r="Y133" s="269"/>
      <c r="Z133" s="269"/>
      <c r="AA133" s="269" t="s">
        <v>3538</v>
      </c>
      <c r="AB133" s="269" t="s">
        <v>3538</v>
      </c>
      <c r="AC133" s="269" t="s">
        <v>5750</v>
      </c>
      <c r="AD133" s="269" t="s">
        <v>3538</v>
      </c>
      <c r="AE133" s="871">
        <v>1.3</v>
      </c>
      <c r="AF133" s="850">
        <f t="shared" si="14"/>
        <v>1.3</v>
      </c>
      <c r="AG133" s="850">
        <f t="shared" si="11"/>
        <v>0</v>
      </c>
      <c r="AH133" s="269"/>
      <c r="AI133" s="269"/>
      <c r="AJ133" s="269"/>
      <c r="AK133" s="269">
        <v>1.3</v>
      </c>
      <c r="AL133" s="224">
        <v>1</v>
      </c>
      <c r="AM133" s="224">
        <v>0.05</v>
      </c>
      <c r="AN133" s="269">
        <v>0</v>
      </c>
      <c r="AO133" s="269">
        <v>0</v>
      </c>
      <c r="AP133" s="269">
        <v>0</v>
      </c>
      <c r="AQ133" s="269">
        <v>0</v>
      </c>
      <c r="AR133" s="269">
        <v>0</v>
      </c>
      <c r="AS133" s="269">
        <v>0</v>
      </c>
      <c r="AT133" s="269"/>
      <c r="AU133" s="269"/>
      <c r="AV133" s="269"/>
      <c r="AW133" s="269"/>
      <c r="AX133" s="269"/>
      <c r="AY133" s="269" t="s">
        <v>451</v>
      </c>
      <c r="AZ133" s="269"/>
      <c r="BA133" s="269"/>
      <c r="BB133" s="269"/>
      <c r="BC133" s="269">
        <v>1</v>
      </c>
      <c r="BD133" s="269">
        <v>1.7000000000000001E-2</v>
      </c>
      <c r="BE133" s="269">
        <v>2</v>
      </c>
      <c r="BF133" s="269">
        <v>1</v>
      </c>
      <c r="BG133" s="269">
        <v>1</v>
      </c>
      <c r="BH133" s="269">
        <v>0</v>
      </c>
      <c r="BI133" s="269">
        <v>0</v>
      </c>
      <c r="BJ133" s="269">
        <v>0</v>
      </c>
      <c r="BK133" s="269">
        <v>0</v>
      </c>
      <c r="BL133" s="269">
        <v>0</v>
      </c>
      <c r="BM133" s="269">
        <v>0</v>
      </c>
      <c r="BN133" s="269">
        <v>0</v>
      </c>
      <c r="BO133" s="269">
        <v>0</v>
      </c>
      <c r="BP133" s="269">
        <v>0</v>
      </c>
      <c r="BQ133" s="269">
        <v>0</v>
      </c>
      <c r="BR133" s="269">
        <v>2</v>
      </c>
      <c r="BS133" s="269">
        <v>0</v>
      </c>
      <c r="BT133" s="269">
        <v>0</v>
      </c>
      <c r="BU133" s="269">
        <v>0</v>
      </c>
      <c r="BV133" s="269">
        <v>0</v>
      </c>
      <c r="BW133" s="269">
        <v>0</v>
      </c>
      <c r="BX133" s="269">
        <v>0</v>
      </c>
      <c r="BY133" s="269">
        <v>0</v>
      </c>
      <c r="BZ133" s="269">
        <v>0</v>
      </c>
      <c r="CA133" s="269">
        <v>0</v>
      </c>
      <c r="CB133" s="269">
        <v>0</v>
      </c>
      <c r="CC133" s="269">
        <v>2</v>
      </c>
      <c r="CD133" s="855">
        <f t="shared" si="12"/>
        <v>2</v>
      </c>
      <c r="CE133" s="855">
        <f t="shared" si="13"/>
        <v>0</v>
      </c>
      <c r="CF133" s="269">
        <v>7.2069999999999999</v>
      </c>
      <c r="CG133" s="269">
        <v>0</v>
      </c>
      <c r="CH133" s="269">
        <v>0</v>
      </c>
      <c r="CI133" s="269">
        <v>100</v>
      </c>
      <c r="CJ133" s="269">
        <v>7.2069999999999999</v>
      </c>
      <c r="CK133" s="269" t="s">
        <v>1552</v>
      </c>
      <c r="CL133" s="269" t="s">
        <v>451</v>
      </c>
      <c r="CM133" s="269">
        <v>0</v>
      </c>
      <c r="CN133" s="269">
        <v>0</v>
      </c>
      <c r="CO133" s="269">
        <v>0</v>
      </c>
      <c r="CP133" s="269">
        <v>0</v>
      </c>
      <c r="CQ133" s="269">
        <v>1</v>
      </c>
      <c r="CR133" s="269" t="s">
        <v>457</v>
      </c>
      <c r="CS133" s="269" t="s">
        <v>6478</v>
      </c>
      <c r="CT133" s="269">
        <v>3425</v>
      </c>
      <c r="CU133" s="269" t="s">
        <v>457</v>
      </c>
      <c r="CV133" s="269" t="s">
        <v>6545</v>
      </c>
      <c r="CW133" s="269">
        <v>29</v>
      </c>
      <c r="CX133" s="269" t="s">
        <v>457</v>
      </c>
      <c r="CY133" s="269" t="s">
        <v>6478</v>
      </c>
      <c r="CZ133" s="269">
        <v>29</v>
      </c>
      <c r="DA133" s="269" t="s">
        <v>451</v>
      </c>
      <c r="DB133" s="269">
        <v>0</v>
      </c>
      <c r="DC133" s="269">
        <v>0</v>
      </c>
      <c r="DD133" s="269" t="s">
        <v>451</v>
      </c>
      <c r="DE133" s="269">
        <v>0</v>
      </c>
      <c r="DF133" s="269">
        <v>0</v>
      </c>
      <c r="DG133" s="269" t="s">
        <v>451</v>
      </c>
      <c r="DH133" s="269">
        <v>0</v>
      </c>
      <c r="DI133" s="269">
        <v>0</v>
      </c>
      <c r="DJ133" s="269" t="s">
        <v>451</v>
      </c>
      <c r="DK133" s="269">
        <v>0</v>
      </c>
      <c r="DL133" s="269">
        <v>0</v>
      </c>
      <c r="DM133" s="269">
        <v>0</v>
      </c>
      <c r="DN133" s="269">
        <v>0</v>
      </c>
      <c r="DO133" s="269">
        <v>0</v>
      </c>
      <c r="DP133" s="269" t="s">
        <v>451</v>
      </c>
      <c r="DQ133" s="269">
        <v>0</v>
      </c>
      <c r="DR133" s="269">
        <v>0</v>
      </c>
      <c r="DS133" s="269" t="s">
        <v>457</v>
      </c>
      <c r="DT133" s="269" t="s">
        <v>6478</v>
      </c>
      <c r="DU133" s="269">
        <v>29</v>
      </c>
      <c r="DV133" s="269" t="s">
        <v>451</v>
      </c>
      <c r="DW133" s="269">
        <v>0</v>
      </c>
      <c r="DX133" s="269">
        <v>0</v>
      </c>
      <c r="DY133" s="269" t="s">
        <v>451</v>
      </c>
      <c r="DZ133" s="269">
        <v>0</v>
      </c>
      <c r="EA133" s="269">
        <v>0</v>
      </c>
      <c r="EB133" s="269" t="s">
        <v>451</v>
      </c>
      <c r="EC133" s="269">
        <v>0</v>
      </c>
      <c r="ED133" s="269">
        <v>0</v>
      </c>
      <c r="EE133" s="269" t="s">
        <v>451</v>
      </c>
      <c r="EF133" s="269">
        <v>0</v>
      </c>
      <c r="EG133" s="269">
        <v>0</v>
      </c>
      <c r="EH133" s="269" t="s">
        <v>451</v>
      </c>
      <c r="EI133" s="269">
        <v>0</v>
      </c>
      <c r="EJ133" s="269">
        <v>0</v>
      </c>
      <c r="EK133" s="269" t="s">
        <v>451</v>
      </c>
      <c r="EL133" s="269">
        <v>0</v>
      </c>
      <c r="EM133" s="269">
        <v>0</v>
      </c>
      <c r="EN133" s="269"/>
      <c r="EO133" s="269"/>
      <c r="EP133" s="269"/>
      <c r="EQ133" s="269" t="s">
        <v>451</v>
      </c>
      <c r="ER133" s="269">
        <v>0</v>
      </c>
      <c r="ES133" s="269"/>
      <c r="ET133" s="269" t="s">
        <v>7122</v>
      </c>
      <c r="EU133" s="269"/>
      <c r="EV133" s="269" t="s">
        <v>7269</v>
      </c>
      <c r="EW133" s="269"/>
      <c r="EX133" s="269" t="s">
        <v>451</v>
      </c>
      <c r="EY133" s="269">
        <v>0</v>
      </c>
      <c r="EZ133" s="269">
        <v>0</v>
      </c>
      <c r="FA133" s="269" t="s">
        <v>7601</v>
      </c>
      <c r="FB133" s="269" t="s">
        <v>7846</v>
      </c>
      <c r="FC133" s="269" t="s">
        <v>8076</v>
      </c>
      <c r="FD133" s="269" t="s">
        <v>1564</v>
      </c>
      <c r="FE133" s="269" t="s">
        <v>1565</v>
      </c>
      <c r="FF133" s="269" t="s">
        <v>1566</v>
      </c>
    </row>
    <row r="134" spans="5:162" ht="61" customHeight="1" x14ac:dyDescent="0.2">
      <c r="E134" s="1101" t="s">
        <v>8723</v>
      </c>
      <c r="F134" s="1101" t="s">
        <v>8688</v>
      </c>
      <c r="G134" s="847" t="s">
        <v>38</v>
      </c>
      <c r="H134" s="847" t="s">
        <v>122</v>
      </c>
      <c r="I134" s="280" t="s">
        <v>3539</v>
      </c>
      <c r="J134" s="280" t="s">
        <v>3788</v>
      </c>
      <c r="K134" s="280" t="s">
        <v>481</v>
      </c>
      <c r="L134" s="280">
        <v>2021</v>
      </c>
      <c r="M134" s="962">
        <v>44328</v>
      </c>
      <c r="N134" s="962" t="s">
        <v>4145</v>
      </c>
      <c r="O134" s="280" t="s">
        <v>481</v>
      </c>
      <c r="P134" s="280"/>
      <c r="Q134" s="280" t="s">
        <v>4662</v>
      </c>
      <c r="R134" s="280" t="s">
        <v>4822</v>
      </c>
      <c r="S134" s="280" t="s">
        <v>4983</v>
      </c>
      <c r="T134" s="280" t="s">
        <v>5152</v>
      </c>
      <c r="U134" s="280" t="s">
        <v>481</v>
      </c>
      <c r="V134" s="280"/>
      <c r="W134" s="280"/>
      <c r="X134" s="280"/>
      <c r="Y134" s="280"/>
      <c r="Z134" s="280"/>
      <c r="AA134" s="280" t="s">
        <v>3539</v>
      </c>
      <c r="AB134" s="280" t="s">
        <v>3539</v>
      </c>
      <c r="AC134" s="280" t="s">
        <v>5750</v>
      </c>
      <c r="AD134" s="280" t="s">
        <v>3539</v>
      </c>
      <c r="AE134" s="861">
        <v>0.7</v>
      </c>
      <c r="AF134" s="850">
        <f t="shared" si="14"/>
        <v>0.7</v>
      </c>
      <c r="AG134" s="850">
        <f t="shared" si="11"/>
        <v>0</v>
      </c>
      <c r="AH134" s="280"/>
      <c r="AI134" s="280"/>
      <c r="AJ134" s="280"/>
      <c r="AK134" s="280">
        <v>0.7</v>
      </c>
      <c r="AL134" s="223">
        <v>1</v>
      </c>
      <c r="AM134" s="223">
        <v>2.5000000000000001E-2</v>
      </c>
      <c r="AN134" s="280">
        <v>0</v>
      </c>
      <c r="AO134" s="280">
        <v>0</v>
      </c>
      <c r="AP134" s="280">
        <v>0</v>
      </c>
      <c r="AQ134" s="280">
        <v>0</v>
      </c>
      <c r="AR134" s="280">
        <v>0</v>
      </c>
      <c r="AS134" s="280">
        <v>0</v>
      </c>
      <c r="AT134" s="280"/>
      <c r="AU134" s="280"/>
      <c r="AV134" s="280"/>
      <c r="AW134" s="280"/>
      <c r="AX134" s="280"/>
      <c r="AY134" s="280" t="s">
        <v>457</v>
      </c>
      <c r="AZ134" s="280" t="s">
        <v>6004</v>
      </c>
      <c r="BA134" s="280" t="s">
        <v>481</v>
      </c>
      <c r="BB134" s="280" t="s">
        <v>481</v>
      </c>
      <c r="BC134" s="280" t="s">
        <v>481</v>
      </c>
      <c r="BD134" s="280" t="s">
        <v>481</v>
      </c>
      <c r="BE134" s="280">
        <v>2</v>
      </c>
      <c r="BF134" s="280">
        <v>1</v>
      </c>
      <c r="BG134" s="280">
        <v>1</v>
      </c>
      <c r="BH134" s="280">
        <v>0</v>
      </c>
      <c r="BI134" s="280">
        <v>1</v>
      </c>
      <c r="BJ134" s="280">
        <v>0</v>
      </c>
      <c r="BK134" s="280">
        <v>0</v>
      </c>
      <c r="BL134" s="280">
        <v>0</v>
      </c>
      <c r="BM134" s="280">
        <v>0</v>
      </c>
      <c r="BN134" s="280">
        <v>0</v>
      </c>
      <c r="BO134" s="280">
        <v>0</v>
      </c>
      <c r="BP134" s="280">
        <v>0</v>
      </c>
      <c r="BQ134" s="280">
        <v>0</v>
      </c>
      <c r="BR134" s="280">
        <v>0</v>
      </c>
      <c r="BS134" s="280">
        <v>0</v>
      </c>
      <c r="BT134" s="280">
        <v>0</v>
      </c>
      <c r="BU134" s="280">
        <v>0</v>
      </c>
      <c r="BV134" s="280">
        <v>0</v>
      </c>
      <c r="BW134" s="280">
        <v>0</v>
      </c>
      <c r="BX134" s="280">
        <v>0</v>
      </c>
      <c r="BY134" s="280">
        <v>0</v>
      </c>
      <c r="BZ134" s="280">
        <v>0</v>
      </c>
      <c r="CA134" s="280">
        <v>0</v>
      </c>
      <c r="CB134" s="280">
        <v>0</v>
      </c>
      <c r="CC134" s="280">
        <v>1</v>
      </c>
      <c r="CD134" s="855">
        <f t="shared" si="12"/>
        <v>1</v>
      </c>
      <c r="CE134" s="855">
        <f t="shared" si="13"/>
        <v>0</v>
      </c>
      <c r="CF134" s="280">
        <v>2.153</v>
      </c>
      <c r="CG134" s="280"/>
      <c r="CH134" s="280">
        <v>0</v>
      </c>
      <c r="CI134" s="280">
        <v>48.5</v>
      </c>
      <c r="CJ134" s="280">
        <v>4.4379999999999997</v>
      </c>
      <c r="CK134" s="280" t="s">
        <v>1552</v>
      </c>
      <c r="CL134" s="280" t="s">
        <v>451</v>
      </c>
      <c r="CM134" s="280">
        <v>0</v>
      </c>
      <c r="CN134" s="280">
        <v>0</v>
      </c>
      <c r="CO134" s="280">
        <v>0</v>
      </c>
      <c r="CP134" s="280">
        <v>0</v>
      </c>
      <c r="CQ134" s="280">
        <v>1</v>
      </c>
      <c r="CR134" s="280" t="s">
        <v>457</v>
      </c>
      <c r="CS134" s="280" t="s">
        <v>6479</v>
      </c>
      <c r="CT134" s="280">
        <v>146</v>
      </c>
      <c r="CU134" s="280" t="s">
        <v>457</v>
      </c>
      <c r="CV134" s="280" t="s">
        <v>6545</v>
      </c>
      <c r="CW134" s="280">
        <v>82</v>
      </c>
      <c r="CX134" s="280" t="s">
        <v>451</v>
      </c>
      <c r="CY134" s="280">
        <v>0</v>
      </c>
      <c r="CZ134" s="280">
        <v>0</v>
      </c>
      <c r="DA134" s="280" t="s">
        <v>451</v>
      </c>
      <c r="DB134" s="280">
        <v>0</v>
      </c>
      <c r="DC134" s="280">
        <v>0</v>
      </c>
      <c r="DD134" s="280" t="s">
        <v>451</v>
      </c>
      <c r="DE134" s="280">
        <v>0</v>
      </c>
      <c r="DF134" s="280">
        <v>0</v>
      </c>
      <c r="DG134" s="280" t="s">
        <v>451</v>
      </c>
      <c r="DH134" s="280">
        <v>0</v>
      </c>
      <c r="DI134" s="280">
        <v>0</v>
      </c>
      <c r="DJ134" s="280" t="s">
        <v>451</v>
      </c>
      <c r="DK134" s="280">
        <v>0</v>
      </c>
      <c r="DL134" s="280">
        <v>0</v>
      </c>
      <c r="DM134" s="280">
        <v>0</v>
      </c>
      <c r="DN134" s="280">
        <v>0</v>
      </c>
      <c r="DO134" s="280">
        <v>0</v>
      </c>
      <c r="DP134" s="280" t="s">
        <v>451</v>
      </c>
      <c r="DQ134" s="280">
        <v>0</v>
      </c>
      <c r="DR134" s="280">
        <v>0</v>
      </c>
      <c r="DS134" s="280" t="s">
        <v>457</v>
      </c>
      <c r="DT134" s="280" t="s">
        <v>6480</v>
      </c>
      <c r="DU134" s="280">
        <v>82</v>
      </c>
      <c r="DV134" s="280" t="s">
        <v>451</v>
      </c>
      <c r="DW134" s="280">
        <v>0</v>
      </c>
      <c r="DX134" s="280">
        <v>0</v>
      </c>
      <c r="DY134" s="280" t="s">
        <v>451</v>
      </c>
      <c r="DZ134" s="280">
        <v>0</v>
      </c>
      <c r="EA134" s="280">
        <v>0</v>
      </c>
      <c r="EB134" s="280" t="s">
        <v>451</v>
      </c>
      <c r="EC134" s="280">
        <v>0</v>
      </c>
      <c r="ED134" s="280">
        <v>0</v>
      </c>
      <c r="EE134" s="280" t="s">
        <v>451</v>
      </c>
      <c r="EF134" s="280">
        <v>0</v>
      </c>
      <c r="EG134" s="280">
        <v>0</v>
      </c>
      <c r="EH134" s="280" t="s">
        <v>451</v>
      </c>
      <c r="EI134" s="280">
        <v>0</v>
      </c>
      <c r="EJ134" s="280">
        <v>0</v>
      </c>
      <c r="EK134" s="280" t="s">
        <v>451</v>
      </c>
      <c r="EL134" s="280">
        <v>0</v>
      </c>
      <c r="EM134" s="280">
        <v>0</v>
      </c>
      <c r="EN134" s="280"/>
      <c r="EO134" s="280"/>
      <c r="EP134" s="280"/>
      <c r="EQ134" s="280" t="s">
        <v>451</v>
      </c>
      <c r="ER134" s="280">
        <v>0</v>
      </c>
      <c r="ES134" s="280"/>
      <c r="ET134" s="280" t="s">
        <v>7123</v>
      </c>
      <c r="EU134" s="280"/>
      <c r="EV134" s="280" t="s">
        <v>7270</v>
      </c>
      <c r="EW134" s="280"/>
      <c r="EX134" s="280" t="s">
        <v>451</v>
      </c>
      <c r="EY134" s="280">
        <v>0</v>
      </c>
      <c r="EZ134" s="280">
        <v>0</v>
      </c>
      <c r="FA134" s="280" t="s">
        <v>7602</v>
      </c>
      <c r="FB134" s="280" t="s">
        <v>7847</v>
      </c>
      <c r="FC134" s="280" t="s">
        <v>8077</v>
      </c>
      <c r="FD134" s="280" t="s">
        <v>1564</v>
      </c>
      <c r="FE134" s="280" t="s">
        <v>1565</v>
      </c>
      <c r="FF134" s="280" t="s">
        <v>1566</v>
      </c>
    </row>
    <row r="135" spans="5:162" ht="54" customHeight="1" x14ac:dyDescent="0.2">
      <c r="E135" s="1101" t="s">
        <v>8723</v>
      </c>
      <c r="F135" s="1101" t="s">
        <v>8688</v>
      </c>
      <c r="G135" s="847" t="s">
        <v>38</v>
      </c>
      <c r="H135" s="847" t="s">
        <v>122</v>
      </c>
      <c r="I135" s="280" t="s">
        <v>3540</v>
      </c>
      <c r="J135" s="269" t="s">
        <v>3789</v>
      </c>
      <c r="K135" s="269" t="s">
        <v>481</v>
      </c>
      <c r="L135" s="269">
        <v>2021</v>
      </c>
      <c r="M135" s="962">
        <v>44232</v>
      </c>
      <c r="N135" s="962" t="s">
        <v>1540</v>
      </c>
      <c r="O135" s="269"/>
      <c r="P135" s="269"/>
      <c r="Q135" s="269" t="s">
        <v>4663</v>
      </c>
      <c r="R135" s="269" t="s">
        <v>4823</v>
      </c>
      <c r="S135" s="269" t="s">
        <v>4984</v>
      </c>
      <c r="T135" s="269" t="s">
        <v>5153</v>
      </c>
      <c r="U135" s="269" t="s">
        <v>481</v>
      </c>
      <c r="V135" s="269"/>
      <c r="W135" s="269"/>
      <c r="X135" s="269"/>
      <c r="Y135" s="269"/>
      <c r="Z135" s="269"/>
      <c r="AA135" s="269" t="s">
        <v>3540</v>
      </c>
      <c r="AB135" s="269" t="s">
        <v>3540</v>
      </c>
      <c r="AC135" s="269" t="s">
        <v>5750</v>
      </c>
      <c r="AD135" s="269" t="s">
        <v>3540</v>
      </c>
      <c r="AE135" s="871">
        <v>0.3</v>
      </c>
      <c r="AF135" s="850">
        <f t="shared" si="14"/>
        <v>0.3</v>
      </c>
      <c r="AG135" s="850">
        <f t="shared" si="11"/>
        <v>0</v>
      </c>
      <c r="AH135" s="269"/>
      <c r="AI135" s="269"/>
      <c r="AJ135" s="269"/>
      <c r="AK135" s="269">
        <v>0.3</v>
      </c>
      <c r="AL135" s="224">
        <v>1</v>
      </c>
      <c r="AM135" s="224">
        <v>8.9999999999999993E-3</v>
      </c>
      <c r="AN135" s="269">
        <v>0</v>
      </c>
      <c r="AO135" s="269">
        <v>0</v>
      </c>
      <c r="AP135" s="269">
        <v>0</v>
      </c>
      <c r="AQ135" s="269">
        <v>0</v>
      </c>
      <c r="AR135" s="269">
        <v>0</v>
      </c>
      <c r="AS135" s="269">
        <v>0</v>
      </c>
      <c r="AT135" s="269"/>
      <c r="AU135" s="269"/>
      <c r="AV135" s="269"/>
      <c r="AW135" s="269"/>
      <c r="AX135" s="269"/>
      <c r="AY135" s="269" t="s">
        <v>457</v>
      </c>
      <c r="AZ135" s="269" t="s">
        <v>6004</v>
      </c>
      <c r="BA135" s="269" t="s">
        <v>481</v>
      </c>
      <c r="BB135" s="269" t="s">
        <v>481</v>
      </c>
      <c r="BC135" s="269">
        <v>0.2</v>
      </c>
      <c r="BD135" s="269">
        <v>7.0000000000000001E-3</v>
      </c>
      <c r="BE135" s="269">
        <v>2</v>
      </c>
      <c r="BF135" s="269">
        <v>1</v>
      </c>
      <c r="BG135" s="269">
        <v>1</v>
      </c>
      <c r="BH135" s="269">
        <v>0</v>
      </c>
      <c r="BI135" s="269">
        <v>0</v>
      </c>
      <c r="BJ135" s="269">
        <v>0</v>
      </c>
      <c r="BK135" s="269">
        <v>0</v>
      </c>
      <c r="BL135" s="269">
        <v>0</v>
      </c>
      <c r="BM135" s="269">
        <v>0</v>
      </c>
      <c r="BN135" s="269">
        <v>0</v>
      </c>
      <c r="BO135" s="269">
        <v>0</v>
      </c>
      <c r="BP135" s="269">
        <v>0</v>
      </c>
      <c r="BQ135" s="269">
        <v>0</v>
      </c>
      <c r="BR135" s="269">
        <v>0</v>
      </c>
      <c r="BS135" s="269">
        <v>2</v>
      </c>
      <c r="BT135" s="269">
        <v>0</v>
      </c>
      <c r="BU135" s="269">
        <v>0</v>
      </c>
      <c r="BV135" s="269">
        <v>0</v>
      </c>
      <c r="BW135" s="269">
        <v>0</v>
      </c>
      <c r="BX135" s="269">
        <v>0</v>
      </c>
      <c r="BY135" s="269">
        <v>0</v>
      </c>
      <c r="BZ135" s="269">
        <v>0</v>
      </c>
      <c r="CA135" s="269">
        <v>0</v>
      </c>
      <c r="CB135" s="269">
        <v>0</v>
      </c>
      <c r="CC135" s="269">
        <v>2</v>
      </c>
      <c r="CD135" s="855">
        <f t="shared" si="12"/>
        <v>2</v>
      </c>
      <c r="CE135" s="855">
        <f t="shared" si="13"/>
        <v>0</v>
      </c>
      <c r="CF135" s="269">
        <v>6.3250000000000002</v>
      </c>
      <c r="CG135" s="269">
        <v>0</v>
      </c>
      <c r="CH135" s="269">
        <v>0</v>
      </c>
      <c r="CI135" s="269">
        <v>100</v>
      </c>
      <c r="CJ135" s="269">
        <v>6.3250000000000002</v>
      </c>
      <c r="CK135" s="269" t="s">
        <v>1552</v>
      </c>
      <c r="CL135" s="269" t="s">
        <v>451</v>
      </c>
      <c r="CM135" s="269">
        <v>0</v>
      </c>
      <c r="CN135" s="269">
        <v>0</v>
      </c>
      <c r="CO135" s="269">
        <v>0</v>
      </c>
      <c r="CP135" s="269">
        <v>0</v>
      </c>
      <c r="CQ135" s="269">
        <v>1</v>
      </c>
      <c r="CR135" s="269" t="s">
        <v>457</v>
      </c>
      <c r="CS135" s="269" t="s">
        <v>6480</v>
      </c>
      <c r="CT135" s="269">
        <v>723</v>
      </c>
      <c r="CU135" s="269" t="s">
        <v>457</v>
      </c>
      <c r="CV135" s="269" t="s">
        <v>6545</v>
      </c>
      <c r="CW135" s="269">
        <v>64</v>
      </c>
      <c r="CX135" s="269" t="s">
        <v>451</v>
      </c>
      <c r="CY135" s="269"/>
      <c r="CZ135" s="269"/>
      <c r="DA135" s="269" t="s">
        <v>451</v>
      </c>
      <c r="DB135" s="269">
        <v>0</v>
      </c>
      <c r="DC135" s="269">
        <v>0</v>
      </c>
      <c r="DD135" s="269" t="s">
        <v>451</v>
      </c>
      <c r="DE135" s="269">
        <v>0</v>
      </c>
      <c r="DF135" s="269">
        <v>0</v>
      </c>
      <c r="DG135" s="269" t="s">
        <v>451</v>
      </c>
      <c r="DH135" s="269">
        <v>0</v>
      </c>
      <c r="DI135" s="269">
        <v>0</v>
      </c>
      <c r="DJ135" s="269" t="s">
        <v>451</v>
      </c>
      <c r="DK135" s="269">
        <v>0</v>
      </c>
      <c r="DL135" s="269">
        <v>0</v>
      </c>
      <c r="DM135" s="269">
        <v>0</v>
      </c>
      <c r="DN135" s="269">
        <v>0</v>
      </c>
      <c r="DO135" s="269">
        <v>0</v>
      </c>
      <c r="DP135" s="269" t="s">
        <v>451</v>
      </c>
      <c r="DQ135" s="269">
        <v>0</v>
      </c>
      <c r="DR135" s="269">
        <v>0</v>
      </c>
      <c r="DS135" s="269" t="s">
        <v>457</v>
      </c>
      <c r="DT135" s="269" t="s">
        <v>6478</v>
      </c>
      <c r="DU135" s="269">
        <v>64</v>
      </c>
      <c r="DV135" s="269" t="s">
        <v>451</v>
      </c>
      <c r="DW135" s="269">
        <v>0</v>
      </c>
      <c r="DX135" s="269">
        <v>0</v>
      </c>
      <c r="DY135" s="269" t="s">
        <v>451</v>
      </c>
      <c r="DZ135" s="269">
        <v>0</v>
      </c>
      <c r="EA135" s="269">
        <v>0</v>
      </c>
      <c r="EB135" s="269" t="s">
        <v>451</v>
      </c>
      <c r="EC135" s="269">
        <v>0</v>
      </c>
      <c r="ED135" s="269">
        <v>0</v>
      </c>
      <c r="EE135" s="269" t="s">
        <v>451</v>
      </c>
      <c r="EF135" s="269">
        <v>0</v>
      </c>
      <c r="EG135" s="269">
        <v>0</v>
      </c>
      <c r="EH135" s="269" t="s">
        <v>451</v>
      </c>
      <c r="EI135" s="269">
        <v>0</v>
      </c>
      <c r="EJ135" s="269">
        <v>0</v>
      </c>
      <c r="EK135" s="269" t="s">
        <v>451</v>
      </c>
      <c r="EL135" s="269">
        <v>0</v>
      </c>
      <c r="EM135" s="269">
        <v>0</v>
      </c>
      <c r="EN135" s="269"/>
      <c r="EO135" s="269"/>
      <c r="EP135" s="269"/>
      <c r="EQ135" s="269" t="s">
        <v>451</v>
      </c>
      <c r="ER135" s="269">
        <v>0</v>
      </c>
      <c r="ES135" s="269"/>
      <c r="ET135" s="269" t="s">
        <v>7122</v>
      </c>
      <c r="EU135" s="269"/>
      <c r="EV135" s="269" t="s">
        <v>7271</v>
      </c>
      <c r="EW135" s="269"/>
      <c r="EX135" s="269" t="s">
        <v>451</v>
      </c>
      <c r="EY135" s="269">
        <v>0</v>
      </c>
      <c r="EZ135" s="269">
        <v>0</v>
      </c>
      <c r="FA135" s="269" t="s">
        <v>7603</v>
      </c>
      <c r="FB135" s="269" t="s">
        <v>7848</v>
      </c>
      <c r="FC135" s="269" t="s">
        <v>8078</v>
      </c>
      <c r="FD135" s="269" t="s">
        <v>1564</v>
      </c>
      <c r="FE135" s="269" t="s">
        <v>1565</v>
      </c>
      <c r="FF135" s="269" t="s">
        <v>1566</v>
      </c>
    </row>
    <row r="136" spans="5:162" ht="64" customHeight="1" x14ac:dyDescent="0.2">
      <c r="E136" s="1101" t="s">
        <v>8723</v>
      </c>
      <c r="F136" s="1101" t="s">
        <v>8688</v>
      </c>
      <c r="G136" s="847" t="s">
        <v>38</v>
      </c>
      <c r="H136" s="847" t="s">
        <v>122</v>
      </c>
      <c r="I136" s="280" t="s">
        <v>3541</v>
      </c>
      <c r="J136" s="280" t="s">
        <v>3790</v>
      </c>
      <c r="K136" s="280" t="s">
        <v>481</v>
      </c>
      <c r="L136" s="280">
        <v>2021</v>
      </c>
      <c r="M136" s="868">
        <v>44441</v>
      </c>
      <c r="N136" s="868">
        <v>44496</v>
      </c>
      <c r="O136" s="280" t="s">
        <v>481</v>
      </c>
      <c r="P136" s="280"/>
      <c r="Q136" s="280" t="s">
        <v>4664</v>
      </c>
      <c r="R136" s="280" t="s">
        <v>4824</v>
      </c>
      <c r="S136" s="280" t="s">
        <v>4985</v>
      </c>
      <c r="T136" s="280" t="s">
        <v>5154</v>
      </c>
      <c r="U136" s="280" t="s">
        <v>481</v>
      </c>
      <c r="V136" s="280"/>
      <c r="W136" s="280"/>
      <c r="X136" s="280"/>
      <c r="Y136" s="280"/>
      <c r="Z136" s="280"/>
      <c r="AA136" s="280" t="s">
        <v>5444</v>
      </c>
      <c r="AB136" s="280" t="s">
        <v>5444</v>
      </c>
      <c r="AC136" s="280" t="s">
        <v>5750</v>
      </c>
      <c r="AD136" s="280" t="s">
        <v>5444</v>
      </c>
      <c r="AE136" s="861">
        <v>5.2999999999999999E-2</v>
      </c>
      <c r="AF136" s="850">
        <f t="shared" ref="AF136:AF199" si="18">AH136+AK136+AN136+AO136+AQ136+AR136+AT136</f>
        <v>5.2999999999999999E-2</v>
      </c>
      <c r="AG136" s="850">
        <f t="shared" ref="AG136:AG199" si="19">AF136-AE136</f>
        <v>0</v>
      </c>
      <c r="AH136" s="280"/>
      <c r="AI136" s="280"/>
      <c r="AJ136" s="280"/>
      <c r="AK136" s="280">
        <v>5.2999999999999999E-2</v>
      </c>
      <c r="AL136" s="223">
        <v>1</v>
      </c>
      <c r="AM136" s="223">
        <v>1E-3</v>
      </c>
      <c r="AN136" s="280">
        <v>0</v>
      </c>
      <c r="AO136" s="280">
        <v>0</v>
      </c>
      <c r="AP136" s="280">
        <v>0</v>
      </c>
      <c r="AQ136" s="280">
        <v>0</v>
      </c>
      <c r="AR136" s="280">
        <v>0</v>
      </c>
      <c r="AS136" s="280">
        <v>0</v>
      </c>
      <c r="AT136" s="280"/>
      <c r="AU136" s="280"/>
      <c r="AV136" s="280"/>
      <c r="AW136" s="280"/>
      <c r="AX136" s="280"/>
      <c r="AY136" s="280" t="s">
        <v>457</v>
      </c>
      <c r="AZ136" s="280" t="s">
        <v>6004</v>
      </c>
      <c r="BA136" s="280" t="s">
        <v>4824</v>
      </c>
      <c r="BB136" s="280">
        <v>0</v>
      </c>
      <c r="BC136" s="280">
        <v>1.2</v>
      </c>
      <c r="BD136" s="280">
        <v>2.3900000000000001E-2</v>
      </c>
      <c r="BE136" s="280">
        <v>5</v>
      </c>
      <c r="BF136" s="280">
        <v>3</v>
      </c>
      <c r="BG136" s="280">
        <v>2</v>
      </c>
      <c r="BH136" s="280">
        <v>0</v>
      </c>
      <c r="BI136" s="280">
        <v>1</v>
      </c>
      <c r="BJ136" s="280">
        <v>0</v>
      </c>
      <c r="BK136" s="280">
        <v>0</v>
      </c>
      <c r="BL136" s="280">
        <v>0</v>
      </c>
      <c r="BM136" s="280">
        <v>0</v>
      </c>
      <c r="BN136" s="280">
        <v>0</v>
      </c>
      <c r="BO136" s="280">
        <v>0</v>
      </c>
      <c r="BP136" s="280">
        <v>0</v>
      </c>
      <c r="BQ136" s="280">
        <v>0</v>
      </c>
      <c r="BR136" s="280">
        <v>0</v>
      </c>
      <c r="BS136" s="280">
        <v>2</v>
      </c>
      <c r="BT136" s="280">
        <v>0</v>
      </c>
      <c r="BU136" s="280">
        <v>0</v>
      </c>
      <c r="BV136" s="280">
        <v>0</v>
      </c>
      <c r="BW136" s="280">
        <v>0</v>
      </c>
      <c r="BX136" s="280">
        <v>0</v>
      </c>
      <c r="BY136" s="280">
        <v>0</v>
      </c>
      <c r="BZ136" s="280">
        <v>0</v>
      </c>
      <c r="CA136" s="280">
        <v>0</v>
      </c>
      <c r="CB136" s="280">
        <v>0</v>
      </c>
      <c r="CC136" s="280">
        <v>3</v>
      </c>
      <c r="CD136" s="855">
        <f t="shared" ref="CD136:CD199" si="20">SUM(BH136:CB136)</f>
        <v>3</v>
      </c>
      <c r="CE136" s="855">
        <f t="shared" ref="CE136:CE199" si="21">CD136-CC136</f>
        <v>0</v>
      </c>
      <c r="CF136" s="280">
        <v>8.3689999999999998</v>
      </c>
      <c r="CG136" s="280" t="s">
        <v>451</v>
      </c>
      <c r="CH136" s="280"/>
      <c r="CI136" s="280">
        <v>100</v>
      </c>
      <c r="CJ136" s="280">
        <v>8.3689999999999998</v>
      </c>
      <c r="CK136" s="280"/>
      <c r="CL136" s="280" t="s">
        <v>451</v>
      </c>
      <c r="CM136" s="280" t="s">
        <v>451</v>
      </c>
      <c r="CN136" s="280" t="s">
        <v>451</v>
      </c>
      <c r="CO136" s="280" t="s">
        <v>451</v>
      </c>
      <c r="CP136" s="280"/>
      <c r="CQ136" s="280">
        <v>2</v>
      </c>
      <c r="CR136" s="280" t="s">
        <v>457</v>
      </c>
      <c r="CS136" s="280" t="s">
        <v>6481</v>
      </c>
      <c r="CT136" s="280">
        <v>1600</v>
      </c>
      <c r="CU136" s="280" t="s">
        <v>457</v>
      </c>
      <c r="CV136" s="280" t="s">
        <v>6547</v>
      </c>
      <c r="CW136" s="280">
        <v>31</v>
      </c>
      <c r="CX136" s="280" t="s">
        <v>457</v>
      </c>
      <c r="CY136" s="280" t="s">
        <v>6547</v>
      </c>
      <c r="CZ136" s="280">
        <v>31</v>
      </c>
      <c r="DA136" s="280" t="s">
        <v>451</v>
      </c>
      <c r="DB136" s="280"/>
      <c r="DC136" s="280"/>
      <c r="DD136" s="280" t="s">
        <v>451</v>
      </c>
      <c r="DE136" s="280"/>
      <c r="DF136" s="280"/>
      <c r="DG136" s="280" t="s">
        <v>451</v>
      </c>
      <c r="DH136" s="280"/>
      <c r="DI136" s="280"/>
      <c r="DJ136" s="280" t="s">
        <v>451</v>
      </c>
      <c r="DK136" s="280"/>
      <c r="DL136" s="280"/>
      <c r="DM136" s="280" t="s">
        <v>451</v>
      </c>
      <c r="DN136" s="280"/>
      <c r="DO136" s="280"/>
      <c r="DP136" s="280" t="s">
        <v>451</v>
      </c>
      <c r="DQ136" s="280"/>
      <c r="DR136" s="280"/>
      <c r="DS136" s="280" t="s">
        <v>457</v>
      </c>
      <c r="DT136" s="280" t="s">
        <v>6479</v>
      </c>
      <c r="DU136" s="280">
        <v>1600</v>
      </c>
      <c r="DV136" s="280" t="s">
        <v>451</v>
      </c>
      <c r="DW136" s="280"/>
      <c r="DX136" s="280"/>
      <c r="DY136" s="280" t="s">
        <v>451</v>
      </c>
      <c r="DZ136" s="280"/>
      <c r="EA136" s="280"/>
      <c r="EB136" s="280" t="s">
        <v>451</v>
      </c>
      <c r="EC136" s="280"/>
      <c r="ED136" s="280"/>
      <c r="EE136" s="280" t="s">
        <v>457</v>
      </c>
      <c r="EF136" s="280"/>
      <c r="EG136" s="280"/>
      <c r="EH136" s="280" t="s">
        <v>451</v>
      </c>
      <c r="EI136" s="280"/>
      <c r="EJ136" s="280"/>
      <c r="EK136" s="280" t="s">
        <v>451</v>
      </c>
      <c r="EL136" s="280"/>
      <c r="EM136" s="280"/>
      <c r="EN136" s="280"/>
      <c r="EO136" s="280"/>
      <c r="EP136" s="280"/>
      <c r="EQ136" s="280" t="s">
        <v>451</v>
      </c>
      <c r="ER136" s="280"/>
      <c r="ES136" s="280"/>
      <c r="ET136" s="280" t="s">
        <v>7124</v>
      </c>
      <c r="EU136" s="280"/>
      <c r="EV136" s="280" t="s">
        <v>7272</v>
      </c>
      <c r="EW136" s="280"/>
      <c r="EX136" s="280" t="s">
        <v>451</v>
      </c>
      <c r="EY136" s="280">
        <v>0</v>
      </c>
      <c r="EZ136" s="280">
        <v>0</v>
      </c>
      <c r="FA136" s="280" t="s">
        <v>7604</v>
      </c>
      <c r="FB136" s="280" t="s">
        <v>7849</v>
      </c>
      <c r="FC136" s="280" t="s">
        <v>8079</v>
      </c>
      <c r="FD136" s="280" t="s">
        <v>1564</v>
      </c>
      <c r="FE136" s="280" t="s">
        <v>1565</v>
      </c>
      <c r="FF136" s="280" t="s">
        <v>1566</v>
      </c>
    </row>
    <row r="137" spans="5:162" ht="49" customHeight="1" x14ac:dyDescent="0.2">
      <c r="E137" s="1101" t="s">
        <v>8723</v>
      </c>
      <c r="F137" s="1101" t="s">
        <v>8688</v>
      </c>
      <c r="G137" s="847" t="s">
        <v>38</v>
      </c>
      <c r="H137" s="847" t="s">
        <v>122</v>
      </c>
      <c r="I137" s="280" t="s">
        <v>3542</v>
      </c>
      <c r="J137" s="269" t="s">
        <v>3791</v>
      </c>
      <c r="K137" s="269" t="s">
        <v>481</v>
      </c>
      <c r="L137" s="269">
        <v>2021</v>
      </c>
      <c r="M137" s="870">
        <v>44155</v>
      </c>
      <c r="N137" s="870">
        <v>44519</v>
      </c>
      <c r="O137" s="269" t="s">
        <v>481</v>
      </c>
      <c r="P137" s="269"/>
      <c r="Q137" s="269" t="s">
        <v>4665</v>
      </c>
      <c r="R137" s="269" t="s">
        <v>4825</v>
      </c>
      <c r="S137" s="269" t="s">
        <v>4986</v>
      </c>
      <c r="T137" s="269" t="s">
        <v>5155</v>
      </c>
      <c r="U137" s="269" t="s">
        <v>481</v>
      </c>
      <c r="V137" s="269" t="s">
        <v>481</v>
      </c>
      <c r="W137" s="269"/>
      <c r="X137" s="269"/>
      <c r="Y137" s="269"/>
      <c r="Z137" s="269"/>
      <c r="AA137" s="269" t="s">
        <v>3542</v>
      </c>
      <c r="AB137" s="269" t="s">
        <v>3542</v>
      </c>
      <c r="AC137" s="269" t="s">
        <v>5750</v>
      </c>
      <c r="AD137" s="269" t="s">
        <v>3542</v>
      </c>
      <c r="AE137" s="871">
        <v>0.21199999999999999</v>
      </c>
      <c r="AF137" s="850">
        <f>AH137+AK137+AN137+AO137+AQ137+AR137+AT137</f>
        <v>0.21200000000000002</v>
      </c>
      <c r="AG137" s="850">
        <f t="shared" si="19"/>
        <v>0</v>
      </c>
      <c r="AH137" s="269"/>
      <c r="AI137" s="269"/>
      <c r="AJ137" s="269"/>
      <c r="AK137" s="269">
        <v>0.2</v>
      </c>
      <c r="AL137" s="224">
        <v>0.99</v>
      </c>
      <c r="AM137" s="224">
        <v>5.0000000000000001E-3</v>
      </c>
      <c r="AN137" s="269">
        <v>2E-3</v>
      </c>
      <c r="AO137" s="269">
        <v>0.01</v>
      </c>
      <c r="AP137" s="269">
        <v>0.01</v>
      </c>
      <c r="AQ137" s="269">
        <v>0</v>
      </c>
      <c r="AR137" s="269">
        <v>0</v>
      </c>
      <c r="AS137" s="269">
        <v>0</v>
      </c>
      <c r="AT137" s="269"/>
      <c r="AU137" s="269"/>
      <c r="AV137" s="269"/>
      <c r="AW137" s="269"/>
      <c r="AX137" s="269"/>
      <c r="AY137" s="269" t="s">
        <v>457</v>
      </c>
      <c r="AZ137" s="269" t="s">
        <v>6004</v>
      </c>
      <c r="BA137" s="269"/>
      <c r="BB137" s="269">
        <v>0</v>
      </c>
      <c r="BC137" s="269">
        <v>0.2</v>
      </c>
      <c r="BD137" s="269">
        <v>8.0000000000000002E-3</v>
      </c>
      <c r="BE137" s="269">
        <v>1</v>
      </c>
      <c r="BF137" s="269">
        <v>1</v>
      </c>
      <c r="BG137" s="269">
        <v>1</v>
      </c>
      <c r="BH137" s="269">
        <v>1</v>
      </c>
      <c r="BI137" s="269">
        <v>0</v>
      </c>
      <c r="BJ137" s="269">
        <v>0</v>
      </c>
      <c r="BK137" s="269">
        <v>0</v>
      </c>
      <c r="BL137" s="269">
        <v>0</v>
      </c>
      <c r="BM137" s="269">
        <v>0</v>
      </c>
      <c r="BN137" s="269">
        <v>0</v>
      </c>
      <c r="BO137" s="269">
        <v>0</v>
      </c>
      <c r="BP137" s="269">
        <v>0</v>
      </c>
      <c r="BQ137" s="269">
        <v>0</v>
      </c>
      <c r="BR137" s="269">
        <v>0</v>
      </c>
      <c r="BS137" s="269">
        <v>0</v>
      </c>
      <c r="BT137" s="269">
        <v>0</v>
      </c>
      <c r="BU137" s="269">
        <v>0</v>
      </c>
      <c r="BV137" s="269">
        <v>0</v>
      </c>
      <c r="BW137" s="269">
        <v>0</v>
      </c>
      <c r="BX137" s="269">
        <v>0</v>
      </c>
      <c r="BY137" s="269">
        <v>0</v>
      </c>
      <c r="BZ137" s="269">
        <v>0</v>
      </c>
      <c r="CA137" s="269">
        <v>0</v>
      </c>
      <c r="CB137" s="269">
        <v>0</v>
      </c>
      <c r="CC137" s="269">
        <v>1</v>
      </c>
      <c r="CD137" s="855">
        <f t="shared" si="20"/>
        <v>1</v>
      </c>
      <c r="CE137" s="855">
        <f t="shared" si="21"/>
        <v>0</v>
      </c>
      <c r="CF137" s="269">
        <v>3.9780000000000002</v>
      </c>
      <c r="CG137" s="269">
        <v>0</v>
      </c>
      <c r="CH137" s="269">
        <v>0</v>
      </c>
      <c r="CI137" s="269">
        <v>100</v>
      </c>
      <c r="CJ137" s="269">
        <v>3.9780000000000002</v>
      </c>
      <c r="CK137" s="269" t="s">
        <v>1552</v>
      </c>
      <c r="CL137" s="269" t="s">
        <v>451</v>
      </c>
      <c r="CM137" s="269">
        <v>0</v>
      </c>
      <c r="CN137" s="269">
        <v>0</v>
      </c>
      <c r="CO137" s="269">
        <v>0</v>
      </c>
      <c r="CP137" s="269">
        <v>0</v>
      </c>
      <c r="CQ137" s="269">
        <v>1</v>
      </c>
      <c r="CR137" s="269" t="s">
        <v>457</v>
      </c>
      <c r="CS137" s="269" t="s">
        <v>6478</v>
      </c>
      <c r="CT137" s="269">
        <v>43</v>
      </c>
      <c r="CU137" s="269" t="s">
        <v>457</v>
      </c>
      <c r="CV137" s="269" t="s">
        <v>6545</v>
      </c>
      <c r="CW137" s="269">
        <v>10</v>
      </c>
      <c r="CX137" s="269" t="s">
        <v>451</v>
      </c>
      <c r="CY137" s="269">
        <v>0</v>
      </c>
      <c r="CZ137" s="269">
        <v>0</v>
      </c>
      <c r="DA137" s="269" t="s">
        <v>451</v>
      </c>
      <c r="DB137" s="269">
        <v>0</v>
      </c>
      <c r="DC137" s="269">
        <v>0</v>
      </c>
      <c r="DD137" s="269" t="s">
        <v>451</v>
      </c>
      <c r="DE137" s="269">
        <v>0</v>
      </c>
      <c r="DF137" s="269">
        <v>0</v>
      </c>
      <c r="DG137" s="269" t="s">
        <v>451</v>
      </c>
      <c r="DH137" s="269">
        <v>0</v>
      </c>
      <c r="DI137" s="269">
        <v>0</v>
      </c>
      <c r="DJ137" s="269" t="s">
        <v>451</v>
      </c>
      <c r="DK137" s="269">
        <v>0</v>
      </c>
      <c r="DL137" s="269">
        <v>0</v>
      </c>
      <c r="DM137" s="269">
        <v>0</v>
      </c>
      <c r="DN137" s="269">
        <v>0</v>
      </c>
      <c r="DO137" s="269">
        <v>0</v>
      </c>
      <c r="DP137" s="269" t="s">
        <v>451</v>
      </c>
      <c r="DQ137" s="269">
        <v>0</v>
      </c>
      <c r="DR137" s="269">
        <v>0</v>
      </c>
      <c r="DS137" s="269" t="s">
        <v>457</v>
      </c>
      <c r="DT137" s="269" t="s">
        <v>6478</v>
      </c>
      <c r="DU137" s="269">
        <v>43</v>
      </c>
      <c r="DV137" s="269" t="s">
        <v>451</v>
      </c>
      <c r="DW137" s="269">
        <v>0</v>
      </c>
      <c r="DX137" s="269">
        <v>0</v>
      </c>
      <c r="DY137" s="269" t="s">
        <v>451</v>
      </c>
      <c r="DZ137" s="269">
        <v>0</v>
      </c>
      <c r="EA137" s="269">
        <v>0</v>
      </c>
      <c r="EB137" s="269" t="s">
        <v>451</v>
      </c>
      <c r="EC137" s="269">
        <v>0</v>
      </c>
      <c r="ED137" s="269">
        <v>0</v>
      </c>
      <c r="EE137" s="269" t="s">
        <v>451</v>
      </c>
      <c r="EF137" s="269">
        <v>0</v>
      </c>
      <c r="EG137" s="269">
        <v>0</v>
      </c>
      <c r="EH137" s="269" t="s">
        <v>451</v>
      </c>
      <c r="EI137" s="269">
        <v>0</v>
      </c>
      <c r="EJ137" s="269">
        <v>0</v>
      </c>
      <c r="EK137" s="269" t="s">
        <v>451</v>
      </c>
      <c r="EL137" s="269">
        <v>0</v>
      </c>
      <c r="EM137" s="269">
        <v>0</v>
      </c>
      <c r="EN137" s="269"/>
      <c r="EO137" s="269"/>
      <c r="EP137" s="269"/>
      <c r="EQ137" s="269" t="s">
        <v>451</v>
      </c>
      <c r="ER137" s="269"/>
      <c r="ES137" s="269"/>
      <c r="ET137" s="269" t="s">
        <v>7125</v>
      </c>
      <c r="EU137" s="269"/>
      <c r="EV137" s="269" t="s">
        <v>7122</v>
      </c>
      <c r="EW137" s="269"/>
      <c r="EX137" s="269" t="s">
        <v>451</v>
      </c>
      <c r="EY137" s="269">
        <v>0</v>
      </c>
      <c r="EZ137" s="269">
        <v>0</v>
      </c>
      <c r="FA137" s="269" t="s">
        <v>7605</v>
      </c>
      <c r="FB137" s="269" t="s">
        <v>7850</v>
      </c>
      <c r="FC137" s="269" t="s">
        <v>8080</v>
      </c>
      <c r="FD137" s="269" t="s">
        <v>1564</v>
      </c>
      <c r="FE137" s="269" t="s">
        <v>1565</v>
      </c>
      <c r="FF137" s="269" t="s">
        <v>1566</v>
      </c>
    </row>
    <row r="138" spans="5:162" ht="57" customHeight="1" x14ac:dyDescent="0.2">
      <c r="E138" s="1101" t="s">
        <v>8723</v>
      </c>
      <c r="F138" s="1101" t="s">
        <v>8688</v>
      </c>
      <c r="G138" s="847" t="s">
        <v>38</v>
      </c>
      <c r="H138" s="847" t="s">
        <v>122</v>
      </c>
      <c r="I138" s="280" t="s">
        <v>3543</v>
      </c>
      <c r="J138" s="269" t="s">
        <v>689</v>
      </c>
      <c r="K138" s="269" t="s">
        <v>481</v>
      </c>
      <c r="L138" s="269">
        <v>2021</v>
      </c>
      <c r="M138" s="870">
        <v>44452</v>
      </c>
      <c r="N138" s="870">
        <v>44500</v>
      </c>
      <c r="O138" s="269" t="s">
        <v>481</v>
      </c>
      <c r="P138" s="269" t="s">
        <v>481</v>
      </c>
      <c r="Q138" s="269" t="s">
        <v>4666</v>
      </c>
      <c r="R138" s="269" t="s">
        <v>4826</v>
      </c>
      <c r="S138" s="269" t="s">
        <v>481</v>
      </c>
      <c r="T138" s="269" t="s">
        <v>481</v>
      </c>
      <c r="U138" s="269" t="s">
        <v>481</v>
      </c>
      <c r="V138" s="269" t="s">
        <v>481</v>
      </c>
      <c r="W138" s="269"/>
      <c r="X138" s="269"/>
      <c r="Y138" s="269"/>
      <c r="Z138" s="269"/>
      <c r="AA138" s="269" t="s">
        <v>5445</v>
      </c>
      <c r="AB138" s="269" t="s">
        <v>5445</v>
      </c>
      <c r="AC138" s="269" t="s">
        <v>5750</v>
      </c>
      <c r="AD138" s="269" t="s">
        <v>5445</v>
      </c>
      <c r="AE138" s="871">
        <v>0.47</v>
      </c>
      <c r="AF138" s="850">
        <f t="shared" si="18"/>
        <v>0.47</v>
      </c>
      <c r="AG138" s="850">
        <f t="shared" si="19"/>
        <v>0</v>
      </c>
      <c r="AH138" s="269"/>
      <c r="AI138" s="269"/>
      <c r="AJ138" s="269"/>
      <c r="AK138" s="269">
        <v>0.47</v>
      </c>
      <c r="AL138" s="224">
        <v>1</v>
      </c>
      <c r="AM138" s="224">
        <v>1.5800000000000002E-2</v>
      </c>
      <c r="AN138" s="269">
        <v>0</v>
      </c>
      <c r="AO138" s="269">
        <v>0</v>
      </c>
      <c r="AP138" s="269">
        <v>0</v>
      </c>
      <c r="AQ138" s="269">
        <v>0</v>
      </c>
      <c r="AR138" s="269">
        <v>0</v>
      </c>
      <c r="AS138" s="269">
        <v>0</v>
      </c>
      <c r="AT138" s="269"/>
      <c r="AU138" s="269"/>
      <c r="AV138" s="269"/>
      <c r="AW138" s="269"/>
      <c r="AX138" s="269"/>
      <c r="AY138" s="269" t="s">
        <v>457</v>
      </c>
      <c r="AZ138" s="269" t="s">
        <v>6005</v>
      </c>
      <c r="BA138" s="269" t="s">
        <v>481</v>
      </c>
      <c r="BB138" s="269">
        <v>0</v>
      </c>
      <c r="BC138" s="269">
        <v>0</v>
      </c>
      <c r="BD138" s="269">
        <v>0</v>
      </c>
      <c r="BE138" s="269">
        <v>0</v>
      </c>
      <c r="BF138" s="269">
        <v>0</v>
      </c>
      <c r="BG138" s="269">
        <v>0</v>
      </c>
      <c r="BH138" s="269">
        <v>0</v>
      </c>
      <c r="BI138" s="269">
        <v>1</v>
      </c>
      <c r="BJ138" s="269">
        <v>0</v>
      </c>
      <c r="BK138" s="269">
        <v>0</v>
      </c>
      <c r="BL138" s="269">
        <v>0</v>
      </c>
      <c r="BM138" s="269">
        <v>0</v>
      </c>
      <c r="BN138" s="269">
        <v>0</v>
      </c>
      <c r="BO138" s="269">
        <v>0</v>
      </c>
      <c r="BP138" s="269">
        <v>0</v>
      </c>
      <c r="BQ138" s="269">
        <v>0</v>
      </c>
      <c r="BR138" s="269">
        <v>0</v>
      </c>
      <c r="BS138" s="269">
        <v>0</v>
      </c>
      <c r="BT138" s="269">
        <v>0</v>
      </c>
      <c r="BU138" s="269">
        <v>0</v>
      </c>
      <c r="BV138" s="269">
        <v>0</v>
      </c>
      <c r="BW138" s="269">
        <v>0</v>
      </c>
      <c r="BX138" s="269">
        <v>0</v>
      </c>
      <c r="BY138" s="269">
        <v>0</v>
      </c>
      <c r="BZ138" s="269">
        <v>0</v>
      </c>
      <c r="CA138" s="269">
        <v>0</v>
      </c>
      <c r="CB138" s="269">
        <v>0</v>
      </c>
      <c r="CC138" s="269">
        <v>1</v>
      </c>
      <c r="CD138" s="855">
        <f t="shared" si="20"/>
        <v>1</v>
      </c>
      <c r="CE138" s="855">
        <f t="shared" si="21"/>
        <v>0</v>
      </c>
      <c r="CF138" s="269">
        <v>1.02</v>
      </c>
      <c r="CG138" s="269" t="s">
        <v>481</v>
      </c>
      <c r="CH138" s="269" t="s">
        <v>481</v>
      </c>
      <c r="CI138" s="269">
        <v>17</v>
      </c>
      <c r="CJ138" s="269">
        <v>6.1459999999999999</v>
      </c>
      <c r="CK138" s="269" t="s">
        <v>1552</v>
      </c>
      <c r="CL138" s="269" t="s">
        <v>451</v>
      </c>
      <c r="CM138" s="269" t="s">
        <v>481</v>
      </c>
      <c r="CN138" s="269" t="s">
        <v>481</v>
      </c>
      <c r="CO138" s="269" t="s">
        <v>481</v>
      </c>
      <c r="CP138" s="269" t="s">
        <v>481</v>
      </c>
      <c r="CQ138" s="269" t="s">
        <v>481</v>
      </c>
      <c r="CR138" s="269" t="s">
        <v>457</v>
      </c>
      <c r="CS138" s="269" t="s">
        <v>6482</v>
      </c>
      <c r="CT138" s="269">
        <v>750</v>
      </c>
      <c r="CU138" s="269" t="s">
        <v>451</v>
      </c>
      <c r="CV138" s="269" t="s">
        <v>481</v>
      </c>
      <c r="CW138" s="269" t="s">
        <v>481</v>
      </c>
      <c r="CX138" s="269" t="s">
        <v>457</v>
      </c>
      <c r="CY138" s="269" t="s">
        <v>6638</v>
      </c>
      <c r="CZ138" s="269">
        <v>5</v>
      </c>
      <c r="DA138" s="269" t="s">
        <v>451</v>
      </c>
      <c r="DB138" s="269" t="s">
        <v>481</v>
      </c>
      <c r="DC138" s="269" t="s">
        <v>481</v>
      </c>
      <c r="DD138" s="269" t="s">
        <v>451</v>
      </c>
      <c r="DE138" s="269" t="s">
        <v>481</v>
      </c>
      <c r="DF138" s="269" t="s">
        <v>481</v>
      </c>
      <c r="DG138" s="269" t="s">
        <v>451</v>
      </c>
      <c r="DH138" s="269" t="s">
        <v>481</v>
      </c>
      <c r="DI138" s="269" t="s">
        <v>481</v>
      </c>
      <c r="DJ138" s="269" t="s">
        <v>451</v>
      </c>
      <c r="DK138" s="269" t="s">
        <v>481</v>
      </c>
      <c r="DL138" s="269" t="s">
        <v>481</v>
      </c>
      <c r="DM138" s="269" t="s">
        <v>451</v>
      </c>
      <c r="DN138" s="269" t="s">
        <v>481</v>
      </c>
      <c r="DO138" s="269" t="s">
        <v>481</v>
      </c>
      <c r="DP138" s="269" t="s">
        <v>451</v>
      </c>
      <c r="DQ138" s="269" t="s">
        <v>481</v>
      </c>
      <c r="DR138" s="269" t="s">
        <v>481</v>
      </c>
      <c r="DS138" s="269" t="s">
        <v>451</v>
      </c>
      <c r="DT138" s="269" t="s">
        <v>481</v>
      </c>
      <c r="DU138" s="269" t="s">
        <v>481</v>
      </c>
      <c r="DV138" s="269" t="s">
        <v>451</v>
      </c>
      <c r="DW138" s="269" t="s">
        <v>481</v>
      </c>
      <c r="DX138" s="269" t="s">
        <v>481</v>
      </c>
      <c r="DY138" s="269" t="s">
        <v>451</v>
      </c>
      <c r="DZ138" s="269" t="s">
        <v>481</v>
      </c>
      <c r="EA138" s="269" t="s">
        <v>481</v>
      </c>
      <c r="EB138" s="269" t="s">
        <v>451</v>
      </c>
      <c r="EC138" s="269" t="s">
        <v>481</v>
      </c>
      <c r="ED138" s="269" t="s">
        <v>481</v>
      </c>
      <c r="EE138" s="269" t="s">
        <v>451</v>
      </c>
      <c r="EF138" s="269" t="s">
        <v>481</v>
      </c>
      <c r="EG138" s="269" t="s">
        <v>481</v>
      </c>
      <c r="EH138" s="269" t="s">
        <v>451</v>
      </c>
      <c r="EI138" s="269" t="s">
        <v>481</v>
      </c>
      <c r="EJ138" s="269" t="s">
        <v>481</v>
      </c>
      <c r="EK138" s="269" t="s">
        <v>451</v>
      </c>
      <c r="EL138" s="269" t="s">
        <v>481</v>
      </c>
      <c r="EM138" s="269" t="s">
        <v>481</v>
      </c>
      <c r="EN138" s="269"/>
      <c r="EO138" s="269"/>
      <c r="EP138" s="269"/>
      <c r="EQ138" s="269" t="s">
        <v>451</v>
      </c>
      <c r="ER138" s="269" t="s">
        <v>451</v>
      </c>
      <c r="ES138" s="269" t="s">
        <v>481</v>
      </c>
      <c r="ET138" s="269" t="s">
        <v>7126</v>
      </c>
      <c r="EU138" s="269" t="s">
        <v>481</v>
      </c>
      <c r="EV138" s="269" t="s">
        <v>481</v>
      </c>
      <c r="EW138" s="269" t="s">
        <v>481</v>
      </c>
      <c r="EX138" s="269" t="s">
        <v>481</v>
      </c>
      <c r="EY138" s="269" t="s">
        <v>481</v>
      </c>
      <c r="EZ138" s="269" t="s">
        <v>481</v>
      </c>
      <c r="FA138" s="269" t="s">
        <v>7606</v>
      </c>
      <c r="FB138" s="269" t="s">
        <v>7851</v>
      </c>
      <c r="FC138" s="269" t="s">
        <v>8081</v>
      </c>
      <c r="FD138" s="269" t="s">
        <v>1564</v>
      </c>
      <c r="FE138" s="269" t="s">
        <v>1565</v>
      </c>
      <c r="FF138" s="269" t="s">
        <v>1566</v>
      </c>
    </row>
    <row r="139" spans="5:162" ht="71" customHeight="1" x14ac:dyDescent="0.2">
      <c r="E139" s="1101" t="s">
        <v>8723</v>
      </c>
      <c r="F139" s="1101" t="s">
        <v>8688</v>
      </c>
      <c r="G139" s="847" t="s">
        <v>38</v>
      </c>
      <c r="H139" s="847" t="s">
        <v>122</v>
      </c>
      <c r="I139" s="280" t="s">
        <v>3544</v>
      </c>
      <c r="J139" s="269" t="s">
        <v>3792</v>
      </c>
      <c r="K139" s="269"/>
      <c r="L139" s="269">
        <v>2021</v>
      </c>
      <c r="M139" s="870">
        <v>44242</v>
      </c>
      <c r="N139" s="870" t="s">
        <v>4146</v>
      </c>
      <c r="O139" s="269"/>
      <c r="P139" s="269"/>
      <c r="Q139" s="269" t="s">
        <v>4667</v>
      </c>
      <c r="R139" s="269" t="s">
        <v>4827</v>
      </c>
      <c r="S139" s="269" t="s">
        <v>4987</v>
      </c>
      <c r="T139" s="269" t="s">
        <v>5156</v>
      </c>
      <c r="U139" s="269"/>
      <c r="V139" s="269"/>
      <c r="W139" s="269"/>
      <c r="X139" s="269"/>
      <c r="Y139" s="269"/>
      <c r="Z139" s="269"/>
      <c r="AA139" s="269" t="s">
        <v>5446</v>
      </c>
      <c r="AB139" s="269" t="s">
        <v>5446</v>
      </c>
      <c r="AC139" s="269" t="s">
        <v>5753</v>
      </c>
      <c r="AD139" s="269" t="s">
        <v>5446</v>
      </c>
      <c r="AE139" s="871">
        <v>0.2495</v>
      </c>
      <c r="AF139" s="850">
        <f t="shared" si="18"/>
        <v>0.2495</v>
      </c>
      <c r="AG139" s="850">
        <f t="shared" si="19"/>
        <v>0</v>
      </c>
      <c r="AH139" s="269"/>
      <c r="AI139" s="269"/>
      <c r="AJ139" s="269"/>
      <c r="AK139" s="269">
        <v>0.2495</v>
      </c>
      <c r="AL139" s="224">
        <v>1</v>
      </c>
      <c r="AM139" s="224">
        <v>8.9999999999999993E-3</v>
      </c>
      <c r="AN139" s="269">
        <v>0</v>
      </c>
      <c r="AO139" s="269">
        <v>0</v>
      </c>
      <c r="AP139" s="269">
        <v>0</v>
      </c>
      <c r="AQ139" s="269">
        <v>0</v>
      </c>
      <c r="AR139" s="269">
        <v>0</v>
      </c>
      <c r="AS139" s="269">
        <v>0</v>
      </c>
      <c r="AT139" s="269"/>
      <c r="AU139" s="269"/>
      <c r="AV139" s="269"/>
      <c r="AW139" s="269"/>
      <c r="AX139" s="269"/>
      <c r="AY139" s="269" t="s">
        <v>457</v>
      </c>
      <c r="AZ139" s="269" t="s">
        <v>6006</v>
      </c>
      <c r="BA139" s="269" t="s">
        <v>6088</v>
      </c>
      <c r="BB139" s="269">
        <v>0</v>
      </c>
      <c r="BC139" s="269">
        <v>0.3</v>
      </c>
      <c r="BD139" s="269">
        <v>1.0999999999999999E-2</v>
      </c>
      <c r="BE139" s="269">
        <v>2</v>
      </c>
      <c r="BF139" s="269">
        <v>2</v>
      </c>
      <c r="BG139" s="269">
        <v>2</v>
      </c>
      <c r="BH139" s="269"/>
      <c r="BI139" s="269"/>
      <c r="BJ139" s="269">
        <v>1</v>
      </c>
      <c r="BK139" s="269"/>
      <c r="BL139" s="269"/>
      <c r="BM139" s="269"/>
      <c r="BN139" s="269"/>
      <c r="BO139" s="269"/>
      <c r="BP139" s="269"/>
      <c r="BQ139" s="269"/>
      <c r="BR139" s="269">
        <v>1</v>
      </c>
      <c r="BS139" s="269"/>
      <c r="BT139" s="269"/>
      <c r="BU139" s="269"/>
      <c r="BV139" s="269"/>
      <c r="BW139" s="269"/>
      <c r="BX139" s="269"/>
      <c r="BY139" s="269"/>
      <c r="BZ139" s="269"/>
      <c r="CA139" s="269"/>
      <c r="CB139" s="269"/>
      <c r="CC139" s="269">
        <v>2</v>
      </c>
      <c r="CD139" s="855">
        <f t="shared" si="20"/>
        <v>2</v>
      </c>
      <c r="CE139" s="855">
        <f t="shared" si="21"/>
        <v>0</v>
      </c>
      <c r="CF139" s="269">
        <v>3.5920000000000001</v>
      </c>
      <c r="CG139" s="269"/>
      <c r="CH139" s="269"/>
      <c r="CI139" s="269">
        <v>100</v>
      </c>
      <c r="CJ139" s="269">
        <v>3.5920000000000001</v>
      </c>
      <c r="CK139" s="269" t="s">
        <v>6320</v>
      </c>
      <c r="CL139" s="269" t="s">
        <v>451</v>
      </c>
      <c r="CM139" s="269"/>
      <c r="CN139" s="269"/>
      <c r="CO139" s="269"/>
      <c r="CP139" s="269"/>
      <c r="CQ139" s="269"/>
      <c r="CR139" s="269" t="s">
        <v>457</v>
      </c>
      <c r="CS139" s="269" t="s">
        <v>1228</v>
      </c>
      <c r="CT139" s="269">
        <v>10</v>
      </c>
      <c r="CU139" s="269" t="s">
        <v>457</v>
      </c>
      <c r="CV139" s="269" t="s">
        <v>6546</v>
      </c>
      <c r="CW139" s="269">
        <v>98</v>
      </c>
      <c r="CX139" s="269" t="s">
        <v>451</v>
      </c>
      <c r="CY139" s="269"/>
      <c r="CZ139" s="269"/>
      <c r="DA139" s="269" t="s">
        <v>451</v>
      </c>
      <c r="DB139" s="269"/>
      <c r="DC139" s="269"/>
      <c r="DD139" s="269" t="s">
        <v>451</v>
      </c>
      <c r="DE139" s="269"/>
      <c r="DF139" s="269"/>
      <c r="DG139" s="269" t="s">
        <v>451</v>
      </c>
      <c r="DH139" s="269"/>
      <c r="DI139" s="269"/>
      <c r="DJ139" s="269" t="s">
        <v>451</v>
      </c>
      <c r="DK139" s="269"/>
      <c r="DL139" s="269"/>
      <c r="DM139" s="269"/>
      <c r="DN139" s="269"/>
      <c r="DO139" s="269"/>
      <c r="DP139" s="269" t="s">
        <v>451</v>
      </c>
      <c r="DQ139" s="269"/>
      <c r="DR139" s="269"/>
      <c r="DS139" s="269" t="s">
        <v>457</v>
      </c>
      <c r="DT139" s="269" t="s">
        <v>6546</v>
      </c>
      <c r="DU139" s="269">
        <v>98</v>
      </c>
      <c r="DV139" s="269" t="s">
        <v>451</v>
      </c>
      <c r="DW139" s="269"/>
      <c r="DX139" s="269"/>
      <c r="DY139" s="269" t="s">
        <v>451</v>
      </c>
      <c r="DZ139" s="269"/>
      <c r="EA139" s="269"/>
      <c r="EB139" s="269" t="s">
        <v>451</v>
      </c>
      <c r="EC139" s="269"/>
      <c r="ED139" s="269"/>
      <c r="EE139" s="269" t="s">
        <v>451</v>
      </c>
      <c r="EF139" s="269"/>
      <c r="EG139" s="269"/>
      <c r="EH139" s="269" t="s">
        <v>457</v>
      </c>
      <c r="EI139" s="269" t="s">
        <v>6821</v>
      </c>
      <c r="EJ139" s="269">
        <v>7</v>
      </c>
      <c r="EK139" s="269"/>
      <c r="EL139" s="269"/>
      <c r="EM139" s="269"/>
      <c r="EN139" s="269"/>
      <c r="EO139" s="269"/>
      <c r="EP139" s="269"/>
      <c r="EQ139" s="269" t="s">
        <v>451</v>
      </c>
      <c r="ER139" s="269"/>
      <c r="ES139" s="269"/>
      <c r="ET139" s="269" t="s">
        <v>7127</v>
      </c>
      <c r="EU139" s="269"/>
      <c r="EV139" s="269" t="s">
        <v>7273</v>
      </c>
      <c r="EW139" s="269"/>
      <c r="EX139" s="269" t="s">
        <v>451</v>
      </c>
      <c r="EY139" s="269"/>
      <c r="EZ139" s="269"/>
      <c r="FA139" s="269" t="s">
        <v>7607</v>
      </c>
      <c r="FB139" s="269" t="s">
        <v>7852</v>
      </c>
      <c r="FC139" s="269" t="s">
        <v>8082</v>
      </c>
      <c r="FD139" s="269" t="s">
        <v>1564</v>
      </c>
      <c r="FE139" s="269" t="s">
        <v>1565</v>
      </c>
      <c r="FF139" s="269" t="s">
        <v>1566</v>
      </c>
    </row>
    <row r="140" spans="5:162" ht="56" customHeight="1" x14ac:dyDescent="0.2">
      <c r="E140" s="1101" t="s">
        <v>8723</v>
      </c>
      <c r="F140" s="1101" t="s">
        <v>8688</v>
      </c>
      <c r="G140" s="847" t="s">
        <v>38</v>
      </c>
      <c r="H140" s="847" t="s">
        <v>122</v>
      </c>
      <c r="I140" s="280" t="s">
        <v>3545</v>
      </c>
      <c r="J140" s="269" t="s">
        <v>3793</v>
      </c>
      <c r="K140" s="269" t="s">
        <v>481</v>
      </c>
      <c r="L140" s="269">
        <v>2021</v>
      </c>
      <c r="M140" s="870" t="s">
        <v>4028</v>
      </c>
      <c r="N140" s="870">
        <v>44526</v>
      </c>
      <c r="O140" s="269" t="s">
        <v>481</v>
      </c>
      <c r="P140" s="269" t="s">
        <v>481</v>
      </c>
      <c r="Q140" s="269" t="s">
        <v>4668</v>
      </c>
      <c r="R140" s="269" t="s">
        <v>4828</v>
      </c>
      <c r="S140" s="269" t="s">
        <v>4988</v>
      </c>
      <c r="T140" s="269" t="s">
        <v>5157</v>
      </c>
      <c r="U140" s="269" t="s">
        <v>481</v>
      </c>
      <c r="V140" s="269"/>
      <c r="W140" s="269"/>
      <c r="X140" s="269"/>
      <c r="Y140" s="269"/>
      <c r="Z140" s="269"/>
      <c r="AA140" s="269" t="s">
        <v>5447</v>
      </c>
      <c r="AB140" s="269" t="s">
        <v>5447</v>
      </c>
      <c r="AC140" s="269" t="s">
        <v>5750</v>
      </c>
      <c r="AD140" s="269" t="s">
        <v>5447</v>
      </c>
      <c r="AE140" s="871">
        <v>7.0000000000000007E-2</v>
      </c>
      <c r="AF140" s="850">
        <f t="shared" si="18"/>
        <v>7.0000000000000007E-2</v>
      </c>
      <c r="AG140" s="850">
        <f t="shared" si="19"/>
        <v>0</v>
      </c>
      <c r="AH140" s="269"/>
      <c r="AI140" s="269"/>
      <c r="AJ140" s="269"/>
      <c r="AK140" s="269">
        <v>7.0000000000000007E-2</v>
      </c>
      <c r="AL140" s="224">
        <v>1</v>
      </c>
      <c r="AM140" s="224">
        <v>1E-3</v>
      </c>
      <c r="AN140" s="269">
        <v>0</v>
      </c>
      <c r="AO140" s="269">
        <v>0</v>
      </c>
      <c r="AP140" s="269">
        <v>0</v>
      </c>
      <c r="AQ140" s="269">
        <v>0</v>
      </c>
      <c r="AR140" s="269">
        <v>0</v>
      </c>
      <c r="AS140" s="269">
        <v>0</v>
      </c>
      <c r="AT140" s="269"/>
      <c r="AU140" s="269"/>
      <c r="AV140" s="269"/>
      <c r="AW140" s="269"/>
      <c r="AX140" s="269"/>
      <c r="AY140" s="269">
        <v>0</v>
      </c>
      <c r="AZ140" s="269" t="s">
        <v>481</v>
      </c>
      <c r="BA140" s="269" t="s">
        <v>481</v>
      </c>
      <c r="BB140" s="269">
        <v>0</v>
      </c>
      <c r="BC140" s="269">
        <v>0</v>
      </c>
      <c r="BD140" s="269">
        <v>0</v>
      </c>
      <c r="BE140" s="269">
        <v>4</v>
      </c>
      <c r="BF140" s="269">
        <v>3</v>
      </c>
      <c r="BG140" s="269">
        <v>2</v>
      </c>
      <c r="BH140" s="269">
        <v>0</v>
      </c>
      <c r="BI140" s="269">
        <v>1</v>
      </c>
      <c r="BJ140" s="269">
        <v>0</v>
      </c>
      <c r="BK140" s="269">
        <v>0</v>
      </c>
      <c r="BL140" s="269">
        <v>0</v>
      </c>
      <c r="BM140" s="269">
        <v>0</v>
      </c>
      <c r="BN140" s="269">
        <v>0</v>
      </c>
      <c r="BO140" s="269">
        <v>0</v>
      </c>
      <c r="BP140" s="269">
        <v>0</v>
      </c>
      <c r="BQ140" s="269">
        <v>0</v>
      </c>
      <c r="BR140" s="269">
        <v>0</v>
      </c>
      <c r="BS140" s="269">
        <v>0</v>
      </c>
      <c r="BT140" s="269">
        <v>0</v>
      </c>
      <c r="BU140" s="269">
        <v>0</v>
      </c>
      <c r="BV140" s="269">
        <v>0</v>
      </c>
      <c r="BW140" s="269">
        <v>0</v>
      </c>
      <c r="BX140" s="269">
        <v>0</v>
      </c>
      <c r="BY140" s="269">
        <v>0</v>
      </c>
      <c r="BZ140" s="269">
        <v>0</v>
      </c>
      <c r="CA140" s="269">
        <v>0</v>
      </c>
      <c r="CB140" s="269">
        <v>0</v>
      </c>
      <c r="CC140" s="269">
        <v>1</v>
      </c>
      <c r="CD140" s="855">
        <f t="shared" si="20"/>
        <v>1</v>
      </c>
      <c r="CE140" s="855">
        <f t="shared" si="21"/>
        <v>0</v>
      </c>
      <c r="CF140" s="269">
        <v>3.1</v>
      </c>
      <c r="CG140" s="269"/>
      <c r="CH140" s="269"/>
      <c r="CI140" s="269">
        <v>55.5</v>
      </c>
      <c r="CJ140" s="269">
        <v>5.5810000000000004</v>
      </c>
      <c r="CK140" s="269" t="s">
        <v>1552</v>
      </c>
      <c r="CL140" s="269" t="s">
        <v>451</v>
      </c>
      <c r="CM140" s="269"/>
      <c r="CN140" s="269"/>
      <c r="CO140" s="269"/>
      <c r="CP140" s="269"/>
      <c r="CQ140" s="269"/>
      <c r="CR140" s="269" t="s">
        <v>457</v>
      </c>
      <c r="CS140" s="269"/>
      <c r="CT140" s="269">
        <v>706</v>
      </c>
      <c r="CU140" s="269" t="s">
        <v>451</v>
      </c>
      <c r="CV140" s="269"/>
      <c r="CW140" s="269"/>
      <c r="CX140" s="269" t="s">
        <v>457</v>
      </c>
      <c r="CY140" s="269"/>
      <c r="CZ140" s="269">
        <v>10</v>
      </c>
      <c r="DA140" s="269" t="s">
        <v>451</v>
      </c>
      <c r="DB140" s="269"/>
      <c r="DC140" s="269"/>
      <c r="DD140" s="269" t="s">
        <v>451</v>
      </c>
      <c r="DE140" s="269"/>
      <c r="DF140" s="269"/>
      <c r="DG140" s="269" t="s">
        <v>451</v>
      </c>
      <c r="DH140" s="269"/>
      <c r="DI140" s="269"/>
      <c r="DJ140" s="269" t="s">
        <v>451</v>
      </c>
      <c r="DK140" s="269"/>
      <c r="DL140" s="269"/>
      <c r="DM140" s="269" t="s">
        <v>451</v>
      </c>
      <c r="DN140" s="269"/>
      <c r="DO140" s="269"/>
      <c r="DP140" s="269" t="s">
        <v>451</v>
      </c>
      <c r="DQ140" s="269"/>
      <c r="DR140" s="269"/>
      <c r="DS140" s="269" t="s">
        <v>457</v>
      </c>
      <c r="DT140" s="269"/>
      <c r="DU140" s="269">
        <v>706</v>
      </c>
      <c r="DV140" s="269"/>
      <c r="DW140" s="269"/>
      <c r="DX140" s="269"/>
      <c r="DY140" s="269" t="s">
        <v>451</v>
      </c>
      <c r="DZ140" s="269"/>
      <c r="EA140" s="269"/>
      <c r="EB140" s="269" t="s">
        <v>451</v>
      </c>
      <c r="EC140" s="269"/>
      <c r="ED140" s="269"/>
      <c r="EE140" s="269" t="s">
        <v>451</v>
      </c>
      <c r="EF140" s="269"/>
      <c r="EG140" s="269"/>
      <c r="EH140" s="269" t="s">
        <v>451</v>
      </c>
      <c r="EI140" s="269"/>
      <c r="EJ140" s="269"/>
      <c r="EK140" s="269" t="s">
        <v>451</v>
      </c>
      <c r="EL140" s="269"/>
      <c r="EM140" s="269"/>
      <c r="EN140" s="269"/>
      <c r="EO140" s="269"/>
      <c r="EP140" s="269"/>
      <c r="EQ140" s="269" t="s">
        <v>451</v>
      </c>
      <c r="ER140" s="269"/>
      <c r="ES140" s="269" t="s">
        <v>481</v>
      </c>
      <c r="ET140" s="269"/>
      <c r="EU140" s="269"/>
      <c r="EV140" s="269"/>
      <c r="EW140" s="269"/>
      <c r="EX140" s="269"/>
      <c r="EY140" s="269"/>
      <c r="EZ140" s="269"/>
      <c r="FA140" s="269" t="s">
        <v>7608</v>
      </c>
      <c r="FB140" s="269" t="s">
        <v>7853</v>
      </c>
      <c r="FC140" s="269" t="s">
        <v>8083</v>
      </c>
      <c r="FD140" s="269" t="s">
        <v>1564</v>
      </c>
      <c r="FE140" s="269" t="s">
        <v>1565</v>
      </c>
      <c r="FF140" s="269" t="s">
        <v>1566</v>
      </c>
    </row>
    <row r="141" spans="5:162" ht="69" customHeight="1" x14ac:dyDescent="0.2">
      <c r="E141" s="1101" t="s">
        <v>8723</v>
      </c>
      <c r="F141" s="1101" t="s">
        <v>8688</v>
      </c>
      <c r="G141" s="847" t="s">
        <v>38</v>
      </c>
      <c r="H141" s="847" t="s">
        <v>122</v>
      </c>
      <c r="I141" s="269" t="s">
        <v>3546</v>
      </c>
      <c r="J141" s="269" t="s">
        <v>3794</v>
      </c>
      <c r="K141" s="269" t="s">
        <v>3794</v>
      </c>
      <c r="L141" s="269">
        <v>2021</v>
      </c>
      <c r="M141" s="870">
        <v>44501</v>
      </c>
      <c r="N141" s="870">
        <v>44531</v>
      </c>
      <c r="O141" s="269"/>
      <c r="P141" s="269"/>
      <c r="Q141" s="269" t="s">
        <v>4669</v>
      </c>
      <c r="R141" s="269" t="s">
        <v>4829</v>
      </c>
      <c r="S141" s="269" t="s">
        <v>481</v>
      </c>
      <c r="T141" s="269" t="s">
        <v>481</v>
      </c>
      <c r="U141" s="269" t="s">
        <v>481</v>
      </c>
      <c r="V141" s="269" t="s">
        <v>481</v>
      </c>
      <c r="W141" s="269"/>
      <c r="X141" s="269"/>
      <c r="Y141" s="269"/>
      <c r="Z141" s="269"/>
      <c r="AA141" s="269" t="s">
        <v>5448</v>
      </c>
      <c r="AB141" s="269" t="s">
        <v>5448</v>
      </c>
      <c r="AC141" s="269" t="s">
        <v>5750</v>
      </c>
      <c r="AD141" s="269" t="s">
        <v>5876</v>
      </c>
      <c r="AE141" s="871">
        <v>0.59399999999999997</v>
      </c>
      <c r="AF141" s="850">
        <f t="shared" si="18"/>
        <v>0.59399999999999997</v>
      </c>
      <c r="AG141" s="850">
        <f t="shared" si="19"/>
        <v>0</v>
      </c>
      <c r="AH141" s="269"/>
      <c r="AI141" s="269"/>
      <c r="AJ141" s="269"/>
      <c r="AK141" s="269">
        <v>0.59399999999999997</v>
      </c>
      <c r="AL141" s="224">
        <v>1</v>
      </c>
      <c r="AM141" s="224">
        <v>2.3E-2</v>
      </c>
      <c r="AN141" s="269">
        <v>0</v>
      </c>
      <c r="AO141" s="269">
        <v>0</v>
      </c>
      <c r="AP141" s="269">
        <v>0</v>
      </c>
      <c r="AQ141" s="269">
        <v>0</v>
      </c>
      <c r="AR141" s="269">
        <v>0</v>
      </c>
      <c r="AS141" s="269">
        <v>0</v>
      </c>
      <c r="AT141" s="269"/>
      <c r="AU141" s="269"/>
      <c r="AV141" s="269"/>
      <c r="AW141" s="269"/>
      <c r="AX141" s="269"/>
      <c r="AY141" s="269" t="s">
        <v>457</v>
      </c>
      <c r="AZ141" s="269" t="s">
        <v>6007</v>
      </c>
      <c r="BA141" s="269" t="s">
        <v>4829</v>
      </c>
      <c r="BB141" s="269" t="s">
        <v>481</v>
      </c>
      <c r="BC141" s="269">
        <v>0</v>
      </c>
      <c r="BD141" s="269">
        <v>0</v>
      </c>
      <c r="BE141" s="269">
        <v>3</v>
      </c>
      <c r="BF141" s="269">
        <v>2</v>
      </c>
      <c r="BG141" s="269">
        <v>2</v>
      </c>
      <c r="BH141" s="269">
        <v>1</v>
      </c>
      <c r="BI141" s="269">
        <v>1</v>
      </c>
      <c r="BJ141" s="269"/>
      <c r="BK141" s="269" t="s">
        <v>481</v>
      </c>
      <c r="BL141" s="269" t="s">
        <v>481</v>
      </c>
      <c r="BM141" s="269" t="s">
        <v>481</v>
      </c>
      <c r="BN141" s="269" t="s">
        <v>481</v>
      </c>
      <c r="BO141" s="269" t="s">
        <v>481</v>
      </c>
      <c r="BP141" s="269" t="s">
        <v>481</v>
      </c>
      <c r="BQ141" s="269" t="s">
        <v>481</v>
      </c>
      <c r="BR141" s="269" t="s">
        <v>481</v>
      </c>
      <c r="BS141" s="269" t="s">
        <v>481</v>
      </c>
      <c r="BT141" s="269" t="s">
        <v>481</v>
      </c>
      <c r="BU141" s="269" t="s">
        <v>481</v>
      </c>
      <c r="BV141" s="269" t="s">
        <v>481</v>
      </c>
      <c r="BW141" s="269" t="s">
        <v>481</v>
      </c>
      <c r="BX141" s="269" t="s">
        <v>481</v>
      </c>
      <c r="BY141" s="269" t="s">
        <v>481</v>
      </c>
      <c r="BZ141" s="269" t="s">
        <v>481</v>
      </c>
      <c r="CA141" s="269" t="s">
        <v>481</v>
      </c>
      <c r="CB141" s="269" t="s">
        <v>481</v>
      </c>
      <c r="CC141" s="269">
        <v>2</v>
      </c>
      <c r="CD141" s="855">
        <f t="shared" si="20"/>
        <v>2</v>
      </c>
      <c r="CE141" s="855">
        <f t="shared" si="21"/>
        <v>0</v>
      </c>
      <c r="CF141" s="269">
        <v>0.60799999999999998</v>
      </c>
      <c r="CG141" s="269"/>
      <c r="CH141" s="269"/>
      <c r="CI141" s="269">
        <v>0.23300000000000001</v>
      </c>
      <c r="CJ141" s="269">
        <v>2.6139999999999999</v>
      </c>
      <c r="CK141" s="269" t="s">
        <v>1552</v>
      </c>
      <c r="CL141" s="269" t="s">
        <v>451</v>
      </c>
      <c r="CM141" s="269"/>
      <c r="CN141" s="269"/>
      <c r="CO141" s="269"/>
      <c r="CP141" s="269"/>
      <c r="CQ141" s="269"/>
      <c r="CR141" s="269" t="s">
        <v>457</v>
      </c>
      <c r="CS141" s="269" t="s">
        <v>6474</v>
      </c>
      <c r="CT141" s="269">
        <v>450</v>
      </c>
      <c r="CU141" s="269" t="s">
        <v>457</v>
      </c>
      <c r="CV141" s="269" t="s">
        <v>6548</v>
      </c>
      <c r="CW141" s="269">
        <v>54</v>
      </c>
      <c r="CX141" s="269" t="s">
        <v>457</v>
      </c>
      <c r="CY141" s="269" t="s">
        <v>6548</v>
      </c>
      <c r="CZ141" s="269">
        <v>12</v>
      </c>
      <c r="DA141" s="269" t="s">
        <v>451</v>
      </c>
      <c r="DB141" s="269"/>
      <c r="DC141" s="269"/>
      <c r="DD141" s="269" t="s">
        <v>451</v>
      </c>
      <c r="DE141" s="269"/>
      <c r="DF141" s="269"/>
      <c r="DG141" s="269" t="s">
        <v>451</v>
      </c>
      <c r="DH141" s="269"/>
      <c r="DI141" s="269"/>
      <c r="DJ141" s="269" t="s">
        <v>451</v>
      </c>
      <c r="DK141" s="269"/>
      <c r="DL141" s="269"/>
      <c r="DM141" s="269" t="s">
        <v>451</v>
      </c>
      <c r="DN141" s="269"/>
      <c r="DO141" s="269"/>
      <c r="DP141" s="269" t="s">
        <v>451</v>
      </c>
      <c r="DQ141" s="269"/>
      <c r="DR141" s="269"/>
      <c r="DS141" s="269" t="s">
        <v>457</v>
      </c>
      <c r="DT141" s="269" t="s">
        <v>6781</v>
      </c>
      <c r="DU141" s="269">
        <v>54</v>
      </c>
      <c r="DV141" s="269" t="s">
        <v>451</v>
      </c>
      <c r="DW141" s="269"/>
      <c r="DX141" s="269"/>
      <c r="DY141" s="269" t="s">
        <v>451</v>
      </c>
      <c r="DZ141" s="269"/>
      <c r="EA141" s="269"/>
      <c r="EB141" s="269" t="s">
        <v>451</v>
      </c>
      <c r="EC141" s="269"/>
      <c r="ED141" s="269"/>
      <c r="EE141" s="269" t="s">
        <v>451</v>
      </c>
      <c r="EF141" s="269"/>
      <c r="EG141" s="269"/>
      <c r="EH141" s="269" t="s">
        <v>451</v>
      </c>
      <c r="EI141" s="269"/>
      <c r="EJ141" s="269"/>
      <c r="EK141" s="269" t="s">
        <v>451</v>
      </c>
      <c r="EL141" s="269"/>
      <c r="EM141" s="269"/>
      <c r="EN141" s="269"/>
      <c r="EO141" s="269"/>
      <c r="EP141" s="269"/>
      <c r="EQ141" s="269" t="s">
        <v>451</v>
      </c>
      <c r="ER141" s="269"/>
      <c r="ES141" s="269" t="s">
        <v>451</v>
      </c>
      <c r="ET141" s="269" t="s">
        <v>451</v>
      </c>
      <c r="EU141" s="269" t="s">
        <v>451</v>
      </c>
      <c r="EV141" s="269" t="s">
        <v>451</v>
      </c>
      <c r="EW141" s="269" t="s">
        <v>451</v>
      </c>
      <c r="EX141" s="269" t="s">
        <v>7443</v>
      </c>
      <c r="EY141" s="269">
        <v>2</v>
      </c>
      <c r="EZ141" s="269">
        <v>28</v>
      </c>
      <c r="FA141" s="269" t="s">
        <v>7609</v>
      </c>
      <c r="FB141" s="269" t="s">
        <v>7854</v>
      </c>
      <c r="FC141" s="269" t="s">
        <v>8084</v>
      </c>
      <c r="FD141" s="269" t="s">
        <v>1564</v>
      </c>
      <c r="FE141" s="269" t="s">
        <v>1565</v>
      </c>
      <c r="FF141" s="269" t="s">
        <v>1566</v>
      </c>
    </row>
    <row r="142" spans="5:162" ht="57" customHeight="1" x14ac:dyDescent="0.2">
      <c r="E142" s="1101" t="s">
        <v>8723</v>
      </c>
      <c r="F142" s="1101" t="s">
        <v>8688</v>
      </c>
      <c r="G142" s="847" t="s">
        <v>38</v>
      </c>
      <c r="H142" s="847" t="s">
        <v>122</v>
      </c>
      <c r="I142" s="280" t="s">
        <v>3547</v>
      </c>
      <c r="J142" s="280" t="s">
        <v>1255</v>
      </c>
      <c r="K142" s="280" t="s">
        <v>1255</v>
      </c>
      <c r="L142" s="280">
        <v>2021</v>
      </c>
      <c r="M142" s="868">
        <v>44470</v>
      </c>
      <c r="N142" s="868">
        <v>44531</v>
      </c>
      <c r="O142" s="280"/>
      <c r="P142" s="280"/>
      <c r="Q142" s="280" t="s">
        <v>4670</v>
      </c>
      <c r="R142" s="280" t="s">
        <v>4830</v>
      </c>
      <c r="S142" s="280" t="s">
        <v>4989</v>
      </c>
      <c r="T142" s="280" t="s">
        <v>5158</v>
      </c>
      <c r="U142" s="280" t="s">
        <v>451</v>
      </c>
      <c r="V142" s="280"/>
      <c r="W142" s="280"/>
      <c r="X142" s="280"/>
      <c r="Y142" s="280"/>
      <c r="Z142" s="280"/>
      <c r="AA142" s="280" t="s">
        <v>5449</v>
      </c>
      <c r="AB142" s="280" t="s">
        <v>5449</v>
      </c>
      <c r="AC142" s="280" t="s">
        <v>5750</v>
      </c>
      <c r="AD142" s="280" t="s">
        <v>5449</v>
      </c>
      <c r="AE142" s="861">
        <v>0.22500000000000001</v>
      </c>
      <c r="AF142" s="850">
        <f t="shared" si="18"/>
        <v>0.22500000000000001</v>
      </c>
      <c r="AG142" s="850">
        <f t="shared" si="19"/>
        <v>0</v>
      </c>
      <c r="AH142" s="280"/>
      <c r="AI142" s="280"/>
      <c r="AJ142" s="280"/>
      <c r="AK142" s="280">
        <v>0.22500000000000001</v>
      </c>
      <c r="AL142" s="223">
        <v>1</v>
      </c>
      <c r="AM142" s="223">
        <v>2E-3</v>
      </c>
      <c r="AN142" s="280">
        <v>0</v>
      </c>
      <c r="AO142" s="280">
        <v>0</v>
      </c>
      <c r="AP142" s="280">
        <v>0</v>
      </c>
      <c r="AQ142" s="280">
        <v>0</v>
      </c>
      <c r="AR142" s="280">
        <v>0</v>
      </c>
      <c r="AS142" s="280">
        <v>0</v>
      </c>
      <c r="AT142" s="280"/>
      <c r="AU142" s="280"/>
      <c r="AV142" s="280"/>
      <c r="AW142" s="280"/>
      <c r="AX142" s="280"/>
      <c r="AY142" s="280" t="s">
        <v>457</v>
      </c>
      <c r="AZ142" s="280" t="s">
        <v>6008</v>
      </c>
      <c r="BA142" s="280" t="s">
        <v>451</v>
      </c>
      <c r="BB142" s="280" t="s">
        <v>451</v>
      </c>
      <c r="BC142" s="280">
        <v>0</v>
      </c>
      <c r="BD142" s="280">
        <v>0</v>
      </c>
      <c r="BE142" s="280">
        <v>1</v>
      </c>
      <c r="BF142" s="280">
        <v>1</v>
      </c>
      <c r="BG142" s="280">
        <v>1</v>
      </c>
      <c r="BH142" s="280">
        <v>0</v>
      </c>
      <c r="BI142" s="280">
        <v>0</v>
      </c>
      <c r="BJ142" s="280">
        <v>0</v>
      </c>
      <c r="BK142" s="280">
        <v>0</v>
      </c>
      <c r="BL142" s="280">
        <v>0</v>
      </c>
      <c r="BM142" s="280">
        <v>0</v>
      </c>
      <c r="BN142" s="280">
        <v>0</v>
      </c>
      <c r="BO142" s="280">
        <v>0</v>
      </c>
      <c r="BP142" s="280">
        <v>0</v>
      </c>
      <c r="BQ142" s="280">
        <v>0</v>
      </c>
      <c r="BR142" s="280">
        <v>1</v>
      </c>
      <c r="BS142" s="280">
        <v>0</v>
      </c>
      <c r="BT142" s="280">
        <v>0</v>
      </c>
      <c r="BU142" s="280">
        <v>0</v>
      </c>
      <c r="BV142" s="280">
        <v>0</v>
      </c>
      <c r="BW142" s="280">
        <v>0</v>
      </c>
      <c r="BX142" s="280">
        <v>0</v>
      </c>
      <c r="BY142" s="280">
        <v>0</v>
      </c>
      <c r="BZ142" s="280">
        <v>0</v>
      </c>
      <c r="CA142" s="280">
        <v>0</v>
      </c>
      <c r="CB142" s="280">
        <v>0</v>
      </c>
      <c r="CC142" s="280">
        <v>1</v>
      </c>
      <c r="CD142" s="855">
        <f t="shared" si="20"/>
        <v>1</v>
      </c>
      <c r="CE142" s="855">
        <f t="shared" si="21"/>
        <v>0</v>
      </c>
      <c r="CF142" s="280">
        <v>1</v>
      </c>
      <c r="CG142" s="280" t="s">
        <v>451</v>
      </c>
      <c r="CH142" s="280" t="s">
        <v>451</v>
      </c>
      <c r="CI142" s="280">
        <v>3.7</v>
      </c>
      <c r="CJ142" s="280">
        <v>27.067</v>
      </c>
      <c r="CK142" s="280" t="s">
        <v>1552</v>
      </c>
      <c r="CL142" s="280" t="s">
        <v>451</v>
      </c>
      <c r="CM142" s="280"/>
      <c r="CN142" s="280"/>
      <c r="CO142" s="280"/>
      <c r="CP142" s="280"/>
      <c r="CQ142" s="280"/>
      <c r="CR142" s="280" t="s">
        <v>451</v>
      </c>
      <c r="CS142" s="280"/>
      <c r="CT142" s="280"/>
      <c r="CU142" s="280" t="s">
        <v>457</v>
      </c>
      <c r="CV142" s="280" t="s">
        <v>764</v>
      </c>
      <c r="CW142" s="280">
        <v>74</v>
      </c>
      <c r="CX142" s="280" t="s">
        <v>451</v>
      </c>
      <c r="CY142" s="280"/>
      <c r="CZ142" s="280"/>
      <c r="DA142" s="280" t="s">
        <v>451</v>
      </c>
      <c r="DB142" s="280"/>
      <c r="DC142" s="280"/>
      <c r="DD142" s="280" t="s">
        <v>451</v>
      </c>
      <c r="DE142" s="280"/>
      <c r="DF142" s="280"/>
      <c r="DG142" s="280" t="s">
        <v>451</v>
      </c>
      <c r="DH142" s="280"/>
      <c r="DI142" s="280"/>
      <c r="DJ142" s="280" t="s">
        <v>451</v>
      </c>
      <c r="DK142" s="280"/>
      <c r="DL142" s="280"/>
      <c r="DM142" s="280" t="s">
        <v>451</v>
      </c>
      <c r="DN142" s="280"/>
      <c r="DO142" s="280"/>
      <c r="DP142" s="280" t="s">
        <v>451</v>
      </c>
      <c r="DQ142" s="280"/>
      <c r="DR142" s="280"/>
      <c r="DS142" s="280" t="s">
        <v>451</v>
      </c>
      <c r="DT142" s="280"/>
      <c r="DU142" s="280"/>
      <c r="DV142" s="280" t="s">
        <v>451</v>
      </c>
      <c r="DW142" s="280"/>
      <c r="DX142" s="280"/>
      <c r="DY142" s="280" t="s">
        <v>451</v>
      </c>
      <c r="DZ142" s="280"/>
      <c r="EA142" s="280"/>
      <c r="EB142" s="280" t="s">
        <v>451</v>
      </c>
      <c r="EC142" s="280"/>
      <c r="ED142" s="280"/>
      <c r="EE142" s="280" t="s">
        <v>451</v>
      </c>
      <c r="EF142" s="280"/>
      <c r="EG142" s="280"/>
      <c r="EH142" s="280" t="s">
        <v>457</v>
      </c>
      <c r="EI142" s="280" t="s">
        <v>6877</v>
      </c>
      <c r="EJ142" s="280">
        <v>26</v>
      </c>
      <c r="EK142" s="280" t="s">
        <v>451</v>
      </c>
      <c r="EL142" s="280"/>
      <c r="EM142" s="280"/>
      <c r="EN142" s="280"/>
      <c r="EO142" s="280"/>
      <c r="EP142" s="280"/>
      <c r="EQ142" s="280" t="s">
        <v>451</v>
      </c>
      <c r="ER142" s="280"/>
      <c r="ES142" s="280" t="s">
        <v>481</v>
      </c>
      <c r="ET142" s="280" t="s">
        <v>7128</v>
      </c>
      <c r="EU142" s="280" t="s">
        <v>451</v>
      </c>
      <c r="EV142" s="280" t="s">
        <v>451</v>
      </c>
      <c r="EW142" s="280" t="s">
        <v>451</v>
      </c>
      <c r="EX142" s="280" t="s">
        <v>7444</v>
      </c>
      <c r="EY142" s="280" t="s">
        <v>7527</v>
      </c>
      <c r="EZ142" s="280">
        <v>23</v>
      </c>
      <c r="FA142" s="280" t="s">
        <v>7610</v>
      </c>
      <c r="FB142" s="280" t="s">
        <v>7855</v>
      </c>
      <c r="FC142" s="280" t="s">
        <v>8085</v>
      </c>
      <c r="FD142" s="280" t="s">
        <v>1564</v>
      </c>
      <c r="FE142" s="280" t="s">
        <v>1565</v>
      </c>
      <c r="FF142" s="280" t="s">
        <v>1566</v>
      </c>
    </row>
    <row r="143" spans="5:162" ht="47" customHeight="1" x14ac:dyDescent="0.2">
      <c r="E143" s="1101" t="s">
        <v>8723</v>
      </c>
      <c r="F143" s="1101" t="s">
        <v>8688</v>
      </c>
      <c r="G143" s="847" t="s">
        <v>38</v>
      </c>
      <c r="H143" s="847" t="s">
        <v>122</v>
      </c>
      <c r="I143" s="269" t="s">
        <v>3548</v>
      </c>
      <c r="J143" s="269" t="s">
        <v>1255</v>
      </c>
      <c r="K143" s="269" t="s">
        <v>1255</v>
      </c>
      <c r="L143" s="269">
        <v>2021</v>
      </c>
      <c r="M143" s="870">
        <v>44197</v>
      </c>
      <c r="N143" s="870">
        <v>44561</v>
      </c>
      <c r="O143" s="269" t="s">
        <v>4257</v>
      </c>
      <c r="P143" s="269" t="s">
        <v>4458</v>
      </c>
      <c r="Q143" s="269" t="s">
        <v>4671</v>
      </c>
      <c r="R143" s="269" t="s">
        <v>4831</v>
      </c>
      <c r="S143" s="269" t="s">
        <v>4990</v>
      </c>
      <c r="T143" s="269" t="s">
        <v>5159</v>
      </c>
      <c r="U143" s="269"/>
      <c r="V143" s="269"/>
      <c r="W143" s="269"/>
      <c r="X143" s="269"/>
      <c r="Y143" s="269"/>
      <c r="Z143" s="269"/>
      <c r="AA143" s="269" t="s">
        <v>5450</v>
      </c>
      <c r="AB143" s="269" t="s">
        <v>5450</v>
      </c>
      <c r="AC143" s="269" t="s">
        <v>5750</v>
      </c>
      <c r="AD143" s="269" t="s">
        <v>5450</v>
      </c>
      <c r="AE143" s="871">
        <v>4.5999999999999999E-2</v>
      </c>
      <c r="AF143" s="850">
        <f t="shared" si="18"/>
        <v>4.5999999999999999E-2</v>
      </c>
      <c r="AG143" s="850">
        <f t="shared" si="19"/>
        <v>0</v>
      </c>
      <c r="AH143" s="269"/>
      <c r="AI143" s="269"/>
      <c r="AJ143" s="269"/>
      <c r="AK143" s="269">
        <v>4.5999999999999999E-2</v>
      </c>
      <c r="AL143" s="224">
        <v>1</v>
      </c>
      <c r="AM143" s="224">
        <v>1E-3</v>
      </c>
      <c r="AN143" s="269">
        <v>0</v>
      </c>
      <c r="AO143" s="269">
        <v>0</v>
      </c>
      <c r="AP143" s="269">
        <v>0</v>
      </c>
      <c r="AQ143" s="269">
        <v>0</v>
      </c>
      <c r="AR143" s="269">
        <v>0</v>
      </c>
      <c r="AS143" s="269">
        <v>0</v>
      </c>
      <c r="AT143" s="269"/>
      <c r="AU143" s="269"/>
      <c r="AV143" s="269"/>
      <c r="AW143" s="269"/>
      <c r="AX143" s="269"/>
      <c r="AY143" s="269" t="s">
        <v>457</v>
      </c>
      <c r="AZ143" s="269" t="s">
        <v>6009</v>
      </c>
      <c r="BA143" s="269"/>
      <c r="BB143" s="269"/>
      <c r="BC143" s="269">
        <v>0.3</v>
      </c>
      <c r="BD143" s="269">
        <v>8.0000000000000002E-3</v>
      </c>
      <c r="BE143" s="269">
        <v>5</v>
      </c>
      <c r="BF143" s="269">
        <v>5</v>
      </c>
      <c r="BG143" s="269">
        <v>2</v>
      </c>
      <c r="BH143" s="269" t="s">
        <v>481</v>
      </c>
      <c r="BI143" s="269" t="s">
        <v>481</v>
      </c>
      <c r="BJ143" s="269">
        <v>1</v>
      </c>
      <c r="BK143" s="269" t="s">
        <v>481</v>
      </c>
      <c r="BL143" s="269" t="s">
        <v>481</v>
      </c>
      <c r="BM143" s="269" t="s">
        <v>481</v>
      </c>
      <c r="BN143" s="269" t="s">
        <v>481</v>
      </c>
      <c r="BO143" s="269" t="s">
        <v>481</v>
      </c>
      <c r="BP143" s="269" t="s">
        <v>481</v>
      </c>
      <c r="BQ143" s="269" t="s">
        <v>481</v>
      </c>
      <c r="BR143" s="269" t="s">
        <v>481</v>
      </c>
      <c r="BS143" s="269">
        <v>1</v>
      </c>
      <c r="BT143" s="269" t="s">
        <v>481</v>
      </c>
      <c r="BU143" s="269" t="s">
        <v>481</v>
      </c>
      <c r="BV143" s="269" t="s">
        <v>481</v>
      </c>
      <c r="BW143" s="269" t="s">
        <v>481</v>
      </c>
      <c r="BX143" s="269" t="s">
        <v>481</v>
      </c>
      <c r="BY143" s="269" t="s">
        <v>481</v>
      </c>
      <c r="BZ143" s="269" t="s">
        <v>481</v>
      </c>
      <c r="CA143" s="269" t="s">
        <v>481</v>
      </c>
      <c r="CB143" s="269" t="s">
        <v>481</v>
      </c>
      <c r="CC143" s="269">
        <v>2</v>
      </c>
      <c r="CD143" s="855">
        <f t="shared" si="20"/>
        <v>2</v>
      </c>
      <c r="CE143" s="855">
        <f t="shared" si="21"/>
        <v>0</v>
      </c>
      <c r="CF143" s="269">
        <v>0.54</v>
      </c>
      <c r="CG143" s="269" t="s">
        <v>451</v>
      </c>
      <c r="CH143" s="269"/>
      <c r="CI143" s="269">
        <v>8.6999999999999994E-2</v>
      </c>
      <c r="CJ143" s="269">
        <v>6.2249999999999996</v>
      </c>
      <c r="CK143" s="269" t="s">
        <v>1552</v>
      </c>
      <c r="CL143" s="269" t="s">
        <v>451</v>
      </c>
      <c r="CM143" s="269"/>
      <c r="CN143" s="269"/>
      <c r="CO143" s="269"/>
      <c r="CP143" s="269"/>
      <c r="CQ143" s="269"/>
      <c r="CR143" s="269" t="s">
        <v>457</v>
      </c>
      <c r="CS143" s="269" t="s">
        <v>1228</v>
      </c>
      <c r="CT143" s="269">
        <v>232</v>
      </c>
      <c r="CU143" s="269" t="s">
        <v>457</v>
      </c>
      <c r="CV143" s="269" t="s">
        <v>764</v>
      </c>
      <c r="CW143" s="269">
        <v>10</v>
      </c>
      <c r="CX143" s="269" t="s">
        <v>457</v>
      </c>
      <c r="CY143" s="269" t="s">
        <v>764</v>
      </c>
      <c r="CZ143" s="269">
        <v>47</v>
      </c>
      <c r="DA143" s="269" t="s">
        <v>451</v>
      </c>
      <c r="DB143" s="269"/>
      <c r="DC143" s="269"/>
      <c r="DD143" s="269" t="s">
        <v>451</v>
      </c>
      <c r="DE143" s="269"/>
      <c r="DF143" s="269"/>
      <c r="DG143" s="269" t="s">
        <v>451</v>
      </c>
      <c r="DH143" s="269"/>
      <c r="DI143" s="269"/>
      <c r="DJ143" s="269" t="s">
        <v>451</v>
      </c>
      <c r="DK143" s="269"/>
      <c r="DL143" s="269"/>
      <c r="DM143" s="269" t="s">
        <v>451</v>
      </c>
      <c r="DN143" s="269"/>
      <c r="DO143" s="269"/>
      <c r="DP143" s="269" t="s">
        <v>451</v>
      </c>
      <c r="DQ143" s="269"/>
      <c r="DR143" s="269"/>
      <c r="DS143" s="269" t="s">
        <v>451</v>
      </c>
      <c r="DT143" s="269"/>
      <c r="DU143" s="269"/>
      <c r="DV143" s="269" t="s">
        <v>457</v>
      </c>
      <c r="DW143" s="269" t="s">
        <v>764</v>
      </c>
      <c r="DX143" s="269">
        <v>47</v>
      </c>
      <c r="DY143" s="269" t="s">
        <v>451</v>
      </c>
      <c r="DZ143" s="269"/>
      <c r="EA143" s="269"/>
      <c r="EB143" s="269" t="s">
        <v>451</v>
      </c>
      <c r="EC143" s="269"/>
      <c r="ED143" s="269"/>
      <c r="EE143" s="269" t="s">
        <v>457</v>
      </c>
      <c r="EF143" s="269" t="s">
        <v>6821</v>
      </c>
      <c r="EG143" s="269">
        <v>8</v>
      </c>
      <c r="EH143" s="269" t="s">
        <v>451</v>
      </c>
      <c r="EI143" s="269"/>
      <c r="EJ143" s="269"/>
      <c r="EK143" s="269" t="s">
        <v>451</v>
      </c>
      <c r="EL143" s="269"/>
      <c r="EM143" s="269"/>
      <c r="EN143" s="269"/>
      <c r="EO143" s="269"/>
      <c r="EP143" s="269"/>
      <c r="EQ143" s="269" t="s">
        <v>451</v>
      </c>
      <c r="ER143" s="269"/>
      <c r="ES143" s="269" t="s">
        <v>451</v>
      </c>
      <c r="ET143" s="269" t="s">
        <v>451</v>
      </c>
      <c r="EU143" s="269" t="s">
        <v>451</v>
      </c>
      <c r="EV143" s="269" t="s">
        <v>451</v>
      </c>
      <c r="EW143" s="269" t="s">
        <v>451</v>
      </c>
      <c r="EX143" s="269" t="s">
        <v>451</v>
      </c>
      <c r="EY143" s="269"/>
      <c r="EZ143" s="269"/>
      <c r="FA143" s="269" t="s">
        <v>7611</v>
      </c>
      <c r="FB143" s="269" t="s">
        <v>7856</v>
      </c>
      <c r="FC143" s="269" t="s">
        <v>8086</v>
      </c>
      <c r="FD143" s="269" t="s">
        <v>1564</v>
      </c>
      <c r="FE143" s="269" t="s">
        <v>1565</v>
      </c>
      <c r="FF143" s="269" t="s">
        <v>1566</v>
      </c>
    </row>
    <row r="144" spans="5:162" ht="72" customHeight="1" x14ac:dyDescent="0.2">
      <c r="E144" s="1101" t="s">
        <v>8723</v>
      </c>
      <c r="F144" s="1101" t="s">
        <v>8688</v>
      </c>
      <c r="G144" s="847" t="s">
        <v>38</v>
      </c>
      <c r="H144" s="847" t="s">
        <v>122</v>
      </c>
      <c r="I144" s="280" t="s">
        <v>3549</v>
      </c>
      <c r="J144" s="280" t="s">
        <v>3794</v>
      </c>
      <c r="K144" s="280" t="s">
        <v>3794</v>
      </c>
      <c r="L144" s="280">
        <v>2021</v>
      </c>
      <c r="M144" s="868">
        <v>44501</v>
      </c>
      <c r="N144" s="868">
        <v>44561</v>
      </c>
      <c r="O144" s="280"/>
      <c r="P144" s="280"/>
      <c r="Q144" s="280" t="s">
        <v>4672</v>
      </c>
      <c r="R144" s="280" t="s">
        <v>4832</v>
      </c>
      <c r="S144" s="280" t="s">
        <v>995</v>
      </c>
      <c r="T144" s="280"/>
      <c r="U144" s="280" t="s">
        <v>995</v>
      </c>
      <c r="V144" s="280"/>
      <c r="W144" s="280"/>
      <c r="X144" s="280"/>
      <c r="Y144" s="280"/>
      <c r="Z144" s="280"/>
      <c r="AA144" s="280" t="s">
        <v>5451</v>
      </c>
      <c r="AB144" s="280" t="s">
        <v>5451</v>
      </c>
      <c r="AC144" s="280" t="s">
        <v>5750</v>
      </c>
      <c r="AD144" s="280" t="s">
        <v>5451</v>
      </c>
      <c r="AE144" s="861">
        <v>0.60199999999999998</v>
      </c>
      <c r="AF144" s="850">
        <f t="shared" si="18"/>
        <v>0.60199999999999998</v>
      </c>
      <c r="AG144" s="850">
        <f t="shared" si="19"/>
        <v>0</v>
      </c>
      <c r="AH144" s="280"/>
      <c r="AI144" s="280"/>
      <c r="AJ144" s="280"/>
      <c r="AK144" s="280">
        <v>0.60199999999999998</v>
      </c>
      <c r="AL144" s="223">
        <v>1</v>
      </c>
      <c r="AM144" s="223">
        <v>3.5999999999999997E-2</v>
      </c>
      <c r="AN144" s="280">
        <v>0</v>
      </c>
      <c r="AO144" s="280">
        <v>0</v>
      </c>
      <c r="AP144" s="280">
        <v>0</v>
      </c>
      <c r="AQ144" s="280">
        <v>0</v>
      </c>
      <c r="AR144" s="280">
        <v>0</v>
      </c>
      <c r="AS144" s="280">
        <v>0</v>
      </c>
      <c r="AT144" s="280"/>
      <c r="AU144" s="280"/>
      <c r="AV144" s="280"/>
      <c r="AW144" s="280"/>
      <c r="AX144" s="280"/>
      <c r="AY144" s="280" t="s">
        <v>457</v>
      </c>
      <c r="AZ144" s="280" t="s">
        <v>6009</v>
      </c>
      <c r="BA144" s="280"/>
      <c r="BB144" s="280">
        <v>0</v>
      </c>
      <c r="BC144" s="280">
        <v>0</v>
      </c>
      <c r="BD144" s="280">
        <v>0</v>
      </c>
      <c r="BE144" s="280">
        <v>3</v>
      </c>
      <c r="BF144" s="280">
        <v>2</v>
      </c>
      <c r="BG144" s="280">
        <v>2</v>
      </c>
      <c r="BH144" s="280" t="s">
        <v>481</v>
      </c>
      <c r="BI144" s="280" t="s">
        <v>481</v>
      </c>
      <c r="BJ144" s="280" t="s">
        <v>481</v>
      </c>
      <c r="BK144" s="280" t="s">
        <v>481</v>
      </c>
      <c r="BL144" s="280" t="s">
        <v>481</v>
      </c>
      <c r="BM144" s="280" t="s">
        <v>481</v>
      </c>
      <c r="BN144" s="280" t="s">
        <v>481</v>
      </c>
      <c r="BO144" s="280" t="s">
        <v>481</v>
      </c>
      <c r="BP144" s="280" t="s">
        <v>481</v>
      </c>
      <c r="BQ144" s="280" t="s">
        <v>481</v>
      </c>
      <c r="BR144" s="280" t="s">
        <v>481</v>
      </c>
      <c r="BS144" s="280">
        <v>2</v>
      </c>
      <c r="BT144" s="280" t="s">
        <v>481</v>
      </c>
      <c r="BU144" s="280" t="s">
        <v>481</v>
      </c>
      <c r="BV144" s="280" t="s">
        <v>481</v>
      </c>
      <c r="BW144" s="280" t="s">
        <v>481</v>
      </c>
      <c r="BX144" s="280" t="s">
        <v>481</v>
      </c>
      <c r="BY144" s="280" t="s">
        <v>481</v>
      </c>
      <c r="BZ144" s="280" t="s">
        <v>481</v>
      </c>
      <c r="CA144" s="280" t="s">
        <v>481</v>
      </c>
      <c r="CB144" s="280" t="s">
        <v>481</v>
      </c>
      <c r="CC144" s="280">
        <v>2</v>
      </c>
      <c r="CD144" s="855">
        <f t="shared" si="20"/>
        <v>2</v>
      </c>
      <c r="CE144" s="855">
        <f t="shared" si="21"/>
        <v>0</v>
      </c>
      <c r="CF144" s="280">
        <v>1.7</v>
      </c>
      <c r="CG144" s="280" t="s">
        <v>995</v>
      </c>
      <c r="CH144" s="280"/>
      <c r="CI144" s="280">
        <v>0.83299999999999996</v>
      </c>
      <c r="CJ144" s="280">
        <v>2.0419999999999998</v>
      </c>
      <c r="CK144" s="280" t="s">
        <v>1552</v>
      </c>
      <c r="CL144" s="280" t="s">
        <v>995</v>
      </c>
      <c r="CM144" s="280"/>
      <c r="CN144" s="280"/>
      <c r="CO144" s="280"/>
      <c r="CP144" s="280"/>
      <c r="CQ144" s="280"/>
      <c r="CR144" s="280" t="s">
        <v>457</v>
      </c>
      <c r="CS144" s="280" t="s">
        <v>6474</v>
      </c>
      <c r="CT144" s="280">
        <v>250</v>
      </c>
      <c r="CU144" s="280" t="s">
        <v>457</v>
      </c>
      <c r="CV144" s="280" t="s">
        <v>6548</v>
      </c>
      <c r="CW144" s="280">
        <v>28</v>
      </c>
      <c r="CX144" s="280" t="s">
        <v>457</v>
      </c>
      <c r="CY144" s="280" t="s">
        <v>6548</v>
      </c>
      <c r="CZ144" s="280">
        <v>2</v>
      </c>
      <c r="DA144" s="280" t="s">
        <v>995</v>
      </c>
      <c r="DB144" s="280"/>
      <c r="DC144" s="280"/>
      <c r="DD144" s="280" t="s">
        <v>995</v>
      </c>
      <c r="DE144" s="280"/>
      <c r="DF144" s="280"/>
      <c r="DG144" s="280" t="s">
        <v>995</v>
      </c>
      <c r="DH144" s="280"/>
      <c r="DI144" s="280"/>
      <c r="DJ144" s="280" t="s">
        <v>995</v>
      </c>
      <c r="DK144" s="280"/>
      <c r="DL144" s="280"/>
      <c r="DM144" s="280" t="s">
        <v>995</v>
      </c>
      <c r="DN144" s="280"/>
      <c r="DO144" s="280"/>
      <c r="DP144" s="280" t="s">
        <v>995</v>
      </c>
      <c r="DQ144" s="280"/>
      <c r="DR144" s="280"/>
      <c r="DS144" s="280" t="s">
        <v>457</v>
      </c>
      <c r="DT144" s="280" t="s">
        <v>764</v>
      </c>
      <c r="DU144" s="280">
        <v>28</v>
      </c>
      <c r="DV144" s="280" t="s">
        <v>995</v>
      </c>
      <c r="DW144" s="280"/>
      <c r="DX144" s="280"/>
      <c r="DY144" s="280" t="s">
        <v>995</v>
      </c>
      <c r="DZ144" s="280"/>
      <c r="EA144" s="280"/>
      <c r="EB144" s="280" t="s">
        <v>995</v>
      </c>
      <c r="EC144" s="280"/>
      <c r="ED144" s="280"/>
      <c r="EE144" s="280" t="s">
        <v>995</v>
      </c>
      <c r="EF144" s="280"/>
      <c r="EG144" s="280"/>
      <c r="EH144" s="280" t="s">
        <v>995</v>
      </c>
      <c r="EI144" s="280"/>
      <c r="EJ144" s="280"/>
      <c r="EK144" s="280" t="s">
        <v>995</v>
      </c>
      <c r="EL144" s="280"/>
      <c r="EM144" s="280"/>
      <c r="EN144" s="280"/>
      <c r="EO144" s="280"/>
      <c r="EP144" s="280"/>
      <c r="EQ144" s="280" t="s">
        <v>995</v>
      </c>
      <c r="ER144" s="280"/>
      <c r="ES144" s="280" t="s">
        <v>995</v>
      </c>
      <c r="ET144" s="280" t="s">
        <v>995</v>
      </c>
      <c r="EU144" s="280" t="s">
        <v>995</v>
      </c>
      <c r="EV144" s="280" t="s">
        <v>995</v>
      </c>
      <c r="EW144" s="280" t="s">
        <v>995</v>
      </c>
      <c r="EX144" s="280" t="s">
        <v>7445</v>
      </c>
      <c r="EY144" s="280">
        <v>1</v>
      </c>
      <c r="EZ144" s="280">
        <v>12</v>
      </c>
      <c r="FA144" s="280" t="s">
        <v>7612</v>
      </c>
      <c r="FB144" s="280" t="s">
        <v>7857</v>
      </c>
      <c r="FC144" s="280" t="s">
        <v>8087</v>
      </c>
      <c r="FD144" s="280" t="s">
        <v>1564</v>
      </c>
      <c r="FE144" s="280" t="s">
        <v>1565</v>
      </c>
      <c r="FF144" s="280" t="s">
        <v>1566</v>
      </c>
    </row>
    <row r="145" spans="5:162" ht="61" customHeight="1" x14ac:dyDescent="0.2">
      <c r="E145" s="1101" t="s">
        <v>8723</v>
      </c>
      <c r="F145" s="1101" t="s">
        <v>8688</v>
      </c>
      <c r="G145" s="847" t="s">
        <v>38</v>
      </c>
      <c r="H145" s="847" t="s">
        <v>122</v>
      </c>
      <c r="I145" s="280" t="s">
        <v>3550</v>
      </c>
      <c r="J145" s="269" t="s">
        <v>3794</v>
      </c>
      <c r="K145" s="269" t="s">
        <v>3794</v>
      </c>
      <c r="L145" s="269">
        <v>2021</v>
      </c>
      <c r="M145" s="870">
        <v>44393</v>
      </c>
      <c r="N145" s="870">
        <v>44424</v>
      </c>
      <c r="O145" s="269" t="s">
        <v>481</v>
      </c>
      <c r="P145" s="269" t="s">
        <v>481</v>
      </c>
      <c r="Q145" s="269" t="s">
        <v>4673</v>
      </c>
      <c r="R145" s="269" t="s">
        <v>4833</v>
      </c>
      <c r="S145" s="269" t="s">
        <v>4991</v>
      </c>
      <c r="T145" s="269" t="s">
        <v>5160</v>
      </c>
      <c r="U145" s="269" t="s">
        <v>481</v>
      </c>
      <c r="V145" s="269" t="s">
        <v>481</v>
      </c>
      <c r="W145" s="269"/>
      <c r="X145" s="269"/>
      <c r="Y145" s="269"/>
      <c r="Z145" s="269"/>
      <c r="AA145" s="269" t="s">
        <v>5452</v>
      </c>
      <c r="AB145" s="269" t="s">
        <v>5452</v>
      </c>
      <c r="AC145" s="269" t="s">
        <v>5750</v>
      </c>
      <c r="AD145" s="269" t="s">
        <v>5452</v>
      </c>
      <c r="AE145" s="871">
        <v>9.4E-2</v>
      </c>
      <c r="AF145" s="850">
        <f t="shared" si="18"/>
        <v>9.4E-2</v>
      </c>
      <c r="AG145" s="850">
        <f t="shared" si="19"/>
        <v>0</v>
      </c>
      <c r="AH145" s="269"/>
      <c r="AI145" s="269"/>
      <c r="AJ145" s="269"/>
      <c r="AK145" s="269">
        <v>9.4E-2</v>
      </c>
      <c r="AL145" s="224">
        <v>1</v>
      </c>
      <c r="AM145" s="224">
        <v>5.0000000000000001E-4</v>
      </c>
      <c r="AN145" s="269">
        <v>0</v>
      </c>
      <c r="AO145" s="269">
        <v>0</v>
      </c>
      <c r="AP145" s="269">
        <v>0</v>
      </c>
      <c r="AQ145" s="269">
        <v>0</v>
      </c>
      <c r="AR145" s="269">
        <v>0</v>
      </c>
      <c r="AS145" s="269">
        <v>0</v>
      </c>
      <c r="AT145" s="269"/>
      <c r="AU145" s="269"/>
      <c r="AV145" s="269"/>
      <c r="AW145" s="269"/>
      <c r="AX145" s="269"/>
      <c r="AY145" s="269" t="s">
        <v>457</v>
      </c>
      <c r="AZ145" s="269" t="s">
        <v>6010</v>
      </c>
      <c r="BA145" s="269" t="s">
        <v>481</v>
      </c>
      <c r="BB145" s="269" t="s">
        <v>481</v>
      </c>
      <c r="BC145" s="269">
        <v>0.1</v>
      </c>
      <c r="BD145" s="269">
        <v>5.0000000000000001E-4</v>
      </c>
      <c r="BE145" s="269">
        <v>1</v>
      </c>
      <c r="BF145" s="269">
        <v>1</v>
      </c>
      <c r="BG145" s="269">
        <v>1</v>
      </c>
      <c r="BH145" s="269" t="s">
        <v>481</v>
      </c>
      <c r="BI145" s="269" t="s">
        <v>481</v>
      </c>
      <c r="BJ145" s="269" t="s">
        <v>481</v>
      </c>
      <c r="BK145" s="269" t="s">
        <v>481</v>
      </c>
      <c r="BL145" s="269" t="s">
        <v>481</v>
      </c>
      <c r="BM145" s="269" t="s">
        <v>481</v>
      </c>
      <c r="BN145" s="269" t="s">
        <v>481</v>
      </c>
      <c r="BO145" s="269" t="s">
        <v>481</v>
      </c>
      <c r="BP145" s="269" t="s">
        <v>481</v>
      </c>
      <c r="BQ145" s="269" t="s">
        <v>481</v>
      </c>
      <c r="BR145" s="269">
        <v>1</v>
      </c>
      <c r="BS145" s="269" t="s">
        <v>481</v>
      </c>
      <c r="BT145" s="269" t="s">
        <v>481</v>
      </c>
      <c r="BU145" s="269" t="s">
        <v>481</v>
      </c>
      <c r="BV145" s="269" t="s">
        <v>481</v>
      </c>
      <c r="BW145" s="269" t="s">
        <v>481</v>
      </c>
      <c r="BX145" s="269" t="s">
        <v>481</v>
      </c>
      <c r="BY145" s="269" t="s">
        <v>481</v>
      </c>
      <c r="BZ145" s="269" t="s">
        <v>481</v>
      </c>
      <c r="CA145" s="269" t="s">
        <v>481</v>
      </c>
      <c r="CB145" s="269" t="s">
        <v>481</v>
      </c>
      <c r="CC145" s="269">
        <v>1</v>
      </c>
      <c r="CD145" s="855">
        <f t="shared" si="20"/>
        <v>1</v>
      </c>
      <c r="CE145" s="855">
        <f t="shared" si="21"/>
        <v>0</v>
      </c>
      <c r="CF145" s="269">
        <v>0.1</v>
      </c>
      <c r="CG145" s="269"/>
      <c r="CH145" s="269"/>
      <c r="CI145" s="269">
        <v>4.0000000000000001E-3</v>
      </c>
      <c r="CJ145" s="269">
        <v>27.466999999999999</v>
      </c>
      <c r="CK145" s="269" t="s">
        <v>1552</v>
      </c>
      <c r="CL145" s="269" t="s">
        <v>451</v>
      </c>
      <c r="CM145" s="269"/>
      <c r="CN145" s="269"/>
      <c r="CO145" s="269"/>
      <c r="CP145" s="269"/>
      <c r="CQ145" s="269"/>
      <c r="CR145" s="269" t="s">
        <v>457</v>
      </c>
      <c r="CS145" s="269" t="s">
        <v>6483</v>
      </c>
      <c r="CT145" s="269">
        <v>11</v>
      </c>
      <c r="CU145" s="269" t="s">
        <v>457</v>
      </c>
      <c r="CV145" s="269" t="s">
        <v>6549</v>
      </c>
      <c r="CW145" s="269">
        <v>11</v>
      </c>
      <c r="CX145" s="269" t="s">
        <v>451</v>
      </c>
      <c r="CY145" s="269"/>
      <c r="CZ145" s="269"/>
      <c r="DA145" s="269" t="s">
        <v>451</v>
      </c>
      <c r="DB145" s="269"/>
      <c r="DC145" s="269"/>
      <c r="DD145" s="269" t="s">
        <v>451</v>
      </c>
      <c r="DE145" s="269"/>
      <c r="DF145" s="269"/>
      <c r="DG145" s="269" t="s">
        <v>451</v>
      </c>
      <c r="DH145" s="269"/>
      <c r="DI145" s="269"/>
      <c r="DJ145" s="269" t="s">
        <v>451</v>
      </c>
      <c r="DK145" s="269"/>
      <c r="DL145" s="269"/>
      <c r="DM145" s="269" t="s">
        <v>451</v>
      </c>
      <c r="DN145" s="269"/>
      <c r="DO145" s="269"/>
      <c r="DP145" s="269" t="s">
        <v>451</v>
      </c>
      <c r="DQ145" s="269"/>
      <c r="DR145" s="269"/>
      <c r="DS145" s="269" t="s">
        <v>451</v>
      </c>
      <c r="DT145" s="269"/>
      <c r="DU145" s="269"/>
      <c r="DV145" s="269" t="s">
        <v>451</v>
      </c>
      <c r="DW145" s="269"/>
      <c r="DX145" s="269"/>
      <c r="DY145" s="269" t="s">
        <v>451</v>
      </c>
      <c r="DZ145" s="269"/>
      <c r="EA145" s="269"/>
      <c r="EB145" s="269" t="s">
        <v>451</v>
      </c>
      <c r="EC145" s="269"/>
      <c r="ED145" s="269"/>
      <c r="EE145" s="269" t="s">
        <v>451</v>
      </c>
      <c r="EF145" s="269"/>
      <c r="EG145" s="269"/>
      <c r="EH145" s="269" t="s">
        <v>457</v>
      </c>
      <c r="EI145" s="269" t="s">
        <v>1557</v>
      </c>
      <c r="EJ145" s="269">
        <v>7</v>
      </c>
      <c r="EK145" s="269" t="s">
        <v>451</v>
      </c>
      <c r="EL145" s="269"/>
      <c r="EM145" s="269"/>
      <c r="EN145" s="269"/>
      <c r="EO145" s="269"/>
      <c r="EP145" s="269"/>
      <c r="EQ145" s="269" t="s">
        <v>451</v>
      </c>
      <c r="ER145" s="269"/>
      <c r="ES145" s="269" t="s">
        <v>481</v>
      </c>
      <c r="ET145" s="269" t="s">
        <v>7129</v>
      </c>
      <c r="EU145" s="269" t="s">
        <v>481</v>
      </c>
      <c r="EV145" s="269" t="s">
        <v>7129</v>
      </c>
      <c r="EW145" s="269" t="s">
        <v>481</v>
      </c>
      <c r="EX145" s="269" t="s">
        <v>7446</v>
      </c>
      <c r="EY145" s="269">
        <v>1</v>
      </c>
      <c r="EZ145" s="269">
        <v>30</v>
      </c>
      <c r="FA145" s="269" t="s">
        <v>7613</v>
      </c>
      <c r="FB145" s="269" t="s">
        <v>7858</v>
      </c>
      <c r="FC145" s="269" t="s">
        <v>8088</v>
      </c>
      <c r="FD145" s="269" t="s">
        <v>1564</v>
      </c>
      <c r="FE145" s="269" t="s">
        <v>1565</v>
      </c>
      <c r="FF145" s="269" t="s">
        <v>1566</v>
      </c>
    </row>
    <row r="146" spans="5:162" ht="62" customHeight="1" x14ac:dyDescent="0.2">
      <c r="E146" s="1101" t="s">
        <v>8723</v>
      </c>
      <c r="F146" s="1101" t="s">
        <v>8688</v>
      </c>
      <c r="G146" s="847" t="s">
        <v>38</v>
      </c>
      <c r="H146" s="847" t="s">
        <v>122</v>
      </c>
      <c r="I146" s="280" t="s">
        <v>3551</v>
      </c>
      <c r="J146" s="269" t="s">
        <v>3795</v>
      </c>
      <c r="K146" s="269" t="s">
        <v>1412</v>
      </c>
      <c r="L146" s="269">
        <v>2021</v>
      </c>
      <c r="M146" s="870">
        <v>44280</v>
      </c>
      <c r="N146" s="870">
        <v>44469</v>
      </c>
      <c r="O146" s="269" t="s">
        <v>4258</v>
      </c>
      <c r="P146" s="269" t="s">
        <v>481</v>
      </c>
      <c r="Q146" s="269" t="s">
        <v>4674</v>
      </c>
      <c r="R146" s="269" t="s">
        <v>4834</v>
      </c>
      <c r="S146" s="269" t="s">
        <v>481</v>
      </c>
      <c r="T146" s="269" t="s">
        <v>481</v>
      </c>
      <c r="U146" s="269" t="s">
        <v>481</v>
      </c>
      <c r="V146" s="269" t="s">
        <v>481</v>
      </c>
      <c r="W146" s="269"/>
      <c r="X146" s="269"/>
      <c r="Y146" s="269"/>
      <c r="Z146" s="269"/>
      <c r="AA146" s="269" t="s">
        <v>5453</v>
      </c>
      <c r="AB146" s="269" t="s">
        <v>5453</v>
      </c>
      <c r="AC146" s="269" t="s">
        <v>5750</v>
      </c>
      <c r="AD146" s="269" t="s">
        <v>5453</v>
      </c>
      <c r="AE146" s="871">
        <v>0.73</v>
      </c>
      <c r="AF146" s="850">
        <f t="shared" si="18"/>
        <v>0.73</v>
      </c>
      <c r="AG146" s="850">
        <f t="shared" si="19"/>
        <v>0</v>
      </c>
      <c r="AH146" s="269"/>
      <c r="AI146" s="269"/>
      <c r="AJ146" s="269"/>
      <c r="AK146" s="269">
        <v>0.73</v>
      </c>
      <c r="AL146" s="224">
        <v>1</v>
      </c>
      <c r="AM146" s="224">
        <v>1E-3</v>
      </c>
      <c r="AN146" s="269">
        <v>0</v>
      </c>
      <c r="AO146" s="269">
        <v>0</v>
      </c>
      <c r="AP146" s="269">
        <v>0</v>
      </c>
      <c r="AQ146" s="269">
        <v>0</v>
      </c>
      <c r="AR146" s="269">
        <v>0</v>
      </c>
      <c r="AS146" s="269">
        <v>0</v>
      </c>
      <c r="AT146" s="269"/>
      <c r="AU146" s="269"/>
      <c r="AV146" s="269"/>
      <c r="AW146" s="269"/>
      <c r="AX146" s="269"/>
      <c r="AY146" s="269" t="s">
        <v>451</v>
      </c>
      <c r="AZ146" s="269"/>
      <c r="BA146" s="269"/>
      <c r="BB146" s="269"/>
      <c r="BC146" s="269">
        <v>0</v>
      </c>
      <c r="BD146" s="269">
        <v>0</v>
      </c>
      <c r="BE146" s="269">
        <v>2</v>
      </c>
      <c r="BF146" s="269">
        <v>2</v>
      </c>
      <c r="BG146" s="269">
        <v>1</v>
      </c>
      <c r="BH146" s="269" t="s">
        <v>481</v>
      </c>
      <c r="BI146" s="269" t="s">
        <v>481</v>
      </c>
      <c r="BJ146" s="269" t="s">
        <v>481</v>
      </c>
      <c r="BK146" s="269" t="s">
        <v>481</v>
      </c>
      <c r="BL146" s="269">
        <v>1</v>
      </c>
      <c r="BM146" s="269" t="s">
        <v>481</v>
      </c>
      <c r="BN146" s="269" t="s">
        <v>481</v>
      </c>
      <c r="BO146" s="269" t="s">
        <v>481</v>
      </c>
      <c r="BP146" s="269" t="s">
        <v>481</v>
      </c>
      <c r="BQ146" s="269" t="s">
        <v>481</v>
      </c>
      <c r="BR146" s="269" t="s">
        <v>481</v>
      </c>
      <c r="BS146" s="269" t="s">
        <v>481</v>
      </c>
      <c r="BT146" s="269" t="s">
        <v>481</v>
      </c>
      <c r="BU146" s="269" t="s">
        <v>481</v>
      </c>
      <c r="BV146" s="269" t="s">
        <v>481</v>
      </c>
      <c r="BW146" s="269" t="s">
        <v>481</v>
      </c>
      <c r="BX146" s="269" t="s">
        <v>481</v>
      </c>
      <c r="BY146" s="269" t="s">
        <v>481</v>
      </c>
      <c r="BZ146" s="269" t="s">
        <v>481</v>
      </c>
      <c r="CA146" s="269" t="s">
        <v>481</v>
      </c>
      <c r="CB146" s="269" t="s">
        <v>481</v>
      </c>
      <c r="CC146" s="269">
        <v>1</v>
      </c>
      <c r="CD146" s="855">
        <f t="shared" si="20"/>
        <v>1</v>
      </c>
      <c r="CE146" s="855">
        <f t="shared" si="21"/>
        <v>0</v>
      </c>
      <c r="CF146" s="269">
        <v>0.17699999999999999</v>
      </c>
      <c r="CG146" s="269"/>
      <c r="CH146" s="269"/>
      <c r="CI146" s="269">
        <v>0.26115053779305664</v>
      </c>
      <c r="CJ146" s="269">
        <v>67.777000000000001</v>
      </c>
      <c r="CK146" s="269" t="s">
        <v>1552</v>
      </c>
      <c r="CL146" s="269" t="s">
        <v>451</v>
      </c>
      <c r="CM146" s="269"/>
      <c r="CN146" s="269"/>
      <c r="CO146" s="269"/>
      <c r="CP146" s="269"/>
      <c r="CQ146" s="269">
        <v>10</v>
      </c>
      <c r="CR146" s="269" t="s">
        <v>451</v>
      </c>
      <c r="CS146" s="269"/>
      <c r="CT146" s="269"/>
      <c r="CU146" s="269" t="s">
        <v>451</v>
      </c>
      <c r="CV146" s="269"/>
      <c r="CW146" s="269"/>
      <c r="CX146" s="269" t="s">
        <v>457</v>
      </c>
      <c r="CY146" s="269"/>
      <c r="CZ146" s="269">
        <v>80</v>
      </c>
      <c r="DA146" s="269" t="s">
        <v>451</v>
      </c>
      <c r="DB146" s="269"/>
      <c r="DC146" s="269"/>
      <c r="DD146" s="269" t="s">
        <v>451</v>
      </c>
      <c r="DE146" s="269"/>
      <c r="DF146" s="269"/>
      <c r="DG146" s="269" t="s">
        <v>451</v>
      </c>
      <c r="DH146" s="269"/>
      <c r="DI146" s="269"/>
      <c r="DJ146" s="269" t="s">
        <v>451</v>
      </c>
      <c r="DK146" s="269"/>
      <c r="DL146" s="269"/>
      <c r="DM146" s="269" t="s">
        <v>451</v>
      </c>
      <c r="DN146" s="269"/>
      <c r="DO146" s="269"/>
      <c r="DP146" s="269" t="s">
        <v>451</v>
      </c>
      <c r="DQ146" s="269"/>
      <c r="DR146" s="269"/>
      <c r="DS146" s="269" t="s">
        <v>451</v>
      </c>
      <c r="DT146" s="269"/>
      <c r="DU146" s="269"/>
      <c r="DV146" s="269" t="s">
        <v>451</v>
      </c>
      <c r="DW146" s="269"/>
      <c r="DX146" s="269"/>
      <c r="DY146" s="269" t="s">
        <v>451</v>
      </c>
      <c r="DZ146" s="269"/>
      <c r="EA146" s="269"/>
      <c r="EB146" s="269" t="s">
        <v>451</v>
      </c>
      <c r="EC146" s="269"/>
      <c r="ED146" s="269"/>
      <c r="EE146" s="269" t="s">
        <v>451</v>
      </c>
      <c r="EF146" s="269"/>
      <c r="EG146" s="269"/>
      <c r="EH146" s="269" t="s">
        <v>457</v>
      </c>
      <c r="EI146" s="269" t="s">
        <v>862</v>
      </c>
      <c r="EJ146" s="269">
        <v>11</v>
      </c>
      <c r="EK146" s="269" t="s">
        <v>451</v>
      </c>
      <c r="EL146" s="269"/>
      <c r="EM146" s="269"/>
      <c r="EN146" s="269"/>
      <c r="EO146" s="269"/>
      <c r="EP146" s="269"/>
      <c r="EQ146" s="269" t="s">
        <v>451</v>
      </c>
      <c r="ER146" s="269"/>
      <c r="ES146" s="269" t="s">
        <v>451</v>
      </c>
      <c r="ET146" s="269"/>
      <c r="EU146" s="269"/>
      <c r="EV146" s="269"/>
      <c r="EW146" s="269"/>
      <c r="EX146" s="269"/>
      <c r="EY146" s="269"/>
      <c r="EZ146" s="269"/>
      <c r="FA146" s="269" t="s">
        <v>7614</v>
      </c>
      <c r="FB146" s="269" t="s">
        <v>7859</v>
      </c>
      <c r="FC146" s="269" t="s">
        <v>8089</v>
      </c>
      <c r="FD146" s="269" t="s">
        <v>1564</v>
      </c>
      <c r="FE146" s="269" t="s">
        <v>1565</v>
      </c>
      <c r="FF146" s="269" t="s">
        <v>1566</v>
      </c>
    </row>
    <row r="147" spans="5:162" ht="51" customHeight="1" x14ac:dyDescent="0.2">
      <c r="E147" s="1101" t="s">
        <v>8723</v>
      </c>
      <c r="F147" s="1101" t="s">
        <v>8688</v>
      </c>
      <c r="G147" s="847" t="s">
        <v>38</v>
      </c>
      <c r="H147" s="847" t="s">
        <v>122</v>
      </c>
      <c r="I147" s="280" t="s">
        <v>3552</v>
      </c>
      <c r="J147" s="269" t="s">
        <v>3796</v>
      </c>
      <c r="K147" s="269" t="s">
        <v>1412</v>
      </c>
      <c r="L147" s="269">
        <v>2021</v>
      </c>
      <c r="M147" s="870">
        <v>44348</v>
      </c>
      <c r="N147" s="870">
        <v>44561</v>
      </c>
      <c r="O147" s="269" t="s">
        <v>4259</v>
      </c>
      <c r="P147" s="269" t="s">
        <v>4459</v>
      </c>
      <c r="Q147" s="269" t="s">
        <v>4675</v>
      </c>
      <c r="R147" s="269" t="s">
        <v>4835</v>
      </c>
      <c r="S147" s="269" t="s">
        <v>481</v>
      </c>
      <c r="T147" s="269" t="s">
        <v>481</v>
      </c>
      <c r="U147" s="269" t="s">
        <v>481</v>
      </c>
      <c r="V147" s="269" t="s">
        <v>481</v>
      </c>
      <c r="W147" s="269"/>
      <c r="X147" s="269"/>
      <c r="Y147" s="269"/>
      <c r="Z147" s="269"/>
      <c r="AA147" s="269" t="s">
        <v>5454</v>
      </c>
      <c r="AB147" s="269" t="s">
        <v>5454</v>
      </c>
      <c r="AC147" s="269" t="s">
        <v>5750</v>
      </c>
      <c r="AD147" s="269" t="s">
        <v>5454</v>
      </c>
      <c r="AE147" s="871">
        <v>8.2849000000000006E-2</v>
      </c>
      <c r="AF147" s="850">
        <f t="shared" si="18"/>
        <v>8.2849000000000006E-2</v>
      </c>
      <c r="AG147" s="850">
        <f t="shared" si="19"/>
        <v>0</v>
      </c>
      <c r="AH147" s="269"/>
      <c r="AI147" s="269"/>
      <c r="AJ147" s="269"/>
      <c r="AK147" s="269">
        <v>8.2849000000000006E-2</v>
      </c>
      <c r="AL147" s="224">
        <v>1</v>
      </c>
      <c r="AM147" s="224">
        <v>3.0000000000000001E-3</v>
      </c>
      <c r="AN147" s="269">
        <v>0</v>
      </c>
      <c r="AO147" s="269">
        <v>0</v>
      </c>
      <c r="AP147" s="269">
        <v>0</v>
      </c>
      <c r="AQ147" s="269">
        <v>0</v>
      </c>
      <c r="AR147" s="269">
        <v>0</v>
      </c>
      <c r="AS147" s="269">
        <v>0</v>
      </c>
      <c r="AT147" s="269"/>
      <c r="AU147" s="269"/>
      <c r="AV147" s="269"/>
      <c r="AW147" s="269"/>
      <c r="AX147" s="269"/>
      <c r="AY147" s="269" t="s">
        <v>451</v>
      </c>
      <c r="AZ147" s="269"/>
      <c r="BA147" s="269"/>
      <c r="BB147" s="269"/>
      <c r="BC147" s="269">
        <v>0</v>
      </c>
      <c r="BD147" s="269">
        <v>0</v>
      </c>
      <c r="BE147" s="269">
        <v>3</v>
      </c>
      <c r="BF147" s="269">
        <v>3</v>
      </c>
      <c r="BG147" s="269">
        <v>1</v>
      </c>
      <c r="BH147" s="269" t="s">
        <v>481</v>
      </c>
      <c r="BI147" s="269" t="s">
        <v>481</v>
      </c>
      <c r="BJ147" s="269" t="s">
        <v>481</v>
      </c>
      <c r="BK147" s="269" t="s">
        <v>481</v>
      </c>
      <c r="BL147" s="269" t="s">
        <v>481</v>
      </c>
      <c r="BM147" s="269" t="s">
        <v>481</v>
      </c>
      <c r="BN147" s="269" t="s">
        <v>481</v>
      </c>
      <c r="BO147" s="269" t="s">
        <v>481</v>
      </c>
      <c r="BP147" s="269" t="s">
        <v>481</v>
      </c>
      <c r="BQ147" s="269" t="s">
        <v>481</v>
      </c>
      <c r="BR147" s="269" t="s">
        <v>481</v>
      </c>
      <c r="BS147" s="269">
        <v>1</v>
      </c>
      <c r="BT147" s="269" t="s">
        <v>481</v>
      </c>
      <c r="BU147" s="269" t="s">
        <v>481</v>
      </c>
      <c r="BV147" s="269" t="s">
        <v>481</v>
      </c>
      <c r="BW147" s="269" t="s">
        <v>481</v>
      </c>
      <c r="BX147" s="269" t="s">
        <v>481</v>
      </c>
      <c r="BY147" s="269" t="s">
        <v>481</v>
      </c>
      <c r="BZ147" s="269" t="s">
        <v>481</v>
      </c>
      <c r="CA147" s="269" t="s">
        <v>481</v>
      </c>
      <c r="CB147" s="269" t="s">
        <v>481</v>
      </c>
      <c r="CC147" s="269">
        <v>1</v>
      </c>
      <c r="CD147" s="855">
        <f t="shared" si="20"/>
        <v>1</v>
      </c>
      <c r="CE147" s="855">
        <f t="shared" si="21"/>
        <v>0</v>
      </c>
      <c r="CF147" s="269">
        <v>1.26</v>
      </c>
      <c r="CG147" s="269"/>
      <c r="CH147" s="269"/>
      <c r="CI147" s="269">
        <v>70</v>
      </c>
      <c r="CJ147" s="269">
        <v>1.8</v>
      </c>
      <c r="CK147" s="269" t="s">
        <v>6321</v>
      </c>
      <c r="CL147" s="269" t="s">
        <v>451</v>
      </c>
      <c r="CM147" s="269"/>
      <c r="CN147" s="269"/>
      <c r="CO147" s="269"/>
      <c r="CP147" s="269"/>
      <c r="CQ147" s="269">
        <v>10</v>
      </c>
      <c r="CR147" s="269" t="s">
        <v>457</v>
      </c>
      <c r="CS147" s="269" t="s">
        <v>6484</v>
      </c>
      <c r="CT147" s="269">
        <v>164</v>
      </c>
      <c r="CU147" s="269" t="s">
        <v>457</v>
      </c>
      <c r="CV147" s="269" t="s">
        <v>6550</v>
      </c>
      <c r="CW147" s="269">
        <v>43</v>
      </c>
      <c r="CX147" s="269" t="s">
        <v>451</v>
      </c>
      <c r="CY147" s="269"/>
      <c r="CZ147" s="269"/>
      <c r="DA147" s="269" t="s">
        <v>451</v>
      </c>
      <c r="DB147" s="269"/>
      <c r="DC147" s="269"/>
      <c r="DD147" s="269" t="s">
        <v>451</v>
      </c>
      <c r="DE147" s="269"/>
      <c r="DF147" s="269"/>
      <c r="DG147" s="269" t="s">
        <v>451</v>
      </c>
      <c r="DH147" s="269"/>
      <c r="DI147" s="269"/>
      <c r="DJ147" s="269" t="s">
        <v>451</v>
      </c>
      <c r="DK147" s="269"/>
      <c r="DL147" s="269"/>
      <c r="DM147" s="269" t="s">
        <v>451</v>
      </c>
      <c r="DN147" s="269"/>
      <c r="DO147" s="269"/>
      <c r="DP147" s="269" t="s">
        <v>451</v>
      </c>
      <c r="DQ147" s="269"/>
      <c r="DR147" s="269"/>
      <c r="DS147" s="269" t="s">
        <v>451</v>
      </c>
      <c r="DT147" s="269"/>
      <c r="DU147" s="269"/>
      <c r="DV147" s="269" t="s">
        <v>451</v>
      </c>
      <c r="DW147" s="269"/>
      <c r="DX147" s="269"/>
      <c r="DY147" s="269" t="s">
        <v>451</v>
      </c>
      <c r="DZ147" s="269"/>
      <c r="EA147" s="269"/>
      <c r="EB147" s="269" t="s">
        <v>451</v>
      </c>
      <c r="EC147" s="269"/>
      <c r="ED147" s="269"/>
      <c r="EE147" s="269" t="s">
        <v>457</v>
      </c>
      <c r="EF147" s="269" t="s">
        <v>6829</v>
      </c>
      <c r="EG147" s="269">
        <v>7</v>
      </c>
      <c r="EH147" s="269" t="s">
        <v>451</v>
      </c>
      <c r="EI147" s="269"/>
      <c r="EJ147" s="269"/>
      <c r="EK147" s="269" t="s">
        <v>451</v>
      </c>
      <c r="EL147" s="269"/>
      <c r="EM147" s="269"/>
      <c r="EN147" s="269"/>
      <c r="EO147" s="269"/>
      <c r="EP147" s="269"/>
      <c r="EQ147" s="269" t="s">
        <v>451</v>
      </c>
      <c r="ER147" s="269"/>
      <c r="ES147" s="269"/>
      <c r="ET147" s="269" t="s">
        <v>7130</v>
      </c>
      <c r="EU147" s="269"/>
      <c r="EV147" s="269"/>
      <c r="EW147" s="269"/>
      <c r="EX147" s="269"/>
      <c r="EY147" s="269"/>
      <c r="EZ147" s="269"/>
      <c r="FA147" s="269" t="s">
        <v>7615</v>
      </c>
      <c r="FB147" s="269" t="s">
        <v>7860</v>
      </c>
      <c r="FC147" s="269" t="s">
        <v>8090</v>
      </c>
      <c r="FD147" s="269" t="s">
        <v>1564</v>
      </c>
      <c r="FE147" s="269" t="s">
        <v>1565</v>
      </c>
      <c r="FF147" s="269" t="s">
        <v>1566</v>
      </c>
    </row>
    <row r="148" spans="5:162" ht="61" customHeight="1" x14ac:dyDescent="0.2">
      <c r="E148" s="1101" t="s">
        <v>8723</v>
      </c>
      <c r="F148" s="1101" t="s">
        <v>8688</v>
      </c>
      <c r="G148" s="847" t="s">
        <v>38</v>
      </c>
      <c r="H148" s="847" t="s">
        <v>122</v>
      </c>
      <c r="I148" s="269" t="s">
        <v>3553</v>
      </c>
      <c r="J148" s="269" t="s">
        <v>3797</v>
      </c>
      <c r="K148" s="269" t="s">
        <v>1412</v>
      </c>
      <c r="L148" s="269">
        <v>2021</v>
      </c>
      <c r="M148" s="870">
        <v>44350</v>
      </c>
      <c r="N148" s="870">
        <v>44561</v>
      </c>
      <c r="O148" s="269" t="s">
        <v>4260</v>
      </c>
      <c r="P148" s="269" t="s">
        <v>4460</v>
      </c>
      <c r="Q148" s="269" t="s">
        <v>4676</v>
      </c>
      <c r="R148" s="269" t="s">
        <v>4836</v>
      </c>
      <c r="S148" s="269" t="s">
        <v>481</v>
      </c>
      <c r="T148" s="269" t="s">
        <v>481</v>
      </c>
      <c r="U148" s="269" t="s">
        <v>481</v>
      </c>
      <c r="V148" s="269" t="s">
        <v>481</v>
      </c>
      <c r="W148" s="269"/>
      <c r="X148" s="269"/>
      <c r="Y148" s="269"/>
      <c r="Z148" s="269"/>
      <c r="AA148" s="269" t="s">
        <v>5455</v>
      </c>
      <c r="AB148" s="269" t="s">
        <v>5455</v>
      </c>
      <c r="AC148" s="269" t="s">
        <v>5750</v>
      </c>
      <c r="AD148" s="269" t="s">
        <v>5455</v>
      </c>
      <c r="AE148" s="871">
        <v>0.69574899999999995</v>
      </c>
      <c r="AF148" s="850">
        <f t="shared" si="18"/>
        <v>0.69599999999999995</v>
      </c>
      <c r="AG148" s="850">
        <f t="shared" si="19"/>
        <v>2.5100000000000122E-4</v>
      </c>
      <c r="AH148" s="269"/>
      <c r="AI148" s="269"/>
      <c r="AJ148" s="269"/>
      <c r="AK148" s="269">
        <v>0.69599999999999995</v>
      </c>
      <c r="AL148" s="224">
        <v>0.38700000000000001</v>
      </c>
      <c r="AM148" s="224">
        <v>2.8000000000000001E-2</v>
      </c>
      <c r="AN148" s="269">
        <v>0</v>
      </c>
      <c r="AO148" s="269">
        <v>0</v>
      </c>
      <c r="AP148" s="269">
        <v>0</v>
      </c>
      <c r="AQ148" s="269">
        <v>0</v>
      </c>
      <c r="AR148" s="269">
        <v>0</v>
      </c>
      <c r="AS148" s="269"/>
      <c r="AT148" s="269"/>
      <c r="AU148" s="269"/>
      <c r="AV148" s="269"/>
      <c r="AW148" s="269"/>
      <c r="AX148" s="269"/>
      <c r="AY148" s="269" t="s">
        <v>451</v>
      </c>
      <c r="AZ148" s="269"/>
      <c r="BA148" s="269"/>
      <c r="BB148" s="269"/>
      <c r="BC148" s="269">
        <v>0</v>
      </c>
      <c r="BD148" s="269">
        <v>0</v>
      </c>
      <c r="BE148" s="269">
        <v>3</v>
      </c>
      <c r="BF148" s="269">
        <v>2</v>
      </c>
      <c r="BG148" s="269">
        <v>1</v>
      </c>
      <c r="BH148" s="269" t="s">
        <v>481</v>
      </c>
      <c r="BI148" s="269" t="s">
        <v>481</v>
      </c>
      <c r="BJ148" s="269" t="s">
        <v>481</v>
      </c>
      <c r="BK148" s="269" t="s">
        <v>481</v>
      </c>
      <c r="BL148" s="269" t="s">
        <v>481</v>
      </c>
      <c r="BM148" s="269" t="s">
        <v>481</v>
      </c>
      <c r="BN148" s="269" t="s">
        <v>481</v>
      </c>
      <c r="BO148" s="269" t="s">
        <v>481</v>
      </c>
      <c r="BP148" s="269" t="s">
        <v>481</v>
      </c>
      <c r="BQ148" s="269" t="s">
        <v>481</v>
      </c>
      <c r="BR148" s="269" t="s">
        <v>481</v>
      </c>
      <c r="BS148" s="269">
        <v>1</v>
      </c>
      <c r="BT148" s="269" t="s">
        <v>481</v>
      </c>
      <c r="BU148" s="269" t="s">
        <v>481</v>
      </c>
      <c r="BV148" s="269" t="s">
        <v>481</v>
      </c>
      <c r="BW148" s="269" t="s">
        <v>481</v>
      </c>
      <c r="BX148" s="269" t="s">
        <v>481</v>
      </c>
      <c r="BY148" s="269" t="s">
        <v>481</v>
      </c>
      <c r="BZ148" s="269" t="s">
        <v>481</v>
      </c>
      <c r="CA148" s="269" t="s">
        <v>481</v>
      </c>
      <c r="CB148" s="269" t="s">
        <v>481</v>
      </c>
      <c r="CC148" s="269">
        <v>1</v>
      </c>
      <c r="CD148" s="855">
        <f t="shared" si="20"/>
        <v>1</v>
      </c>
      <c r="CE148" s="855">
        <f t="shared" si="21"/>
        <v>0</v>
      </c>
      <c r="CF148" s="269">
        <v>1.056</v>
      </c>
      <c r="CG148" s="269" t="s">
        <v>481</v>
      </c>
      <c r="CH148" s="269" t="s">
        <v>481</v>
      </c>
      <c r="CI148" s="269">
        <v>47.163912460920059</v>
      </c>
      <c r="CJ148" s="269">
        <v>2.2389999999999999</v>
      </c>
      <c r="CK148" s="269" t="s">
        <v>1552</v>
      </c>
      <c r="CL148" s="269" t="s">
        <v>451</v>
      </c>
      <c r="CM148" s="269"/>
      <c r="CN148" s="269"/>
      <c r="CO148" s="269"/>
      <c r="CP148" s="269"/>
      <c r="CQ148" s="269">
        <v>20</v>
      </c>
      <c r="CR148" s="269" t="s">
        <v>457</v>
      </c>
      <c r="CS148" s="269" t="s">
        <v>6484</v>
      </c>
      <c r="CT148" s="269">
        <v>166</v>
      </c>
      <c r="CU148" s="269" t="s">
        <v>457</v>
      </c>
      <c r="CV148" s="269" t="s">
        <v>862</v>
      </c>
      <c r="CW148" s="269">
        <v>41</v>
      </c>
      <c r="CX148" s="269" t="s">
        <v>451</v>
      </c>
      <c r="CY148" s="269"/>
      <c r="CZ148" s="269"/>
      <c r="DA148" s="269" t="s">
        <v>451</v>
      </c>
      <c r="DB148" s="269"/>
      <c r="DC148" s="269"/>
      <c r="DD148" s="269" t="s">
        <v>451</v>
      </c>
      <c r="DE148" s="269"/>
      <c r="DF148" s="269"/>
      <c r="DG148" s="269" t="s">
        <v>451</v>
      </c>
      <c r="DH148" s="269"/>
      <c r="DI148" s="269"/>
      <c r="DJ148" s="269" t="s">
        <v>451</v>
      </c>
      <c r="DK148" s="269"/>
      <c r="DL148" s="269"/>
      <c r="DM148" s="269"/>
      <c r="DN148" s="269"/>
      <c r="DO148" s="269"/>
      <c r="DP148" s="269" t="s">
        <v>451</v>
      </c>
      <c r="DQ148" s="269"/>
      <c r="DR148" s="269"/>
      <c r="DS148" s="269" t="s">
        <v>451</v>
      </c>
      <c r="DT148" s="269"/>
      <c r="DU148" s="269"/>
      <c r="DV148" s="269" t="s">
        <v>995</v>
      </c>
      <c r="DW148" s="269"/>
      <c r="DX148" s="269"/>
      <c r="DY148" s="269" t="s">
        <v>451</v>
      </c>
      <c r="DZ148" s="269"/>
      <c r="EA148" s="269"/>
      <c r="EB148" s="269" t="s">
        <v>451</v>
      </c>
      <c r="EC148" s="269"/>
      <c r="ED148" s="269"/>
      <c r="EE148" s="269" t="s">
        <v>457</v>
      </c>
      <c r="EF148" s="269" t="s">
        <v>862</v>
      </c>
      <c r="EG148" s="269">
        <v>6</v>
      </c>
      <c r="EH148" s="269" t="s">
        <v>451</v>
      </c>
      <c r="EI148" s="269"/>
      <c r="EJ148" s="269"/>
      <c r="EK148" s="269" t="s">
        <v>451</v>
      </c>
      <c r="EL148" s="269"/>
      <c r="EM148" s="269"/>
      <c r="EN148" s="269"/>
      <c r="EO148" s="269"/>
      <c r="EP148" s="269"/>
      <c r="EQ148" s="269" t="s">
        <v>451</v>
      </c>
      <c r="ER148" s="269"/>
      <c r="ES148" s="269" t="s">
        <v>451</v>
      </c>
      <c r="ET148" s="269"/>
      <c r="EU148" s="269"/>
      <c r="EV148" s="269"/>
      <c r="EW148" s="269"/>
      <c r="EX148" s="269"/>
      <c r="EY148" s="269"/>
      <c r="EZ148" s="269"/>
      <c r="FA148" s="269" t="s">
        <v>7616</v>
      </c>
      <c r="FB148" s="269" t="s">
        <v>7861</v>
      </c>
      <c r="FC148" s="269" t="s">
        <v>8091</v>
      </c>
      <c r="FD148" s="269" t="s">
        <v>1564</v>
      </c>
      <c r="FE148" s="269" t="s">
        <v>1565</v>
      </c>
      <c r="FF148" s="269" t="s">
        <v>1566</v>
      </c>
    </row>
    <row r="149" spans="5:162" ht="44" customHeight="1" x14ac:dyDescent="0.2">
      <c r="E149" s="1101" t="s">
        <v>8723</v>
      </c>
      <c r="F149" s="1101" t="s">
        <v>8688</v>
      </c>
      <c r="G149" s="847" t="s">
        <v>38</v>
      </c>
      <c r="H149" s="847" t="s">
        <v>122</v>
      </c>
      <c r="I149" s="847" t="s">
        <v>3554</v>
      </c>
      <c r="J149" s="280" t="s">
        <v>689</v>
      </c>
      <c r="K149" s="280" t="s">
        <v>481</v>
      </c>
      <c r="L149" s="280" t="s">
        <v>3988</v>
      </c>
      <c r="M149" s="868" t="s">
        <v>4029</v>
      </c>
      <c r="N149" s="868" t="s">
        <v>852</v>
      </c>
      <c r="O149" s="280" t="s">
        <v>4261</v>
      </c>
      <c r="P149" s="280" t="s">
        <v>4461</v>
      </c>
      <c r="Q149" s="280" t="s">
        <v>4677</v>
      </c>
      <c r="R149" s="280" t="s">
        <v>4837</v>
      </c>
      <c r="S149" s="280" t="s">
        <v>4992</v>
      </c>
      <c r="T149" s="280" t="s">
        <v>5161</v>
      </c>
      <c r="U149" s="280" t="s">
        <v>481</v>
      </c>
      <c r="V149" s="280" t="s">
        <v>481</v>
      </c>
      <c r="W149" s="280"/>
      <c r="X149" s="280"/>
      <c r="Y149" s="280"/>
      <c r="Z149" s="280"/>
      <c r="AA149" s="280" t="s">
        <v>5456</v>
      </c>
      <c r="AB149" s="280" t="s">
        <v>5643</v>
      </c>
      <c r="AC149" s="280" t="s">
        <v>5754</v>
      </c>
      <c r="AD149" s="280" t="s">
        <v>5877</v>
      </c>
      <c r="AE149" s="861">
        <v>9.2780000000000005</v>
      </c>
      <c r="AF149" s="850">
        <f t="shared" si="18"/>
        <v>9.2780000000000005</v>
      </c>
      <c r="AG149" s="850">
        <f t="shared" si="19"/>
        <v>0</v>
      </c>
      <c r="AH149" s="280"/>
      <c r="AI149" s="280"/>
      <c r="AJ149" s="280"/>
      <c r="AK149" s="280">
        <v>8.3040000000000003</v>
      </c>
      <c r="AL149" s="223">
        <v>0.89500000000000002</v>
      </c>
      <c r="AM149" s="223">
        <v>5.0000000000000001E-4</v>
      </c>
      <c r="AN149" s="280">
        <v>0</v>
      </c>
      <c r="AO149" s="280">
        <v>0.97399999999999998</v>
      </c>
      <c r="AP149" s="223">
        <v>0.105</v>
      </c>
      <c r="AQ149" s="280">
        <v>0</v>
      </c>
      <c r="AR149" s="280">
        <v>0</v>
      </c>
      <c r="AS149" s="280">
        <v>0</v>
      </c>
      <c r="AT149" s="280"/>
      <c r="AU149" s="280"/>
      <c r="AV149" s="280"/>
      <c r="AW149" s="280"/>
      <c r="AX149" s="280"/>
      <c r="AY149" s="280" t="s">
        <v>457</v>
      </c>
      <c r="AZ149" s="280" t="s">
        <v>6011</v>
      </c>
      <c r="BA149" s="280" t="s">
        <v>4837</v>
      </c>
      <c r="BB149" s="280">
        <v>0</v>
      </c>
      <c r="BC149" s="280">
        <v>13.257999999999999</v>
      </c>
      <c r="BD149" s="280">
        <v>6.9999999999999999E-4</v>
      </c>
      <c r="BE149" s="280">
        <v>3</v>
      </c>
      <c r="BF149" s="280">
        <v>3</v>
      </c>
      <c r="BG149" s="280">
        <v>2</v>
      </c>
      <c r="BH149" s="280">
        <v>0</v>
      </c>
      <c r="BI149" s="280">
        <v>0</v>
      </c>
      <c r="BJ149" s="280">
        <v>0</v>
      </c>
      <c r="BK149" s="280">
        <v>0</v>
      </c>
      <c r="BL149" s="280">
        <v>0</v>
      </c>
      <c r="BM149" s="280">
        <v>0</v>
      </c>
      <c r="BN149" s="280">
        <v>0</v>
      </c>
      <c r="BO149" s="280">
        <v>0</v>
      </c>
      <c r="BP149" s="280">
        <v>0</v>
      </c>
      <c r="BQ149" s="280">
        <v>0</v>
      </c>
      <c r="BR149" s="280">
        <v>0</v>
      </c>
      <c r="BS149" s="280">
        <v>2</v>
      </c>
      <c r="BT149" s="280">
        <v>0</v>
      </c>
      <c r="BU149" s="280">
        <v>0</v>
      </c>
      <c r="BV149" s="280">
        <v>0</v>
      </c>
      <c r="BW149" s="280">
        <v>0</v>
      </c>
      <c r="BX149" s="280">
        <v>0</v>
      </c>
      <c r="BY149" s="280">
        <v>0</v>
      </c>
      <c r="BZ149" s="280">
        <v>0</v>
      </c>
      <c r="CA149" s="280">
        <v>0</v>
      </c>
      <c r="CB149" s="280">
        <v>0</v>
      </c>
      <c r="CC149" s="280">
        <v>2</v>
      </c>
      <c r="CD149" s="855">
        <f t="shared" si="20"/>
        <v>2</v>
      </c>
      <c r="CE149" s="855">
        <f t="shared" si="21"/>
        <v>0</v>
      </c>
      <c r="CF149" s="280">
        <v>31.36</v>
      </c>
      <c r="CG149" s="280" t="s">
        <v>6159</v>
      </c>
      <c r="CH149" s="280" t="s">
        <v>451</v>
      </c>
      <c r="CI149" s="280">
        <v>6</v>
      </c>
      <c r="CJ149" s="280">
        <v>519.58900000000006</v>
      </c>
      <c r="CK149" s="280" t="s">
        <v>1552</v>
      </c>
      <c r="CL149" s="280" t="s">
        <v>451</v>
      </c>
      <c r="CM149" s="280" t="s">
        <v>451</v>
      </c>
      <c r="CN149" s="280" t="s">
        <v>451</v>
      </c>
      <c r="CO149" s="280">
        <v>0</v>
      </c>
      <c r="CP149" s="280">
        <v>0</v>
      </c>
      <c r="CQ149" s="280">
        <v>0</v>
      </c>
      <c r="CR149" s="280" t="s">
        <v>451</v>
      </c>
      <c r="CS149" s="280" t="s">
        <v>451</v>
      </c>
      <c r="CT149" s="280">
        <v>0</v>
      </c>
      <c r="CU149" s="280" t="s">
        <v>457</v>
      </c>
      <c r="CV149" s="280" t="s">
        <v>6551</v>
      </c>
      <c r="CW149" s="280">
        <v>73</v>
      </c>
      <c r="CX149" s="280" t="s">
        <v>457</v>
      </c>
      <c r="CY149" s="280" t="s">
        <v>6639</v>
      </c>
      <c r="CZ149" s="280">
        <v>194</v>
      </c>
      <c r="DA149" s="280" t="s">
        <v>451</v>
      </c>
      <c r="DB149" s="280" t="s">
        <v>451</v>
      </c>
      <c r="DC149" s="280">
        <v>0</v>
      </c>
      <c r="DD149" s="280" t="s">
        <v>451</v>
      </c>
      <c r="DE149" s="280" t="s">
        <v>451</v>
      </c>
      <c r="DF149" s="280">
        <v>0</v>
      </c>
      <c r="DG149" s="280" t="s">
        <v>451</v>
      </c>
      <c r="DH149" s="280" t="s">
        <v>451</v>
      </c>
      <c r="DI149" s="280">
        <v>0</v>
      </c>
      <c r="DJ149" s="280" t="s">
        <v>451</v>
      </c>
      <c r="DK149" s="280" t="s">
        <v>451</v>
      </c>
      <c r="DL149" s="280">
        <v>0</v>
      </c>
      <c r="DM149" s="280" t="s">
        <v>451</v>
      </c>
      <c r="DN149" s="280" t="s">
        <v>451</v>
      </c>
      <c r="DO149" s="280">
        <v>0</v>
      </c>
      <c r="DP149" s="280" t="s">
        <v>451</v>
      </c>
      <c r="DQ149" s="280" t="s">
        <v>451</v>
      </c>
      <c r="DR149" s="280">
        <v>0</v>
      </c>
      <c r="DS149" s="280" t="s">
        <v>457</v>
      </c>
      <c r="DT149" s="280" t="s">
        <v>6782</v>
      </c>
      <c r="DU149" s="280">
        <v>194</v>
      </c>
      <c r="DV149" s="280" t="s">
        <v>451</v>
      </c>
      <c r="DW149" s="280" t="s">
        <v>451</v>
      </c>
      <c r="DX149" s="280">
        <v>0</v>
      </c>
      <c r="DY149" s="280" t="s">
        <v>451</v>
      </c>
      <c r="DZ149" s="280" t="s">
        <v>451</v>
      </c>
      <c r="EA149" s="280">
        <v>0</v>
      </c>
      <c r="EB149" s="280" t="s">
        <v>451</v>
      </c>
      <c r="EC149" s="280" t="s">
        <v>451</v>
      </c>
      <c r="ED149" s="280">
        <v>0</v>
      </c>
      <c r="EE149" s="280" t="s">
        <v>457</v>
      </c>
      <c r="EF149" s="280" t="s">
        <v>6830</v>
      </c>
      <c r="EG149" s="280">
        <v>10</v>
      </c>
      <c r="EH149" s="280" t="s">
        <v>451</v>
      </c>
      <c r="EI149" s="280" t="s">
        <v>451</v>
      </c>
      <c r="EJ149" s="280">
        <v>0</v>
      </c>
      <c r="EK149" s="280" t="s">
        <v>451</v>
      </c>
      <c r="EL149" s="280" t="s">
        <v>451</v>
      </c>
      <c r="EM149" s="280">
        <v>0</v>
      </c>
      <c r="EN149" s="280"/>
      <c r="EO149" s="280"/>
      <c r="EP149" s="280"/>
      <c r="EQ149" s="280" t="s">
        <v>451</v>
      </c>
      <c r="ER149" s="280" t="s">
        <v>451</v>
      </c>
      <c r="ES149" s="280" t="s">
        <v>6994</v>
      </c>
      <c r="ET149" s="280" t="s">
        <v>451</v>
      </c>
      <c r="EU149" s="280" t="s">
        <v>451</v>
      </c>
      <c r="EV149" s="280" t="s">
        <v>451</v>
      </c>
      <c r="EW149" s="280" t="s">
        <v>451</v>
      </c>
      <c r="EX149" s="280" t="s">
        <v>451</v>
      </c>
      <c r="EY149" s="280">
        <v>0</v>
      </c>
      <c r="EZ149" s="280">
        <v>0</v>
      </c>
      <c r="FA149" s="280" t="s">
        <v>7617</v>
      </c>
      <c r="FB149" s="280" t="s">
        <v>7862</v>
      </c>
      <c r="FC149" s="280" t="s">
        <v>8092</v>
      </c>
      <c r="FD149" s="280" t="s">
        <v>1564</v>
      </c>
      <c r="FE149" s="280" t="s">
        <v>1565</v>
      </c>
      <c r="FF149" s="280" t="s">
        <v>1566</v>
      </c>
    </row>
    <row r="150" spans="5:162" ht="28" x14ac:dyDescent="0.2">
      <c r="E150" s="1101" t="s">
        <v>8723</v>
      </c>
      <c r="F150" s="1101" t="s">
        <v>8688</v>
      </c>
      <c r="G150" s="847" t="s">
        <v>38</v>
      </c>
      <c r="H150" s="847" t="s">
        <v>122</v>
      </c>
      <c r="I150" s="847" t="s">
        <v>3555</v>
      </c>
      <c r="J150" s="952" t="s">
        <v>3798</v>
      </c>
      <c r="K150" s="952" t="s">
        <v>451</v>
      </c>
      <c r="L150" s="952">
        <v>2021</v>
      </c>
      <c r="M150" s="963">
        <v>44228</v>
      </c>
      <c r="N150" s="963">
        <v>44377</v>
      </c>
      <c r="O150" s="952" t="s">
        <v>4262</v>
      </c>
      <c r="P150" s="952" t="s">
        <v>4462</v>
      </c>
      <c r="Q150" s="952" t="s">
        <v>4678</v>
      </c>
      <c r="R150" s="952" t="s">
        <v>4838</v>
      </c>
      <c r="S150" s="952" t="s">
        <v>451</v>
      </c>
      <c r="T150" s="952" t="s">
        <v>481</v>
      </c>
      <c r="U150" s="952" t="s">
        <v>451</v>
      </c>
      <c r="V150" s="952" t="s">
        <v>481</v>
      </c>
      <c r="W150" s="952"/>
      <c r="X150" s="952"/>
      <c r="Y150" s="952"/>
      <c r="Z150" s="952"/>
      <c r="AA150" s="952" t="s">
        <v>5457</v>
      </c>
      <c r="AB150" s="952" t="s">
        <v>5457</v>
      </c>
      <c r="AC150" s="952" t="s">
        <v>5751</v>
      </c>
      <c r="AD150" s="952" t="s">
        <v>5457</v>
      </c>
      <c r="AE150" s="964">
        <v>0.82699999999999996</v>
      </c>
      <c r="AF150" s="850">
        <f t="shared" si="18"/>
        <v>0.82699999999999996</v>
      </c>
      <c r="AG150" s="850">
        <f t="shared" si="19"/>
        <v>0</v>
      </c>
      <c r="AH150" s="952"/>
      <c r="AI150" s="952"/>
      <c r="AJ150" s="952"/>
      <c r="AK150" s="952">
        <v>0.82699999999999996</v>
      </c>
      <c r="AL150" s="965">
        <v>1</v>
      </c>
      <c r="AM150" s="965">
        <v>7.0000000000000001E-3</v>
      </c>
      <c r="AN150" s="952">
        <v>0</v>
      </c>
      <c r="AO150" s="952">
        <v>0</v>
      </c>
      <c r="AP150" s="952">
        <v>0</v>
      </c>
      <c r="AQ150" s="952">
        <v>0</v>
      </c>
      <c r="AR150" s="952">
        <v>0</v>
      </c>
      <c r="AS150" s="952">
        <v>0</v>
      </c>
      <c r="AT150" s="952"/>
      <c r="AU150" s="952"/>
      <c r="AV150" s="952"/>
      <c r="AW150" s="952"/>
      <c r="AX150" s="952"/>
      <c r="AY150" s="952" t="s">
        <v>451</v>
      </c>
      <c r="AZ150" s="952" t="s">
        <v>451</v>
      </c>
      <c r="BA150" s="952" t="s">
        <v>451</v>
      </c>
      <c r="BB150" s="952" t="s">
        <v>451</v>
      </c>
      <c r="BC150" s="952">
        <v>0</v>
      </c>
      <c r="BD150" s="952" t="s">
        <v>481</v>
      </c>
      <c r="BE150" s="952"/>
      <c r="BF150" s="952"/>
      <c r="BG150" s="952"/>
      <c r="BH150" s="952"/>
      <c r="BI150" s="952">
        <v>3</v>
      </c>
      <c r="BJ150" s="952"/>
      <c r="BK150" s="952"/>
      <c r="BL150" s="952"/>
      <c r="BM150" s="952"/>
      <c r="BN150" s="952"/>
      <c r="BO150" s="952"/>
      <c r="BP150" s="952"/>
      <c r="BQ150" s="952"/>
      <c r="BR150" s="952"/>
      <c r="BS150" s="952"/>
      <c r="BT150" s="952"/>
      <c r="BU150" s="952"/>
      <c r="BV150" s="952"/>
      <c r="BW150" s="952"/>
      <c r="BX150" s="952"/>
      <c r="BY150" s="952"/>
      <c r="BZ150" s="952"/>
      <c r="CA150" s="952"/>
      <c r="CB150" s="952"/>
      <c r="CC150" s="952">
        <v>3</v>
      </c>
      <c r="CD150" s="855">
        <f t="shared" si="20"/>
        <v>3</v>
      </c>
      <c r="CE150" s="855">
        <f t="shared" si="21"/>
        <v>0</v>
      </c>
      <c r="CF150" s="952">
        <v>1.333</v>
      </c>
      <c r="CG150" s="952"/>
      <c r="CH150" s="952"/>
      <c r="CI150" s="952">
        <v>25.2</v>
      </c>
      <c r="CJ150" s="952">
        <v>5.298</v>
      </c>
      <c r="CK150" s="952" t="s">
        <v>1552</v>
      </c>
      <c r="CL150" s="952" t="s">
        <v>451</v>
      </c>
      <c r="CM150" s="952"/>
      <c r="CN150" s="952"/>
      <c r="CO150" s="952"/>
      <c r="CP150" s="952"/>
      <c r="CQ150" s="952"/>
      <c r="CR150" s="952"/>
      <c r="CS150" s="952"/>
      <c r="CT150" s="952"/>
      <c r="CU150" s="952" t="s">
        <v>457</v>
      </c>
      <c r="CV150" s="952" t="s">
        <v>92</v>
      </c>
      <c r="CW150" s="952">
        <v>1333</v>
      </c>
      <c r="CX150" s="952" t="s">
        <v>451</v>
      </c>
      <c r="CY150" s="952"/>
      <c r="CZ150" s="952"/>
      <c r="DA150" s="952" t="s">
        <v>451</v>
      </c>
      <c r="DB150" s="952"/>
      <c r="DC150" s="952"/>
      <c r="DD150" s="952" t="s">
        <v>451</v>
      </c>
      <c r="DE150" s="952"/>
      <c r="DF150" s="952"/>
      <c r="DG150" s="952" t="s">
        <v>451</v>
      </c>
      <c r="DH150" s="952"/>
      <c r="DI150" s="952"/>
      <c r="DJ150" s="952" t="s">
        <v>451</v>
      </c>
      <c r="DK150" s="952"/>
      <c r="DL150" s="952"/>
      <c r="DM150" s="952" t="s">
        <v>451</v>
      </c>
      <c r="DN150" s="952"/>
      <c r="DO150" s="952"/>
      <c r="DP150" s="952" t="s">
        <v>451</v>
      </c>
      <c r="DQ150" s="952"/>
      <c r="DR150" s="952"/>
      <c r="DS150" s="952" t="s">
        <v>457</v>
      </c>
      <c r="DT150" s="952" t="s">
        <v>6731</v>
      </c>
      <c r="DU150" s="952">
        <v>1333</v>
      </c>
      <c r="DV150" s="952" t="s">
        <v>451</v>
      </c>
      <c r="DW150" s="952"/>
      <c r="DX150" s="952"/>
      <c r="DY150" s="952" t="s">
        <v>451</v>
      </c>
      <c r="DZ150" s="952"/>
      <c r="EA150" s="952"/>
      <c r="EB150" s="952" t="s">
        <v>451</v>
      </c>
      <c r="EC150" s="952"/>
      <c r="ED150" s="952"/>
      <c r="EE150" s="952" t="s">
        <v>451</v>
      </c>
      <c r="EF150" s="952"/>
      <c r="EG150" s="952"/>
      <c r="EH150" s="952" t="s">
        <v>451</v>
      </c>
      <c r="EI150" s="952"/>
      <c r="EJ150" s="952"/>
      <c r="EK150" s="952" t="s">
        <v>451</v>
      </c>
      <c r="EL150" s="952"/>
      <c r="EM150" s="952"/>
      <c r="EN150" s="952"/>
      <c r="EO150" s="952"/>
      <c r="EP150" s="952"/>
      <c r="EQ150" s="952" t="s">
        <v>451</v>
      </c>
      <c r="ER150" s="952"/>
      <c r="ES150" s="952" t="s">
        <v>6995</v>
      </c>
      <c r="ET150" s="952"/>
      <c r="EU150" s="952"/>
      <c r="EV150" s="952"/>
      <c r="EW150" s="952"/>
      <c r="EX150" s="952"/>
      <c r="EY150" s="952"/>
      <c r="EZ150" s="952"/>
      <c r="FA150" s="952" t="s">
        <v>7618</v>
      </c>
      <c r="FB150" s="952" t="s">
        <v>7863</v>
      </c>
      <c r="FC150" s="952" t="s">
        <v>8093</v>
      </c>
      <c r="FD150" s="952" t="s">
        <v>1564</v>
      </c>
      <c r="FE150" s="952" t="s">
        <v>1565</v>
      </c>
      <c r="FF150" s="952" t="s">
        <v>1566</v>
      </c>
    </row>
    <row r="151" spans="5:162" ht="64" customHeight="1" x14ac:dyDescent="0.2">
      <c r="E151" s="1101" t="s">
        <v>8723</v>
      </c>
      <c r="F151" s="1101" t="s">
        <v>8688</v>
      </c>
      <c r="G151" s="847" t="s">
        <v>38</v>
      </c>
      <c r="H151" s="847" t="s">
        <v>122</v>
      </c>
      <c r="I151" s="847" t="s">
        <v>3556</v>
      </c>
      <c r="J151" s="280" t="s">
        <v>3799</v>
      </c>
      <c r="K151" s="280" t="s">
        <v>3799</v>
      </c>
      <c r="L151" s="280">
        <v>2021</v>
      </c>
      <c r="M151" s="868">
        <v>44218</v>
      </c>
      <c r="N151" s="868">
        <v>44544</v>
      </c>
      <c r="O151" s="280" t="s">
        <v>4263</v>
      </c>
      <c r="P151" s="280" t="s">
        <v>4463</v>
      </c>
      <c r="Q151" s="280" t="s">
        <v>4679</v>
      </c>
      <c r="R151" s="280" t="s">
        <v>4839</v>
      </c>
      <c r="S151" s="280" t="s">
        <v>4263</v>
      </c>
      <c r="T151" s="280" t="s">
        <v>4463</v>
      </c>
      <c r="U151" s="280" t="s">
        <v>481</v>
      </c>
      <c r="V151" s="280" t="s">
        <v>481</v>
      </c>
      <c r="W151" s="280"/>
      <c r="X151" s="280"/>
      <c r="Y151" s="280"/>
      <c r="Z151" s="280"/>
      <c r="AA151" s="280" t="s">
        <v>5458</v>
      </c>
      <c r="AB151" s="280" t="s">
        <v>5458</v>
      </c>
      <c r="AC151" s="280" t="s">
        <v>5751</v>
      </c>
      <c r="AD151" s="280" t="s">
        <v>5458</v>
      </c>
      <c r="AE151" s="861">
        <v>1.36</v>
      </c>
      <c r="AF151" s="850">
        <f t="shared" si="18"/>
        <v>1.36</v>
      </c>
      <c r="AG151" s="850">
        <f t="shared" si="19"/>
        <v>0</v>
      </c>
      <c r="AH151" s="280"/>
      <c r="AI151" s="280"/>
      <c r="AJ151" s="280"/>
      <c r="AK151" s="280">
        <v>1.36</v>
      </c>
      <c r="AL151" s="223">
        <v>1</v>
      </c>
      <c r="AM151" s="223">
        <v>2.2244393922046485E-2</v>
      </c>
      <c r="AN151" s="280">
        <v>0</v>
      </c>
      <c r="AO151" s="280">
        <v>0</v>
      </c>
      <c r="AP151" s="280">
        <v>0</v>
      </c>
      <c r="AQ151" s="280">
        <v>0</v>
      </c>
      <c r="AR151" s="280">
        <v>0</v>
      </c>
      <c r="AS151" s="280">
        <v>0</v>
      </c>
      <c r="AT151" s="280"/>
      <c r="AU151" s="280"/>
      <c r="AV151" s="280"/>
      <c r="AW151" s="280"/>
      <c r="AX151" s="280"/>
      <c r="AY151" s="280" t="s">
        <v>457</v>
      </c>
      <c r="AZ151" s="280" t="s">
        <v>6012</v>
      </c>
      <c r="BA151" s="280" t="s">
        <v>6089</v>
      </c>
      <c r="BB151" s="280" t="s">
        <v>481</v>
      </c>
      <c r="BC151" s="280">
        <v>0.2</v>
      </c>
      <c r="BD151" s="280">
        <v>4.4505763496372778E-3</v>
      </c>
      <c r="BE151" s="280">
        <v>1</v>
      </c>
      <c r="BF151" s="280">
        <v>1</v>
      </c>
      <c r="BG151" s="280">
        <v>1</v>
      </c>
      <c r="BH151" s="280" t="s">
        <v>481</v>
      </c>
      <c r="BI151" s="280" t="s">
        <v>481</v>
      </c>
      <c r="BJ151" s="280" t="s">
        <v>481</v>
      </c>
      <c r="BK151" s="280" t="s">
        <v>481</v>
      </c>
      <c r="BL151" s="280" t="s">
        <v>481</v>
      </c>
      <c r="BM151" s="280" t="s">
        <v>481</v>
      </c>
      <c r="BN151" s="280" t="s">
        <v>481</v>
      </c>
      <c r="BO151" s="280" t="s">
        <v>481</v>
      </c>
      <c r="BP151" s="280">
        <v>1</v>
      </c>
      <c r="BQ151" s="280" t="s">
        <v>481</v>
      </c>
      <c r="BR151" s="280" t="s">
        <v>481</v>
      </c>
      <c r="BS151" s="280" t="s">
        <v>481</v>
      </c>
      <c r="BT151" s="280" t="s">
        <v>481</v>
      </c>
      <c r="BU151" s="280" t="s">
        <v>481</v>
      </c>
      <c r="BV151" s="280" t="s">
        <v>481</v>
      </c>
      <c r="BW151" s="280" t="s">
        <v>481</v>
      </c>
      <c r="BX151" s="280" t="s">
        <v>481</v>
      </c>
      <c r="BY151" s="280" t="s">
        <v>481</v>
      </c>
      <c r="BZ151" s="280" t="s">
        <v>481</v>
      </c>
      <c r="CA151" s="280" t="s">
        <v>481</v>
      </c>
      <c r="CB151" s="280" t="s">
        <v>481</v>
      </c>
      <c r="CC151" s="280">
        <v>1</v>
      </c>
      <c r="CD151" s="855">
        <f t="shared" si="20"/>
        <v>1</v>
      </c>
      <c r="CE151" s="855">
        <f t="shared" si="21"/>
        <v>0</v>
      </c>
      <c r="CF151" s="280">
        <v>4.2050000000000001</v>
      </c>
      <c r="CG151" s="280" t="s">
        <v>6160</v>
      </c>
      <c r="CH151" s="280"/>
      <c r="CI151" s="280">
        <v>68.119228900048597</v>
      </c>
      <c r="CJ151" s="280">
        <v>6.173</v>
      </c>
      <c r="CK151" s="280" t="s">
        <v>1552</v>
      </c>
      <c r="CL151" s="280" t="s">
        <v>451</v>
      </c>
      <c r="CM151" s="280"/>
      <c r="CN151" s="280"/>
      <c r="CO151" s="280"/>
      <c r="CP151" s="280"/>
      <c r="CQ151" s="280">
        <v>3</v>
      </c>
      <c r="CR151" s="280" t="s">
        <v>457</v>
      </c>
      <c r="CS151" s="280" t="s">
        <v>1228</v>
      </c>
      <c r="CT151" s="280">
        <v>2060</v>
      </c>
      <c r="CU151" s="280" t="s">
        <v>457</v>
      </c>
      <c r="CV151" s="280" t="s">
        <v>6552</v>
      </c>
      <c r="CW151" s="280">
        <v>20</v>
      </c>
      <c r="CX151" s="280" t="s">
        <v>457</v>
      </c>
      <c r="CY151" s="280" t="s">
        <v>6640</v>
      </c>
      <c r="CZ151" s="280"/>
      <c r="DA151" s="280" t="s">
        <v>451</v>
      </c>
      <c r="DB151" s="280"/>
      <c r="DC151" s="280"/>
      <c r="DD151" s="280" t="s">
        <v>451</v>
      </c>
      <c r="DE151" s="280"/>
      <c r="DF151" s="280"/>
      <c r="DG151" s="280" t="s">
        <v>451</v>
      </c>
      <c r="DH151" s="280"/>
      <c r="DI151" s="280"/>
      <c r="DJ151" s="280" t="s">
        <v>451</v>
      </c>
      <c r="DK151" s="280"/>
      <c r="DL151" s="280"/>
      <c r="DM151" s="280"/>
      <c r="DN151" s="280"/>
      <c r="DO151" s="280"/>
      <c r="DP151" s="280" t="s">
        <v>451</v>
      </c>
      <c r="DQ151" s="280"/>
      <c r="DR151" s="280"/>
      <c r="DS151" s="280" t="s">
        <v>457</v>
      </c>
      <c r="DT151" s="280" t="s">
        <v>6585</v>
      </c>
      <c r="DU151" s="280"/>
      <c r="DV151" s="280" t="s">
        <v>451</v>
      </c>
      <c r="DW151" s="280"/>
      <c r="DX151" s="280"/>
      <c r="DY151" s="280" t="s">
        <v>451</v>
      </c>
      <c r="DZ151" s="280"/>
      <c r="EA151" s="280"/>
      <c r="EB151" s="280" t="s">
        <v>451</v>
      </c>
      <c r="EC151" s="280"/>
      <c r="ED151" s="280"/>
      <c r="EE151" s="280" t="s">
        <v>451</v>
      </c>
      <c r="EF151" s="280"/>
      <c r="EG151" s="280"/>
      <c r="EH151" s="280" t="s">
        <v>451</v>
      </c>
      <c r="EI151" s="280"/>
      <c r="EJ151" s="280"/>
      <c r="EK151" s="280" t="s">
        <v>451</v>
      </c>
      <c r="EL151" s="280"/>
      <c r="EM151" s="280"/>
      <c r="EN151" s="280"/>
      <c r="EO151" s="280"/>
      <c r="EP151" s="280"/>
      <c r="EQ151" s="280" t="s">
        <v>451</v>
      </c>
      <c r="ER151" s="280"/>
      <c r="ES151" s="280" t="s">
        <v>481</v>
      </c>
      <c r="ET151" s="280" t="s">
        <v>6089</v>
      </c>
      <c r="EU151" s="280" t="s">
        <v>481</v>
      </c>
      <c r="EV151" s="280" t="s">
        <v>481</v>
      </c>
      <c r="EW151" s="280" t="s">
        <v>481</v>
      </c>
      <c r="EX151" s="280" t="s">
        <v>481</v>
      </c>
      <c r="EY151" s="280" t="s">
        <v>481</v>
      </c>
      <c r="EZ151" s="280" t="s">
        <v>481</v>
      </c>
      <c r="FA151" s="280" t="s">
        <v>7619</v>
      </c>
      <c r="FB151" s="280" t="s">
        <v>7864</v>
      </c>
      <c r="FC151" s="280" t="s">
        <v>8094</v>
      </c>
      <c r="FD151" s="280" t="s">
        <v>1564</v>
      </c>
      <c r="FE151" s="280" t="s">
        <v>1565</v>
      </c>
      <c r="FF151" s="280" t="s">
        <v>1566</v>
      </c>
    </row>
    <row r="152" spans="5:162" ht="64" customHeight="1" x14ac:dyDescent="0.2">
      <c r="E152" s="1101" t="s">
        <v>8723</v>
      </c>
      <c r="F152" s="1101" t="s">
        <v>8688</v>
      </c>
      <c r="G152" s="847" t="s">
        <v>38</v>
      </c>
      <c r="H152" s="847" t="s">
        <v>122</v>
      </c>
      <c r="I152" s="847" t="s">
        <v>3557</v>
      </c>
      <c r="J152" s="280" t="s">
        <v>3800</v>
      </c>
      <c r="K152" s="280" t="s">
        <v>481</v>
      </c>
      <c r="L152" s="280">
        <v>2020</v>
      </c>
      <c r="M152" s="868">
        <v>44331</v>
      </c>
      <c r="N152" s="868">
        <v>44484</v>
      </c>
      <c r="O152" s="280" t="s">
        <v>4264</v>
      </c>
      <c r="P152" s="280" t="s">
        <v>4464</v>
      </c>
      <c r="Q152" s="280" t="s">
        <v>4680</v>
      </c>
      <c r="R152" s="280" t="s">
        <v>4840</v>
      </c>
      <c r="S152" s="280" t="s">
        <v>4993</v>
      </c>
      <c r="T152" s="280" t="s">
        <v>5162</v>
      </c>
      <c r="U152" s="280" t="s">
        <v>481</v>
      </c>
      <c r="V152" s="280" t="s">
        <v>481</v>
      </c>
      <c r="W152" s="280"/>
      <c r="X152" s="280"/>
      <c r="Y152" s="280"/>
      <c r="Z152" s="280"/>
      <c r="AA152" s="280" t="s">
        <v>5459</v>
      </c>
      <c r="AB152" s="280" t="s">
        <v>5459</v>
      </c>
      <c r="AC152" s="280" t="s">
        <v>5750</v>
      </c>
      <c r="AD152" s="280" t="s">
        <v>5459</v>
      </c>
      <c r="AE152" s="861">
        <v>0.05</v>
      </c>
      <c r="AF152" s="850">
        <f t="shared" si="18"/>
        <v>0.05</v>
      </c>
      <c r="AG152" s="850">
        <f t="shared" si="19"/>
        <v>0</v>
      </c>
      <c r="AH152" s="280"/>
      <c r="AI152" s="280"/>
      <c r="AJ152" s="280"/>
      <c r="AK152" s="280">
        <v>0.05</v>
      </c>
      <c r="AL152" s="223">
        <v>1</v>
      </c>
      <c r="AM152" s="223">
        <v>2.5000000000000001E-3</v>
      </c>
      <c r="AN152" s="280">
        <v>0</v>
      </c>
      <c r="AO152" s="280">
        <v>0</v>
      </c>
      <c r="AP152" s="280">
        <v>0</v>
      </c>
      <c r="AQ152" s="280">
        <v>0</v>
      </c>
      <c r="AR152" s="280">
        <v>0</v>
      </c>
      <c r="AS152" s="280">
        <v>0</v>
      </c>
      <c r="AT152" s="280"/>
      <c r="AU152" s="280"/>
      <c r="AV152" s="280"/>
      <c r="AW152" s="280"/>
      <c r="AX152" s="280"/>
      <c r="AY152" s="280" t="s">
        <v>457</v>
      </c>
      <c r="AZ152" s="280" t="s">
        <v>481</v>
      </c>
      <c r="BA152" s="280" t="s">
        <v>481</v>
      </c>
      <c r="BB152" s="280" t="s">
        <v>6106</v>
      </c>
      <c r="BC152" s="280">
        <v>0.2</v>
      </c>
      <c r="BD152" s="280">
        <v>4.3E-3</v>
      </c>
      <c r="BE152" s="280">
        <v>4</v>
      </c>
      <c r="BF152" s="280">
        <v>2</v>
      </c>
      <c r="BG152" s="280">
        <v>2</v>
      </c>
      <c r="BH152" s="280">
        <v>0</v>
      </c>
      <c r="BI152" s="280">
        <v>0</v>
      </c>
      <c r="BJ152" s="280">
        <v>0</v>
      </c>
      <c r="BK152" s="280">
        <v>0</v>
      </c>
      <c r="BL152" s="280">
        <v>0</v>
      </c>
      <c r="BM152" s="280">
        <v>0</v>
      </c>
      <c r="BN152" s="280">
        <v>0</v>
      </c>
      <c r="BO152" s="280">
        <v>0</v>
      </c>
      <c r="BP152" s="280">
        <v>0</v>
      </c>
      <c r="BQ152" s="280">
        <v>0</v>
      </c>
      <c r="BR152" s="280">
        <v>0</v>
      </c>
      <c r="BS152" s="280">
        <v>1</v>
      </c>
      <c r="BT152" s="280">
        <v>0</v>
      </c>
      <c r="BU152" s="280">
        <v>0</v>
      </c>
      <c r="BV152" s="280">
        <v>0</v>
      </c>
      <c r="BW152" s="280">
        <v>0</v>
      </c>
      <c r="BX152" s="280">
        <v>0</v>
      </c>
      <c r="BY152" s="280">
        <v>0</v>
      </c>
      <c r="BZ152" s="280">
        <v>0</v>
      </c>
      <c r="CA152" s="280">
        <v>0</v>
      </c>
      <c r="CB152" s="280">
        <v>1</v>
      </c>
      <c r="CC152" s="280">
        <v>2</v>
      </c>
      <c r="CD152" s="855">
        <f t="shared" si="20"/>
        <v>2</v>
      </c>
      <c r="CE152" s="855">
        <f t="shared" si="21"/>
        <v>0</v>
      </c>
      <c r="CF152" s="280">
        <v>0.73399999999999999</v>
      </c>
      <c r="CG152" s="280" t="s">
        <v>481</v>
      </c>
      <c r="CH152" s="280" t="s">
        <v>481</v>
      </c>
      <c r="CI152" s="280">
        <v>32</v>
      </c>
      <c r="CJ152" s="280">
        <v>2.2890000000000001</v>
      </c>
      <c r="CK152" s="280" t="s">
        <v>1552</v>
      </c>
      <c r="CL152" s="280" t="s">
        <v>451</v>
      </c>
      <c r="CM152" s="280" t="s">
        <v>481</v>
      </c>
      <c r="CN152" s="280" t="s">
        <v>481</v>
      </c>
      <c r="CO152" s="280" t="s">
        <v>481</v>
      </c>
      <c r="CP152" s="280" t="s">
        <v>481</v>
      </c>
      <c r="CQ152" s="280">
        <v>2</v>
      </c>
      <c r="CR152" s="280" t="s">
        <v>457</v>
      </c>
      <c r="CS152" s="280" t="s">
        <v>6485</v>
      </c>
      <c r="CT152" s="280">
        <v>1806</v>
      </c>
      <c r="CU152" s="280" t="s">
        <v>457</v>
      </c>
      <c r="CV152" s="280" t="s">
        <v>6553</v>
      </c>
      <c r="CW152" s="280">
        <v>45</v>
      </c>
      <c r="CX152" s="280" t="s">
        <v>451</v>
      </c>
      <c r="CY152" s="280"/>
      <c r="CZ152" s="280"/>
      <c r="DA152" s="280" t="s">
        <v>451</v>
      </c>
      <c r="DB152" s="280"/>
      <c r="DC152" s="280"/>
      <c r="DD152" s="280" t="s">
        <v>451</v>
      </c>
      <c r="DE152" s="280"/>
      <c r="DF152" s="280"/>
      <c r="DG152" s="280" t="s">
        <v>451</v>
      </c>
      <c r="DH152" s="280"/>
      <c r="DI152" s="280"/>
      <c r="DJ152" s="280" t="s">
        <v>451</v>
      </c>
      <c r="DK152" s="280"/>
      <c r="DL152" s="280"/>
      <c r="DM152" s="280" t="s">
        <v>451</v>
      </c>
      <c r="DN152" s="280"/>
      <c r="DO152" s="280"/>
      <c r="DP152" s="280" t="s">
        <v>451</v>
      </c>
      <c r="DQ152" s="280"/>
      <c r="DR152" s="280"/>
      <c r="DS152" s="280" t="s">
        <v>457</v>
      </c>
      <c r="DT152" s="280" t="s">
        <v>6783</v>
      </c>
      <c r="DU152" s="280"/>
      <c r="DV152" s="280" t="s">
        <v>451</v>
      </c>
      <c r="DW152" s="280"/>
      <c r="DX152" s="280"/>
      <c r="DY152" s="280" t="s">
        <v>451</v>
      </c>
      <c r="DZ152" s="280"/>
      <c r="EA152" s="280"/>
      <c r="EB152" s="280" t="s">
        <v>451</v>
      </c>
      <c r="EC152" s="280"/>
      <c r="ED152" s="280"/>
      <c r="EE152" s="280" t="s">
        <v>451</v>
      </c>
      <c r="EF152" s="280"/>
      <c r="EG152" s="280"/>
      <c r="EH152" s="280" t="s">
        <v>451</v>
      </c>
      <c r="EI152" s="280"/>
      <c r="EJ152" s="280"/>
      <c r="EK152" s="280" t="s">
        <v>451</v>
      </c>
      <c r="EL152" s="280"/>
      <c r="EM152" s="280"/>
      <c r="EN152" s="280"/>
      <c r="EO152" s="280"/>
      <c r="EP152" s="280"/>
      <c r="EQ152" s="280" t="s">
        <v>451</v>
      </c>
      <c r="ER152" s="280"/>
      <c r="ES152" s="280"/>
      <c r="ET152" s="280" t="s">
        <v>7131</v>
      </c>
      <c r="EU152" s="280" t="s">
        <v>481</v>
      </c>
      <c r="EV152" s="280" t="s">
        <v>7274</v>
      </c>
      <c r="EW152" s="280" t="s">
        <v>481</v>
      </c>
      <c r="EX152" s="280" t="s">
        <v>481</v>
      </c>
      <c r="EY152" s="280" t="s">
        <v>481</v>
      </c>
      <c r="EZ152" s="280" t="s">
        <v>481</v>
      </c>
      <c r="FA152" s="280" t="s">
        <v>7620</v>
      </c>
      <c r="FB152" s="280" t="s">
        <v>7865</v>
      </c>
      <c r="FC152" s="280" t="s">
        <v>8095</v>
      </c>
      <c r="FD152" s="280" t="s">
        <v>1564</v>
      </c>
      <c r="FE152" s="280" t="s">
        <v>1565</v>
      </c>
      <c r="FF152" s="280" t="s">
        <v>1566</v>
      </c>
    </row>
    <row r="153" spans="5:162" ht="60" customHeight="1" x14ac:dyDescent="0.2">
      <c r="E153" s="1101" t="s">
        <v>8723</v>
      </c>
      <c r="F153" s="1101" t="s">
        <v>8688</v>
      </c>
      <c r="G153" s="847" t="s">
        <v>38</v>
      </c>
      <c r="H153" s="847" t="s">
        <v>122</v>
      </c>
      <c r="I153" s="847" t="s">
        <v>3558</v>
      </c>
      <c r="J153" s="280" t="s">
        <v>1708</v>
      </c>
      <c r="K153" s="280" t="s">
        <v>481</v>
      </c>
      <c r="L153" s="280">
        <v>2020</v>
      </c>
      <c r="M153" s="868">
        <v>44440</v>
      </c>
      <c r="N153" s="868" t="s">
        <v>4147</v>
      </c>
      <c r="O153" s="280" t="s">
        <v>4265</v>
      </c>
      <c r="P153" s="280" t="s">
        <v>4465</v>
      </c>
      <c r="Q153" s="280" t="s">
        <v>4681</v>
      </c>
      <c r="R153" s="280" t="s">
        <v>4841</v>
      </c>
      <c r="S153" s="280" t="s">
        <v>4994</v>
      </c>
      <c r="T153" s="280" t="s">
        <v>5163</v>
      </c>
      <c r="U153" s="280" t="s">
        <v>481</v>
      </c>
      <c r="V153" s="280" t="s">
        <v>481</v>
      </c>
      <c r="W153" s="280"/>
      <c r="X153" s="280"/>
      <c r="Y153" s="280"/>
      <c r="Z153" s="280"/>
      <c r="AA153" s="280" t="s">
        <v>5460</v>
      </c>
      <c r="AB153" s="280" t="s">
        <v>5460</v>
      </c>
      <c r="AC153" s="280" t="s">
        <v>5750</v>
      </c>
      <c r="AD153" s="280" t="s">
        <v>5460</v>
      </c>
      <c r="AE153" s="861">
        <v>0.1</v>
      </c>
      <c r="AF153" s="850">
        <f t="shared" si="18"/>
        <v>0.1</v>
      </c>
      <c r="AG153" s="850">
        <f t="shared" si="19"/>
        <v>0</v>
      </c>
      <c r="AH153" s="280"/>
      <c r="AI153" s="280"/>
      <c r="AJ153" s="280"/>
      <c r="AK153" s="280">
        <v>0.1</v>
      </c>
      <c r="AL153" s="223">
        <v>1</v>
      </c>
      <c r="AM153" s="223">
        <v>4.5999999999999999E-3</v>
      </c>
      <c r="AN153" s="280">
        <v>0</v>
      </c>
      <c r="AO153" s="280">
        <v>0</v>
      </c>
      <c r="AP153" s="280">
        <v>0</v>
      </c>
      <c r="AQ153" s="280">
        <v>0</v>
      </c>
      <c r="AR153" s="280">
        <v>0</v>
      </c>
      <c r="AS153" s="280">
        <v>0</v>
      </c>
      <c r="AT153" s="280"/>
      <c r="AU153" s="280"/>
      <c r="AV153" s="280"/>
      <c r="AW153" s="280"/>
      <c r="AX153" s="280"/>
      <c r="AY153" s="280" t="s">
        <v>451</v>
      </c>
      <c r="AZ153" s="280" t="s">
        <v>481</v>
      </c>
      <c r="BA153" s="280" t="s">
        <v>481</v>
      </c>
      <c r="BB153" s="280">
        <v>0</v>
      </c>
      <c r="BC153" s="280">
        <v>0</v>
      </c>
      <c r="BD153" s="280">
        <v>0</v>
      </c>
      <c r="BE153" s="280">
        <v>3</v>
      </c>
      <c r="BF153" s="280">
        <v>3</v>
      </c>
      <c r="BG153" s="280">
        <v>1</v>
      </c>
      <c r="BH153" s="280">
        <v>0</v>
      </c>
      <c r="BI153" s="280">
        <v>1</v>
      </c>
      <c r="BJ153" s="280">
        <v>2</v>
      </c>
      <c r="BK153" s="280">
        <v>0</v>
      </c>
      <c r="BL153" s="280">
        <v>0</v>
      </c>
      <c r="BM153" s="280">
        <v>0</v>
      </c>
      <c r="BN153" s="280">
        <v>0</v>
      </c>
      <c r="BO153" s="280">
        <v>0</v>
      </c>
      <c r="BP153" s="280">
        <v>0</v>
      </c>
      <c r="BQ153" s="280">
        <v>0</v>
      </c>
      <c r="BR153" s="280">
        <v>0</v>
      </c>
      <c r="BS153" s="280">
        <v>0</v>
      </c>
      <c r="BT153" s="280">
        <v>0</v>
      </c>
      <c r="BU153" s="280">
        <v>0</v>
      </c>
      <c r="BV153" s="280">
        <v>0</v>
      </c>
      <c r="BW153" s="280">
        <v>0</v>
      </c>
      <c r="BX153" s="280">
        <v>0</v>
      </c>
      <c r="BY153" s="280">
        <v>0</v>
      </c>
      <c r="BZ153" s="280">
        <v>0</v>
      </c>
      <c r="CA153" s="280">
        <v>0</v>
      </c>
      <c r="CB153" s="280">
        <v>0</v>
      </c>
      <c r="CC153" s="280">
        <v>3</v>
      </c>
      <c r="CD153" s="855">
        <f t="shared" si="20"/>
        <v>3</v>
      </c>
      <c r="CE153" s="855">
        <f t="shared" si="21"/>
        <v>0</v>
      </c>
      <c r="CF153" s="280">
        <v>2.6960000000000002</v>
      </c>
      <c r="CG153" s="280" t="s">
        <v>6161</v>
      </c>
      <c r="CH153" s="280" t="s">
        <v>481</v>
      </c>
      <c r="CI153" s="280">
        <v>84.5</v>
      </c>
      <c r="CJ153" s="280">
        <v>3.19</v>
      </c>
      <c r="CK153" s="280" t="s">
        <v>1552</v>
      </c>
      <c r="CL153" s="280" t="s">
        <v>451</v>
      </c>
      <c r="CM153" s="280" t="s">
        <v>481</v>
      </c>
      <c r="CN153" s="280" t="s">
        <v>481</v>
      </c>
      <c r="CO153" s="280" t="s">
        <v>481</v>
      </c>
      <c r="CP153" s="280" t="s">
        <v>481</v>
      </c>
      <c r="CQ153" s="280" t="s">
        <v>481</v>
      </c>
      <c r="CR153" s="280" t="s">
        <v>457</v>
      </c>
      <c r="CS153" s="280" t="s">
        <v>1228</v>
      </c>
      <c r="CT153" s="280">
        <v>1596</v>
      </c>
      <c r="CU153" s="280" t="s">
        <v>481</v>
      </c>
      <c r="CV153" s="280" t="s">
        <v>481</v>
      </c>
      <c r="CW153" s="280">
        <v>0</v>
      </c>
      <c r="CX153" s="280" t="s">
        <v>451</v>
      </c>
      <c r="CY153" s="280" t="s">
        <v>481</v>
      </c>
      <c r="CZ153" s="280">
        <v>0</v>
      </c>
      <c r="DA153" s="280" t="s">
        <v>451</v>
      </c>
      <c r="DB153" s="280" t="s">
        <v>481</v>
      </c>
      <c r="DC153" s="280">
        <v>0</v>
      </c>
      <c r="DD153" s="280" t="s">
        <v>451</v>
      </c>
      <c r="DE153" s="280" t="s">
        <v>481</v>
      </c>
      <c r="DF153" s="280">
        <v>0</v>
      </c>
      <c r="DG153" s="280" t="s">
        <v>451</v>
      </c>
      <c r="DH153" s="280" t="s">
        <v>481</v>
      </c>
      <c r="DI153" s="280">
        <v>0</v>
      </c>
      <c r="DJ153" s="280" t="s">
        <v>451</v>
      </c>
      <c r="DK153" s="280" t="s">
        <v>481</v>
      </c>
      <c r="DL153" s="280">
        <v>0</v>
      </c>
      <c r="DM153" s="280" t="s">
        <v>451</v>
      </c>
      <c r="DN153" s="280" t="s">
        <v>481</v>
      </c>
      <c r="DO153" s="280">
        <v>0</v>
      </c>
      <c r="DP153" s="280" t="s">
        <v>451</v>
      </c>
      <c r="DQ153" s="280" t="s">
        <v>481</v>
      </c>
      <c r="DR153" s="280">
        <v>0</v>
      </c>
      <c r="DS153" s="280" t="s">
        <v>451</v>
      </c>
      <c r="DT153" s="280" t="s">
        <v>481</v>
      </c>
      <c r="DU153" s="280">
        <v>0</v>
      </c>
      <c r="DV153" s="280" t="s">
        <v>451</v>
      </c>
      <c r="DW153" s="280" t="s">
        <v>481</v>
      </c>
      <c r="DX153" s="280">
        <v>0</v>
      </c>
      <c r="DY153" s="280" t="s">
        <v>451</v>
      </c>
      <c r="DZ153" s="280" t="s">
        <v>481</v>
      </c>
      <c r="EA153" s="280">
        <v>0</v>
      </c>
      <c r="EB153" s="280" t="s">
        <v>451</v>
      </c>
      <c r="EC153" s="280" t="s">
        <v>481</v>
      </c>
      <c r="ED153" s="280">
        <v>0</v>
      </c>
      <c r="EE153" s="280" t="s">
        <v>451</v>
      </c>
      <c r="EF153" s="280" t="s">
        <v>481</v>
      </c>
      <c r="EG153" s="280">
        <v>0</v>
      </c>
      <c r="EH153" s="280" t="s">
        <v>451</v>
      </c>
      <c r="EI153" s="280" t="s">
        <v>481</v>
      </c>
      <c r="EJ153" s="280">
        <v>0</v>
      </c>
      <c r="EK153" s="280" t="s">
        <v>451</v>
      </c>
      <c r="EL153" s="280" t="s">
        <v>481</v>
      </c>
      <c r="EM153" s="280">
        <v>0</v>
      </c>
      <c r="EN153" s="280"/>
      <c r="EO153" s="280"/>
      <c r="EP153" s="280"/>
      <c r="EQ153" s="280" t="s">
        <v>451</v>
      </c>
      <c r="ER153" s="280" t="s">
        <v>481</v>
      </c>
      <c r="ES153" s="280" t="s">
        <v>481</v>
      </c>
      <c r="ET153" s="280" t="s">
        <v>481</v>
      </c>
      <c r="EU153" s="280" t="s">
        <v>481</v>
      </c>
      <c r="EV153" s="280" t="s">
        <v>481</v>
      </c>
      <c r="EW153" s="280" t="s">
        <v>481</v>
      </c>
      <c r="EX153" s="280" t="s">
        <v>481</v>
      </c>
      <c r="EY153" s="280" t="s">
        <v>481</v>
      </c>
      <c r="EZ153" s="280"/>
      <c r="FA153" s="280" t="s">
        <v>7621</v>
      </c>
      <c r="FB153" s="280" t="s">
        <v>7866</v>
      </c>
      <c r="FC153" s="280" t="s">
        <v>8096</v>
      </c>
      <c r="FD153" s="280" t="s">
        <v>1564</v>
      </c>
      <c r="FE153" s="280" t="s">
        <v>1565</v>
      </c>
      <c r="FF153" s="280" t="s">
        <v>1566</v>
      </c>
    </row>
    <row r="154" spans="5:162" ht="69" customHeight="1" x14ac:dyDescent="0.2">
      <c r="E154" s="1101" t="s">
        <v>8723</v>
      </c>
      <c r="F154" s="1101" t="s">
        <v>8688</v>
      </c>
      <c r="G154" s="847" t="s">
        <v>38</v>
      </c>
      <c r="H154" s="847" t="s">
        <v>122</v>
      </c>
      <c r="I154" s="847" t="s">
        <v>3559</v>
      </c>
      <c r="J154" s="280" t="s">
        <v>3801</v>
      </c>
      <c r="K154" s="280" t="s">
        <v>481</v>
      </c>
      <c r="L154" s="280">
        <v>2021</v>
      </c>
      <c r="M154" s="868">
        <v>44209</v>
      </c>
      <c r="N154" s="868">
        <v>44336</v>
      </c>
      <c r="O154" s="280" t="s">
        <v>4266</v>
      </c>
      <c r="P154" s="280" t="s">
        <v>4466</v>
      </c>
      <c r="Q154" s="280" t="s">
        <v>4682</v>
      </c>
      <c r="R154" s="280" t="s">
        <v>4842</v>
      </c>
      <c r="S154" s="280" t="s">
        <v>4995</v>
      </c>
      <c r="T154" s="280" t="s">
        <v>5164</v>
      </c>
      <c r="U154" s="280" t="s">
        <v>481</v>
      </c>
      <c r="V154" s="280" t="s">
        <v>481</v>
      </c>
      <c r="W154" s="280"/>
      <c r="X154" s="280"/>
      <c r="Y154" s="280"/>
      <c r="Z154" s="280"/>
      <c r="AA154" s="280" t="s">
        <v>5461</v>
      </c>
      <c r="AB154" s="280" t="s">
        <v>5461</v>
      </c>
      <c r="AC154" s="280" t="s">
        <v>5750</v>
      </c>
      <c r="AD154" s="280" t="s">
        <v>5461</v>
      </c>
      <c r="AE154" s="861">
        <v>0.04</v>
      </c>
      <c r="AF154" s="850">
        <f t="shared" si="18"/>
        <v>4.02E-2</v>
      </c>
      <c r="AG154" s="850">
        <f t="shared" si="19"/>
        <v>1.9999999999999879E-4</v>
      </c>
      <c r="AH154" s="280"/>
      <c r="AI154" s="280"/>
      <c r="AJ154" s="280"/>
      <c r="AK154" s="280">
        <v>4.02E-2</v>
      </c>
      <c r="AL154" s="223">
        <v>1</v>
      </c>
      <c r="AM154" s="223">
        <v>2.4E-2</v>
      </c>
      <c r="AN154" s="280">
        <v>0</v>
      </c>
      <c r="AO154" s="280">
        <v>0</v>
      </c>
      <c r="AP154" s="280">
        <v>0</v>
      </c>
      <c r="AQ154" s="280">
        <v>0</v>
      </c>
      <c r="AR154" s="280">
        <v>0</v>
      </c>
      <c r="AS154" s="280">
        <v>0</v>
      </c>
      <c r="AT154" s="280"/>
      <c r="AU154" s="280"/>
      <c r="AV154" s="280"/>
      <c r="AW154" s="280"/>
      <c r="AX154" s="280"/>
      <c r="AY154" s="280" t="s">
        <v>451</v>
      </c>
      <c r="AZ154" s="280"/>
      <c r="BA154" s="280"/>
      <c r="BB154" s="280"/>
      <c r="BC154" s="280">
        <v>0.53600000000000003</v>
      </c>
      <c r="BD154" s="280">
        <v>4.1000000000000002E-2</v>
      </c>
      <c r="BE154" s="280">
        <v>4</v>
      </c>
      <c r="BF154" s="280">
        <v>4</v>
      </c>
      <c r="BG154" s="280">
        <v>2</v>
      </c>
      <c r="BH154" s="280">
        <v>0</v>
      </c>
      <c r="BI154" s="280">
        <v>0</v>
      </c>
      <c r="BJ154" s="280">
        <v>0</v>
      </c>
      <c r="BK154" s="280">
        <v>0</v>
      </c>
      <c r="BL154" s="280">
        <v>0</v>
      </c>
      <c r="BM154" s="280">
        <v>0</v>
      </c>
      <c r="BN154" s="280">
        <v>0</v>
      </c>
      <c r="BO154" s="280">
        <v>0</v>
      </c>
      <c r="BP154" s="280">
        <v>0</v>
      </c>
      <c r="BQ154" s="280">
        <v>0</v>
      </c>
      <c r="BR154" s="280">
        <v>0</v>
      </c>
      <c r="BS154" s="280">
        <v>2</v>
      </c>
      <c r="BT154" s="280">
        <v>0</v>
      </c>
      <c r="BU154" s="280">
        <v>0</v>
      </c>
      <c r="BV154" s="280">
        <v>0</v>
      </c>
      <c r="BW154" s="280">
        <v>0</v>
      </c>
      <c r="BX154" s="280">
        <v>0</v>
      </c>
      <c r="BY154" s="280">
        <v>0</v>
      </c>
      <c r="BZ154" s="280">
        <v>0</v>
      </c>
      <c r="CA154" s="280">
        <v>0</v>
      </c>
      <c r="CB154" s="280">
        <v>0</v>
      </c>
      <c r="CC154" s="280">
        <v>2</v>
      </c>
      <c r="CD154" s="855">
        <f t="shared" si="20"/>
        <v>2</v>
      </c>
      <c r="CE154" s="855">
        <f t="shared" si="21"/>
        <v>0</v>
      </c>
      <c r="CF154" s="280">
        <v>2.6789999999999998</v>
      </c>
      <c r="CG154" s="280" t="s">
        <v>6162</v>
      </c>
      <c r="CH154" s="280"/>
      <c r="CI154" s="280">
        <v>100</v>
      </c>
      <c r="CJ154" s="280">
        <v>2.5369999999999999</v>
      </c>
      <c r="CK154" s="280" t="s">
        <v>1552</v>
      </c>
      <c r="CL154" s="280" t="s">
        <v>451</v>
      </c>
      <c r="CM154" s="280"/>
      <c r="CN154" s="280"/>
      <c r="CO154" s="280"/>
      <c r="CP154" s="280"/>
      <c r="CQ154" s="280"/>
      <c r="CR154" s="280" t="s">
        <v>457</v>
      </c>
      <c r="CS154" s="280" t="s">
        <v>6486</v>
      </c>
      <c r="CT154" s="280"/>
      <c r="CU154" s="280" t="s">
        <v>457</v>
      </c>
      <c r="CV154" s="280" t="s">
        <v>862</v>
      </c>
      <c r="CW154" s="280">
        <v>1275</v>
      </c>
      <c r="CX154" s="280" t="s">
        <v>451</v>
      </c>
      <c r="CY154" s="280"/>
      <c r="CZ154" s="280"/>
      <c r="DA154" s="280" t="s">
        <v>451</v>
      </c>
      <c r="DB154" s="280"/>
      <c r="DC154" s="280"/>
      <c r="DD154" s="280" t="s">
        <v>451</v>
      </c>
      <c r="DE154" s="280"/>
      <c r="DF154" s="280"/>
      <c r="DG154" s="280" t="s">
        <v>451</v>
      </c>
      <c r="DH154" s="280"/>
      <c r="DI154" s="280"/>
      <c r="DJ154" s="280" t="s">
        <v>451</v>
      </c>
      <c r="DK154" s="280"/>
      <c r="DL154" s="280"/>
      <c r="DM154" s="280" t="s">
        <v>451</v>
      </c>
      <c r="DN154" s="280"/>
      <c r="DO154" s="280"/>
      <c r="DP154" s="280" t="s">
        <v>451</v>
      </c>
      <c r="DQ154" s="280"/>
      <c r="DR154" s="280"/>
      <c r="DS154" s="280" t="s">
        <v>457</v>
      </c>
      <c r="DT154" s="280" t="s">
        <v>862</v>
      </c>
      <c r="DU154" s="280">
        <v>1275</v>
      </c>
      <c r="DV154" s="280" t="s">
        <v>451</v>
      </c>
      <c r="DW154" s="280"/>
      <c r="DX154" s="280"/>
      <c r="DY154" s="280" t="s">
        <v>451</v>
      </c>
      <c r="DZ154" s="280"/>
      <c r="EA154" s="280"/>
      <c r="EB154" s="280" t="s">
        <v>451</v>
      </c>
      <c r="EC154" s="280"/>
      <c r="ED154" s="280"/>
      <c r="EE154" s="280" t="s">
        <v>451</v>
      </c>
      <c r="EF154" s="280"/>
      <c r="EG154" s="280"/>
      <c r="EH154" s="280" t="s">
        <v>451</v>
      </c>
      <c r="EI154" s="280"/>
      <c r="EJ154" s="280"/>
      <c r="EK154" s="280" t="s">
        <v>451</v>
      </c>
      <c r="EL154" s="280"/>
      <c r="EM154" s="280"/>
      <c r="EN154" s="280"/>
      <c r="EO154" s="280"/>
      <c r="EP154" s="280"/>
      <c r="EQ154" s="280" t="s">
        <v>451</v>
      </c>
      <c r="ER154" s="280" t="s">
        <v>451</v>
      </c>
      <c r="ES154" s="280" t="s">
        <v>451</v>
      </c>
      <c r="ET154" s="280" t="s">
        <v>7132</v>
      </c>
      <c r="EU154" s="280" t="s">
        <v>481</v>
      </c>
      <c r="EV154" s="280" t="s">
        <v>481</v>
      </c>
      <c r="EW154" s="280" t="s">
        <v>481</v>
      </c>
      <c r="EX154" s="280" t="s">
        <v>6608</v>
      </c>
      <c r="EY154" s="280">
        <v>2</v>
      </c>
      <c r="EZ154" s="280">
        <v>1275</v>
      </c>
      <c r="FA154" s="280" t="s">
        <v>7622</v>
      </c>
      <c r="FB154" s="280" t="s">
        <v>7867</v>
      </c>
      <c r="FC154" s="280" t="s">
        <v>8097</v>
      </c>
      <c r="FD154" s="280" t="s">
        <v>1564</v>
      </c>
      <c r="FE154" s="280" t="s">
        <v>1565</v>
      </c>
      <c r="FF154" s="280" t="s">
        <v>1566</v>
      </c>
    </row>
    <row r="155" spans="5:162" ht="57" customHeight="1" x14ac:dyDescent="0.2">
      <c r="E155" s="1101" t="s">
        <v>8723</v>
      </c>
      <c r="F155" s="1101" t="s">
        <v>8688</v>
      </c>
      <c r="G155" s="847" t="s">
        <v>38</v>
      </c>
      <c r="H155" s="847" t="s">
        <v>122</v>
      </c>
      <c r="I155" s="847" t="s">
        <v>3560</v>
      </c>
      <c r="J155" s="269" t="s">
        <v>3802</v>
      </c>
      <c r="K155" s="269" t="s">
        <v>3802</v>
      </c>
      <c r="L155" s="269">
        <v>2021</v>
      </c>
      <c r="M155" s="870">
        <v>44225</v>
      </c>
      <c r="N155" s="870" t="s">
        <v>1473</v>
      </c>
      <c r="O155" s="269" t="s">
        <v>4267</v>
      </c>
      <c r="P155" s="269" t="s">
        <v>4467</v>
      </c>
      <c r="Q155" s="269" t="s">
        <v>4683</v>
      </c>
      <c r="R155" s="269" t="s">
        <v>4843</v>
      </c>
      <c r="S155" s="269" t="s">
        <v>4996</v>
      </c>
      <c r="T155" s="269" t="s">
        <v>5165</v>
      </c>
      <c r="U155" s="269" t="s">
        <v>451</v>
      </c>
      <c r="V155" s="269"/>
      <c r="W155" s="269"/>
      <c r="X155" s="269"/>
      <c r="Y155" s="269"/>
      <c r="Z155" s="269"/>
      <c r="AA155" s="269" t="s">
        <v>5462</v>
      </c>
      <c r="AB155" s="269" t="s">
        <v>5462</v>
      </c>
      <c r="AC155" s="269" t="s">
        <v>5750</v>
      </c>
      <c r="AD155" s="269" t="s">
        <v>5462</v>
      </c>
      <c r="AE155" s="871">
        <v>0.08</v>
      </c>
      <c r="AF155" s="850">
        <f t="shared" si="18"/>
        <v>0.08</v>
      </c>
      <c r="AG155" s="850">
        <f t="shared" si="19"/>
        <v>0</v>
      </c>
      <c r="AH155" s="269"/>
      <c r="AI155" s="269"/>
      <c r="AJ155" s="269"/>
      <c r="AK155" s="269">
        <v>0.08</v>
      </c>
      <c r="AL155" s="224">
        <v>1</v>
      </c>
      <c r="AM155" s="224">
        <v>2.5999999999999999E-3</v>
      </c>
      <c r="AN155" s="269">
        <v>0</v>
      </c>
      <c r="AO155" s="269">
        <v>0</v>
      </c>
      <c r="AP155" s="269">
        <v>0</v>
      </c>
      <c r="AQ155" s="269">
        <v>0</v>
      </c>
      <c r="AR155" s="269">
        <v>0</v>
      </c>
      <c r="AS155" s="269">
        <v>0</v>
      </c>
      <c r="AT155" s="269"/>
      <c r="AU155" s="269"/>
      <c r="AV155" s="269"/>
      <c r="AW155" s="269"/>
      <c r="AX155" s="269"/>
      <c r="AY155" s="269" t="s">
        <v>451</v>
      </c>
      <c r="AZ155" s="269" t="s">
        <v>451</v>
      </c>
      <c r="BA155" s="269" t="s">
        <v>451</v>
      </c>
      <c r="BB155" s="269" t="s">
        <v>451</v>
      </c>
      <c r="BC155" s="269">
        <v>0.08</v>
      </c>
      <c r="BD155" s="269">
        <v>3.3E-3</v>
      </c>
      <c r="BE155" s="269">
        <v>0</v>
      </c>
      <c r="BF155" s="269">
        <v>0</v>
      </c>
      <c r="BG155" s="269">
        <v>0</v>
      </c>
      <c r="BH155" s="269">
        <v>0</v>
      </c>
      <c r="BI155" s="269">
        <v>0</v>
      </c>
      <c r="BJ155" s="269">
        <v>0</v>
      </c>
      <c r="BK155" s="269">
        <v>0</v>
      </c>
      <c r="BL155" s="269">
        <v>0</v>
      </c>
      <c r="BM155" s="269">
        <v>0</v>
      </c>
      <c r="BN155" s="269">
        <v>0</v>
      </c>
      <c r="BO155" s="269">
        <v>0</v>
      </c>
      <c r="BP155" s="269">
        <v>0</v>
      </c>
      <c r="BQ155" s="269">
        <v>0</v>
      </c>
      <c r="BR155" s="269">
        <v>0</v>
      </c>
      <c r="BS155" s="269">
        <v>0</v>
      </c>
      <c r="BT155" s="269">
        <v>0</v>
      </c>
      <c r="BU155" s="269">
        <v>0</v>
      </c>
      <c r="BV155" s="269">
        <v>0</v>
      </c>
      <c r="BW155" s="269">
        <v>0</v>
      </c>
      <c r="BX155" s="269">
        <v>0</v>
      </c>
      <c r="BY155" s="269">
        <v>0</v>
      </c>
      <c r="BZ155" s="269">
        <v>0</v>
      </c>
      <c r="CA155" s="269">
        <v>0</v>
      </c>
      <c r="CB155" s="269">
        <v>0</v>
      </c>
      <c r="CC155" s="269">
        <v>0</v>
      </c>
      <c r="CD155" s="855">
        <f t="shared" si="20"/>
        <v>0</v>
      </c>
      <c r="CE155" s="855">
        <f t="shared" si="21"/>
        <v>0</v>
      </c>
      <c r="CF155" s="269">
        <v>2.6819999999999999</v>
      </c>
      <c r="CG155" s="269" t="s">
        <v>6163</v>
      </c>
      <c r="CH155" s="269" t="s">
        <v>736</v>
      </c>
      <c r="CI155" s="269">
        <v>87</v>
      </c>
      <c r="CJ155" s="269">
        <v>3.0819999999999999</v>
      </c>
      <c r="CK155" s="269" t="s">
        <v>1552</v>
      </c>
      <c r="CL155" s="269" t="s">
        <v>451</v>
      </c>
      <c r="CM155" s="269" t="s">
        <v>451</v>
      </c>
      <c r="CN155" s="269" t="s">
        <v>451</v>
      </c>
      <c r="CO155" s="269">
        <v>0</v>
      </c>
      <c r="CP155" s="269">
        <v>0</v>
      </c>
      <c r="CQ155" s="269">
        <v>0</v>
      </c>
      <c r="CR155" s="269" t="s">
        <v>451</v>
      </c>
      <c r="CS155" s="269" t="s">
        <v>451</v>
      </c>
      <c r="CT155" s="269" t="s">
        <v>451</v>
      </c>
      <c r="CU155" s="269" t="s">
        <v>451</v>
      </c>
      <c r="CV155" s="269" t="s">
        <v>451</v>
      </c>
      <c r="CW155" s="269" t="s">
        <v>451</v>
      </c>
      <c r="CX155" s="269" t="s">
        <v>457</v>
      </c>
      <c r="CY155" s="269" t="s">
        <v>6641</v>
      </c>
      <c r="CZ155" s="269">
        <v>65</v>
      </c>
      <c r="DA155" s="269" t="s">
        <v>451</v>
      </c>
      <c r="DB155" s="269" t="s">
        <v>451</v>
      </c>
      <c r="DC155" s="269" t="s">
        <v>451</v>
      </c>
      <c r="DD155" s="269" t="s">
        <v>451</v>
      </c>
      <c r="DE155" s="269" t="s">
        <v>451</v>
      </c>
      <c r="DF155" s="269" t="s">
        <v>451</v>
      </c>
      <c r="DG155" s="269" t="s">
        <v>457</v>
      </c>
      <c r="DH155" s="269" t="s">
        <v>6668</v>
      </c>
      <c r="DI155" s="269" t="s">
        <v>451</v>
      </c>
      <c r="DJ155" s="269" t="s">
        <v>451</v>
      </c>
      <c r="DK155" s="269" t="s">
        <v>451</v>
      </c>
      <c r="DL155" s="269" t="s">
        <v>451</v>
      </c>
      <c r="DM155" s="269" t="s">
        <v>451</v>
      </c>
      <c r="DN155" s="269" t="s">
        <v>451</v>
      </c>
      <c r="DO155" s="269" t="s">
        <v>451</v>
      </c>
      <c r="DP155" s="269" t="s">
        <v>451</v>
      </c>
      <c r="DQ155" s="269" t="s">
        <v>451</v>
      </c>
      <c r="DR155" s="269" t="s">
        <v>451</v>
      </c>
      <c r="DS155" s="269" t="s">
        <v>451</v>
      </c>
      <c r="DT155" s="269" t="s">
        <v>451</v>
      </c>
      <c r="DU155" s="269" t="s">
        <v>451</v>
      </c>
      <c r="DV155" s="269" t="s">
        <v>451</v>
      </c>
      <c r="DW155" s="269" t="s">
        <v>451</v>
      </c>
      <c r="DX155" s="269" t="s">
        <v>451</v>
      </c>
      <c r="DY155" s="269" t="s">
        <v>451</v>
      </c>
      <c r="DZ155" s="269" t="s">
        <v>451</v>
      </c>
      <c r="EA155" s="269" t="s">
        <v>451</v>
      </c>
      <c r="EB155" s="269" t="s">
        <v>451</v>
      </c>
      <c r="EC155" s="269" t="s">
        <v>451</v>
      </c>
      <c r="ED155" s="269" t="s">
        <v>451</v>
      </c>
      <c r="EE155" s="269" t="s">
        <v>451</v>
      </c>
      <c r="EF155" s="269" t="s">
        <v>451</v>
      </c>
      <c r="EG155" s="269" t="s">
        <v>451</v>
      </c>
      <c r="EH155" s="269" t="s">
        <v>451</v>
      </c>
      <c r="EI155" s="269" t="s">
        <v>451</v>
      </c>
      <c r="EJ155" s="269" t="s">
        <v>451</v>
      </c>
      <c r="EK155" s="269" t="s">
        <v>451</v>
      </c>
      <c r="EL155" s="269" t="s">
        <v>451</v>
      </c>
      <c r="EM155" s="269" t="s">
        <v>451</v>
      </c>
      <c r="EN155" s="269"/>
      <c r="EO155" s="269"/>
      <c r="EP155" s="269"/>
      <c r="EQ155" s="269" t="s">
        <v>451</v>
      </c>
      <c r="ER155" s="269" t="s">
        <v>451</v>
      </c>
      <c r="ES155" s="269" t="s">
        <v>6996</v>
      </c>
      <c r="ET155" s="269" t="s">
        <v>6668</v>
      </c>
      <c r="EU155" s="269" t="s">
        <v>6668</v>
      </c>
      <c r="EV155" s="269" t="s">
        <v>6668</v>
      </c>
      <c r="EW155" s="269" t="s">
        <v>451</v>
      </c>
      <c r="EX155" s="269" t="s">
        <v>451</v>
      </c>
      <c r="EY155" s="269" t="s">
        <v>451</v>
      </c>
      <c r="EZ155" s="269" t="s">
        <v>451</v>
      </c>
      <c r="FA155" s="269" t="s">
        <v>7623</v>
      </c>
      <c r="FB155" s="269" t="s">
        <v>7868</v>
      </c>
      <c r="FC155" s="269" t="s">
        <v>8098</v>
      </c>
      <c r="FD155" s="269" t="s">
        <v>1564</v>
      </c>
      <c r="FE155" s="269" t="s">
        <v>1565</v>
      </c>
      <c r="FF155" s="269" t="s">
        <v>1566</v>
      </c>
    </row>
    <row r="156" spans="5:162" ht="64" customHeight="1" x14ac:dyDescent="0.2">
      <c r="E156" s="1101" t="s">
        <v>8723</v>
      </c>
      <c r="F156" s="1101" t="s">
        <v>8688</v>
      </c>
      <c r="G156" s="847" t="s">
        <v>38</v>
      </c>
      <c r="H156" s="847" t="s">
        <v>122</v>
      </c>
      <c r="I156" s="847" t="s">
        <v>3561</v>
      </c>
      <c r="J156" s="269" t="s">
        <v>3803</v>
      </c>
      <c r="K156" s="269" t="s">
        <v>3803</v>
      </c>
      <c r="L156" s="269">
        <v>2021</v>
      </c>
      <c r="M156" s="870">
        <v>44484</v>
      </c>
      <c r="N156" s="870">
        <v>44497</v>
      </c>
      <c r="O156" s="269" t="s">
        <v>4268</v>
      </c>
      <c r="P156" s="269" t="s">
        <v>4468</v>
      </c>
      <c r="Q156" s="269" t="s">
        <v>4684</v>
      </c>
      <c r="R156" s="269" t="s">
        <v>4844</v>
      </c>
      <c r="S156" s="269" t="s">
        <v>4997</v>
      </c>
      <c r="T156" s="269" t="s">
        <v>5166</v>
      </c>
      <c r="U156" s="269" t="s">
        <v>481</v>
      </c>
      <c r="V156" s="269"/>
      <c r="W156" s="269"/>
      <c r="X156" s="269"/>
      <c r="Y156" s="269"/>
      <c r="Z156" s="269"/>
      <c r="AA156" s="269" t="s">
        <v>5463</v>
      </c>
      <c r="AB156" s="269" t="s">
        <v>5463</v>
      </c>
      <c r="AC156" s="269" t="s">
        <v>5751</v>
      </c>
      <c r="AD156" s="269" t="s">
        <v>5463</v>
      </c>
      <c r="AE156" s="871">
        <v>0.3</v>
      </c>
      <c r="AF156" s="850">
        <f t="shared" si="18"/>
        <v>0.3</v>
      </c>
      <c r="AG156" s="850">
        <f t="shared" si="19"/>
        <v>0</v>
      </c>
      <c r="AH156" s="269"/>
      <c r="AI156" s="269"/>
      <c r="AJ156" s="269"/>
      <c r="AK156" s="269">
        <v>0.3</v>
      </c>
      <c r="AL156" s="224">
        <v>1</v>
      </c>
      <c r="AM156" s="224">
        <v>2.2000000000000001E-3</v>
      </c>
      <c r="AN156" s="269">
        <v>0</v>
      </c>
      <c r="AO156" s="269">
        <v>0</v>
      </c>
      <c r="AP156" s="269">
        <v>0</v>
      </c>
      <c r="AQ156" s="269">
        <v>0</v>
      </c>
      <c r="AR156" s="269">
        <v>0</v>
      </c>
      <c r="AS156" s="269">
        <v>0</v>
      </c>
      <c r="AT156" s="269"/>
      <c r="AU156" s="269"/>
      <c r="AV156" s="269"/>
      <c r="AW156" s="269"/>
      <c r="AX156" s="269"/>
      <c r="AY156" s="269" t="s">
        <v>451</v>
      </c>
      <c r="AZ156" s="269"/>
      <c r="BA156" s="269"/>
      <c r="BB156" s="269">
        <v>0</v>
      </c>
      <c r="BC156" s="269">
        <v>0</v>
      </c>
      <c r="BD156" s="269">
        <v>0</v>
      </c>
      <c r="BE156" s="269">
        <v>1</v>
      </c>
      <c r="BF156" s="269">
        <v>1</v>
      </c>
      <c r="BG156" s="269">
        <v>1</v>
      </c>
      <c r="BH156" s="269">
        <v>0</v>
      </c>
      <c r="BI156" s="269">
        <v>0</v>
      </c>
      <c r="BJ156" s="269">
        <v>0</v>
      </c>
      <c r="BK156" s="269">
        <v>0</v>
      </c>
      <c r="BL156" s="269">
        <v>0</v>
      </c>
      <c r="BM156" s="269">
        <v>0</v>
      </c>
      <c r="BN156" s="269">
        <v>0</v>
      </c>
      <c r="BO156" s="269">
        <v>0</v>
      </c>
      <c r="BP156" s="269">
        <v>0</v>
      </c>
      <c r="BQ156" s="269">
        <v>0</v>
      </c>
      <c r="BR156" s="269">
        <v>0</v>
      </c>
      <c r="BS156" s="269">
        <v>1</v>
      </c>
      <c r="BT156" s="269">
        <v>0</v>
      </c>
      <c r="BU156" s="269">
        <v>0</v>
      </c>
      <c r="BV156" s="269">
        <v>0</v>
      </c>
      <c r="BW156" s="269">
        <v>0</v>
      </c>
      <c r="BX156" s="269">
        <v>0</v>
      </c>
      <c r="BY156" s="269">
        <v>0</v>
      </c>
      <c r="BZ156" s="269">
        <v>0</v>
      </c>
      <c r="CA156" s="269">
        <v>0</v>
      </c>
      <c r="CB156" s="269">
        <v>0</v>
      </c>
      <c r="CC156" s="269">
        <v>1</v>
      </c>
      <c r="CD156" s="855">
        <f t="shared" si="20"/>
        <v>1</v>
      </c>
      <c r="CE156" s="855">
        <f t="shared" si="21"/>
        <v>0</v>
      </c>
      <c r="CF156" s="269">
        <v>17.561</v>
      </c>
      <c r="CG156" s="269"/>
      <c r="CH156" s="269"/>
      <c r="CI156" s="269">
        <v>100</v>
      </c>
      <c r="CJ156" s="269">
        <v>17.561</v>
      </c>
      <c r="CK156" s="269" t="s">
        <v>6322</v>
      </c>
      <c r="CL156" s="269" t="s">
        <v>451</v>
      </c>
      <c r="CM156" s="269"/>
      <c r="CN156" s="269"/>
      <c r="CO156" s="269"/>
      <c r="CP156" s="269"/>
      <c r="CQ156" s="269"/>
      <c r="CR156" s="269" t="s">
        <v>457</v>
      </c>
      <c r="CS156" s="269" t="s">
        <v>1228</v>
      </c>
      <c r="CT156" s="269">
        <v>438</v>
      </c>
      <c r="CU156" s="269" t="s">
        <v>457</v>
      </c>
      <c r="CV156" s="269" t="s">
        <v>6554</v>
      </c>
      <c r="CW156" s="269">
        <v>10</v>
      </c>
      <c r="CX156" s="269" t="s">
        <v>451</v>
      </c>
      <c r="CY156" s="269"/>
      <c r="CZ156" s="269"/>
      <c r="DA156" s="269" t="s">
        <v>451</v>
      </c>
      <c r="DB156" s="269"/>
      <c r="DC156" s="269"/>
      <c r="DD156" s="269" t="s">
        <v>451</v>
      </c>
      <c r="DE156" s="269"/>
      <c r="DF156" s="269"/>
      <c r="DG156" s="269" t="s">
        <v>451</v>
      </c>
      <c r="DH156" s="269"/>
      <c r="DI156" s="269"/>
      <c r="DJ156" s="269" t="s">
        <v>451</v>
      </c>
      <c r="DK156" s="269"/>
      <c r="DL156" s="269"/>
      <c r="DM156" s="269"/>
      <c r="DN156" s="269"/>
      <c r="DO156" s="269"/>
      <c r="DP156" s="269" t="s">
        <v>451</v>
      </c>
      <c r="DQ156" s="269"/>
      <c r="DR156" s="269"/>
      <c r="DS156" s="269" t="s">
        <v>451</v>
      </c>
      <c r="DT156" s="269"/>
      <c r="DU156" s="269"/>
      <c r="DV156" s="269" t="s">
        <v>451</v>
      </c>
      <c r="DW156" s="269"/>
      <c r="DX156" s="269"/>
      <c r="DY156" s="269" t="s">
        <v>451</v>
      </c>
      <c r="DZ156" s="269"/>
      <c r="EA156" s="269"/>
      <c r="EB156" s="269" t="s">
        <v>451</v>
      </c>
      <c r="EC156" s="269"/>
      <c r="ED156" s="269"/>
      <c r="EE156" s="269" t="s">
        <v>451</v>
      </c>
      <c r="EF156" s="269"/>
      <c r="EG156" s="269"/>
      <c r="EH156" s="269" t="s">
        <v>451</v>
      </c>
      <c r="EI156" s="269"/>
      <c r="EJ156" s="269"/>
      <c r="EK156" s="269"/>
      <c r="EL156" s="269"/>
      <c r="EM156" s="269"/>
      <c r="EN156" s="269"/>
      <c r="EO156" s="269"/>
      <c r="EP156" s="269"/>
      <c r="EQ156" s="269" t="s">
        <v>451</v>
      </c>
      <c r="ER156" s="269"/>
      <c r="ES156" s="269" t="s">
        <v>481</v>
      </c>
      <c r="ET156" s="269" t="s">
        <v>7133</v>
      </c>
      <c r="EU156" s="269" t="s">
        <v>481</v>
      </c>
      <c r="EV156" s="269" t="s">
        <v>481</v>
      </c>
      <c r="EW156" s="269" t="s">
        <v>481</v>
      </c>
      <c r="EX156" s="269" t="s">
        <v>481</v>
      </c>
      <c r="EY156" s="269">
        <v>1</v>
      </c>
      <c r="EZ156" s="269"/>
      <c r="FA156" s="269" t="s">
        <v>7624</v>
      </c>
      <c r="FB156" s="269" t="s">
        <v>7869</v>
      </c>
      <c r="FC156" s="269" t="s">
        <v>8099</v>
      </c>
      <c r="FD156" s="269" t="s">
        <v>1564</v>
      </c>
      <c r="FE156" s="269" t="s">
        <v>1565</v>
      </c>
      <c r="FF156" s="269" t="s">
        <v>1566</v>
      </c>
    </row>
    <row r="157" spans="5:162" ht="64" customHeight="1" x14ac:dyDescent="0.2">
      <c r="E157" s="1101" t="s">
        <v>8723</v>
      </c>
      <c r="F157" s="1101" t="s">
        <v>8688</v>
      </c>
      <c r="G157" s="847" t="s">
        <v>38</v>
      </c>
      <c r="H157" s="847" t="s">
        <v>122</v>
      </c>
      <c r="I157" s="847" t="s">
        <v>3562</v>
      </c>
      <c r="J157" s="269" t="s">
        <v>3804</v>
      </c>
      <c r="K157" s="269"/>
      <c r="L157" s="269">
        <v>2021</v>
      </c>
      <c r="M157" s="870">
        <v>44190</v>
      </c>
      <c r="N157" s="870">
        <v>44561</v>
      </c>
      <c r="O157" s="269" t="s">
        <v>481</v>
      </c>
      <c r="P157" s="269"/>
      <c r="Q157" s="269" t="s">
        <v>4685</v>
      </c>
      <c r="R157" s="269" t="s">
        <v>4845</v>
      </c>
      <c r="S157" s="269" t="s">
        <v>4998</v>
      </c>
      <c r="T157" s="269" t="s">
        <v>5167</v>
      </c>
      <c r="U157" s="269" t="s">
        <v>451</v>
      </c>
      <c r="V157" s="269"/>
      <c r="W157" s="269"/>
      <c r="X157" s="269"/>
      <c r="Y157" s="269"/>
      <c r="Z157" s="269"/>
      <c r="AA157" s="269" t="s">
        <v>5464</v>
      </c>
      <c r="AB157" s="269" t="s">
        <v>5464</v>
      </c>
      <c r="AC157" s="269" t="s">
        <v>5751</v>
      </c>
      <c r="AD157" s="269" t="s">
        <v>5464</v>
      </c>
      <c r="AE157" s="871">
        <v>6.9000000000000006E-2</v>
      </c>
      <c r="AF157" s="850">
        <f t="shared" si="18"/>
        <v>6.9000000000000006E-2</v>
      </c>
      <c r="AG157" s="850">
        <f t="shared" si="19"/>
        <v>0</v>
      </c>
      <c r="AH157" s="269"/>
      <c r="AI157" s="269"/>
      <c r="AJ157" s="269"/>
      <c r="AK157" s="269">
        <v>6.9000000000000006E-2</v>
      </c>
      <c r="AL157" s="224">
        <v>1</v>
      </c>
      <c r="AM157" s="224">
        <v>3.7000000000000002E-3</v>
      </c>
      <c r="AN157" s="269">
        <v>0</v>
      </c>
      <c r="AO157" s="269">
        <v>0</v>
      </c>
      <c r="AP157" s="269">
        <v>0</v>
      </c>
      <c r="AQ157" s="269">
        <v>0</v>
      </c>
      <c r="AR157" s="269">
        <v>0</v>
      </c>
      <c r="AS157" s="269">
        <v>0</v>
      </c>
      <c r="AT157" s="269"/>
      <c r="AU157" s="269"/>
      <c r="AV157" s="269"/>
      <c r="AW157" s="269"/>
      <c r="AX157" s="269"/>
      <c r="AY157" s="269" t="s">
        <v>457</v>
      </c>
      <c r="AZ157" s="269" t="s">
        <v>1862</v>
      </c>
      <c r="BA157" s="269" t="s">
        <v>6090</v>
      </c>
      <c r="BB157" s="269">
        <v>0</v>
      </c>
      <c r="BC157" s="269">
        <v>0.1</v>
      </c>
      <c r="BD157" s="269">
        <v>5.3E-3</v>
      </c>
      <c r="BE157" s="269">
        <v>2</v>
      </c>
      <c r="BF157" s="269">
        <v>2</v>
      </c>
      <c r="BG157" s="269">
        <v>2</v>
      </c>
      <c r="BH157" s="269" t="s">
        <v>481</v>
      </c>
      <c r="BI157" s="269">
        <v>1</v>
      </c>
      <c r="BJ157" s="269" t="s">
        <v>481</v>
      </c>
      <c r="BK157" s="269" t="s">
        <v>481</v>
      </c>
      <c r="BL157" s="269" t="s">
        <v>481</v>
      </c>
      <c r="BM157" s="269" t="s">
        <v>481</v>
      </c>
      <c r="BN157" s="269" t="s">
        <v>481</v>
      </c>
      <c r="BO157" s="269" t="s">
        <v>481</v>
      </c>
      <c r="BP157" s="269" t="s">
        <v>481</v>
      </c>
      <c r="BQ157" s="269" t="s">
        <v>481</v>
      </c>
      <c r="BR157" s="269" t="s">
        <v>481</v>
      </c>
      <c r="BS157" s="269">
        <v>1</v>
      </c>
      <c r="BT157" s="269" t="s">
        <v>481</v>
      </c>
      <c r="BU157" s="269" t="s">
        <v>481</v>
      </c>
      <c r="BV157" s="269" t="s">
        <v>481</v>
      </c>
      <c r="BW157" s="269" t="s">
        <v>481</v>
      </c>
      <c r="BX157" s="269" t="s">
        <v>481</v>
      </c>
      <c r="BY157" s="269" t="s">
        <v>481</v>
      </c>
      <c r="BZ157" s="269" t="s">
        <v>481</v>
      </c>
      <c r="CA157" s="269" t="s">
        <v>481</v>
      </c>
      <c r="CB157" s="269" t="s">
        <v>481</v>
      </c>
      <c r="CC157" s="269">
        <v>2</v>
      </c>
      <c r="CD157" s="855">
        <f t="shared" si="20"/>
        <v>2</v>
      </c>
      <c r="CE157" s="855">
        <f t="shared" si="21"/>
        <v>0</v>
      </c>
      <c r="CF157" s="269">
        <v>2.1349999999999998</v>
      </c>
      <c r="CG157" s="269" t="s">
        <v>481</v>
      </c>
      <c r="CH157" s="269"/>
      <c r="CI157" s="269">
        <v>100</v>
      </c>
      <c r="CJ157" s="269">
        <v>2.1349999999999998</v>
      </c>
      <c r="CK157" s="269" t="s">
        <v>1552</v>
      </c>
      <c r="CL157" s="269" t="s">
        <v>451</v>
      </c>
      <c r="CM157" s="269"/>
      <c r="CN157" s="269"/>
      <c r="CO157" s="269"/>
      <c r="CP157" s="269"/>
      <c r="CQ157" s="269">
        <v>2</v>
      </c>
      <c r="CR157" s="269" t="s">
        <v>451</v>
      </c>
      <c r="CS157" s="269"/>
      <c r="CT157" s="269"/>
      <c r="CU157" s="269" t="s">
        <v>457</v>
      </c>
      <c r="CV157" s="269" t="s">
        <v>764</v>
      </c>
      <c r="CW157" s="269">
        <v>16</v>
      </c>
      <c r="CX157" s="269" t="s">
        <v>451</v>
      </c>
      <c r="CY157" s="269"/>
      <c r="CZ157" s="269"/>
      <c r="DA157" s="269" t="s">
        <v>451</v>
      </c>
      <c r="DB157" s="269"/>
      <c r="DC157" s="269"/>
      <c r="DD157" s="269" t="s">
        <v>451</v>
      </c>
      <c r="DE157" s="269"/>
      <c r="DF157" s="269"/>
      <c r="DG157" s="269" t="s">
        <v>451</v>
      </c>
      <c r="DH157" s="269"/>
      <c r="DI157" s="269"/>
      <c r="DJ157" s="269" t="s">
        <v>451</v>
      </c>
      <c r="DK157" s="269"/>
      <c r="DL157" s="269"/>
      <c r="DM157" s="269" t="s">
        <v>451</v>
      </c>
      <c r="DN157" s="269"/>
      <c r="DO157" s="269"/>
      <c r="DP157" s="269" t="s">
        <v>451</v>
      </c>
      <c r="DQ157" s="269"/>
      <c r="DR157" s="269"/>
      <c r="DS157" s="269" t="s">
        <v>679</v>
      </c>
      <c r="DT157" s="269" t="s">
        <v>764</v>
      </c>
      <c r="DU157" s="269">
        <v>16</v>
      </c>
      <c r="DV157" s="269" t="s">
        <v>451</v>
      </c>
      <c r="DW157" s="269"/>
      <c r="DX157" s="269"/>
      <c r="DY157" s="269" t="s">
        <v>451</v>
      </c>
      <c r="DZ157" s="269"/>
      <c r="EA157" s="269"/>
      <c r="EB157" s="269" t="s">
        <v>451</v>
      </c>
      <c r="EC157" s="269"/>
      <c r="ED157" s="269"/>
      <c r="EE157" s="269" t="s">
        <v>451</v>
      </c>
      <c r="EF157" s="269"/>
      <c r="EG157" s="269"/>
      <c r="EH157" s="269" t="s">
        <v>451</v>
      </c>
      <c r="EI157" s="269"/>
      <c r="EJ157" s="269"/>
      <c r="EK157" s="269"/>
      <c r="EL157" s="269"/>
      <c r="EM157" s="269"/>
      <c r="EN157" s="269"/>
      <c r="EO157" s="269"/>
      <c r="EP157" s="269"/>
      <c r="EQ157" s="269" t="s">
        <v>451</v>
      </c>
      <c r="ER157" s="269"/>
      <c r="ES157" s="269" t="s">
        <v>451</v>
      </c>
      <c r="ET157" s="269"/>
      <c r="EU157" s="269"/>
      <c r="EV157" s="269"/>
      <c r="EW157" s="269"/>
      <c r="EX157" s="269" t="s">
        <v>451</v>
      </c>
      <c r="EY157" s="269"/>
      <c r="EZ157" s="269"/>
      <c r="FA157" s="269" t="s">
        <v>7625</v>
      </c>
      <c r="FB157" s="269" t="s">
        <v>7870</v>
      </c>
      <c r="FC157" s="269" t="s">
        <v>8100</v>
      </c>
      <c r="FD157" s="269" t="s">
        <v>1564</v>
      </c>
      <c r="FE157" s="269" t="s">
        <v>1565</v>
      </c>
      <c r="FF157" s="269" t="s">
        <v>1566</v>
      </c>
    </row>
    <row r="158" spans="5:162" ht="69" customHeight="1" x14ac:dyDescent="0.2">
      <c r="E158" s="1101" t="s">
        <v>8717</v>
      </c>
      <c r="F158" s="1101" t="s">
        <v>8687</v>
      </c>
      <c r="G158" s="847" t="s">
        <v>39</v>
      </c>
      <c r="H158" s="847" t="s">
        <v>123</v>
      </c>
      <c r="I158" s="847"/>
      <c r="J158" s="280" t="s">
        <v>1157</v>
      </c>
      <c r="K158" s="280" t="s">
        <v>1157</v>
      </c>
      <c r="L158" s="897">
        <v>2017</v>
      </c>
      <c r="M158" s="966">
        <v>44099</v>
      </c>
      <c r="N158" s="967">
        <v>44557</v>
      </c>
      <c r="O158" s="280" t="s">
        <v>1568</v>
      </c>
      <c r="P158" s="280"/>
      <c r="Q158" s="280" t="s">
        <v>1569</v>
      </c>
      <c r="R158" s="150" t="s">
        <v>1570</v>
      </c>
      <c r="S158" s="280" t="s">
        <v>451</v>
      </c>
      <c r="T158" s="280" t="s">
        <v>451</v>
      </c>
      <c r="U158" s="280" t="s">
        <v>1571</v>
      </c>
      <c r="V158" s="150" t="s">
        <v>1572</v>
      </c>
      <c r="W158" s="280" t="s">
        <v>451</v>
      </c>
      <c r="X158" s="280" t="s">
        <v>451</v>
      </c>
      <c r="Y158" s="280" t="s">
        <v>1573</v>
      </c>
      <c r="Z158" s="150" t="s">
        <v>1574</v>
      </c>
      <c r="AA158" s="280" t="s">
        <v>1575</v>
      </c>
      <c r="AB158" s="280" t="s">
        <v>1575</v>
      </c>
      <c r="AC158" s="280" t="s">
        <v>553</v>
      </c>
      <c r="AD158" s="280" t="s">
        <v>1576</v>
      </c>
      <c r="AE158" s="850">
        <f>SUM(AH158,AK158,AN158,AQ158,AT158)</f>
        <v>213.8</v>
      </c>
      <c r="AF158" s="850">
        <f t="shared" si="18"/>
        <v>213.8</v>
      </c>
      <c r="AG158" s="850">
        <f t="shared" si="19"/>
        <v>0</v>
      </c>
      <c r="AH158" s="850">
        <v>177.3</v>
      </c>
      <c r="AI158" s="851">
        <v>0.83</v>
      </c>
      <c r="AJ158" s="851">
        <f>AH158/308933.3</f>
        <v>5.739102906679209E-4</v>
      </c>
      <c r="AK158" s="850">
        <v>13.9</v>
      </c>
      <c r="AL158" s="851">
        <v>6.5000000000000002E-2</v>
      </c>
      <c r="AM158" s="851"/>
      <c r="AN158" s="850">
        <v>10</v>
      </c>
      <c r="AO158" s="850"/>
      <c r="AP158" s="851">
        <v>4.5999999999999999E-2</v>
      </c>
      <c r="AQ158" s="850">
        <v>12.6</v>
      </c>
      <c r="AR158" s="850"/>
      <c r="AS158" s="851">
        <v>5.8999999999999997E-2</v>
      </c>
      <c r="AT158" s="280"/>
      <c r="AU158" s="280" t="s">
        <v>451</v>
      </c>
      <c r="AV158" s="280" t="s">
        <v>451</v>
      </c>
      <c r="AW158" s="280" t="s">
        <v>451</v>
      </c>
      <c r="AX158" s="280" t="s">
        <v>451</v>
      </c>
      <c r="AY158" s="280" t="s">
        <v>457</v>
      </c>
      <c r="AZ158" s="280" t="s">
        <v>1577</v>
      </c>
      <c r="BA158" s="150" t="s">
        <v>1578</v>
      </c>
      <c r="BB158" s="834">
        <v>18.2</v>
      </c>
      <c r="BC158" s="852">
        <v>250</v>
      </c>
      <c r="BD158" s="851">
        <f>BC158/329659.4</f>
        <v>7.5835847544465586E-4</v>
      </c>
      <c r="BE158" s="853">
        <v>756</v>
      </c>
      <c r="BF158" s="853">
        <v>214</v>
      </c>
      <c r="BG158" s="853">
        <v>200</v>
      </c>
      <c r="BH158" s="853">
        <v>13</v>
      </c>
      <c r="BI158" s="853">
        <v>0</v>
      </c>
      <c r="BJ158" s="853">
        <v>23</v>
      </c>
      <c r="BK158" s="853">
        <v>3</v>
      </c>
      <c r="BL158" s="853">
        <v>0</v>
      </c>
      <c r="BM158" s="853">
        <v>0</v>
      </c>
      <c r="BN158" s="853">
        <v>0</v>
      </c>
      <c r="BO158" s="853">
        <v>26</v>
      </c>
      <c r="BP158" s="853">
        <v>0</v>
      </c>
      <c r="BQ158" s="853">
        <v>0</v>
      </c>
      <c r="BR158" s="853">
        <v>44</v>
      </c>
      <c r="BS158" s="853">
        <v>32</v>
      </c>
      <c r="BT158" s="853">
        <v>47</v>
      </c>
      <c r="BU158" s="853">
        <v>0</v>
      </c>
      <c r="BV158" s="853">
        <v>0</v>
      </c>
      <c r="BW158" s="853">
        <v>0</v>
      </c>
      <c r="BX158" s="853">
        <v>0</v>
      </c>
      <c r="BY158" s="853">
        <v>11</v>
      </c>
      <c r="BZ158" s="853">
        <v>0</v>
      </c>
      <c r="CA158" s="853">
        <v>0</v>
      </c>
      <c r="CB158" s="853">
        <v>0</v>
      </c>
      <c r="CC158" s="854">
        <f t="shared" si="15"/>
        <v>199</v>
      </c>
      <c r="CD158" s="855">
        <f t="shared" si="20"/>
        <v>199</v>
      </c>
      <c r="CE158" s="855">
        <f t="shared" si="21"/>
        <v>0</v>
      </c>
      <c r="CF158" s="850">
        <v>200.3</v>
      </c>
      <c r="CG158" s="834" t="s">
        <v>1579</v>
      </c>
      <c r="CH158" s="834"/>
      <c r="CI158" s="851">
        <f>CF158/CJ158</f>
        <v>7.0218269089868862E-2</v>
      </c>
      <c r="CJ158" s="850">
        <v>2852.5340000000001</v>
      </c>
      <c r="CK158" s="860" t="s">
        <v>1580</v>
      </c>
      <c r="CL158" s="834" t="s">
        <v>457</v>
      </c>
      <c r="CM158" s="280" t="s">
        <v>1581</v>
      </c>
      <c r="CN158" s="834"/>
      <c r="CO158" s="280">
        <v>9</v>
      </c>
      <c r="CP158" s="853">
        <v>0</v>
      </c>
      <c r="CQ158" s="853"/>
      <c r="CR158" s="834" t="s">
        <v>457</v>
      </c>
      <c r="CS158" s="834" t="s">
        <v>1582</v>
      </c>
      <c r="CT158" s="853">
        <v>36509</v>
      </c>
      <c r="CU158" s="834" t="s">
        <v>457</v>
      </c>
      <c r="CV158" s="834" t="s">
        <v>1583</v>
      </c>
      <c r="CW158" s="853">
        <v>5453</v>
      </c>
      <c r="CX158" s="853" t="s">
        <v>451</v>
      </c>
      <c r="CY158" s="853"/>
      <c r="CZ158" s="853"/>
      <c r="DA158" s="853" t="s">
        <v>451</v>
      </c>
      <c r="DB158" s="853"/>
      <c r="DC158" s="853"/>
      <c r="DD158" s="834" t="s">
        <v>451</v>
      </c>
      <c r="DE158" s="834"/>
      <c r="DF158" s="853"/>
      <c r="DG158" s="834" t="s">
        <v>457</v>
      </c>
      <c r="DH158" s="834" t="s">
        <v>1584</v>
      </c>
      <c r="DI158" s="853">
        <v>6801</v>
      </c>
      <c r="DJ158" s="834" t="s">
        <v>451</v>
      </c>
      <c r="DK158" s="834"/>
      <c r="DL158" s="853"/>
      <c r="DM158" s="834" t="s">
        <v>457</v>
      </c>
      <c r="DN158" s="834" t="s">
        <v>1585</v>
      </c>
      <c r="DO158" s="853">
        <v>9330</v>
      </c>
      <c r="DP158" s="834" t="s">
        <v>451</v>
      </c>
      <c r="DQ158" s="834"/>
      <c r="DR158" s="853"/>
      <c r="DS158" s="834" t="s">
        <v>457</v>
      </c>
      <c r="DT158" s="834" t="s">
        <v>1586</v>
      </c>
      <c r="DU158" s="853">
        <v>18623</v>
      </c>
      <c r="DV158" s="853" t="s">
        <v>451</v>
      </c>
      <c r="DW158" s="853"/>
      <c r="DX158" s="853"/>
      <c r="DY158" s="834" t="s">
        <v>451</v>
      </c>
      <c r="DZ158" s="834"/>
      <c r="EA158" s="853"/>
      <c r="EB158" s="834" t="s">
        <v>451</v>
      </c>
      <c r="EC158" s="834"/>
      <c r="ED158" s="853"/>
      <c r="EE158" s="834" t="s">
        <v>457</v>
      </c>
      <c r="EF158" s="280" t="s">
        <v>1587</v>
      </c>
      <c r="EG158" s="853">
        <v>16</v>
      </c>
      <c r="EH158" s="853" t="s">
        <v>451</v>
      </c>
      <c r="EI158" s="853"/>
      <c r="EJ158" s="853"/>
      <c r="EK158" s="834" t="s">
        <v>451</v>
      </c>
      <c r="EL158" s="834"/>
      <c r="EM158" s="853"/>
      <c r="EN158" s="280" t="s">
        <v>1588</v>
      </c>
      <c r="EO158" s="280" t="s">
        <v>1589</v>
      </c>
      <c r="EP158" s="856">
        <v>206</v>
      </c>
      <c r="EQ158" s="150" t="s">
        <v>1590</v>
      </c>
      <c r="ER158" s="834"/>
      <c r="ES158" s="834" t="s">
        <v>1591</v>
      </c>
      <c r="ET158" s="150" t="s">
        <v>1592</v>
      </c>
      <c r="EU158" s="834" t="s">
        <v>1593</v>
      </c>
      <c r="EV158" s="834" t="s">
        <v>1594</v>
      </c>
      <c r="EW158" s="968" t="s">
        <v>1595</v>
      </c>
      <c r="EX158" s="834" t="s">
        <v>1596</v>
      </c>
      <c r="EY158" s="834">
        <v>24</v>
      </c>
      <c r="EZ158" s="834">
        <v>1898</v>
      </c>
      <c r="FA158" s="847" t="s">
        <v>1597</v>
      </c>
      <c r="FB158" s="847" t="s">
        <v>1598</v>
      </c>
      <c r="FC158" s="877" t="s">
        <v>1599</v>
      </c>
      <c r="FD158" s="834"/>
      <c r="FE158" s="834"/>
      <c r="FF158" s="834"/>
    </row>
    <row r="159" spans="5:162" ht="72" customHeight="1" x14ac:dyDescent="0.2">
      <c r="E159" s="1101" t="s">
        <v>8717</v>
      </c>
      <c r="F159" s="1101" t="s">
        <v>8688</v>
      </c>
      <c r="G159" s="847" t="s">
        <v>39</v>
      </c>
      <c r="H159" s="847" t="s">
        <v>123</v>
      </c>
      <c r="I159" s="280" t="s">
        <v>3563</v>
      </c>
      <c r="J159" s="269" t="s">
        <v>3805</v>
      </c>
      <c r="K159" s="269" t="s">
        <v>1708</v>
      </c>
      <c r="L159" s="269">
        <v>2018</v>
      </c>
      <c r="M159" s="870" t="s">
        <v>4030</v>
      </c>
      <c r="N159" s="870" t="s">
        <v>852</v>
      </c>
      <c r="O159" s="269" t="s">
        <v>4269</v>
      </c>
      <c r="P159" s="269" t="s">
        <v>4469</v>
      </c>
      <c r="Q159" s="269" t="s">
        <v>492</v>
      </c>
      <c r="R159" s="269"/>
      <c r="S159" s="269" t="s">
        <v>4999</v>
      </c>
      <c r="T159" s="269" t="s">
        <v>4469</v>
      </c>
      <c r="U159" s="269" t="s">
        <v>5284</v>
      </c>
      <c r="V159" s="269" t="s">
        <v>4469</v>
      </c>
      <c r="W159" s="269"/>
      <c r="X159" s="269"/>
      <c r="Y159" s="269"/>
      <c r="Z159" s="269"/>
      <c r="AA159" s="269" t="s">
        <v>5465</v>
      </c>
      <c r="AB159" s="269" t="s">
        <v>5644</v>
      </c>
      <c r="AC159" s="269" t="s">
        <v>5755</v>
      </c>
      <c r="AD159" s="269" t="s">
        <v>5878</v>
      </c>
      <c r="AE159" s="871">
        <v>44.77</v>
      </c>
      <c r="AF159" s="850">
        <f t="shared" si="18"/>
        <v>44.769999999999996</v>
      </c>
      <c r="AG159" s="850">
        <f t="shared" si="19"/>
        <v>0</v>
      </c>
      <c r="AH159" s="969"/>
      <c r="AI159" s="969"/>
      <c r="AJ159" s="969"/>
      <c r="AK159" s="269">
        <v>42.9</v>
      </c>
      <c r="AL159" s="224">
        <v>0.95820000000000005</v>
      </c>
      <c r="AM159" s="224">
        <v>1E-3</v>
      </c>
      <c r="AN159" s="269">
        <v>0.44</v>
      </c>
      <c r="AO159" s="269"/>
      <c r="AP159" s="872">
        <v>9.7999999999999997E-3</v>
      </c>
      <c r="AQ159" s="269">
        <v>1.43</v>
      </c>
      <c r="AR159" s="269"/>
      <c r="AS159" s="872">
        <v>3.2000000000000001E-2</v>
      </c>
      <c r="AT159" s="872"/>
      <c r="AU159" s="872"/>
      <c r="AV159" s="872"/>
      <c r="AW159" s="872"/>
      <c r="AX159" s="872"/>
      <c r="AY159" s="269" t="s">
        <v>489</v>
      </c>
      <c r="AZ159" s="269" t="s">
        <v>6013</v>
      </c>
      <c r="BA159" s="269"/>
      <c r="BB159" s="269" t="s">
        <v>6105</v>
      </c>
      <c r="BC159" s="269">
        <v>58.62</v>
      </c>
      <c r="BD159" s="872">
        <v>1.4E-3</v>
      </c>
      <c r="BE159" s="269">
        <v>18</v>
      </c>
      <c r="BF159" s="269">
        <v>14</v>
      </c>
      <c r="BG159" s="269" t="s">
        <v>6121</v>
      </c>
      <c r="BH159" s="269"/>
      <c r="BI159" s="269"/>
      <c r="BJ159" s="269"/>
      <c r="BK159" s="269"/>
      <c r="BL159" s="269"/>
      <c r="BM159" s="269"/>
      <c r="BN159" s="269"/>
      <c r="BO159" s="269"/>
      <c r="BP159" s="269"/>
      <c r="BQ159" s="269"/>
      <c r="BR159" s="269">
        <v>1</v>
      </c>
      <c r="BS159" s="269">
        <v>8</v>
      </c>
      <c r="BT159" s="269"/>
      <c r="BU159" s="269"/>
      <c r="BV159" s="269"/>
      <c r="BW159" s="269"/>
      <c r="BX159" s="269"/>
      <c r="BY159" s="269"/>
      <c r="BZ159" s="269"/>
      <c r="CA159" s="269"/>
      <c r="CB159" s="269"/>
      <c r="CC159" s="269">
        <v>9</v>
      </c>
      <c r="CD159" s="855">
        <f t="shared" si="20"/>
        <v>9</v>
      </c>
      <c r="CE159" s="855">
        <f t="shared" si="21"/>
        <v>0</v>
      </c>
      <c r="CF159" s="970">
        <v>1093.6279999999999</v>
      </c>
      <c r="CG159" s="269" t="s">
        <v>6164</v>
      </c>
      <c r="CH159" s="269"/>
      <c r="CI159" s="932">
        <v>1</v>
      </c>
      <c r="CJ159" s="970">
        <v>1093.6279999999999</v>
      </c>
      <c r="CK159" s="269" t="s">
        <v>6323</v>
      </c>
      <c r="CL159" s="269" t="s">
        <v>492</v>
      </c>
      <c r="CM159" s="269"/>
      <c r="CN159" s="269"/>
      <c r="CO159" s="269"/>
      <c r="CP159" s="269"/>
      <c r="CQ159" s="269"/>
      <c r="CR159" s="269" t="s">
        <v>492</v>
      </c>
      <c r="CS159" s="269"/>
      <c r="CT159" s="269"/>
      <c r="CU159" s="269" t="s">
        <v>489</v>
      </c>
      <c r="CV159" s="269" t="s">
        <v>6555</v>
      </c>
      <c r="CW159" s="269">
        <v>115</v>
      </c>
      <c r="CX159" s="269" t="s">
        <v>492</v>
      </c>
      <c r="CY159" s="269"/>
      <c r="CZ159" s="269"/>
      <c r="DA159" s="269" t="s">
        <v>492</v>
      </c>
      <c r="DB159" s="269"/>
      <c r="DC159" s="269"/>
      <c r="DD159" s="269" t="s">
        <v>492</v>
      </c>
      <c r="DE159" s="269"/>
      <c r="DF159" s="269"/>
      <c r="DG159" s="269" t="s">
        <v>492</v>
      </c>
      <c r="DH159" s="269"/>
      <c r="DI159" s="269"/>
      <c r="DJ159" s="269" t="s">
        <v>492</v>
      </c>
      <c r="DK159" s="269"/>
      <c r="DL159" s="269"/>
      <c r="DM159" s="269" t="s">
        <v>489</v>
      </c>
      <c r="DN159" s="269" t="s">
        <v>6718</v>
      </c>
      <c r="DO159" s="269">
        <v>739</v>
      </c>
      <c r="DP159" s="269" t="s">
        <v>489</v>
      </c>
      <c r="DQ159" s="269" t="s">
        <v>6747</v>
      </c>
      <c r="DR159" s="269" t="s">
        <v>6775</v>
      </c>
      <c r="DS159" s="269" t="s">
        <v>492</v>
      </c>
      <c r="DT159" s="269"/>
      <c r="DU159" s="269"/>
      <c r="DV159" s="269" t="s">
        <v>492</v>
      </c>
      <c r="DW159" s="269"/>
      <c r="DX159" s="269"/>
      <c r="DY159" s="269" t="s">
        <v>492</v>
      </c>
      <c r="DZ159" s="269"/>
      <c r="EA159" s="269"/>
      <c r="EB159" s="269" t="s">
        <v>492</v>
      </c>
      <c r="EC159" s="269"/>
      <c r="ED159" s="269"/>
      <c r="EE159" s="269" t="s">
        <v>492</v>
      </c>
      <c r="EF159" s="269"/>
      <c r="EG159" s="269"/>
      <c r="EH159" s="269" t="s">
        <v>489</v>
      </c>
      <c r="EI159" s="269" t="s">
        <v>6878</v>
      </c>
      <c r="EJ159" s="269">
        <v>36</v>
      </c>
      <c r="EK159" s="269" t="s">
        <v>492</v>
      </c>
      <c r="EL159" s="269"/>
      <c r="EM159" s="269"/>
      <c r="EN159" s="269"/>
      <c r="EO159" s="269"/>
      <c r="EP159" s="269"/>
      <c r="EQ159" s="269" t="s">
        <v>492</v>
      </c>
      <c r="ER159" s="269"/>
      <c r="ES159" s="269" t="s">
        <v>6997</v>
      </c>
      <c r="ET159" s="269"/>
      <c r="EU159" s="269"/>
      <c r="EV159" s="269" t="s">
        <v>7275</v>
      </c>
      <c r="EW159" s="269" t="s">
        <v>7394</v>
      </c>
      <c r="EX159" s="269" t="s">
        <v>492</v>
      </c>
      <c r="EY159" s="269"/>
      <c r="EZ159" s="269"/>
      <c r="FA159" s="269" t="s">
        <v>7626</v>
      </c>
      <c r="FB159" s="269" t="s">
        <v>7871</v>
      </c>
      <c r="FC159" s="269" t="s">
        <v>8101</v>
      </c>
      <c r="FD159" s="269" t="s">
        <v>8272</v>
      </c>
      <c r="FE159" s="269" t="s">
        <v>8318</v>
      </c>
      <c r="FF159" s="269" t="s">
        <v>8361</v>
      </c>
    </row>
    <row r="160" spans="5:162" x14ac:dyDescent="0.2">
      <c r="E160" s="1101"/>
      <c r="F160" s="1101"/>
      <c r="G160" s="847" t="s">
        <v>3461</v>
      </c>
      <c r="H160" s="847" t="s">
        <v>124</v>
      </c>
      <c r="I160" s="847"/>
      <c r="J160" s="221"/>
      <c r="K160" s="221"/>
      <c r="L160" s="221"/>
      <c r="M160" s="221"/>
      <c r="N160" s="221"/>
      <c r="O160" s="221"/>
      <c r="P160" s="221"/>
      <c r="Q160" s="221"/>
      <c r="R160" s="221"/>
      <c r="S160" s="221"/>
      <c r="T160" s="221"/>
      <c r="U160" s="221"/>
      <c r="V160" s="221"/>
      <c r="W160" s="221"/>
      <c r="X160" s="221"/>
      <c r="Y160" s="221"/>
      <c r="Z160" s="221"/>
      <c r="AA160" s="221"/>
      <c r="AB160" s="221"/>
      <c r="AC160" s="221"/>
      <c r="AD160" s="221"/>
      <c r="AE160" s="235"/>
      <c r="AF160" s="850">
        <f t="shared" si="18"/>
        <v>0</v>
      </c>
      <c r="AG160" s="850">
        <f t="shared" si="19"/>
        <v>0</v>
      </c>
      <c r="AH160" s="221"/>
      <c r="AI160" s="221"/>
      <c r="AJ160" s="221"/>
      <c r="AK160" s="221"/>
      <c r="AL160" s="221"/>
      <c r="AM160" s="221"/>
      <c r="AN160" s="221"/>
      <c r="AO160" s="221"/>
      <c r="AP160" s="221"/>
      <c r="AQ160" s="221"/>
      <c r="AR160" s="221"/>
      <c r="AS160" s="221"/>
      <c r="AT160" s="221"/>
      <c r="AU160" s="221"/>
      <c r="AV160" s="221"/>
      <c r="AW160" s="221"/>
      <c r="AX160" s="221"/>
      <c r="AY160" s="221"/>
      <c r="AZ160" s="221"/>
      <c r="BA160" s="221"/>
      <c r="BB160" s="221"/>
      <c r="BC160" s="221"/>
      <c r="BD160" s="221"/>
      <c r="BE160" s="221"/>
      <c r="BF160" s="221"/>
      <c r="BG160" s="221"/>
      <c r="BH160" s="221"/>
      <c r="BI160" s="221"/>
      <c r="BJ160" s="221"/>
      <c r="BK160" s="221"/>
      <c r="BL160" s="221"/>
      <c r="BM160" s="221"/>
      <c r="BN160" s="221"/>
      <c r="BO160" s="221"/>
      <c r="BP160" s="221"/>
      <c r="BQ160" s="221"/>
      <c r="BR160" s="221"/>
      <c r="BS160" s="221"/>
      <c r="BT160" s="221"/>
      <c r="BU160" s="221"/>
      <c r="BV160" s="221"/>
      <c r="BW160" s="221"/>
      <c r="BX160" s="221"/>
      <c r="BY160" s="221"/>
      <c r="BZ160" s="221"/>
      <c r="CA160" s="221"/>
      <c r="CB160" s="221"/>
      <c r="CC160" s="221"/>
      <c r="CD160" s="855">
        <f t="shared" si="20"/>
        <v>0</v>
      </c>
      <c r="CE160" s="855">
        <f t="shared" si="21"/>
        <v>0</v>
      </c>
      <c r="CF160" s="221"/>
      <c r="CG160" s="221"/>
      <c r="CH160" s="221"/>
      <c r="CI160" s="221"/>
      <c r="CJ160" s="221">
        <v>805.51</v>
      </c>
      <c r="CK160" s="221"/>
      <c r="CL160" s="221"/>
      <c r="CM160" s="221"/>
      <c r="CN160" s="221"/>
      <c r="CO160" s="221"/>
      <c r="CP160" s="221"/>
      <c r="CQ160" s="221"/>
      <c r="CR160" s="221"/>
      <c r="CS160" s="221"/>
      <c r="CT160" s="221"/>
      <c r="CU160" s="221"/>
      <c r="CV160" s="221"/>
      <c r="CW160" s="221"/>
      <c r="CX160" s="221"/>
      <c r="CY160" s="221"/>
      <c r="CZ160" s="221"/>
      <c r="DA160" s="221"/>
      <c r="DB160" s="221"/>
      <c r="DC160" s="221"/>
      <c r="DD160" s="221"/>
      <c r="DE160" s="221"/>
      <c r="DF160" s="221"/>
      <c r="DG160" s="221"/>
      <c r="DH160" s="221"/>
      <c r="DI160" s="221"/>
      <c r="DJ160" s="221"/>
      <c r="DK160" s="221"/>
      <c r="DL160" s="221"/>
      <c r="DM160" s="221"/>
      <c r="DN160" s="221"/>
      <c r="DO160" s="221"/>
      <c r="DP160" s="221"/>
      <c r="DQ160" s="221"/>
      <c r="DR160" s="221"/>
      <c r="DS160" s="221"/>
      <c r="DT160" s="221"/>
      <c r="DU160" s="221"/>
      <c r="DV160" s="221"/>
      <c r="DW160" s="221"/>
      <c r="DX160" s="221"/>
      <c r="DY160" s="221"/>
      <c r="DZ160" s="221"/>
      <c r="EA160" s="221"/>
      <c r="EB160" s="221"/>
      <c r="EC160" s="221"/>
      <c r="ED160" s="221"/>
      <c r="EE160" s="221"/>
      <c r="EF160" s="221"/>
      <c r="EG160" s="221"/>
      <c r="EH160" s="221"/>
      <c r="EI160" s="221"/>
      <c r="EJ160" s="221"/>
      <c r="EK160" s="221"/>
      <c r="EL160" s="221"/>
      <c r="EM160" s="221"/>
      <c r="EN160" s="221"/>
      <c r="EO160" s="221"/>
      <c r="EP160" s="221"/>
      <c r="EQ160" s="221"/>
      <c r="ER160" s="221"/>
      <c r="ES160" s="221"/>
      <c r="ET160" s="221"/>
      <c r="EU160" s="221"/>
      <c r="EV160" s="221"/>
      <c r="EW160" s="221"/>
      <c r="EX160" s="221"/>
      <c r="EY160" s="221"/>
      <c r="EZ160" s="221"/>
      <c r="FA160" s="221"/>
      <c r="FB160" s="221"/>
      <c r="FC160" s="221"/>
      <c r="FD160" s="221"/>
      <c r="FE160" s="221"/>
      <c r="FF160" s="221"/>
    </row>
    <row r="161" spans="5:162" ht="50" customHeight="1" x14ac:dyDescent="0.2">
      <c r="E161" s="1101" t="s">
        <v>8724</v>
      </c>
      <c r="F161" s="1101" t="s">
        <v>8688</v>
      </c>
      <c r="G161" s="847" t="s">
        <v>3461</v>
      </c>
      <c r="H161" s="847" t="s">
        <v>124</v>
      </c>
      <c r="I161" s="847" t="s">
        <v>3564</v>
      </c>
      <c r="J161" s="269" t="s">
        <v>3806</v>
      </c>
      <c r="K161" s="269" t="s">
        <v>3806</v>
      </c>
      <c r="L161" s="269" t="s">
        <v>3991</v>
      </c>
      <c r="M161" s="870" t="s">
        <v>4031</v>
      </c>
      <c r="N161" s="870" t="s">
        <v>4148</v>
      </c>
      <c r="O161" s="269" t="s">
        <v>4270</v>
      </c>
      <c r="P161" s="269" t="s">
        <v>4470</v>
      </c>
      <c r="Q161" s="269" t="s">
        <v>4686</v>
      </c>
      <c r="R161" s="269" t="s">
        <v>4846</v>
      </c>
      <c r="S161" s="269" t="s">
        <v>5000</v>
      </c>
      <c r="T161" s="269" t="s">
        <v>5168</v>
      </c>
      <c r="U161" s="269" t="s">
        <v>5285</v>
      </c>
      <c r="V161" s="269" t="s">
        <v>5344</v>
      </c>
      <c r="W161" s="269"/>
      <c r="X161" s="269"/>
      <c r="Y161" s="269"/>
      <c r="Z161" s="269"/>
      <c r="AA161" s="269" t="s">
        <v>5466</v>
      </c>
      <c r="AB161" s="269" t="s">
        <v>5645</v>
      </c>
      <c r="AC161" s="269" t="s">
        <v>553</v>
      </c>
      <c r="AD161" s="269" t="s">
        <v>5879</v>
      </c>
      <c r="AE161" s="871">
        <v>0.64200000000000002</v>
      </c>
      <c r="AF161" s="850">
        <f t="shared" si="18"/>
        <v>0.64200000000000002</v>
      </c>
      <c r="AG161" s="850">
        <f t="shared" si="19"/>
        <v>0</v>
      </c>
      <c r="AH161" s="969"/>
      <c r="AI161" s="969"/>
      <c r="AJ161" s="969"/>
      <c r="AK161" s="269">
        <v>0.60599999999999998</v>
      </c>
      <c r="AL161" s="224">
        <v>0.94</v>
      </c>
      <c r="AM161" s="224">
        <v>5.9999999999999995E-4</v>
      </c>
      <c r="AN161" s="269">
        <v>3.1E-2</v>
      </c>
      <c r="AO161" s="269"/>
      <c r="AP161" s="872">
        <v>0.05</v>
      </c>
      <c r="AQ161" s="269">
        <v>5.0000000000000001E-3</v>
      </c>
      <c r="AR161" s="269"/>
      <c r="AS161" s="872">
        <v>0.01</v>
      </c>
      <c r="AT161" s="872"/>
      <c r="AU161" s="872"/>
      <c r="AV161" s="872"/>
      <c r="AW161" s="872"/>
      <c r="AX161" s="872"/>
      <c r="AY161" s="269" t="s">
        <v>457</v>
      </c>
      <c r="AZ161" s="269" t="s">
        <v>6014</v>
      </c>
      <c r="BA161" s="269"/>
      <c r="BB161" s="269"/>
      <c r="BC161" s="269">
        <v>0.71699999999999997</v>
      </c>
      <c r="BD161" s="872">
        <v>8.9999999999999998E-4</v>
      </c>
      <c r="BE161" s="269">
        <v>1</v>
      </c>
      <c r="BF161" s="269">
        <v>1</v>
      </c>
      <c r="BG161" s="269">
        <v>1</v>
      </c>
      <c r="BH161" s="269"/>
      <c r="BI161" s="269"/>
      <c r="BJ161" s="269"/>
      <c r="BK161" s="269"/>
      <c r="BL161" s="269"/>
      <c r="BM161" s="269"/>
      <c r="BN161" s="269"/>
      <c r="BO161" s="269"/>
      <c r="BP161" s="269"/>
      <c r="BQ161" s="269"/>
      <c r="BR161" s="269">
        <v>1</v>
      </c>
      <c r="BS161" s="269"/>
      <c r="BT161" s="269"/>
      <c r="BU161" s="269"/>
      <c r="BV161" s="269"/>
      <c r="BW161" s="269"/>
      <c r="BX161" s="269"/>
      <c r="BY161" s="269"/>
      <c r="BZ161" s="269"/>
      <c r="CA161" s="269"/>
      <c r="CB161" s="269"/>
      <c r="CC161" s="836">
        <v>1</v>
      </c>
      <c r="CD161" s="855">
        <f t="shared" si="20"/>
        <v>1</v>
      </c>
      <c r="CE161" s="855">
        <f t="shared" si="21"/>
        <v>0</v>
      </c>
      <c r="CF161" s="269">
        <v>1.034</v>
      </c>
      <c r="CG161" s="269"/>
      <c r="CH161" s="269"/>
      <c r="CI161" s="269">
        <v>4.3</v>
      </c>
      <c r="CJ161" s="269">
        <v>24.298999999999999</v>
      </c>
      <c r="CK161" s="269" t="s">
        <v>6324</v>
      </c>
      <c r="CL161" s="269" t="s">
        <v>451</v>
      </c>
      <c r="CM161" s="269"/>
      <c r="CN161" s="269"/>
      <c r="CO161" s="269"/>
      <c r="CP161" s="269"/>
      <c r="CQ161" s="269"/>
      <c r="CR161" s="269" t="s">
        <v>451</v>
      </c>
      <c r="CS161" s="269"/>
      <c r="CT161" s="269"/>
      <c r="CU161" s="269" t="s">
        <v>457</v>
      </c>
      <c r="CV161" s="269" t="s">
        <v>6556</v>
      </c>
      <c r="CW161" s="269">
        <v>74</v>
      </c>
      <c r="CX161" s="269" t="s">
        <v>451</v>
      </c>
      <c r="CY161" s="269"/>
      <c r="CZ161" s="269"/>
      <c r="DA161" s="269" t="s">
        <v>451</v>
      </c>
      <c r="DB161" s="269"/>
      <c r="DC161" s="269"/>
      <c r="DD161" s="269" t="s">
        <v>451</v>
      </c>
      <c r="DE161" s="269"/>
      <c r="DF161" s="269"/>
      <c r="DG161" s="269" t="s">
        <v>451</v>
      </c>
      <c r="DH161" s="269"/>
      <c r="DI161" s="269"/>
      <c r="DJ161" s="269" t="s">
        <v>451</v>
      </c>
      <c r="DK161" s="269"/>
      <c r="DL161" s="269"/>
      <c r="DM161" s="269"/>
      <c r="DN161" s="269"/>
      <c r="DO161" s="269"/>
      <c r="DP161" s="269" t="s">
        <v>451</v>
      </c>
      <c r="DQ161" s="269"/>
      <c r="DR161" s="269"/>
      <c r="DS161" s="269" t="s">
        <v>457</v>
      </c>
      <c r="DT161" s="269" t="s">
        <v>6556</v>
      </c>
      <c r="DU161" s="269">
        <v>74</v>
      </c>
      <c r="DV161" s="269" t="s">
        <v>451</v>
      </c>
      <c r="DW161" s="269"/>
      <c r="DX161" s="269"/>
      <c r="DY161" s="269" t="s">
        <v>451</v>
      </c>
      <c r="DZ161" s="269"/>
      <c r="EA161" s="269"/>
      <c r="EB161" s="269" t="s">
        <v>451</v>
      </c>
      <c r="EC161" s="269"/>
      <c r="ED161" s="269"/>
      <c r="EE161" s="269" t="s">
        <v>451</v>
      </c>
      <c r="EF161" s="269"/>
      <c r="EG161" s="269"/>
      <c r="EH161" s="269" t="s">
        <v>451</v>
      </c>
      <c r="EI161" s="269"/>
      <c r="EJ161" s="269"/>
      <c r="EK161" s="269"/>
      <c r="EL161" s="269"/>
      <c r="EM161" s="269"/>
      <c r="EN161" s="269"/>
      <c r="EO161" s="269"/>
      <c r="EP161" s="269"/>
      <c r="EQ161" s="269" t="s">
        <v>451</v>
      </c>
      <c r="ER161" s="269"/>
      <c r="ES161" s="269"/>
      <c r="ET161" s="269"/>
      <c r="EU161" s="269"/>
      <c r="EV161" s="269"/>
      <c r="EW161" s="269"/>
      <c r="EX161" s="269"/>
      <c r="EY161" s="269"/>
      <c r="EZ161" s="269"/>
      <c r="FA161" s="269" t="s">
        <v>7627</v>
      </c>
      <c r="FB161" s="269">
        <v>83525237012</v>
      </c>
      <c r="FC161" s="269" t="s">
        <v>8102</v>
      </c>
      <c r="FD161" s="269"/>
      <c r="FE161" s="269"/>
      <c r="FF161" s="269"/>
    </row>
    <row r="162" spans="5:162" ht="36" customHeight="1" x14ac:dyDescent="0.2">
      <c r="E162" s="1101" t="s">
        <v>8717</v>
      </c>
      <c r="F162" s="1101" t="s">
        <v>8688</v>
      </c>
      <c r="G162" s="847" t="s">
        <v>3461</v>
      </c>
      <c r="H162" s="847" t="s">
        <v>124</v>
      </c>
      <c r="I162" s="280" t="s">
        <v>3565</v>
      </c>
      <c r="J162" s="269" t="s">
        <v>3807</v>
      </c>
      <c r="K162" s="269" t="s">
        <v>3933</v>
      </c>
      <c r="L162" s="269">
        <v>2021</v>
      </c>
      <c r="M162" s="870" t="s">
        <v>4032</v>
      </c>
      <c r="N162" s="870" t="s">
        <v>4149</v>
      </c>
      <c r="O162" s="269"/>
      <c r="P162" s="269"/>
      <c r="Q162" s="269"/>
      <c r="R162" s="269"/>
      <c r="S162" s="269" t="s">
        <v>5001</v>
      </c>
      <c r="T162" s="269"/>
      <c r="U162" s="269" t="s">
        <v>5286</v>
      </c>
      <c r="V162" s="269"/>
      <c r="W162" s="269"/>
      <c r="X162" s="269"/>
      <c r="Y162" s="269"/>
      <c r="Z162" s="269"/>
      <c r="AA162" s="269" t="s">
        <v>5467</v>
      </c>
      <c r="AB162" s="269" t="s">
        <v>5467</v>
      </c>
      <c r="AC162" s="269" t="s">
        <v>5756</v>
      </c>
      <c r="AD162" s="269" t="s">
        <v>5467</v>
      </c>
      <c r="AE162" s="871">
        <v>1.2</v>
      </c>
      <c r="AF162" s="850">
        <f t="shared" si="18"/>
        <v>1.2</v>
      </c>
      <c r="AG162" s="850">
        <f t="shared" si="19"/>
        <v>0</v>
      </c>
      <c r="AH162" s="969"/>
      <c r="AI162" s="969"/>
      <c r="AJ162" s="969"/>
      <c r="AK162" s="269">
        <v>0.3</v>
      </c>
      <c r="AL162" s="872">
        <v>0.5</v>
      </c>
      <c r="AM162" s="872">
        <v>0.5</v>
      </c>
      <c r="AN162" s="269">
        <v>0.3</v>
      </c>
      <c r="AO162" s="872">
        <v>0</v>
      </c>
      <c r="AP162" s="872">
        <v>0</v>
      </c>
      <c r="AQ162" s="269">
        <v>0.3</v>
      </c>
      <c r="AR162" s="269">
        <v>0.3</v>
      </c>
      <c r="AS162" s="872">
        <v>0.5</v>
      </c>
      <c r="AT162" s="872"/>
      <c r="AU162" s="872"/>
      <c r="AV162" s="872"/>
      <c r="AW162" s="872"/>
      <c r="AX162" s="872"/>
      <c r="AY162" s="269" t="s">
        <v>457</v>
      </c>
      <c r="AZ162" s="269" t="s">
        <v>6015</v>
      </c>
      <c r="BA162" s="269"/>
      <c r="BB162" s="872">
        <v>3.0000000000000001E-3</v>
      </c>
      <c r="BC162" s="269">
        <v>0.3</v>
      </c>
      <c r="BD162" s="872">
        <v>0.5</v>
      </c>
      <c r="BE162" s="269">
        <v>16</v>
      </c>
      <c r="BF162" s="269">
        <v>4</v>
      </c>
      <c r="BG162" s="269">
        <v>4</v>
      </c>
      <c r="BH162" s="269">
        <v>0</v>
      </c>
      <c r="BI162" s="269">
        <v>0</v>
      </c>
      <c r="BJ162" s="269">
        <v>0</v>
      </c>
      <c r="BK162" s="269">
        <v>0</v>
      </c>
      <c r="BL162" s="269">
        <v>0</v>
      </c>
      <c r="BM162" s="269">
        <v>0</v>
      </c>
      <c r="BN162" s="269">
        <v>0</v>
      </c>
      <c r="BO162" s="269">
        <v>0</v>
      </c>
      <c r="BP162" s="269">
        <v>0</v>
      </c>
      <c r="BQ162" s="269">
        <v>0</v>
      </c>
      <c r="BR162" s="269">
        <v>4</v>
      </c>
      <c r="BS162" s="269">
        <v>0</v>
      </c>
      <c r="BT162" s="269">
        <v>0</v>
      </c>
      <c r="BU162" s="269">
        <v>0</v>
      </c>
      <c r="BV162" s="269">
        <v>0</v>
      </c>
      <c r="BW162" s="269">
        <v>0</v>
      </c>
      <c r="BX162" s="269">
        <v>0</v>
      </c>
      <c r="BY162" s="269">
        <v>0</v>
      </c>
      <c r="BZ162" s="269">
        <v>0</v>
      </c>
      <c r="CA162" s="269">
        <v>0</v>
      </c>
      <c r="CB162" s="269">
        <v>0</v>
      </c>
      <c r="CC162" s="836">
        <v>4</v>
      </c>
      <c r="CD162" s="855">
        <f t="shared" si="20"/>
        <v>4</v>
      </c>
      <c r="CE162" s="855">
        <f t="shared" si="21"/>
        <v>0</v>
      </c>
      <c r="CF162" s="269">
        <v>1</v>
      </c>
      <c r="CG162" s="269" t="s">
        <v>6165</v>
      </c>
      <c r="CH162" s="269"/>
      <c r="CI162" s="269">
        <v>1.5</v>
      </c>
      <c r="CJ162" s="269">
        <v>5.5</v>
      </c>
      <c r="CK162" s="269"/>
      <c r="CL162" s="269" t="s">
        <v>679</v>
      </c>
      <c r="CM162" s="269" t="s">
        <v>6428</v>
      </c>
      <c r="CN162" s="269" t="s">
        <v>6446</v>
      </c>
      <c r="CO162" s="269">
        <v>4</v>
      </c>
      <c r="CP162" s="269">
        <v>3</v>
      </c>
      <c r="CQ162" s="269">
        <v>0</v>
      </c>
      <c r="CR162" s="269" t="s">
        <v>457</v>
      </c>
      <c r="CS162" s="269" t="s">
        <v>6487</v>
      </c>
      <c r="CT162" s="269">
        <v>16</v>
      </c>
      <c r="CU162" s="269" t="s">
        <v>457</v>
      </c>
      <c r="CV162" s="269" t="s">
        <v>6557</v>
      </c>
      <c r="CW162" s="269">
        <v>230</v>
      </c>
      <c r="CX162" s="269" t="s">
        <v>451</v>
      </c>
      <c r="CY162" s="269"/>
      <c r="CZ162" s="269"/>
      <c r="DA162" s="269" t="s">
        <v>451</v>
      </c>
      <c r="DB162" s="269"/>
      <c r="DC162" s="269"/>
      <c r="DD162" s="269" t="s">
        <v>457</v>
      </c>
      <c r="DE162" s="269" t="s">
        <v>6662</v>
      </c>
      <c r="DF162" s="269">
        <v>400</v>
      </c>
      <c r="DG162" s="269" t="s">
        <v>457</v>
      </c>
      <c r="DH162" s="269"/>
      <c r="DI162" s="269">
        <v>56</v>
      </c>
      <c r="DJ162" s="269" t="s">
        <v>451</v>
      </c>
      <c r="DK162" s="269"/>
      <c r="DL162" s="269"/>
      <c r="DM162" s="269"/>
      <c r="DN162" s="269"/>
      <c r="DO162" s="269"/>
      <c r="DP162" s="269" t="s">
        <v>457</v>
      </c>
      <c r="DQ162" s="269" t="s">
        <v>6748</v>
      </c>
      <c r="DR162" s="269">
        <v>49</v>
      </c>
      <c r="DS162" s="269" t="s">
        <v>457</v>
      </c>
      <c r="DT162" s="269" t="s">
        <v>6784</v>
      </c>
      <c r="DU162" s="269">
        <v>230</v>
      </c>
      <c r="DV162" s="269" t="s">
        <v>451</v>
      </c>
      <c r="DW162" s="269"/>
      <c r="DX162" s="269"/>
      <c r="DY162" s="269" t="s">
        <v>451</v>
      </c>
      <c r="DZ162" s="269"/>
      <c r="EA162" s="269"/>
      <c r="EB162" s="269" t="s">
        <v>451</v>
      </c>
      <c r="EC162" s="269"/>
      <c r="ED162" s="269"/>
      <c r="EE162" s="269" t="s">
        <v>6428</v>
      </c>
      <c r="EF162" s="269" t="s">
        <v>6831</v>
      </c>
      <c r="EG162" s="269">
        <v>6</v>
      </c>
      <c r="EH162" s="269" t="s">
        <v>451</v>
      </c>
      <c r="EI162" s="269"/>
      <c r="EJ162" s="269"/>
      <c r="EK162" s="269"/>
      <c r="EL162" s="269"/>
      <c r="EM162" s="269"/>
      <c r="EN162" s="269"/>
      <c r="EO162" s="269"/>
      <c r="EP162" s="269"/>
      <c r="EQ162" s="269" t="s">
        <v>457</v>
      </c>
      <c r="ER162" s="269" t="s">
        <v>6950</v>
      </c>
      <c r="ES162" s="269" t="s">
        <v>6998</v>
      </c>
      <c r="ET162" s="269"/>
      <c r="EU162" s="269" t="s">
        <v>7212</v>
      </c>
      <c r="EV162" s="269" t="s">
        <v>7276</v>
      </c>
      <c r="EW162" s="269" t="s">
        <v>7395</v>
      </c>
      <c r="EX162" s="269"/>
      <c r="EY162" s="269"/>
      <c r="EZ162" s="269"/>
      <c r="FA162" s="269" t="s">
        <v>7628</v>
      </c>
      <c r="FB162" s="269" t="s">
        <v>7872</v>
      </c>
      <c r="FC162" s="269" t="s">
        <v>8103</v>
      </c>
      <c r="FD162" s="269" t="s">
        <v>8273</v>
      </c>
      <c r="FE162" s="269" t="s">
        <v>8319</v>
      </c>
      <c r="FF162" s="269" t="s">
        <v>8362</v>
      </c>
    </row>
    <row r="163" spans="5:162" ht="44" customHeight="1" x14ac:dyDescent="0.2">
      <c r="E163" s="1101" t="s">
        <v>8717</v>
      </c>
      <c r="F163" s="1101" t="s">
        <v>8687</v>
      </c>
      <c r="G163" s="847" t="s">
        <v>40</v>
      </c>
      <c r="H163" s="847" t="s">
        <v>125</v>
      </c>
      <c r="I163" s="847"/>
      <c r="J163" s="834" t="s">
        <v>1600</v>
      </c>
      <c r="K163" s="834" t="s">
        <v>1601</v>
      </c>
      <c r="L163" s="848">
        <v>2017</v>
      </c>
      <c r="M163" s="849" t="s">
        <v>1602</v>
      </c>
      <c r="N163" s="849" t="s">
        <v>1603</v>
      </c>
      <c r="O163" s="834" t="s">
        <v>451</v>
      </c>
      <c r="P163" s="834"/>
      <c r="Q163" s="834" t="s">
        <v>451</v>
      </c>
      <c r="R163" s="834" t="s">
        <v>451</v>
      </c>
      <c r="S163" s="834" t="s">
        <v>1604</v>
      </c>
      <c r="T163" s="877" t="s">
        <v>1605</v>
      </c>
      <c r="U163" s="834" t="s">
        <v>451</v>
      </c>
      <c r="V163" s="834" t="s">
        <v>451</v>
      </c>
      <c r="W163" s="834" t="s">
        <v>451</v>
      </c>
      <c r="X163" s="834" t="s">
        <v>451</v>
      </c>
      <c r="Y163" s="834" t="s">
        <v>1606</v>
      </c>
      <c r="Z163" s="877" t="s">
        <v>1607</v>
      </c>
      <c r="AA163" s="834" t="s">
        <v>1608</v>
      </c>
      <c r="AB163" s="836" t="s">
        <v>1609</v>
      </c>
      <c r="AC163" s="836" t="s">
        <v>553</v>
      </c>
      <c r="AD163" s="836" t="s">
        <v>1610</v>
      </c>
      <c r="AE163" s="850">
        <f>SUM(AH163,AK163,AN163,AQ163,AT163)</f>
        <v>442.52500000000009</v>
      </c>
      <c r="AF163" s="850">
        <f t="shared" si="18"/>
        <v>442.52500000000009</v>
      </c>
      <c r="AG163" s="850">
        <f t="shared" si="19"/>
        <v>0</v>
      </c>
      <c r="AH163" s="850">
        <v>226.56100000000001</v>
      </c>
      <c r="AI163" s="851">
        <v>0.51200000000000001</v>
      </c>
      <c r="AJ163" s="851">
        <v>2.5999999999999999E-3</v>
      </c>
      <c r="AK163" s="850">
        <v>195.36</v>
      </c>
      <c r="AL163" s="851">
        <v>0.4415</v>
      </c>
      <c r="AM163" s="851"/>
      <c r="AN163" s="850">
        <v>16.861999999999998</v>
      </c>
      <c r="AO163" s="850"/>
      <c r="AP163" s="851">
        <v>3.8100000000000002E-2</v>
      </c>
      <c r="AQ163" s="850">
        <v>3.742</v>
      </c>
      <c r="AR163" s="850"/>
      <c r="AS163" s="851">
        <v>8.5000000000000006E-3</v>
      </c>
      <c r="AT163" s="850">
        <v>0</v>
      </c>
      <c r="AU163" s="851">
        <v>0</v>
      </c>
      <c r="AV163" s="834" t="s">
        <v>451</v>
      </c>
      <c r="AW163" s="834" t="s">
        <v>451</v>
      </c>
      <c r="AX163" s="834" t="s">
        <v>451</v>
      </c>
      <c r="AY163" s="834" t="s">
        <v>451</v>
      </c>
      <c r="AZ163" s="834" t="s">
        <v>451</v>
      </c>
      <c r="BA163" s="834" t="s">
        <v>451</v>
      </c>
      <c r="BB163" s="834" t="s">
        <v>451</v>
      </c>
      <c r="BC163" s="921">
        <v>457.69900000000001</v>
      </c>
      <c r="BD163" s="851">
        <v>5.4999999999999997E-3</v>
      </c>
      <c r="BE163" s="853">
        <v>305</v>
      </c>
      <c r="BF163" s="853">
        <v>274</v>
      </c>
      <c r="BG163" s="853">
        <v>252</v>
      </c>
      <c r="BH163" s="853">
        <v>26</v>
      </c>
      <c r="BI163" s="853">
        <v>39</v>
      </c>
      <c r="BJ163" s="853">
        <v>5</v>
      </c>
      <c r="BK163" s="853">
        <v>0</v>
      </c>
      <c r="BL163" s="853">
        <v>0</v>
      </c>
      <c r="BM163" s="853">
        <v>0</v>
      </c>
      <c r="BN163" s="853">
        <v>95</v>
      </c>
      <c r="BO163" s="853">
        <v>17</v>
      </c>
      <c r="BP163" s="853">
        <v>11</v>
      </c>
      <c r="BQ163" s="853">
        <v>0</v>
      </c>
      <c r="BR163" s="853">
        <v>10</v>
      </c>
      <c r="BS163" s="853">
        <v>12</v>
      </c>
      <c r="BT163" s="853">
        <v>20</v>
      </c>
      <c r="BU163" s="853">
        <v>0</v>
      </c>
      <c r="BV163" s="853">
        <v>0</v>
      </c>
      <c r="BW163" s="853">
        <v>0</v>
      </c>
      <c r="BX163" s="853">
        <v>0</v>
      </c>
      <c r="BY163" s="853">
        <v>0</v>
      </c>
      <c r="BZ163" s="853">
        <v>0</v>
      </c>
      <c r="CA163" s="853">
        <v>0</v>
      </c>
      <c r="CB163" s="853">
        <v>1</v>
      </c>
      <c r="CC163" s="854">
        <f t="shared" ref="CC163:CC168" si="22">SUM(BH163:CB163)</f>
        <v>236</v>
      </c>
      <c r="CD163" s="855">
        <f t="shared" si="20"/>
        <v>236</v>
      </c>
      <c r="CE163" s="855">
        <f t="shared" si="21"/>
        <v>0</v>
      </c>
      <c r="CF163" s="850">
        <v>437</v>
      </c>
      <c r="CG163" s="834" t="s">
        <v>1611</v>
      </c>
      <c r="CH163" s="834" t="s">
        <v>451</v>
      </c>
      <c r="CI163" s="851">
        <v>0.39850000000000002</v>
      </c>
      <c r="CJ163" s="850">
        <v>1096.4880000000001</v>
      </c>
      <c r="CK163" s="898" t="s">
        <v>1612</v>
      </c>
      <c r="CL163" s="834" t="s">
        <v>451</v>
      </c>
      <c r="CM163" s="834" t="s">
        <v>451</v>
      </c>
      <c r="CN163" s="834" t="s">
        <v>451</v>
      </c>
      <c r="CO163" s="834" t="s">
        <v>451</v>
      </c>
      <c r="CP163" s="834" t="s">
        <v>451</v>
      </c>
      <c r="CQ163" s="853">
        <v>8</v>
      </c>
      <c r="CR163" s="834" t="s">
        <v>451</v>
      </c>
      <c r="CS163" s="834" t="s">
        <v>451</v>
      </c>
      <c r="CT163" s="853" t="s">
        <v>451</v>
      </c>
      <c r="CU163" s="834" t="s">
        <v>457</v>
      </c>
      <c r="CV163" s="834" t="s">
        <v>1613</v>
      </c>
      <c r="CW163" s="853">
        <v>13098</v>
      </c>
      <c r="CX163" s="853" t="s">
        <v>451</v>
      </c>
      <c r="CY163" s="853" t="s">
        <v>451</v>
      </c>
      <c r="CZ163" s="853" t="s">
        <v>451</v>
      </c>
      <c r="DA163" s="853" t="s">
        <v>451</v>
      </c>
      <c r="DB163" s="853" t="s">
        <v>451</v>
      </c>
      <c r="DC163" s="853" t="s">
        <v>451</v>
      </c>
      <c r="DD163" s="834" t="s">
        <v>451</v>
      </c>
      <c r="DE163" s="834" t="s">
        <v>451</v>
      </c>
      <c r="DF163" s="853" t="s">
        <v>451</v>
      </c>
      <c r="DG163" s="834" t="s">
        <v>451</v>
      </c>
      <c r="DH163" s="834" t="s">
        <v>451</v>
      </c>
      <c r="DI163" s="853" t="s">
        <v>451</v>
      </c>
      <c r="DJ163" s="834" t="s">
        <v>451</v>
      </c>
      <c r="DK163" s="834" t="s">
        <v>451</v>
      </c>
      <c r="DL163" s="853" t="s">
        <v>451</v>
      </c>
      <c r="DM163" s="834" t="s">
        <v>451</v>
      </c>
      <c r="DN163" s="834" t="s">
        <v>451</v>
      </c>
      <c r="DO163" s="853" t="s">
        <v>451</v>
      </c>
      <c r="DP163" s="834" t="s">
        <v>451</v>
      </c>
      <c r="DQ163" s="834" t="s">
        <v>451</v>
      </c>
      <c r="DR163" s="853" t="s">
        <v>451</v>
      </c>
      <c r="DS163" s="834" t="s">
        <v>451</v>
      </c>
      <c r="DT163" s="834" t="s">
        <v>451</v>
      </c>
      <c r="DU163" s="853" t="s">
        <v>451</v>
      </c>
      <c r="DV163" s="853" t="s">
        <v>451</v>
      </c>
      <c r="DW163" s="853" t="s">
        <v>451</v>
      </c>
      <c r="DX163" s="853" t="s">
        <v>451</v>
      </c>
      <c r="DY163" s="834" t="s">
        <v>451</v>
      </c>
      <c r="DZ163" s="834" t="s">
        <v>451</v>
      </c>
      <c r="EA163" s="853" t="s">
        <v>451</v>
      </c>
      <c r="EB163" s="834" t="s">
        <v>451</v>
      </c>
      <c r="EC163" s="834" t="s">
        <v>451</v>
      </c>
      <c r="ED163" s="853" t="s">
        <v>451</v>
      </c>
      <c r="EE163" s="834" t="s">
        <v>451</v>
      </c>
      <c r="EF163" s="834" t="s">
        <v>451</v>
      </c>
      <c r="EG163" s="853" t="s">
        <v>451</v>
      </c>
      <c r="EH163" s="853" t="s">
        <v>457</v>
      </c>
      <c r="EI163" s="853" t="s">
        <v>1614</v>
      </c>
      <c r="EJ163" s="853" t="s">
        <v>1615</v>
      </c>
      <c r="EK163" s="834" t="s">
        <v>451</v>
      </c>
      <c r="EL163" s="834" t="s">
        <v>451</v>
      </c>
      <c r="EM163" s="853" t="s">
        <v>451</v>
      </c>
      <c r="EN163" s="863">
        <v>1</v>
      </c>
      <c r="EO163" s="834" t="s">
        <v>451</v>
      </c>
      <c r="EP163" s="856">
        <v>75</v>
      </c>
      <c r="EQ163" s="834" t="s">
        <v>451</v>
      </c>
      <c r="ER163" s="834" t="s">
        <v>451</v>
      </c>
      <c r="ES163" s="834" t="s">
        <v>451</v>
      </c>
      <c r="ET163" s="877" t="s">
        <v>1616</v>
      </c>
      <c r="EU163" s="834" t="s">
        <v>451</v>
      </c>
      <c r="EV163" s="877" t="s">
        <v>8407</v>
      </c>
      <c r="EW163" s="834" t="s">
        <v>1617</v>
      </c>
      <c r="EX163" s="834" t="s">
        <v>1618</v>
      </c>
      <c r="EY163" s="834">
        <v>3</v>
      </c>
      <c r="EZ163" s="834">
        <v>500</v>
      </c>
      <c r="FA163" s="834" t="s">
        <v>1619</v>
      </c>
      <c r="FB163" s="834" t="s">
        <v>1620</v>
      </c>
      <c r="FC163" s="877" t="s">
        <v>1621</v>
      </c>
      <c r="FD163" s="834" t="s">
        <v>1622</v>
      </c>
      <c r="FE163" s="834" t="s">
        <v>1623</v>
      </c>
      <c r="FF163" s="877" t="s">
        <v>1624</v>
      </c>
    </row>
    <row r="164" spans="5:162" ht="42" customHeight="1" x14ac:dyDescent="0.2">
      <c r="E164" s="1101" t="s">
        <v>8717</v>
      </c>
      <c r="F164" s="1101" t="s">
        <v>8687</v>
      </c>
      <c r="G164" s="847" t="s">
        <v>41</v>
      </c>
      <c r="H164" s="847" t="s">
        <v>126</v>
      </c>
      <c r="I164" s="847"/>
      <c r="J164" s="834" t="s">
        <v>1625</v>
      </c>
      <c r="K164" s="834" t="s">
        <v>1626</v>
      </c>
      <c r="L164" s="848">
        <v>2021</v>
      </c>
      <c r="M164" s="849">
        <v>44370</v>
      </c>
      <c r="N164" s="849">
        <v>44561</v>
      </c>
      <c r="O164" s="834" t="s">
        <v>451</v>
      </c>
      <c r="P164" s="834"/>
      <c r="Q164" s="834" t="s">
        <v>451</v>
      </c>
      <c r="R164" s="834" t="s">
        <v>451</v>
      </c>
      <c r="S164" s="834" t="s">
        <v>1627</v>
      </c>
      <c r="T164" s="150" t="s">
        <v>1628</v>
      </c>
      <c r="U164" s="834" t="s">
        <v>1629</v>
      </c>
      <c r="V164" s="150" t="s">
        <v>1630</v>
      </c>
      <c r="W164" s="834" t="s">
        <v>1631</v>
      </c>
      <c r="X164" s="873" t="s">
        <v>1630</v>
      </c>
      <c r="Y164" s="834" t="s">
        <v>1632</v>
      </c>
      <c r="Z164" s="150" t="s">
        <v>1630</v>
      </c>
      <c r="AA164" s="834" t="s">
        <v>1633</v>
      </c>
      <c r="AB164" s="834" t="s">
        <v>1634</v>
      </c>
      <c r="AC164" s="834" t="s">
        <v>455</v>
      </c>
      <c r="AD164" s="834" t="s">
        <v>1635</v>
      </c>
      <c r="AE164" s="850">
        <f>AH164+AK164+AN164+AQ164</f>
        <v>56.400000000000006</v>
      </c>
      <c r="AF164" s="850">
        <f t="shared" si="18"/>
        <v>56.400000000000006</v>
      </c>
      <c r="AG164" s="850">
        <f t="shared" si="19"/>
        <v>0</v>
      </c>
      <c r="AH164" s="857">
        <v>45.45</v>
      </c>
      <c r="AI164" s="851">
        <v>0.80600000000000005</v>
      </c>
      <c r="AJ164" s="959">
        <v>2.222863508468339E-4</v>
      </c>
      <c r="AK164" s="857">
        <v>6.89</v>
      </c>
      <c r="AL164" s="851">
        <v>0.122</v>
      </c>
      <c r="AM164" s="851"/>
      <c r="AN164" s="857">
        <v>2.06</v>
      </c>
      <c r="AO164" s="857"/>
      <c r="AP164" s="851">
        <v>3.6499999999999998E-2</v>
      </c>
      <c r="AQ164" s="857">
        <v>2</v>
      </c>
      <c r="AR164" s="857"/>
      <c r="AS164" s="851">
        <v>3.5499999999999997E-2</v>
      </c>
      <c r="AT164" s="857">
        <v>0</v>
      </c>
      <c r="AU164" s="851">
        <v>0</v>
      </c>
      <c r="AV164" s="834" t="s">
        <v>451</v>
      </c>
      <c r="AW164" s="834" t="s">
        <v>451</v>
      </c>
      <c r="AX164" s="834" t="s">
        <v>451</v>
      </c>
      <c r="AY164" s="834" t="s">
        <v>489</v>
      </c>
      <c r="AZ164" s="834" t="s">
        <v>1636</v>
      </c>
      <c r="BA164" s="834" t="s">
        <v>451</v>
      </c>
      <c r="BB164" s="851" t="s">
        <v>1637</v>
      </c>
      <c r="BC164" s="958" t="s">
        <v>1638</v>
      </c>
      <c r="BD164" s="959">
        <v>2.4157328672625794E-4</v>
      </c>
      <c r="BE164" s="853">
        <v>84</v>
      </c>
      <c r="BF164" s="853">
        <v>71</v>
      </c>
      <c r="BG164" s="853">
        <v>53</v>
      </c>
      <c r="BH164" s="853">
        <v>0</v>
      </c>
      <c r="BI164" s="853">
        <v>2</v>
      </c>
      <c r="BJ164" s="853">
        <v>13</v>
      </c>
      <c r="BK164" s="853">
        <v>0</v>
      </c>
      <c r="BL164" s="853">
        <v>0</v>
      </c>
      <c r="BM164" s="853">
        <v>0</v>
      </c>
      <c r="BN164" s="853">
        <v>0</v>
      </c>
      <c r="BO164" s="853">
        <v>0</v>
      </c>
      <c r="BP164" s="853">
        <v>8</v>
      </c>
      <c r="BQ164" s="853">
        <v>13</v>
      </c>
      <c r="BR164" s="853">
        <v>13</v>
      </c>
      <c r="BS164" s="853">
        <v>0</v>
      </c>
      <c r="BT164" s="853">
        <v>4</v>
      </c>
      <c r="BU164" s="853">
        <v>0</v>
      </c>
      <c r="BV164" s="853">
        <v>0</v>
      </c>
      <c r="BW164" s="853">
        <v>0</v>
      </c>
      <c r="BX164" s="853">
        <v>0</v>
      </c>
      <c r="BY164" s="853">
        <v>0</v>
      </c>
      <c r="BZ164" s="853">
        <v>0</v>
      </c>
      <c r="CA164" s="853">
        <v>0</v>
      </c>
      <c r="CB164" s="853">
        <v>0</v>
      </c>
      <c r="CC164" s="854">
        <f t="shared" si="22"/>
        <v>53</v>
      </c>
      <c r="CD164" s="855">
        <f t="shared" si="20"/>
        <v>53</v>
      </c>
      <c r="CE164" s="855">
        <f t="shared" si="21"/>
        <v>0</v>
      </c>
      <c r="CF164" s="857">
        <v>60</v>
      </c>
      <c r="CG164" s="834" t="s">
        <v>1640</v>
      </c>
      <c r="CH164" s="150" t="s">
        <v>1641</v>
      </c>
      <c r="CI164" s="851">
        <v>3.1600000000000003E-2</v>
      </c>
      <c r="CJ164" s="850">
        <v>1901.578</v>
      </c>
      <c r="CK164" s="150" t="s">
        <v>1642</v>
      </c>
      <c r="CL164" s="834" t="s">
        <v>489</v>
      </c>
      <c r="CM164" s="280" t="s">
        <v>8408</v>
      </c>
      <c r="CN164" s="834" t="s">
        <v>1643</v>
      </c>
      <c r="CO164" s="853">
        <v>10</v>
      </c>
      <c r="CP164" s="853">
        <v>0</v>
      </c>
      <c r="CQ164" s="853">
        <v>0</v>
      </c>
      <c r="CR164" s="834" t="s">
        <v>457</v>
      </c>
      <c r="CS164" s="834" t="s">
        <v>8409</v>
      </c>
      <c r="CT164" s="853" t="s">
        <v>1644</v>
      </c>
      <c r="CU164" s="834" t="s">
        <v>451</v>
      </c>
      <c r="CV164" s="834"/>
      <c r="CW164" s="853"/>
      <c r="CX164" s="853" t="s">
        <v>451</v>
      </c>
      <c r="CY164" s="853"/>
      <c r="CZ164" s="853"/>
      <c r="DA164" s="853" t="s">
        <v>451</v>
      </c>
      <c r="DB164" s="853"/>
      <c r="DC164" s="853"/>
      <c r="DD164" s="834" t="s">
        <v>451</v>
      </c>
      <c r="DE164" s="834"/>
      <c r="DF164" s="853"/>
      <c r="DG164" s="834" t="s">
        <v>451</v>
      </c>
      <c r="DH164" s="834"/>
      <c r="DI164" s="853"/>
      <c r="DJ164" s="834" t="s">
        <v>451</v>
      </c>
      <c r="DK164" s="834"/>
      <c r="DL164" s="853"/>
      <c r="DM164" s="834" t="s">
        <v>451</v>
      </c>
      <c r="DN164" s="834"/>
      <c r="DO164" s="853"/>
      <c r="DP164" s="834" t="s">
        <v>451</v>
      </c>
      <c r="DQ164" s="834"/>
      <c r="DR164" s="853"/>
      <c r="DS164" s="834" t="s">
        <v>457</v>
      </c>
      <c r="DT164" s="834" t="s">
        <v>1645</v>
      </c>
      <c r="DU164" s="853" t="s">
        <v>1646</v>
      </c>
      <c r="DV164" s="853" t="s">
        <v>451</v>
      </c>
      <c r="DW164" s="853"/>
      <c r="DX164" s="853"/>
      <c r="DY164" s="834" t="s">
        <v>451</v>
      </c>
      <c r="DZ164" s="834"/>
      <c r="EA164" s="853"/>
      <c r="EB164" s="834" t="s">
        <v>451</v>
      </c>
      <c r="EC164" s="834"/>
      <c r="ED164" s="853"/>
      <c r="EE164" s="834" t="s">
        <v>451</v>
      </c>
      <c r="EF164" s="834"/>
      <c r="EG164" s="853"/>
      <c r="EH164" s="853" t="s">
        <v>451</v>
      </c>
      <c r="EI164" s="853"/>
      <c r="EJ164" s="853"/>
      <c r="EK164" s="834" t="s">
        <v>451</v>
      </c>
      <c r="EL164" s="834"/>
      <c r="EM164" s="853"/>
      <c r="EN164" s="834" t="s">
        <v>1647</v>
      </c>
      <c r="EO164" s="899" t="s">
        <v>1648</v>
      </c>
      <c r="EP164" s="853">
        <v>37</v>
      </c>
      <c r="EQ164" s="834" t="s">
        <v>489</v>
      </c>
      <c r="ER164" s="834" t="s">
        <v>1649</v>
      </c>
      <c r="ES164" s="150" t="s">
        <v>1650</v>
      </c>
      <c r="ET164" s="150" t="s">
        <v>1651</v>
      </c>
      <c r="EU164" s="150" t="s">
        <v>1652</v>
      </c>
      <c r="EV164" s="899" t="s">
        <v>1653</v>
      </c>
      <c r="EW164" s="834" t="s">
        <v>1654</v>
      </c>
      <c r="EX164" s="899" t="s">
        <v>1660</v>
      </c>
      <c r="EY164" s="834">
        <v>26</v>
      </c>
      <c r="EZ164" s="834">
        <v>946</v>
      </c>
      <c r="FA164" s="834" t="s">
        <v>1655</v>
      </c>
      <c r="FB164" s="834" t="s">
        <v>1656</v>
      </c>
      <c r="FC164" s="150" t="s">
        <v>1657</v>
      </c>
      <c r="FD164" s="834" t="s">
        <v>1658</v>
      </c>
      <c r="FE164" s="834" t="s">
        <v>1659</v>
      </c>
      <c r="FF164" s="150" t="s">
        <v>1657</v>
      </c>
    </row>
    <row r="165" spans="5:162" ht="33.75" customHeight="1" x14ac:dyDescent="0.2">
      <c r="E165" s="1101" t="s">
        <v>8720</v>
      </c>
      <c r="F165" s="1101" t="s">
        <v>8688</v>
      </c>
      <c r="G165" s="847" t="s">
        <v>41</v>
      </c>
      <c r="H165" s="847" t="s">
        <v>126</v>
      </c>
      <c r="I165" s="280" t="s">
        <v>3566</v>
      </c>
      <c r="J165" s="834" t="s">
        <v>8727</v>
      </c>
      <c r="K165" s="834" t="s">
        <v>8728</v>
      </c>
      <c r="L165" s="834">
        <v>2021</v>
      </c>
      <c r="M165" s="971" t="s">
        <v>4033</v>
      </c>
      <c r="N165" s="971" t="s">
        <v>1540</v>
      </c>
      <c r="O165" s="834" t="s">
        <v>4271</v>
      </c>
      <c r="P165" s="834" t="s">
        <v>4471</v>
      </c>
      <c r="Q165" s="834" t="s">
        <v>4687</v>
      </c>
      <c r="R165" s="834" t="s">
        <v>4847</v>
      </c>
      <c r="S165" s="834" t="s">
        <v>5002</v>
      </c>
      <c r="T165" s="834" t="s">
        <v>5169</v>
      </c>
      <c r="U165" s="834" t="s">
        <v>5287</v>
      </c>
      <c r="V165" s="834"/>
      <c r="W165" s="834"/>
      <c r="X165" s="834"/>
      <c r="Y165" s="834"/>
      <c r="Z165" s="834"/>
      <c r="AA165" s="834" t="s">
        <v>5468</v>
      </c>
      <c r="AB165" s="834" t="s">
        <v>5646</v>
      </c>
      <c r="AC165" s="834" t="s">
        <v>5757</v>
      </c>
      <c r="AD165" s="834" t="s">
        <v>5880</v>
      </c>
      <c r="AE165" s="850">
        <f>SUM(AK165,AN165,AO165,AQ165:AR165)</f>
        <v>2</v>
      </c>
      <c r="AF165" s="850">
        <f t="shared" si="18"/>
        <v>2</v>
      </c>
      <c r="AG165" s="850">
        <f t="shared" si="19"/>
        <v>0</v>
      </c>
      <c r="AH165" s="921"/>
      <c r="AI165" s="921"/>
      <c r="AJ165" s="921"/>
      <c r="AK165" s="921">
        <v>2</v>
      </c>
      <c r="AL165" s="225">
        <v>1</v>
      </c>
      <c r="AM165" s="226">
        <v>1.9E-3</v>
      </c>
      <c r="AN165" s="834">
        <v>0</v>
      </c>
      <c r="AO165" s="834">
        <v>0</v>
      </c>
      <c r="AP165" s="225">
        <v>0</v>
      </c>
      <c r="AQ165" s="834">
        <v>0</v>
      </c>
      <c r="AR165" s="834">
        <v>0</v>
      </c>
      <c r="AS165" s="225">
        <v>0</v>
      </c>
      <c r="AT165" s="225"/>
      <c r="AU165" s="225"/>
      <c r="AV165" s="225"/>
      <c r="AW165" s="225"/>
      <c r="AX165" s="225"/>
      <c r="AY165" s="834" t="s">
        <v>489</v>
      </c>
      <c r="AZ165" s="834" t="s">
        <v>6016</v>
      </c>
      <c r="BA165" s="834"/>
      <c r="BB165" s="834">
        <v>0</v>
      </c>
      <c r="BC165" s="921">
        <v>2</v>
      </c>
      <c r="BD165" s="226">
        <v>2E-3</v>
      </c>
      <c r="BE165" s="834">
        <v>27</v>
      </c>
      <c r="BF165" s="834">
        <v>8</v>
      </c>
      <c r="BG165" s="834">
        <v>8</v>
      </c>
      <c r="BH165" s="834">
        <v>0</v>
      </c>
      <c r="BI165" s="834">
        <v>0</v>
      </c>
      <c r="BJ165" s="834">
        <v>0</v>
      </c>
      <c r="BK165" s="834">
        <v>0</v>
      </c>
      <c r="BL165" s="834">
        <v>0</v>
      </c>
      <c r="BM165" s="834">
        <v>0</v>
      </c>
      <c r="BN165" s="834">
        <v>0</v>
      </c>
      <c r="BO165" s="834">
        <v>0</v>
      </c>
      <c r="BP165" s="834">
        <v>0</v>
      </c>
      <c r="BQ165" s="834">
        <v>0</v>
      </c>
      <c r="BR165" s="834">
        <v>0</v>
      </c>
      <c r="BS165" s="834">
        <v>0</v>
      </c>
      <c r="BT165" s="834">
        <v>0</v>
      </c>
      <c r="BU165" s="834">
        <v>0</v>
      </c>
      <c r="BV165" s="834">
        <v>0</v>
      </c>
      <c r="BW165" s="834">
        <v>0</v>
      </c>
      <c r="BX165" s="834">
        <v>0</v>
      </c>
      <c r="BY165" s="834">
        <v>0</v>
      </c>
      <c r="BZ165" s="834">
        <v>0</v>
      </c>
      <c r="CA165" s="834">
        <v>8</v>
      </c>
      <c r="CB165" s="834">
        <v>0</v>
      </c>
      <c r="CC165" s="836">
        <f t="shared" si="22"/>
        <v>8</v>
      </c>
      <c r="CD165" s="855">
        <f t="shared" si="20"/>
        <v>8</v>
      </c>
      <c r="CE165" s="855">
        <f t="shared" si="21"/>
        <v>0</v>
      </c>
      <c r="CF165" s="834">
        <v>5.3520000000000003</v>
      </c>
      <c r="CG165" s="834" t="s">
        <v>6166</v>
      </c>
      <c r="CH165" s="834"/>
      <c r="CI165" s="226">
        <f>CF165/CJ165</f>
        <v>0.14418491877475148</v>
      </c>
      <c r="CJ165" s="834">
        <v>37.119</v>
      </c>
      <c r="CK165" s="834" t="s">
        <v>6325</v>
      </c>
      <c r="CL165" s="834" t="s">
        <v>492</v>
      </c>
      <c r="CM165" s="834" t="s">
        <v>492</v>
      </c>
      <c r="CN165" s="834" t="s">
        <v>492</v>
      </c>
      <c r="CO165" s="834">
        <v>0</v>
      </c>
      <c r="CP165" s="834">
        <v>0</v>
      </c>
      <c r="CQ165" s="834">
        <v>11</v>
      </c>
      <c r="CR165" s="834" t="s">
        <v>492</v>
      </c>
      <c r="CS165" s="834"/>
      <c r="CT165" s="834">
        <v>0</v>
      </c>
      <c r="CU165" s="834" t="s">
        <v>489</v>
      </c>
      <c r="CV165" s="834" t="s">
        <v>6558</v>
      </c>
      <c r="CW165" s="834">
        <v>876</v>
      </c>
      <c r="CX165" s="834" t="s">
        <v>492</v>
      </c>
      <c r="CY165" s="834"/>
      <c r="CZ165" s="834">
        <v>0</v>
      </c>
      <c r="DA165" s="834" t="s">
        <v>492</v>
      </c>
      <c r="DB165" s="834"/>
      <c r="DC165" s="834">
        <v>0</v>
      </c>
      <c r="DD165" s="834" t="s">
        <v>492</v>
      </c>
      <c r="DE165" s="834"/>
      <c r="DF165" s="834">
        <v>0</v>
      </c>
      <c r="DG165" s="834" t="s">
        <v>492</v>
      </c>
      <c r="DH165" s="834"/>
      <c r="DI165" s="834">
        <v>0</v>
      </c>
      <c r="DJ165" s="834" t="s">
        <v>492</v>
      </c>
      <c r="DK165" s="834"/>
      <c r="DL165" s="834">
        <v>0</v>
      </c>
      <c r="DM165" s="834" t="s">
        <v>492</v>
      </c>
      <c r="DN165" s="834"/>
      <c r="DO165" s="834">
        <v>0</v>
      </c>
      <c r="DP165" s="834" t="s">
        <v>492</v>
      </c>
      <c r="DQ165" s="834"/>
      <c r="DR165" s="834">
        <v>0</v>
      </c>
      <c r="DS165" s="834" t="s">
        <v>492</v>
      </c>
      <c r="DT165" s="834"/>
      <c r="DU165" s="834">
        <v>0</v>
      </c>
      <c r="DV165" s="834" t="s">
        <v>492</v>
      </c>
      <c r="DW165" s="834"/>
      <c r="DX165" s="834">
        <v>0</v>
      </c>
      <c r="DY165" s="834" t="s">
        <v>492</v>
      </c>
      <c r="DZ165" s="834"/>
      <c r="EA165" s="834">
        <v>0</v>
      </c>
      <c r="EB165" s="834" t="s">
        <v>492</v>
      </c>
      <c r="EC165" s="834"/>
      <c r="ED165" s="834">
        <v>0</v>
      </c>
      <c r="EE165" s="834" t="s">
        <v>492</v>
      </c>
      <c r="EF165" s="834"/>
      <c r="EG165" s="834">
        <v>0</v>
      </c>
      <c r="EH165" s="834" t="s">
        <v>489</v>
      </c>
      <c r="EI165" s="834" t="s">
        <v>6879</v>
      </c>
      <c r="EJ165" s="834">
        <v>8</v>
      </c>
      <c r="EK165" s="834" t="s">
        <v>492</v>
      </c>
      <c r="EL165" s="834"/>
      <c r="EM165" s="834">
        <v>0</v>
      </c>
      <c r="EN165" s="834"/>
      <c r="EO165" s="834"/>
      <c r="EP165" s="834"/>
      <c r="EQ165" s="834" t="s">
        <v>492</v>
      </c>
      <c r="ER165" s="834" t="s">
        <v>492</v>
      </c>
      <c r="ES165" s="834" t="s">
        <v>6999</v>
      </c>
      <c r="ET165" s="834"/>
      <c r="EU165" s="834" t="s">
        <v>7213</v>
      </c>
      <c r="EV165" s="834" t="s">
        <v>7277</v>
      </c>
      <c r="EW165" s="834" t="s">
        <v>7396</v>
      </c>
      <c r="EX165" s="834" t="s">
        <v>7447</v>
      </c>
      <c r="EY165" s="834">
        <v>16</v>
      </c>
      <c r="EZ165" s="834">
        <v>500</v>
      </c>
      <c r="FA165" s="834" t="s">
        <v>7629</v>
      </c>
      <c r="FB165" s="834" t="s">
        <v>7873</v>
      </c>
      <c r="FC165" s="834" t="s">
        <v>8104</v>
      </c>
      <c r="FD165" s="834"/>
      <c r="FE165" s="834"/>
      <c r="FF165" s="834"/>
    </row>
    <row r="166" spans="5:162" ht="32" customHeight="1" x14ac:dyDescent="0.2">
      <c r="E166" s="1101" t="s">
        <v>8717</v>
      </c>
      <c r="F166" s="1101" t="s">
        <v>8688</v>
      </c>
      <c r="G166" s="847" t="s">
        <v>41</v>
      </c>
      <c r="H166" s="847" t="s">
        <v>126</v>
      </c>
      <c r="I166" s="280" t="s">
        <v>3567</v>
      </c>
      <c r="J166" s="834" t="s">
        <v>3809</v>
      </c>
      <c r="K166" s="834" t="s">
        <v>1412</v>
      </c>
      <c r="L166" s="834">
        <v>2020</v>
      </c>
      <c r="M166" s="971">
        <v>44320</v>
      </c>
      <c r="N166" s="971">
        <v>44552</v>
      </c>
      <c r="O166" s="834" t="s">
        <v>4272</v>
      </c>
      <c r="P166" s="834" t="s">
        <v>4472</v>
      </c>
      <c r="Q166" s="834" t="s">
        <v>4687</v>
      </c>
      <c r="R166" s="834" t="s">
        <v>4847</v>
      </c>
      <c r="S166" s="834" t="s">
        <v>5002</v>
      </c>
      <c r="T166" s="834" t="s">
        <v>5170</v>
      </c>
      <c r="U166" s="834" t="s">
        <v>5287</v>
      </c>
      <c r="V166" s="834"/>
      <c r="W166" s="834"/>
      <c r="X166" s="834"/>
      <c r="Y166" s="834"/>
      <c r="Z166" s="834"/>
      <c r="AA166" s="834" t="s">
        <v>5468</v>
      </c>
      <c r="AB166" s="834" t="s">
        <v>5647</v>
      </c>
      <c r="AC166" s="834" t="s">
        <v>5758</v>
      </c>
      <c r="AD166" s="834" t="s">
        <v>5881</v>
      </c>
      <c r="AE166" s="850">
        <f>SUM(AK166,AN166,AO166,AQ166:AR166)</f>
        <v>2.0619999999999998</v>
      </c>
      <c r="AF166" s="850">
        <f t="shared" si="18"/>
        <v>2.0619999999999998</v>
      </c>
      <c r="AG166" s="850">
        <f t="shared" si="19"/>
        <v>0</v>
      </c>
      <c r="AH166" s="921"/>
      <c r="AI166" s="921"/>
      <c r="AJ166" s="921"/>
      <c r="AK166" s="921">
        <v>2</v>
      </c>
      <c r="AL166" s="225">
        <v>0.97</v>
      </c>
      <c r="AM166" s="226">
        <v>1.9E-3</v>
      </c>
      <c r="AN166" s="834">
        <v>6.2E-2</v>
      </c>
      <c r="AO166" s="834"/>
      <c r="AP166" s="225">
        <v>0.03</v>
      </c>
      <c r="AQ166" s="834">
        <v>0</v>
      </c>
      <c r="AR166" s="834">
        <v>0</v>
      </c>
      <c r="AS166" s="834">
        <v>0</v>
      </c>
      <c r="AT166" s="834"/>
      <c r="AU166" s="834"/>
      <c r="AV166" s="834"/>
      <c r="AW166" s="834"/>
      <c r="AX166" s="834"/>
      <c r="AY166" s="834" t="s">
        <v>489</v>
      </c>
      <c r="AZ166" s="834" t="s">
        <v>6017</v>
      </c>
      <c r="BA166" s="834"/>
      <c r="BB166" s="834">
        <v>0</v>
      </c>
      <c r="BC166" s="834">
        <v>2.0619999999999998</v>
      </c>
      <c r="BD166" s="226">
        <v>2.0999999999999999E-3</v>
      </c>
      <c r="BE166" s="834">
        <v>1</v>
      </c>
      <c r="BF166" s="834">
        <v>1</v>
      </c>
      <c r="BG166" s="834">
        <v>1</v>
      </c>
      <c r="BH166" s="834">
        <v>0</v>
      </c>
      <c r="BI166" s="834">
        <v>0</v>
      </c>
      <c r="BJ166" s="834">
        <v>0</v>
      </c>
      <c r="BK166" s="834">
        <v>0</v>
      </c>
      <c r="BL166" s="834">
        <v>0</v>
      </c>
      <c r="BM166" s="834">
        <v>0</v>
      </c>
      <c r="BN166" s="834">
        <v>0</v>
      </c>
      <c r="BO166" s="834">
        <v>0</v>
      </c>
      <c r="BP166" s="834">
        <v>0</v>
      </c>
      <c r="BQ166" s="834">
        <v>0</v>
      </c>
      <c r="BR166" s="834">
        <v>0</v>
      </c>
      <c r="BS166" s="834">
        <v>1</v>
      </c>
      <c r="BT166" s="834">
        <v>0</v>
      </c>
      <c r="BU166" s="834">
        <v>0</v>
      </c>
      <c r="BV166" s="834">
        <v>0</v>
      </c>
      <c r="BW166" s="834">
        <v>0</v>
      </c>
      <c r="BX166" s="834">
        <v>0</v>
      </c>
      <c r="BY166" s="834">
        <v>0</v>
      </c>
      <c r="BZ166" s="834">
        <v>0</v>
      </c>
      <c r="CA166" s="834">
        <v>0</v>
      </c>
      <c r="CB166" s="834">
        <v>0</v>
      </c>
      <c r="CC166" s="836">
        <f t="shared" si="22"/>
        <v>1</v>
      </c>
      <c r="CD166" s="855">
        <f t="shared" si="20"/>
        <v>1</v>
      </c>
      <c r="CE166" s="855">
        <f t="shared" si="21"/>
        <v>0</v>
      </c>
      <c r="CF166" s="834">
        <v>13</v>
      </c>
      <c r="CG166" s="834"/>
      <c r="CH166" s="834"/>
      <c r="CI166" s="226">
        <f>CF166/CJ166</f>
        <v>0.35022495218082383</v>
      </c>
      <c r="CJ166" s="834">
        <v>37.119</v>
      </c>
      <c r="CK166" s="834" t="s">
        <v>6325</v>
      </c>
      <c r="CL166" s="834" t="s">
        <v>492</v>
      </c>
      <c r="CM166" s="834" t="s">
        <v>492</v>
      </c>
      <c r="CN166" s="834" t="s">
        <v>492</v>
      </c>
      <c r="CO166" s="834">
        <v>0</v>
      </c>
      <c r="CP166" s="834">
        <v>0</v>
      </c>
      <c r="CQ166" s="834">
        <v>16</v>
      </c>
      <c r="CR166" s="834" t="s">
        <v>492</v>
      </c>
      <c r="CS166" s="834"/>
      <c r="CT166" s="834">
        <v>0</v>
      </c>
      <c r="CU166" s="834" t="s">
        <v>489</v>
      </c>
      <c r="CV166" s="834" t="s">
        <v>6559</v>
      </c>
      <c r="CW166" s="834">
        <v>37</v>
      </c>
      <c r="CX166" s="834" t="s">
        <v>492</v>
      </c>
      <c r="CY166" s="834"/>
      <c r="CZ166" s="834">
        <v>0</v>
      </c>
      <c r="DA166" s="834" t="s">
        <v>492</v>
      </c>
      <c r="DB166" s="834"/>
      <c r="DC166" s="834">
        <v>0</v>
      </c>
      <c r="DD166" s="834" t="s">
        <v>492</v>
      </c>
      <c r="DE166" s="834"/>
      <c r="DF166" s="834">
        <v>0</v>
      </c>
      <c r="DG166" s="834" t="s">
        <v>492</v>
      </c>
      <c r="DH166" s="834"/>
      <c r="DI166" s="834">
        <v>0</v>
      </c>
      <c r="DJ166" s="834" t="s">
        <v>492</v>
      </c>
      <c r="DK166" s="834"/>
      <c r="DL166" s="834">
        <v>0</v>
      </c>
      <c r="DM166" s="834" t="s">
        <v>492</v>
      </c>
      <c r="DN166" s="834"/>
      <c r="DO166" s="834">
        <v>0</v>
      </c>
      <c r="DP166" s="834" t="s">
        <v>492</v>
      </c>
      <c r="DQ166" s="834"/>
      <c r="DR166" s="834">
        <v>0</v>
      </c>
      <c r="DS166" s="834" t="s">
        <v>492</v>
      </c>
      <c r="DT166" s="834"/>
      <c r="DU166" s="834">
        <v>0</v>
      </c>
      <c r="DV166" s="834" t="s">
        <v>492</v>
      </c>
      <c r="DW166" s="834"/>
      <c r="DX166" s="834">
        <v>0</v>
      </c>
      <c r="DY166" s="834" t="s">
        <v>492</v>
      </c>
      <c r="DZ166" s="834"/>
      <c r="EA166" s="834">
        <v>0</v>
      </c>
      <c r="EB166" s="834" t="s">
        <v>492</v>
      </c>
      <c r="EC166" s="834"/>
      <c r="ED166" s="834">
        <v>0</v>
      </c>
      <c r="EE166" s="834" t="s">
        <v>492</v>
      </c>
      <c r="EF166" s="834"/>
      <c r="EG166" s="834">
        <v>0</v>
      </c>
      <c r="EH166" s="834" t="s">
        <v>489</v>
      </c>
      <c r="EI166" s="834" t="s">
        <v>6880</v>
      </c>
      <c r="EJ166" s="834">
        <v>12</v>
      </c>
      <c r="EK166" s="834" t="s">
        <v>492</v>
      </c>
      <c r="EL166" s="834"/>
      <c r="EM166" s="834">
        <v>0</v>
      </c>
      <c r="EN166" s="834"/>
      <c r="EO166" s="834"/>
      <c r="EP166" s="834"/>
      <c r="EQ166" s="834" t="s">
        <v>492</v>
      </c>
      <c r="ER166" s="834"/>
      <c r="ES166" s="834" t="s">
        <v>7000</v>
      </c>
      <c r="ET166" s="834" t="s">
        <v>7134</v>
      </c>
      <c r="EU166" s="834" t="s">
        <v>7214</v>
      </c>
      <c r="EV166" s="834" t="s">
        <v>7278</v>
      </c>
      <c r="EW166" s="834"/>
      <c r="EX166" s="834" t="s">
        <v>7448</v>
      </c>
      <c r="EY166" s="834">
        <v>3</v>
      </c>
      <c r="EZ166" s="834">
        <v>112</v>
      </c>
      <c r="FA166" s="834" t="s">
        <v>7630</v>
      </c>
      <c r="FB166" s="834" t="s">
        <v>7873</v>
      </c>
      <c r="FC166" s="834" t="s">
        <v>8104</v>
      </c>
      <c r="FD166" s="834"/>
      <c r="FE166" s="834"/>
      <c r="FF166" s="834"/>
    </row>
    <row r="167" spans="5:162" ht="30" customHeight="1" x14ac:dyDescent="0.2">
      <c r="E167" s="1101" t="s">
        <v>8717</v>
      </c>
      <c r="F167" s="1101" t="s">
        <v>8687</v>
      </c>
      <c r="G167" s="847" t="s">
        <v>42</v>
      </c>
      <c r="H167" s="834" t="s">
        <v>127</v>
      </c>
      <c r="I167" s="834"/>
      <c r="J167" s="834" t="s">
        <v>1661</v>
      </c>
      <c r="K167" s="834" t="s">
        <v>1662</v>
      </c>
      <c r="L167" s="848">
        <v>2016</v>
      </c>
      <c r="M167" s="849" t="s">
        <v>1663</v>
      </c>
      <c r="N167" s="849" t="s">
        <v>874</v>
      </c>
      <c r="O167" s="834" t="s">
        <v>1664</v>
      </c>
      <c r="P167" s="834"/>
      <c r="Q167" s="834" t="s">
        <v>1665</v>
      </c>
      <c r="R167" s="873" t="s">
        <v>1666</v>
      </c>
      <c r="S167" s="834" t="s">
        <v>481</v>
      </c>
      <c r="T167" s="834" t="s">
        <v>481</v>
      </c>
      <c r="U167" s="834" t="s">
        <v>481</v>
      </c>
      <c r="V167" s="951" t="s">
        <v>481</v>
      </c>
      <c r="W167" s="834" t="s">
        <v>451</v>
      </c>
      <c r="X167" s="834" t="s">
        <v>481</v>
      </c>
      <c r="Y167" s="834" t="s">
        <v>1667</v>
      </c>
      <c r="Z167" s="873" t="s">
        <v>1692</v>
      </c>
      <c r="AA167" s="834" t="s">
        <v>1668</v>
      </c>
      <c r="AB167" s="834" t="s">
        <v>1668</v>
      </c>
      <c r="AC167" s="834" t="s">
        <v>485</v>
      </c>
      <c r="AD167" s="834" t="s">
        <v>1669</v>
      </c>
      <c r="AE167" s="850">
        <f>SUM(AH167,AK167,AN167,AQ167,AT167)</f>
        <v>317.96100000000001</v>
      </c>
      <c r="AF167" s="850">
        <f t="shared" si="18"/>
        <v>317.96100000000001</v>
      </c>
      <c r="AG167" s="850">
        <f t="shared" si="19"/>
        <v>0</v>
      </c>
      <c r="AH167" s="850">
        <v>246.971</v>
      </c>
      <c r="AI167" s="851">
        <v>0.77669999999999995</v>
      </c>
      <c r="AJ167" s="851">
        <v>1.42E-3</v>
      </c>
      <c r="AK167" s="850">
        <v>70.712000000000003</v>
      </c>
      <c r="AL167" s="851">
        <v>0.22239999999999999</v>
      </c>
      <c r="AM167" s="851"/>
      <c r="AN167" s="850">
        <v>2.5999999999999999E-2</v>
      </c>
      <c r="AO167" s="850"/>
      <c r="AP167" s="851">
        <v>8.2000000000000001E-5</v>
      </c>
      <c r="AQ167" s="850">
        <v>0.252</v>
      </c>
      <c r="AR167" s="850"/>
      <c r="AS167" s="851">
        <v>7.9299999999999998E-4</v>
      </c>
      <c r="AT167" s="850"/>
      <c r="AU167" s="851" t="s">
        <v>481</v>
      </c>
      <c r="AV167" s="834" t="s">
        <v>481</v>
      </c>
      <c r="AW167" s="834" t="s">
        <v>481</v>
      </c>
      <c r="AX167" s="834" t="s">
        <v>481</v>
      </c>
      <c r="AY167" s="834" t="s">
        <v>457</v>
      </c>
      <c r="AZ167" s="834" t="s">
        <v>1670</v>
      </c>
      <c r="BA167" s="834" t="s">
        <v>481</v>
      </c>
      <c r="BB167" s="852">
        <v>4.3340533299999997</v>
      </c>
      <c r="BC167" s="852">
        <v>250</v>
      </c>
      <c r="BD167" s="851">
        <f>BC167/188156</f>
        <v>1.3286847084334275E-3</v>
      </c>
      <c r="BE167" s="853">
        <v>230</v>
      </c>
      <c r="BF167" s="853">
        <v>230</v>
      </c>
      <c r="BG167" s="853">
        <v>230</v>
      </c>
      <c r="BH167" s="853">
        <v>3</v>
      </c>
      <c r="BI167" s="853">
        <v>38</v>
      </c>
      <c r="BJ167" s="853">
        <v>15</v>
      </c>
      <c r="BK167" s="853">
        <v>4</v>
      </c>
      <c r="BL167" s="853">
        <v>2</v>
      </c>
      <c r="BM167" s="853">
        <v>0</v>
      </c>
      <c r="BN167" s="853">
        <v>0</v>
      </c>
      <c r="BO167" s="853">
        <v>1</v>
      </c>
      <c r="BP167" s="853">
        <v>10</v>
      </c>
      <c r="BQ167" s="853">
        <v>116</v>
      </c>
      <c r="BR167" s="853">
        <v>23</v>
      </c>
      <c r="BS167" s="853">
        <v>3</v>
      </c>
      <c r="BT167" s="853">
        <v>3</v>
      </c>
      <c r="BU167" s="853">
        <v>9</v>
      </c>
      <c r="BV167" s="853">
        <v>0</v>
      </c>
      <c r="BW167" s="853">
        <v>0</v>
      </c>
      <c r="BX167" s="853">
        <v>0</v>
      </c>
      <c r="BY167" s="853">
        <v>1</v>
      </c>
      <c r="BZ167" s="853">
        <v>0</v>
      </c>
      <c r="CA167" s="853">
        <v>0</v>
      </c>
      <c r="CB167" s="853">
        <v>0</v>
      </c>
      <c r="CC167" s="854">
        <f t="shared" si="22"/>
        <v>228</v>
      </c>
      <c r="CD167" s="855">
        <f t="shared" si="20"/>
        <v>228</v>
      </c>
      <c r="CE167" s="855">
        <f t="shared" si="21"/>
        <v>0</v>
      </c>
      <c r="CF167" s="850">
        <v>621.90899999999999</v>
      </c>
      <c r="CG167" s="834" t="s">
        <v>1671</v>
      </c>
      <c r="CH167" s="873" t="s">
        <v>1672</v>
      </c>
      <c r="CI167" s="851">
        <v>0.33152999999999999</v>
      </c>
      <c r="CJ167" s="850">
        <v>1892.711</v>
      </c>
      <c r="CK167" s="892" t="s">
        <v>1673</v>
      </c>
      <c r="CL167" s="834" t="s">
        <v>457</v>
      </c>
      <c r="CM167" s="834" t="s">
        <v>1674</v>
      </c>
      <c r="CN167" s="834" t="s">
        <v>1675</v>
      </c>
      <c r="CO167" s="853">
        <v>3</v>
      </c>
      <c r="CP167" s="853">
        <v>0</v>
      </c>
      <c r="CQ167" s="853" t="s">
        <v>1676</v>
      </c>
      <c r="CR167" s="834" t="s">
        <v>457</v>
      </c>
      <c r="CS167" s="834" t="s">
        <v>1677</v>
      </c>
      <c r="CT167" s="853">
        <v>5061</v>
      </c>
      <c r="CU167" s="834" t="s">
        <v>457</v>
      </c>
      <c r="CV167" s="834" t="s">
        <v>1678</v>
      </c>
      <c r="CW167" s="853">
        <v>5061</v>
      </c>
      <c r="CX167" s="853" t="s">
        <v>451</v>
      </c>
      <c r="CY167" s="853" t="s">
        <v>481</v>
      </c>
      <c r="CZ167" s="853" t="s">
        <v>481</v>
      </c>
      <c r="DA167" s="853" t="s">
        <v>451</v>
      </c>
      <c r="DB167" s="853" t="s">
        <v>481</v>
      </c>
      <c r="DC167" s="853" t="s">
        <v>481</v>
      </c>
      <c r="DD167" s="834" t="s">
        <v>995</v>
      </c>
      <c r="DE167" s="834" t="s">
        <v>481</v>
      </c>
      <c r="DF167" s="853" t="s">
        <v>481</v>
      </c>
      <c r="DG167" s="834" t="s">
        <v>451</v>
      </c>
      <c r="DH167" s="834" t="s">
        <v>481</v>
      </c>
      <c r="DI167" s="853" t="s">
        <v>481</v>
      </c>
      <c r="DJ167" s="834" t="s">
        <v>451</v>
      </c>
      <c r="DK167" s="834" t="s">
        <v>481</v>
      </c>
      <c r="DL167" s="853" t="s">
        <v>481</v>
      </c>
      <c r="DM167" s="834" t="s">
        <v>451</v>
      </c>
      <c r="DN167" s="834" t="s">
        <v>481</v>
      </c>
      <c r="DO167" s="853" t="s">
        <v>481</v>
      </c>
      <c r="DP167" s="834" t="s">
        <v>451</v>
      </c>
      <c r="DQ167" s="834" t="s">
        <v>481</v>
      </c>
      <c r="DR167" s="853" t="s">
        <v>481</v>
      </c>
      <c r="DS167" s="834" t="s">
        <v>457</v>
      </c>
      <c r="DT167" s="834" t="s">
        <v>1679</v>
      </c>
      <c r="DU167" s="853">
        <v>5061</v>
      </c>
      <c r="DV167" s="834" t="s">
        <v>451</v>
      </c>
      <c r="DW167" s="834" t="s">
        <v>481</v>
      </c>
      <c r="DX167" s="853" t="s">
        <v>481</v>
      </c>
      <c r="DY167" s="834" t="s">
        <v>451</v>
      </c>
      <c r="DZ167" s="834" t="s">
        <v>481</v>
      </c>
      <c r="EA167" s="853" t="s">
        <v>481</v>
      </c>
      <c r="EB167" s="834" t="s">
        <v>451</v>
      </c>
      <c r="EC167" s="834" t="s">
        <v>481</v>
      </c>
      <c r="ED167" s="853" t="s">
        <v>481</v>
      </c>
      <c r="EE167" s="834" t="s">
        <v>1680</v>
      </c>
      <c r="EF167" s="834" t="s">
        <v>1206</v>
      </c>
      <c r="EG167" s="853">
        <v>925</v>
      </c>
      <c r="EH167" s="834" t="s">
        <v>451</v>
      </c>
      <c r="EI167" s="834" t="s">
        <v>481</v>
      </c>
      <c r="EJ167" s="853" t="s">
        <v>481</v>
      </c>
      <c r="EK167" s="834" t="s">
        <v>451</v>
      </c>
      <c r="EL167" s="834" t="s">
        <v>481</v>
      </c>
      <c r="EM167" s="853" t="s">
        <v>481</v>
      </c>
      <c r="EN167" s="863" t="s">
        <v>1681</v>
      </c>
      <c r="EO167" s="834" t="s">
        <v>481</v>
      </c>
      <c r="EP167" s="856">
        <v>185</v>
      </c>
      <c r="EQ167" s="834" t="s">
        <v>451</v>
      </c>
      <c r="ER167" s="834" t="s">
        <v>481</v>
      </c>
      <c r="ES167" s="834" t="s">
        <v>481</v>
      </c>
      <c r="ET167" s="834" t="s">
        <v>1682</v>
      </c>
      <c r="EU167" s="834" t="s">
        <v>451</v>
      </c>
      <c r="EV167" s="834" t="s">
        <v>1683</v>
      </c>
      <c r="EW167" s="873" t="s">
        <v>1693</v>
      </c>
      <c r="EX167" s="834" t="s">
        <v>1684</v>
      </c>
      <c r="EY167" s="834">
        <v>3</v>
      </c>
      <c r="EZ167" s="834" t="s">
        <v>1685</v>
      </c>
      <c r="FA167" s="834" t="s">
        <v>1686</v>
      </c>
      <c r="FB167" s="834" t="s">
        <v>1687</v>
      </c>
      <c r="FC167" s="873" t="s">
        <v>1688</v>
      </c>
      <c r="FD167" s="834" t="s">
        <v>1689</v>
      </c>
      <c r="FE167" s="834" t="s">
        <v>1690</v>
      </c>
      <c r="FF167" s="873" t="s">
        <v>1691</v>
      </c>
    </row>
    <row r="168" spans="5:162" ht="28" customHeight="1" x14ac:dyDescent="0.2">
      <c r="E168" s="1101" t="s">
        <v>8721</v>
      </c>
      <c r="F168" s="1101" t="s">
        <v>8687</v>
      </c>
      <c r="G168" s="847" t="s">
        <v>42</v>
      </c>
      <c r="H168" s="847" t="s">
        <v>127</v>
      </c>
      <c r="I168" s="847"/>
      <c r="J168" s="834" t="s">
        <v>1694</v>
      </c>
      <c r="K168" s="834" t="s">
        <v>1662</v>
      </c>
      <c r="L168" s="848">
        <v>2013</v>
      </c>
      <c r="M168" s="849">
        <v>44205</v>
      </c>
      <c r="N168" s="849">
        <v>44561</v>
      </c>
      <c r="O168" s="834" t="s">
        <v>1664</v>
      </c>
      <c r="P168" s="834"/>
      <c r="Q168" s="834" t="s">
        <v>1665</v>
      </c>
      <c r="R168" s="150" t="s">
        <v>1666</v>
      </c>
      <c r="S168" s="834" t="s">
        <v>481</v>
      </c>
      <c r="T168" s="834" t="s">
        <v>481</v>
      </c>
      <c r="U168" s="834" t="s">
        <v>481</v>
      </c>
      <c r="V168" s="834" t="s">
        <v>481</v>
      </c>
      <c r="W168" s="834" t="s">
        <v>451</v>
      </c>
      <c r="X168" s="834" t="s">
        <v>481</v>
      </c>
      <c r="Y168" s="834" t="s">
        <v>1695</v>
      </c>
      <c r="Z168" s="150" t="s">
        <v>1692</v>
      </c>
      <c r="AA168" s="834" t="s">
        <v>1668</v>
      </c>
      <c r="AB168" s="834" t="s">
        <v>1668</v>
      </c>
      <c r="AC168" s="834" t="s">
        <v>485</v>
      </c>
      <c r="AD168" s="834" t="s">
        <v>1696</v>
      </c>
      <c r="AE168" s="850">
        <f>SUM(AH168,AK168,AN168,AQ168,AT168)</f>
        <v>259.90800000000002</v>
      </c>
      <c r="AF168" s="850">
        <f t="shared" si="18"/>
        <v>259.90800000000002</v>
      </c>
      <c r="AG168" s="850">
        <f t="shared" si="19"/>
        <v>0</v>
      </c>
      <c r="AH168" s="850">
        <v>208.524</v>
      </c>
      <c r="AI168" s="851">
        <v>0.80230000000000001</v>
      </c>
      <c r="AJ168" s="851">
        <v>1.1999999999999999E-3</v>
      </c>
      <c r="AK168" s="850">
        <v>51.124000000000002</v>
      </c>
      <c r="AL168" s="851">
        <v>0.19670000000000001</v>
      </c>
      <c r="AM168" s="851"/>
      <c r="AN168" s="850">
        <v>4.3999999999999997E-2</v>
      </c>
      <c r="AO168" s="850"/>
      <c r="AP168" s="851">
        <v>2.0000000000000001E-4</v>
      </c>
      <c r="AQ168" s="850">
        <v>0.216</v>
      </c>
      <c r="AR168" s="850"/>
      <c r="AS168" s="851">
        <v>8.0000000000000004E-4</v>
      </c>
      <c r="AT168" s="850"/>
      <c r="AU168" s="851" t="s">
        <v>481</v>
      </c>
      <c r="AV168" s="834" t="s">
        <v>481</v>
      </c>
      <c r="AW168" s="834" t="s">
        <v>481</v>
      </c>
      <c r="AX168" s="834" t="s">
        <v>481</v>
      </c>
      <c r="AY168" s="834" t="s">
        <v>457</v>
      </c>
      <c r="AZ168" s="834" t="s">
        <v>1670</v>
      </c>
      <c r="BA168" s="834"/>
      <c r="BB168" s="834">
        <v>3.4510000000000001</v>
      </c>
      <c r="BC168" s="852">
        <v>208.8</v>
      </c>
      <c r="BD168" s="851">
        <v>1.1000000000000001E-3</v>
      </c>
      <c r="BE168" s="853">
        <v>302</v>
      </c>
      <c r="BF168" s="853">
        <v>302</v>
      </c>
      <c r="BG168" s="853">
        <v>302</v>
      </c>
      <c r="BH168" s="853">
        <v>6</v>
      </c>
      <c r="BI168" s="853">
        <v>123</v>
      </c>
      <c r="BJ168" s="853">
        <v>43</v>
      </c>
      <c r="BK168" s="853">
        <v>30</v>
      </c>
      <c r="BL168" s="853">
        <v>0</v>
      </c>
      <c r="BM168" s="853">
        <v>1</v>
      </c>
      <c r="BN168" s="853">
        <v>0</v>
      </c>
      <c r="BO168" s="853">
        <v>1</v>
      </c>
      <c r="BP168" s="853">
        <v>14</v>
      </c>
      <c r="BQ168" s="853">
        <v>12</v>
      </c>
      <c r="BR168" s="853">
        <v>27</v>
      </c>
      <c r="BS168" s="853">
        <v>15</v>
      </c>
      <c r="BT168" s="853">
        <v>6</v>
      </c>
      <c r="BU168" s="853">
        <v>16</v>
      </c>
      <c r="BV168" s="853">
        <v>0</v>
      </c>
      <c r="BW168" s="853">
        <v>0</v>
      </c>
      <c r="BX168" s="853">
        <v>6</v>
      </c>
      <c r="BY168" s="853">
        <v>2</v>
      </c>
      <c r="BZ168" s="853">
        <v>0</v>
      </c>
      <c r="CA168" s="853">
        <v>0</v>
      </c>
      <c r="CB168" s="853">
        <v>0</v>
      </c>
      <c r="CC168" s="854">
        <f t="shared" si="22"/>
        <v>302</v>
      </c>
      <c r="CD168" s="855">
        <f t="shared" si="20"/>
        <v>302</v>
      </c>
      <c r="CE168" s="855">
        <f t="shared" si="21"/>
        <v>0</v>
      </c>
      <c r="CF168" s="850">
        <v>139.82400000000001</v>
      </c>
      <c r="CG168" s="834" t="s">
        <v>1697</v>
      </c>
      <c r="CH168" s="951" t="s">
        <v>481</v>
      </c>
      <c r="CI168" s="851">
        <v>7.4499999999999997E-2</v>
      </c>
      <c r="CJ168" s="850">
        <v>1892.711</v>
      </c>
      <c r="CK168" s="892" t="s">
        <v>1673</v>
      </c>
      <c r="CL168" s="834" t="s">
        <v>457</v>
      </c>
      <c r="CM168" s="834" t="s">
        <v>1674</v>
      </c>
      <c r="CN168" s="834" t="s">
        <v>1675</v>
      </c>
      <c r="CO168" s="853">
        <v>3</v>
      </c>
      <c r="CP168" s="853">
        <v>0</v>
      </c>
      <c r="CQ168" s="853" t="s">
        <v>1676</v>
      </c>
      <c r="CR168" s="834" t="s">
        <v>457</v>
      </c>
      <c r="CS168" s="834" t="s">
        <v>1677</v>
      </c>
      <c r="CT168" s="853">
        <v>5643</v>
      </c>
      <c r="CU168" s="834" t="s">
        <v>457</v>
      </c>
      <c r="CV168" s="834" t="s">
        <v>1698</v>
      </c>
      <c r="CW168" s="853">
        <v>5643</v>
      </c>
      <c r="CX168" s="853" t="s">
        <v>451</v>
      </c>
      <c r="CY168" s="853" t="s">
        <v>481</v>
      </c>
      <c r="CZ168" s="853" t="s">
        <v>481</v>
      </c>
      <c r="DA168" s="853" t="s">
        <v>679</v>
      </c>
      <c r="DB168" s="853" t="s">
        <v>1699</v>
      </c>
      <c r="DC168" s="853">
        <v>53</v>
      </c>
      <c r="DD168" s="834" t="s">
        <v>995</v>
      </c>
      <c r="DE168" s="834" t="s">
        <v>481</v>
      </c>
      <c r="DF168" s="853" t="s">
        <v>481</v>
      </c>
      <c r="DG168" s="834" t="s">
        <v>451</v>
      </c>
      <c r="DH168" s="834" t="s">
        <v>481</v>
      </c>
      <c r="DI168" s="853" t="s">
        <v>481</v>
      </c>
      <c r="DJ168" s="834" t="s">
        <v>451</v>
      </c>
      <c r="DK168" s="834" t="s">
        <v>481</v>
      </c>
      <c r="DL168" s="853" t="s">
        <v>481</v>
      </c>
      <c r="DM168" s="834" t="s">
        <v>451</v>
      </c>
      <c r="DN168" s="834" t="s">
        <v>481</v>
      </c>
      <c r="DO168" s="853" t="s">
        <v>481</v>
      </c>
      <c r="DP168" s="834" t="s">
        <v>451</v>
      </c>
      <c r="DQ168" s="834" t="s">
        <v>481</v>
      </c>
      <c r="DR168" s="853" t="s">
        <v>481</v>
      </c>
      <c r="DS168" s="834" t="s">
        <v>457</v>
      </c>
      <c r="DT168" s="834" t="s">
        <v>1700</v>
      </c>
      <c r="DU168" s="853">
        <v>5643</v>
      </c>
      <c r="DV168" s="834" t="s">
        <v>451</v>
      </c>
      <c r="DW168" s="834" t="s">
        <v>481</v>
      </c>
      <c r="DX168" s="853" t="s">
        <v>481</v>
      </c>
      <c r="DY168" s="834" t="s">
        <v>451</v>
      </c>
      <c r="DZ168" s="834" t="s">
        <v>481</v>
      </c>
      <c r="EA168" s="853" t="s">
        <v>481</v>
      </c>
      <c r="EB168" s="834" t="s">
        <v>451</v>
      </c>
      <c r="EC168" s="834" t="s">
        <v>481</v>
      </c>
      <c r="ED168" s="853" t="s">
        <v>481</v>
      </c>
      <c r="EE168" s="834" t="s">
        <v>1680</v>
      </c>
      <c r="EF168" s="834" t="s">
        <v>1206</v>
      </c>
      <c r="EG168" s="853">
        <v>795</v>
      </c>
      <c r="EH168" s="834" t="s">
        <v>451</v>
      </c>
      <c r="EI168" s="834" t="s">
        <v>481</v>
      </c>
      <c r="EJ168" s="853" t="s">
        <v>481</v>
      </c>
      <c r="EK168" s="834" t="s">
        <v>451</v>
      </c>
      <c r="EL168" s="834" t="s">
        <v>481</v>
      </c>
      <c r="EM168" s="853" t="s">
        <v>481</v>
      </c>
      <c r="EN168" s="863" t="s">
        <v>1701</v>
      </c>
      <c r="EO168" s="853" t="s">
        <v>1702</v>
      </c>
      <c r="EP168" s="856">
        <v>159</v>
      </c>
      <c r="EQ168" s="834" t="s">
        <v>451</v>
      </c>
      <c r="ER168" s="834" t="s">
        <v>481</v>
      </c>
      <c r="ES168" s="834" t="s">
        <v>481</v>
      </c>
      <c r="ET168" s="834" t="s">
        <v>1703</v>
      </c>
      <c r="EU168" s="834"/>
      <c r="EV168" s="834" t="s">
        <v>1682</v>
      </c>
      <c r="EW168" s="873" t="s">
        <v>1704</v>
      </c>
      <c r="EX168" s="834" t="s">
        <v>1705</v>
      </c>
      <c r="EY168" s="834">
        <v>3</v>
      </c>
      <c r="EZ168" s="834" t="s">
        <v>1685</v>
      </c>
      <c r="FA168" s="834" t="s">
        <v>1686</v>
      </c>
      <c r="FB168" s="834" t="s">
        <v>1687</v>
      </c>
      <c r="FC168" s="873" t="s">
        <v>1688</v>
      </c>
      <c r="FD168" s="834" t="s">
        <v>1689</v>
      </c>
      <c r="FE168" s="834" t="s">
        <v>1690</v>
      </c>
      <c r="FF168" s="873" t="s">
        <v>1691</v>
      </c>
    </row>
    <row r="169" spans="5:162" ht="25" customHeight="1" x14ac:dyDescent="0.2">
      <c r="E169" s="1101" t="s">
        <v>8717</v>
      </c>
      <c r="F169" s="1101" t="s">
        <v>8688</v>
      </c>
      <c r="G169" s="847" t="s">
        <v>42</v>
      </c>
      <c r="H169" s="847" t="s">
        <v>127</v>
      </c>
      <c r="I169" s="280" t="s">
        <v>3568</v>
      </c>
      <c r="J169" s="269" t="s">
        <v>3810</v>
      </c>
      <c r="K169" s="269" t="s">
        <v>3934</v>
      </c>
      <c r="L169" s="269">
        <v>2014</v>
      </c>
      <c r="M169" s="870" t="s">
        <v>957</v>
      </c>
      <c r="N169" s="870" t="s">
        <v>852</v>
      </c>
      <c r="O169" s="269" t="s">
        <v>4273</v>
      </c>
      <c r="P169" s="269" t="s">
        <v>4473</v>
      </c>
      <c r="Q169" s="269"/>
      <c r="R169" s="269"/>
      <c r="S169" s="269"/>
      <c r="T169" s="269"/>
      <c r="U169" s="269"/>
      <c r="V169" s="269"/>
      <c r="W169" s="269"/>
      <c r="X169" s="269"/>
      <c r="Y169" s="269"/>
      <c r="Z169" s="269"/>
      <c r="AA169" s="269" t="s">
        <v>5469</v>
      </c>
      <c r="AB169" s="269" t="s">
        <v>5648</v>
      </c>
      <c r="AC169" s="269" t="s">
        <v>5759</v>
      </c>
      <c r="AD169" s="269" t="s">
        <v>5882</v>
      </c>
      <c r="AE169" s="871">
        <v>7.7610000000000001</v>
      </c>
      <c r="AF169" s="850">
        <f t="shared" si="18"/>
        <v>7.7610000000000001</v>
      </c>
      <c r="AG169" s="850">
        <f t="shared" si="19"/>
        <v>0</v>
      </c>
      <c r="AH169" s="269"/>
      <c r="AI169" s="269"/>
      <c r="AJ169" s="269"/>
      <c r="AK169" s="269">
        <v>7.7610000000000001</v>
      </c>
      <c r="AL169" s="872">
        <v>1</v>
      </c>
      <c r="AM169" s="872">
        <v>2.3E-3</v>
      </c>
      <c r="AN169" s="269">
        <v>0</v>
      </c>
      <c r="AO169" s="269">
        <v>0</v>
      </c>
      <c r="AP169" s="872">
        <v>0</v>
      </c>
      <c r="AQ169" s="269">
        <v>0</v>
      </c>
      <c r="AR169" s="269">
        <v>0</v>
      </c>
      <c r="AS169" s="872">
        <v>0</v>
      </c>
      <c r="AT169" s="872"/>
      <c r="AU169" s="872"/>
      <c r="AV169" s="872"/>
      <c r="AW169" s="872"/>
      <c r="AX169" s="872"/>
      <c r="AY169" s="269" t="s">
        <v>451</v>
      </c>
      <c r="AZ169" s="269"/>
      <c r="BA169" s="269"/>
      <c r="BB169" s="269"/>
      <c r="BC169" s="269">
        <v>13.4</v>
      </c>
      <c r="BD169" s="872">
        <v>1</v>
      </c>
      <c r="BE169" s="269">
        <v>24</v>
      </c>
      <c r="BF169" s="269">
        <v>18</v>
      </c>
      <c r="BG169" s="269">
        <v>8</v>
      </c>
      <c r="BH169" s="269">
        <v>0</v>
      </c>
      <c r="BI169" s="269">
        <v>0</v>
      </c>
      <c r="BJ169" s="269">
        <v>0</v>
      </c>
      <c r="BK169" s="269">
        <v>0</v>
      </c>
      <c r="BL169" s="269">
        <v>0</v>
      </c>
      <c r="BM169" s="269">
        <v>0</v>
      </c>
      <c r="BN169" s="269">
        <v>0</v>
      </c>
      <c r="BO169" s="269">
        <v>0</v>
      </c>
      <c r="BP169" s="269">
        <v>4</v>
      </c>
      <c r="BQ169" s="269">
        <v>1</v>
      </c>
      <c r="BR169" s="269">
        <v>0</v>
      </c>
      <c r="BS169" s="269">
        <v>1</v>
      </c>
      <c r="BT169" s="269">
        <v>0</v>
      </c>
      <c r="BU169" s="269">
        <v>0</v>
      </c>
      <c r="BV169" s="269">
        <v>0</v>
      </c>
      <c r="BW169" s="269">
        <v>0</v>
      </c>
      <c r="BX169" s="269">
        <v>0</v>
      </c>
      <c r="BY169" s="269">
        <v>0</v>
      </c>
      <c r="BZ169" s="269">
        <v>0</v>
      </c>
      <c r="CA169" s="269">
        <v>0</v>
      </c>
      <c r="CB169" s="269">
        <v>2</v>
      </c>
      <c r="CC169" s="836">
        <v>8</v>
      </c>
      <c r="CD169" s="855">
        <f t="shared" si="20"/>
        <v>8</v>
      </c>
      <c r="CE169" s="855">
        <f t="shared" si="21"/>
        <v>0</v>
      </c>
      <c r="CF169" s="269"/>
      <c r="CG169" s="269"/>
      <c r="CH169" s="269"/>
      <c r="CI169" s="269"/>
      <c r="CJ169" s="269">
        <v>67.054000000000002</v>
      </c>
      <c r="CK169" s="269" t="s">
        <v>6326</v>
      </c>
      <c r="CL169" s="269" t="s">
        <v>451</v>
      </c>
      <c r="CM169" s="269"/>
      <c r="CN169" s="269"/>
      <c r="CO169" s="269"/>
      <c r="CP169" s="269"/>
      <c r="CQ169" s="269">
        <v>5</v>
      </c>
      <c r="CR169" s="269" t="s">
        <v>451</v>
      </c>
      <c r="CS169" s="269"/>
      <c r="CT169" s="269"/>
      <c r="CU169" s="269" t="s">
        <v>457</v>
      </c>
      <c r="CV169" s="269" t="s">
        <v>6560</v>
      </c>
      <c r="CW169" s="269">
        <v>24</v>
      </c>
      <c r="CX169" s="269" t="s">
        <v>451</v>
      </c>
      <c r="CY169" s="269"/>
      <c r="CZ169" s="269"/>
      <c r="DA169" s="269" t="s">
        <v>451</v>
      </c>
      <c r="DB169" s="269"/>
      <c r="DC169" s="269"/>
      <c r="DD169" s="269" t="s">
        <v>451</v>
      </c>
      <c r="DE169" s="269"/>
      <c r="DF169" s="269"/>
      <c r="DG169" s="269" t="s">
        <v>451</v>
      </c>
      <c r="DH169" s="269"/>
      <c r="DI169" s="269"/>
      <c r="DJ169" s="269" t="s">
        <v>451</v>
      </c>
      <c r="DK169" s="269"/>
      <c r="DL169" s="269"/>
      <c r="DM169" s="269"/>
      <c r="DN169" s="269"/>
      <c r="DO169" s="269"/>
      <c r="DP169" s="269" t="s">
        <v>457</v>
      </c>
      <c r="DQ169" s="269" t="s">
        <v>6749</v>
      </c>
      <c r="DR169" s="269">
        <v>647</v>
      </c>
      <c r="DS169" s="269" t="s">
        <v>457</v>
      </c>
      <c r="DT169" s="269" t="s">
        <v>6785</v>
      </c>
      <c r="DU169" s="269">
        <v>15</v>
      </c>
      <c r="DV169" s="269" t="s">
        <v>451</v>
      </c>
      <c r="DW169" s="269"/>
      <c r="DX169" s="269"/>
      <c r="DY169" s="269" t="s">
        <v>451</v>
      </c>
      <c r="DZ169" s="269"/>
      <c r="EA169" s="269"/>
      <c r="EB169" s="269" t="s">
        <v>451</v>
      </c>
      <c r="EC169" s="269"/>
      <c r="ED169" s="269"/>
      <c r="EE169" s="269" t="s">
        <v>457</v>
      </c>
      <c r="EF169" s="269"/>
      <c r="EG169" s="269">
        <v>5</v>
      </c>
      <c r="EH169" s="269" t="s">
        <v>451</v>
      </c>
      <c r="EI169" s="269"/>
      <c r="EJ169" s="269"/>
      <c r="EK169" s="269"/>
      <c r="EL169" s="269"/>
      <c r="EM169" s="269"/>
      <c r="EN169" s="269"/>
      <c r="EO169" s="269"/>
      <c r="EP169" s="269"/>
      <c r="EQ169" s="269" t="s">
        <v>451</v>
      </c>
      <c r="ER169" s="269" t="s">
        <v>6951</v>
      </c>
      <c r="ES169" s="269" t="s">
        <v>7001</v>
      </c>
      <c r="ET169" s="269" t="s">
        <v>7135</v>
      </c>
      <c r="EU169" s="269" t="s">
        <v>7215</v>
      </c>
      <c r="EV169" s="269" t="s">
        <v>7279</v>
      </c>
      <c r="EW169" s="269" t="s">
        <v>1617</v>
      </c>
      <c r="EX169" s="269" t="s">
        <v>7449</v>
      </c>
      <c r="EY169" s="269">
        <v>3</v>
      </c>
      <c r="EZ169" s="269">
        <v>15</v>
      </c>
      <c r="FA169" s="269" t="s">
        <v>7631</v>
      </c>
      <c r="FB169" s="269" t="s">
        <v>7874</v>
      </c>
      <c r="FC169" s="269" t="s">
        <v>8105</v>
      </c>
      <c r="FD169" s="269"/>
      <c r="FE169" s="269"/>
      <c r="FF169" s="269"/>
    </row>
    <row r="170" spans="5:162" ht="49" customHeight="1" x14ac:dyDescent="0.2">
      <c r="E170" s="1101" t="s">
        <v>6630</v>
      </c>
      <c r="F170" s="1101" t="s">
        <v>8687</v>
      </c>
      <c r="G170" s="847" t="s">
        <v>43</v>
      </c>
      <c r="H170" s="847" t="s">
        <v>128</v>
      </c>
      <c r="I170" s="847"/>
      <c r="J170" s="834" t="s">
        <v>3138</v>
      </c>
      <c r="K170" s="834" t="s">
        <v>3139</v>
      </c>
      <c r="L170" s="848">
        <v>2018</v>
      </c>
      <c r="M170" s="849">
        <v>44197</v>
      </c>
      <c r="N170" s="849">
        <v>44561</v>
      </c>
      <c r="O170" s="834" t="s">
        <v>3152</v>
      </c>
      <c r="P170" s="834"/>
      <c r="Q170" s="834" t="s">
        <v>3140</v>
      </c>
      <c r="R170" s="877" t="s">
        <v>3141</v>
      </c>
      <c r="S170" s="834" t="s">
        <v>3142</v>
      </c>
      <c r="T170" s="972" t="s">
        <v>481</v>
      </c>
      <c r="U170" s="972" t="s">
        <v>481</v>
      </c>
      <c r="V170" s="972" t="s">
        <v>481</v>
      </c>
      <c r="W170" s="972" t="s">
        <v>481</v>
      </c>
      <c r="X170" s="972" t="s">
        <v>481</v>
      </c>
      <c r="Y170" s="972" t="s">
        <v>481</v>
      </c>
      <c r="Z170" s="834" t="s">
        <v>481</v>
      </c>
      <c r="AA170" s="834" t="s">
        <v>3153</v>
      </c>
      <c r="AB170" s="834" t="s">
        <v>3153</v>
      </c>
      <c r="AC170" s="972" t="s">
        <v>455</v>
      </c>
      <c r="AD170" s="972" t="s">
        <v>3143</v>
      </c>
      <c r="AE170" s="850">
        <v>66.032770319999997</v>
      </c>
      <c r="AF170" s="850">
        <f t="shared" si="18"/>
        <v>66.032770319999997</v>
      </c>
      <c r="AG170" s="850">
        <f t="shared" si="19"/>
        <v>0</v>
      </c>
      <c r="AH170" s="850">
        <v>52.587699999999998</v>
      </c>
      <c r="AI170" s="852">
        <f>AH170/AE170*100</f>
        <v>79.638791080785893</v>
      </c>
      <c r="AJ170" s="973">
        <f>AH170/83238.1*100</f>
        <v>6.3177439177492037E-2</v>
      </c>
      <c r="AK170" s="850">
        <v>9.4831041000000003</v>
      </c>
      <c r="AL170" s="852">
        <f>AK170/AE170*100</f>
        <v>14.36120891800258</v>
      </c>
      <c r="AM170" s="852"/>
      <c r="AN170" s="850">
        <v>3.9619662199999999</v>
      </c>
      <c r="AO170" s="850"/>
      <c r="AP170" s="852">
        <f>AN170/AE170*100</f>
        <v>6.0000000012115198</v>
      </c>
      <c r="AQ170" s="850"/>
      <c r="AR170" s="850"/>
      <c r="AS170" s="851" t="s">
        <v>481</v>
      </c>
      <c r="AT170" s="850"/>
      <c r="AU170" s="851" t="s">
        <v>481</v>
      </c>
      <c r="AV170" s="834" t="s">
        <v>481</v>
      </c>
      <c r="AW170" s="834" t="s">
        <v>481</v>
      </c>
      <c r="AX170" s="834" t="s">
        <v>481</v>
      </c>
      <c r="AY170" s="850" t="s">
        <v>481</v>
      </c>
      <c r="AZ170" s="851" t="s">
        <v>481</v>
      </c>
      <c r="BA170" s="834" t="s">
        <v>481</v>
      </c>
      <c r="BB170" s="850" t="s">
        <v>481</v>
      </c>
      <c r="BC170" s="852">
        <v>56.91</v>
      </c>
      <c r="BD170" s="974">
        <f>BC170/92846.95934351*100</f>
        <v>6.1294414380817321E-2</v>
      </c>
      <c r="BE170" s="975"/>
      <c r="BF170" s="975">
        <v>14</v>
      </c>
      <c r="BG170" s="853">
        <v>14</v>
      </c>
      <c r="BH170" s="975" t="s">
        <v>481</v>
      </c>
      <c r="BI170" s="975" t="s">
        <v>481</v>
      </c>
      <c r="BJ170" s="975" t="s">
        <v>481</v>
      </c>
      <c r="BK170" s="975" t="s">
        <v>481</v>
      </c>
      <c r="BL170" s="975" t="s">
        <v>481</v>
      </c>
      <c r="BM170" s="975" t="s">
        <v>481</v>
      </c>
      <c r="BN170" s="975" t="s">
        <v>481</v>
      </c>
      <c r="BO170" s="975" t="s">
        <v>481</v>
      </c>
      <c r="BP170" s="975" t="s">
        <v>481</v>
      </c>
      <c r="BQ170" s="853">
        <v>21</v>
      </c>
      <c r="BR170" s="853">
        <v>3</v>
      </c>
      <c r="BS170" s="853">
        <v>14</v>
      </c>
      <c r="BT170" s="853">
        <v>1</v>
      </c>
      <c r="BU170" s="975" t="s">
        <v>481</v>
      </c>
      <c r="BV170" s="975" t="s">
        <v>481</v>
      </c>
      <c r="BW170" s="975" t="s">
        <v>481</v>
      </c>
      <c r="BX170" s="975" t="s">
        <v>481</v>
      </c>
      <c r="BY170" s="975" t="s">
        <v>481</v>
      </c>
      <c r="BZ170" s="975" t="s">
        <v>481</v>
      </c>
      <c r="CA170" s="975" t="s">
        <v>481</v>
      </c>
      <c r="CB170" s="975" t="s">
        <v>481</v>
      </c>
      <c r="CC170" s="854">
        <f>SUM(BH170:CB170)</f>
        <v>39</v>
      </c>
      <c r="CD170" s="855">
        <f t="shared" si="20"/>
        <v>39</v>
      </c>
      <c r="CE170" s="855">
        <f t="shared" si="21"/>
        <v>0</v>
      </c>
      <c r="CF170" s="850">
        <v>630.33600000000001</v>
      </c>
      <c r="CG170" s="834" t="s">
        <v>3154</v>
      </c>
      <c r="CH170" s="834" t="s">
        <v>481</v>
      </c>
      <c r="CI170" s="851">
        <f>CF170/CJ170</f>
        <v>0.55871341048332201</v>
      </c>
      <c r="CJ170" s="850">
        <v>1128.192</v>
      </c>
      <c r="CK170" s="976" t="s">
        <v>2536</v>
      </c>
      <c r="CL170" s="972" t="s">
        <v>451</v>
      </c>
      <c r="CM170" s="972" t="s">
        <v>481</v>
      </c>
      <c r="CN170" s="972" t="s">
        <v>481</v>
      </c>
      <c r="CO170" s="975" t="s">
        <v>481</v>
      </c>
      <c r="CP170" s="853" t="s">
        <v>481</v>
      </c>
      <c r="CQ170" s="853">
        <v>4</v>
      </c>
      <c r="CR170" s="972" t="s">
        <v>451</v>
      </c>
      <c r="CS170" s="972" t="s">
        <v>481</v>
      </c>
      <c r="CT170" s="975" t="s">
        <v>481</v>
      </c>
      <c r="CU170" s="972" t="s">
        <v>481</v>
      </c>
      <c r="CV170" s="280" t="s">
        <v>481</v>
      </c>
      <c r="CW170" s="975" t="s">
        <v>481</v>
      </c>
      <c r="CX170" s="853" t="s">
        <v>451</v>
      </c>
      <c r="CY170" s="853"/>
      <c r="CZ170" s="977"/>
      <c r="DA170" s="972" t="s">
        <v>451</v>
      </c>
      <c r="DB170" s="972" t="s">
        <v>481</v>
      </c>
      <c r="DC170" s="975" t="s">
        <v>481</v>
      </c>
      <c r="DD170" s="972" t="s">
        <v>451</v>
      </c>
      <c r="DE170" s="972" t="s">
        <v>481</v>
      </c>
      <c r="DF170" s="975" t="s">
        <v>481</v>
      </c>
      <c r="DG170" s="972" t="s">
        <v>451</v>
      </c>
      <c r="DH170" s="972" t="s">
        <v>481</v>
      </c>
      <c r="DI170" s="975" t="s">
        <v>481</v>
      </c>
      <c r="DJ170" s="972" t="s">
        <v>451</v>
      </c>
      <c r="DK170" s="972" t="s">
        <v>481</v>
      </c>
      <c r="DL170" s="975" t="s">
        <v>481</v>
      </c>
      <c r="DM170" s="972" t="s">
        <v>451</v>
      </c>
      <c r="DN170" s="972" t="s">
        <v>481</v>
      </c>
      <c r="DO170" s="975" t="s">
        <v>481</v>
      </c>
      <c r="DP170" s="972" t="s">
        <v>451</v>
      </c>
      <c r="DQ170" s="972" t="s">
        <v>481</v>
      </c>
      <c r="DR170" s="975" t="s">
        <v>481</v>
      </c>
      <c r="DS170" s="972" t="s">
        <v>451</v>
      </c>
      <c r="DT170" s="972"/>
      <c r="DU170" s="975" t="s">
        <v>481</v>
      </c>
      <c r="DV170" s="972" t="s">
        <v>451</v>
      </c>
      <c r="DW170" s="972" t="s">
        <v>481</v>
      </c>
      <c r="DX170" s="975" t="s">
        <v>481</v>
      </c>
      <c r="DY170" s="972" t="s">
        <v>451</v>
      </c>
      <c r="DZ170" s="972" t="s">
        <v>481</v>
      </c>
      <c r="EA170" s="975" t="s">
        <v>481</v>
      </c>
      <c r="EB170" s="972" t="s">
        <v>451</v>
      </c>
      <c r="EC170" s="972" t="s">
        <v>481</v>
      </c>
      <c r="ED170" s="975" t="s">
        <v>481</v>
      </c>
      <c r="EE170" s="972" t="s">
        <v>457</v>
      </c>
      <c r="EF170" s="972" t="s">
        <v>3144</v>
      </c>
      <c r="EG170" s="866">
        <v>136</v>
      </c>
      <c r="EH170" s="972" t="s">
        <v>451</v>
      </c>
      <c r="EI170" s="972" t="s">
        <v>481</v>
      </c>
      <c r="EJ170" s="975" t="s">
        <v>481</v>
      </c>
      <c r="EK170" s="972" t="s">
        <v>451</v>
      </c>
      <c r="EL170" s="972" t="s">
        <v>481</v>
      </c>
      <c r="EM170" s="975" t="s">
        <v>481</v>
      </c>
      <c r="EN170" s="972" t="s">
        <v>3145</v>
      </c>
      <c r="EO170" s="972" t="s">
        <v>3155</v>
      </c>
      <c r="EP170" s="856">
        <v>21</v>
      </c>
      <c r="EQ170" s="972" t="s">
        <v>451</v>
      </c>
      <c r="ER170" s="834" t="s">
        <v>481</v>
      </c>
      <c r="ES170" s="877"/>
      <c r="ET170" s="978"/>
      <c r="EU170" s="978"/>
      <c r="EV170" s="978"/>
      <c r="EW170" s="978"/>
      <c r="EX170" s="834" t="s">
        <v>481</v>
      </c>
      <c r="EY170" s="834" t="s">
        <v>481</v>
      </c>
      <c r="EZ170" s="834" t="s">
        <v>481</v>
      </c>
      <c r="FA170" s="834" t="s">
        <v>3146</v>
      </c>
      <c r="FB170" s="834" t="s">
        <v>3147</v>
      </c>
      <c r="FC170" s="877" t="s">
        <v>3148</v>
      </c>
      <c r="FD170" s="834" t="s">
        <v>3149</v>
      </c>
      <c r="FE170" s="834" t="s">
        <v>3150</v>
      </c>
      <c r="FF170" s="877" t="s">
        <v>3151</v>
      </c>
    </row>
    <row r="171" spans="5:162" x14ac:dyDescent="0.2">
      <c r="E171" s="1101"/>
      <c r="F171" s="1101"/>
      <c r="G171" s="847" t="s">
        <v>44</v>
      </c>
      <c r="H171" s="847" t="s">
        <v>129</v>
      </c>
      <c r="I171" s="847"/>
      <c r="J171" s="221"/>
      <c r="K171" s="221"/>
      <c r="L171" s="221"/>
      <c r="M171" s="221"/>
      <c r="N171" s="221"/>
      <c r="O171" s="221"/>
      <c r="P171" s="221"/>
      <c r="Q171" s="221"/>
      <c r="R171" s="221"/>
      <c r="S171" s="221"/>
      <c r="T171" s="221"/>
      <c r="U171" s="221"/>
      <c r="V171" s="221"/>
      <c r="W171" s="221"/>
      <c r="X171" s="221"/>
      <c r="Y171" s="221"/>
      <c r="Z171" s="221"/>
      <c r="AA171" s="221"/>
      <c r="AB171" s="221"/>
      <c r="AC171" s="221"/>
      <c r="AD171" s="221"/>
      <c r="AE171" s="235"/>
      <c r="AF171" s="850">
        <f t="shared" si="18"/>
        <v>0</v>
      </c>
      <c r="AG171" s="850">
        <f t="shared" si="19"/>
        <v>0</v>
      </c>
      <c r="AH171" s="221"/>
      <c r="AI171" s="221"/>
      <c r="AJ171" s="221"/>
      <c r="AK171" s="221"/>
      <c r="AL171" s="221"/>
      <c r="AM171" s="221"/>
      <c r="AN171" s="221"/>
      <c r="AO171" s="221"/>
      <c r="AP171" s="221"/>
      <c r="AQ171" s="221"/>
      <c r="AR171" s="221"/>
      <c r="AS171" s="221"/>
      <c r="AT171" s="221"/>
      <c r="AU171" s="221"/>
      <c r="AV171" s="221"/>
      <c r="AW171" s="221"/>
      <c r="AX171" s="221"/>
      <c r="AY171" s="221"/>
      <c r="AZ171" s="221"/>
      <c r="BA171" s="221"/>
      <c r="BB171" s="221"/>
      <c r="BC171" s="221"/>
      <c r="BD171" s="221"/>
      <c r="BE171" s="221"/>
      <c r="BF171" s="221"/>
      <c r="BG171" s="221"/>
      <c r="BH171" s="221"/>
      <c r="BI171" s="221"/>
      <c r="BJ171" s="221"/>
      <c r="BK171" s="221"/>
      <c r="BL171" s="221"/>
      <c r="BM171" s="221"/>
      <c r="BN171" s="221"/>
      <c r="BO171" s="221"/>
      <c r="BP171" s="221"/>
      <c r="BQ171" s="221"/>
      <c r="BR171" s="221"/>
      <c r="BS171" s="221"/>
      <c r="BT171" s="221"/>
      <c r="BU171" s="221"/>
      <c r="BV171" s="221"/>
      <c r="BW171" s="221"/>
      <c r="BX171" s="221"/>
      <c r="BY171" s="221"/>
      <c r="BZ171" s="221"/>
      <c r="CA171" s="221"/>
      <c r="CB171" s="221"/>
      <c r="CC171" s="221"/>
      <c r="CD171" s="855">
        <f t="shared" si="20"/>
        <v>0</v>
      </c>
      <c r="CE171" s="855">
        <f t="shared" si="21"/>
        <v>0</v>
      </c>
      <c r="CF171" s="221"/>
      <c r="CG171" s="221"/>
      <c r="CH171" s="221"/>
      <c r="CI171" s="221"/>
      <c r="CJ171" s="221">
        <v>137.529</v>
      </c>
      <c r="CK171" s="221"/>
      <c r="CL171" s="221"/>
      <c r="CM171" s="221"/>
      <c r="CN171" s="221"/>
      <c r="CO171" s="221"/>
      <c r="CP171" s="221"/>
      <c r="CQ171" s="221"/>
      <c r="CR171" s="221"/>
      <c r="CS171" s="221"/>
      <c r="CT171" s="221"/>
      <c r="CU171" s="221"/>
      <c r="CV171" s="221"/>
      <c r="CW171" s="221"/>
      <c r="CX171" s="221"/>
      <c r="CY171" s="221"/>
      <c r="CZ171" s="221"/>
      <c r="DA171" s="221"/>
      <c r="DB171" s="221"/>
      <c r="DC171" s="221"/>
      <c r="DD171" s="221"/>
      <c r="DE171" s="221"/>
      <c r="DF171" s="221"/>
      <c r="DG171" s="221"/>
      <c r="DH171" s="221"/>
      <c r="DI171" s="221"/>
      <c r="DJ171" s="221"/>
      <c r="DK171" s="221"/>
      <c r="DL171" s="221"/>
      <c r="DM171" s="221"/>
      <c r="DN171" s="221"/>
      <c r="DO171" s="221"/>
      <c r="DP171" s="221"/>
      <c r="DQ171" s="221"/>
      <c r="DR171" s="221"/>
      <c r="DS171" s="221"/>
      <c r="DT171" s="221"/>
      <c r="DU171" s="221"/>
      <c r="DV171" s="221"/>
      <c r="DW171" s="221"/>
      <c r="DX171" s="221"/>
      <c r="DY171" s="221"/>
      <c r="DZ171" s="221"/>
      <c r="EA171" s="221"/>
      <c r="EB171" s="221"/>
      <c r="EC171" s="221"/>
      <c r="ED171" s="221"/>
      <c r="EE171" s="221"/>
      <c r="EF171" s="221"/>
      <c r="EG171" s="221"/>
      <c r="EH171" s="221"/>
      <c r="EI171" s="221"/>
      <c r="EJ171" s="221"/>
      <c r="EK171" s="221"/>
      <c r="EL171" s="221"/>
      <c r="EM171" s="221"/>
      <c r="EN171" s="221"/>
      <c r="EO171" s="221"/>
      <c r="EP171" s="221"/>
      <c r="EQ171" s="221"/>
      <c r="ER171" s="221"/>
      <c r="ES171" s="221"/>
      <c r="ET171" s="221"/>
      <c r="EU171" s="221"/>
      <c r="EV171" s="221"/>
      <c r="EW171" s="221"/>
      <c r="EX171" s="221"/>
      <c r="EY171" s="221"/>
      <c r="EZ171" s="221"/>
      <c r="FA171" s="221"/>
      <c r="FB171" s="221"/>
      <c r="FC171" s="221"/>
      <c r="FD171" s="221"/>
      <c r="FE171" s="221"/>
      <c r="FF171" s="221"/>
    </row>
    <row r="172" spans="5:162" ht="44" customHeight="1" x14ac:dyDescent="0.2">
      <c r="E172" s="1101" t="s">
        <v>8723</v>
      </c>
      <c r="F172" s="1101" t="s">
        <v>8688</v>
      </c>
      <c r="G172" s="847" t="s">
        <v>44</v>
      </c>
      <c r="H172" s="847" t="s">
        <v>129</v>
      </c>
      <c r="I172" s="280" t="s">
        <v>3569</v>
      </c>
      <c r="J172" s="269" t="s">
        <v>3811</v>
      </c>
      <c r="K172" s="269" t="s">
        <v>3935</v>
      </c>
      <c r="L172" s="269">
        <v>2021</v>
      </c>
      <c r="M172" s="870">
        <v>44378</v>
      </c>
      <c r="N172" s="870">
        <v>44544</v>
      </c>
      <c r="O172" s="269" t="s">
        <v>4274</v>
      </c>
      <c r="P172" s="269" t="s">
        <v>4474</v>
      </c>
      <c r="Q172" s="269" t="s">
        <v>4688</v>
      </c>
      <c r="R172" s="269" t="s">
        <v>4848</v>
      </c>
      <c r="S172" s="269" t="s">
        <v>5003</v>
      </c>
      <c r="T172" s="269" t="s">
        <v>5171</v>
      </c>
      <c r="U172" s="269"/>
      <c r="V172" s="269"/>
      <c r="W172" s="269"/>
      <c r="X172" s="269"/>
      <c r="Y172" s="269"/>
      <c r="Z172" s="269"/>
      <c r="AA172" s="269" t="s">
        <v>5470</v>
      </c>
      <c r="AB172" s="269" t="s">
        <v>5649</v>
      </c>
      <c r="AC172" s="269" t="s">
        <v>553</v>
      </c>
      <c r="AD172" s="269" t="s">
        <v>5470</v>
      </c>
      <c r="AE172" s="871">
        <v>0.46367599999999998</v>
      </c>
      <c r="AF172" s="850">
        <f t="shared" si="18"/>
        <v>0.46367599999999998</v>
      </c>
      <c r="AG172" s="850">
        <f t="shared" si="19"/>
        <v>0</v>
      </c>
      <c r="AH172" s="269"/>
      <c r="AI172" s="269"/>
      <c r="AJ172" s="269"/>
      <c r="AK172" s="269">
        <v>0.46367599999999998</v>
      </c>
      <c r="AL172" s="224">
        <v>1</v>
      </c>
      <c r="AM172" s="224">
        <v>4.7743564762086868E-2</v>
      </c>
      <c r="AN172" s="269">
        <v>0</v>
      </c>
      <c r="AO172" s="269">
        <v>0</v>
      </c>
      <c r="AP172" s="269">
        <v>0</v>
      </c>
      <c r="AQ172" s="269">
        <v>0</v>
      </c>
      <c r="AR172" s="269">
        <v>0</v>
      </c>
      <c r="AS172" s="269">
        <v>0</v>
      </c>
      <c r="AT172" s="269"/>
      <c r="AU172" s="269"/>
      <c r="AV172" s="269"/>
      <c r="AW172" s="269"/>
      <c r="AX172" s="269"/>
      <c r="AY172" s="269" t="s">
        <v>451</v>
      </c>
      <c r="AZ172" s="269" t="s">
        <v>481</v>
      </c>
      <c r="BA172" s="269" t="s">
        <v>481</v>
      </c>
      <c r="BB172" s="269">
        <v>0</v>
      </c>
      <c r="BC172" s="269">
        <v>0</v>
      </c>
      <c r="BD172" s="269">
        <v>0</v>
      </c>
      <c r="BE172" s="269">
        <v>1</v>
      </c>
      <c r="BF172" s="269">
        <v>1</v>
      </c>
      <c r="BG172" s="269">
        <v>1</v>
      </c>
      <c r="BH172" s="269">
        <v>0</v>
      </c>
      <c r="BI172" s="269">
        <v>0</v>
      </c>
      <c r="BJ172" s="269">
        <v>0</v>
      </c>
      <c r="BK172" s="269">
        <v>0</v>
      </c>
      <c r="BL172" s="269">
        <v>0</v>
      </c>
      <c r="BM172" s="269">
        <v>0</v>
      </c>
      <c r="BN172" s="269">
        <v>0</v>
      </c>
      <c r="BO172" s="269">
        <v>0</v>
      </c>
      <c r="BP172" s="269">
        <v>0</v>
      </c>
      <c r="BQ172" s="269">
        <v>1</v>
      </c>
      <c r="BR172" s="269">
        <v>0</v>
      </c>
      <c r="BS172" s="269">
        <v>0</v>
      </c>
      <c r="BT172" s="269">
        <v>0</v>
      </c>
      <c r="BU172" s="269">
        <v>0</v>
      </c>
      <c r="BV172" s="269">
        <v>0</v>
      </c>
      <c r="BW172" s="269">
        <v>0</v>
      </c>
      <c r="BX172" s="269">
        <v>0</v>
      </c>
      <c r="BY172" s="269">
        <v>0</v>
      </c>
      <c r="BZ172" s="269">
        <v>0</v>
      </c>
      <c r="CA172" s="269">
        <v>0</v>
      </c>
      <c r="CB172" s="269">
        <v>0</v>
      </c>
      <c r="CC172" s="836">
        <v>1</v>
      </c>
      <c r="CD172" s="855">
        <f t="shared" si="20"/>
        <v>1</v>
      </c>
      <c r="CE172" s="855">
        <f t="shared" si="21"/>
        <v>0</v>
      </c>
      <c r="CF172" s="269">
        <v>0.18</v>
      </c>
      <c r="CG172" s="269" t="s">
        <v>6167</v>
      </c>
      <c r="CH172" s="269"/>
      <c r="CI172" s="269">
        <v>3.7831021437578811</v>
      </c>
      <c r="CJ172" s="269">
        <v>4.758</v>
      </c>
      <c r="CK172" s="269" t="s">
        <v>6327</v>
      </c>
      <c r="CL172" s="269" t="s">
        <v>451</v>
      </c>
      <c r="CM172" s="269" t="s">
        <v>481</v>
      </c>
      <c r="CN172" s="269" t="s">
        <v>481</v>
      </c>
      <c r="CO172" s="269" t="s">
        <v>481</v>
      </c>
      <c r="CP172" s="269" t="s">
        <v>481</v>
      </c>
      <c r="CQ172" s="269">
        <v>5</v>
      </c>
      <c r="CR172" s="269" t="s">
        <v>451</v>
      </c>
      <c r="CS172" s="269" t="s">
        <v>481</v>
      </c>
      <c r="CT172" s="269" t="s">
        <v>481</v>
      </c>
      <c r="CU172" s="269" t="s">
        <v>457</v>
      </c>
      <c r="CV172" s="269" t="s">
        <v>6489</v>
      </c>
      <c r="CW172" s="269">
        <v>15</v>
      </c>
      <c r="CX172" s="269" t="s">
        <v>451</v>
      </c>
      <c r="CY172" s="269" t="s">
        <v>481</v>
      </c>
      <c r="CZ172" s="269" t="s">
        <v>481</v>
      </c>
      <c r="DA172" s="269" t="s">
        <v>451</v>
      </c>
      <c r="DB172" s="269" t="s">
        <v>481</v>
      </c>
      <c r="DC172" s="269" t="s">
        <v>481</v>
      </c>
      <c r="DD172" s="269" t="s">
        <v>451</v>
      </c>
      <c r="DE172" s="269" t="s">
        <v>481</v>
      </c>
      <c r="DF172" s="269" t="s">
        <v>481</v>
      </c>
      <c r="DG172" s="269" t="s">
        <v>451</v>
      </c>
      <c r="DH172" s="269" t="s">
        <v>481</v>
      </c>
      <c r="DI172" s="269" t="s">
        <v>481</v>
      </c>
      <c r="DJ172" s="269" t="s">
        <v>451</v>
      </c>
      <c r="DK172" s="269" t="s">
        <v>481</v>
      </c>
      <c r="DL172" s="269" t="s">
        <v>481</v>
      </c>
      <c r="DM172" s="269" t="s">
        <v>451</v>
      </c>
      <c r="DN172" s="269" t="s">
        <v>481</v>
      </c>
      <c r="DO172" s="269" t="s">
        <v>481</v>
      </c>
      <c r="DP172" s="269" t="s">
        <v>451</v>
      </c>
      <c r="DQ172" s="269" t="s">
        <v>481</v>
      </c>
      <c r="DR172" s="269" t="s">
        <v>481</v>
      </c>
      <c r="DS172" s="269" t="s">
        <v>457</v>
      </c>
      <c r="DT172" s="269" t="s">
        <v>6786</v>
      </c>
      <c r="DU172" s="269">
        <v>17</v>
      </c>
      <c r="DV172" s="269" t="s">
        <v>451</v>
      </c>
      <c r="DW172" s="269" t="s">
        <v>481</v>
      </c>
      <c r="DX172" s="269" t="s">
        <v>481</v>
      </c>
      <c r="DY172" s="269" t="s">
        <v>451</v>
      </c>
      <c r="DZ172" s="269" t="s">
        <v>481</v>
      </c>
      <c r="EA172" s="269" t="s">
        <v>481</v>
      </c>
      <c r="EB172" s="269" t="s">
        <v>451</v>
      </c>
      <c r="EC172" s="269" t="s">
        <v>481</v>
      </c>
      <c r="ED172" s="269" t="s">
        <v>481</v>
      </c>
      <c r="EE172" s="269" t="s">
        <v>451</v>
      </c>
      <c r="EF172" s="269" t="s">
        <v>481</v>
      </c>
      <c r="EG172" s="269" t="s">
        <v>481</v>
      </c>
      <c r="EH172" s="269" t="s">
        <v>451</v>
      </c>
      <c r="EI172" s="269" t="s">
        <v>481</v>
      </c>
      <c r="EJ172" s="269" t="s">
        <v>481</v>
      </c>
      <c r="EK172" s="269" t="s">
        <v>451</v>
      </c>
      <c r="EL172" s="269" t="s">
        <v>481</v>
      </c>
      <c r="EM172" s="269" t="s">
        <v>481</v>
      </c>
      <c r="EN172" s="269"/>
      <c r="EO172" s="269"/>
      <c r="EP172" s="269"/>
      <c r="EQ172" s="269" t="s">
        <v>451</v>
      </c>
      <c r="ER172" s="269" t="s">
        <v>481</v>
      </c>
      <c r="ES172" s="269" t="s">
        <v>7002</v>
      </c>
      <c r="ET172" s="269" t="s">
        <v>481</v>
      </c>
      <c r="EU172" s="269" t="s">
        <v>481</v>
      </c>
      <c r="EV172" s="269" t="s">
        <v>7280</v>
      </c>
      <c r="EW172" s="269" t="s">
        <v>481</v>
      </c>
      <c r="EX172" s="269" t="s">
        <v>7450</v>
      </c>
      <c r="EY172" s="269">
        <v>0</v>
      </c>
      <c r="EZ172" s="269">
        <v>0</v>
      </c>
      <c r="FA172" s="269" t="s">
        <v>7632</v>
      </c>
      <c r="FB172" s="269" t="s">
        <v>7875</v>
      </c>
      <c r="FC172" s="269" t="s">
        <v>8106</v>
      </c>
      <c r="FD172" s="269" t="s">
        <v>8274</v>
      </c>
      <c r="FE172" s="269" t="s">
        <v>8320</v>
      </c>
      <c r="FF172" s="269" t="s">
        <v>8363</v>
      </c>
    </row>
    <row r="173" spans="5:162" ht="62" customHeight="1" x14ac:dyDescent="0.2">
      <c r="E173" s="1101" t="s">
        <v>8723</v>
      </c>
      <c r="F173" s="1101" t="s">
        <v>8688</v>
      </c>
      <c r="G173" s="847" t="s">
        <v>44</v>
      </c>
      <c r="H173" s="847" t="s">
        <v>129</v>
      </c>
      <c r="I173" s="269" t="s">
        <v>3570</v>
      </c>
      <c r="J173" s="269" t="s">
        <v>3812</v>
      </c>
      <c r="K173" s="269" t="s">
        <v>3936</v>
      </c>
      <c r="L173" s="269">
        <v>2021</v>
      </c>
      <c r="M173" s="870" t="s">
        <v>4034</v>
      </c>
      <c r="N173" s="870" t="s">
        <v>4150</v>
      </c>
      <c r="O173" s="269" t="s">
        <v>4275</v>
      </c>
      <c r="P173" s="269" t="s">
        <v>4475</v>
      </c>
      <c r="Q173" s="269" t="s">
        <v>4689</v>
      </c>
      <c r="R173" s="269" t="s">
        <v>4849</v>
      </c>
      <c r="S173" s="269" t="s">
        <v>5004</v>
      </c>
      <c r="T173" s="269"/>
      <c r="U173" s="269" t="s">
        <v>5288</v>
      </c>
      <c r="V173" s="269" t="s">
        <v>5345</v>
      </c>
      <c r="W173" s="269"/>
      <c r="X173" s="269"/>
      <c r="Y173" s="269"/>
      <c r="Z173" s="269"/>
      <c r="AA173" s="269" t="s">
        <v>5471</v>
      </c>
      <c r="AB173" s="269" t="s">
        <v>5650</v>
      </c>
      <c r="AC173" s="269" t="s">
        <v>518</v>
      </c>
      <c r="AD173" s="269" t="s">
        <v>5883</v>
      </c>
      <c r="AE173" s="871">
        <v>0.39800000000000002</v>
      </c>
      <c r="AF173" s="850">
        <f>AH173+AK173+AN173+AO173+AQ173+AR173+AT173</f>
        <v>0.39800000000000002</v>
      </c>
      <c r="AG173" s="850">
        <f>AF173-AE173</f>
        <v>0</v>
      </c>
      <c r="AH173" s="269"/>
      <c r="AI173" s="269"/>
      <c r="AJ173" s="269"/>
      <c r="AK173" s="269">
        <v>0.29799999999999999</v>
      </c>
      <c r="AL173" s="224">
        <v>8.8999999999999996E-2</v>
      </c>
      <c r="AM173" s="224">
        <v>2.9999999999999997E-4</v>
      </c>
      <c r="AN173" s="269"/>
      <c r="AO173" s="269">
        <v>0.1</v>
      </c>
      <c r="AP173" s="872">
        <v>2.9899999999999999E-2</v>
      </c>
      <c r="AQ173" s="269"/>
      <c r="AR173" s="269"/>
      <c r="AS173" s="269"/>
      <c r="AT173" s="269"/>
      <c r="AU173" s="269"/>
      <c r="AV173" s="269"/>
      <c r="AW173" s="269"/>
      <c r="AX173" s="269"/>
      <c r="AY173" s="269" t="s">
        <v>451</v>
      </c>
      <c r="AZ173" s="269"/>
      <c r="BA173" s="269"/>
      <c r="BB173" s="269" t="s">
        <v>451</v>
      </c>
      <c r="BC173" s="269">
        <v>0.55100000000000005</v>
      </c>
      <c r="BD173" s="872">
        <v>5.9999999999999995E-4</v>
      </c>
      <c r="BE173" s="269">
        <v>4</v>
      </c>
      <c r="BF173" s="269">
        <v>1</v>
      </c>
      <c r="BG173" s="269">
        <v>1</v>
      </c>
      <c r="BH173" s="269"/>
      <c r="BI173" s="269"/>
      <c r="BJ173" s="269"/>
      <c r="BK173" s="269"/>
      <c r="BL173" s="269"/>
      <c r="BM173" s="269"/>
      <c r="BN173" s="269"/>
      <c r="BO173" s="269"/>
      <c r="BP173" s="269"/>
      <c r="BQ173" s="269"/>
      <c r="BR173" s="269"/>
      <c r="BS173" s="269"/>
      <c r="BT173" s="269"/>
      <c r="BU173" s="269"/>
      <c r="BV173" s="269"/>
      <c r="BW173" s="269"/>
      <c r="BX173" s="269"/>
      <c r="BY173" s="269"/>
      <c r="BZ173" s="269"/>
      <c r="CA173" s="269"/>
      <c r="CB173" s="269"/>
      <c r="CC173" s="269">
        <v>0</v>
      </c>
      <c r="CD173" s="855">
        <f t="shared" si="20"/>
        <v>0</v>
      </c>
      <c r="CE173" s="855">
        <f t="shared" si="21"/>
        <v>0</v>
      </c>
      <c r="CF173" s="269"/>
      <c r="CG173" s="269"/>
      <c r="CH173" s="269"/>
      <c r="CI173" s="269">
        <v>50</v>
      </c>
      <c r="CJ173" s="269">
        <v>3.4020000000000001</v>
      </c>
      <c r="CK173" s="269" t="s">
        <v>6327</v>
      </c>
      <c r="CL173" s="269" t="s">
        <v>451</v>
      </c>
      <c r="CM173" s="269"/>
      <c r="CN173" s="269"/>
      <c r="CO173" s="269"/>
      <c r="CP173" s="269"/>
      <c r="CQ173" s="269">
        <v>3</v>
      </c>
      <c r="CR173" s="269" t="s">
        <v>457</v>
      </c>
      <c r="CS173" s="269" t="s">
        <v>6488</v>
      </c>
      <c r="CT173" s="269">
        <v>122</v>
      </c>
      <c r="CU173" s="269" t="s">
        <v>457</v>
      </c>
      <c r="CV173" s="269" t="s">
        <v>6561</v>
      </c>
      <c r="CW173" s="269">
        <v>18</v>
      </c>
      <c r="CX173" s="269" t="s">
        <v>451</v>
      </c>
      <c r="CY173" s="269"/>
      <c r="CZ173" s="269"/>
      <c r="DA173" s="269" t="s">
        <v>451</v>
      </c>
      <c r="DB173" s="269"/>
      <c r="DC173" s="269"/>
      <c r="DD173" s="269" t="s">
        <v>451</v>
      </c>
      <c r="DE173" s="269"/>
      <c r="DF173" s="269"/>
      <c r="DG173" s="269" t="s">
        <v>457</v>
      </c>
      <c r="DH173" s="269"/>
      <c r="DI173" s="269">
        <v>0</v>
      </c>
      <c r="DJ173" s="269" t="s">
        <v>457</v>
      </c>
      <c r="DK173" s="269"/>
      <c r="DL173" s="269">
        <v>0</v>
      </c>
      <c r="DM173" s="269"/>
      <c r="DN173" s="269"/>
      <c r="DO173" s="269"/>
      <c r="DP173" s="269" t="s">
        <v>457</v>
      </c>
      <c r="DQ173" s="269" t="s">
        <v>6561</v>
      </c>
      <c r="DR173" s="269">
        <v>22</v>
      </c>
      <c r="DS173" s="269"/>
      <c r="DT173" s="269"/>
      <c r="DU173" s="269"/>
      <c r="DV173" s="269" t="s">
        <v>451</v>
      </c>
      <c r="DW173" s="269"/>
      <c r="DX173" s="269"/>
      <c r="DY173" s="269" t="s">
        <v>451</v>
      </c>
      <c r="DZ173" s="269"/>
      <c r="EA173" s="269"/>
      <c r="EB173" s="269" t="s">
        <v>451</v>
      </c>
      <c r="EC173" s="269"/>
      <c r="ED173" s="269"/>
      <c r="EE173" s="269" t="s">
        <v>451</v>
      </c>
      <c r="EF173" s="269"/>
      <c r="EG173" s="269"/>
      <c r="EH173" s="269" t="s">
        <v>457</v>
      </c>
      <c r="EI173" s="269" t="s">
        <v>6881</v>
      </c>
      <c r="EJ173" s="269">
        <v>8</v>
      </c>
      <c r="EK173" s="269"/>
      <c r="EL173" s="269"/>
      <c r="EM173" s="269"/>
      <c r="EN173" s="269"/>
      <c r="EO173" s="269"/>
      <c r="EP173" s="269"/>
      <c r="EQ173" s="269" t="s">
        <v>451</v>
      </c>
      <c r="ER173" s="269"/>
      <c r="ES173" s="269"/>
      <c r="ET173" s="269"/>
      <c r="EU173" s="269"/>
      <c r="EV173" s="269"/>
      <c r="EW173" s="269"/>
      <c r="EX173" s="269"/>
      <c r="EY173" s="269"/>
      <c r="EZ173" s="269"/>
      <c r="FA173" s="269" t="s">
        <v>7633</v>
      </c>
      <c r="FB173" s="269">
        <v>84134422664</v>
      </c>
      <c r="FC173" s="269" t="s">
        <v>8107</v>
      </c>
      <c r="FD173" s="269" t="s">
        <v>8275</v>
      </c>
      <c r="FE173" s="269">
        <v>84134430439</v>
      </c>
      <c r="FF173" s="269" t="s">
        <v>8364</v>
      </c>
    </row>
    <row r="174" spans="5:162" ht="47" customHeight="1" x14ac:dyDescent="0.2">
      <c r="E174" s="1101" t="s">
        <v>8723</v>
      </c>
      <c r="F174" s="1101" t="s">
        <v>8688</v>
      </c>
      <c r="G174" s="847" t="s">
        <v>44</v>
      </c>
      <c r="H174" s="847" t="s">
        <v>129</v>
      </c>
      <c r="I174" s="280" t="s">
        <v>3571</v>
      </c>
      <c r="J174" s="280" t="s">
        <v>3813</v>
      </c>
      <c r="K174" s="280" t="s">
        <v>1412</v>
      </c>
      <c r="L174" s="280">
        <v>2021</v>
      </c>
      <c r="M174" s="868" t="s">
        <v>4035</v>
      </c>
      <c r="N174" s="868" t="s">
        <v>4151</v>
      </c>
      <c r="O174" s="280" t="s">
        <v>4276</v>
      </c>
      <c r="P174" s="280"/>
      <c r="Q174" s="280" t="s">
        <v>3813</v>
      </c>
      <c r="R174" s="280"/>
      <c r="S174" s="280" t="s">
        <v>5005</v>
      </c>
      <c r="T174" s="280"/>
      <c r="U174" s="280"/>
      <c r="V174" s="280"/>
      <c r="W174" s="280"/>
      <c r="X174" s="280"/>
      <c r="Y174" s="280"/>
      <c r="Z174" s="280"/>
      <c r="AA174" s="280" t="s">
        <v>3571</v>
      </c>
      <c r="AB174" s="280" t="s">
        <v>5651</v>
      </c>
      <c r="AC174" s="280" t="s">
        <v>485</v>
      </c>
      <c r="AD174" s="280" t="s">
        <v>5651</v>
      </c>
      <c r="AE174" s="861">
        <v>0.17549999999999999</v>
      </c>
      <c r="AF174" s="850">
        <f>AH174+AK174+AN174+AO174+AQ174+AR174+AT174</f>
        <v>0.17549999999999999</v>
      </c>
      <c r="AG174" s="850">
        <f t="shared" si="19"/>
        <v>0</v>
      </c>
      <c r="AH174" s="979"/>
      <c r="AI174" s="979"/>
      <c r="AJ174" s="979"/>
      <c r="AK174" s="861">
        <v>0.17549999999999999</v>
      </c>
      <c r="AL174" s="869">
        <v>4.1000000000000002E-2</v>
      </c>
      <c r="AM174" s="869">
        <v>4.1000000000000002E-2</v>
      </c>
      <c r="AN174" s="280">
        <v>0</v>
      </c>
      <c r="AO174" s="280">
        <v>0</v>
      </c>
      <c r="AP174" s="869">
        <v>0</v>
      </c>
      <c r="AQ174" s="280">
        <v>0</v>
      </c>
      <c r="AR174" s="280">
        <v>0</v>
      </c>
      <c r="AS174" s="869">
        <v>0</v>
      </c>
      <c r="AT174" s="869"/>
      <c r="AU174" s="869"/>
      <c r="AV174" s="869"/>
      <c r="AW174" s="869"/>
      <c r="AX174" s="869"/>
      <c r="AY174" s="280" t="s">
        <v>5990</v>
      </c>
      <c r="AZ174" s="280"/>
      <c r="BA174" s="280"/>
      <c r="BB174" s="280"/>
      <c r="BC174" s="979">
        <v>347.1</v>
      </c>
      <c r="BD174" s="869">
        <v>4.1000000000000002E-2</v>
      </c>
      <c r="BE174" s="280">
        <v>1</v>
      </c>
      <c r="BF174" s="280">
        <v>1</v>
      </c>
      <c r="BG174" s="280">
        <v>1</v>
      </c>
      <c r="BH174" s="280"/>
      <c r="BI174" s="280"/>
      <c r="BJ174" s="280"/>
      <c r="BK174" s="280"/>
      <c r="BL174" s="280"/>
      <c r="BM174" s="280"/>
      <c r="BN174" s="280"/>
      <c r="BO174" s="280"/>
      <c r="BP174" s="280"/>
      <c r="BQ174" s="280"/>
      <c r="BR174" s="280"/>
      <c r="BS174" s="280"/>
      <c r="BT174" s="280"/>
      <c r="BU174" s="280"/>
      <c r="BV174" s="280"/>
      <c r="BW174" s="280"/>
      <c r="BX174" s="280"/>
      <c r="BY174" s="280"/>
      <c r="BZ174" s="280"/>
      <c r="CA174" s="280"/>
      <c r="CB174" s="280">
        <v>1</v>
      </c>
      <c r="CC174" s="280">
        <v>1</v>
      </c>
      <c r="CD174" s="855">
        <f t="shared" si="20"/>
        <v>1</v>
      </c>
      <c r="CE174" s="855">
        <f t="shared" si="21"/>
        <v>0</v>
      </c>
      <c r="CF174" s="280"/>
      <c r="CG174" s="280"/>
      <c r="CH174" s="280"/>
      <c r="CI174" s="280"/>
      <c r="CJ174" s="979">
        <v>2948</v>
      </c>
      <c r="CK174" s="280"/>
      <c r="CL174" s="280" t="s">
        <v>5990</v>
      </c>
      <c r="CM174" s="280"/>
      <c r="CN174" s="280"/>
      <c r="CO174" s="280"/>
      <c r="CP174" s="280"/>
      <c r="CQ174" s="280"/>
      <c r="CR174" s="280"/>
      <c r="CS174" s="280"/>
      <c r="CT174" s="280"/>
      <c r="CU174" s="280" t="s">
        <v>489</v>
      </c>
      <c r="CV174" s="280" t="s">
        <v>6562</v>
      </c>
      <c r="CW174" s="280">
        <v>52</v>
      </c>
      <c r="CX174" s="280" t="s">
        <v>492</v>
      </c>
      <c r="CY174" s="280"/>
      <c r="CZ174" s="280"/>
      <c r="DA174" s="280" t="s">
        <v>492</v>
      </c>
      <c r="DB174" s="280"/>
      <c r="DC174" s="280"/>
      <c r="DD174" s="280" t="s">
        <v>492</v>
      </c>
      <c r="DE174" s="280"/>
      <c r="DF174" s="280"/>
      <c r="DG174" s="280" t="s">
        <v>492</v>
      </c>
      <c r="DH174" s="280"/>
      <c r="DI174" s="280"/>
      <c r="DJ174" s="280" t="s">
        <v>489</v>
      </c>
      <c r="DK174" s="280" t="s">
        <v>6687</v>
      </c>
      <c r="DL174" s="280">
        <v>10</v>
      </c>
      <c r="DM174" s="280"/>
      <c r="DN174" s="280"/>
      <c r="DO174" s="280"/>
      <c r="DP174" s="280"/>
      <c r="DQ174" s="280"/>
      <c r="DR174" s="280"/>
      <c r="DS174" s="280" t="s">
        <v>489</v>
      </c>
      <c r="DT174" s="280" t="s">
        <v>6787</v>
      </c>
      <c r="DU174" s="280">
        <v>52</v>
      </c>
      <c r="DV174" s="280" t="s">
        <v>492</v>
      </c>
      <c r="DW174" s="280"/>
      <c r="DX174" s="280"/>
      <c r="DY174" s="280" t="s">
        <v>492</v>
      </c>
      <c r="DZ174" s="280"/>
      <c r="EA174" s="280"/>
      <c r="EB174" s="280" t="s">
        <v>492</v>
      </c>
      <c r="EC174" s="280"/>
      <c r="ED174" s="280"/>
      <c r="EE174" s="280" t="s">
        <v>492</v>
      </c>
      <c r="EF174" s="280"/>
      <c r="EG174" s="280"/>
      <c r="EH174" s="280" t="s">
        <v>492</v>
      </c>
      <c r="EI174" s="280"/>
      <c r="EJ174" s="280"/>
      <c r="EK174" s="280"/>
      <c r="EL174" s="280"/>
      <c r="EM174" s="280"/>
      <c r="EN174" s="280"/>
      <c r="EO174" s="280"/>
      <c r="EP174" s="280"/>
      <c r="EQ174" s="280" t="s">
        <v>492</v>
      </c>
      <c r="ER174" s="280"/>
      <c r="ES174" s="280" t="s">
        <v>7003</v>
      </c>
      <c r="ET174" s="280"/>
      <c r="EU174" s="280"/>
      <c r="EV174" s="280" t="s">
        <v>7281</v>
      </c>
      <c r="EW174" s="280"/>
      <c r="EX174" s="280"/>
      <c r="EY174" s="280"/>
      <c r="EZ174" s="280"/>
      <c r="FA174" s="280" t="s">
        <v>7634</v>
      </c>
      <c r="FB174" s="280" t="s">
        <v>7876</v>
      </c>
      <c r="FC174" s="280" t="s">
        <v>8108</v>
      </c>
      <c r="FD174" s="280" t="s">
        <v>8276</v>
      </c>
      <c r="FE174" s="280" t="s">
        <v>8321</v>
      </c>
      <c r="FF174" s="280" t="s">
        <v>8365</v>
      </c>
    </row>
    <row r="175" spans="5:162" ht="37" customHeight="1" x14ac:dyDescent="0.2">
      <c r="E175" s="1101" t="s">
        <v>8717</v>
      </c>
      <c r="F175" s="1101" t="s">
        <v>8687</v>
      </c>
      <c r="G175" s="847" t="s">
        <v>45</v>
      </c>
      <c r="H175" s="847" t="s">
        <v>130</v>
      </c>
      <c r="I175" s="847"/>
      <c r="J175" s="834" t="s">
        <v>540</v>
      </c>
      <c r="K175" s="834" t="s">
        <v>541</v>
      </c>
      <c r="L175" s="848">
        <v>2014</v>
      </c>
      <c r="M175" s="849" t="s">
        <v>542</v>
      </c>
      <c r="N175" s="849" t="s">
        <v>543</v>
      </c>
      <c r="O175" s="834" t="s">
        <v>544</v>
      </c>
      <c r="P175" s="834"/>
      <c r="Q175" s="834" t="s">
        <v>545</v>
      </c>
      <c r="R175" s="834" t="s">
        <v>546</v>
      </c>
      <c r="S175" s="834" t="s">
        <v>547</v>
      </c>
      <c r="T175" s="834" t="s">
        <v>548</v>
      </c>
      <c r="U175" s="834" t="s">
        <v>451</v>
      </c>
      <c r="V175" s="834" t="s">
        <v>451</v>
      </c>
      <c r="W175" s="834" t="s">
        <v>451</v>
      </c>
      <c r="X175" s="834" t="s">
        <v>451</v>
      </c>
      <c r="Y175" s="834" t="s">
        <v>549</v>
      </c>
      <c r="Z175" s="951" t="s">
        <v>550</v>
      </c>
      <c r="AA175" s="834" t="s">
        <v>551</v>
      </c>
      <c r="AB175" s="834" t="s">
        <v>552</v>
      </c>
      <c r="AC175" s="834" t="s">
        <v>553</v>
      </c>
      <c r="AD175" s="834" t="s">
        <v>554</v>
      </c>
      <c r="AE175" s="850">
        <f>SUM(AH175,AK175,AN175,AQ175,AT175)</f>
        <v>28.943191710000001</v>
      </c>
      <c r="AF175" s="850">
        <f t="shared" si="18"/>
        <v>28.943191710000001</v>
      </c>
      <c r="AG175" s="850">
        <f t="shared" si="19"/>
        <v>0</v>
      </c>
      <c r="AH175" s="850">
        <v>19.929191710000001</v>
      </c>
      <c r="AI175" s="851">
        <v>0.68859999999999999</v>
      </c>
      <c r="AJ175" s="851">
        <v>4.3100000000000001E-4</v>
      </c>
      <c r="AK175" s="850">
        <v>5.4889999999999999</v>
      </c>
      <c r="AL175" s="851">
        <v>0.18959999999999999</v>
      </c>
      <c r="AM175" s="851"/>
      <c r="AN175" s="850">
        <v>3.5249999999999999</v>
      </c>
      <c r="AO175" s="850"/>
      <c r="AP175" s="851">
        <v>0.12180000000000001</v>
      </c>
      <c r="AQ175" s="850"/>
      <c r="AR175" s="850"/>
      <c r="AS175" s="851"/>
      <c r="AT175" s="850">
        <v>0</v>
      </c>
      <c r="AU175" s="851">
        <v>0</v>
      </c>
      <c r="AV175" s="834" t="s">
        <v>451</v>
      </c>
      <c r="AW175" s="834" t="s">
        <v>451</v>
      </c>
      <c r="AX175" s="834" t="s">
        <v>451</v>
      </c>
      <c r="AY175" s="834" t="s">
        <v>457</v>
      </c>
      <c r="AZ175" s="834" t="s">
        <v>557</v>
      </c>
      <c r="BA175" s="951" t="s">
        <v>550</v>
      </c>
      <c r="BB175" s="834">
        <v>1.502</v>
      </c>
      <c r="BC175" s="921">
        <v>25</v>
      </c>
      <c r="BD175" s="851">
        <v>5.5500000000000001E-2</v>
      </c>
      <c r="BE175" s="853"/>
      <c r="BF175" s="853">
        <v>87</v>
      </c>
      <c r="BG175" s="853" t="s">
        <v>559</v>
      </c>
      <c r="BH175" s="853">
        <v>0</v>
      </c>
      <c r="BI175" s="853">
        <v>14</v>
      </c>
      <c r="BJ175" s="853">
        <v>2</v>
      </c>
      <c r="BK175" s="853">
        <v>1</v>
      </c>
      <c r="BL175" s="853">
        <v>0</v>
      </c>
      <c r="BM175" s="853">
        <v>3</v>
      </c>
      <c r="BN175" s="853">
        <v>0</v>
      </c>
      <c r="BO175" s="853">
        <v>0</v>
      </c>
      <c r="BP175" s="853">
        <v>1</v>
      </c>
      <c r="BQ175" s="853">
        <v>0</v>
      </c>
      <c r="BR175" s="853">
        <v>13</v>
      </c>
      <c r="BS175" s="853">
        <v>2</v>
      </c>
      <c r="BT175" s="853">
        <v>0</v>
      </c>
      <c r="BU175" s="853">
        <v>1</v>
      </c>
      <c r="BV175" s="853">
        <v>0</v>
      </c>
      <c r="BW175" s="853">
        <v>0</v>
      </c>
      <c r="BX175" s="853">
        <v>0</v>
      </c>
      <c r="BY175" s="853">
        <v>0</v>
      </c>
      <c r="BZ175" s="853">
        <v>0</v>
      </c>
      <c r="CA175" s="853">
        <v>0</v>
      </c>
      <c r="CB175" s="853">
        <v>0</v>
      </c>
      <c r="CC175" s="854">
        <f>SUM(BH175:CB175)</f>
        <v>37</v>
      </c>
      <c r="CD175" s="855">
        <f t="shared" si="20"/>
        <v>37</v>
      </c>
      <c r="CE175" s="855">
        <f t="shared" si="21"/>
        <v>0</v>
      </c>
      <c r="CF175" s="850">
        <v>111.166</v>
      </c>
      <c r="CG175" s="834" t="s">
        <v>560</v>
      </c>
      <c r="CH175" s="951" t="s">
        <v>550</v>
      </c>
      <c r="CI175" s="851">
        <v>0.1646</v>
      </c>
      <c r="CJ175" s="850" t="s">
        <v>561</v>
      </c>
      <c r="CK175" s="851" t="s">
        <v>562</v>
      </c>
      <c r="CL175" s="834" t="s">
        <v>451</v>
      </c>
      <c r="CM175" s="834" t="s">
        <v>451</v>
      </c>
      <c r="CN175" s="834" t="s">
        <v>451</v>
      </c>
      <c r="CO175" s="853" t="s">
        <v>451</v>
      </c>
      <c r="CP175" s="853" t="s">
        <v>451</v>
      </c>
      <c r="CQ175" s="853" t="s">
        <v>563</v>
      </c>
      <c r="CR175" s="834" t="s">
        <v>558</v>
      </c>
      <c r="CS175" s="834" t="s">
        <v>558</v>
      </c>
      <c r="CT175" s="853" t="s">
        <v>558</v>
      </c>
      <c r="CU175" s="834" t="s">
        <v>457</v>
      </c>
      <c r="CV175" s="834" t="s">
        <v>558</v>
      </c>
      <c r="CW175" s="853" t="s">
        <v>558</v>
      </c>
      <c r="CX175" s="853" t="s">
        <v>558</v>
      </c>
      <c r="CY175" s="853" t="s">
        <v>558</v>
      </c>
      <c r="CZ175" s="853" t="s">
        <v>558</v>
      </c>
      <c r="DA175" s="853" t="s">
        <v>558</v>
      </c>
      <c r="DB175" s="853" t="s">
        <v>558</v>
      </c>
      <c r="DC175" s="853" t="s">
        <v>558</v>
      </c>
      <c r="DD175" s="834" t="s">
        <v>558</v>
      </c>
      <c r="DE175" s="834" t="s">
        <v>558</v>
      </c>
      <c r="DF175" s="853" t="s">
        <v>558</v>
      </c>
      <c r="DG175" s="834" t="s">
        <v>558</v>
      </c>
      <c r="DH175" s="834" t="s">
        <v>558</v>
      </c>
      <c r="DI175" s="853" t="s">
        <v>558</v>
      </c>
      <c r="DJ175" s="853" t="s">
        <v>558</v>
      </c>
      <c r="DK175" s="853" t="s">
        <v>558</v>
      </c>
      <c r="DL175" s="853" t="s">
        <v>558</v>
      </c>
      <c r="DM175" s="834" t="s">
        <v>457</v>
      </c>
      <c r="DN175" s="834" t="s">
        <v>564</v>
      </c>
      <c r="DO175" s="853">
        <v>27</v>
      </c>
      <c r="DP175" s="853" t="s">
        <v>558</v>
      </c>
      <c r="DQ175" s="853" t="s">
        <v>558</v>
      </c>
      <c r="DR175" s="853" t="s">
        <v>558</v>
      </c>
      <c r="DS175" s="834" t="s">
        <v>457</v>
      </c>
      <c r="DT175" s="834" t="s">
        <v>565</v>
      </c>
      <c r="DU175" s="853">
        <v>11011</v>
      </c>
      <c r="DV175" s="853" t="s">
        <v>451</v>
      </c>
      <c r="DW175" s="853" t="s">
        <v>451</v>
      </c>
      <c r="DX175" s="853" t="s">
        <v>451</v>
      </c>
      <c r="DY175" s="834" t="s">
        <v>451</v>
      </c>
      <c r="DZ175" s="834" t="s">
        <v>451</v>
      </c>
      <c r="EA175" s="853" t="s">
        <v>451</v>
      </c>
      <c r="EB175" s="834" t="s">
        <v>558</v>
      </c>
      <c r="EC175" s="834" t="s">
        <v>558</v>
      </c>
      <c r="ED175" s="853" t="s">
        <v>558</v>
      </c>
      <c r="EE175" s="834" t="s">
        <v>457</v>
      </c>
      <c r="EF175" s="834" t="s">
        <v>566</v>
      </c>
      <c r="EG175" s="853" t="s">
        <v>567</v>
      </c>
      <c r="EH175" s="853" t="s">
        <v>566</v>
      </c>
      <c r="EI175" s="853" t="s">
        <v>568</v>
      </c>
      <c r="EJ175" s="853" t="s">
        <v>569</v>
      </c>
      <c r="EK175" s="834" t="s">
        <v>451</v>
      </c>
      <c r="EL175" s="834" t="s">
        <v>451</v>
      </c>
      <c r="EM175" s="853" t="s">
        <v>451</v>
      </c>
      <c r="EN175" s="853" t="s">
        <v>570</v>
      </c>
      <c r="EO175" s="834"/>
      <c r="EP175" s="853">
        <v>75</v>
      </c>
      <c r="EQ175" s="834" t="s">
        <v>457</v>
      </c>
      <c r="ER175" s="834" t="s">
        <v>571</v>
      </c>
      <c r="ES175" s="951" t="s">
        <v>550</v>
      </c>
      <c r="ET175" s="951" t="s">
        <v>572</v>
      </c>
      <c r="EU175" s="834" t="s">
        <v>451</v>
      </c>
      <c r="EV175" s="834" t="s">
        <v>573</v>
      </c>
      <c r="EW175" s="834" t="s">
        <v>451</v>
      </c>
      <c r="EX175" s="834" t="s">
        <v>574</v>
      </c>
      <c r="EY175" s="834" t="s">
        <v>575</v>
      </c>
      <c r="EZ175" s="834" t="s">
        <v>558</v>
      </c>
      <c r="FA175" s="834" t="s">
        <v>576</v>
      </c>
      <c r="FB175" s="834" t="s">
        <v>577</v>
      </c>
      <c r="FC175" s="150" t="s">
        <v>578</v>
      </c>
      <c r="FD175" s="834" t="s">
        <v>579</v>
      </c>
      <c r="FE175" s="834" t="s">
        <v>580</v>
      </c>
      <c r="FF175" s="150" t="s">
        <v>581</v>
      </c>
    </row>
    <row r="176" spans="5:162" ht="49" customHeight="1" x14ac:dyDescent="0.2">
      <c r="E176" s="1101" t="s">
        <v>8719</v>
      </c>
      <c r="F176" s="1101" t="s">
        <v>8687</v>
      </c>
      <c r="G176" s="847" t="s">
        <v>45</v>
      </c>
      <c r="H176" s="847" t="s">
        <v>130</v>
      </c>
      <c r="I176" s="847"/>
      <c r="J176" s="834" t="s">
        <v>582</v>
      </c>
      <c r="K176" s="834" t="s">
        <v>582</v>
      </c>
      <c r="L176" s="848">
        <v>2020</v>
      </c>
      <c r="M176" s="849" t="s">
        <v>583</v>
      </c>
      <c r="N176" s="849">
        <v>44561</v>
      </c>
      <c r="O176" s="834" t="s">
        <v>584</v>
      </c>
      <c r="P176" s="834"/>
      <c r="Q176" s="834" t="s">
        <v>585</v>
      </c>
      <c r="R176" s="150" t="s">
        <v>586</v>
      </c>
      <c r="S176" s="834" t="s">
        <v>587</v>
      </c>
      <c r="T176" s="834"/>
      <c r="U176" s="834" t="s">
        <v>451</v>
      </c>
      <c r="V176" s="834" t="s">
        <v>451</v>
      </c>
      <c r="W176" s="834" t="s">
        <v>451</v>
      </c>
      <c r="X176" s="834" t="s">
        <v>451</v>
      </c>
      <c r="Y176" s="834" t="s">
        <v>588</v>
      </c>
      <c r="Z176" s="150" t="s">
        <v>589</v>
      </c>
      <c r="AA176" s="834" t="s">
        <v>590</v>
      </c>
      <c r="AB176" s="834" t="s">
        <v>590</v>
      </c>
      <c r="AC176" s="834" t="s">
        <v>553</v>
      </c>
      <c r="AD176" s="834" t="s">
        <v>591</v>
      </c>
      <c r="AE176" s="850">
        <f>SUM(AH176,AK176,AN176,AQ176,AT176)</f>
        <v>56.250955380000001</v>
      </c>
      <c r="AF176" s="850">
        <f t="shared" si="18"/>
        <v>56.250955380000001</v>
      </c>
      <c r="AG176" s="850">
        <f t="shared" si="19"/>
        <v>0</v>
      </c>
      <c r="AH176" s="850">
        <v>0.78346373000000002</v>
      </c>
      <c r="AI176" s="851">
        <f>AH176/56.25095538</f>
        <v>1.392800752818076E-2</v>
      </c>
      <c r="AJ176" s="917">
        <f>39.17318704/46209.93019906</f>
        <v>8.4772227249105129E-4</v>
      </c>
      <c r="AK176" s="850">
        <v>14.123758860000001</v>
      </c>
      <c r="AL176" s="851">
        <f>AK176/56.25095538</f>
        <v>0.25108478184215333</v>
      </c>
      <c r="AM176" s="851"/>
      <c r="AN176" s="850">
        <v>2.9540094799999999</v>
      </c>
      <c r="AO176" s="850"/>
      <c r="AP176" s="851">
        <f>AN176/56.25095538</f>
        <v>5.2514832148971756E-2</v>
      </c>
      <c r="AQ176" s="850"/>
      <c r="AR176" s="850"/>
      <c r="AS176" s="851"/>
      <c r="AT176" s="850">
        <v>38.389723310000001</v>
      </c>
      <c r="AU176" s="851">
        <f>AT176/56.25095538</f>
        <v>0.6824723784806942</v>
      </c>
      <c r="AV176" s="834" t="s">
        <v>592</v>
      </c>
      <c r="AW176" s="834" t="s">
        <v>488</v>
      </c>
      <c r="AX176" s="834" t="s">
        <v>590</v>
      </c>
      <c r="AY176" s="834" t="s">
        <v>457</v>
      </c>
      <c r="AZ176" s="834" t="s">
        <v>593</v>
      </c>
      <c r="BA176" s="834" t="str">
        <f>Z176</f>
        <v>http://mari-el.gov.ru/pravo/DocLib65/191011_306.pdf</v>
      </c>
      <c r="BB176" s="850">
        <f>AN176</f>
        <v>2.9540094799999999</v>
      </c>
      <c r="BC176" s="980">
        <f>3.4542+0.07049388</f>
        <v>3.5246938800000001</v>
      </c>
      <c r="BD176" s="917">
        <f>BC176/45069.83812755</f>
        <v>7.8205159513218837E-5</v>
      </c>
      <c r="BE176" s="853">
        <v>203</v>
      </c>
      <c r="BF176" s="853">
        <v>203</v>
      </c>
      <c r="BG176" s="853">
        <v>49</v>
      </c>
      <c r="BH176" s="853">
        <v>0</v>
      </c>
      <c r="BI176" s="853">
        <v>0</v>
      </c>
      <c r="BJ176" s="853">
        <v>9</v>
      </c>
      <c r="BK176" s="853">
        <v>0</v>
      </c>
      <c r="BL176" s="853">
        <v>0</v>
      </c>
      <c r="BM176" s="853">
        <v>0</v>
      </c>
      <c r="BN176" s="853">
        <v>0</v>
      </c>
      <c r="BO176" s="853">
        <v>0</v>
      </c>
      <c r="BP176" s="853">
        <v>0</v>
      </c>
      <c r="BQ176" s="853">
        <v>0</v>
      </c>
      <c r="BR176" s="853">
        <v>0</v>
      </c>
      <c r="BS176" s="853">
        <v>0</v>
      </c>
      <c r="BT176" s="853">
        <v>0</v>
      </c>
      <c r="BU176" s="853">
        <v>40</v>
      </c>
      <c r="BV176" s="853">
        <v>0</v>
      </c>
      <c r="BW176" s="853">
        <v>0</v>
      </c>
      <c r="BX176" s="853">
        <v>0</v>
      </c>
      <c r="BY176" s="853">
        <v>0</v>
      </c>
      <c r="BZ176" s="853">
        <v>0</v>
      </c>
      <c r="CA176" s="853">
        <v>0</v>
      </c>
      <c r="CB176" s="853">
        <v>0</v>
      </c>
      <c r="CC176" s="854">
        <f>SUM(BH176:CB176)</f>
        <v>49</v>
      </c>
      <c r="CD176" s="855">
        <f t="shared" si="20"/>
        <v>49</v>
      </c>
      <c r="CE176" s="855">
        <f t="shared" si="21"/>
        <v>0</v>
      </c>
      <c r="CF176" s="853">
        <v>10.112</v>
      </c>
      <c r="CG176" s="834" t="s">
        <v>451</v>
      </c>
      <c r="CH176" s="834"/>
      <c r="CI176" s="851">
        <f>CF176/CJ176</f>
        <v>1.4973376057998141E-2</v>
      </c>
      <c r="CJ176" s="853">
        <v>675.33199999999999</v>
      </c>
      <c r="CK176" s="860" t="s">
        <v>594</v>
      </c>
      <c r="CL176" s="834" t="s">
        <v>451</v>
      </c>
      <c r="CM176" s="834" t="s">
        <v>451</v>
      </c>
      <c r="CN176" s="834" t="s">
        <v>451</v>
      </c>
      <c r="CO176" s="853" t="s">
        <v>451</v>
      </c>
      <c r="CP176" s="853" t="s">
        <v>451</v>
      </c>
      <c r="CQ176" s="853">
        <v>4</v>
      </c>
      <c r="CR176" s="834" t="s">
        <v>451</v>
      </c>
      <c r="CS176" s="834" t="s">
        <v>451</v>
      </c>
      <c r="CT176" s="853" t="s">
        <v>451</v>
      </c>
      <c r="CU176" s="834" t="s">
        <v>457</v>
      </c>
      <c r="CV176" s="834" t="s">
        <v>595</v>
      </c>
      <c r="CW176" s="853">
        <v>3275</v>
      </c>
      <c r="CX176" s="853" t="s">
        <v>451</v>
      </c>
      <c r="CY176" s="853" t="s">
        <v>451</v>
      </c>
      <c r="CZ176" s="853" t="s">
        <v>451</v>
      </c>
      <c r="DA176" s="853" t="s">
        <v>451</v>
      </c>
      <c r="DB176" s="853" t="s">
        <v>451</v>
      </c>
      <c r="DC176" s="853" t="s">
        <v>451</v>
      </c>
      <c r="DD176" s="834" t="s">
        <v>451</v>
      </c>
      <c r="DE176" s="834" t="s">
        <v>451</v>
      </c>
      <c r="DF176" s="853" t="s">
        <v>451</v>
      </c>
      <c r="DG176" s="834" t="s">
        <v>451</v>
      </c>
      <c r="DH176" s="834" t="s">
        <v>451</v>
      </c>
      <c r="DI176" s="853" t="s">
        <v>451</v>
      </c>
      <c r="DJ176" s="834" t="s">
        <v>451</v>
      </c>
      <c r="DK176" s="834" t="s">
        <v>451</v>
      </c>
      <c r="DL176" s="853" t="s">
        <v>451</v>
      </c>
      <c r="DM176" s="834" t="s">
        <v>451</v>
      </c>
      <c r="DN176" s="834" t="s">
        <v>451</v>
      </c>
      <c r="DO176" s="853" t="s">
        <v>451</v>
      </c>
      <c r="DP176" s="834" t="s">
        <v>451</v>
      </c>
      <c r="DQ176" s="834" t="s">
        <v>451</v>
      </c>
      <c r="DR176" s="853" t="s">
        <v>451</v>
      </c>
      <c r="DS176" s="834" t="s">
        <v>457</v>
      </c>
      <c r="DT176" s="834" t="s">
        <v>595</v>
      </c>
      <c r="DU176" s="853">
        <v>3275</v>
      </c>
      <c r="DV176" s="853" t="s">
        <v>451</v>
      </c>
      <c r="DW176" s="853" t="s">
        <v>451</v>
      </c>
      <c r="DX176" s="853" t="s">
        <v>451</v>
      </c>
      <c r="DY176" s="834" t="s">
        <v>451</v>
      </c>
      <c r="DZ176" s="834" t="s">
        <v>451</v>
      </c>
      <c r="EA176" s="853" t="s">
        <v>451</v>
      </c>
      <c r="EB176" s="834" t="s">
        <v>451</v>
      </c>
      <c r="EC176" s="834" t="s">
        <v>451</v>
      </c>
      <c r="ED176" s="853" t="s">
        <v>451</v>
      </c>
      <c r="EE176" s="834" t="s">
        <v>451</v>
      </c>
      <c r="EF176" s="834" t="s">
        <v>451</v>
      </c>
      <c r="EG176" s="853" t="s">
        <v>451</v>
      </c>
      <c r="EH176" s="853" t="s">
        <v>451</v>
      </c>
      <c r="EI176" s="853" t="s">
        <v>451</v>
      </c>
      <c r="EJ176" s="853" t="s">
        <v>451</v>
      </c>
      <c r="EK176" s="834" t="s">
        <v>457</v>
      </c>
      <c r="EL176" s="853" t="s">
        <v>451</v>
      </c>
      <c r="EM176" s="853" t="s">
        <v>451</v>
      </c>
      <c r="EN176" s="834" t="s">
        <v>596</v>
      </c>
      <c r="EO176" s="834" t="s">
        <v>570</v>
      </c>
      <c r="EP176" s="853">
        <v>61</v>
      </c>
      <c r="EQ176" s="834" t="s">
        <v>451</v>
      </c>
      <c r="ER176" s="834"/>
      <c r="ES176" s="834"/>
      <c r="ET176" s="834"/>
      <c r="EU176" s="834" t="s">
        <v>451</v>
      </c>
      <c r="EV176" s="834" t="s">
        <v>597</v>
      </c>
      <c r="EW176" s="834" t="s">
        <v>598</v>
      </c>
      <c r="EX176" s="834" t="s">
        <v>599</v>
      </c>
      <c r="EY176" s="834">
        <v>3</v>
      </c>
      <c r="EZ176" s="834" t="s">
        <v>600</v>
      </c>
      <c r="FA176" s="834" t="s">
        <v>601</v>
      </c>
      <c r="FB176" s="834" t="s">
        <v>602</v>
      </c>
      <c r="FC176" s="150" t="s">
        <v>603</v>
      </c>
      <c r="FD176" s="834" t="s">
        <v>604</v>
      </c>
      <c r="FE176" s="834" t="s">
        <v>580</v>
      </c>
      <c r="FF176" s="150" t="s">
        <v>605</v>
      </c>
    </row>
    <row r="177" spans="5:162" ht="88" customHeight="1" x14ac:dyDescent="0.2">
      <c r="E177" s="1101" t="s">
        <v>8719</v>
      </c>
      <c r="F177" s="1101" t="s">
        <v>8687</v>
      </c>
      <c r="G177" s="847" t="s">
        <v>3462</v>
      </c>
      <c r="H177" s="847" t="s">
        <v>131</v>
      </c>
      <c r="I177" s="847"/>
      <c r="J177" s="1105" t="s">
        <v>8735</v>
      </c>
      <c r="K177" s="1105" t="s">
        <v>8736</v>
      </c>
      <c r="L177" s="1105">
        <v>2020</v>
      </c>
      <c r="M177" s="1104">
        <v>44193</v>
      </c>
      <c r="N177" s="1104">
        <v>44561</v>
      </c>
      <c r="O177" s="1105" t="s">
        <v>8737</v>
      </c>
      <c r="P177" s="221"/>
      <c r="Q177" s="1105" t="s">
        <v>8738</v>
      </c>
      <c r="R177" s="1105" t="s">
        <v>8739</v>
      </c>
      <c r="S177" s="1105" t="s">
        <v>481</v>
      </c>
      <c r="T177" s="1105" t="s">
        <v>481</v>
      </c>
      <c r="U177" s="1105" t="s">
        <v>8740</v>
      </c>
      <c r="V177" s="1105" t="s">
        <v>8741</v>
      </c>
      <c r="W177" s="1105" t="s">
        <v>8742</v>
      </c>
      <c r="X177" s="1105" t="s">
        <v>8741</v>
      </c>
      <c r="Y177" s="1105" t="s">
        <v>451</v>
      </c>
      <c r="Z177" s="1105" t="s">
        <v>451</v>
      </c>
      <c r="AA177" s="1105" t="s">
        <v>8743</v>
      </c>
      <c r="AB177" s="1105" t="s">
        <v>8743</v>
      </c>
      <c r="AC177" s="1105" t="s">
        <v>455</v>
      </c>
      <c r="AD177" s="1105" t="s">
        <v>8744</v>
      </c>
      <c r="AE177" s="1106">
        <v>450.31099999999998</v>
      </c>
      <c r="AF177" s="850">
        <f t="shared" si="18"/>
        <v>450.31110000000001</v>
      </c>
      <c r="AG177" s="850">
        <f t="shared" si="19"/>
        <v>1.0000000003174137E-4</v>
      </c>
      <c r="AH177" s="1106">
        <v>44.131</v>
      </c>
      <c r="AI177" s="1113">
        <v>9.8000000000000004E-2</v>
      </c>
      <c r="AJ177" s="1113">
        <v>1.8744E-3</v>
      </c>
      <c r="AK177" s="1106">
        <v>10.2689</v>
      </c>
      <c r="AL177" s="1113">
        <v>2.2804000000000001E-2</v>
      </c>
      <c r="AM177" s="221"/>
      <c r="AN177" s="1106">
        <v>2E-3</v>
      </c>
      <c r="AO177" s="221"/>
      <c r="AP177" s="1113">
        <v>4.4000000000000002E-6</v>
      </c>
      <c r="AQ177" s="1115">
        <v>26.118400000000001</v>
      </c>
      <c r="AR177" s="221"/>
      <c r="AS177" s="1113">
        <v>5.8000110000000001E-2</v>
      </c>
      <c r="AT177" s="1106">
        <v>369.79079999999999</v>
      </c>
      <c r="AU177" s="1113">
        <v>0.82118999999999998</v>
      </c>
      <c r="AV177" s="1105" t="s">
        <v>8735</v>
      </c>
      <c r="AW177" s="1106" t="s">
        <v>488</v>
      </c>
      <c r="AX177" s="1106" t="s">
        <v>8745</v>
      </c>
      <c r="AY177" s="1105" t="s">
        <v>489</v>
      </c>
      <c r="AZ177" s="1105" t="s">
        <v>6054</v>
      </c>
      <c r="BA177" s="1116">
        <v>1.0942780000000001</v>
      </c>
      <c r="BB177" s="1113">
        <v>2.3999999999999998E-3</v>
      </c>
      <c r="BC177" s="1116">
        <v>5.8764000000000003</v>
      </c>
      <c r="BD177" s="1113">
        <v>0.34543499999999999</v>
      </c>
      <c r="BE177" s="1110">
        <v>55</v>
      </c>
      <c r="BF177" s="1110">
        <v>55</v>
      </c>
      <c r="BG177" s="1110">
        <v>55</v>
      </c>
      <c r="BH177" s="1110">
        <v>4</v>
      </c>
      <c r="BI177" s="1110">
        <v>0</v>
      </c>
      <c r="BJ177" s="1110">
        <v>0</v>
      </c>
      <c r="BK177" s="1110">
        <v>0</v>
      </c>
      <c r="BL177" s="1110">
        <v>0</v>
      </c>
      <c r="BM177" s="1110">
        <v>4</v>
      </c>
      <c r="BN177" s="1110">
        <v>0</v>
      </c>
      <c r="BO177" s="1110">
        <v>4</v>
      </c>
      <c r="BP177" s="1110">
        <v>9</v>
      </c>
      <c r="BQ177" s="1110">
        <v>3</v>
      </c>
      <c r="BR177" s="1110">
        <v>18</v>
      </c>
      <c r="BS177" s="1110">
        <v>5</v>
      </c>
      <c r="BT177" s="1110">
        <v>0</v>
      </c>
      <c r="BU177" s="1110">
        <v>7</v>
      </c>
      <c r="BV177" s="1110">
        <v>0</v>
      </c>
      <c r="BW177" s="1110">
        <v>0</v>
      </c>
      <c r="BX177" s="1110">
        <v>0</v>
      </c>
      <c r="BY177" s="1110">
        <v>0</v>
      </c>
      <c r="BZ177" s="1110">
        <v>0</v>
      </c>
      <c r="CA177" s="1110">
        <v>0</v>
      </c>
      <c r="CB177" s="1110">
        <v>1</v>
      </c>
      <c r="CC177" s="1117">
        <f>SUM(BH177:CB177)</f>
        <v>55</v>
      </c>
      <c r="CD177" s="855">
        <f t="shared" si="20"/>
        <v>55</v>
      </c>
      <c r="CE177" s="855">
        <f t="shared" si="21"/>
        <v>0</v>
      </c>
      <c r="CF177" s="1106">
        <v>69.188999999999993</v>
      </c>
      <c r="CG177" s="1105" t="s">
        <v>8746</v>
      </c>
      <c r="CH177" s="1105" t="s">
        <v>481</v>
      </c>
      <c r="CI177" s="1113">
        <v>8.8822700000000004E-2</v>
      </c>
      <c r="CJ177" s="1106">
        <v>778.95600000000002</v>
      </c>
      <c r="CK177" s="1113" t="s">
        <v>8747</v>
      </c>
      <c r="CL177" s="1105" t="s">
        <v>451</v>
      </c>
      <c r="CM177" s="1105"/>
      <c r="CN177" s="1105"/>
      <c r="CO177" s="1110"/>
      <c r="CP177" s="1110"/>
      <c r="CQ177" s="1110">
        <v>1</v>
      </c>
      <c r="CR177" s="1105" t="s">
        <v>451</v>
      </c>
      <c r="CS177" s="1105"/>
      <c r="CT177" s="1110"/>
      <c r="CU177" s="1105" t="s">
        <v>451</v>
      </c>
      <c r="CV177" s="1105"/>
      <c r="CW177" s="1110"/>
      <c r="CX177" s="1110" t="s">
        <v>451</v>
      </c>
      <c r="CY177" s="1110"/>
      <c r="CZ177" s="1110"/>
      <c r="DA177" s="1110" t="s">
        <v>451</v>
      </c>
      <c r="DB177" s="1110"/>
      <c r="DC177" s="1110"/>
      <c r="DD177" s="1105" t="s">
        <v>451</v>
      </c>
      <c r="DE177" s="1105"/>
      <c r="DF177" s="1110"/>
      <c r="DG177" s="1105" t="s">
        <v>451</v>
      </c>
      <c r="DH177" s="1105"/>
      <c r="DI177" s="1110"/>
      <c r="DJ177" s="1105" t="s">
        <v>451</v>
      </c>
      <c r="DK177" s="1105"/>
      <c r="DL177" s="1110"/>
      <c r="DM177" s="1105" t="s">
        <v>451</v>
      </c>
      <c r="DN177" s="1105"/>
      <c r="DO177" s="1110"/>
      <c r="DP177" s="1105" t="s">
        <v>451</v>
      </c>
      <c r="DQ177" s="1105"/>
      <c r="DR177" s="1110"/>
      <c r="DS177" s="1105" t="s">
        <v>457</v>
      </c>
      <c r="DT177" s="1105" t="s">
        <v>1554</v>
      </c>
      <c r="DU177" s="1105">
        <v>3274</v>
      </c>
      <c r="DV177" s="1110" t="s">
        <v>451</v>
      </c>
      <c r="DW177" s="1110"/>
      <c r="DX177" s="1110"/>
      <c r="DY177" s="1105" t="s">
        <v>451</v>
      </c>
      <c r="DZ177" s="1105"/>
      <c r="EA177" s="1110"/>
      <c r="EB177" s="1105" t="s">
        <v>451</v>
      </c>
      <c r="EC177" s="1105"/>
      <c r="ED177" s="1110"/>
      <c r="EE177" s="1105" t="s">
        <v>451</v>
      </c>
      <c r="EF177" s="1105"/>
      <c r="EG177" s="1110"/>
      <c r="EH177" s="1110" t="s">
        <v>451</v>
      </c>
      <c r="EI177" s="1110"/>
      <c r="EJ177" s="1110"/>
      <c r="EK177" s="1105" t="s">
        <v>451</v>
      </c>
      <c r="EL177" s="1105"/>
      <c r="EM177" s="1110"/>
      <c r="EN177" s="1118">
        <v>1</v>
      </c>
      <c r="EO177" s="1105"/>
      <c r="EP177" s="1112">
        <v>43</v>
      </c>
      <c r="EQ177" s="1105" t="s">
        <v>451</v>
      </c>
      <c r="ER177" s="1105" t="s">
        <v>451</v>
      </c>
      <c r="ES177" s="1105" t="s">
        <v>451</v>
      </c>
      <c r="ET177" s="1105" t="s">
        <v>451</v>
      </c>
      <c r="EU177" s="1105" t="s">
        <v>451</v>
      </c>
      <c r="EV177" s="1105" t="s">
        <v>451</v>
      </c>
      <c r="EW177" s="1105" t="s">
        <v>451</v>
      </c>
      <c r="EX177" s="1105" t="s">
        <v>451</v>
      </c>
      <c r="EY177" s="1105" t="s">
        <v>451</v>
      </c>
      <c r="EZ177" s="1105" t="s">
        <v>451</v>
      </c>
      <c r="FA177" s="1105" t="s">
        <v>8748</v>
      </c>
      <c r="FB177" s="1105" t="s">
        <v>8749</v>
      </c>
      <c r="FC177" s="1119" t="s">
        <v>8750</v>
      </c>
      <c r="FD177" s="1105" t="s">
        <v>8751</v>
      </c>
      <c r="FE177" s="1105" t="s">
        <v>8752</v>
      </c>
      <c r="FF177" s="1119" t="s">
        <v>8753</v>
      </c>
    </row>
    <row r="178" spans="5:162" x14ac:dyDescent="0.2">
      <c r="E178" s="1101"/>
      <c r="F178" s="1101"/>
      <c r="G178" s="847" t="s">
        <v>3463</v>
      </c>
      <c r="H178" s="847" t="s">
        <v>132</v>
      </c>
      <c r="I178" s="847"/>
      <c r="J178" s="221"/>
      <c r="K178" s="221"/>
      <c r="L178" s="221"/>
      <c r="M178" s="221"/>
      <c r="N178" s="221"/>
      <c r="O178" s="221"/>
      <c r="P178" s="221"/>
      <c r="Q178" s="221"/>
      <c r="R178" s="221"/>
      <c r="S178" s="221"/>
      <c r="T178" s="221"/>
      <c r="U178" s="221"/>
      <c r="V178" s="221"/>
      <c r="W178" s="221"/>
      <c r="X178" s="221"/>
      <c r="Y178" s="221"/>
      <c r="Z178" s="221"/>
      <c r="AA178" s="221"/>
      <c r="AB178" s="221"/>
      <c r="AC178" s="221"/>
      <c r="AD178" s="221"/>
      <c r="AE178" s="235"/>
      <c r="AF178" s="850">
        <f t="shared" si="18"/>
        <v>0</v>
      </c>
      <c r="AG178" s="850">
        <f t="shared" si="19"/>
        <v>0</v>
      </c>
      <c r="AH178" s="221"/>
      <c r="AI178" s="221"/>
      <c r="AJ178" s="221"/>
      <c r="AK178" s="221"/>
      <c r="AL178" s="221"/>
      <c r="AM178" s="221"/>
      <c r="AN178" s="221"/>
      <c r="AO178" s="221"/>
      <c r="AP178" s="221"/>
      <c r="AQ178" s="221"/>
      <c r="AR178" s="221"/>
      <c r="AS178" s="221"/>
      <c r="AT178" s="221"/>
      <c r="AU178" s="221"/>
      <c r="AV178" s="221"/>
      <c r="AW178" s="221"/>
      <c r="AX178" s="221"/>
      <c r="AY178" s="221"/>
      <c r="AZ178" s="221"/>
      <c r="BA178" s="221"/>
      <c r="BB178" s="221"/>
      <c r="BC178" s="221"/>
      <c r="BD178" s="221"/>
      <c r="BE178" s="221"/>
      <c r="BF178" s="221"/>
      <c r="BG178" s="221"/>
      <c r="BH178" s="221"/>
      <c r="BI178" s="221"/>
      <c r="BJ178" s="221"/>
      <c r="BK178" s="221"/>
      <c r="BL178" s="221"/>
      <c r="BM178" s="221"/>
      <c r="BN178" s="221"/>
      <c r="BO178" s="221"/>
      <c r="BP178" s="221"/>
      <c r="BQ178" s="221"/>
      <c r="BR178" s="221"/>
      <c r="BS178" s="221"/>
      <c r="BT178" s="221"/>
      <c r="BU178" s="221"/>
      <c r="BV178" s="221"/>
      <c r="BW178" s="221"/>
      <c r="BX178" s="221"/>
      <c r="BY178" s="221"/>
      <c r="BZ178" s="221"/>
      <c r="CA178" s="221"/>
      <c r="CB178" s="221"/>
      <c r="CC178" s="221"/>
      <c r="CD178" s="855">
        <f t="shared" si="20"/>
        <v>0</v>
      </c>
      <c r="CE178" s="855">
        <f t="shared" si="21"/>
        <v>0</v>
      </c>
      <c r="CF178" s="221"/>
      <c r="CG178" s="221"/>
      <c r="CH178" s="221"/>
      <c r="CI178" s="221"/>
      <c r="CJ178" s="221"/>
      <c r="CK178" s="221"/>
      <c r="CL178" s="221"/>
      <c r="CM178" s="221"/>
      <c r="CN178" s="221"/>
      <c r="CO178" s="221"/>
      <c r="CP178" s="221"/>
      <c r="CQ178" s="221"/>
      <c r="CR178" s="221"/>
      <c r="CS178" s="221"/>
      <c r="CT178" s="221"/>
      <c r="CU178" s="221"/>
      <c r="CV178" s="221"/>
      <c r="CW178" s="221"/>
      <c r="CX178" s="221"/>
      <c r="CY178" s="221"/>
      <c r="CZ178" s="221"/>
      <c r="DA178" s="221"/>
      <c r="DB178" s="221"/>
      <c r="DC178" s="221"/>
      <c r="DD178" s="221"/>
      <c r="DE178" s="221"/>
      <c r="DF178" s="221"/>
      <c r="DG178" s="221"/>
      <c r="DH178" s="221"/>
      <c r="DI178" s="221"/>
      <c r="DJ178" s="221"/>
      <c r="DK178" s="221"/>
      <c r="DL178" s="221"/>
      <c r="DM178" s="221"/>
      <c r="DN178" s="221"/>
      <c r="DO178" s="221"/>
      <c r="DP178" s="221"/>
      <c r="DQ178" s="221"/>
      <c r="DR178" s="221"/>
      <c r="DS178" s="221"/>
      <c r="DT178" s="221"/>
      <c r="DU178" s="221"/>
      <c r="DV178" s="221"/>
      <c r="DW178" s="221"/>
      <c r="DX178" s="221"/>
      <c r="DY178" s="221"/>
      <c r="DZ178" s="221"/>
      <c r="EA178" s="221"/>
      <c r="EB178" s="221"/>
      <c r="EC178" s="221"/>
      <c r="ED178" s="221"/>
      <c r="EE178" s="221"/>
      <c r="EF178" s="221"/>
      <c r="EG178" s="221"/>
      <c r="EH178" s="221"/>
      <c r="EI178" s="221"/>
      <c r="EJ178" s="221"/>
      <c r="EK178" s="221"/>
      <c r="EL178" s="221"/>
      <c r="EM178" s="221"/>
      <c r="EN178" s="221"/>
      <c r="EO178" s="221"/>
      <c r="EP178" s="221"/>
      <c r="EQ178" s="221"/>
      <c r="ER178" s="221"/>
      <c r="ES178" s="221"/>
      <c r="ET178" s="221"/>
      <c r="EU178" s="221"/>
      <c r="EV178" s="221"/>
      <c r="EW178" s="221"/>
      <c r="EX178" s="221"/>
      <c r="EY178" s="221"/>
      <c r="EZ178" s="221"/>
      <c r="FA178" s="221"/>
      <c r="FB178" s="221"/>
      <c r="FC178" s="221"/>
      <c r="FD178" s="221"/>
      <c r="FE178" s="221"/>
      <c r="FF178" s="221"/>
    </row>
    <row r="179" spans="5:162" ht="32" customHeight="1" x14ac:dyDescent="0.2">
      <c r="E179" s="1101" t="s">
        <v>8717</v>
      </c>
      <c r="F179" s="1101" t="s">
        <v>8687</v>
      </c>
      <c r="G179" s="847" t="s">
        <v>46</v>
      </c>
      <c r="H179" s="847" t="s">
        <v>133</v>
      </c>
      <c r="I179" s="847"/>
      <c r="J179" s="834" t="s">
        <v>1708</v>
      </c>
      <c r="K179" s="834" t="s">
        <v>1402</v>
      </c>
      <c r="L179" s="848">
        <v>2020</v>
      </c>
      <c r="M179" s="849">
        <v>44166</v>
      </c>
      <c r="N179" s="849">
        <v>44555</v>
      </c>
      <c r="O179" s="834" t="s">
        <v>1709</v>
      </c>
      <c r="P179" s="834"/>
      <c r="Q179" s="834" t="s">
        <v>1710</v>
      </c>
      <c r="R179" s="150" t="s">
        <v>1711</v>
      </c>
      <c r="S179" s="834" t="s">
        <v>451</v>
      </c>
      <c r="T179" s="834"/>
      <c r="U179" s="834" t="s">
        <v>1712</v>
      </c>
      <c r="V179" s="150" t="s">
        <v>1713</v>
      </c>
      <c r="W179" s="834"/>
      <c r="X179" s="834"/>
      <c r="Y179" s="834" t="s">
        <v>1714</v>
      </c>
      <c r="Z179" s="150" t="s">
        <v>1715</v>
      </c>
      <c r="AA179" s="834" t="s">
        <v>1716</v>
      </c>
      <c r="AB179" s="834" t="s">
        <v>1717</v>
      </c>
      <c r="AC179" s="834" t="s">
        <v>455</v>
      </c>
      <c r="AD179" s="834" t="s">
        <v>1718</v>
      </c>
      <c r="AE179" s="850">
        <f>SUM(AH179,AK179,AN179,AQ179,AT179)</f>
        <v>916.9941</v>
      </c>
      <c r="AF179" s="850">
        <f t="shared" si="18"/>
        <v>916.9941</v>
      </c>
      <c r="AG179" s="850">
        <f t="shared" si="19"/>
        <v>0</v>
      </c>
      <c r="AH179" s="850">
        <v>712.95299999999997</v>
      </c>
      <c r="AI179" s="851">
        <v>0.77749999999999997</v>
      </c>
      <c r="AJ179" s="851">
        <v>8.9999999999999998E-4</v>
      </c>
      <c r="AK179" s="850">
        <v>183.83894000000001</v>
      </c>
      <c r="AL179" s="851">
        <v>0.20050000000000001</v>
      </c>
      <c r="AM179" s="851"/>
      <c r="AN179" s="850">
        <v>20.202159999999999</v>
      </c>
      <c r="AO179" s="850"/>
      <c r="AP179" s="851">
        <v>2.1999999999999999E-2</v>
      </c>
      <c r="AQ179" s="850"/>
      <c r="AR179" s="850"/>
      <c r="AS179" s="851">
        <v>0</v>
      </c>
      <c r="AT179" s="850"/>
      <c r="AU179" s="851"/>
      <c r="AV179" s="834"/>
      <c r="AW179" s="834"/>
      <c r="AX179" s="834"/>
      <c r="AY179" s="834" t="s">
        <v>451</v>
      </c>
      <c r="AZ179" s="834"/>
      <c r="BA179" s="834"/>
      <c r="BB179" s="834"/>
      <c r="BC179" s="852">
        <v>500</v>
      </c>
      <c r="BD179" s="851">
        <v>5.9999999999999995E-4</v>
      </c>
      <c r="BE179" s="853">
        <v>683</v>
      </c>
      <c r="BF179" s="853">
        <v>655</v>
      </c>
      <c r="BG179" s="853">
        <v>620</v>
      </c>
      <c r="BH179" s="853">
        <v>0</v>
      </c>
      <c r="BI179" s="853">
        <v>38</v>
      </c>
      <c r="BJ179" s="853">
        <v>0</v>
      </c>
      <c r="BK179" s="853">
        <v>0</v>
      </c>
      <c r="BL179" s="853">
        <v>0</v>
      </c>
      <c r="BM179" s="853">
        <v>3</v>
      </c>
      <c r="BN179" s="853">
        <v>362</v>
      </c>
      <c r="BO179" s="853">
        <v>26</v>
      </c>
      <c r="BP179" s="853">
        <v>77</v>
      </c>
      <c r="BQ179" s="853">
        <v>44</v>
      </c>
      <c r="BR179" s="853">
        <v>17</v>
      </c>
      <c r="BS179" s="853">
        <v>36</v>
      </c>
      <c r="BT179" s="853">
        <v>0</v>
      </c>
      <c r="BU179" s="853">
        <v>1</v>
      </c>
      <c r="BV179" s="853">
        <v>6</v>
      </c>
      <c r="BW179" s="853">
        <v>0</v>
      </c>
      <c r="BX179" s="853">
        <v>0</v>
      </c>
      <c r="BY179" s="853">
        <v>10</v>
      </c>
      <c r="BZ179" s="853">
        <v>0</v>
      </c>
      <c r="CA179" s="853">
        <v>0</v>
      </c>
      <c r="CB179" s="853">
        <v>0</v>
      </c>
      <c r="CC179" s="854">
        <f>SUM(BH179:CB179)</f>
        <v>620</v>
      </c>
      <c r="CD179" s="855">
        <f t="shared" si="20"/>
        <v>620</v>
      </c>
      <c r="CE179" s="855">
        <f t="shared" si="21"/>
        <v>0</v>
      </c>
      <c r="CF179" s="850"/>
      <c r="CG179" s="834"/>
      <c r="CH179" s="834"/>
      <c r="CI179" s="851" t="s">
        <v>215</v>
      </c>
      <c r="CJ179" s="850">
        <v>7768.88</v>
      </c>
      <c r="CK179" s="851"/>
      <c r="CL179" s="834" t="s">
        <v>451</v>
      </c>
      <c r="CM179" s="834"/>
      <c r="CN179" s="834"/>
      <c r="CO179" s="853"/>
      <c r="CP179" s="853"/>
      <c r="CQ179" s="853">
        <v>7</v>
      </c>
      <c r="CR179" s="834" t="s">
        <v>451</v>
      </c>
      <c r="CS179" s="834"/>
      <c r="CT179" s="853"/>
      <c r="CU179" s="834" t="s">
        <v>451</v>
      </c>
      <c r="CV179" s="834"/>
      <c r="CW179" s="853"/>
      <c r="CX179" s="853" t="s">
        <v>451</v>
      </c>
      <c r="CY179" s="853"/>
      <c r="CZ179" s="853"/>
      <c r="DA179" s="853" t="s">
        <v>451</v>
      </c>
      <c r="DB179" s="853"/>
      <c r="DC179" s="853"/>
      <c r="DD179" s="834" t="s">
        <v>451</v>
      </c>
      <c r="DE179" s="834"/>
      <c r="DF179" s="853"/>
      <c r="DG179" s="834" t="s">
        <v>457</v>
      </c>
      <c r="DH179" s="834" t="s">
        <v>1719</v>
      </c>
      <c r="DI179" s="853">
        <v>683</v>
      </c>
      <c r="DJ179" s="834" t="s">
        <v>451</v>
      </c>
      <c r="DK179" s="834"/>
      <c r="DL179" s="853"/>
      <c r="DM179" s="834" t="s">
        <v>451</v>
      </c>
      <c r="DN179" s="834"/>
      <c r="DO179" s="853"/>
      <c r="DP179" s="834" t="s">
        <v>457</v>
      </c>
      <c r="DQ179" s="834" t="s">
        <v>1720</v>
      </c>
      <c r="DR179" s="853">
        <v>265175</v>
      </c>
      <c r="DS179" s="834"/>
      <c r="DT179" s="834"/>
      <c r="DU179" s="853"/>
      <c r="DV179" s="853"/>
      <c r="DW179" s="853"/>
      <c r="DX179" s="853"/>
      <c r="DY179" s="834"/>
      <c r="DZ179" s="834"/>
      <c r="EA179" s="853"/>
      <c r="EB179" s="834"/>
      <c r="EC179" s="834"/>
      <c r="ED179" s="853"/>
      <c r="EE179" s="834"/>
      <c r="EF179" s="834"/>
      <c r="EG179" s="853"/>
      <c r="EH179" s="853" t="s">
        <v>457</v>
      </c>
      <c r="EI179" s="853" t="s">
        <v>1721</v>
      </c>
      <c r="EJ179" s="853">
        <v>14</v>
      </c>
      <c r="EK179" s="834"/>
      <c r="EL179" s="834"/>
      <c r="EM179" s="853"/>
      <c r="EN179" s="863">
        <v>1</v>
      </c>
      <c r="EO179" s="834"/>
      <c r="EP179" s="856">
        <v>61</v>
      </c>
      <c r="EQ179" s="834" t="s">
        <v>2454</v>
      </c>
      <c r="ER179" s="834" t="s">
        <v>2455</v>
      </c>
      <c r="ES179" s="834" t="s">
        <v>1720</v>
      </c>
      <c r="ET179" s="834" t="s">
        <v>451</v>
      </c>
      <c r="EU179" s="834" t="s">
        <v>451</v>
      </c>
      <c r="EV179" s="834" t="s">
        <v>451</v>
      </c>
      <c r="EW179" s="834" t="s">
        <v>451</v>
      </c>
      <c r="EX179" s="834" t="s">
        <v>451</v>
      </c>
      <c r="EY179" s="834"/>
      <c r="EZ179" s="834"/>
      <c r="FA179" s="834" t="s">
        <v>1722</v>
      </c>
      <c r="FB179" s="834" t="s">
        <v>1723</v>
      </c>
      <c r="FC179" s="150" t="s">
        <v>1724</v>
      </c>
      <c r="FD179" s="834" t="s">
        <v>1725</v>
      </c>
      <c r="FE179" s="834" t="s">
        <v>1726</v>
      </c>
      <c r="FF179" s="877" t="s">
        <v>1727</v>
      </c>
    </row>
    <row r="180" spans="5:162" x14ac:dyDescent="0.2">
      <c r="E180" s="1101"/>
      <c r="F180" s="1101"/>
      <c r="G180" s="847" t="s">
        <v>3464</v>
      </c>
      <c r="H180" s="847" t="s">
        <v>134</v>
      </c>
      <c r="I180" s="847"/>
      <c r="J180" s="221"/>
      <c r="K180" s="221"/>
      <c r="L180" s="221"/>
      <c r="M180" s="221"/>
      <c r="N180" s="221"/>
      <c r="O180" s="221"/>
      <c r="P180" s="221"/>
      <c r="Q180" s="221"/>
      <c r="R180" s="221"/>
      <c r="S180" s="221"/>
      <c r="T180" s="221"/>
      <c r="U180" s="221"/>
      <c r="V180" s="221"/>
      <c r="W180" s="221"/>
      <c r="X180" s="221"/>
      <c r="Y180" s="221"/>
      <c r="Z180" s="221"/>
      <c r="AA180" s="221"/>
      <c r="AB180" s="221"/>
      <c r="AC180" s="221"/>
      <c r="AD180" s="221"/>
      <c r="AE180" s="235"/>
      <c r="AF180" s="850">
        <f t="shared" si="18"/>
        <v>0</v>
      </c>
      <c r="AG180" s="850">
        <f t="shared" si="19"/>
        <v>0</v>
      </c>
      <c r="AH180" s="221"/>
      <c r="AI180" s="221"/>
      <c r="AJ180" s="221"/>
      <c r="AK180" s="221"/>
      <c r="AL180" s="221"/>
      <c r="AM180" s="221"/>
      <c r="AN180" s="221"/>
      <c r="AO180" s="221"/>
      <c r="AP180" s="221"/>
      <c r="AQ180" s="221"/>
      <c r="AR180" s="221"/>
      <c r="AS180" s="221"/>
      <c r="AT180" s="221"/>
      <c r="AU180" s="221"/>
      <c r="AV180" s="221"/>
      <c r="AW180" s="221"/>
      <c r="AX180" s="221"/>
      <c r="AY180" s="221"/>
      <c r="AZ180" s="221"/>
      <c r="BA180" s="221"/>
      <c r="BB180" s="221"/>
      <c r="BC180" s="221"/>
      <c r="BD180" s="221"/>
      <c r="BE180" s="221"/>
      <c r="BF180" s="221"/>
      <c r="BG180" s="221"/>
      <c r="BH180" s="221"/>
      <c r="BI180" s="221"/>
      <c r="BJ180" s="221"/>
      <c r="BK180" s="221"/>
      <c r="BL180" s="221"/>
      <c r="BM180" s="221"/>
      <c r="BN180" s="221"/>
      <c r="BO180" s="221"/>
      <c r="BP180" s="221"/>
      <c r="BQ180" s="221"/>
      <c r="BR180" s="221"/>
      <c r="BS180" s="221"/>
      <c r="BT180" s="221"/>
      <c r="BU180" s="221"/>
      <c r="BV180" s="221"/>
      <c r="BW180" s="221"/>
      <c r="BX180" s="221"/>
      <c r="BY180" s="221"/>
      <c r="BZ180" s="221"/>
      <c r="CA180" s="221"/>
      <c r="CB180" s="221"/>
      <c r="CC180" s="221"/>
      <c r="CD180" s="855">
        <f t="shared" si="20"/>
        <v>0</v>
      </c>
      <c r="CE180" s="855">
        <f t="shared" si="21"/>
        <v>0</v>
      </c>
      <c r="CF180" s="221"/>
      <c r="CG180" s="221"/>
      <c r="CH180" s="221"/>
      <c r="CI180" s="221"/>
      <c r="CJ180" s="221"/>
      <c r="CK180" s="221"/>
      <c r="CL180" s="221"/>
      <c r="CM180" s="221"/>
      <c r="CN180" s="221"/>
      <c r="CO180" s="221"/>
      <c r="CP180" s="221"/>
      <c r="CQ180" s="221"/>
      <c r="CR180" s="221"/>
      <c r="CS180" s="221"/>
      <c r="CT180" s="221"/>
      <c r="CU180" s="221"/>
      <c r="CV180" s="221"/>
      <c r="CW180" s="221"/>
      <c r="CX180" s="221"/>
      <c r="CY180" s="221"/>
      <c r="CZ180" s="221"/>
      <c r="DA180" s="221"/>
      <c r="DB180" s="221"/>
      <c r="DC180" s="221"/>
      <c r="DD180" s="221"/>
      <c r="DE180" s="221"/>
      <c r="DF180" s="221"/>
      <c r="DG180" s="221"/>
      <c r="DH180" s="221"/>
      <c r="DI180" s="221"/>
      <c r="DJ180" s="221"/>
      <c r="DK180" s="221"/>
      <c r="DL180" s="221"/>
      <c r="DM180" s="221"/>
      <c r="DN180" s="221"/>
      <c r="DO180" s="221"/>
      <c r="DP180" s="221"/>
      <c r="DQ180" s="221"/>
      <c r="DR180" s="221"/>
      <c r="DS180" s="221"/>
      <c r="DT180" s="221"/>
      <c r="DU180" s="221"/>
      <c r="DV180" s="221"/>
      <c r="DW180" s="221"/>
      <c r="DX180" s="221"/>
      <c r="DY180" s="221"/>
      <c r="DZ180" s="221"/>
      <c r="EA180" s="221"/>
      <c r="EB180" s="221"/>
      <c r="EC180" s="221"/>
      <c r="ED180" s="221"/>
      <c r="EE180" s="221"/>
      <c r="EF180" s="221"/>
      <c r="EG180" s="221"/>
      <c r="EH180" s="221"/>
      <c r="EI180" s="221"/>
      <c r="EJ180" s="221"/>
      <c r="EK180" s="221"/>
      <c r="EL180" s="221"/>
      <c r="EM180" s="221"/>
      <c r="EN180" s="221"/>
      <c r="EO180" s="221"/>
      <c r="EP180" s="221"/>
      <c r="EQ180" s="221"/>
      <c r="ER180" s="221"/>
      <c r="ES180" s="221"/>
      <c r="ET180" s="221"/>
      <c r="EU180" s="221"/>
      <c r="EV180" s="221"/>
      <c r="EW180" s="221"/>
      <c r="EX180" s="221"/>
      <c r="EY180" s="221"/>
      <c r="EZ180" s="221"/>
      <c r="FA180" s="221"/>
      <c r="FB180" s="221"/>
      <c r="FC180" s="221"/>
      <c r="FD180" s="221"/>
      <c r="FE180" s="221"/>
      <c r="FF180" s="221"/>
    </row>
    <row r="181" spans="5:162" ht="56" customHeight="1" x14ac:dyDescent="0.2">
      <c r="E181" s="1101" t="s">
        <v>8717</v>
      </c>
      <c r="F181" s="1101" t="s">
        <v>8687</v>
      </c>
      <c r="G181" s="847" t="s">
        <v>47</v>
      </c>
      <c r="H181" s="847" t="s">
        <v>135</v>
      </c>
      <c r="I181" s="847"/>
      <c r="J181" s="834" t="s">
        <v>8415</v>
      </c>
      <c r="K181" s="834" t="s">
        <v>541</v>
      </c>
      <c r="L181" s="848">
        <v>2017</v>
      </c>
      <c r="M181" s="849" t="s">
        <v>1729</v>
      </c>
      <c r="N181" s="849" t="s">
        <v>1730</v>
      </c>
      <c r="O181" s="834" t="s">
        <v>8416</v>
      </c>
      <c r="P181" s="834"/>
      <c r="Q181" s="834" t="s">
        <v>2872</v>
      </c>
      <c r="R181" s="834" t="s">
        <v>451</v>
      </c>
      <c r="S181" s="834" t="s">
        <v>1731</v>
      </c>
      <c r="T181" s="834" t="s">
        <v>451</v>
      </c>
      <c r="U181" s="834" t="s">
        <v>1732</v>
      </c>
      <c r="V181" s="834" t="s">
        <v>451</v>
      </c>
      <c r="W181" s="834" t="s">
        <v>1733</v>
      </c>
      <c r="X181" s="150" t="s">
        <v>1734</v>
      </c>
      <c r="Y181" s="834" t="s">
        <v>1735</v>
      </c>
      <c r="Z181" s="834" t="s">
        <v>451</v>
      </c>
      <c r="AA181" s="834" t="s">
        <v>1736</v>
      </c>
      <c r="AB181" s="834" t="s">
        <v>1736</v>
      </c>
      <c r="AC181" s="834" t="s">
        <v>553</v>
      </c>
      <c r="AD181" s="834" t="s">
        <v>1737</v>
      </c>
      <c r="AE181" s="981">
        <f t="shared" ref="AE181:AE197" si="23">SUM(AH181,AK181,AN181,AQ181,AT181)</f>
        <v>105.61000000000001</v>
      </c>
      <c r="AF181" s="850">
        <f t="shared" si="18"/>
        <v>105.61000000000001</v>
      </c>
      <c r="AG181" s="850">
        <f t="shared" si="19"/>
        <v>0</v>
      </c>
      <c r="AH181" s="981">
        <f>19.521+61.594</f>
        <v>81.115000000000009</v>
      </c>
      <c r="AI181" s="944">
        <v>0.7681</v>
      </c>
      <c r="AJ181" s="944">
        <v>8.0000000000000004E-4</v>
      </c>
      <c r="AK181" s="981">
        <f>7.981+4.974</f>
        <v>12.955</v>
      </c>
      <c r="AL181" s="944">
        <v>0.1227</v>
      </c>
      <c r="AM181" s="944"/>
      <c r="AN181" s="850">
        <v>0.34899999999999998</v>
      </c>
      <c r="AO181" s="850"/>
      <c r="AP181" s="944">
        <v>3.3E-3</v>
      </c>
      <c r="AQ181" s="850">
        <v>0.39300000000000002</v>
      </c>
      <c r="AR181" s="850"/>
      <c r="AS181" s="944">
        <v>3.7000000000000002E-3</v>
      </c>
      <c r="AT181" s="981">
        <v>10.798</v>
      </c>
      <c r="AU181" s="944">
        <v>0.1022</v>
      </c>
      <c r="AV181" s="834" t="s">
        <v>451</v>
      </c>
      <c r="AW181" s="913" t="s">
        <v>2873</v>
      </c>
      <c r="AX181" s="913" t="s">
        <v>2874</v>
      </c>
      <c r="AY181" s="834" t="s">
        <v>457</v>
      </c>
      <c r="AZ181" s="834" t="s">
        <v>1738</v>
      </c>
      <c r="BA181" s="834" t="s">
        <v>451</v>
      </c>
      <c r="BB181" s="834">
        <v>0.9</v>
      </c>
      <c r="BC181" s="982">
        <f>22+80.33</f>
        <v>102.33</v>
      </c>
      <c r="BD181" s="944">
        <v>4.1999999999999997E-3</v>
      </c>
      <c r="BE181" s="853"/>
      <c r="BF181" s="983">
        <v>49</v>
      </c>
      <c r="BG181" s="983">
        <v>36</v>
      </c>
      <c r="BH181" s="853">
        <v>0</v>
      </c>
      <c r="BI181" s="853">
        <v>6</v>
      </c>
      <c r="BJ181" s="853">
        <v>0</v>
      </c>
      <c r="BK181" s="853">
        <v>0</v>
      </c>
      <c r="BL181" s="853">
        <v>0</v>
      </c>
      <c r="BM181" s="853">
        <v>1</v>
      </c>
      <c r="BN181" s="853">
        <v>0</v>
      </c>
      <c r="BO181" s="853">
        <v>1</v>
      </c>
      <c r="BP181" s="853">
        <v>3</v>
      </c>
      <c r="BQ181" s="983">
        <v>3</v>
      </c>
      <c r="BR181" s="983">
        <v>9</v>
      </c>
      <c r="BS181" s="983">
        <v>11</v>
      </c>
      <c r="BT181" s="853">
        <v>0</v>
      </c>
      <c r="BU181" s="853">
        <v>2</v>
      </c>
      <c r="BV181" s="853">
        <v>0</v>
      </c>
      <c r="BW181" s="853">
        <v>0</v>
      </c>
      <c r="BX181" s="853">
        <v>0</v>
      </c>
      <c r="BY181" s="853">
        <v>0</v>
      </c>
      <c r="BZ181" s="853">
        <v>0</v>
      </c>
      <c r="CA181" s="853">
        <v>0</v>
      </c>
      <c r="CB181" s="853">
        <v>0</v>
      </c>
      <c r="CC181" s="854">
        <f t="shared" ref="CC181:CC191" si="24">SUM(BH181:CB181)</f>
        <v>36</v>
      </c>
      <c r="CD181" s="855">
        <f t="shared" si="20"/>
        <v>36</v>
      </c>
      <c r="CE181" s="855">
        <f t="shared" si="21"/>
        <v>0</v>
      </c>
      <c r="CF181" s="850">
        <v>21.984999999999999</v>
      </c>
      <c r="CG181" s="834" t="s">
        <v>451</v>
      </c>
      <c r="CH181" s="834" t="s">
        <v>451</v>
      </c>
      <c r="CI181" s="851">
        <v>0.49359999999999998</v>
      </c>
      <c r="CJ181" s="850">
        <v>44.54</v>
      </c>
      <c r="CK181" s="860" t="s">
        <v>1740</v>
      </c>
      <c r="CL181" s="834" t="s">
        <v>451</v>
      </c>
      <c r="CM181" s="834" t="s">
        <v>451</v>
      </c>
      <c r="CN181" s="834" t="s">
        <v>451</v>
      </c>
      <c r="CO181" s="853" t="s">
        <v>451</v>
      </c>
      <c r="CP181" s="853" t="s">
        <v>451</v>
      </c>
      <c r="CQ181" s="853">
        <v>1</v>
      </c>
      <c r="CR181" s="834" t="s">
        <v>457</v>
      </c>
      <c r="CS181" s="834" t="s">
        <v>1741</v>
      </c>
      <c r="CT181" s="853">
        <v>763</v>
      </c>
      <c r="CU181" s="834" t="s">
        <v>451</v>
      </c>
      <c r="CV181" s="834" t="s">
        <v>451</v>
      </c>
      <c r="CW181" s="853" t="s">
        <v>451</v>
      </c>
      <c r="CX181" s="853" t="s">
        <v>457</v>
      </c>
      <c r="CY181" s="853" t="s">
        <v>1742</v>
      </c>
      <c r="CZ181" s="853">
        <v>121</v>
      </c>
      <c r="DA181" s="853" t="s">
        <v>451</v>
      </c>
      <c r="DB181" s="853" t="s">
        <v>451</v>
      </c>
      <c r="DC181" s="853" t="s">
        <v>451</v>
      </c>
      <c r="DD181" s="834" t="s">
        <v>451</v>
      </c>
      <c r="DE181" s="834" t="s">
        <v>451</v>
      </c>
      <c r="DF181" s="853" t="s">
        <v>451</v>
      </c>
      <c r="DG181" s="834" t="s">
        <v>451</v>
      </c>
      <c r="DH181" s="834" t="s">
        <v>451</v>
      </c>
      <c r="DI181" s="853" t="s">
        <v>451</v>
      </c>
      <c r="DJ181" s="834" t="s">
        <v>451</v>
      </c>
      <c r="DK181" s="834" t="s">
        <v>451</v>
      </c>
      <c r="DL181" s="853" t="s">
        <v>451</v>
      </c>
      <c r="DM181" s="834" t="s">
        <v>451</v>
      </c>
      <c r="DN181" s="834" t="s">
        <v>451</v>
      </c>
      <c r="DO181" s="853" t="s">
        <v>451</v>
      </c>
      <c r="DP181" s="834" t="s">
        <v>451</v>
      </c>
      <c r="DQ181" s="834" t="s">
        <v>451</v>
      </c>
      <c r="DR181" s="853" t="s">
        <v>451</v>
      </c>
      <c r="DS181" s="834" t="s">
        <v>457</v>
      </c>
      <c r="DT181" s="834" t="s">
        <v>1742</v>
      </c>
      <c r="DU181" s="853">
        <v>877</v>
      </c>
      <c r="DV181" s="853" t="s">
        <v>451</v>
      </c>
      <c r="DW181" s="853" t="s">
        <v>451</v>
      </c>
      <c r="DX181" s="853" t="s">
        <v>451</v>
      </c>
      <c r="DY181" s="834" t="s">
        <v>451</v>
      </c>
      <c r="DZ181" s="834" t="s">
        <v>451</v>
      </c>
      <c r="EA181" s="853" t="s">
        <v>451</v>
      </c>
      <c r="EB181" s="834" t="s">
        <v>451</v>
      </c>
      <c r="EC181" s="834" t="s">
        <v>451</v>
      </c>
      <c r="ED181" s="853" t="s">
        <v>451</v>
      </c>
      <c r="EE181" s="834" t="s">
        <v>451</v>
      </c>
      <c r="EF181" s="834" t="s">
        <v>451</v>
      </c>
      <c r="EG181" s="853" t="s">
        <v>451</v>
      </c>
      <c r="EH181" s="853" t="s">
        <v>451</v>
      </c>
      <c r="EI181" s="853" t="s">
        <v>451</v>
      </c>
      <c r="EJ181" s="853" t="s">
        <v>451</v>
      </c>
      <c r="EK181" s="834" t="s">
        <v>451</v>
      </c>
      <c r="EL181" s="834" t="s">
        <v>451</v>
      </c>
      <c r="EM181" s="853" t="s">
        <v>451</v>
      </c>
      <c r="EN181" s="834" t="s">
        <v>1743</v>
      </c>
      <c r="EO181" s="834" t="s">
        <v>451</v>
      </c>
      <c r="EP181" s="856">
        <v>15</v>
      </c>
      <c r="EQ181" s="834" t="s">
        <v>451</v>
      </c>
      <c r="ER181" s="834" t="s">
        <v>451</v>
      </c>
      <c r="ES181" s="150" t="s">
        <v>1744</v>
      </c>
      <c r="ET181" s="834" t="s">
        <v>451</v>
      </c>
      <c r="EU181" s="834" t="s">
        <v>451</v>
      </c>
      <c r="EV181" s="834" t="s">
        <v>1745</v>
      </c>
      <c r="EW181" s="150" t="s">
        <v>1746</v>
      </c>
      <c r="EX181" s="834" t="s">
        <v>1747</v>
      </c>
      <c r="EY181" s="834">
        <v>1</v>
      </c>
      <c r="EZ181" s="834">
        <v>40</v>
      </c>
      <c r="FA181" s="834" t="s">
        <v>1748</v>
      </c>
      <c r="FB181" s="834" t="s">
        <v>1749</v>
      </c>
      <c r="FC181" s="150" t="s">
        <v>1750</v>
      </c>
      <c r="FD181" s="834" t="s">
        <v>1751</v>
      </c>
      <c r="FE181" s="834" t="s">
        <v>1752</v>
      </c>
      <c r="FF181" s="150" t="s">
        <v>1753</v>
      </c>
    </row>
    <row r="182" spans="5:162" ht="62" customHeight="1" x14ac:dyDescent="0.2">
      <c r="E182" s="1101" t="s">
        <v>8717</v>
      </c>
      <c r="F182" s="1101" t="s">
        <v>8687</v>
      </c>
      <c r="G182" s="847" t="s">
        <v>48</v>
      </c>
      <c r="H182" s="847" t="s">
        <v>136</v>
      </c>
      <c r="I182" s="847"/>
      <c r="J182" s="834" t="s">
        <v>1754</v>
      </c>
      <c r="K182" s="280" t="s">
        <v>1754</v>
      </c>
      <c r="L182" s="848">
        <v>2013</v>
      </c>
      <c r="M182" s="891">
        <v>44242</v>
      </c>
      <c r="N182" s="891">
        <v>44555</v>
      </c>
      <c r="O182" s="834" t="s">
        <v>809</v>
      </c>
      <c r="P182" s="834"/>
      <c r="Q182" s="834" t="s">
        <v>809</v>
      </c>
      <c r="R182" s="834" t="s">
        <v>809</v>
      </c>
      <c r="S182" s="834" t="s">
        <v>1755</v>
      </c>
      <c r="T182" s="150" t="s">
        <v>1756</v>
      </c>
      <c r="U182" s="834" t="s">
        <v>1757</v>
      </c>
      <c r="V182" s="150" t="s">
        <v>1758</v>
      </c>
      <c r="W182" s="834" t="s">
        <v>809</v>
      </c>
      <c r="X182" s="834" t="s">
        <v>809</v>
      </c>
      <c r="Y182" s="834" t="s">
        <v>1759</v>
      </c>
      <c r="Z182" s="150" t="s">
        <v>1778</v>
      </c>
      <c r="AA182" s="834" t="s">
        <v>1760</v>
      </c>
      <c r="AB182" s="834" t="s">
        <v>1760</v>
      </c>
      <c r="AC182" s="834" t="s">
        <v>455</v>
      </c>
      <c r="AD182" s="834" t="s">
        <v>1761</v>
      </c>
      <c r="AE182" s="850">
        <f t="shared" si="23"/>
        <v>1166.0250000000001</v>
      </c>
      <c r="AF182" s="850">
        <f t="shared" si="18"/>
        <v>1166.0250000000001</v>
      </c>
      <c r="AG182" s="850">
        <f t="shared" si="19"/>
        <v>0</v>
      </c>
      <c r="AH182" s="850">
        <v>730</v>
      </c>
      <c r="AI182" s="851">
        <v>0.62609999999999999</v>
      </c>
      <c r="AJ182" s="851">
        <v>3.0000000000000001E-3</v>
      </c>
      <c r="AK182" s="850">
        <v>404.68099999999998</v>
      </c>
      <c r="AL182" s="851">
        <v>0.34710000000000002</v>
      </c>
      <c r="AM182" s="851"/>
      <c r="AN182" s="921">
        <v>18.806000000000001</v>
      </c>
      <c r="AO182" s="921"/>
      <c r="AP182" s="851">
        <v>1.61E-2</v>
      </c>
      <c r="AQ182" s="850">
        <v>12.538</v>
      </c>
      <c r="AR182" s="850"/>
      <c r="AS182" s="851">
        <v>1.0800000000000001E-2</v>
      </c>
      <c r="AT182" s="850"/>
      <c r="AU182" s="851" t="s">
        <v>809</v>
      </c>
      <c r="AV182" s="834" t="s">
        <v>809</v>
      </c>
      <c r="AW182" s="834" t="s">
        <v>809</v>
      </c>
      <c r="AX182" s="834" t="s">
        <v>809</v>
      </c>
      <c r="AY182" s="834" t="s">
        <v>451</v>
      </c>
      <c r="AZ182" s="834" t="s">
        <v>481</v>
      </c>
      <c r="BA182" s="834" t="s">
        <v>809</v>
      </c>
      <c r="BB182" s="834" t="s">
        <v>481</v>
      </c>
      <c r="BC182" s="921">
        <v>730</v>
      </c>
      <c r="BD182" s="851">
        <v>2.8999999999999998E-3</v>
      </c>
      <c r="BE182" s="853"/>
      <c r="BF182" s="853">
        <v>893</v>
      </c>
      <c r="BG182" s="853">
        <v>681</v>
      </c>
      <c r="BH182" s="853">
        <v>73</v>
      </c>
      <c r="BI182" s="853">
        <v>361</v>
      </c>
      <c r="BJ182" s="853">
        <v>28</v>
      </c>
      <c r="BK182" s="853">
        <v>0</v>
      </c>
      <c r="BL182" s="853">
        <v>0</v>
      </c>
      <c r="BM182" s="853">
        <v>16</v>
      </c>
      <c r="BN182" s="853">
        <v>0</v>
      </c>
      <c r="BO182" s="853">
        <v>5</v>
      </c>
      <c r="BP182" s="853">
        <v>42</v>
      </c>
      <c r="BQ182" s="853">
        <v>7</v>
      </c>
      <c r="BR182" s="853">
        <v>55</v>
      </c>
      <c r="BS182" s="853">
        <v>24</v>
      </c>
      <c r="BT182" s="853">
        <v>54</v>
      </c>
      <c r="BU182" s="853">
        <v>13</v>
      </c>
      <c r="BV182" s="853">
        <v>0</v>
      </c>
      <c r="BW182" s="853">
        <v>0</v>
      </c>
      <c r="BX182" s="853">
        <v>0</v>
      </c>
      <c r="BY182" s="853">
        <v>0</v>
      </c>
      <c r="BZ182" s="853">
        <v>0</v>
      </c>
      <c r="CA182" s="853">
        <v>0</v>
      </c>
      <c r="CB182" s="853">
        <v>3</v>
      </c>
      <c r="CC182" s="854">
        <f t="shared" si="24"/>
        <v>681</v>
      </c>
      <c r="CD182" s="855">
        <f t="shared" si="20"/>
        <v>681</v>
      </c>
      <c r="CE182" s="855">
        <f t="shared" si="21"/>
        <v>0</v>
      </c>
      <c r="CF182" s="850">
        <v>1015.4</v>
      </c>
      <c r="CG182" s="834" t="s">
        <v>1762</v>
      </c>
      <c r="CH182" s="834" t="s">
        <v>809</v>
      </c>
      <c r="CI182" s="851">
        <v>0.31969999999999998</v>
      </c>
      <c r="CJ182" s="850">
        <v>3176.5520000000001</v>
      </c>
      <c r="CK182" s="860" t="s">
        <v>1763</v>
      </c>
      <c r="CL182" s="834" t="s">
        <v>451</v>
      </c>
      <c r="CM182" s="834" t="s">
        <v>481</v>
      </c>
      <c r="CN182" s="834" t="s">
        <v>481</v>
      </c>
      <c r="CO182" s="853" t="s">
        <v>809</v>
      </c>
      <c r="CP182" s="853" t="s">
        <v>809</v>
      </c>
      <c r="CQ182" s="853">
        <v>5</v>
      </c>
      <c r="CR182" s="834" t="s">
        <v>451</v>
      </c>
      <c r="CS182" s="834" t="s">
        <v>809</v>
      </c>
      <c r="CT182" s="853" t="s">
        <v>809</v>
      </c>
      <c r="CU182" s="834" t="s">
        <v>457</v>
      </c>
      <c r="CV182" s="834" t="s">
        <v>1764</v>
      </c>
      <c r="CW182" s="853">
        <v>161958</v>
      </c>
      <c r="CX182" s="853" t="s">
        <v>457</v>
      </c>
      <c r="CY182" s="853" t="s">
        <v>1764</v>
      </c>
      <c r="CZ182" s="853">
        <v>842055</v>
      </c>
      <c r="DA182" s="853" t="s">
        <v>457</v>
      </c>
      <c r="DB182" s="853" t="s">
        <v>1764</v>
      </c>
      <c r="DC182" s="853">
        <v>6562</v>
      </c>
      <c r="DD182" s="834" t="s">
        <v>451</v>
      </c>
      <c r="DE182" s="834" t="s">
        <v>809</v>
      </c>
      <c r="DF182" s="853" t="s">
        <v>809</v>
      </c>
      <c r="DG182" s="834" t="s">
        <v>451</v>
      </c>
      <c r="DH182" s="834" t="s">
        <v>809</v>
      </c>
      <c r="DI182" s="853" t="s">
        <v>809</v>
      </c>
      <c r="DJ182" s="834" t="s">
        <v>451</v>
      </c>
      <c r="DK182" s="834" t="s">
        <v>809</v>
      </c>
      <c r="DL182" s="853" t="s">
        <v>809</v>
      </c>
      <c r="DM182" s="834" t="s">
        <v>451</v>
      </c>
      <c r="DN182" s="834" t="s">
        <v>809</v>
      </c>
      <c r="DO182" s="853" t="s">
        <v>809</v>
      </c>
      <c r="DP182" s="834" t="s">
        <v>457</v>
      </c>
      <c r="DQ182" s="834" t="s">
        <v>1765</v>
      </c>
      <c r="DR182" s="853">
        <v>319693</v>
      </c>
      <c r="DS182" s="834" t="s">
        <v>457</v>
      </c>
      <c r="DT182" s="834" t="s">
        <v>1764</v>
      </c>
      <c r="DU182" s="853">
        <v>1015400</v>
      </c>
      <c r="DV182" s="853" t="s">
        <v>995</v>
      </c>
      <c r="DW182" s="853" t="s">
        <v>809</v>
      </c>
      <c r="DX182" s="853" t="s">
        <v>809</v>
      </c>
      <c r="DY182" s="834" t="s">
        <v>451</v>
      </c>
      <c r="DZ182" s="834" t="s">
        <v>809</v>
      </c>
      <c r="EA182" s="853" t="s">
        <v>809</v>
      </c>
      <c r="EB182" s="834" t="s">
        <v>451</v>
      </c>
      <c r="EC182" s="834" t="s">
        <v>809</v>
      </c>
      <c r="ED182" s="853" t="s">
        <v>809</v>
      </c>
      <c r="EE182" s="834" t="s">
        <v>451</v>
      </c>
      <c r="EF182" s="834" t="s">
        <v>809</v>
      </c>
      <c r="EG182" s="853" t="s">
        <v>809</v>
      </c>
      <c r="EH182" s="853" t="s">
        <v>457</v>
      </c>
      <c r="EI182" s="853" t="s">
        <v>1766</v>
      </c>
      <c r="EJ182" s="853">
        <v>14</v>
      </c>
      <c r="EK182" s="834" t="s">
        <v>451</v>
      </c>
      <c r="EL182" s="834" t="s">
        <v>809</v>
      </c>
      <c r="EM182" s="853" t="s">
        <v>809</v>
      </c>
      <c r="EN182" s="834" t="s">
        <v>1767</v>
      </c>
      <c r="EO182" s="834" t="s">
        <v>1768</v>
      </c>
      <c r="EP182" s="853">
        <v>252</v>
      </c>
      <c r="EQ182" s="834" t="s">
        <v>451</v>
      </c>
      <c r="ER182" s="834" t="s">
        <v>1769</v>
      </c>
      <c r="ES182" s="150" t="s">
        <v>1770</v>
      </c>
      <c r="ET182" s="834" t="s">
        <v>809</v>
      </c>
      <c r="EU182" s="834" t="s">
        <v>809</v>
      </c>
      <c r="EV182" s="834" t="s">
        <v>1771</v>
      </c>
      <c r="EW182" s="834" t="s">
        <v>809</v>
      </c>
      <c r="EX182" s="834" t="s">
        <v>809</v>
      </c>
      <c r="EY182" s="834" t="s">
        <v>809</v>
      </c>
      <c r="EZ182" s="834" t="s">
        <v>809</v>
      </c>
      <c r="FA182" s="834" t="s">
        <v>1772</v>
      </c>
      <c r="FB182" s="834" t="s">
        <v>1773</v>
      </c>
      <c r="FC182" s="150" t="s">
        <v>1774</v>
      </c>
      <c r="FD182" s="834" t="s">
        <v>1775</v>
      </c>
      <c r="FE182" s="834" t="s">
        <v>1776</v>
      </c>
      <c r="FF182" s="150" t="s">
        <v>1777</v>
      </c>
    </row>
    <row r="183" spans="5:162" ht="59" customHeight="1" x14ac:dyDescent="0.2">
      <c r="E183" s="1101" t="s">
        <v>8726</v>
      </c>
      <c r="F183" s="1101" t="s">
        <v>8688</v>
      </c>
      <c r="G183" s="847" t="s">
        <v>48</v>
      </c>
      <c r="H183" s="847" t="s">
        <v>136</v>
      </c>
      <c r="I183" s="834" t="s">
        <v>3572</v>
      </c>
      <c r="J183" s="269" t="s">
        <v>3814</v>
      </c>
      <c r="K183" s="269" t="s">
        <v>1412</v>
      </c>
      <c r="L183" s="269">
        <v>2016</v>
      </c>
      <c r="M183" s="870" t="s">
        <v>4036</v>
      </c>
      <c r="N183" s="870" t="s">
        <v>4152</v>
      </c>
      <c r="O183" s="269" t="s">
        <v>4277</v>
      </c>
      <c r="P183" s="269" t="s">
        <v>4476</v>
      </c>
      <c r="Q183" s="269"/>
      <c r="R183" s="269"/>
      <c r="S183" s="269" t="s">
        <v>5006</v>
      </c>
      <c r="T183" s="269" t="s">
        <v>5172</v>
      </c>
      <c r="U183" s="269"/>
      <c r="V183" s="269"/>
      <c r="W183" s="269"/>
      <c r="X183" s="269"/>
      <c r="Y183" s="269"/>
      <c r="Z183" s="269"/>
      <c r="AA183" s="269" t="s">
        <v>5472</v>
      </c>
      <c r="AB183" s="269" t="s">
        <v>5652</v>
      </c>
      <c r="AC183" s="269" t="s">
        <v>5760</v>
      </c>
      <c r="AD183" s="269" t="s">
        <v>5884</v>
      </c>
      <c r="AE183" s="871">
        <v>20.591000000000001</v>
      </c>
      <c r="AF183" s="850">
        <f t="shared" si="18"/>
        <v>20.591000000000001</v>
      </c>
      <c r="AG183" s="850">
        <f t="shared" si="19"/>
        <v>0</v>
      </c>
      <c r="AH183" s="269"/>
      <c r="AI183" s="269"/>
      <c r="AJ183" s="269"/>
      <c r="AK183" s="269">
        <v>16.349</v>
      </c>
      <c r="AL183" s="872">
        <v>0.79400000000000004</v>
      </c>
      <c r="AM183" s="872">
        <v>8.5000000000000006E-3</v>
      </c>
      <c r="AN183" s="269">
        <v>4.242</v>
      </c>
      <c r="AO183" s="269">
        <v>0</v>
      </c>
      <c r="AP183" s="872">
        <v>0.20599999999999999</v>
      </c>
      <c r="AQ183" s="269">
        <v>0</v>
      </c>
      <c r="AR183" s="269">
        <v>0</v>
      </c>
      <c r="AS183" s="872">
        <v>0</v>
      </c>
      <c r="AT183" s="872"/>
      <c r="AU183" s="872"/>
      <c r="AV183" s="872"/>
      <c r="AW183" s="872"/>
      <c r="AX183" s="872"/>
      <c r="AY183" s="269" t="s">
        <v>451</v>
      </c>
      <c r="AZ183" s="269"/>
      <c r="BA183" s="269"/>
      <c r="BB183" s="269"/>
      <c r="BC183" s="269">
        <v>9.0500000000000007</v>
      </c>
      <c r="BD183" s="872">
        <v>4.1999999999999997E-3</v>
      </c>
      <c r="BE183" s="269">
        <v>13</v>
      </c>
      <c r="BF183" s="269">
        <v>13</v>
      </c>
      <c r="BG183" s="269">
        <v>13</v>
      </c>
      <c r="BH183" s="269"/>
      <c r="BI183" s="269">
        <v>13</v>
      </c>
      <c r="BJ183" s="269"/>
      <c r="BK183" s="269"/>
      <c r="BL183" s="269"/>
      <c r="BM183" s="269"/>
      <c r="BN183" s="269"/>
      <c r="BO183" s="269"/>
      <c r="BP183" s="269"/>
      <c r="BQ183" s="269"/>
      <c r="BR183" s="269"/>
      <c r="BS183" s="269"/>
      <c r="BT183" s="269"/>
      <c r="BU183" s="269"/>
      <c r="BV183" s="269"/>
      <c r="BW183" s="269"/>
      <c r="BX183" s="269"/>
      <c r="BY183" s="269"/>
      <c r="BZ183" s="269"/>
      <c r="CA183" s="269"/>
      <c r="CB183" s="269"/>
      <c r="CC183" s="836">
        <v>13</v>
      </c>
      <c r="CD183" s="855">
        <f t="shared" si="20"/>
        <v>13</v>
      </c>
      <c r="CE183" s="855">
        <f t="shared" si="21"/>
        <v>0</v>
      </c>
      <c r="CF183" s="269">
        <v>5.8289999999999997</v>
      </c>
      <c r="CG183" s="269" t="s">
        <v>1762</v>
      </c>
      <c r="CH183" s="269"/>
      <c r="CI183" s="269">
        <v>4.82</v>
      </c>
      <c r="CJ183" s="269">
        <v>121</v>
      </c>
      <c r="CK183" s="269" t="s">
        <v>6328</v>
      </c>
      <c r="CL183" s="269" t="s">
        <v>451</v>
      </c>
      <c r="CM183" s="269"/>
      <c r="CN183" s="269"/>
      <c r="CO183" s="269"/>
      <c r="CP183" s="269"/>
      <c r="CQ183" s="269">
        <v>3</v>
      </c>
      <c r="CR183" s="269" t="s">
        <v>457</v>
      </c>
      <c r="CS183" s="269" t="s">
        <v>6489</v>
      </c>
      <c r="CT183" s="970">
        <v>2977</v>
      </c>
      <c r="CU183" s="269" t="s">
        <v>457</v>
      </c>
      <c r="CV183" s="269" t="s">
        <v>6489</v>
      </c>
      <c r="CW183" s="269">
        <v>177</v>
      </c>
      <c r="CX183" s="269" t="s">
        <v>451</v>
      </c>
      <c r="CY183" s="269"/>
      <c r="CZ183" s="269"/>
      <c r="DA183" s="269" t="s">
        <v>457</v>
      </c>
      <c r="DB183" s="269" t="s">
        <v>6489</v>
      </c>
      <c r="DC183" s="269">
        <v>84</v>
      </c>
      <c r="DD183" s="269" t="s">
        <v>451</v>
      </c>
      <c r="DE183" s="269"/>
      <c r="DF183" s="269"/>
      <c r="DG183" s="269" t="s">
        <v>451</v>
      </c>
      <c r="DH183" s="269"/>
      <c r="DI183" s="269"/>
      <c r="DJ183" s="269" t="s">
        <v>451</v>
      </c>
      <c r="DK183" s="269"/>
      <c r="DL183" s="269"/>
      <c r="DM183" s="269"/>
      <c r="DN183" s="269"/>
      <c r="DO183" s="269"/>
      <c r="DP183" s="269" t="s">
        <v>451</v>
      </c>
      <c r="DQ183" s="269"/>
      <c r="DR183" s="269"/>
      <c r="DS183" s="269" t="s">
        <v>457</v>
      </c>
      <c r="DT183" s="269" t="s">
        <v>6489</v>
      </c>
      <c r="DU183" s="970">
        <v>3238</v>
      </c>
      <c r="DV183" s="269" t="s">
        <v>451</v>
      </c>
      <c r="DW183" s="269"/>
      <c r="DX183" s="269"/>
      <c r="DY183" s="269" t="s">
        <v>451</v>
      </c>
      <c r="DZ183" s="269"/>
      <c r="EA183" s="269"/>
      <c r="EB183" s="269" t="s">
        <v>451</v>
      </c>
      <c r="EC183" s="269"/>
      <c r="ED183" s="269"/>
      <c r="EE183" s="269" t="s">
        <v>451</v>
      </c>
      <c r="EF183" s="269"/>
      <c r="EG183" s="269"/>
      <c r="EH183" s="269" t="s">
        <v>451</v>
      </c>
      <c r="EI183" s="269"/>
      <c r="EJ183" s="269"/>
      <c r="EK183" s="269"/>
      <c r="EL183" s="269"/>
      <c r="EM183" s="269"/>
      <c r="EN183" s="269"/>
      <c r="EO183" s="269"/>
      <c r="EP183" s="269"/>
      <c r="EQ183" s="269" t="s">
        <v>451</v>
      </c>
      <c r="ER183" s="269"/>
      <c r="ES183" s="269"/>
      <c r="ET183" s="269"/>
      <c r="EU183" s="269"/>
      <c r="EV183" s="269"/>
      <c r="EW183" s="269"/>
      <c r="EX183" s="269"/>
      <c r="EY183" s="269"/>
      <c r="EZ183" s="269"/>
      <c r="FA183" s="269" t="s">
        <v>7635</v>
      </c>
      <c r="FB183" s="269" t="s">
        <v>7877</v>
      </c>
      <c r="FC183" s="269" t="s">
        <v>8109</v>
      </c>
      <c r="FD183" s="269" t="s">
        <v>1775</v>
      </c>
      <c r="FE183" s="269" t="s">
        <v>1776</v>
      </c>
      <c r="FF183" s="269" t="s">
        <v>1777</v>
      </c>
    </row>
    <row r="184" spans="5:162" ht="77" customHeight="1" x14ac:dyDescent="0.2">
      <c r="E184" s="1101" t="s">
        <v>8717</v>
      </c>
      <c r="F184" s="1101" t="s">
        <v>8688</v>
      </c>
      <c r="G184" s="847" t="s">
        <v>48</v>
      </c>
      <c r="H184" s="847" t="s">
        <v>136</v>
      </c>
      <c r="I184" s="834" t="s">
        <v>3572</v>
      </c>
      <c r="J184" s="269" t="s">
        <v>3815</v>
      </c>
      <c r="K184" s="269" t="s">
        <v>1412</v>
      </c>
      <c r="L184" s="269">
        <v>2015</v>
      </c>
      <c r="M184" s="870">
        <v>44392</v>
      </c>
      <c r="N184" s="870">
        <v>44519</v>
      </c>
      <c r="O184" s="269" t="s">
        <v>4278</v>
      </c>
      <c r="P184" s="269" t="s">
        <v>4477</v>
      </c>
      <c r="Q184" s="269"/>
      <c r="R184" s="269"/>
      <c r="S184" s="269" t="s">
        <v>5007</v>
      </c>
      <c r="T184" s="269" t="s">
        <v>5172</v>
      </c>
      <c r="U184" s="269"/>
      <c r="V184" s="269"/>
      <c r="W184" s="269"/>
      <c r="X184" s="269"/>
      <c r="Y184" s="269"/>
      <c r="Z184" s="269"/>
      <c r="AA184" s="269" t="s">
        <v>5472</v>
      </c>
      <c r="AB184" s="269" t="s">
        <v>5653</v>
      </c>
      <c r="AC184" s="269" t="s">
        <v>5760</v>
      </c>
      <c r="AD184" s="269" t="s">
        <v>5885</v>
      </c>
      <c r="AE184" s="871">
        <v>1.04</v>
      </c>
      <c r="AF184" s="850">
        <f t="shared" si="18"/>
        <v>1.04</v>
      </c>
      <c r="AG184" s="850">
        <f t="shared" si="19"/>
        <v>0</v>
      </c>
      <c r="AH184" s="269"/>
      <c r="AI184" s="269"/>
      <c r="AJ184" s="269"/>
      <c r="AK184" s="269">
        <v>0.76400000000000001</v>
      </c>
      <c r="AL184" s="224">
        <v>0.73532242540904724</v>
      </c>
      <c r="AM184" s="224">
        <v>3.8999999999999999E-4</v>
      </c>
      <c r="AN184" s="269">
        <v>0.27600000000000002</v>
      </c>
      <c r="AO184" s="269">
        <v>0</v>
      </c>
      <c r="AP184" s="224">
        <v>0.26564003849855633</v>
      </c>
      <c r="AQ184" s="269">
        <v>0</v>
      </c>
      <c r="AR184" s="269">
        <v>0</v>
      </c>
      <c r="AS184" s="269">
        <v>0</v>
      </c>
      <c r="AT184" s="269"/>
      <c r="AU184" s="269"/>
      <c r="AV184" s="269"/>
      <c r="AW184" s="269"/>
      <c r="AX184" s="269"/>
      <c r="AY184" s="269" t="s">
        <v>451</v>
      </c>
      <c r="AZ184" s="269"/>
      <c r="BA184" s="269"/>
      <c r="BB184" s="269"/>
      <c r="BC184" s="269">
        <v>0.35399999999999998</v>
      </c>
      <c r="BD184" s="269">
        <v>1.6000000000000001E-4</v>
      </c>
      <c r="BE184" s="269">
        <v>8</v>
      </c>
      <c r="BF184" s="269">
        <v>8</v>
      </c>
      <c r="BG184" s="269">
        <v>8</v>
      </c>
      <c r="BH184" s="269"/>
      <c r="BI184" s="269"/>
      <c r="BJ184" s="269"/>
      <c r="BK184" s="269"/>
      <c r="BL184" s="269"/>
      <c r="BM184" s="269"/>
      <c r="BN184" s="269"/>
      <c r="BO184" s="269"/>
      <c r="BP184" s="269"/>
      <c r="BQ184" s="269"/>
      <c r="BR184" s="269">
        <v>8</v>
      </c>
      <c r="BS184" s="269"/>
      <c r="BT184" s="269"/>
      <c r="BU184" s="269"/>
      <c r="BV184" s="269"/>
      <c r="BW184" s="269"/>
      <c r="BX184" s="269"/>
      <c r="BY184" s="269"/>
      <c r="BZ184" s="269"/>
      <c r="CA184" s="269"/>
      <c r="CB184" s="269"/>
      <c r="CC184" s="269">
        <v>8</v>
      </c>
      <c r="CD184" s="855">
        <f t="shared" si="20"/>
        <v>8</v>
      </c>
      <c r="CE184" s="855">
        <f t="shared" si="21"/>
        <v>0</v>
      </c>
      <c r="CF184" s="269">
        <v>13.667</v>
      </c>
      <c r="CG184" s="269"/>
      <c r="CH184" s="269"/>
      <c r="CI184" s="269">
        <v>11.295041322314049</v>
      </c>
      <c r="CJ184" s="269">
        <v>121</v>
      </c>
      <c r="CK184" s="269" t="s">
        <v>6328</v>
      </c>
      <c r="CL184" s="269" t="s">
        <v>451</v>
      </c>
      <c r="CM184" s="269"/>
      <c r="CN184" s="269"/>
      <c r="CO184" s="269"/>
      <c r="CP184" s="269"/>
      <c r="CQ184" s="269">
        <v>3</v>
      </c>
      <c r="CR184" s="269" t="s">
        <v>457</v>
      </c>
      <c r="CS184" s="269"/>
      <c r="CT184" s="269">
        <v>7450</v>
      </c>
      <c r="CU184" s="269" t="s">
        <v>457</v>
      </c>
      <c r="CV184" s="269" t="s">
        <v>6489</v>
      </c>
      <c r="CW184" s="269">
        <v>61</v>
      </c>
      <c r="CX184" s="269" t="s">
        <v>451</v>
      </c>
      <c r="CY184" s="269"/>
      <c r="CZ184" s="269"/>
      <c r="DA184" s="269" t="s">
        <v>457</v>
      </c>
      <c r="DB184" s="269" t="s">
        <v>6489</v>
      </c>
      <c r="DC184" s="269">
        <v>232</v>
      </c>
      <c r="DD184" s="269" t="s">
        <v>451</v>
      </c>
      <c r="DE184" s="269"/>
      <c r="DF184" s="269"/>
      <c r="DG184" s="269" t="s">
        <v>451</v>
      </c>
      <c r="DH184" s="269"/>
      <c r="DI184" s="269"/>
      <c r="DJ184" s="269" t="s">
        <v>451</v>
      </c>
      <c r="DK184" s="269"/>
      <c r="DL184" s="269"/>
      <c r="DM184" s="269"/>
      <c r="DN184" s="269"/>
      <c r="DO184" s="269"/>
      <c r="DP184" s="269" t="s">
        <v>451</v>
      </c>
      <c r="DQ184" s="269"/>
      <c r="DR184" s="269"/>
      <c r="DS184" s="269" t="s">
        <v>457</v>
      </c>
      <c r="DT184" s="269" t="s">
        <v>6489</v>
      </c>
      <c r="DU184" s="269">
        <v>7743</v>
      </c>
      <c r="DV184" s="269" t="s">
        <v>451</v>
      </c>
      <c r="DW184" s="269"/>
      <c r="DX184" s="269"/>
      <c r="DY184" s="269" t="s">
        <v>451</v>
      </c>
      <c r="DZ184" s="269"/>
      <c r="EA184" s="269"/>
      <c r="EB184" s="269" t="s">
        <v>451</v>
      </c>
      <c r="EC184" s="269"/>
      <c r="ED184" s="269"/>
      <c r="EE184" s="269" t="s">
        <v>451</v>
      </c>
      <c r="EF184" s="269"/>
      <c r="EG184" s="269"/>
      <c r="EH184" s="269" t="s">
        <v>451</v>
      </c>
      <c r="EI184" s="269"/>
      <c r="EJ184" s="269"/>
      <c r="EK184" s="269"/>
      <c r="EL184" s="269"/>
      <c r="EM184" s="269"/>
      <c r="EN184" s="269"/>
      <c r="EO184" s="269"/>
      <c r="EP184" s="269"/>
      <c r="EQ184" s="269" t="s">
        <v>451</v>
      </c>
      <c r="ER184" s="269"/>
      <c r="ES184" s="269"/>
      <c r="ET184" s="269"/>
      <c r="EU184" s="269"/>
      <c r="EV184" s="269"/>
      <c r="EW184" s="269"/>
      <c r="EX184" s="269"/>
      <c r="EY184" s="269"/>
      <c r="EZ184" s="269"/>
      <c r="FA184" s="269" t="s">
        <v>7635</v>
      </c>
      <c r="FB184" s="269" t="s">
        <v>7877</v>
      </c>
      <c r="FC184" s="269" t="s">
        <v>8109</v>
      </c>
      <c r="FD184" s="269" t="s">
        <v>1775</v>
      </c>
      <c r="FE184" s="269" t="s">
        <v>1776</v>
      </c>
      <c r="FF184" s="269" t="s">
        <v>1777</v>
      </c>
    </row>
    <row r="185" spans="5:162" ht="41" customHeight="1" x14ac:dyDescent="0.2">
      <c r="E185" s="1101" t="s">
        <v>8723</v>
      </c>
      <c r="F185" s="1101" t="s">
        <v>8688</v>
      </c>
      <c r="G185" s="847" t="s">
        <v>48</v>
      </c>
      <c r="H185" s="847" t="s">
        <v>136</v>
      </c>
      <c r="I185" s="834" t="s">
        <v>3573</v>
      </c>
      <c r="J185" s="269" t="s">
        <v>3816</v>
      </c>
      <c r="K185" s="269" t="s">
        <v>3816</v>
      </c>
      <c r="L185" s="269">
        <v>2021</v>
      </c>
      <c r="M185" s="870" t="s">
        <v>4037</v>
      </c>
      <c r="N185" s="870" t="s">
        <v>4153</v>
      </c>
      <c r="O185" s="269" t="s">
        <v>4279</v>
      </c>
      <c r="P185" s="269" t="s">
        <v>4478</v>
      </c>
      <c r="Q185" s="269" t="s">
        <v>4690</v>
      </c>
      <c r="R185" s="269" t="s">
        <v>4850</v>
      </c>
      <c r="S185" s="269" t="s">
        <v>5008</v>
      </c>
      <c r="T185" s="269" t="s">
        <v>5173</v>
      </c>
      <c r="U185" s="269" t="s">
        <v>5067</v>
      </c>
      <c r="V185" s="269"/>
      <c r="W185" s="269"/>
      <c r="X185" s="269"/>
      <c r="Y185" s="269"/>
      <c r="Z185" s="269"/>
      <c r="AA185" s="269" t="s">
        <v>5473</v>
      </c>
      <c r="AB185" s="269" t="s">
        <v>5473</v>
      </c>
      <c r="AC185" s="269" t="s">
        <v>5757</v>
      </c>
      <c r="AD185" s="269" t="s">
        <v>5886</v>
      </c>
      <c r="AE185" s="871">
        <v>38.951999999999998</v>
      </c>
      <c r="AF185" s="850">
        <f t="shared" si="18"/>
        <v>38.951999999999998</v>
      </c>
      <c r="AG185" s="850">
        <f t="shared" si="19"/>
        <v>0</v>
      </c>
      <c r="AH185" s="269"/>
      <c r="AI185" s="269"/>
      <c r="AJ185" s="269"/>
      <c r="AK185" s="269">
        <v>38.951999999999998</v>
      </c>
      <c r="AL185" s="224">
        <v>1</v>
      </c>
      <c r="AM185" s="224">
        <v>5.7000000000000002E-3</v>
      </c>
      <c r="AN185" s="269">
        <v>0</v>
      </c>
      <c r="AO185" s="872">
        <v>0</v>
      </c>
      <c r="AP185" s="224">
        <v>0</v>
      </c>
      <c r="AQ185" s="269">
        <v>0</v>
      </c>
      <c r="AR185" s="269">
        <v>0</v>
      </c>
      <c r="AS185" s="872">
        <v>0</v>
      </c>
      <c r="AT185" s="872"/>
      <c r="AU185" s="872"/>
      <c r="AV185" s="872"/>
      <c r="AW185" s="872"/>
      <c r="AX185" s="872"/>
      <c r="AY185" s="872">
        <v>0</v>
      </c>
      <c r="AZ185" s="872">
        <v>0</v>
      </c>
      <c r="BA185" s="269"/>
      <c r="BB185" s="872">
        <v>0</v>
      </c>
      <c r="BC185" s="269">
        <v>40</v>
      </c>
      <c r="BD185" s="872">
        <v>5.5999999999999999E-3</v>
      </c>
      <c r="BE185" s="269">
        <v>2</v>
      </c>
      <c r="BF185" s="269">
        <v>2</v>
      </c>
      <c r="BG185" s="269">
        <v>2</v>
      </c>
      <c r="BH185" s="269"/>
      <c r="BI185" s="269"/>
      <c r="BJ185" s="269"/>
      <c r="BK185" s="269"/>
      <c r="BL185" s="269"/>
      <c r="BM185" s="269"/>
      <c r="BN185" s="269"/>
      <c r="BO185" s="269">
        <v>1</v>
      </c>
      <c r="BP185" s="269"/>
      <c r="BQ185" s="269"/>
      <c r="BR185" s="269"/>
      <c r="BS185" s="269">
        <v>1</v>
      </c>
      <c r="BT185" s="269"/>
      <c r="BU185" s="269"/>
      <c r="BV185" s="269"/>
      <c r="BW185" s="269"/>
      <c r="BX185" s="269"/>
      <c r="BY185" s="269"/>
      <c r="BZ185" s="269"/>
      <c r="CA185" s="269"/>
      <c r="CB185" s="269"/>
      <c r="CC185" s="269">
        <v>2</v>
      </c>
      <c r="CD185" s="855">
        <f t="shared" si="20"/>
        <v>2</v>
      </c>
      <c r="CE185" s="855">
        <f t="shared" si="21"/>
        <v>0</v>
      </c>
      <c r="CF185" s="269">
        <v>237.06</v>
      </c>
      <c r="CG185" s="269" t="s">
        <v>1762</v>
      </c>
      <c r="CH185" s="269"/>
      <c r="CI185" s="269">
        <v>100</v>
      </c>
      <c r="CJ185" s="269">
        <v>237.06</v>
      </c>
      <c r="CK185" s="269" t="s">
        <v>6329</v>
      </c>
      <c r="CL185" s="269" t="s">
        <v>451</v>
      </c>
      <c r="CM185" s="269"/>
      <c r="CN185" s="269"/>
      <c r="CO185" s="269"/>
      <c r="CP185" s="269"/>
      <c r="CQ185" s="269">
        <v>2</v>
      </c>
      <c r="CR185" s="269" t="s">
        <v>457</v>
      </c>
      <c r="CS185" s="269" t="s">
        <v>6490</v>
      </c>
      <c r="CT185" s="269" t="s">
        <v>6524</v>
      </c>
      <c r="CU185" s="269" t="s">
        <v>457</v>
      </c>
      <c r="CV185" s="269" t="s">
        <v>862</v>
      </c>
      <c r="CW185" s="269" t="s">
        <v>6619</v>
      </c>
      <c r="CX185" s="269" t="s">
        <v>451</v>
      </c>
      <c r="CY185" s="269"/>
      <c r="CZ185" s="269"/>
      <c r="DA185" s="269" t="s">
        <v>451</v>
      </c>
      <c r="DB185" s="269"/>
      <c r="DC185" s="269"/>
      <c r="DD185" s="269" t="s">
        <v>451</v>
      </c>
      <c r="DE185" s="269"/>
      <c r="DF185" s="269"/>
      <c r="DG185" s="269" t="s">
        <v>451</v>
      </c>
      <c r="DH185" s="269"/>
      <c r="DI185" s="269"/>
      <c r="DJ185" s="269" t="s">
        <v>451</v>
      </c>
      <c r="DK185" s="269"/>
      <c r="DL185" s="269"/>
      <c r="DM185" s="269"/>
      <c r="DN185" s="269"/>
      <c r="DO185" s="269"/>
      <c r="DP185" s="269" t="s">
        <v>451</v>
      </c>
      <c r="DQ185" s="269"/>
      <c r="DR185" s="269"/>
      <c r="DS185" s="269" t="s">
        <v>451</v>
      </c>
      <c r="DT185" s="269"/>
      <c r="DU185" s="269"/>
      <c r="DV185" s="269" t="s">
        <v>451</v>
      </c>
      <c r="DW185" s="269"/>
      <c r="DX185" s="269"/>
      <c r="DY185" s="269" t="s">
        <v>451</v>
      </c>
      <c r="DZ185" s="269"/>
      <c r="EA185" s="269"/>
      <c r="EB185" s="269" t="s">
        <v>451</v>
      </c>
      <c r="EC185" s="269"/>
      <c r="ED185" s="269"/>
      <c r="EE185" s="269" t="s">
        <v>451</v>
      </c>
      <c r="EF185" s="269"/>
      <c r="EG185" s="269"/>
      <c r="EH185" s="269" t="s">
        <v>451</v>
      </c>
      <c r="EI185" s="269"/>
      <c r="EJ185" s="269"/>
      <c r="EK185" s="269"/>
      <c r="EL185" s="269"/>
      <c r="EM185" s="269"/>
      <c r="EN185" s="269"/>
      <c r="EO185" s="269"/>
      <c r="EP185" s="269"/>
      <c r="EQ185" s="269" t="s">
        <v>451</v>
      </c>
      <c r="ER185" s="269"/>
      <c r="ES185" s="269" t="s">
        <v>7004</v>
      </c>
      <c r="ET185" s="269"/>
      <c r="EU185" s="269"/>
      <c r="EV185" s="269"/>
      <c r="EW185" s="269" t="s">
        <v>7004</v>
      </c>
      <c r="EX185" s="269" t="s">
        <v>7451</v>
      </c>
      <c r="EY185" s="269">
        <v>4</v>
      </c>
      <c r="EZ185" s="269">
        <v>87</v>
      </c>
      <c r="FA185" s="269" t="s">
        <v>7636</v>
      </c>
      <c r="FB185" s="269" t="s">
        <v>7878</v>
      </c>
      <c r="FC185" s="269" t="s">
        <v>8110</v>
      </c>
      <c r="FD185" s="269" t="s">
        <v>1775</v>
      </c>
      <c r="FE185" s="269" t="s">
        <v>1776</v>
      </c>
      <c r="FF185" s="269" t="s">
        <v>1777</v>
      </c>
    </row>
    <row r="186" spans="5:162" ht="57" customHeight="1" x14ac:dyDescent="0.2">
      <c r="E186" s="1101" t="s">
        <v>8717</v>
      </c>
      <c r="F186" s="1101" t="s">
        <v>8687</v>
      </c>
      <c r="G186" s="847" t="s">
        <v>49</v>
      </c>
      <c r="H186" s="847" t="s">
        <v>137</v>
      </c>
      <c r="I186" s="847"/>
      <c r="J186" s="834" t="s">
        <v>1779</v>
      </c>
      <c r="K186" s="834" t="s">
        <v>1780</v>
      </c>
      <c r="L186" s="848">
        <v>2019</v>
      </c>
      <c r="M186" s="849">
        <v>43862</v>
      </c>
      <c r="N186" s="849">
        <v>44555</v>
      </c>
      <c r="O186" s="834" t="s">
        <v>1781</v>
      </c>
      <c r="P186" s="834"/>
      <c r="Q186" s="834" t="s">
        <v>1782</v>
      </c>
      <c r="R186" s="150" t="s">
        <v>1783</v>
      </c>
      <c r="S186" s="834" t="s">
        <v>481</v>
      </c>
      <c r="T186" s="834" t="s">
        <v>481</v>
      </c>
      <c r="U186" s="834" t="s">
        <v>481</v>
      </c>
      <c r="V186" s="834" t="s">
        <v>481</v>
      </c>
      <c r="W186" s="834" t="s">
        <v>1784</v>
      </c>
      <c r="X186" s="150" t="s">
        <v>1785</v>
      </c>
      <c r="Y186" s="834" t="s">
        <v>481</v>
      </c>
      <c r="Z186" s="834" t="s">
        <v>481</v>
      </c>
      <c r="AA186" s="834" t="s">
        <v>1786</v>
      </c>
      <c r="AB186" s="834" t="s">
        <v>1786</v>
      </c>
      <c r="AC186" s="834" t="s">
        <v>518</v>
      </c>
      <c r="AD186" s="847" t="s">
        <v>1787</v>
      </c>
      <c r="AE186" s="850">
        <f t="shared" si="23"/>
        <v>16.353110000000001</v>
      </c>
      <c r="AF186" s="850">
        <f t="shared" si="18"/>
        <v>16.353110000000001</v>
      </c>
      <c r="AG186" s="850">
        <f t="shared" si="19"/>
        <v>0</v>
      </c>
      <c r="AH186" s="850">
        <v>7.5784330000000004</v>
      </c>
      <c r="AI186" s="851">
        <v>0.46339999999999998</v>
      </c>
      <c r="AJ186" s="851">
        <v>1.56E-4</v>
      </c>
      <c r="AK186" s="850">
        <v>8.7746770000000005</v>
      </c>
      <c r="AL186" s="851">
        <v>0.53659999999999997</v>
      </c>
      <c r="AM186" s="851"/>
      <c r="AN186" s="850">
        <v>0</v>
      </c>
      <c r="AO186" s="850"/>
      <c r="AP186" s="851">
        <v>0</v>
      </c>
      <c r="AQ186" s="850">
        <v>0</v>
      </c>
      <c r="AR186" s="850"/>
      <c r="AS186" s="851">
        <v>0</v>
      </c>
      <c r="AT186" s="850">
        <v>0</v>
      </c>
      <c r="AU186" s="851">
        <v>0</v>
      </c>
      <c r="AV186" s="834" t="s">
        <v>481</v>
      </c>
      <c r="AW186" s="834" t="s">
        <v>481</v>
      </c>
      <c r="AX186" s="834" t="s">
        <v>481</v>
      </c>
      <c r="AY186" s="834" t="s">
        <v>451</v>
      </c>
      <c r="AZ186" s="834" t="s">
        <v>481</v>
      </c>
      <c r="BA186" s="834" t="s">
        <v>481</v>
      </c>
      <c r="BB186" s="834">
        <v>0</v>
      </c>
      <c r="BC186" s="850">
        <v>15</v>
      </c>
      <c r="BD186" s="851">
        <v>3.346E-4</v>
      </c>
      <c r="BE186" s="853">
        <v>344</v>
      </c>
      <c r="BF186" s="853">
        <v>50</v>
      </c>
      <c r="BG186" s="853">
        <v>13</v>
      </c>
      <c r="BH186" s="853">
        <v>0</v>
      </c>
      <c r="BI186" s="853">
        <v>0</v>
      </c>
      <c r="BJ186" s="853">
        <v>0</v>
      </c>
      <c r="BK186" s="853">
        <v>0</v>
      </c>
      <c r="BL186" s="853">
        <v>0</v>
      </c>
      <c r="BM186" s="853">
        <v>0</v>
      </c>
      <c r="BN186" s="853">
        <v>0</v>
      </c>
      <c r="BO186" s="853">
        <v>0</v>
      </c>
      <c r="BP186" s="853">
        <v>2</v>
      </c>
      <c r="BQ186" s="853">
        <v>0</v>
      </c>
      <c r="BR186" s="853">
        <v>2</v>
      </c>
      <c r="BS186" s="853">
        <v>8</v>
      </c>
      <c r="BT186" s="853">
        <v>0</v>
      </c>
      <c r="BU186" s="853">
        <v>0</v>
      </c>
      <c r="BV186" s="853">
        <v>0</v>
      </c>
      <c r="BW186" s="853">
        <v>0</v>
      </c>
      <c r="BX186" s="853">
        <v>0</v>
      </c>
      <c r="BY186" s="853">
        <v>0</v>
      </c>
      <c r="BZ186" s="853">
        <v>0</v>
      </c>
      <c r="CA186" s="853">
        <v>0</v>
      </c>
      <c r="CB186" s="853">
        <v>1</v>
      </c>
      <c r="CC186" s="854">
        <f t="shared" si="24"/>
        <v>13</v>
      </c>
      <c r="CD186" s="855">
        <f t="shared" si="20"/>
        <v>13</v>
      </c>
      <c r="CE186" s="855">
        <f t="shared" si="21"/>
        <v>0</v>
      </c>
      <c r="CF186" s="850">
        <v>46.537999999999997</v>
      </c>
      <c r="CG186" s="834" t="s">
        <v>1788</v>
      </c>
      <c r="CH186" s="150" t="s">
        <v>1783</v>
      </c>
      <c r="CI186" s="851">
        <v>7.8969999999999999E-2</v>
      </c>
      <c r="CJ186" s="850">
        <v>589.27200000000005</v>
      </c>
      <c r="CK186" s="188" t="s">
        <v>1789</v>
      </c>
      <c r="CL186" s="847" t="s">
        <v>457</v>
      </c>
      <c r="CM186" s="847" t="s">
        <v>1790</v>
      </c>
      <c r="CN186" s="847" t="s">
        <v>1791</v>
      </c>
      <c r="CO186" s="853">
        <v>5</v>
      </c>
      <c r="CP186" s="853">
        <v>0</v>
      </c>
      <c r="CQ186" s="853" t="s">
        <v>481</v>
      </c>
      <c r="CR186" s="834" t="s">
        <v>451</v>
      </c>
      <c r="CS186" s="834" t="s">
        <v>481</v>
      </c>
      <c r="CT186" s="853" t="s">
        <v>481</v>
      </c>
      <c r="CU186" s="834" t="s">
        <v>457</v>
      </c>
      <c r="CV186" s="150" t="s">
        <v>1792</v>
      </c>
      <c r="CW186" s="853">
        <v>174</v>
      </c>
      <c r="CX186" s="853" t="s">
        <v>451</v>
      </c>
      <c r="CY186" s="853" t="s">
        <v>481</v>
      </c>
      <c r="CZ186" s="853" t="s">
        <v>481</v>
      </c>
      <c r="DA186" s="853" t="s">
        <v>451</v>
      </c>
      <c r="DB186" s="853" t="s">
        <v>481</v>
      </c>
      <c r="DC186" s="853" t="s">
        <v>481</v>
      </c>
      <c r="DD186" s="834" t="s">
        <v>457</v>
      </c>
      <c r="DE186" s="834" t="s">
        <v>1793</v>
      </c>
      <c r="DF186" s="853">
        <v>89</v>
      </c>
      <c r="DG186" s="834" t="s">
        <v>457</v>
      </c>
      <c r="DH186" s="834" t="s">
        <v>1794</v>
      </c>
      <c r="DI186" s="853">
        <v>81</v>
      </c>
      <c r="DJ186" s="834" t="s">
        <v>457</v>
      </c>
      <c r="DK186" s="834" t="s">
        <v>1795</v>
      </c>
      <c r="DL186" s="853">
        <v>89</v>
      </c>
      <c r="DM186" s="834" t="s">
        <v>451</v>
      </c>
      <c r="DN186" s="834" t="s">
        <v>481</v>
      </c>
      <c r="DO186" s="853" t="s">
        <v>481</v>
      </c>
      <c r="DP186" s="834" t="s">
        <v>451</v>
      </c>
      <c r="DQ186" s="834" t="s">
        <v>481</v>
      </c>
      <c r="DR186" s="853" t="s">
        <v>481</v>
      </c>
      <c r="DS186" s="834" t="s">
        <v>451</v>
      </c>
      <c r="DT186" s="834" t="s">
        <v>481</v>
      </c>
      <c r="DU186" s="853" t="s">
        <v>481</v>
      </c>
      <c r="DV186" s="853" t="s">
        <v>451</v>
      </c>
      <c r="DW186" s="853" t="s">
        <v>481</v>
      </c>
      <c r="DX186" s="853" t="s">
        <v>481</v>
      </c>
      <c r="DY186" s="834" t="s">
        <v>451</v>
      </c>
      <c r="DZ186" s="834" t="s">
        <v>481</v>
      </c>
      <c r="EA186" s="853" t="s">
        <v>481</v>
      </c>
      <c r="EB186" s="834" t="s">
        <v>457</v>
      </c>
      <c r="EC186" s="834" t="s">
        <v>1796</v>
      </c>
      <c r="ED186" s="853">
        <v>174</v>
      </c>
      <c r="EE186" s="834" t="s">
        <v>451</v>
      </c>
      <c r="EF186" s="834" t="s">
        <v>481</v>
      </c>
      <c r="EG186" s="853" t="s">
        <v>481</v>
      </c>
      <c r="EH186" s="853" t="s">
        <v>451</v>
      </c>
      <c r="EI186" s="853" t="s">
        <v>481</v>
      </c>
      <c r="EJ186" s="853" t="s">
        <v>481</v>
      </c>
      <c r="EK186" s="834" t="s">
        <v>451</v>
      </c>
      <c r="EL186" s="834" t="s">
        <v>481</v>
      </c>
      <c r="EM186" s="853" t="s">
        <v>481</v>
      </c>
      <c r="EN186" s="834" t="s">
        <v>1797</v>
      </c>
      <c r="EO186" s="834" t="s">
        <v>1798</v>
      </c>
      <c r="EP186" s="856">
        <v>14</v>
      </c>
      <c r="EQ186" s="834" t="s">
        <v>1799</v>
      </c>
      <c r="ER186" s="834" t="s">
        <v>1800</v>
      </c>
      <c r="ES186" s="150" t="s">
        <v>1801</v>
      </c>
      <c r="ET186" s="150" t="s">
        <v>1792</v>
      </c>
      <c r="EU186" s="150" t="s">
        <v>1801</v>
      </c>
      <c r="EV186" s="834" t="s">
        <v>8410</v>
      </c>
      <c r="EW186" s="834" t="s">
        <v>1802</v>
      </c>
      <c r="EX186" s="834" t="s">
        <v>1803</v>
      </c>
      <c r="EY186" s="834">
        <v>2</v>
      </c>
      <c r="EZ186" s="834">
        <v>40</v>
      </c>
      <c r="FA186" s="834" t="s">
        <v>1804</v>
      </c>
      <c r="FB186" s="834" t="s">
        <v>1805</v>
      </c>
      <c r="FC186" s="150" t="s">
        <v>1806</v>
      </c>
      <c r="FD186" s="834" t="s">
        <v>1807</v>
      </c>
      <c r="FE186" s="834" t="s">
        <v>1808</v>
      </c>
      <c r="FF186" s="150" t="s">
        <v>1809</v>
      </c>
    </row>
    <row r="187" spans="5:162" ht="66" customHeight="1" x14ac:dyDescent="0.2">
      <c r="E187" s="1101" t="s">
        <v>8717</v>
      </c>
      <c r="F187" s="1101" t="s">
        <v>8687</v>
      </c>
      <c r="G187" s="847" t="s">
        <v>49</v>
      </c>
      <c r="H187" s="847" t="s">
        <v>137</v>
      </c>
      <c r="I187" s="847"/>
      <c r="J187" s="834" t="s">
        <v>1810</v>
      </c>
      <c r="K187" s="834" t="s">
        <v>1811</v>
      </c>
      <c r="L187" s="848">
        <v>2018</v>
      </c>
      <c r="M187" s="849">
        <v>44207</v>
      </c>
      <c r="N187" s="849">
        <v>44555</v>
      </c>
      <c r="O187" s="834" t="s">
        <v>1812</v>
      </c>
      <c r="P187" s="834"/>
      <c r="Q187" s="834" t="s">
        <v>1813</v>
      </c>
      <c r="R187" s="150" t="s">
        <v>1814</v>
      </c>
      <c r="S187" s="834" t="s">
        <v>481</v>
      </c>
      <c r="T187" s="834" t="s">
        <v>481</v>
      </c>
      <c r="U187" s="834" t="s">
        <v>481</v>
      </c>
      <c r="V187" s="834" t="s">
        <v>481</v>
      </c>
      <c r="W187" s="834" t="s">
        <v>1815</v>
      </c>
      <c r="X187" s="150" t="s">
        <v>1785</v>
      </c>
      <c r="Y187" s="834" t="s">
        <v>1816</v>
      </c>
      <c r="Z187" s="150" t="s">
        <v>1817</v>
      </c>
      <c r="AA187" s="834" t="s">
        <v>1818</v>
      </c>
      <c r="AB187" s="834" t="s">
        <v>1818</v>
      </c>
      <c r="AC187" s="834" t="s">
        <v>1819</v>
      </c>
      <c r="AD187" s="834" t="s">
        <v>1820</v>
      </c>
      <c r="AE187" s="850">
        <f t="shared" si="23"/>
        <v>55.100617</v>
      </c>
      <c r="AF187" s="850">
        <f t="shared" si="18"/>
        <v>55.100617</v>
      </c>
      <c r="AG187" s="850">
        <f t="shared" si="19"/>
        <v>0</v>
      </c>
      <c r="AH187" s="850">
        <v>34.314900000000002</v>
      </c>
      <c r="AI187" s="851">
        <v>0.62275999999999998</v>
      </c>
      <c r="AJ187" s="851">
        <v>7.0799999999999997E-4</v>
      </c>
      <c r="AK187" s="850">
        <v>11.92449</v>
      </c>
      <c r="AL187" s="851">
        <v>0.21640000000000001</v>
      </c>
      <c r="AM187" s="851"/>
      <c r="AN187" s="850">
        <v>4.5993440000000003</v>
      </c>
      <c r="AO187" s="850"/>
      <c r="AP187" s="851">
        <v>8.3463999999999997E-2</v>
      </c>
      <c r="AQ187" s="850">
        <v>4.2618830000000001</v>
      </c>
      <c r="AR187" s="850"/>
      <c r="AS187" s="851">
        <v>7.7348799999999995E-2</v>
      </c>
      <c r="AT187" s="850">
        <v>0</v>
      </c>
      <c r="AU187" s="851">
        <v>0</v>
      </c>
      <c r="AV187" s="834" t="s">
        <v>481</v>
      </c>
      <c r="AW187" s="834" t="s">
        <v>481</v>
      </c>
      <c r="AX187" s="834" t="s">
        <v>481</v>
      </c>
      <c r="AY187" s="834" t="s">
        <v>457</v>
      </c>
      <c r="AZ187" s="834" t="s">
        <v>1821</v>
      </c>
      <c r="BA187" s="150" t="s">
        <v>1814</v>
      </c>
      <c r="BB187" s="834">
        <v>8.5033609999999999</v>
      </c>
      <c r="BC187" s="834">
        <v>35.200000000000003</v>
      </c>
      <c r="BD187" s="851">
        <v>7.85E-4</v>
      </c>
      <c r="BE187" s="853">
        <v>193</v>
      </c>
      <c r="BF187" s="853">
        <v>61</v>
      </c>
      <c r="BG187" s="853">
        <v>57</v>
      </c>
      <c r="BH187" s="853">
        <v>0</v>
      </c>
      <c r="BI187" s="853">
        <v>0</v>
      </c>
      <c r="BJ187" s="853">
        <v>4</v>
      </c>
      <c r="BK187" s="853">
        <v>0</v>
      </c>
      <c r="BL187" s="853">
        <v>1</v>
      </c>
      <c r="BM187" s="853">
        <v>0</v>
      </c>
      <c r="BN187" s="853">
        <v>0</v>
      </c>
      <c r="BO187" s="853">
        <v>11</v>
      </c>
      <c r="BP187" s="853">
        <v>13</v>
      </c>
      <c r="BQ187" s="853">
        <v>0</v>
      </c>
      <c r="BR187" s="853">
        <v>0</v>
      </c>
      <c r="BS187" s="853">
        <v>20</v>
      </c>
      <c r="BT187" s="853">
        <v>6</v>
      </c>
      <c r="BU187" s="853">
        <v>2</v>
      </c>
      <c r="BV187" s="853">
        <v>0</v>
      </c>
      <c r="BW187" s="853">
        <v>0</v>
      </c>
      <c r="BX187" s="853">
        <v>0</v>
      </c>
      <c r="BY187" s="853">
        <v>0</v>
      </c>
      <c r="BZ187" s="853">
        <v>0</v>
      </c>
      <c r="CA187" s="853">
        <v>0</v>
      </c>
      <c r="CB187" s="853">
        <v>0</v>
      </c>
      <c r="CC187" s="854">
        <f t="shared" si="24"/>
        <v>57</v>
      </c>
      <c r="CD187" s="855">
        <f t="shared" si="20"/>
        <v>57</v>
      </c>
      <c r="CE187" s="855">
        <f t="shared" si="21"/>
        <v>0</v>
      </c>
      <c r="CF187" s="850">
        <v>61.866</v>
      </c>
      <c r="CG187" s="834" t="s">
        <v>1822</v>
      </c>
      <c r="CH187" s="150" t="s">
        <v>1814</v>
      </c>
      <c r="CI187" s="851">
        <v>0.104987</v>
      </c>
      <c r="CJ187" s="850">
        <v>589.27200000000005</v>
      </c>
      <c r="CK187" s="188" t="s">
        <v>1789</v>
      </c>
      <c r="CL187" s="847" t="s">
        <v>457</v>
      </c>
      <c r="CM187" s="847" t="s">
        <v>1790</v>
      </c>
      <c r="CN187" s="847" t="s">
        <v>1791</v>
      </c>
      <c r="CO187" s="853">
        <v>5</v>
      </c>
      <c r="CP187" s="853">
        <v>0</v>
      </c>
      <c r="CQ187" s="853" t="s">
        <v>481</v>
      </c>
      <c r="CR187" s="834" t="s">
        <v>457</v>
      </c>
      <c r="CS187" s="834" t="s">
        <v>1823</v>
      </c>
      <c r="CT187" s="853">
        <v>29199</v>
      </c>
      <c r="CU187" s="834" t="s">
        <v>457</v>
      </c>
      <c r="CV187" s="834" t="s">
        <v>1824</v>
      </c>
      <c r="CW187" s="853">
        <v>3196</v>
      </c>
      <c r="CX187" s="853" t="s">
        <v>451</v>
      </c>
      <c r="CY187" s="853" t="s">
        <v>481</v>
      </c>
      <c r="CZ187" s="853" t="s">
        <v>481</v>
      </c>
      <c r="DA187" s="853" t="s">
        <v>451</v>
      </c>
      <c r="DB187" s="853" t="s">
        <v>481</v>
      </c>
      <c r="DC187" s="853" t="s">
        <v>481</v>
      </c>
      <c r="DD187" s="834" t="s">
        <v>451</v>
      </c>
      <c r="DE187" s="834" t="s">
        <v>481</v>
      </c>
      <c r="DF187" s="853" t="s">
        <v>481</v>
      </c>
      <c r="DG187" s="834" t="s">
        <v>451</v>
      </c>
      <c r="DH187" s="834" t="s">
        <v>481</v>
      </c>
      <c r="DI187" s="853" t="s">
        <v>481</v>
      </c>
      <c r="DJ187" s="834" t="s">
        <v>451</v>
      </c>
      <c r="DK187" s="834" t="s">
        <v>481</v>
      </c>
      <c r="DL187" s="853" t="s">
        <v>481</v>
      </c>
      <c r="DM187" s="834" t="s">
        <v>451</v>
      </c>
      <c r="DN187" s="834" t="s">
        <v>481</v>
      </c>
      <c r="DO187" s="853" t="s">
        <v>481</v>
      </c>
      <c r="DP187" s="834" t="s">
        <v>457</v>
      </c>
      <c r="DQ187" s="834" t="s">
        <v>1825</v>
      </c>
      <c r="DR187" s="853">
        <v>11559</v>
      </c>
      <c r="DS187" s="834" t="s">
        <v>457</v>
      </c>
      <c r="DT187" s="834" t="s">
        <v>1826</v>
      </c>
      <c r="DU187" s="853">
        <v>13511</v>
      </c>
      <c r="DV187" s="853" t="s">
        <v>451</v>
      </c>
      <c r="DW187" s="853" t="s">
        <v>481</v>
      </c>
      <c r="DX187" s="853" t="s">
        <v>481</v>
      </c>
      <c r="DY187" s="834" t="s">
        <v>451</v>
      </c>
      <c r="DZ187" s="834" t="s">
        <v>481</v>
      </c>
      <c r="EA187" s="853" t="s">
        <v>481</v>
      </c>
      <c r="EB187" s="834" t="s">
        <v>451</v>
      </c>
      <c r="EC187" s="834" t="s">
        <v>481</v>
      </c>
      <c r="ED187" s="853" t="s">
        <v>481</v>
      </c>
      <c r="EE187" s="834" t="s">
        <v>457</v>
      </c>
      <c r="EF187" s="834" t="s">
        <v>1827</v>
      </c>
      <c r="EG187" s="853">
        <v>9</v>
      </c>
      <c r="EH187" s="853" t="s">
        <v>451</v>
      </c>
      <c r="EI187" s="853" t="s">
        <v>481</v>
      </c>
      <c r="EJ187" s="853" t="s">
        <v>481</v>
      </c>
      <c r="EK187" s="834" t="s">
        <v>451</v>
      </c>
      <c r="EL187" s="834" t="s">
        <v>481</v>
      </c>
      <c r="EM187" s="853" t="s">
        <v>481</v>
      </c>
      <c r="EN187" s="863" t="s">
        <v>1828</v>
      </c>
      <c r="EO187" s="834" t="s">
        <v>1829</v>
      </c>
      <c r="EP187" s="856">
        <v>52</v>
      </c>
      <c r="EQ187" s="834" t="s">
        <v>457</v>
      </c>
      <c r="ER187" s="834" t="s">
        <v>1830</v>
      </c>
      <c r="ES187" s="150" t="s">
        <v>1801</v>
      </c>
      <c r="ET187" s="150" t="s">
        <v>1792</v>
      </c>
      <c r="EU187" s="150" t="s">
        <v>1801</v>
      </c>
      <c r="EV187" s="834" t="s">
        <v>1831</v>
      </c>
      <c r="EW187" s="834" t="s">
        <v>1802</v>
      </c>
      <c r="EX187" s="834" t="s">
        <v>1832</v>
      </c>
      <c r="EY187" s="834">
        <v>7</v>
      </c>
      <c r="EZ187" s="834">
        <v>259</v>
      </c>
      <c r="FA187" s="834" t="s">
        <v>1833</v>
      </c>
      <c r="FB187" s="834" t="s">
        <v>1834</v>
      </c>
      <c r="FC187" s="150" t="s">
        <v>1835</v>
      </c>
      <c r="FD187" s="834" t="s">
        <v>1836</v>
      </c>
      <c r="FE187" s="847" t="s">
        <v>1808</v>
      </c>
      <c r="FF187" s="150" t="s">
        <v>1809</v>
      </c>
    </row>
    <row r="188" spans="5:162" ht="71" customHeight="1" x14ac:dyDescent="0.2">
      <c r="E188" s="1101" t="s">
        <v>6630</v>
      </c>
      <c r="F188" s="1101" t="s">
        <v>8687</v>
      </c>
      <c r="G188" s="847" t="s">
        <v>49</v>
      </c>
      <c r="H188" s="847" t="s">
        <v>137</v>
      </c>
      <c r="I188" s="847"/>
      <c r="J188" s="847" t="s">
        <v>1837</v>
      </c>
      <c r="K188" s="847" t="s">
        <v>1838</v>
      </c>
      <c r="L188" s="909">
        <v>2016</v>
      </c>
      <c r="M188" s="849" t="s">
        <v>1729</v>
      </c>
      <c r="N188" s="849" t="s">
        <v>1839</v>
      </c>
      <c r="O188" s="834" t="s">
        <v>1840</v>
      </c>
      <c r="P188" s="834"/>
      <c r="Q188" s="834" t="s">
        <v>1813</v>
      </c>
      <c r="R188" s="150" t="s">
        <v>1814</v>
      </c>
      <c r="S188" s="834" t="s">
        <v>481</v>
      </c>
      <c r="T188" s="834" t="s">
        <v>481</v>
      </c>
      <c r="U188" s="834" t="s">
        <v>481</v>
      </c>
      <c r="V188" s="834" t="s">
        <v>481</v>
      </c>
      <c r="W188" s="834" t="s">
        <v>1815</v>
      </c>
      <c r="X188" s="150" t="s">
        <v>1785</v>
      </c>
      <c r="Y188" s="834" t="s">
        <v>1816</v>
      </c>
      <c r="Z188" s="150" t="s">
        <v>1817</v>
      </c>
      <c r="AA188" s="834" t="s">
        <v>1818</v>
      </c>
      <c r="AB188" s="834" t="s">
        <v>1818</v>
      </c>
      <c r="AC188" s="847" t="s">
        <v>1841</v>
      </c>
      <c r="AD188" s="834" t="s">
        <v>1842</v>
      </c>
      <c r="AE188" s="850">
        <f t="shared" si="23"/>
        <v>10.929</v>
      </c>
      <c r="AF188" s="850">
        <f>AH188+AK188+AN188+AO188+AQ188+AR188+AT188</f>
        <v>10.929</v>
      </c>
      <c r="AG188" s="850">
        <f t="shared" si="19"/>
        <v>0</v>
      </c>
      <c r="AH188" s="850">
        <v>7</v>
      </c>
      <c r="AI188" s="851">
        <v>0.64049999999999996</v>
      </c>
      <c r="AJ188" s="851">
        <v>1.44E-4</v>
      </c>
      <c r="AK188" s="850">
        <v>3.9289999999999998</v>
      </c>
      <c r="AL188" s="851">
        <v>0.35949999999999999</v>
      </c>
      <c r="AM188" s="851"/>
      <c r="AN188" s="834"/>
      <c r="AO188" s="834"/>
      <c r="AP188" s="834"/>
      <c r="AQ188" s="834"/>
      <c r="AR188" s="834"/>
      <c r="AS188" s="834"/>
      <c r="AT188" s="834"/>
      <c r="AU188" s="834" t="s">
        <v>481</v>
      </c>
      <c r="AV188" s="834" t="s">
        <v>481</v>
      </c>
      <c r="AW188" s="834" t="s">
        <v>481</v>
      </c>
      <c r="AX188" s="834" t="s">
        <v>481</v>
      </c>
      <c r="AY188" s="834" t="s">
        <v>481</v>
      </c>
      <c r="AZ188" s="834" t="s">
        <v>481</v>
      </c>
      <c r="BA188" s="834" t="s">
        <v>481</v>
      </c>
      <c r="BB188" s="834" t="s">
        <v>481</v>
      </c>
      <c r="BC188" s="852">
        <v>22.8</v>
      </c>
      <c r="BD188" s="851">
        <v>5.0000000000000001E-4</v>
      </c>
      <c r="BE188" s="834">
        <v>113</v>
      </c>
      <c r="BF188" s="853">
        <v>113</v>
      </c>
      <c r="BG188" s="853">
        <v>112</v>
      </c>
      <c r="BH188" s="834">
        <v>0</v>
      </c>
      <c r="BI188" s="853">
        <v>2</v>
      </c>
      <c r="BJ188" s="853">
        <v>4</v>
      </c>
      <c r="BK188" s="853">
        <v>3</v>
      </c>
      <c r="BL188" s="834">
        <v>0</v>
      </c>
      <c r="BM188" s="834">
        <v>0</v>
      </c>
      <c r="BN188" s="834">
        <v>0</v>
      </c>
      <c r="BO188" s="853">
        <v>4</v>
      </c>
      <c r="BP188" s="834">
        <v>0</v>
      </c>
      <c r="BQ188" s="853">
        <v>5</v>
      </c>
      <c r="BR188" s="853">
        <v>42</v>
      </c>
      <c r="BS188" s="853">
        <v>20</v>
      </c>
      <c r="BT188" s="853">
        <v>15</v>
      </c>
      <c r="BU188" s="853">
        <v>10</v>
      </c>
      <c r="BV188" s="834">
        <v>0</v>
      </c>
      <c r="BW188" s="834">
        <v>0</v>
      </c>
      <c r="BX188" s="834">
        <v>0</v>
      </c>
      <c r="BY188" s="834">
        <v>0</v>
      </c>
      <c r="BZ188" s="834">
        <v>0</v>
      </c>
      <c r="CA188" s="834">
        <v>0</v>
      </c>
      <c r="CB188" s="853">
        <v>7</v>
      </c>
      <c r="CC188" s="854">
        <f t="shared" si="24"/>
        <v>112</v>
      </c>
      <c r="CD188" s="855">
        <f t="shared" si="20"/>
        <v>112</v>
      </c>
      <c r="CE188" s="855">
        <f t="shared" si="21"/>
        <v>0</v>
      </c>
      <c r="CF188" s="850">
        <v>31.706</v>
      </c>
      <c r="CG188" s="834" t="s">
        <v>1843</v>
      </c>
      <c r="CH188" s="834" t="s">
        <v>1844</v>
      </c>
      <c r="CI188" s="851">
        <v>5.3800000000000001E-2</v>
      </c>
      <c r="CJ188" s="850">
        <v>589.27200000000005</v>
      </c>
      <c r="CK188" s="188" t="s">
        <v>1789</v>
      </c>
      <c r="CL188" s="834" t="s">
        <v>457</v>
      </c>
      <c r="CM188" s="847" t="s">
        <v>1845</v>
      </c>
      <c r="CN188" s="834" t="s">
        <v>1791</v>
      </c>
      <c r="CO188" s="853">
        <v>5</v>
      </c>
      <c r="CP188" s="834" t="s">
        <v>481</v>
      </c>
      <c r="CQ188" s="834" t="s">
        <v>481</v>
      </c>
      <c r="CR188" s="834" t="s">
        <v>451</v>
      </c>
      <c r="CS188" s="834" t="s">
        <v>481</v>
      </c>
      <c r="CT188" s="834" t="s">
        <v>481</v>
      </c>
      <c r="CU188" s="834" t="s">
        <v>451</v>
      </c>
      <c r="CV188" s="834" t="s">
        <v>481</v>
      </c>
      <c r="CW188" s="853" t="s">
        <v>481</v>
      </c>
      <c r="CX188" s="834" t="s">
        <v>457</v>
      </c>
      <c r="CY188" s="834" t="s">
        <v>1846</v>
      </c>
      <c r="CZ188" s="853">
        <v>6357</v>
      </c>
      <c r="DA188" s="853" t="s">
        <v>451</v>
      </c>
      <c r="DB188" s="853" t="s">
        <v>481</v>
      </c>
      <c r="DC188" s="853" t="s">
        <v>481</v>
      </c>
      <c r="DD188" s="834" t="s">
        <v>451</v>
      </c>
      <c r="DE188" s="834" t="s">
        <v>481</v>
      </c>
      <c r="DF188" s="853" t="s">
        <v>481</v>
      </c>
      <c r="DG188" s="834" t="s">
        <v>451</v>
      </c>
      <c r="DH188" s="834" t="s">
        <v>481</v>
      </c>
      <c r="DI188" s="853" t="s">
        <v>481</v>
      </c>
      <c r="DJ188" s="834" t="s">
        <v>451</v>
      </c>
      <c r="DK188" s="834" t="s">
        <v>481</v>
      </c>
      <c r="DL188" s="853" t="s">
        <v>481</v>
      </c>
      <c r="DM188" s="834" t="s">
        <v>451</v>
      </c>
      <c r="DN188" s="834" t="s">
        <v>481</v>
      </c>
      <c r="DO188" s="853" t="s">
        <v>481</v>
      </c>
      <c r="DP188" s="834" t="s">
        <v>451</v>
      </c>
      <c r="DQ188" s="834" t="s">
        <v>481</v>
      </c>
      <c r="DR188" s="853" t="s">
        <v>481</v>
      </c>
      <c r="DS188" s="834" t="s">
        <v>451</v>
      </c>
      <c r="DT188" s="834" t="s">
        <v>481</v>
      </c>
      <c r="DU188" s="853" t="s">
        <v>481</v>
      </c>
      <c r="DV188" s="853" t="s">
        <v>451</v>
      </c>
      <c r="DW188" s="853" t="s">
        <v>481</v>
      </c>
      <c r="DX188" s="853" t="s">
        <v>481</v>
      </c>
      <c r="DY188" s="834" t="s">
        <v>451</v>
      </c>
      <c r="DZ188" s="834" t="s">
        <v>481</v>
      </c>
      <c r="EA188" s="853" t="s">
        <v>481</v>
      </c>
      <c r="EB188" s="834" t="s">
        <v>451</v>
      </c>
      <c r="EC188" s="834" t="s">
        <v>481</v>
      </c>
      <c r="ED188" s="853" t="s">
        <v>481</v>
      </c>
      <c r="EE188" s="834" t="s">
        <v>451</v>
      </c>
      <c r="EF188" s="834" t="s">
        <v>481</v>
      </c>
      <c r="EG188" s="853" t="s">
        <v>481</v>
      </c>
      <c r="EH188" s="853" t="s">
        <v>451</v>
      </c>
      <c r="EI188" s="853" t="s">
        <v>481</v>
      </c>
      <c r="EJ188" s="853" t="s">
        <v>481</v>
      </c>
      <c r="EK188" s="834" t="s">
        <v>451</v>
      </c>
      <c r="EL188" s="834" t="s">
        <v>481</v>
      </c>
      <c r="EM188" s="853" t="s">
        <v>481</v>
      </c>
      <c r="EN188" s="834" t="s">
        <v>1847</v>
      </c>
      <c r="EO188" s="834" t="s">
        <v>1848</v>
      </c>
      <c r="EP188" s="856">
        <v>113</v>
      </c>
      <c r="EQ188" s="834" t="s">
        <v>457</v>
      </c>
      <c r="ER188" s="834" t="s">
        <v>1849</v>
      </c>
      <c r="ES188" s="150" t="s">
        <v>1801</v>
      </c>
      <c r="ET188" s="150" t="s">
        <v>1792</v>
      </c>
      <c r="EU188" s="150" t="s">
        <v>1801</v>
      </c>
      <c r="EV188" s="834" t="s">
        <v>1850</v>
      </c>
      <c r="EW188" s="834" t="s">
        <v>1802</v>
      </c>
      <c r="EX188" s="834" t="s">
        <v>1851</v>
      </c>
      <c r="EY188" s="834">
        <v>7</v>
      </c>
      <c r="EZ188" s="834">
        <v>375</v>
      </c>
      <c r="FA188" s="834" t="s">
        <v>1852</v>
      </c>
      <c r="FB188" s="834" t="s">
        <v>1853</v>
      </c>
      <c r="FC188" s="150" t="s">
        <v>1854</v>
      </c>
      <c r="FD188" s="834" t="s">
        <v>1836</v>
      </c>
      <c r="FE188" s="847" t="s">
        <v>1808</v>
      </c>
      <c r="FF188" s="150" t="s">
        <v>1809</v>
      </c>
    </row>
    <row r="189" spans="5:162" ht="39" customHeight="1" x14ac:dyDescent="0.2">
      <c r="E189" s="1101" t="s">
        <v>8719</v>
      </c>
      <c r="F189" s="1101" t="s">
        <v>8687</v>
      </c>
      <c r="G189" s="847" t="s">
        <v>49</v>
      </c>
      <c r="H189" s="847" t="s">
        <v>137</v>
      </c>
      <c r="I189" s="847"/>
      <c r="J189" s="834" t="s">
        <v>1872</v>
      </c>
      <c r="K189" s="834"/>
      <c r="L189" s="848">
        <v>2021</v>
      </c>
      <c r="M189" s="849">
        <v>43831</v>
      </c>
      <c r="N189" s="849">
        <v>43891</v>
      </c>
      <c r="O189" s="834" t="s">
        <v>1855</v>
      </c>
      <c r="P189" s="834"/>
      <c r="Q189" s="834" t="s">
        <v>1856</v>
      </c>
      <c r="R189" s="834" t="s">
        <v>1857</v>
      </c>
      <c r="S189" s="847"/>
      <c r="T189" s="834"/>
      <c r="U189" s="834"/>
      <c r="V189" s="834"/>
      <c r="W189" s="834"/>
      <c r="X189" s="834"/>
      <c r="Y189" s="834"/>
      <c r="Z189" s="834"/>
      <c r="AA189" s="847" t="s">
        <v>1858</v>
      </c>
      <c r="AB189" s="847" t="s">
        <v>1858</v>
      </c>
      <c r="AC189" s="847" t="s">
        <v>518</v>
      </c>
      <c r="AD189" s="847" t="s">
        <v>1859</v>
      </c>
      <c r="AE189" s="850">
        <f t="shared" si="23"/>
        <v>35.001300000000001</v>
      </c>
      <c r="AF189" s="850">
        <f t="shared" si="18"/>
        <v>35.001300000000001</v>
      </c>
      <c r="AG189" s="850">
        <f t="shared" si="19"/>
        <v>0</v>
      </c>
      <c r="AH189" s="850">
        <v>18.8047</v>
      </c>
      <c r="AI189" s="851">
        <v>0.53700000000000003</v>
      </c>
      <c r="AJ189" s="851">
        <v>3.8999999999999999E-4</v>
      </c>
      <c r="AK189" s="850">
        <v>7.4</v>
      </c>
      <c r="AL189" s="851">
        <v>0.21099999999999999</v>
      </c>
      <c r="AM189" s="851"/>
      <c r="AN189" s="850">
        <v>2.2000000000000002</v>
      </c>
      <c r="AO189" s="850"/>
      <c r="AP189" s="851">
        <v>6.3E-2</v>
      </c>
      <c r="AQ189" s="850">
        <v>0.9</v>
      </c>
      <c r="AR189" s="850"/>
      <c r="AS189" s="851">
        <v>2.5999999999999999E-2</v>
      </c>
      <c r="AT189" s="850">
        <v>5.6966000000000001</v>
      </c>
      <c r="AU189" s="851">
        <v>0.16300000000000001</v>
      </c>
      <c r="AV189" s="834" t="s">
        <v>1860</v>
      </c>
      <c r="AW189" s="847" t="s">
        <v>1861</v>
      </c>
      <c r="AX189" s="847" t="s">
        <v>1858</v>
      </c>
      <c r="AY189" s="834" t="s">
        <v>457</v>
      </c>
      <c r="AZ189" s="834" t="s">
        <v>1862</v>
      </c>
      <c r="BA189" s="834"/>
      <c r="BB189" s="834"/>
      <c r="BC189" s="852">
        <v>27</v>
      </c>
      <c r="BD189" s="851">
        <v>5.9999999999999995E-4</v>
      </c>
      <c r="BE189" s="853">
        <v>53</v>
      </c>
      <c r="BF189" s="853">
        <v>53</v>
      </c>
      <c r="BG189" s="853">
        <v>53</v>
      </c>
      <c r="BH189" s="853">
        <v>0</v>
      </c>
      <c r="BI189" s="853">
        <v>4</v>
      </c>
      <c r="BJ189" s="853">
        <v>5</v>
      </c>
      <c r="BK189" s="853">
        <v>0</v>
      </c>
      <c r="BL189" s="853">
        <v>0</v>
      </c>
      <c r="BM189" s="853">
        <v>0</v>
      </c>
      <c r="BN189" s="853">
        <v>0</v>
      </c>
      <c r="BO189" s="853">
        <v>0</v>
      </c>
      <c r="BP189" s="853">
        <v>14</v>
      </c>
      <c r="BQ189" s="853">
        <v>0</v>
      </c>
      <c r="BR189" s="853">
        <v>11</v>
      </c>
      <c r="BS189" s="853">
        <v>12</v>
      </c>
      <c r="BT189" s="853">
        <v>0</v>
      </c>
      <c r="BU189" s="853">
        <v>7</v>
      </c>
      <c r="BV189" s="853">
        <v>0</v>
      </c>
      <c r="BW189" s="853">
        <v>0</v>
      </c>
      <c r="BX189" s="853">
        <v>0</v>
      </c>
      <c r="BY189" s="853">
        <v>0</v>
      </c>
      <c r="BZ189" s="853">
        <v>0</v>
      </c>
      <c r="CA189" s="853">
        <v>0</v>
      </c>
      <c r="CB189" s="853">
        <v>0</v>
      </c>
      <c r="CC189" s="854">
        <f t="shared" si="24"/>
        <v>53</v>
      </c>
      <c r="CD189" s="855">
        <f t="shared" si="20"/>
        <v>53</v>
      </c>
      <c r="CE189" s="855">
        <f t="shared" si="21"/>
        <v>0</v>
      </c>
      <c r="CF189" s="850">
        <v>14.2</v>
      </c>
      <c r="CG189" s="847" t="s">
        <v>1863</v>
      </c>
      <c r="CH189" s="834"/>
      <c r="CI189" s="851">
        <v>2.4E-2</v>
      </c>
      <c r="CJ189" s="850">
        <v>589.27200000000005</v>
      </c>
      <c r="CK189" s="984" t="s">
        <v>1789</v>
      </c>
      <c r="CL189" s="834" t="s">
        <v>451</v>
      </c>
      <c r="CM189" s="834" t="s">
        <v>451</v>
      </c>
      <c r="CN189" s="834" t="s">
        <v>451</v>
      </c>
      <c r="CO189" s="834" t="s">
        <v>451</v>
      </c>
      <c r="CP189" s="834" t="s">
        <v>451</v>
      </c>
      <c r="CQ189" s="834" t="s">
        <v>451</v>
      </c>
      <c r="CR189" s="834" t="s">
        <v>451</v>
      </c>
      <c r="CS189" s="834"/>
      <c r="CT189" s="853"/>
      <c r="CU189" s="834" t="s">
        <v>451</v>
      </c>
      <c r="CV189" s="834"/>
      <c r="CW189" s="853"/>
      <c r="CX189" s="834" t="s">
        <v>451</v>
      </c>
      <c r="CY189" s="853"/>
      <c r="CZ189" s="853"/>
      <c r="DA189" s="834" t="s">
        <v>451</v>
      </c>
      <c r="DB189" s="853"/>
      <c r="DC189" s="853"/>
      <c r="DD189" s="834" t="s">
        <v>451</v>
      </c>
      <c r="DE189" s="834"/>
      <c r="DF189" s="853"/>
      <c r="DG189" s="834" t="s">
        <v>451</v>
      </c>
      <c r="DH189" s="834"/>
      <c r="DI189" s="853"/>
      <c r="DJ189" s="834" t="s">
        <v>451</v>
      </c>
      <c r="DK189" s="834"/>
      <c r="DL189" s="853"/>
      <c r="DM189" s="834" t="s">
        <v>457</v>
      </c>
      <c r="DN189" s="834" t="s">
        <v>1864</v>
      </c>
      <c r="DO189" s="853">
        <v>10203</v>
      </c>
      <c r="DP189" s="834" t="s">
        <v>451</v>
      </c>
      <c r="DQ189" s="834"/>
      <c r="DR189" s="853"/>
      <c r="DS189" s="834" t="s">
        <v>451</v>
      </c>
      <c r="DT189" s="834"/>
      <c r="DU189" s="853"/>
      <c r="DV189" s="853" t="s">
        <v>451</v>
      </c>
      <c r="DW189" s="853"/>
      <c r="DX189" s="853"/>
      <c r="DY189" s="834" t="s">
        <v>451</v>
      </c>
      <c r="DZ189" s="834"/>
      <c r="EA189" s="853"/>
      <c r="EB189" s="834" t="s">
        <v>451</v>
      </c>
      <c r="EC189" s="834"/>
      <c r="ED189" s="853"/>
      <c r="EE189" s="834" t="s">
        <v>451</v>
      </c>
      <c r="EF189" s="834"/>
      <c r="EG189" s="853"/>
      <c r="EH189" s="834" t="s">
        <v>451</v>
      </c>
      <c r="EI189" s="853"/>
      <c r="EJ189" s="853"/>
      <c r="EK189" s="834" t="s">
        <v>451</v>
      </c>
      <c r="EL189" s="834"/>
      <c r="EM189" s="853"/>
      <c r="EN189" s="834" t="s">
        <v>1865</v>
      </c>
      <c r="EO189" s="834" t="s">
        <v>1866</v>
      </c>
      <c r="EP189" s="856">
        <v>53</v>
      </c>
      <c r="EQ189" s="834" t="s">
        <v>451</v>
      </c>
      <c r="ER189" s="834"/>
      <c r="ES189" s="834" t="s">
        <v>451</v>
      </c>
      <c r="ET189" s="952" t="s">
        <v>1867</v>
      </c>
      <c r="EU189" s="952"/>
      <c r="EV189" s="952"/>
      <c r="EW189" s="834" t="s">
        <v>451</v>
      </c>
      <c r="EX189" s="834" t="s">
        <v>451</v>
      </c>
      <c r="EY189" s="834" t="s">
        <v>451</v>
      </c>
      <c r="EZ189" s="834" t="s">
        <v>451</v>
      </c>
      <c r="FA189" s="834" t="s">
        <v>1868</v>
      </c>
      <c r="FB189" s="834" t="s">
        <v>1869</v>
      </c>
      <c r="FC189" s="877" t="s">
        <v>1870</v>
      </c>
      <c r="FD189" s="834" t="s">
        <v>1871</v>
      </c>
      <c r="FE189" s="834" t="s">
        <v>1808</v>
      </c>
      <c r="FF189" s="877" t="s">
        <v>1809</v>
      </c>
    </row>
    <row r="190" spans="5:162" ht="72" customHeight="1" x14ac:dyDescent="0.2">
      <c r="E190" s="1101" t="s">
        <v>8726</v>
      </c>
      <c r="F190" s="1101" t="s">
        <v>8687</v>
      </c>
      <c r="G190" s="847" t="s">
        <v>49</v>
      </c>
      <c r="H190" s="847" t="s">
        <v>137</v>
      </c>
      <c r="I190" s="847"/>
      <c r="J190" s="834" t="s">
        <v>1873</v>
      </c>
      <c r="K190" s="834" t="s">
        <v>1874</v>
      </c>
      <c r="L190" s="848">
        <v>2019</v>
      </c>
      <c r="M190" s="849">
        <v>44207</v>
      </c>
      <c r="N190" s="849" t="s">
        <v>1540</v>
      </c>
      <c r="O190" s="834" t="s">
        <v>1875</v>
      </c>
      <c r="P190" s="834"/>
      <c r="Q190" s="834" t="s">
        <v>1876</v>
      </c>
      <c r="R190" s="150" t="s">
        <v>1877</v>
      </c>
      <c r="S190" s="834" t="s">
        <v>481</v>
      </c>
      <c r="T190" s="834" t="s">
        <v>481</v>
      </c>
      <c r="U190" s="834" t="s">
        <v>481</v>
      </c>
      <c r="V190" s="834" t="s">
        <v>481</v>
      </c>
      <c r="W190" s="834" t="s">
        <v>1815</v>
      </c>
      <c r="X190" s="150" t="s">
        <v>1785</v>
      </c>
      <c r="Y190" s="834" t="s">
        <v>1816</v>
      </c>
      <c r="Z190" s="150" t="s">
        <v>1817</v>
      </c>
      <c r="AA190" s="834" t="s">
        <v>1878</v>
      </c>
      <c r="AB190" s="834" t="s">
        <v>1879</v>
      </c>
      <c r="AC190" s="834" t="s">
        <v>518</v>
      </c>
      <c r="AD190" s="834" t="s">
        <v>1880</v>
      </c>
      <c r="AE190" s="850">
        <f t="shared" si="23"/>
        <v>384.43700000000001</v>
      </c>
      <c r="AF190" s="850">
        <f t="shared" si="18"/>
        <v>384.43700000000001</v>
      </c>
      <c r="AG190" s="850">
        <f t="shared" si="19"/>
        <v>0</v>
      </c>
      <c r="AH190" s="850">
        <v>355.68400000000003</v>
      </c>
      <c r="AI190" s="851">
        <v>0.92520000000000002</v>
      </c>
      <c r="AJ190" s="851">
        <v>7.3438660000000001E-3</v>
      </c>
      <c r="AK190" s="850">
        <v>28.753</v>
      </c>
      <c r="AL190" s="851">
        <v>7.4800000000000005E-2</v>
      </c>
      <c r="AM190" s="851"/>
      <c r="AN190" s="850">
        <v>0</v>
      </c>
      <c r="AO190" s="850"/>
      <c r="AP190" s="851">
        <v>0</v>
      </c>
      <c r="AQ190" s="850">
        <v>0</v>
      </c>
      <c r="AR190" s="850"/>
      <c r="AS190" s="851">
        <v>0</v>
      </c>
      <c r="AT190" s="850">
        <v>0</v>
      </c>
      <c r="AU190" s="851">
        <v>0</v>
      </c>
      <c r="AV190" s="834" t="s">
        <v>481</v>
      </c>
      <c r="AW190" s="834" t="s">
        <v>481</v>
      </c>
      <c r="AX190" s="834" t="s">
        <v>481</v>
      </c>
      <c r="AY190" s="834" t="s">
        <v>451</v>
      </c>
      <c r="AZ190" s="834" t="s">
        <v>481</v>
      </c>
      <c r="BA190" s="834" t="s">
        <v>481</v>
      </c>
      <c r="BB190" s="834">
        <v>0</v>
      </c>
      <c r="BC190" s="850">
        <v>361.46300000000002</v>
      </c>
      <c r="BD190" s="851">
        <v>8.0647300000000009E-3</v>
      </c>
      <c r="BE190" s="853">
        <v>694</v>
      </c>
      <c r="BF190" s="853">
        <v>366</v>
      </c>
      <c r="BG190" s="853">
        <v>366</v>
      </c>
      <c r="BH190" s="853">
        <v>0</v>
      </c>
      <c r="BI190" s="853">
        <v>366</v>
      </c>
      <c r="BJ190" s="853">
        <v>0</v>
      </c>
      <c r="BK190" s="853">
        <v>0</v>
      </c>
      <c r="BL190" s="853">
        <v>0</v>
      </c>
      <c r="BM190" s="853">
        <v>0</v>
      </c>
      <c r="BN190" s="853">
        <v>0</v>
      </c>
      <c r="BO190" s="853">
        <v>0</v>
      </c>
      <c r="BP190" s="853">
        <v>0</v>
      </c>
      <c r="BQ190" s="853">
        <v>0</v>
      </c>
      <c r="BR190" s="853">
        <v>0</v>
      </c>
      <c r="BS190" s="853">
        <v>0</v>
      </c>
      <c r="BT190" s="853">
        <v>0</v>
      </c>
      <c r="BU190" s="853">
        <v>0</v>
      </c>
      <c r="BV190" s="853">
        <v>0</v>
      </c>
      <c r="BW190" s="853">
        <v>0</v>
      </c>
      <c r="BX190" s="853">
        <v>0</v>
      </c>
      <c r="BY190" s="853">
        <v>0</v>
      </c>
      <c r="BZ190" s="853">
        <v>0</v>
      </c>
      <c r="CA190" s="853">
        <v>0</v>
      </c>
      <c r="CB190" s="853">
        <v>0</v>
      </c>
      <c r="CC190" s="854">
        <f t="shared" si="24"/>
        <v>366</v>
      </c>
      <c r="CD190" s="855">
        <f t="shared" si="20"/>
        <v>366</v>
      </c>
      <c r="CE190" s="855">
        <f t="shared" si="21"/>
        <v>0</v>
      </c>
      <c r="CF190" s="850">
        <v>269.01799999999997</v>
      </c>
      <c r="CG190" s="834" t="s">
        <v>1881</v>
      </c>
      <c r="CH190" s="834" t="s">
        <v>481</v>
      </c>
      <c r="CI190" s="851">
        <v>0.45650000000000002</v>
      </c>
      <c r="CJ190" s="850">
        <v>589.27200000000005</v>
      </c>
      <c r="CK190" s="188" t="s">
        <v>1789</v>
      </c>
      <c r="CL190" s="834" t="s">
        <v>457</v>
      </c>
      <c r="CM190" s="847" t="s">
        <v>1790</v>
      </c>
      <c r="CN190" s="847" t="s">
        <v>1791</v>
      </c>
      <c r="CO190" s="853">
        <v>5</v>
      </c>
      <c r="CP190" s="853">
        <v>0</v>
      </c>
      <c r="CQ190" s="853" t="s">
        <v>481</v>
      </c>
      <c r="CR190" s="834" t="s">
        <v>457</v>
      </c>
      <c r="CS190" s="834" t="s">
        <v>1882</v>
      </c>
      <c r="CT190" s="853">
        <v>188007</v>
      </c>
      <c r="CU190" s="834" t="s">
        <v>457</v>
      </c>
      <c r="CV190" s="834" t="s">
        <v>1883</v>
      </c>
      <c r="CW190" s="853">
        <v>11942</v>
      </c>
      <c r="CX190" s="853" t="s">
        <v>451</v>
      </c>
      <c r="CY190" s="853" t="s">
        <v>481</v>
      </c>
      <c r="CZ190" s="853" t="s">
        <v>481</v>
      </c>
      <c r="DA190" s="853" t="s">
        <v>451</v>
      </c>
      <c r="DB190" s="853" t="s">
        <v>481</v>
      </c>
      <c r="DC190" s="853" t="s">
        <v>481</v>
      </c>
      <c r="DD190" s="834" t="s">
        <v>451</v>
      </c>
      <c r="DE190" s="834" t="s">
        <v>481</v>
      </c>
      <c r="DF190" s="853" t="s">
        <v>481</v>
      </c>
      <c r="DG190" s="834" t="s">
        <v>451</v>
      </c>
      <c r="DH190" s="834" t="s">
        <v>481</v>
      </c>
      <c r="DI190" s="853" t="s">
        <v>481</v>
      </c>
      <c r="DJ190" s="834" t="s">
        <v>451</v>
      </c>
      <c r="DK190" s="834" t="s">
        <v>481</v>
      </c>
      <c r="DL190" s="853" t="s">
        <v>481</v>
      </c>
      <c r="DM190" s="834" t="s">
        <v>1884</v>
      </c>
      <c r="DN190" s="834" t="s">
        <v>1795</v>
      </c>
      <c r="DO190" s="853">
        <v>1343</v>
      </c>
      <c r="DP190" s="834" t="s">
        <v>457</v>
      </c>
      <c r="DQ190" s="834" t="s">
        <v>1885</v>
      </c>
      <c r="DR190" s="853">
        <v>19442</v>
      </c>
      <c r="DS190" s="834" t="s">
        <v>457</v>
      </c>
      <c r="DT190" s="865" t="s">
        <v>1886</v>
      </c>
      <c r="DU190" s="853">
        <v>24963</v>
      </c>
      <c r="DV190" s="853" t="s">
        <v>451</v>
      </c>
      <c r="DW190" s="853" t="s">
        <v>481</v>
      </c>
      <c r="DX190" s="853" t="s">
        <v>481</v>
      </c>
      <c r="DY190" s="834" t="s">
        <v>451</v>
      </c>
      <c r="DZ190" s="834" t="s">
        <v>481</v>
      </c>
      <c r="EA190" s="853" t="s">
        <v>481</v>
      </c>
      <c r="EB190" s="834" t="s">
        <v>451</v>
      </c>
      <c r="EC190" s="834" t="s">
        <v>481</v>
      </c>
      <c r="ED190" s="853" t="s">
        <v>481</v>
      </c>
      <c r="EE190" s="834" t="s">
        <v>451</v>
      </c>
      <c r="EF190" s="834" t="s">
        <v>481</v>
      </c>
      <c r="EG190" s="853" t="s">
        <v>481</v>
      </c>
      <c r="EH190" s="853" t="s">
        <v>451</v>
      </c>
      <c r="EI190" s="853" t="s">
        <v>481</v>
      </c>
      <c r="EJ190" s="853" t="s">
        <v>481</v>
      </c>
      <c r="EK190" s="834" t="s">
        <v>451</v>
      </c>
      <c r="EL190" s="834" t="s">
        <v>481</v>
      </c>
      <c r="EM190" s="853" t="s">
        <v>481</v>
      </c>
      <c r="EN190" s="863">
        <v>1</v>
      </c>
      <c r="EO190" s="834" t="s">
        <v>481</v>
      </c>
      <c r="EP190" s="856">
        <v>120</v>
      </c>
      <c r="EQ190" s="834" t="s">
        <v>1887</v>
      </c>
      <c r="ER190" s="834" t="s">
        <v>1888</v>
      </c>
      <c r="ES190" s="150" t="s">
        <v>1801</v>
      </c>
      <c r="ET190" s="150" t="s">
        <v>1792</v>
      </c>
      <c r="EU190" s="150" t="s">
        <v>1801</v>
      </c>
      <c r="EV190" s="834" t="s">
        <v>1889</v>
      </c>
      <c r="EW190" s="834" t="s">
        <v>1802</v>
      </c>
      <c r="EX190" s="834" t="s">
        <v>1890</v>
      </c>
      <c r="EY190" s="834">
        <v>5</v>
      </c>
      <c r="EZ190" s="834">
        <v>242</v>
      </c>
      <c r="FA190" s="834" t="s">
        <v>1804</v>
      </c>
      <c r="FB190" s="834" t="s">
        <v>1834</v>
      </c>
      <c r="FC190" s="150" t="s">
        <v>1806</v>
      </c>
      <c r="FD190" s="834" t="s">
        <v>1871</v>
      </c>
      <c r="FE190" s="834" t="s">
        <v>1808</v>
      </c>
      <c r="FF190" s="150" t="s">
        <v>1809</v>
      </c>
    </row>
    <row r="191" spans="5:162" ht="58" customHeight="1" x14ac:dyDescent="0.2">
      <c r="E191" s="1101" t="s">
        <v>8719</v>
      </c>
      <c r="F191" s="1101" t="s">
        <v>8687</v>
      </c>
      <c r="G191" s="847" t="s">
        <v>49</v>
      </c>
      <c r="H191" s="847" t="s">
        <v>137</v>
      </c>
      <c r="I191" s="847"/>
      <c r="J191" s="834" t="s">
        <v>1891</v>
      </c>
      <c r="K191" s="834"/>
      <c r="L191" s="848">
        <v>2021</v>
      </c>
      <c r="M191" s="849">
        <v>43831</v>
      </c>
      <c r="N191" s="849">
        <v>43891</v>
      </c>
      <c r="O191" s="834" t="s">
        <v>1855</v>
      </c>
      <c r="P191" s="834"/>
      <c r="Q191" s="834" t="s">
        <v>1856</v>
      </c>
      <c r="R191" s="877" t="s">
        <v>1857</v>
      </c>
      <c r="S191" s="834"/>
      <c r="T191" s="834"/>
      <c r="U191" s="834"/>
      <c r="V191" s="834"/>
      <c r="W191" s="834"/>
      <c r="X191" s="834"/>
      <c r="Y191" s="834"/>
      <c r="Z191" s="834"/>
      <c r="AA191" s="847" t="s">
        <v>1858</v>
      </c>
      <c r="AB191" s="847" t="s">
        <v>1858</v>
      </c>
      <c r="AC191" s="847" t="s">
        <v>518</v>
      </c>
      <c r="AD191" s="847" t="s">
        <v>1892</v>
      </c>
      <c r="AE191" s="850">
        <f t="shared" si="23"/>
        <v>61.606999999999999</v>
      </c>
      <c r="AF191" s="850">
        <f t="shared" si="18"/>
        <v>61.606999999999999</v>
      </c>
      <c r="AG191" s="850">
        <f t="shared" si="19"/>
        <v>0</v>
      </c>
      <c r="AH191" s="850">
        <v>1.673</v>
      </c>
      <c r="AI191" s="851">
        <v>2.7E-2</v>
      </c>
      <c r="AJ191" s="917">
        <v>3.4499999999999998E-5</v>
      </c>
      <c r="AK191" s="850">
        <v>3.1</v>
      </c>
      <c r="AL191" s="851">
        <v>0.05</v>
      </c>
      <c r="AM191" s="851"/>
      <c r="AN191" s="850">
        <v>0</v>
      </c>
      <c r="AO191" s="850"/>
      <c r="AP191" s="851">
        <v>0</v>
      </c>
      <c r="AQ191" s="850">
        <v>2.7</v>
      </c>
      <c r="AR191" s="850"/>
      <c r="AS191" s="851">
        <v>4.3999999999999997E-2</v>
      </c>
      <c r="AT191" s="850">
        <v>54.134</v>
      </c>
      <c r="AU191" s="851">
        <v>0.879</v>
      </c>
      <c r="AV191" s="834" t="s">
        <v>1860</v>
      </c>
      <c r="AW191" s="847" t="s">
        <v>1861</v>
      </c>
      <c r="AX191" s="847" t="s">
        <v>1858</v>
      </c>
      <c r="AY191" s="834" t="s">
        <v>451</v>
      </c>
      <c r="AZ191" s="834"/>
      <c r="BA191" s="834"/>
      <c r="BB191" s="834"/>
      <c r="BC191" s="852">
        <v>3.2</v>
      </c>
      <c r="BD191" s="851">
        <v>7.1000000000000005E-5</v>
      </c>
      <c r="BE191" s="853">
        <v>5</v>
      </c>
      <c r="BF191" s="853">
        <v>5</v>
      </c>
      <c r="BG191" s="853">
        <v>2</v>
      </c>
      <c r="BH191" s="853">
        <v>1</v>
      </c>
      <c r="BI191" s="853">
        <v>0</v>
      </c>
      <c r="BJ191" s="853">
        <v>0</v>
      </c>
      <c r="BK191" s="853">
        <v>0</v>
      </c>
      <c r="BL191" s="853">
        <v>0</v>
      </c>
      <c r="BM191" s="853">
        <v>0</v>
      </c>
      <c r="BN191" s="853">
        <v>0</v>
      </c>
      <c r="BO191" s="853">
        <v>0</v>
      </c>
      <c r="BP191" s="853">
        <v>0</v>
      </c>
      <c r="BQ191" s="853">
        <v>0</v>
      </c>
      <c r="BR191" s="853">
        <v>0</v>
      </c>
      <c r="BS191" s="853">
        <v>0</v>
      </c>
      <c r="BT191" s="853">
        <v>0</v>
      </c>
      <c r="BU191" s="853">
        <v>0</v>
      </c>
      <c r="BV191" s="853">
        <v>0</v>
      </c>
      <c r="BW191" s="853">
        <v>0</v>
      </c>
      <c r="BX191" s="853">
        <v>0</v>
      </c>
      <c r="BY191" s="853">
        <v>0</v>
      </c>
      <c r="BZ191" s="853">
        <v>0</v>
      </c>
      <c r="CA191" s="853">
        <v>0</v>
      </c>
      <c r="CB191" s="853">
        <v>1</v>
      </c>
      <c r="CC191" s="854">
        <f t="shared" si="24"/>
        <v>2</v>
      </c>
      <c r="CD191" s="855">
        <f t="shared" si="20"/>
        <v>2</v>
      </c>
      <c r="CE191" s="855">
        <f t="shared" si="21"/>
        <v>0</v>
      </c>
      <c r="CF191" s="850">
        <v>11.5</v>
      </c>
      <c r="CG191" s="847" t="s">
        <v>1863</v>
      </c>
      <c r="CH191" s="834"/>
      <c r="CI191" s="851">
        <v>0.02</v>
      </c>
      <c r="CJ191" s="850">
        <v>589.27200000000005</v>
      </c>
      <c r="CK191" s="984" t="s">
        <v>1789</v>
      </c>
      <c r="CL191" s="834" t="s">
        <v>451</v>
      </c>
      <c r="CM191" s="834" t="s">
        <v>451</v>
      </c>
      <c r="CN191" s="834" t="s">
        <v>451</v>
      </c>
      <c r="CO191" s="834" t="s">
        <v>451</v>
      </c>
      <c r="CP191" s="834" t="s">
        <v>451</v>
      </c>
      <c r="CQ191" s="834" t="s">
        <v>451</v>
      </c>
      <c r="CR191" s="834" t="s">
        <v>451</v>
      </c>
      <c r="CS191" s="834"/>
      <c r="CT191" s="853"/>
      <c r="CU191" s="834" t="s">
        <v>451</v>
      </c>
      <c r="CV191" s="834"/>
      <c r="CW191" s="853"/>
      <c r="CX191" s="834" t="s">
        <v>451</v>
      </c>
      <c r="CY191" s="853"/>
      <c r="CZ191" s="853"/>
      <c r="DA191" s="834" t="s">
        <v>451</v>
      </c>
      <c r="DB191" s="853"/>
      <c r="DC191" s="853"/>
      <c r="DD191" s="834" t="s">
        <v>451</v>
      </c>
      <c r="DE191" s="834"/>
      <c r="DF191" s="853"/>
      <c r="DG191" s="834" t="s">
        <v>451</v>
      </c>
      <c r="DH191" s="834"/>
      <c r="DI191" s="853"/>
      <c r="DJ191" s="834" t="s">
        <v>451</v>
      </c>
      <c r="DK191" s="834"/>
      <c r="DL191" s="853"/>
      <c r="DM191" s="834" t="s">
        <v>457</v>
      </c>
      <c r="DN191" s="834" t="s">
        <v>1864</v>
      </c>
      <c r="DO191" s="853">
        <v>7770</v>
      </c>
      <c r="DP191" s="834" t="s">
        <v>451</v>
      </c>
      <c r="DQ191" s="834"/>
      <c r="DR191" s="853"/>
      <c r="DS191" s="834" t="s">
        <v>451</v>
      </c>
      <c r="DT191" s="834"/>
      <c r="DU191" s="853"/>
      <c r="DV191" s="853" t="s">
        <v>457</v>
      </c>
      <c r="DW191" s="853" t="s">
        <v>862</v>
      </c>
      <c r="DX191" s="853">
        <v>7770</v>
      </c>
      <c r="DY191" s="834" t="s">
        <v>451</v>
      </c>
      <c r="DZ191" s="834"/>
      <c r="EA191" s="853"/>
      <c r="EB191" s="834" t="s">
        <v>451</v>
      </c>
      <c r="EC191" s="834"/>
      <c r="ED191" s="853"/>
      <c r="EE191" s="834" t="s">
        <v>451</v>
      </c>
      <c r="EF191" s="834"/>
      <c r="EG191" s="853"/>
      <c r="EH191" s="834" t="s">
        <v>451</v>
      </c>
      <c r="EI191" s="853"/>
      <c r="EJ191" s="853"/>
      <c r="EK191" s="834" t="s">
        <v>451</v>
      </c>
      <c r="EL191" s="834"/>
      <c r="EM191" s="853"/>
      <c r="EN191" s="834" t="s">
        <v>1893</v>
      </c>
      <c r="EO191" s="834" t="s">
        <v>1894</v>
      </c>
      <c r="EP191" s="856">
        <v>2</v>
      </c>
      <c r="EQ191" s="834" t="s">
        <v>451</v>
      </c>
      <c r="ER191" s="834"/>
      <c r="ES191" s="834" t="s">
        <v>451</v>
      </c>
      <c r="ET191" s="952" t="s">
        <v>1867</v>
      </c>
      <c r="EU191" s="952"/>
      <c r="EV191" s="952"/>
      <c r="EW191" s="834" t="s">
        <v>451</v>
      </c>
      <c r="EX191" s="834" t="s">
        <v>451</v>
      </c>
      <c r="EY191" s="834" t="s">
        <v>451</v>
      </c>
      <c r="EZ191" s="834" t="s">
        <v>451</v>
      </c>
      <c r="FA191" s="834" t="s">
        <v>1868</v>
      </c>
      <c r="FB191" s="834" t="s">
        <v>1869</v>
      </c>
      <c r="FC191" s="877" t="s">
        <v>1870</v>
      </c>
      <c r="FD191" s="834" t="s">
        <v>1871</v>
      </c>
      <c r="FE191" s="834" t="s">
        <v>1808</v>
      </c>
      <c r="FF191" s="877" t="s">
        <v>1809</v>
      </c>
    </row>
    <row r="192" spans="5:162" ht="53" customHeight="1" x14ac:dyDescent="0.2">
      <c r="E192" s="1101" t="s">
        <v>8720</v>
      </c>
      <c r="F192" s="1101" t="s">
        <v>8688</v>
      </c>
      <c r="G192" s="847" t="s">
        <v>49</v>
      </c>
      <c r="H192" s="847" t="s">
        <v>137</v>
      </c>
      <c r="I192" s="834" t="s">
        <v>3574</v>
      </c>
      <c r="J192" s="269" t="s">
        <v>3817</v>
      </c>
      <c r="K192" s="269" t="s">
        <v>3820</v>
      </c>
      <c r="L192" s="269">
        <v>2019</v>
      </c>
      <c r="M192" s="870" t="s">
        <v>4038</v>
      </c>
      <c r="N192" s="870" t="s">
        <v>852</v>
      </c>
      <c r="O192" s="269" t="s">
        <v>4280</v>
      </c>
      <c r="P192" s="269" t="s">
        <v>4479</v>
      </c>
      <c r="Q192" s="269"/>
      <c r="R192" s="269"/>
      <c r="S192" s="269" t="s">
        <v>5009</v>
      </c>
      <c r="T192" s="269" t="s">
        <v>5174</v>
      </c>
      <c r="U192" s="269"/>
      <c r="V192" s="269"/>
      <c r="W192" s="269"/>
      <c r="X192" s="269"/>
      <c r="Y192" s="269"/>
      <c r="Z192" s="269"/>
      <c r="AA192" s="269" t="s">
        <v>5474</v>
      </c>
      <c r="AB192" s="269" t="s">
        <v>5474</v>
      </c>
      <c r="AC192" s="269" t="s">
        <v>5761</v>
      </c>
      <c r="AD192" s="269" t="s">
        <v>5887</v>
      </c>
      <c r="AE192" s="871">
        <v>0.2</v>
      </c>
      <c r="AF192" s="850">
        <f t="shared" si="18"/>
        <v>0.2</v>
      </c>
      <c r="AG192" s="850">
        <f t="shared" si="19"/>
        <v>0</v>
      </c>
      <c r="AH192" s="269"/>
      <c r="AI192" s="269"/>
      <c r="AJ192" s="269"/>
      <c r="AK192" s="269">
        <v>0.2</v>
      </c>
      <c r="AL192" s="224">
        <v>1</v>
      </c>
      <c r="AM192" s="224">
        <v>1E-4</v>
      </c>
      <c r="AN192" s="269">
        <v>0</v>
      </c>
      <c r="AO192" s="872">
        <v>0</v>
      </c>
      <c r="AP192" s="872">
        <v>0</v>
      </c>
      <c r="AQ192" s="269">
        <v>0</v>
      </c>
      <c r="AR192" s="269">
        <v>0</v>
      </c>
      <c r="AS192" s="872">
        <v>0</v>
      </c>
      <c r="AT192" s="872"/>
      <c r="AU192" s="872"/>
      <c r="AV192" s="872"/>
      <c r="AW192" s="872"/>
      <c r="AX192" s="872"/>
      <c r="AY192" s="269" t="s">
        <v>451</v>
      </c>
      <c r="AZ192" s="269"/>
      <c r="BA192" s="269"/>
      <c r="BB192" s="269"/>
      <c r="BC192" s="269">
        <v>0.1</v>
      </c>
      <c r="BD192" s="872">
        <v>2.0000000000000001E-4</v>
      </c>
      <c r="BE192" s="269">
        <v>15</v>
      </c>
      <c r="BF192" s="269">
        <v>13</v>
      </c>
      <c r="BG192" s="269">
        <v>2</v>
      </c>
      <c r="BH192" s="269"/>
      <c r="BI192" s="269"/>
      <c r="BJ192" s="269"/>
      <c r="BK192" s="269"/>
      <c r="BL192" s="269"/>
      <c r="BM192" s="269"/>
      <c r="BN192" s="269"/>
      <c r="BO192" s="269"/>
      <c r="BP192" s="269"/>
      <c r="BQ192" s="269"/>
      <c r="BR192" s="269"/>
      <c r="BS192" s="269"/>
      <c r="BT192" s="269"/>
      <c r="BU192" s="269"/>
      <c r="BV192" s="269"/>
      <c r="BW192" s="269"/>
      <c r="BX192" s="269"/>
      <c r="BY192" s="269"/>
      <c r="BZ192" s="269"/>
      <c r="CA192" s="269"/>
      <c r="CB192" s="269">
        <v>2</v>
      </c>
      <c r="CC192" s="836">
        <v>2</v>
      </c>
      <c r="CD192" s="855">
        <f t="shared" si="20"/>
        <v>2</v>
      </c>
      <c r="CE192" s="855">
        <f t="shared" si="21"/>
        <v>0</v>
      </c>
      <c r="CF192" s="269">
        <v>1.984</v>
      </c>
      <c r="CG192" s="269" t="s">
        <v>6168</v>
      </c>
      <c r="CH192" s="269"/>
      <c r="CI192" s="269">
        <v>3.2</v>
      </c>
      <c r="CJ192" s="269">
        <v>61.924999999999997</v>
      </c>
      <c r="CK192" s="269" t="s">
        <v>1789</v>
      </c>
      <c r="CL192" s="269" t="s">
        <v>451</v>
      </c>
      <c r="CM192" s="269"/>
      <c r="CN192" s="269"/>
      <c r="CO192" s="269"/>
      <c r="CP192" s="269"/>
      <c r="CQ192" s="269">
        <v>4</v>
      </c>
      <c r="CR192" s="269" t="s">
        <v>451</v>
      </c>
      <c r="CS192" s="269"/>
      <c r="CT192" s="269"/>
      <c r="CU192" s="269" t="s">
        <v>457</v>
      </c>
      <c r="CV192" s="269" t="s">
        <v>6563</v>
      </c>
      <c r="CW192" s="970">
        <v>1586</v>
      </c>
      <c r="CX192" s="269" t="s">
        <v>451</v>
      </c>
      <c r="CY192" s="269"/>
      <c r="CZ192" s="269"/>
      <c r="DA192" s="269" t="s">
        <v>451</v>
      </c>
      <c r="DB192" s="269"/>
      <c r="DC192" s="269"/>
      <c r="DD192" s="269" t="s">
        <v>451</v>
      </c>
      <c r="DE192" s="269"/>
      <c r="DF192" s="269"/>
      <c r="DG192" s="269" t="s">
        <v>451</v>
      </c>
      <c r="DH192" s="269"/>
      <c r="DI192" s="269"/>
      <c r="DJ192" s="269" t="s">
        <v>451</v>
      </c>
      <c r="DK192" s="269"/>
      <c r="DL192" s="269"/>
      <c r="DM192" s="269" t="s">
        <v>451</v>
      </c>
      <c r="DN192" s="269"/>
      <c r="DO192" s="269"/>
      <c r="DP192" s="269" t="s">
        <v>451</v>
      </c>
      <c r="DQ192" s="269"/>
      <c r="DR192" s="269"/>
      <c r="DS192" s="269" t="s">
        <v>451</v>
      </c>
      <c r="DT192" s="269"/>
      <c r="DU192" s="269"/>
      <c r="DV192" s="269" t="s">
        <v>451</v>
      </c>
      <c r="DW192" s="269"/>
      <c r="DX192" s="269"/>
      <c r="DY192" s="269" t="s">
        <v>451</v>
      </c>
      <c r="DZ192" s="269"/>
      <c r="EA192" s="269"/>
      <c r="EB192" s="269" t="s">
        <v>451</v>
      </c>
      <c r="EC192" s="269"/>
      <c r="ED192" s="269"/>
      <c r="EE192" s="269" t="s">
        <v>451</v>
      </c>
      <c r="EF192" s="269"/>
      <c r="EG192" s="269"/>
      <c r="EH192" s="269" t="s">
        <v>451</v>
      </c>
      <c r="EI192" s="269"/>
      <c r="EJ192" s="269"/>
      <c r="EK192" s="269" t="s">
        <v>6930</v>
      </c>
      <c r="EL192" s="269" t="s">
        <v>6939</v>
      </c>
      <c r="EM192" s="269">
        <v>35</v>
      </c>
      <c r="EN192" s="269"/>
      <c r="EO192" s="269"/>
      <c r="EP192" s="269"/>
      <c r="EQ192" s="269" t="s">
        <v>451</v>
      </c>
      <c r="ER192" s="269"/>
      <c r="ES192" s="269" t="s">
        <v>7005</v>
      </c>
      <c r="ET192" s="269" t="s">
        <v>7136</v>
      </c>
      <c r="EU192" s="269"/>
      <c r="EV192" s="269" t="s">
        <v>7282</v>
      </c>
      <c r="EW192" s="269"/>
      <c r="EX192" s="269" t="s">
        <v>7452</v>
      </c>
      <c r="EY192" s="269">
        <v>494</v>
      </c>
      <c r="EZ192" s="269">
        <v>10594</v>
      </c>
      <c r="FA192" s="269" t="s">
        <v>7637</v>
      </c>
      <c r="FB192" s="269" t="s">
        <v>7879</v>
      </c>
      <c r="FC192" s="269" t="s">
        <v>8111</v>
      </c>
      <c r="FD192" s="269" t="s">
        <v>1871</v>
      </c>
      <c r="FE192" s="269" t="s">
        <v>1808</v>
      </c>
      <c r="FF192" s="269" t="s">
        <v>1809</v>
      </c>
    </row>
    <row r="193" spans="5:162" ht="56" customHeight="1" x14ac:dyDescent="0.2">
      <c r="E193" s="1101" t="s">
        <v>8720</v>
      </c>
      <c r="F193" s="1101" t="s">
        <v>8688</v>
      </c>
      <c r="G193" s="847" t="s">
        <v>49</v>
      </c>
      <c r="H193" s="847" t="s">
        <v>137</v>
      </c>
      <c r="I193" s="834" t="s">
        <v>3575</v>
      </c>
      <c r="J193" s="269" t="s">
        <v>3818</v>
      </c>
      <c r="K193" s="269" t="s">
        <v>3937</v>
      </c>
      <c r="L193" s="269">
        <v>2021</v>
      </c>
      <c r="M193" s="870">
        <v>44305</v>
      </c>
      <c r="N193" s="870">
        <v>44561</v>
      </c>
      <c r="O193" s="269" t="s">
        <v>4281</v>
      </c>
      <c r="P193" s="269" t="s">
        <v>4480</v>
      </c>
      <c r="Q193" s="269"/>
      <c r="R193" s="269"/>
      <c r="S193" s="269" t="s">
        <v>5010</v>
      </c>
      <c r="T193" s="269" t="s">
        <v>5175</v>
      </c>
      <c r="U193" s="269" t="s">
        <v>5289</v>
      </c>
      <c r="V193" s="269" t="s">
        <v>5346</v>
      </c>
      <c r="W193" s="269"/>
      <c r="X193" s="269"/>
      <c r="Y193" s="269"/>
      <c r="Z193" s="269"/>
      <c r="AA193" s="269" t="s">
        <v>5475</v>
      </c>
      <c r="AB193" s="269" t="s">
        <v>5475</v>
      </c>
      <c r="AC193" s="269" t="s">
        <v>5762</v>
      </c>
      <c r="AD193" s="269" t="s">
        <v>5888</v>
      </c>
      <c r="AE193" s="871">
        <v>0.65</v>
      </c>
      <c r="AF193" s="850">
        <f t="shared" si="18"/>
        <v>0.65</v>
      </c>
      <c r="AG193" s="850">
        <f t="shared" si="19"/>
        <v>0</v>
      </c>
      <c r="AH193" s="269"/>
      <c r="AI193" s="269"/>
      <c r="AJ193" s="269"/>
      <c r="AK193" s="269">
        <v>0.5</v>
      </c>
      <c r="AL193" s="872">
        <v>0.77</v>
      </c>
      <c r="AM193" s="872">
        <v>6.9999999999999994E-5</v>
      </c>
      <c r="AN193" s="269">
        <v>0</v>
      </c>
      <c r="AO193" s="872">
        <v>0</v>
      </c>
      <c r="AP193" s="872">
        <v>0</v>
      </c>
      <c r="AQ193" s="269">
        <v>0.15</v>
      </c>
      <c r="AR193" s="269">
        <v>0</v>
      </c>
      <c r="AS193" s="872">
        <v>0.23</v>
      </c>
      <c r="AT193" s="872"/>
      <c r="AU193" s="872"/>
      <c r="AV193" s="872"/>
      <c r="AW193" s="872"/>
      <c r="AX193" s="872"/>
      <c r="AY193" s="269" t="s">
        <v>451</v>
      </c>
      <c r="AZ193" s="269"/>
      <c r="BA193" s="269"/>
      <c r="BB193" s="269"/>
      <c r="BC193" s="269">
        <v>1</v>
      </c>
      <c r="BD193" s="872">
        <v>1.6000000000000001E-4</v>
      </c>
      <c r="BE193" s="269">
        <v>11</v>
      </c>
      <c r="BF193" s="269">
        <v>11</v>
      </c>
      <c r="BG193" s="269">
        <v>8</v>
      </c>
      <c r="BH193" s="269"/>
      <c r="BI193" s="269"/>
      <c r="BJ193" s="269"/>
      <c r="BK193" s="269"/>
      <c r="BL193" s="269"/>
      <c r="BM193" s="269"/>
      <c r="BN193" s="269"/>
      <c r="BO193" s="269"/>
      <c r="BP193" s="269"/>
      <c r="BQ193" s="269"/>
      <c r="BR193" s="269"/>
      <c r="BS193" s="269"/>
      <c r="BT193" s="269"/>
      <c r="BU193" s="269"/>
      <c r="BV193" s="269"/>
      <c r="BW193" s="269"/>
      <c r="BX193" s="269"/>
      <c r="BY193" s="269"/>
      <c r="BZ193" s="269"/>
      <c r="CA193" s="269"/>
      <c r="CB193" s="269">
        <v>8</v>
      </c>
      <c r="CC193" s="836">
        <v>8</v>
      </c>
      <c r="CD193" s="855">
        <f t="shared" si="20"/>
        <v>8</v>
      </c>
      <c r="CE193" s="855">
        <f t="shared" si="21"/>
        <v>0</v>
      </c>
      <c r="CF193" s="269">
        <v>5.7480000000000002</v>
      </c>
      <c r="CG193" s="269" t="s">
        <v>6169</v>
      </c>
      <c r="CH193" s="269"/>
      <c r="CI193" s="269">
        <v>2.56</v>
      </c>
      <c r="CJ193" s="269">
        <v>224.94</v>
      </c>
      <c r="CK193" s="269" t="s">
        <v>1789</v>
      </c>
      <c r="CL193" s="269" t="s">
        <v>451</v>
      </c>
      <c r="CM193" s="269"/>
      <c r="CN193" s="269"/>
      <c r="CO193" s="269"/>
      <c r="CP193" s="269"/>
      <c r="CQ193" s="269">
        <v>1</v>
      </c>
      <c r="CR193" s="269" t="s">
        <v>457</v>
      </c>
      <c r="CS193" s="269"/>
      <c r="CT193" s="269"/>
      <c r="CU193" s="269" t="s">
        <v>457</v>
      </c>
      <c r="CV193" s="269"/>
      <c r="CW193" s="269"/>
      <c r="CX193" s="269" t="s">
        <v>451</v>
      </c>
      <c r="CY193" s="269"/>
      <c r="CZ193" s="269"/>
      <c r="DA193" s="269" t="s">
        <v>451</v>
      </c>
      <c r="DB193" s="269"/>
      <c r="DC193" s="269"/>
      <c r="DD193" s="269" t="s">
        <v>451</v>
      </c>
      <c r="DE193" s="269"/>
      <c r="DF193" s="269"/>
      <c r="DG193" s="269" t="s">
        <v>451</v>
      </c>
      <c r="DH193" s="269"/>
      <c r="DI193" s="269"/>
      <c r="DJ193" s="269" t="s">
        <v>451</v>
      </c>
      <c r="DK193" s="269"/>
      <c r="DL193" s="269"/>
      <c r="DM193" s="269"/>
      <c r="DN193" s="269"/>
      <c r="DO193" s="269"/>
      <c r="DP193" s="269" t="s">
        <v>451</v>
      </c>
      <c r="DQ193" s="269"/>
      <c r="DR193" s="269"/>
      <c r="DS193" s="269" t="s">
        <v>457</v>
      </c>
      <c r="DT193" s="269"/>
      <c r="DU193" s="269"/>
      <c r="DV193" s="269" t="s">
        <v>451</v>
      </c>
      <c r="DW193" s="269"/>
      <c r="DX193" s="269"/>
      <c r="DY193" s="269" t="s">
        <v>451</v>
      </c>
      <c r="DZ193" s="269"/>
      <c r="EA193" s="269"/>
      <c r="EB193" s="269" t="s">
        <v>451</v>
      </c>
      <c r="EC193" s="269"/>
      <c r="ED193" s="269"/>
      <c r="EE193" s="269" t="s">
        <v>451</v>
      </c>
      <c r="EF193" s="269"/>
      <c r="EG193" s="269"/>
      <c r="EH193" s="269" t="s">
        <v>457</v>
      </c>
      <c r="EI193" s="269" t="s">
        <v>6882</v>
      </c>
      <c r="EJ193" s="269">
        <v>7</v>
      </c>
      <c r="EK193" s="269"/>
      <c r="EL193" s="269"/>
      <c r="EM193" s="269"/>
      <c r="EN193" s="269"/>
      <c r="EO193" s="269"/>
      <c r="EP193" s="269"/>
      <c r="EQ193" s="269" t="s">
        <v>451</v>
      </c>
      <c r="ER193" s="269"/>
      <c r="ES193" s="269" t="s">
        <v>7006</v>
      </c>
      <c r="ET193" s="269" t="s">
        <v>7137</v>
      </c>
      <c r="EU193" s="269"/>
      <c r="EV193" s="269" t="s">
        <v>7283</v>
      </c>
      <c r="EW193" s="269"/>
      <c r="EX193" s="269" t="s">
        <v>7453</v>
      </c>
      <c r="EY193" s="269">
        <v>1</v>
      </c>
      <c r="EZ193" s="269">
        <v>23</v>
      </c>
      <c r="FA193" s="269" t="s">
        <v>7638</v>
      </c>
      <c r="FB193" s="269" t="s">
        <v>7880</v>
      </c>
      <c r="FC193" s="269" t="s">
        <v>8112</v>
      </c>
      <c r="FD193" s="269" t="s">
        <v>8277</v>
      </c>
      <c r="FE193" s="269" t="s">
        <v>8322</v>
      </c>
      <c r="FF193" s="269" t="s">
        <v>8366</v>
      </c>
    </row>
    <row r="194" spans="5:162" ht="62" customHeight="1" x14ac:dyDescent="0.2">
      <c r="E194" s="1101" t="s">
        <v>8720</v>
      </c>
      <c r="F194" s="1101" t="s">
        <v>8688</v>
      </c>
      <c r="G194" s="847" t="s">
        <v>49</v>
      </c>
      <c r="H194" s="847" t="s">
        <v>137</v>
      </c>
      <c r="I194" s="834" t="s">
        <v>3576</v>
      </c>
      <c r="J194" s="269" t="s">
        <v>3819</v>
      </c>
      <c r="K194" s="269" t="s">
        <v>1412</v>
      </c>
      <c r="L194" s="269">
        <v>2020</v>
      </c>
      <c r="M194" s="870" t="s">
        <v>663</v>
      </c>
      <c r="N194" s="870" t="s">
        <v>1540</v>
      </c>
      <c r="O194" s="269" t="s">
        <v>4282</v>
      </c>
      <c r="P194" s="269" t="s">
        <v>4481</v>
      </c>
      <c r="Q194" s="269"/>
      <c r="R194" s="269"/>
      <c r="S194" s="269" t="s">
        <v>5011</v>
      </c>
      <c r="T194" s="269" t="s">
        <v>5176</v>
      </c>
      <c r="U194" s="269"/>
      <c r="V194" s="269"/>
      <c r="W194" s="269"/>
      <c r="X194" s="269"/>
      <c r="Y194" s="269"/>
      <c r="Z194" s="269"/>
      <c r="AA194" s="269" t="s">
        <v>5476</v>
      </c>
      <c r="AB194" s="269" t="s">
        <v>5476</v>
      </c>
      <c r="AC194" s="269" t="s">
        <v>5763</v>
      </c>
      <c r="AD194" s="269" t="s">
        <v>5889</v>
      </c>
      <c r="AE194" s="871">
        <v>0.1</v>
      </c>
      <c r="AF194" s="850">
        <f t="shared" si="18"/>
        <v>0.1</v>
      </c>
      <c r="AG194" s="850">
        <f t="shared" si="19"/>
        <v>0</v>
      </c>
      <c r="AH194" s="269"/>
      <c r="AI194" s="269"/>
      <c r="AJ194" s="269"/>
      <c r="AK194" s="269">
        <v>0.1</v>
      </c>
      <c r="AL194" s="872">
        <v>1</v>
      </c>
      <c r="AM194" s="872">
        <v>2.9999999999999997E-4</v>
      </c>
      <c r="AN194" s="269">
        <v>0</v>
      </c>
      <c r="AO194" s="872">
        <v>0</v>
      </c>
      <c r="AP194" s="872">
        <v>0</v>
      </c>
      <c r="AQ194" s="269">
        <v>0</v>
      </c>
      <c r="AR194" s="269">
        <v>0</v>
      </c>
      <c r="AS194" s="872">
        <v>0</v>
      </c>
      <c r="AT194" s="872"/>
      <c r="AU194" s="872"/>
      <c r="AV194" s="872"/>
      <c r="AW194" s="872"/>
      <c r="AX194" s="872"/>
      <c r="AY194" s="269" t="s">
        <v>451</v>
      </c>
      <c r="AZ194" s="269"/>
      <c r="BA194" s="269"/>
      <c r="BB194" s="872">
        <v>0</v>
      </c>
      <c r="BC194" s="269">
        <v>0.1</v>
      </c>
      <c r="BD194" s="872">
        <v>2.9999999999999997E-4</v>
      </c>
      <c r="BE194" s="269">
        <v>4</v>
      </c>
      <c r="BF194" s="269">
        <v>4</v>
      </c>
      <c r="BG194" s="269">
        <v>4</v>
      </c>
      <c r="BH194" s="269">
        <v>0</v>
      </c>
      <c r="BI194" s="269">
        <v>0</v>
      </c>
      <c r="BJ194" s="269">
        <v>0</v>
      </c>
      <c r="BK194" s="269">
        <v>0</v>
      </c>
      <c r="BL194" s="269">
        <v>0</v>
      </c>
      <c r="BM194" s="269">
        <v>0</v>
      </c>
      <c r="BN194" s="269">
        <v>0</v>
      </c>
      <c r="BO194" s="269">
        <v>0</v>
      </c>
      <c r="BP194" s="269">
        <v>0</v>
      </c>
      <c r="BQ194" s="269">
        <v>0</v>
      </c>
      <c r="BR194" s="269">
        <v>0</v>
      </c>
      <c r="BS194" s="269">
        <v>0</v>
      </c>
      <c r="BT194" s="269">
        <v>0</v>
      </c>
      <c r="BU194" s="269">
        <v>0</v>
      </c>
      <c r="BV194" s="269">
        <v>0</v>
      </c>
      <c r="BW194" s="269">
        <v>0</v>
      </c>
      <c r="BX194" s="269">
        <v>0</v>
      </c>
      <c r="BY194" s="269">
        <v>0</v>
      </c>
      <c r="BZ194" s="269">
        <v>0</v>
      </c>
      <c r="CA194" s="269">
        <v>0</v>
      </c>
      <c r="CB194" s="269">
        <v>4</v>
      </c>
      <c r="CC194" s="836">
        <v>4</v>
      </c>
      <c r="CD194" s="855">
        <f t="shared" si="20"/>
        <v>4</v>
      </c>
      <c r="CE194" s="855">
        <f t="shared" si="21"/>
        <v>0</v>
      </c>
      <c r="CF194" s="269">
        <v>0.755</v>
      </c>
      <c r="CG194" s="269" t="s">
        <v>6170</v>
      </c>
      <c r="CH194" s="269"/>
      <c r="CI194" s="269">
        <v>9.49</v>
      </c>
      <c r="CJ194" s="269">
        <v>7.9569999999999999</v>
      </c>
      <c r="CK194" s="269" t="s">
        <v>1789</v>
      </c>
      <c r="CL194" s="269" t="s">
        <v>451</v>
      </c>
      <c r="CM194" s="269"/>
      <c r="CN194" s="269"/>
      <c r="CO194" s="269"/>
      <c r="CP194" s="269"/>
      <c r="CQ194" s="269">
        <v>2</v>
      </c>
      <c r="CR194" s="269"/>
      <c r="CS194" s="269"/>
      <c r="CT194" s="269"/>
      <c r="CU194" s="269" t="s">
        <v>457</v>
      </c>
      <c r="CV194" s="269" t="s">
        <v>6564</v>
      </c>
      <c r="CW194" s="269">
        <v>7</v>
      </c>
      <c r="CX194" s="269"/>
      <c r="CY194" s="269"/>
      <c r="CZ194" s="269"/>
      <c r="DA194" s="269"/>
      <c r="DB194" s="269"/>
      <c r="DC194" s="269"/>
      <c r="DD194" s="269"/>
      <c r="DE194" s="269"/>
      <c r="DF194" s="269"/>
      <c r="DG194" s="269"/>
      <c r="DH194" s="269"/>
      <c r="DI194" s="269"/>
      <c r="DJ194" s="269"/>
      <c r="DK194" s="269"/>
      <c r="DL194" s="269"/>
      <c r="DM194" s="269"/>
      <c r="DN194" s="269"/>
      <c r="DO194" s="269"/>
      <c r="DP194" s="269"/>
      <c r="DQ194" s="269"/>
      <c r="DR194" s="269"/>
      <c r="DS194" s="269"/>
      <c r="DT194" s="269"/>
      <c r="DU194" s="269"/>
      <c r="DV194" s="269"/>
      <c r="DW194" s="269"/>
      <c r="DX194" s="269"/>
      <c r="DY194" s="269"/>
      <c r="DZ194" s="269"/>
      <c r="EA194" s="269"/>
      <c r="EB194" s="269" t="s">
        <v>457</v>
      </c>
      <c r="EC194" s="269" t="s">
        <v>6814</v>
      </c>
      <c r="ED194" s="269">
        <v>7</v>
      </c>
      <c r="EE194" s="269"/>
      <c r="EF194" s="269"/>
      <c r="EG194" s="269"/>
      <c r="EH194" s="269"/>
      <c r="EI194" s="269"/>
      <c r="EJ194" s="269"/>
      <c r="EK194" s="269"/>
      <c r="EL194" s="269"/>
      <c r="EM194" s="269"/>
      <c r="EN194" s="269"/>
      <c r="EO194" s="269"/>
      <c r="EP194" s="269"/>
      <c r="EQ194" s="269"/>
      <c r="ER194" s="269"/>
      <c r="ES194" s="269"/>
      <c r="ET194" s="269"/>
      <c r="EU194" s="269" t="s">
        <v>4481</v>
      </c>
      <c r="EV194" s="269" t="s">
        <v>7284</v>
      </c>
      <c r="EW194" s="269"/>
      <c r="EX194" s="269" t="s">
        <v>7454</v>
      </c>
      <c r="EY194" s="269">
        <v>57</v>
      </c>
      <c r="EZ194" s="269">
        <v>767</v>
      </c>
      <c r="FA194" s="269" t="s">
        <v>7639</v>
      </c>
      <c r="FB194" s="269" t="s">
        <v>7881</v>
      </c>
      <c r="FC194" s="269" t="s">
        <v>8113</v>
      </c>
      <c r="FD194" s="269" t="s">
        <v>1871</v>
      </c>
      <c r="FE194" s="269" t="s">
        <v>1808</v>
      </c>
      <c r="FF194" s="269" t="s">
        <v>1809</v>
      </c>
    </row>
    <row r="195" spans="5:162" ht="58" customHeight="1" x14ac:dyDescent="0.2">
      <c r="E195" s="1101" t="s">
        <v>8720</v>
      </c>
      <c r="F195" s="1101" t="s">
        <v>8688</v>
      </c>
      <c r="G195" s="847" t="s">
        <v>49</v>
      </c>
      <c r="H195" s="847" t="s">
        <v>137</v>
      </c>
      <c r="I195" s="834" t="s">
        <v>3577</v>
      </c>
      <c r="J195" s="269" t="s">
        <v>3820</v>
      </c>
      <c r="K195" s="269" t="s">
        <v>3938</v>
      </c>
      <c r="L195" s="269" t="s">
        <v>3990</v>
      </c>
      <c r="M195" s="870" t="s">
        <v>4039</v>
      </c>
      <c r="N195" s="870" t="s">
        <v>4154</v>
      </c>
      <c r="O195" s="269"/>
      <c r="P195" s="269"/>
      <c r="Q195" s="269" t="s">
        <v>4691</v>
      </c>
      <c r="R195" s="269" t="s">
        <v>4851</v>
      </c>
      <c r="S195" s="269" t="s">
        <v>5012</v>
      </c>
      <c r="T195" s="269" t="s">
        <v>5177</v>
      </c>
      <c r="U195" s="269" t="s">
        <v>5012</v>
      </c>
      <c r="V195" s="269" t="s">
        <v>5177</v>
      </c>
      <c r="W195" s="269"/>
      <c r="X195" s="269"/>
      <c r="Y195" s="269"/>
      <c r="Z195" s="269"/>
      <c r="AA195" s="269" t="s">
        <v>5477</v>
      </c>
      <c r="AB195" s="269" t="s">
        <v>5654</v>
      </c>
      <c r="AC195" s="269" t="s">
        <v>5762</v>
      </c>
      <c r="AD195" s="269" t="s">
        <v>5890</v>
      </c>
      <c r="AE195" s="871">
        <v>0.1</v>
      </c>
      <c r="AF195" s="850">
        <f t="shared" si="18"/>
        <v>0.1</v>
      </c>
      <c r="AG195" s="850">
        <f t="shared" si="19"/>
        <v>0</v>
      </c>
      <c r="AH195" s="269"/>
      <c r="AI195" s="269"/>
      <c r="AJ195" s="269"/>
      <c r="AK195" s="269">
        <v>0.1</v>
      </c>
      <c r="AL195" s="872">
        <v>1</v>
      </c>
      <c r="AM195" s="872">
        <v>1E-4</v>
      </c>
      <c r="AN195" s="269">
        <v>0</v>
      </c>
      <c r="AO195" s="269"/>
      <c r="AP195" s="269"/>
      <c r="AQ195" s="269"/>
      <c r="AR195" s="269"/>
      <c r="AS195" s="269"/>
      <c r="AT195" s="269"/>
      <c r="AU195" s="269"/>
      <c r="AV195" s="269"/>
      <c r="AW195" s="269"/>
      <c r="AX195" s="269"/>
      <c r="AY195" s="269"/>
      <c r="AZ195" s="269"/>
      <c r="BA195" s="269"/>
      <c r="BB195" s="269"/>
      <c r="BC195" s="269">
        <v>0.1</v>
      </c>
      <c r="BD195" s="872">
        <v>2.0000000000000001E-4</v>
      </c>
      <c r="BE195" s="269">
        <v>5</v>
      </c>
      <c r="BF195" s="269">
        <v>4</v>
      </c>
      <c r="BG195" s="269">
        <v>1</v>
      </c>
      <c r="BH195" s="269"/>
      <c r="BI195" s="269"/>
      <c r="BJ195" s="269"/>
      <c r="BK195" s="269"/>
      <c r="BL195" s="269"/>
      <c r="BM195" s="269"/>
      <c r="BN195" s="269"/>
      <c r="BO195" s="269"/>
      <c r="BP195" s="269"/>
      <c r="BQ195" s="269"/>
      <c r="BR195" s="269"/>
      <c r="BS195" s="269"/>
      <c r="BT195" s="269"/>
      <c r="BU195" s="269"/>
      <c r="BV195" s="269"/>
      <c r="BW195" s="269"/>
      <c r="BX195" s="269"/>
      <c r="BY195" s="269"/>
      <c r="BZ195" s="269"/>
      <c r="CA195" s="269"/>
      <c r="CB195" s="269">
        <v>1</v>
      </c>
      <c r="CC195" s="836">
        <v>1</v>
      </c>
      <c r="CD195" s="855">
        <f t="shared" si="20"/>
        <v>1</v>
      </c>
      <c r="CE195" s="855">
        <f t="shared" si="21"/>
        <v>0</v>
      </c>
      <c r="CF195" s="269">
        <v>0.16900000000000001</v>
      </c>
      <c r="CG195" s="269" t="s">
        <v>6171</v>
      </c>
      <c r="CH195" s="269"/>
      <c r="CI195" s="269">
        <v>0.87</v>
      </c>
      <c r="CJ195" s="269">
        <v>19.32</v>
      </c>
      <c r="CK195" s="269" t="s">
        <v>1789</v>
      </c>
      <c r="CL195" s="269" t="s">
        <v>451</v>
      </c>
      <c r="CM195" s="269" t="s">
        <v>451</v>
      </c>
      <c r="CN195" s="269" t="s">
        <v>451</v>
      </c>
      <c r="CO195" s="269" t="s">
        <v>451</v>
      </c>
      <c r="CP195" s="269" t="s">
        <v>451</v>
      </c>
      <c r="CQ195" s="269">
        <v>2</v>
      </c>
      <c r="CR195" s="269"/>
      <c r="CS195" s="269"/>
      <c r="CT195" s="269"/>
      <c r="CU195" s="269" t="s">
        <v>457</v>
      </c>
      <c r="CV195" s="269" t="s">
        <v>2505</v>
      </c>
      <c r="CW195" s="269">
        <v>53</v>
      </c>
      <c r="CX195" s="269"/>
      <c r="CY195" s="269"/>
      <c r="CZ195" s="269"/>
      <c r="DA195" s="269"/>
      <c r="DB195" s="269"/>
      <c r="DC195" s="269"/>
      <c r="DD195" s="269"/>
      <c r="DE195" s="269"/>
      <c r="DF195" s="269"/>
      <c r="DG195" s="269"/>
      <c r="DH195" s="269"/>
      <c r="DI195" s="269"/>
      <c r="DJ195" s="269"/>
      <c r="DK195" s="269"/>
      <c r="DL195" s="269"/>
      <c r="DM195" s="269"/>
      <c r="DN195" s="269"/>
      <c r="DO195" s="269"/>
      <c r="DP195" s="269" t="s">
        <v>451</v>
      </c>
      <c r="DQ195" s="269"/>
      <c r="DR195" s="269"/>
      <c r="DS195" s="269" t="s">
        <v>457</v>
      </c>
      <c r="DT195" s="269" t="s">
        <v>862</v>
      </c>
      <c r="DU195" s="269"/>
      <c r="DV195" s="269" t="s">
        <v>451</v>
      </c>
      <c r="DW195" s="269"/>
      <c r="DX195" s="269"/>
      <c r="DY195" s="269" t="s">
        <v>451</v>
      </c>
      <c r="DZ195" s="269"/>
      <c r="EA195" s="269"/>
      <c r="EB195" s="269" t="s">
        <v>457</v>
      </c>
      <c r="EC195" s="269" t="s">
        <v>2505</v>
      </c>
      <c r="ED195" s="269">
        <v>11</v>
      </c>
      <c r="EE195" s="269" t="s">
        <v>451</v>
      </c>
      <c r="EF195" s="269"/>
      <c r="EG195" s="269"/>
      <c r="EH195" s="269" t="s">
        <v>451</v>
      </c>
      <c r="EI195" s="269"/>
      <c r="EJ195" s="269"/>
      <c r="EK195" s="269" t="s">
        <v>451</v>
      </c>
      <c r="EL195" s="269"/>
      <c r="EM195" s="269"/>
      <c r="EN195" s="269"/>
      <c r="EO195" s="269"/>
      <c r="EP195" s="269"/>
      <c r="EQ195" s="269" t="s">
        <v>451</v>
      </c>
      <c r="ER195" s="269" t="s">
        <v>451</v>
      </c>
      <c r="ES195" s="269"/>
      <c r="ET195" s="269" t="s">
        <v>7138</v>
      </c>
      <c r="EU195" s="269"/>
      <c r="EV195" s="269"/>
      <c r="EW195" s="269"/>
      <c r="EX195" s="269" t="s">
        <v>7455</v>
      </c>
      <c r="EY195" s="269">
        <v>1</v>
      </c>
      <c r="EZ195" s="269">
        <v>8</v>
      </c>
      <c r="FA195" s="269" t="s">
        <v>7640</v>
      </c>
      <c r="FB195" s="269" t="s">
        <v>7882</v>
      </c>
      <c r="FC195" s="269" t="s">
        <v>8114</v>
      </c>
      <c r="FD195" s="269" t="s">
        <v>1871</v>
      </c>
      <c r="FE195" s="269" t="s">
        <v>1808</v>
      </c>
      <c r="FF195" s="269" t="s">
        <v>1809</v>
      </c>
    </row>
    <row r="196" spans="5:162" ht="47" customHeight="1" x14ac:dyDescent="0.2">
      <c r="E196" s="1101" t="s">
        <v>8720</v>
      </c>
      <c r="F196" s="1101" t="s">
        <v>8688</v>
      </c>
      <c r="G196" s="847" t="s">
        <v>49</v>
      </c>
      <c r="H196" s="847" t="s">
        <v>137</v>
      </c>
      <c r="I196" s="834" t="s">
        <v>3578</v>
      </c>
      <c r="J196" s="269" t="s">
        <v>3821</v>
      </c>
      <c r="K196" s="269" t="s">
        <v>3821</v>
      </c>
      <c r="L196" s="269">
        <v>2020</v>
      </c>
      <c r="M196" s="870">
        <v>44197</v>
      </c>
      <c r="N196" s="870">
        <v>44561</v>
      </c>
      <c r="O196" s="269" t="s">
        <v>4283</v>
      </c>
      <c r="P196" s="269" t="s">
        <v>4482</v>
      </c>
      <c r="Q196" s="269" t="s">
        <v>4692</v>
      </c>
      <c r="R196" s="269" t="s">
        <v>4852</v>
      </c>
      <c r="S196" s="269" t="s">
        <v>5013</v>
      </c>
      <c r="T196" s="269" t="s">
        <v>5178</v>
      </c>
      <c r="U196" s="269"/>
      <c r="V196" s="269"/>
      <c r="W196" s="269"/>
      <c r="X196" s="269"/>
      <c r="Y196" s="269"/>
      <c r="Z196" s="269"/>
      <c r="AA196" s="269" t="s">
        <v>5478</v>
      </c>
      <c r="AB196" s="269" t="s">
        <v>5478</v>
      </c>
      <c r="AC196" s="269" t="s">
        <v>518</v>
      </c>
      <c r="AD196" s="269" t="s">
        <v>5891</v>
      </c>
      <c r="AE196" s="871">
        <v>0.1</v>
      </c>
      <c r="AF196" s="850">
        <f t="shared" si="18"/>
        <v>0.1</v>
      </c>
      <c r="AG196" s="850">
        <f t="shared" si="19"/>
        <v>0</v>
      </c>
      <c r="AH196" s="269"/>
      <c r="AI196" s="269"/>
      <c r="AJ196" s="269"/>
      <c r="AK196" s="269">
        <v>0.1</v>
      </c>
      <c r="AL196" s="269">
        <v>1</v>
      </c>
      <c r="AM196" s="269">
        <v>1.95E-4</v>
      </c>
      <c r="AN196" s="269">
        <v>0</v>
      </c>
      <c r="AO196" s="269">
        <v>0</v>
      </c>
      <c r="AP196" s="269"/>
      <c r="AQ196" s="269">
        <v>0</v>
      </c>
      <c r="AR196" s="269">
        <v>0</v>
      </c>
      <c r="AS196" s="269">
        <v>0</v>
      </c>
      <c r="AT196" s="269"/>
      <c r="AU196" s="269"/>
      <c r="AV196" s="269"/>
      <c r="AW196" s="269"/>
      <c r="AX196" s="269"/>
      <c r="AY196" s="269" t="s">
        <v>451</v>
      </c>
      <c r="AZ196" s="269"/>
      <c r="BA196" s="269"/>
      <c r="BB196" s="269"/>
      <c r="BC196" s="269">
        <v>0</v>
      </c>
      <c r="BD196" s="269"/>
      <c r="BE196" s="269">
        <v>4</v>
      </c>
      <c r="BF196" s="269">
        <v>4</v>
      </c>
      <c r="BG196" s="269">
        <v>1</v>
      </c>
      <c r="BH196" s="269"/>
      <c r="BI196" s="269"/>
      <c r="BJ196" s="269"/>
      <c r="BK196" s="269"/>
      <c r="BL196" s="269"/>
      <c r="BM196" s="269"/>
      <c r="BN196" s="269"/>
      <c r="BO196" s="269"/>
      <c r="BP196" s="269"/>
      <c r="BQ196" s="269"/>
      <c r="BR196" s="269"/>
      <c r="BS196" s="269"/>
      <c r="BT196" s="269"/>
      <c r="BU196" s="269"/>
      <c r="BV196" s="269"/>
      <c r="BW196" s="269"/>
      <c r="BX196" s="269"/>
      <c r="BY196" s="269"/>
      <c r="BZ196" s="269"/>
      <c r="CA196" s="269"/>
      <c r="CB196" s="269">
        <v>1</v>
      </c>
      <c r="CC196" s="836">
        <v>1</v>
      </c>
      <c r="CD196" s="855">
        <f t="shared" si="20"/>
        <v>1</v>
      </c>
      <c r="CE196" s="855">
        <f t="shared" si="21"/>
        <v>0</v>
      </c>
      <c r="CF196" s="269">
        <v>0.35299999999999998</v>
      </c>
      <c r="CG196" s="269" t="s">
        <v>6172</v>
      </c>
      <c r="CH196" s="269"/>
      <c r="CI196" s="269">
        <v>2.6499999999999999E-2</v>
      </c>
      <c r="CJ196" s="269">
        <v>13.318</v>
      </c>
      <c r="CK196" s="269" t="s">
        <v>1789</v>
      </c>
      <c r="CL196" s="269" t="s">
        <v>451</v>
      </c>
      <c r="CM196" s="269"/>
      <c r="CN196" s="269"/>
      <c r="CO196" s="269"/>
      <c r="CP196" s="269"/>
      <c r="CQ196" s="269">
        <v>5</v>
      </c>
      <c r="CR196" s="269" t="s">
        <v>451</v>
      </c>
      <c r="CS196" s="269" t="s">
        <v>451</v>
      </c>
      <c r="CT196" s="269" t="s">
        <v>451</v>
      </c>
      <c r="CU196" s="269" t="s">
        <v>451</v>
      </c>
      <c r="CV196" s="269" t="s">
        <v>451</v>
      </c>
      <c r="CW196" s="269" t="s">
        <v>451</v>
      </c>
      <c r="CX196" s="269" t="s">
        <v>451</v>
      </c>
      <c r="CY196" s="269" t="s">
        <v>451</v>
      </c>
      <c r="CZ196" s="269" t="s">
        <v>451</v>
      </c>
      <c r="DA196" s="269" t="s">
        <v>451</v>
      </c>
      <c r="DB196" s="269" t="s">
        <v>451</v>
      </c>
      <c r="DC196" s="269" t="s">
        <v>451</v>
      </c>
      <c r="DD196" s="269" t="s">
        <v>451</v>
      </c>
      <c r="DE196" s="269" t="s">
        <v>451</v>
      </c>
      <c r="DF196" s="269" t="s">
        <v>451</v>
      </c>
      <c r="DG196" s="269" t="s">
        <v>451</v>
      </c>
      <c r="DH196" s="269" t="s">
        <v>451</v>
      </c>
      <c r="DI196" s="269" t="s">
        <v>451</v>
      </c>
      <c r="DJ196" s="269" t="s">
        <v>451</v>
      </c>
      <c r="DK196" s="269" t="s">
        <v>451</v>
      </c>
      <c r="DL196" s="269" t="s">
        <v>451</v>
      </c>
      <c r="DM196" s="269" t="s">
        <v>451</v>
      </c>
      <c r="DN196" s="269" t="s">
        <v>451</v>
      </c>
      <c r="DO196" s="269" t="s">
        <v>451</v>
      </c>
      <c r="DP196" s="269" t="s">
        <v>451</v>
      </c>
      <c r="DQ196" s="269" t="s">
        <v>451</v>
      </c>
      <c r="DR196" s="269" t="s">
        <v>451</v>
      </c>
      <c r="DS196" s="269" t="s">
        <v>451</v>
      </c>
      <c r="DT196" s="269" t="s">
        <v>451</v>
      </c>
      <c r="DU196" s="269" t="s">
        <v>451</v>
      </c>
      <c r="DV196" s="269" t="s">
        <v>451</v>
      </c>
      <c r="DW196" s="269" t="s">
        <v>451</v>
      </c>
      <c r="DX196" s="269" t="s">
        <v>451</v>
      </c>
      <c r="DY196" s="269" t="s">
        <v>451</v>
      </c>
      <c r="DZ196" s="269" t="s">
        <v>451</v>
      </c>
      <c r="EA196" s="269" t="s">
        <v>451</v>
      </c>
      <c r="EB196" s="269" t="s">
        <v>451</v>
      </c>
      <c r="EC196" s="269" t="s">
        <v>451</v>
      </c>
      <c r="ED196" s="269" t="s">
        <v>451</v>
      </c>
      <c r="EE196" s="269" t="s">
        <v>451</v>
      </c>
      <c r="EF196" s="269" t="s">
        <v>451</v>
      </c>
      <c r="EG196" s="269" t="s">
        <v>451</v>
      </c>
      <c r="EH196" s="269" t="s">
        <v>457</v>
      </c>
      <c r="EI196" s="269" t="s">
        <v>6876</v>
      </c>
      <c r="EJ196" s="269">
        <v>4</v>
      </c>
      <c r="EK196" s="269" t="s">
        <v>451</v>
      </c>
      <c r="EL196" s="269" t="s">
        <v>451</v>
      </c>
      <c r="EM196" s="269" t="s">
        <v>451</v>
      </c>
      <c r="EN196" s="269"/>
      <c r="EO196" s="269"/>
      <c r="EP196" s="269"/>
      <c r="EQ196" s="269" t="s">
        <v>451</v>
      </c>
      <c r="ER196" s="269" t="s">
        <v>451</v>
      </c>
      <c r="ES196" s="269" t="s">
        <v>7007</v>
      </c>
      <c r="ET196" s="269" t="s">
        <v>7139</v>
      </c>
      <c r="EU196" s="269"/>
      <c r="EV196" s="269"/>
      <c r="EW196" s="269"/>
      <c r="EX196" s="269"/>
      <c r="EY196" s="269"/>
      <c r="EZ196" s="269"/>
      <c r="FA196" s="269" t="s">
        <v>7641</v>
      </c>
      <c r="FB196" s="269">
        <v>88166750528</v>
      </c>
      <c r="FC196" s="269" t="s">
        <v>8115</v>
      </c>
      <c r="FD196" s="269" t="s">
        <v>1871</v>
      </c>
      <c r="FE196" s="269" t="s">
        <v>1808</v>
      </c>
      <c r="FF196" s="269" t="s">
        <v>1809</v>
      </c>
    </row>
    <row r="197" spans="5:162" ht="56" customHeight="1" x14ac:dyDescent="0.2">
      <c r="E197" s="1101" t="s">
        <v>8717</v>
      </c>
      <c r="F197" s="1101" t="s">
        <v>8687</v>
      </c>
      <c r="G197" s="847" t="s">
        <v>50</v>
      </c>
      <c r="H197" s="847" t="s">
        <v>138</v>
      </c>
      <c r="I197" s="847"/>
      <c r="J197" s="836" t="s">
        <v>2875</v>
      </c>
      <c r="K197" s="834" t="s">
        <v>2876</v>
      </c>
      <c r="L197" s="848">
        <v>2017</v>
      </c>
      <c r="M197" s="849" t="s">
        <v>2877</v>
      </c>
      <c r="N197" s="849" t="s">
        <v>874</v>
      </c>
      <c r="O197" s="834" t="s">
        <v>2878</v>
      </c>
      <c r="P197" s="834"/>
      <c r="Q197" s="834" t="s">
        <v>2879</v>
      </c>
      <c r="R197" s="150" t="s">
        <v>2880</v>
      </c>
      <c r="S197" s="834" t="s">
        <v>492</v>
      </c>
      <c r="T197" s="834" t="s">
        <v>492</v>
      </c>
      <c r="U197" s="834" t="s">
        <v>492</v>
      </c>
      <c r="V197" s="834" t="s">
        <v>492</v>
      </c>
      <c r="W197" s="834" t="s">
        <v>492</v>
      </c>
      <c r="X197" s="834" t="s">
        <v>492</v>
      </c>
      <c r="Y197" s="834" t="s">
        <v>492</v>
      </c>
      <c r="Z197" s="834" t="s">
        <v>492</v>
      </c>
      <c r="AA197" s="834" t="s">
        <v>2881</v>
      </c>
      <c r="AB197" s="834" t="s">
        <v>2881</v>
      </c>
      <c r="AC197" s="834" t="s">
        <v>485</v>
      </c>
      <c r="AD197" s="834" t="s">
        <v>2882</v>
      </c>
      <c r="AE197" s="850">
        <f t="shared" si="23"/>
        <v>187.89999999999998</v>
      </c>
      <c r="AF197" s="850">
        <f t="shared" si="18"/>
        <v>187.89999999999998</v>
      </c>
      <c r="AG197" s="850">
        <f t="shared" si="19"/>
        <v>0</v>
      </c>
      <c r="AH197" s="850">
        <v>139.19999999999999</v>
      </c>
      <c r="AI197" s="851">
        <v>0.74080000000000001</v>
      </c>
      <c r="AJ197" s="851">
        <v>5.9999999999999995E-4</v>
      </c>
      <c r="AK197" s="850">
        <v>33.1</v>
      </c>
      <c r="AL197" s="851">
        <v>0.1762</v>
      </c>
      <c r="AM197" s="851"/>
      <c r="AN197" s="850">
        <v>14.6</v>
      </c>
      <c r="AO197" s="850"/>
      <c r="AP197" s="851">
        <v>7.7700000000000005E-2</v>
      </c>
      <c r="AQ197" s="850">
        <v>1</v>
      </c>
      <c r="AR197" s="850"/>
      <c r="AS197" s="851">
        <v>5.3E-3</v>
      </c>
      <c r="AT197" s="850"/>
      <c r="AU197" s="851" t="s">
        <v>492</v>
      </c>
      <c r="AV197" s="834" t="s">
        <v>492</v>
      </c>
      <c r="AW197" s="834" t="s">
        <v>492</v>
      </c>
      <c r="AX197" s="834" t="s">
        <v>492</v>
      </c>
      <c r="AY197" s="834" t="s">
        <v>489</v>
      </c>
      <c r="AZ197" s="834" t="s">
        <v>2883</v>
      </c>
      <c r="BA197" s="834" t="s">
        <v>492</v>
      </c>
      <c r="BB197" s="921">
        <f>9.411</f>
        <v>9.4109999999999996</v>
      </c>
      <c r="BC197" s="921">
        <v>179.5</v>
      </c>
      <c r="BD197" s="851">
        <v>6.9999999999999999E-4</v>
      </c>
      <c r="BE197" s="853">
        <v>794</v>
      </c>
      <c r="BF197" s="853">
        <v>234</v>
      </c>
      <c r="BG197" s="853">
        <v>213</v>
      </c>
      <c r="BH197" s="853">
        <v>3</v>
      </c>
      <c r="BI197" s="853">
        <v>17</v>
      </c>
      <c r="BJ197" s="853">
        <v>16</v>
      </c>
      <c r="BK197" s="853">
        <v>1</v>
      </c>
      <c r="BL197" s="853">
        <v>2</v>
      </c>
      <c r="BM197" s="853">
        <v>27</v>
      </c>
      <c r="BN197" s="853" t="s">
        <v>492</v>
      </c>
      <c r="BO197" s="853">
        <v>22</v>
      </c>
      <c r="BP197" s="853">
        <v>25</v>
      </c>
      <c r="BQ197" s="853" t="s">
        <v>492</v>
      </c>
      <c r="BR197" s="853">
        <v>22</v>
      </c>
      <c r="BS197" s="853">
        <v>23</v>
      </c>
      <c r="BT197" s="853">
        <v>59</v>
      </c>
      <c r="BU197" s="853">
        <v>1</v>
      </c>
      <c r="BV197" s="853" t="s">
        <v>492</v>
      </c>
      <c r="BW197" s="853">
        <v>2</v>
      </c>
      <c r="BX197" s="853" t="s">
        <v>492</v>
      </c>
      <c r="BY197" s="853">
        <v>5</v>
      </c>
      <c r="BZ197" s="853" t="s">
        <v>492</v>
      </c>
      <c r="CA197" s="853" t="s">
        <v>492</v>
      </c>
      <c r="CB197" s="853" t="s">
        <v>492</v>
      </c>
      <c r="CC197" s="854">
        <v>225</v>
      </c>
      <c r="CD197" s="855">
        <f t="shared" si="20"/>
        <v>225</v>
      </c>
      <c r="CE197" s="855">
        <f t="shared" si="21"/>
        <v>0</v>
      </c>
      <c r="CF197" s="850">
        <v>412.26299999999998</v>
      </c>
      <c r="CG197" s="834" t="s">
        <v>2884</v>
      </c>
      <c r="CH197" s="834" t="s">
        <v>492</v>
      </c>
      <c r="CI197" s="851">
        <v>0.4299</v>
      </c>
      <c r="CJ197" s="850">
        <v>958.99599999999998</v>
      </c>
      <c r="CK197" s="836" t="s">
        <v>2885</v>
      </c>
      <c r="CL197" s="834" t="s">
        <v>489</v>
      </c>
      <c r="CM197" s="834" t="s">
        <v>2886</v>
      </c>
      <c r="CN197" s="834" t="s">
        <v>2887</v>
      </c>
      <c r="CO197" s="853">
        <v>4</v>
      </c>
      <c r="CP197" s="853" t="s">
        <v>492</v>
      </c>
      <c r="CQ197" s="853" t="s">
        <v>492</v>
      </c>
      <c r="CR197" s="834" t="s">
        <v>489</v>
      </c>
      <c r="CS197" s="834" t="s">
        <v>2888</v>
      </c>
      <c r="CT197" s="853">
        <v>37657</v>
      </c>
      <c r="CU197" s="834" t="s">
        <v>489</v>
      </c>
      <c r="CV197" s="834" t="s">
        <v>2889</v>
      </c>
      <c r="CW197" s="853">
        <v>652</v>
      </c>
      <c r="CX197" s="834" t="s">
        <v>492</v>
      </c>
      <c r="CY197" s="834" t="s">
        <v>492</v>
      </c>
      <c r="CZ197" s="853" t="s">
        <v>492</v>
      </c>
      <c r="DA197" s="834" t="s">
        <v>492</v>
      </c>
      <c r="DB197" s="834" t="s">
        <v>492</v>
      </c>
      <c r="DC197" s="853" t="s">
        <v>492</v>
      </c>
      <c r="DD197" s="834" t="s">
        <v>492</v>
      </c>
      <c r="DE197" s="834" t="s">
        <v>492</v>
      </c>
      <c r="DF197" s="853" t="s">
        <v>492</v>
      </c>
      <c r="DG197" s="834" t="s">
        <v>492</v>
      </c>
      <c r="DH197" s="834" t="s">
        <v>492</v>
      </c>
      <c r="DI197" s="853" t="s">
        <v>492</v>
      </c>
      <c r="DJ197" s="834" t="s">
        <v>492</v>
      </c>
      <c r="DK197" s="834" t="s">
        <v>492</v>
      </c>
      <c r="DL197" s="853" t="s">
        <v>492</v>
      </c>
      <c r="DM197" s="834" t="s">
        <v>492</v>
      </c>
      <c r="DN197" s="834" t="s">
        <v>492</v>
      </c>
      <c r="DO197" s="853" t="s">
        <v>492</v>
      </c>
      <c r="DP197" s="834" t="s">
        <v>492</v>
      </c>
      <c r="DQ197" s="834" t="s">
        <v>492</v>
      </c>
      <c r="DR197" s="853" t="s">
        <v>492</v>
      </c>
      <c r="DS197" s="834" t="s">
        <v>489</v>
      </c>
      <c r="DT197" s="834" t="s">
        <v>2890</v>
      </c>
      <c r="DU197" s="853">
        <v>22308</v>
      </c>
      <c r="DV197" s="853" t="s">
        <v>492</v>
      </c>
      <c r="DW197" s="853" t="s">
        <v>492</v>
      </c>
      <c r="DX197" s="853" t="s">
        <v>492</v>
      </c>
      <c r="DY197" s="853" t="s">
        <v>492</v>
      </c>
      <c r="DZ197" s="853" t="s">
        <v>492</v>
      </c>
      <c r="EA197" s="853" t="s">
        <v>492</v>
      </c>
      <c r="EB197" s="853" t="s">
        <v>492</v>
      </c>
      <c r="EC197" s="853" t="s">
        <v>492</v>
      </c>
      <c r="ED197" s="853" t="s">
        <v>492</v>
      </c>
      <c r="EE197" s="853" t="s">
        <v>492</v>
      </c>
      <c r="EF197" s="853" t="s">
        <v>492</v>
      </c>
      <c r="EG197" s="853" t="s">
        <v>492</v>
      </c>
      <c r="EH197" s="853" t="s">
        <v>492</v>
      </c>
      <c r="EI197" s="853" t="s">
        <v>492</v>
      </c>
      <c r="EJ197" s="853" t="s">
        <v>492</v>
      </c>
      <c r="EK197" s="853" t="s">
        <v>492</v>
      </c>
      <c r="EL197" s="853" t="s">
        <v>492</v>
      </c>
      <c r="EM197" s="853" t="s">
        <v>492</v>
      </c>
      <c r="EN197" s="834" t="s">
        <v>2891</v>
      </c>
      <c r="EO197" s="834" t="s">
        <v>2892</v>
      </c>
      <c r="EP197" s="853">
        <v>234</v>
      </c>
      <c r="EQ197" s="834" t="s">
        <v>492</v>
      </c>
      <c r="ER197" s="834" t="s">
        <v>492</v>
      </c>
      <c r="ES197" s="150" t="s">
        <v>2893</v>
      </c>
      <c r="ET197" s="834" t="s">
        <v>492</v>
      </c>
      <c r="EU197" s="834" t="s">
        <v>492</v>
      </c>
      <c r="EV197" s="834" t="s">
        <v>492</v>
      </c>
      <c r="EW197" s="834" t="s">
        <v>492</v>
      </c>
      <c r="EX197" s="834" t="s">
        <v>2894</v>
      </c>
      <c r="EY197" s="834">
        <v>30</v>
      </c>
      <c r="EZ197" s="834">
        <v>755</v>
      </c>
      <c r="FA197" s="834" t="s">
        <v>2895</v>
      </c>
      <c r="FB197" s="834" t="s">
        <v>2896</v>
      </c>
      <c r="FC197" s="150" t="s">
        <v>2897</v>
      </c>
      <c r="FD197" s="834" t="s">
        <v>492</v>
      </c>
      <c r="FE197" s="834" t="s">
        <v>492</v>
      </c>
      <c r="FF197" s="834" t="s">
        <v>492</v>
      </c>
    </row>
    <row r="198" spans="5:162" ht="81" customHeight="1" x14ac:dyDescent="0.2">
      <c r="E198" s="1101" t="s">
        <v>8718</v>
      </c>
      <c r="F198" s="1101" t="s">
        <v>8687</v>
      </c>
      <c r="G198" s="847" t="s">
        <v>51</v>
      </c>
      <c r="H198" s="847" t="s">
        <v>139</v>
      </c>
      <c r="I198" s="847"/>
      <c r="J198" s="899" t="s">
        <v>2231</v>
      </c>
      <c r="K198" s="834" t="s">
        <v>451</v>
      </c>
      <c r="L198" s="834">
        <v>2018</v>
      </c>
      <c r="M198" s="834" t="s">
        <v>2232</v>
      </c>
      <c r="N198" s="985" t="s">
        <v>1540</v>
      </c>
      <c r="O198" s="899" t="s">
        <v>8417</v>
      </c>
      <c r="P198" s="899"/>
      <c r="Q198" s="834" t="s">
        <v>2233</v>
      </c>
      <c r="R198" s="986" t="s">
        <v>2234</v>
      </c>
      <c r="S198" s="834" t="s">
        <v>451</v>
      </c>
      <c r="T198" s="834" t="s">
        <v>451</v>
      </c>
      <c r="U198" s="834" t="s">
        <v>451</v>
      </c>
      <c r="V198" s="834" t="s">
        <v>451</v>
      </c>
      <c r="W198" s="834" t="s">
        <v>451</v>
      </c>
      <c r="X198" s="834" t="s">
        <v>451</v>
      </c>
      <c r="Y198" s="834" t="s">
        <v>451</v>
      </c>
      <c r="Z198" s="834" t="s">
        <v>451</v>
      </c>
      <c r="AA198" s="834" t="s">
        <v>2235</v>
      </c>
      <c r="AB198" s="834" t="s">
        <v>2235</v>
      </c>
      <c r="AC198" s="834" t="s">
        <v>2236</v>
      </c>
      <c r="AD198" s="834" t="s">
        <v>2237</v>
      </c>
      <c r="AE198" s="850">
        <f>SUM(AH198,AK198,AN198,AQ198,AT198)</f>
        <v>1303.47850851</v>
      </c>
      <c r="AF198" s="850">
        <f>AH198+AK198+AN198+AO198+AQ198+AR198+AT198</f>
        <v>1303.47850851</v>
      </c>
      <c r="AG198" s="850">
        <f t="shared" si="19"/>
        <v>0</v>
      </c>
      <c r="AH198" s="987">
        <f>529.8905+32+95+5.04</f>
        <v>661.93049999999994</v>
      </c>
      <c r="AI198" s="851">
        <f>AH198/AE198</f>
        <v>0.50781849925293321</v>
      </c>
      <c r="AJ198" s="851">
        <v>4.9500000000000004E-3</v>
      </c>
      <c r="AK198" s="987">
        <f>61.17536118+1.316+4.0301839</f>
        <v>66.52154508000001</v>
      </c>
      <c r="AL198" s="851">
        <f>AK198/AE198</f>
        <v>5.1033864114906249E-2</v>
      </c>
      <c r="AM198" s="851"/>
      <c r="AN198" s="987">
        <v>0.13646343</v>
      </c>
      <c r="AO198" s="987"/>
      <c r="AP198" s="851">
        <f>AN198/AE198</f>
        <v>1.0469173761521445E-4</v>
      </c>
      <c r="AQ198" s="987">
        <v>0</v>
      </c>
      <c r="AR198" s="987"/>
      <c r="AS198" s="851">
        <v>0</v>
      </c>
      <c r="AT198" s="957">
        <f>70+504.89</f>
        <v>574.89</v>
      </c>
      <c r="AU198" s="851">
        <f>AT198/AE198</f>
        <v>0.44104294489454526</v>
      </c>
      <c r="AV198" s="834" t="s">
        <v>2238</v>
      </c>
      <c r="AW198" s="834" t="s">
        <v>881</v>
      </c>
      <c r="AX198" s="834" t="s">
        <v>2235</v>
      </c>
      <c r="AY198" s="834" t="s">
        <v>451</v>
      </c>
      <c r="AZ198" s="834" t="s">
        <v>451</v>
      </c>
      <c r="BA198" s="834" t="s">
        <v>451</v>
      </c>
      <c r="BB198" s="988" t="s">
        <v>451</v>
      </c>
      <c r="BC198" s="987">
        <f>494.4385+25+250</f>
        <v>769.43849999999998</v>
      </c>
      <c r="BD198" s="851">
        <v>5.79E-3</v>
      </c>
      <c r="BE198" s="834"/>
      <c r="BF198" s="834" t="s">
        <v>451</v>
      </c>
      <c r="BG198" s="834">
        <f>106+28</f>
        <v>134</v>
      </c>
      <c r="BH198" s="834">
        <v>0</v>
      </c>
      <c r="BI198" s="834">
        <v>0</v>
      </c>
      <c r="BJ198" s="834">
        <v>0</v>
      </c>
      <c r="BK198" s="834">
        <v>0</v>
      </c>
      <c r="BL198" s="834">
        <v>0</v>
      </c>
      <c r="BM198" s="834">
        <v>0</v>
      </c>
      <c r="BN198" s="834">
        <v>0</v>
      </c>
      <c r="BO198" s="834">
        <v>0</v>
      </c>
      <c r="BP198" s="834">
        <v>0</v>
      </c>
      <c r="BQ198" s="834">
        <v>28</v>
      </c>
      <c r="BR198" s="834">
        <v>54</v>
      </c>
      <c r="BS198" s="834">
        <v>52</v>
      </c>
      <c r="BT198" s="834">
        <v>0</v>
      </c>
      <c r="BU198" s="834">
        <v>0</v>
      </c>
      <c r="BV198" s="834">
        <v>0</v>
      </c>
      <c r="BW198" s="834">
        <v>0</v>
      </c>
      <c r="BX198" s="834">
        <v>0</v>
      </c>
      <c r="BY198" s="834">
        <v>0</v>
      </c>
      <c r="BZ198" s="834">
        <v>0</v>
      </c>
      <c r="CA198" s="834">
        <v>0</v>
      </c>
      <c r="CB198" s="834">
        <v>0</v>
      </c>
      <c r="CC198" s="854">
        <f t="shared" ref="CC198:CC233" si="25">SUM(BH198:CB198)</f>
        <v>134</v>
      </c>
      <c r="CD198" s="855">
        <f t="shared" si="20"/>
        <v>134</v>
      </c>
      <c r="CE198" s="855">
        <f t="shared" si="21"/>
        <v>0</v>
      </c>
      <c r="CF198" s="834"/>
      <c r="CG198" s="834" t="s">
        <v>451</v>
      </c>
      <c r="CH198" s="834" t="s">
        <v>451</v>
      </c>
      <c r="CI198" s="834" t="s">
        <v>451</v>
      </c>
      <c r="CJ198" s="834">
        <v>1903.7</v>
      </c>
      <c r="CK198" s="989" t="s">
        <v>2239</v>
      </c>
      <c r="CL198" s="834" t="s">
        <v>451</v>
      </c>
      <c r="CM198" s="834" t="s">
        <v>451</v>
      </c>
      <c r="CN198" s="834" t="s">
        <v>451</v>
      </c>
      <c r="CO198" s="834">
        <v>0</v>
      </c>
      <c r="CP198" s="834">
        <v>0</v>
      </c>
      <c r="CQ198" s="834">
        <v>0</v>
      </c>
      <c r="CR198" s="834" t="s">
        <v>451</v>
      </c>
      <c r="CS198" s="834" t="s">
        <v>451</v>
      </c>
      <c r="CT198" s="834" t="s">
        <v>451</v>
      </c>
      <c r="CU198" s="834" t="s">
        <v>451</v>
      </c>
      <c r="CV198" s="834" t="s">
        <v>451</v>
      </c>
      <c r="CW198" s="834" t="s">
        <v>451</v>
      </c>
      <c r="CX198" s="834" t="s">
        <v>451</v>
      </c>
      <c r="CY198" s="834" t="s">
        <v>451</v>
      </c>
      <c r="CZ198" s="834" t="s">
        <v>451</v>
      </c>
      <c r="DA198" s="834" t="s">
        <v>451</v>
      </c>
      <c r="DB198" s="834" t="s">
        <v>451</v>
      </c>
      <c r="DC198" s="834" t="s">
        <v>451</v>
      </c>
      <c r="DD198" s="834" t="s">
        <v>451</v>
      </c>
      <c r="DE198" s="834" t="s">
        <v>451</v>
      </c>
      <c r="DF198" s="834" t="s">
        <v>451</v>
      </c>
      <c r="DG198" s="834" t="s">
        <v>451</v>
      </c>
      <c r="DH198" s="834" t="s">
        <v>451</v>
      </c>
      <c r="DI198" s="834" t="s">
        <v>451</v>
      </c>
      <c r="DJ198" s="834" t="s">
        <v>451</v>
      </c>
      <c r="DK198" s="834" t="s">
        <v>451</v>
      </c>
      <c r="DL198" s="834" t="s">
        <v>451</v>
      </c>
      <c r="DM198" s="834" t="s">
        <v>457</v>
      </c>
      <c r="DN198" s="834" t="s">
        <v>2240</v>
      </c>
      <c r="DO198" s="853">
        <v>128699</v>
      </c>
      <c r="DP198" s="834" t="s">
        <v>457</v>
      </c>
      <c r="DQ198" s="834" t="s">
        <v>2241</v>
      </c>
      <c r="DR198" s="853">
        <f>DO198</f>
        <v>128699</v>
      </c>
      <c r="DS198" s="834" t="s">
        <v>451</v>
      </c>
      <c r="DT198" s="834" t="s">
        <v>451</v>
      </c>
      <c r="DU198" s="834" t="s">
        <v>451</v>
      </c>
      <c r="DV198" s="834" t="s">
        <v>451</v>
      </c>
      <c r="DW198" s="834" t="s">
        <v>451</v>
      </c>
      <c r="DX198" s="834" t="s">
        <v>451</v>
      </c>
      <c r="DY198" s="834" t="s">
        <v>451</v>
      </c>
      <c r="DZ198" s="834" t="s">
        <v>451</v>
      </c>
      <c r="EA198" s="834" t="s">
        <v>451</v>
      </c>
      <c r="EB198" s="834" t="s">
        <v>451</v>
      </c>
      <c r="EC198" s="834" t="s">
        <v>451</v>
      </c>
      <c r="ED198" s="834" t="s">
        <v>451</v>
      </c>
      <c r="EE198" s="834" t="s">
        <v>451</v>
      </c>
      <c r="EF198" s="834" t="s">
        <v>451</v>
      </c>
      <c r="EG198" s="834" t="s">
        <v>451</v>
      </c>
      <c r="EH198" s="834" t="s">
        <v>451</v>
      </c>
      <c r="EI198" s="834" t="s">
        <v>451</v>
      </c>
      <c r="EJ198" s="834" t="s">
        <v>451</v>
      </c>
      <c r="EK198" s="834" t="s">
        <v>451</v>
      </c>
      <c r="EL198" s="834" t="s">
        <v>451</v>
      </c>
      <c r="EM198" s="834" t="s">
        <v>451</v>
      </c>
      <c r="EN198" s="899" t="s">
        <v>2242</v>
      </c>
      <c r="EO198" s="834" t="s">
        <v>2243</v>
      </c>
      <c r="EP198" s="834">
        <v>53</v>
      </c>
      <c r="EQ198" s="834" t="s">
        <v>451</v>
      </c>
      <c r="ER198" s="834" t="s">
        <v>451</v>
      </c>
      <c r="ES198" s="834" t="s">
        <v>451</v>
      </c>
      <c r="ET198" s="834" t="s">
        <v>451</v>
      </c>
      <c r="EU198" s="834" t="s">
        <v>451</v>
      </c>
      <c r="EV198" s="834" t="s">
        <v>451</v>
      </c>
      <c r="EW198" s="834" t="s">
        <v>451</v>
      </c>
      <c r="EX198" s="834" t="s">
        <v>451</v>
      </c>
      <c r="EY198" s="834" t="s">
        <v>451</v>
      </c>
      <c r="EZ198" s="834" t="s">
        <v>451</v>
      </c>
      <c r="FA198" s="834" t="s">
        <v>2244</v>
      </c>
      <c r="FB198" s="834" t="s">
        <v>2245</v>
      </c>
      <c r="FC198" s="877" t="s">
        <v>2246</v>
      </c>
      <c r="FD198" s="834" t="s">
        <v>2247</v>
      </c>
      <c r="FE198" s="834" t="s">
        <v>2248</v>
      </c>
      <c r="FF198" s="877" t="s">
        <v>2249</v>
      </c>
    </row>
    <row r="199" spans="5:162" ht="72" customHeight="1" x14ac:dyDescent="0.2">
      <c r="E199" s="1101" t="s">
        <v>8717</v>
      </c>
      <c r="F199" s="1101" t="s">
        <v>8687</v>
      </c>
      <c r="G199" s="847" t="s">
        <v>51</v>
      </c>
      <c r="H199" s="847" t="s">
        <v>139</v>
      </c>
      <c r="I199" s="847"/>
      <c r="J199" s="899" t="s">
        <v>2250</v>
      </c>
      <c r="K199" s="899" t="s">
        <v>2251</v>
      </c>
      <c r="L199" s="848">
        <v>2021</v>
      </c>
      <c r="M199" s="848" t="s">
        <v>2252</v>
      </c>
      <c r="N199" s="985" t="s">
        <v>852</v>
      </c>
      <c r="O199" s="899" t="s">
        <v>2253</v>
      </c>
      <c r="P199" s="899"/>
      <c r="Q199" s="834" t="s">
        <v>2254</v>
      </c>
      <c r="R199" s="990" t="s">
        <v>2255</v>
      </c>
      <c r="S199" s="834" t="s">
        <v>451</v>
      </c>
      <c r="T199" s="834" t="s">
        <v>451</v>
      </c>
      <c r="U199" s="834" t="s">
        <v>451</v>
      </c>
      <c r="V199" s="834" t="s">
        <v>451</v>
      </c>
      <c r="W199" s="834" t="s">
        <v>451</v>
      </c>
      <c r="X199" s="834" t="s">
        <v>451</v>
      </c>
      <c r="Y199" s="834"/>
      <c r="Z199" s="989"/>
      <c r="AA199" s="834" t="s">
        <v>2256</v>
      </c>
      <c r="AB199" s="834" t="s">
        <v>2235</v>
      </c>
      <c r="AC199" s="834" t="s">
        <v>553</v>
      </c>
      <c r="AD199" s="834" t="s">
        <v>2237</v>
      </c>
      <c r="AE199" s="850">
        <v>20.542000000000002</v>
      </c>
      <c r="AF199" s="850">
        <f t="shared" si="18"/>
        <v>20.542134380000004</v>
      </c>
      <c r="AG199" s="850">
        <f t="shared" si="19"/>
        <v>1.3438000000220995E-4</v>
      </c>
      <c r="AH199" s="857">
        <f>17.37113438</f>
        <v>17.371134380000001</v>
      </c>
      <c r="AI199" s="851">
        <f>AH199/AE199</f>
        <v>0.84563987829812093</v>
      </c>
      <c r="AJ199" s="851">
        <v>1.2999999999999999E-4</v>
      </c>
      <c r="AK199" s="850">
        <v>2.282</v>
      </c>
      <c r="AL199" s="851">
        <f>AK199/AE199</f>
        <v>0.11108947522149741</v>
      </c>
      <c r="AM199" s="851"/>
      <c r="AN199" s="850">
        <v>0.35</v>
      </c>
      <c r="AO199" s="850"/>
      <c r="AP199" s="851">
        <f>AN199/AE199</f>
        <v>1.7038263070781809E-2</v>
      </c>
      <c r="AQ199" s="850">
        <v>0.53900000000000003</v>
      </c>
      <c r="AR199" s="850"/>
      <c r="AS199" s="851">
        <f>AQ199/AE199</f>
        <v>2.6238925129003991E-2</v>
      </c>
      <c r="AT199" s="850"/>
      <c r="AU199" s="851" t="s">
        <v>451</v>
      </c>
      <c r="AV199" s="899" t="s">
        <v>451</v>
      </c>
      <c r="AW199" s="834" t="s">
        <v>451</v>
      </c>
      <c r="AX199" s="834" t="s">
        <v>451</v>
      </c>
      <c r="AY199" s="834" t="s">
        <v>457</v>
      </c>
      <c r="AZ199" s="834" t="s">
        <v>2257</v>
      </c>
      <c r="BA199" s="989" t="s">
        <v>451</v>
      </c>
      <c r="BB199" s="834" t="s">
        <v>2258</v>
      </c>
      <c r="BC199" s="987">
        <v>63.8</v>
      </c>
      <c r="BD199" s="834">
        <v>4.8000000000000001E-2</v>
      </c>
      <c r="BE199" s="853"/>
      <c r="BF199" s="853">
        <v>35</v>
      </c>
      <c r="BG199" s="853">
        <v>15</v>
      </c>
      <c r="BH199" s="853">
        <v>0</v>
      </c>
      <c r="BI199" s="853">
        <v>0</v>
      </c>
      <c r="BJ199" s="853">
        <v>0</v>
      </c>
      <c r="BK199" s="853">
        <v>0</v>
      </c>
      <c r="BL199" s="853">
        <v>0</v>
      </c>
      <c r="BM199" s="853">
        <v>0</v>
      </c>
      <c r="BN199" s="853">
        <v>0</v>
      </c>
      <c r="BO199" s="853">
        <v>0</v>
      </c>
      <c r="BP199" s="853">
        <v>0</v>
      </c>
      <c r="BQ199" s="853">
        <v>0</v>
      </c>
      <c r="BR199" s="853">
        <v>5</v>
      </c>
      <c r="BS199" s="853">
        <v>9</v>
      </c>
      <c r="BT199" s="853">
        <v>0</v>
      </c>
      <c r="BU199" s="853">
        <v>0</v>
      </c>
      <c r="BV199" s="853">
        <v>0</v>
      </c>
      <c r="BW199" s="853">
        <v>0</v>
      </c>
      <c r="BX199" s="853">
        <v>0</v>
      </c>
      <c r="BY199" s="853">
        <v>0</v>
      </c>
      <c r="BZ199" s="853">
        <v>0</v>
      </c>
      <c r="CA199" s="853">
        <v>0</v>
      </c>
      <c r="CB199" s="853">
        <v>0</v>
      </c>
      <c r="CC199" s="854">
        <f t="shared" si="25"/>
        <v>14</v>
      </c>
      <c r="CD199" s="855">
        <f t="shared" si="20"/>
        <v>14</v>
      </c>
      <c r="CE199" s="855">
        <f t="shared" si="21"/>
        <v>0</v>
      </c>
      <c r="CF199" s="850">
        <v>30.873000000000001</v>
      </c>
      <c r="CG199" s="834" t="s">
        <v>451</v>
      </c>
      <c r="CH199" s="834" t="s">
        <v>451</v>
      </c>
      <c r="CI199" s="851">
        <f>CF199/CJ199</f>
        <v>1.6217579156105954E-2</v>
      </c>
      <c r="CJ199" s="834">
        <v>1903.675</v>
      </c>
      <c r="CK199" s="989" t="s">
        <v>2239</v>
      </c>
      <c r="CL199" s="834" t="s">
        <v>451</v>
      </c>
      <c r="CM199" s="834" t="s">
        <v>451</v>
      </c>
      <c r="CN199" s="834" t="s">
        <v>451</v>
      </c>
      <c r="CO199" s="853">
        <v>0</v>
      </c>
      <c r="CP199" s="853">
        <v>0</v>
      </c>
      <c r="CQ199" s="853">
        <v>3</v>
      </c>
      <c r="CR199" s="834" t="s">
        <v>457</v>
      </c>
      <c r="CS199" s="834" t="s">
        <v>2259</v>
      </c>
      <c r="CT199" s="853">
        <v>4906</v>
      </c>
      <c r="CU199" s="834" t="s">
        <v>457</v>
      </c>
      <c r="CV199" s="834" t="s">
        <v>463</v>
      </c>
      <c r="CW199" s="853">
        <v>13570</v>
      </c>
      <c r="CX199" s="853" t="s">
        <v>451</v>
      </c>
      <c r="CY199" s="853" t="s">
        <v>451</v>
      </c>
      <c r="CZ199" s="853" t="s">
        <v>451</v>
      </c>
      <c r="DA199" s="853" t="s">
        <v>451</v>
      </c>
      <c r="DB199" s="853" t="s">
        <v>451</v>
      </c>
      <c r="DC199" s="853" t="s">
        <v>451</v>
      </c>
      <c r="DD199" s="834" t="s">
        <v>451</v>
      </c>
      <c r="DE199" s="834" t="s">
        <v>451</v>
      </c>
      <c r="DF199" s="853" t="s">
        <v>451</v>
      </c>
      <c r="DG199" s="834" t="s">
        <v>451</v>
      </c>
      <c r="DH199" s="834" t="s">
        <v>451</v>
      </c>
      <c r="DI199" s="853" t="s">
        <v>451</v>
      </c>
      <c r="DJ199" s="834" t="s">
        <v>451</v>
      </c>
      <c r="DK199" s="834" t="s">
        <v>451</v>
      </c>
      <c r="DL199" s="834" t="s">
        <v>451</v>
      </c>
      <c r="DM199" s="834" t="s">
        <v>451</v>
      </c>
      <c r="DN199" s="834" t="s">
        <v>451</v>
      </c>
      <c r="DO199" s="834" t="s">
        <v>451</v>
      </c>
      <c r="DP199" s="834" t="s">
        <v>451</v>
      </c>
      <c r="DQ199" s="834" t="s">
        <v>451</v>
      </c>
      <c r="DR199" s="834" t="s">
        <v>451</v>
      </c>
      <c r="DS199" s="834" t="s">
        <v>451</v>
      </c>
      <c r="DT199" s="834" t="s">
        <v>451</v>
      </c>
      <c r="DU199" s="834" t="s">
        <v>451</v>
      </c>
      <c r="DV199" s="853" t="s">
        <v>451</v>
      </c>
      <c r="DW199" s="834" t="s">
        <v>451</v>
      </c>
      <c r="DX199" s="834" t="s">
        <v>451</v>
      </c>
      <c r="DY199" s="834" t="s">
        <v>451</v>
      </c>
      <c r="DZ199" s="834" t="s">
        <v>451</v>
      </c>
      <c r="EA199" s="834" t="s">
        <v>451</v>
      </c>
      <c r="EB199" s="834" t="s">
        <v>451</v>
      </c>
      <c r="EC199" s="834" t="s">
        <v>451</v>
      </c>
      <c r="ED199" s="834" t="s">
        <v>451</v>
      </c>
      <c r="EE199" s="834" t="s">
        <v>451</v>
      </c>
      <c r="EF199" s="834" t="s">
        <v>451</v>
      </c>
      <c r="EG199" s="834" t="s">
        <v>451</v>
      </c>
      <c r="EH199" s="853" t="s">
        <v>451</v>
      </c>
      <c r="EI199" s="834" t="s">
        <v>451</v>
      </c>
      <c r="EJ199" s="834" t="s">
        <v>451</v>
      </c>
      <c r="EK199" s="834" t="s">
        <v>451</v>
      </c>
      <c r="EL199" s="834" t="s">
        <v>451</v>
      </c>
      <c r="EM199" s="834" t="s">
        <v>451</v>
      </c>
      <c r="EN199" s="899" t="s">
        <v>2260</v>
      </c>
      <c r="EO199" s="834" t="s">
        <v>2261</v>
      </c>
      <c r="EP199" s="853">
        <v>35</v>
      </c>
      <c r="EQ199" s="834" t="s">
        <v>451</v>
      </c>
      <c r="ER199" s="834" t="s">
        <v>451</v>
      </c>
      <c r="ES199" s="991" t="s">
        <v>2262</v>
      </c>
      <c r="ET199" s="991" t="s">
        <v>2263</v>
      </c>
      <c r="EU199" s="991" t="s">
        <v>2264</v>
      </c>
      <c r="EV199" s="834" t="s">
        <v>2265</v>
      </c>
      <c r="EW199" s="834" t="s">
        <v>2266</v>
      </c>
      <c r="EX199" s="834" t="s">
        <v>2267</v>
      </c>
      <c r="EY199" s="834">
        <v>6</v>
      </c>
      <c r="EZ199" s="834">
        <v>156</v>
      </c>
      <c r="FA199" s="834" t="s">
        <v>2247</v>
      </c>
      <c r="FB199" s="834" t="s">
        <v>2248</v>
      </c>
      <c r="FC199" s="877" t="s">
        <v>2249</v>
      </c>
      <c r="FD199" s="834" t="s">
        <v>2247</v>
      </c>
      <c r="FE199" s="834" t="s">
        <v>2248</v>
      </c>
      <c r="FF199" s="877" t="s">
        <v>2249</v>
      </c>
    </row>
    <row r="200" spans="5:162" ht="82" customHeight="1" x14ac:dyDescent="0.2">
      <c r="E200" s="1101" t="s">
        <v>8719</v>
      </c>
      <c r="F200" s="1101" t="s">
        <v>8687</v>
      </c>
      <c r="G200" s="847" t="s">
        <v>51</v>
      </c>
      <c r="H200" s="847" t="s">
        <v>139</v>
      </c>
      <c r="I200" s="847"/>
      <c r="J200" s="280" t="s">
        <v>2268</v>
      </c>
      <c r="K200" s="280" t="s">
        <v>2268</v>
      </c>
      <c r="L200" s="848">
        <v>2020</v>
      </c>
      <c r="M200" s="849">
        <v>44197</v>
      </c>
      <c r="N200" s="849">
        <v>44561</v>
      </c>
      <c r="O200" s="848" t="s">
        <v>2269</v>
      </c>
      <c r="P200" s="848"/>
      <c r="Q200" s="834" t="s">
        <v>2270</v>
      </c>
      <c r="R200" s="992" t="s">
        <v>2271</v>
      </c>
      <c r="S200" s="280" t="s">
        <v>451</v>
      </c>
      <c r="T200" s="280" t="s">
        <v>451</v>
      </c>
      <c r="U200" s="280" t="s">
        <v>451</v>
      </c>
      <c r="V200" s="280" t="s">
        <v>451</v>
      </c>
      <c r="W200" s="280" t="s">
        <v>451</v>
      </c>
      <c r="X200" s="280" t="s">
        <v>451</v>
      </c>
      <c r="Y200" s="280" t="s">
        <v>451</v>
      </c>
      <c r="Z200" s="280" t="s">
        <v>451</v>
      </c>
      <c r="AA200" s="280" t="s">
        <v>451</v>
      </c>
      <c r="AB200" s="280" t="s">
        <v>2272</v>
      </c>
      <c r="AC200" s="280" t="s">
        <v>553</v>
      </c>
      <c r="AD200" s="280" t="s">
        <v>2237</v>
      </c>
      <c r="AE200" s="861">
        <f>SUM(AH200,AK200,AN200,AQ200,AT200)</f>
        <v>43.711515296804507</v>
      </c>
      <c r="AF200" s="850">
        <f t="shared" ref="AF200:AF263" si="26">AH200+AK200+AN200+AO200+AQ200+AR200+AT200</f>
        <v>43.711515296804507</v>
      </c>
      <c r="AG200" s="850">
        <f t="shared" ref="AG200:AG263" si="27">AF200-AE200</f>
        <v>0</v>
      </c>
      <c r="AH200" s="861">
        <f>(961986.73+654153.28)/1000000</f>
        <v>1.6161400100000001</v>
      </c>
      <c r="AI200" s="869">
        <f>1.616/(6.40178731+32.70757677+4.125+0+0.477072)</f>
        <v>3.6969730233580557E-2</v>
      </c>
      <c r="AJ200" s="869">
        <v>3.2000000000000003E-4</v>
      </c>
      <c r="AK200" s="861">
        <f>6.40178731/70*30+(13.10624304+17.9013306)/96*4+1.70000313/95*5</f>
        <v>4.1250792168045107</v>
      </c>
      <c r="AL200" s="869">
        <f>4.125/(6.40178731+32.70757677+4.125+0+0.477072)</f>
        <v>9.4368896790544415E-2</v>
      </c>
      <c r="AM200" s="869"/>
      <c r="AN200" s="861">
        <v>0.155225</v>
      </c>
      <c r="AO200" s="861"/>
      <c r="AP200" s="869">
        <f>0.155225/(6.40178731+32.70757677+4.125+0+0.477072)</f>
        <v>3.5511301828635776E-3</v>
      </c>
      <c r="AQ200" s="861">
        <v>0.32184699999999999</v>
      </c>
      <c r="AR200" s="861"/>
      <c r="AS200" s="869">
        <f>0.321847/(6.40178731+32.70757677+4.125+0+0.477072)</f>
        <v>7.3629930485688121E-3</v>
      </c>
      <c r="AT200" s="861">
        <f>5.43980058+32.05342349</f>
        <v>37.493224069999997</v>
      </c>
      <c r="AU200" s="869">
        <f>37.493/(6.40178731+32.70757677+4.125+0+0.477072)</f>
        <v>0.857738920574032</v>
      </c>
      <c r="AV200" s="280" t="s">
        <v>2273</v>
      </c>
      <c r="AW200" s="280" t="s">
        <v>488</v>
      </c>
      <c r="AX200" s="280" t="s">
        <v>2272</v>
      </c>
      <c r="AY200" s="280" t="s">
        <v>457</v>
      </c>
      <c r="AZ200" s="280" t="s">
        <v>2274</v>
      </c>
      <c r="BA200" s="280" t="s">
        <v>451</v>
      </c>
      <c r="BB200" s="861">
        <v>0.477072</v>
      </c>
      <c r="BC200" s="973">
        <v>2.4E-2</v>
      </c>
      <c r="BD200" s="993">
        <v>1.8E-7</v>
      </c>
      <c r="BE200" s="866"/>
      <c r="BF200" s="866">
        <f>7+2</f>
        <v>9</v>
      </c>
      <c r="BG200" s="866">
        <f>2+5</f>
        <v>7</v>
      </c>
      <c r="BH200" s="866">
        <v>0</v>
      </c>
      <c r="BI200" s="866">
        <v>0</v>
      </c>
      <c r="BJ200" s="866">
        <v>0</v>
      </c>
      <c r="BK200" s="866">
        <v>0</v>
      </c>
      <c r="BL200" s="866">
        <v>0</v>
      </c>
      <c r="BM200" s="866">
        <v>0</v>
      </c>
      <c r="BN200" s="866">
        <v>0</v>
      </c>
      <c r="BO200" s="866">
        <v>0</v>
      </c>
      <c r="BP200" s="866">
        <v>3</v>
      </c>
      <c r="BQ200" s="866">
        <v>0</v>
      </c>
      <c r="BR200" s="866">
        <v>0</v>
      </c>
      <c r="BS200" s="866">
        <v>1</v>
      </c>
      <c r="BT200" s="866">
        <v>0</v>
      </c>
      <c r="BU200" s="866">
        <v>0</v>
      </c>
      <c r="BV200" s="866">
        <v>0</v>
      </c>
      <c r="BW200" s="866">
        <v>0</v>
      </c>
      <c r="BX200" s="866">
        <v>0</v>
      </c>
      <c r="BY200" s="866">
        <v>0</v>
      </c>
      <c r="BZ200" s="866">
        <v>0</v>
      </c>
      <c r="CA200" s="866">
        <v>0</v>
      </c>
      <c r="CB200" s="866">
        <v>3</v>
      </c>
      <c r="CC200" s="994">
        <f t="shared" si="25"/>
        <v>7</v>
      </c>
      <c r="CD200" s="855">
        <f t="shared" ref="CD200:CD263" si="28">SUM(BH200:CB200)</f>
        <v>7</v>
      </c>
      <c r="CE200" s="855">
        <f t="shared" ref="CE200:CE263" si="29">CD200-CC200</f>
        <v>0</v>
      </c>
      <c r="CF200" s="861">
        <v>2.1379999999999999</v>
      </c>
      <c r="CG200" s="280" t="s">
        <v>451</v>
      </c>
      <c r="CH200" s="280" t="s">
        <v>451</v>
      </c>
      <c r="CI200" s="869">
        <f>CF200/CJ200</f>
        <v>1.1230761149340757E-3</v>
      </c>
      <c r="CJ200" s="862">
        <v>1903.7</v>
      </c>
      <c r="CK200" s="995" t="s">
        <v>2276</v>
      </c>
      <c r="CL200" s="280" t="s">
        <v>451</v>
      </c>
      <c r="CM200" s="280" t="s">
        <v>451</v>
      </c>
      <c r="CN200" s="280" t="s">
        <v>451</v>
      </c>
      <c r="CO200" s="280">
        <v>0</v>
      </c>
      <c r="CP200" s="280">
        <v>0</v>
      </c>
      <c r="CQ200" s="280">
        <v>6</v>
      </c>
      <c r="CR200" s="280" t="s">
        <v>451</v>
      </c>
      <c r="CS200" s="280" t="s">
        <v>451</v>
      </c>
      <c r="CT200" s="866">
        <v>0</v>
      </c>
      <c r="CU200" s="280" t="s">
        <v>457</v>
      </c>
      <c r="CV200" s="280" t="s">
        <v>2277</v>
      </c>
      <c r="CW200" s="866">
        <v>9700</v>
      </c>
      <c r="CX200" s="280" t="s">
        <v>451</v>
      </c>
      <c r="CY200" s="280" t="s">
        <v>451</v>
      </c>
      <c r="CZ200" s="280">
        <v>0</v>
      </c>
      <c r="DA200" s="280" t="s">
        <v>451</v>
      </c>
      <c r="DB200" s="280" t="s">
        <v>451</v>
      </c>
      <c r="DC200" s="280">
        <v>0</v>
      </c>
      <c r="DD200" s="280" t="s">
        <v>451</v>
      </c>
      <c r="DE200" s="280" t="s">
        <v>451</v>
      </c>
      <c r="DF200" s="280">
        <v>0</v>
      </c>
      <c r="DG200" s="280" t="s">
        <v>451</v>
      </c>
      <c r="DH200" s="280" t="s">
        <v>451</v>
      </c>
      <c r="DI200" s="280">
        <v>0</v>
      </c>
      <c r="DJ200" s="280" t="s">
        <v>451</v>
      </c>
      <c r="DK200" s="280" t="s">
        <v>451</v>
      </c>
      <c r="DL200" s="280">
        <v>0</v>
      </c>
      <c r="DM200" s="280" t="s">
        <v>451</v>
      </c>
      <c r="DN200" s="280" t="s">
        <v>451</v>
      </c>
      <c r="DO200" s="280">
        <v>0</v>
      </c>
      <c r="DP200" s="280" t="s">
        <v>451</v>
      </c>
      <c r="DQ200" s="280" t="s">
        <v>451</v>
      </c>
      <c r="DR200" s="280">
        <v>0</v>
      </c>
      <c r="DS200" s="280" t="s">
        <v>451</v>
      </c>
      <c r="DT200" s="280" t="s">
        <v>451</v>
      </c>
      <c r="DU200" s="280">
        <v>0</v>
      </c>
      <c r="DV200" s="280" t="s">
        <v>451</v>
      </c>
      <c r="DW200" s="280" t="s">
        <v>451</v>
      </c>
      <c r="DX200" s="280">
        <v>0</v>
      </c>
      <c r="DY200" s="280" t="s">
        <v>451</v>
      </c>
      <c r="DZ200" s="280" t="s">
        <v>451</v>
      </c>
      <c r="EA200" s="866">
        <v>0</v>
      </c>
      <c r="EB200" s="280" t="s">
        <v>451</v>
      </c>
      <c r="EC200" s="280" t="s">
        <v>451</v>
      </c>
      <c r="ED200" s="866">
        <v>0</v>
      </c>
      <c r="EE200" s="280" t="s">
        <v>679</v>
      </c>
      <c r="EF200" s="280" t="s">
        <v>837</v>
      </c>
      <c r="EG200" s="866">
        <v>0</v>
      </c>
      <c r="EH200" s="280" t="s">
        <v>451</v>
      </c>
      <c r="EI200" s="280" t="s">
        <v>451</v>
      </c>
      <c r="EJ200" s="866">
        <v>0</v>
      </c>
      <c r="EK200" s="280" t="s">
        <v>451</v>
      </c>
      <c r="EL200" s="280" t="s">
        <v>451</v>
      </c>
      <c r="EM200" s="866">
        <v>0</v>
      </c>
      <c r="EN200" s="996">
        <v>1</v>
      </c>
      <c r="EO200" s="280" t="s">
        <v>451</v>
      </c>
      <c r="EP200" s="862">
        <v>9</v>
      </c>
      <c r="EQ200" s="280" t="s">
        <v>451</v>
      </c>
      <c r="ER200" s="280" t="s">
        <v>451</v>
      </c>
      <c r="ES200" s="280" t="s">
        <v>451</v>
      </c>
      <c r="ET200" s="280" t="s">
        <v>451</v>
      </c>
      <c r="EU200" s="280" t="s">
        <v>451</v>
      </c>
      <c r="EV200" s="280" t="s">
        <v>2278</v>
      </c>
      <c r="EW200" s="280" t="s">
        <v>2279</v>
      </c>
      <c r="EX200" s="280" t="s">
        <v>2280</v>
      </c>
      <c r="EY200" s="280">
        <v>1</v>
      </c>
      <c r="EZ200" s="280">
        <v>45</v>
      </c>
      <c r="FA200" s="280" t="s">
        <v>2281</v>
      </c>
      <c r="FB200" s="280" t="s">
        <v>2282</v>
      </c>
      <c r="FC200" s="877" t="s">
        <v>2283</v>
      </c>
      <c r="FD200" s="834" t="s">
        <v>2247</v>
      </c>
      <c r="FE200" s="834" t="s">
        <v>2248</v>
      </c>
      <c r="FF200" s="877" t="s">
        <v>2249</v>
      </c>
    </row>
    <row r="201" spans="5:162" ht="67" customHeight="1" x14ac:dyDescent="0.2">
      <c r="E201" s="1101" t="s">
        <v>8723</v>
      </c>
      <c r="F201" s="1101" t="s">
        <v>8688</v>
      </c>
      <c r="G201" s="847" t="s">
        <v>51</v>
      </c>
      <c r="H201" s="847" t="s">
        <v>139</v>
      </c>
      <c r="I201" s="834" t="s">
        <v>3579</v>
      </c>
      <c r="J201" s="269" t="s">
        <v>3822</v>
      </c>
      <c r="K201" s="269" t="s">
        <v>451</v>
      </c>
      <c r="L201" s="269">
        <v>2021</v>
      </c>
      <c r="M201" s="870" t="s">
        <v>4040</v>
      </c>
      <c r="N201" s="870" t="s">
        <v>3274</v>
      </c>
      <c r="O201" s="269"/>
      <c r="P201" s="269"/>
      <c r="Q201" s="269" t="s">
        <v>4693</v>
      </c>
      <c r="R201" s="269" t="s">
        <v>4853</v>
      </c>
      <c r="S201" s="269" t="s">
        <v>5014</v>
      </c>
      <c r="T201" s="269" t="s">
        <v>5179</v>
      </c>
      <c r="U201" s="269" t="s">
        <v>481</v>
      </c>
      <c r="V201" s="269" t="s">
        <v>481</v>
      </c>
      <c r="W201" s="269"/>
      <c r="X201" s="269"/>
      <c r="Y201" s="269"/>
      <c r="Z201" s="269"/>
      <c r="AA201" s="269" t="s">
        <v>5479</v>
      </c>
      <c r="AB201" s="269" t="s">
        <v>5479</v>
      </c>
      <c r="AC201" s="269"/>
      <c r="AD201" s="269" t="s">
        <v>5892</v>
      </c>
      <c r="AE201" s="871">
        <v>0.35099999999999998</v>
      </c>
      <c r="AF201" s="850">
        <f t="shared" si="26"/>
        <v>0.35099999999999998</v>
      </c>
      <c r="AG201" s="850">
        <f t="shared" si="27"/>
        <v>0</v>
      </c>
      <c r="AH201" s="269"/>
      <c r="AI201" s="269"/>
      <c r="AJ201" s="269"/>
      <c r="AK201" s="269">
        <v>0.17199999999999999</v>
      </c>
      <c r="AL201" s="224">
        <v>0.49</v>
      </c>
      <c r="AM201" s="224">
        <v>1E-4</v>
      </c>
      <c r="AN201" s="269">
        <v>0</v>
      </c>
      <c r="AO201" s="269">
        <v>4.9000000000000002E-2</v>
      </c>
      <c r="AP201" s="872">
        <v>0.14000000000000001</v>
      </c>
      <c r="AQ201" s="269">
        <v>0</v>
      </c>
      <c r="AR201" s="269">
        <v>0.13</v>
      </c>
      <c r="AS201" s="872">
        <v>0.37</v>
      </c>
      <c r="AT201" s="872"/>
      <c r="AU201" s="872"/>
      <c r="AV201" s="872"/>
      <c r="AW201" s="872"/>
      <c r="AX201" s="872"/>
      <c r="AY201" s="269" t="s">
        <v>451</v>
      </c>
      <c r="AZ201" s="269" t="s">
        <v>451</v>
      </c>
      <c r="BA201" s="269" t="s">
        <v>451</v>
      </c>
      <c r="BB201" s="269" t="s">
        <v>451</v>
      </c>
      <c r="BC201" s="269">
        <v>0</v>
      </c>
      <c r="BD201" s="872">
        <v>0</v>
      </c>
      <c r="BE201" s="269">
        <v>3</v>
      </c>
      <c r="BF201" s="269">
        <v>1</v>
      </c>
      <c r="BG201" s="269">
        <v>1</v>
      </c>
      <c r="BH201" s="269">
        <v>0</v>
      </c>
      <c r="BI201" s="269">
        <v>0</v>
      </c>
      <c r="BJ201" s="269">
        <v>0</v>
      </c>
      <c r="BK201" s="269">
        <v>0</v>
      </c>
      <c r="BL201" s="269">
        <v>0</v>
      </c>
      <c r="BM201" s="269">
        <v>0</v>
      </c>
      <c r="BN201" s="269">
        <v>0</v>
      </c>
      <c r="BO201" s="269">
        <v>0</v>
      </c>
      <c r="BP201" s="269">
        <v>0</v>
      </c>
      <c r="BQ201" s="269">
        <v>0</v>
      </c>
      <c r="BR201" s="269">
        <v>1</v>
      </c>
      <c r="BS201" s="269">
        <v>0</v>
      </c>
      <c r="BT201" s="269">
        <v>0</v>
      </c>
      <c r="BU201" s="269">
        <v>0</v>
      </c>
      <c r="BV201" s="269">
        <v>0</v>
      </c>
      <c r="BW201" s="269">
        <v>0</v>
      </c>
      <c r="BX201" s="269">
        <v>0</v>
      </c>
      <c r="BY201" s="269">
        <v>0</v>
      </c>
      <c r="BZ201" s="269">
        <v>0</v>
      </c>
      <c r="CA201" s="269">
        <v>0</v>
      </c>
      <c r="CB201" s="269">
        <v>0</v>
      </c>
      <c r="CC201" s="836">
        <v>1</v>
      </c>
      <c r="CD201" s="855">
        <f t="shared" si="28"/>
        <v>1</v>
      </c>
      <c r="CE201" s="855">
        <f t="shared" si="29"/>
        <v>0</v>
      </c>
      <c r="CF201" s="269">
        <v>1.5</v>
      </c>
      <c r="CG201" s="269" t="s">
        <v>6173</v>
      </c>
      <c r="CH201" s="269" t="s">
        <v>451</v>
      </c>
      <c r="CI201" s="932">
        <v>0.44</v>
      </c>
      <c r="CJ201" s="269">
        <v>3.4089999999999998</v>
      </c>
      <c r="CK201" s="269" t="s">
        <v>6330</v>
      </c>
      <c r="CL201" s="269" t="s">
        <v>451</v>
      </c>
      <c r="CM201" s="269" t="s">
        <v>451</v>
      </c>
      <c r="CN201" s="269" t="s">
        <v>451</v>
      </c>
      <c r="CO201" s="269">
        <v>0</v>
      </c>
      <c r="CP201" s="269"/>
      <c r="CQ201" s="269">
        <v>1</v>
      </c>
      <c r="CR201" s="269" t="s">
        <v>457</v>
      </c>
      <c r="CS201" s="269" t="s">
        <v>1228</v>
      </c>
      <c r="CT201" s="269">
        <v>86</v>
      </c>
      <c r="CU201" s="269" t="s">
        <v>457</v>
      </c>
      <c r="CV201" s="269"/>
      <c r="CW201" s="269"/>
      <c r="CX201" s="269" t="s">
        <v>451</v>
      </c>
      <c r="CY201" s="269" t="s">
        <v>451</v>
      </c>
      <c r="CZ201" s="269" t="s">
        <v>451</v>
      </c>
      <c r="DA201" s="269" t="s">
        <v>451</v>
      </c>
      <c r="DB201" s="269" t="s">
        <v>451</v>
      </c>
      <c r="DC201" s="269" t="s">
        <v>451</v>
      </c>
      <c r="DD201" s="269" t="s">
        <v>451</v>
      </c>
      <c r="DE201" s="269" t="s">
        <v>451</v>
      </c>
      <c r="DF201" s="269" t="s">
        <v>451</v>
      </c>
      <c r="DG201" s="269" t="s">
        <v>451</v>
      </c>
      <c r="DH201" s="269" t="s">
        <v>451</v>
      </c>
      <c r="DI201" s="269" t="s">
        <v>451</v>
      </c>
      <c r="DJ201" s="269" t="s">
        <v>451</v>
      </c>
      <c r="DK201" s="269" t="s">
        <v>451</v>
      </c>
      <c r="DL201" s="269" t="s">
        <v>451</v>
      </c>
      <c r="DM201" s="269" t="s">
        <v>6696</v>
      </c>
      <c r="DN201" s="269" t="s">
        <v>862</v>
      </c>
      <c r="DO201" s="269">
        <v>15</v>
      </c>
      <c r="DP201" s="269" t="s">
        <v>451</v>
      </c>
      <c r="DQ201" s="269" t="s">
        <v>451</v>
      </c>
      <c r="DR201" s="269" t="s">
        <v>451</v>
      </c>
      <c r="DS201" s="269" t="s">
        <v>451</v>
      </c>
      <c r="DT201" s="269" t="s">
        <v>451</v>
      </c>
      <c r="DU201" s="269" t="s">
        <v>451</v>
      </c>
      <c r="DV201" s="269" t="s">
        <v>451</v>
      </c>
      <c r="DW201" s="269" t="s">
        <v>451</v>
      </c>
      <c r="DX201" s="269" t="s">
        <v>451</v>
      </c>
      <c r="DY201" s="269" t="s">
        <v>451</v>
      </c>
      <c r="DZ201" s="269" t="s">
        <v>451</v>
      </c>
      <c r="EA201" s="269" t="s">
        <v>451</v>
      </c>
      <c r="EB201" s="269" t="s">
        <v>451</v>
      </c>
      <c r="EC201" s="269" t="s">
        <v>451</v>
      </c>
      <c r="ED201" s="269" t="s">
        <v>451</v>
      </c>
      <c r="EE201" s="269" t="s">
        <v>451</v>
      </c>
      <c r="EF201" s="269" t="s">
        <v>451</v>
      </c>
      <c r="EG201" s="269" t="s">
        <v>451</v>
      </c>
      <c r="EH201" s="269" t="s">
        <v>457</v>
      </c>
      <c r="EI201" s="269" t="s">
        <v>862</v>
      </c>
      <c r="EJ201" s="269">
        <v>6</v>
      </c>
      <c r="EK201" s="269" t="s">
        <v>451</v>
      </c>
      <c r="EL201" s="269" t="s">
        <v>451</v>
      </c>
      <c r="EM201" s="269" t="s">
        <v>451</v>
      </c>
      <c r="EN201" s="269"/>
      <c r="EO201" s="269"/>
      <c r="EP201" s="269"/>
      <c r="EQ201" s="269" t="s">
        <v>451</v>
      </c>
      <c r="ER201" s="269" t="s">
        <v>451</v>
      </c>
      <c r="ES201" s="269" t="s">
        <v>7008</v>
      </c>
      <c r="ET201" s="269" t="s">
        <v>7140</v>
      </c>
      <c r="EU201" s="269" t="s">
        <v>451</v>
      </c>
      <c r="EV201" s="269" t="s">
        <v>451</v>
      </c>
      <c r="EW201" s="269" t="s">
        <v>451</v>
      </c>
      <c r="EX201" s="269" t="s">
        <v>451</v>
      </c>
      <c r="EY201" s="269">
        <v>0</v>
      </c>
      <c r="EZ201" s="269">
        <v>0</v>
      </c>
      <c r="FA201" s="269" t="s">
        <v>7642</v>
      </c>
      <c r="FB201" s="269">
        <v>89620335319</v>
      </c>
      <c r="FC201" s="269" t="s">
        <v>8116</v>
      </c>
      <c r="FD201" s="269" t="s">
        <v>2247</v>
      </c>
      <c r="FE201" s="269" t="s">
        <v>2248</v>
      </c>
      <c r="FF201" s="269" t="s">
        <v>2249</v>
      </c>
    </row>
    <row r="202" spans="5:162" ht="59" customHeight="1" x14ac:dyDescent="0.2">
      <c r="E202" s="1101" t="s">
        <v>8723</v>
      </c>
      <c r="F202" s="1101" t="s">
        <v>8688</v>
      </c>
      <c r="G202" s="847" t="s">
        <v>51</v>
      </c>
      <c r="H202" s="847" t="s">
        <v>139</v>
      </c>
      <c r="I202" s="280" t="s">
        <v>3580</v>
      </c>
      <c r="J202" s="269" t="s">
        <v>3823</v>
      </c>
      <c r="K202" s="269" t="s">
        <v>3823</v>
      </c>
      <c r="L202" s="269">
        <v>2021</v>
      </c>
      <c r="M202" s="870" t="s">
        <v>4041</v>
      </c>
      <c r="N202" s="870">
        <v>44561</v>
      </c>
      <c r="O202" s="269" t="s">
        <v>4284</v>
      </c>
      <c r="P202" s="269" t="s">
        <v>4483</v>
      </c>
      <c r="Q202" s="269" t="s">
        <v>4694</v>
      </c>
      <c r="R202" s="269" t="s">
        <v>4854</v>
      </c>
      <c r="S202" s="269" t="s">
        <v>5015</v>
      </c>
      <c r="T202" s="269" t="s">
        <v>5180</v>
      </c>
      <c r="U202" s="269" t="s">
        <v>5290</v>
      </c>
      <c r="V202" s="269" t="s">
        <v>5347</v>
      </c>
      <c r="W202" s="269"/>
      <c r="X202" s="269"/>
      <c r="Y202" s="269"/>
      <c r="Z202" s="269"/>
      <c r="AA202" s="269" t="s">
        <v>5480</v>
      </c>
      <c r="AB202" s="269" t="s">
        <v>5480</v>
      </c>
      <c r="AC202" s="269" t="s">
        <v>5764</v>
      </c>
      <c r="AD202" s="269" t="s">
        <v>5893</v>
      </c>
      <c r="AE202" s="871">
        <v>2.7919999999999998</v>
      </c>
      <c r="AF202" s="850">
        <f>AH202+AK202+AN202+AO202+AQ202+AR202+AT202</f>
        <v>2.7919999999999998</v>
      </c>
      <c r="AG202" s="850">
        <f t="shared" si="27"/>
        <v>0</v>
      </c>
      <c r="AH202" s="269"/>
      <c r="AI202" s="269"/>
      <c r="AJ202" s="269"/>
      <c r="AK202" s="269">
        <v>2.7759999999999998</v>
      </c>
      <c r="AL202" s="224">
        <v>0.99429999999999996</v>
      </c>
      <c r="AM202" s="224">
        <v>3.0200000000000001E-3</v>
      </c>
      <c r="AN202" s="269">
        <v>0</v>
      </c>
      <c r="AO202" s="269">
        <v>1.6E-2</v>
      </c>
      <c r="AP202" s="224">
        <v>5.7306590257879663E-3</v>
      </c>
      <c r="AQ202" s="269">
        <v>0</v>
      </c>
      <c r="AR202" s="269"/>
      <c r="AS202" s="269">
        <v>5.7306590257879663E-3</v>
      </c>
      <c r="AT202" s="269"/>
      <c r="AU202" s="269"/>
      <c r="AV202" s="269"/>
      <c r="AW202" s="269"/>
      <c r="AX202" s="269"/>
      <c r="AY202" s="269" t="s">
        <v>451</v>
      </c>
      <c r="AZ202" s="269" t="s">
        <v>481</v>
      </c>
      <c r="BA202" s="269">
        <v>0</v>
      </c>
      <c r="BB202" s="269">
        <v>0</v>
      </c>
      <c r="BC202" s="269">
        <v>0</v>
      </c>
      <c r="BD202" s="269">
        <v>0</v>
      </c>
      <c r="BE202" s="269">
        <v>2</v>
      </c>
      <c r="BF202" s="269">
        <v>2</v>
      </c>
      <c r="BG202" s="269">
        <v>2</v>
      </c>
      <c r="BH202" s="269">
        <v>0</v>
      </c>
      <c r="BI202" s="269">
        <v>0</v>
      </c>
      <c r="BJ202" s="269">
        <v>0</v>
      </c>
      <c r="BK202" s="269">
        <v>0</v>
      </c>
      <c r="BL202" s="269">
        <v>0</v>
      </c>
      <c r="BM202" s="269">
        <v>0</v>
      </c>
      <c r="BN202" s="269">
        <v>2</v>
      </c>
      <c r="BO202" s="269">
        <v>0</v>
      </c>
      <c r="BP202" s="269">
        <v>0</v>
      </c>
      <c r="BQ202" s="269">
        <v>0</v>
      </c>
      <c r="BR202" s="269">
        <v>0</v>
      </c>
      <c r="BS202" s="269">
        <v>0</v>
      </c>
      <c r="BT202" s="269">
        <v>0</v>
      </c>
      <c r="BU202" s="269">
        <v>0</v>
      </c>
      <c r="BV202" s="269">
        <v>0</v>
      </c>
      <c r="BW202" s="269">
        <v>0</v>
      </c>
      <c r="BX202" s="269">
        <v>0</v>
      </c>
      <c r="BY202" s="269">
        <v>0</v>
      </c>
      <c r="BZ202" s="269">
        <v>0</v>
      </c>
      <c r="CA202" s="269">
        <v>0</v>
      </c>
      <c r="CB202" s="269">
        <v>0</v>
      </c>
      <c r="CC202" s="836">
        <v>2</v>
      </c>
      <c r="CD202" s="855">
        <f t="shared" si="28"/>
        <v>2</v>
      </c>
      <c r="CE202" s="855">
        <f t="shared" si="29"/>
        <v>0</v>
      </c>
      <c r="CF202" s="269">
        <v>0.439</v>
      </c>
      <c r="CG202" s="269" t="s">
        <v>6174</v>
      </c>
      <c r="CH202" s="269" t="s">
        <v>481</v>
      </c>
      <c r="CI202" s="269">
        <v>4.5332507228418013</v>
      </c>
      <c r="CJ202" s="269">
        <v>9.6839999999999993</v>
      </c>
      <c r="CK202" s="269" t="s">
        <v>6331</v>
      </c>
      <c r="CL202" s="269" t="s">
        <v>451</v>
      </c>
      <c r="CM202" s="269" t="s">
        <v>481</v>
      </c>
      <c r="CN202" s="269" t="s">
        <v>481</v>
      </c>
      <c r="CO202" s="269" t="s">
        <v>481</v>
      </c>
      <c r="CP202" s="269" t="s">
        <v>481</v>
      </c>
      <c r="CQ202" s="269">
        <v>1</v>
      </c>
      <c r="CR202" s="269" t="s">
        <v>451</v>
      </c>
      <c r="CS202" s="269" t="s">
        <v>481</v>
      </c>
      <c r="CT202" s="269">
        <v>0</v>
      </c>
      <c r="CU202" s="269" t="s">
        <v>457</v>
      </c>
      <c r="CV202" s="269" t="s">
        <v>6565</v>
      </c>
      <c r="CW202" s="269">
        <v>30</v>
      </c>
      <c r="CX202" s="269" t="s">
        <v>451</v>
      </c>
      <c r="CY202" s="269" t="s">
        <v>481</v>
      </c>
      <c r="CZ202" s="269">
        <v>0</v>
      </c>
      <c r="DA202" s="269" t="s">
        <v>451</v>
      </c>
      <c r="DB202" s="269" t="s">
        <v>481</v>
      </c>
      <c r="DC202" s="269">
        <v>0</v>
      </c>
      <c r="DD202" s="269" t="s">
        <v>451</v>
      </c>
      <c r="DE202" s="269" t="s">
        <v>481</v>
      </c>
      <c r="DF202" s="269">
        <v>0</v>
      </c>
      <c r="DG202" s="269" t="s">
        <v>451</v>
      </c>
      <c r="DH202" s="269" t="s">
        <v>481</v>
      </c>
      <c r="DI202" s="269">
        <v>0</v>
      </c>
      <c r="DJ202" s="269" t="s">
        <v>451</v>
      </c>
      <c r="DK202" s="269" t="s">
        <v>481</v>
      </c>
      <c r="DL202" s="269">
        <v>0</v>
      </c>
      <c r="DM202" s="269" t="s">
        <v>451</v>
      </c>
      <c r="DN202" s="269" t="s">
        <v>481</v>
      </c>
      <c r="DO202" s="269">
        <v>0</v>
      </c>
      <c r="DP202" s="269" t="s">
        <v>451</v>
      </c>
      <c r="DQ202" s="269" t="s">
        <v>481</v>
      </c>
      <c r="DR202" s="269">
        <v>0</v>
      </c>
      <c r="DS202" s="269" t="s">
        <v>451</v>
      </c>
      <c r="DT202" s="269"/>
      <c r="DU202" s="269"/>
      <c r="DV202" s="269" t="s">
        <v>451</v>
      </c>
      <c r="DW202" s="269" t="s">
        <v>481</v>
      </c>
      <c r="DX202" s="269">
        <v>0</v>
      </c>
      <c r="DY202" s="269" t="s">
        <v>451</v>
      </c>
      <c r="DZ202" s="269" t="s">
        <v>481</v>
      </c>
      <c r="EA202" s="269">
        <v>0</v>
      </c>
      <c r="EB202" s="269" t="s">
        <v>451</v>
      </c>
      <c r="EC202" s="269" t="s">
        <v>481</v>
      </c>
      <c r="ED202" s="269">
        <v>0</v>
      </c>
      <c r="EE202" s="269" t="s">
        <v>451</v>
      </c>
      <c r="EF202" s="269" t="s">
        <v>481</v>
      </c>
      <c r="EG202" s="269">
        <v>0</v>
      </c>
      <c r="EH202" s="269" t="s">
        <v>451</v>
      </c>
      <c r="EI202" s="269" t="s">
        <v>451</v>
      </c>
      <c r="EJ202" s="269">
        <v>0</v>
      </c>
      <c r="EK202" s="269" t="s">
        <v>451</v>
      </c>
      <c r="EL202" s="269" t="s">
        <v>481</v>
      </c>
      <c r="EM202" s="269">
        <v>0</v>
      </c>
      <c r="EN202" s="269"/>
      <c r="EO202" s="269"/>
      <c r="EP202" s="269"/>
      <c r="EQ202" s="269" t="s">
        <v>451</v>
      </c>
      <c r="ER202" s="269" t="s">
        <v>451</v>
      </c>
      <c r="ES202" s="269" t="s">
        <v>451</v>
      </c>
      <c r="ET202" s="269" t="s">
        <v>451</v>
      </c>
      <c r="EU202" s="269" t="s">
        <v>451</v>
      </c>
      <c r="EV202" s="269" t="s">
        <v>451</v>
      </c>
      <c r="EW202" s="269" t="s">
        <v>451</v>
      </c>
      <c r="EX202" s="269" t="s">
        <v>451</v>
      </c>
      <c r="EY202" s="269">
        <v>0</v>
      </c>
      <c r="EZ202" s="269">
        <v>0</v>
      </c>
      <c r="FA202" s="269" t="s">
        <v>7643</v>
      </c>
      <c r="FB202" s="269" t="s">
        <v>7883</v>
      </c>
      <c r="FC202" s="269" t="s">
        <v>8117</v>
      </c>
      <c r="FD202" s="269" t="s">
        <v>2247</v>
      </c>
      <c r="FE202" s="269" t="s">
        <v>2248</v>
      </c>
      <c r="FF202" s="269" t="s">
        <v>2249</v>
      </c>
    </row>
    <row r="203" spans="5:162" ht="79" customHeight="1" x14ac:dyDescent="0.2">
      <c r="E203" s="1101" t="s">
        <v>8717</v>
      </c>
      <c r="F203" s="1101" t="s">
        <v>8687</v>
      </c>
      <c r="G203" s="847" t="s">
        <v>52</v>
      </c>
      <c r="H203" s="847" t="s">
        <v>140</v>
      </c>
      <c r="I203" s="847"/>
      <c r="J203" s="834" t="s">
        <v>2194</v>
      </c>
      <c r="K203" s="834" t="s">
        <v>2195</v>
      </c>
      <c r="L203" s="848">
        <v>2017</v>
      </c>
      <c r="M203" s="849" t="s">
        <v>2196</v>
      </c>
      <c r="N203" s="849" t="s">
        <v>1603</v>
      </c>
      <c r="O203" s="834" t="s">
        <v>8418</v>
      </c>
      <c r="P203" s="834"/>
      <c r="Q203" s="834" t="s">
        <v>2197</v>
      </c>
      <c r="R203" s="150" t="s">
        <v>2198</v>
      </c>
      <c r="S203" s="834"/>
      <c r="T203" s="834"/>
      <c r="U203" s="834" t="s">
        <v>2199</v>
      </c>
      <c r="V203" s="150" t="s">
        <v>2200</v>
      </c>
      <c r="W203" s="834" t="s">
        <v>2201</v>
      </c>
      <c r="X203" s="150" t="s">
        <v>2202</v>
      </c>
      <c r="Y203" s="834" t="s">
        <v>2203</v>
      </c>
      <c r="Z203" s="150" t="s">
        <v>2204</v>
      </c>
      <c r="AA203" s="834" t="s">
        <v>2205</v>
      </c>
      <c r="AB203" s="834" t="s">
        <v>2206</v>
      </c>
      <c r="AC203" s="834" t="s">
        <v>518</v>
      </c>
      <c r="AD203" s="834" t="s">
        <v>2207</v>
      </c>
      <c r="AE203" s="850">
        <f>SUM(AH203,AK203,AN203,AQ203,AT203)</f>
        <v>167.768</v>
      </c>
      <c r="AF203" s="850">
        <f t="shared" si="26"/>
        <v>167.768</v>
      </c>
      <c r="AG203" s="850">
        <f t="shared" si="27"/>
        <v>0</v>
      </c>
      <c r="AH203" s="850">
        <v>95.894000000000005</v>
      </c>
      <c r="AI203" s="851">
        <f>AH203/AE203</f>
        <v>0.5715869534118545</v>
      </c>
      <c r="AJ203" s="851">
        <f>AH203/122290.649</f>
        <v>7.8414826304503468E-4</v>
      </c>
      <c r="AK203" s="850">
        <v>41.558999999999997</v>
      </c>
      <c r="AL203" s="851">
        <f>AK203/AE203</f>
        <v>0.24771708549902244</v>
      </c>
      <c r="AM203" s="851"/>
      <c r="AN203" s="850">
        <v>16.672999999999998</v>
      </c>
      <c r="AO203" s="850"/>
      <c r="AP203" s="851">
        <f>AN203/AE203</f>
        <v>9.9381288445949151E-2</v>
      </c>
      <c r="AQ203" s="850">
        <v>13.641999999999999</v>
      </c>
      <c r="AR203" s="850"/>
      <c r="AS203" s="851">
        <f>AQ203/AE203</f>
        <v>8.1314672643173908E-2</v>
      </c>
      <c r="AT203" s="850">
        <v>0</v>
      </c>
      <c r="AU203" s="851"/>
      <c r="AV203" s="834"/>
      <c r="AW203" s="834"/>
      <c r="AX203" s="834"/>
      <c r="AY203" s="834" t="s">
        <v>489</v>
      </c>
      <c r="AZ203" s="834" t="s">
        <v>2208</v>
      </c>
      <c r="BA203" s="834"/>
      <c r="BB203" s="834"/>
      <c r="BC203" s="850">
        <v>138.36799999999999</v>
      </c>
      <c r="BD203" s="851">
        <f>BC203/134156.766</f>
        <v>1.0313903959193529E-3</v>
      </c>
      <c r="BE203" s="853"/>
      <c r="BF203" s="853">
        <v>193</v>
      </c>
      <c r="BG203" s="853">
        <v>167</v>
      </c>
      <c r="BH203" s="853">
        <v>9</v>
      </c>
      <c r="BI203" s="853">
        <v>46</v>
      </c>
      <c r="BJ203" s="853">
        <v>1</v>
      </c>
      <c r="BK203" s="853"/>
      <c r="BL203" s="853"/>
      <c r="BM203" s="853">
        <v>2</v>
      </c>
      <c r="BN203" s="853"/>
      <c r="BO203" s="853">
        <v>15</v>
      </c>
      <c r="BP203" s="853">
        <v>13</v>
      </c>
      <c r="BQ203" s="853"/>
      <c r="BR203" s="853">
        <v>21</v>
      </c>
      <c r="BS203" s="853">
        <v>11</v>
      </c>
      <c r="BT203" s="853">
        <v>39</v>
      </c>
      <c r="BU203" s="853">
        <v>2</v>
      </c>
      <c r="BV203" s="853"/>
      <c r="BW203" s="853"/>
      <c r="BX203" s="853"/>
      <c r="BY203" s="853">
        <v>8</v>
      </c>
      <c r="BZ203" s="853"/>
      <c r="CA203" s="853"/>
      <c r="CB203" s="853"/>
      <c r="CC203" s="854">
        <f t="shared" si="25"/>
        <v>167</v>
      </c>
      <c r="CD203" s="855">
        <f t="shared" si="28"/>
        <v>167</v>
      </c>
      <c r="CE203" s="855">
        <f t="shared" si="29"/>
        <v>0</v>
      </c>
      <c r="CF203" s="850">
        <v>158.50700000000001</v>
      </c>
      <c r="CG203" s="834" t="s">
        <v>2210</v>
      </c>
      <c r="CH203" s="834"/>
      <c r="CI203" s="851">
        <f>CF203/CJ203</f>
        <v>8.1582055828484518E-2</v>
      </c>
      <c r="CJ203" s="850">
        <v>1942.915</v>
      </c>
      <c r="CK203" s="150" t="s">
        <v>2211</v>
      </c>
      <c r="CL203" s="834" t="s">
        <v>489</v>
      </c>
      <c r="CM203" s="834" t="s">
        <v>2212</v>
      </c>
      <c r="CN203" s="834" t="s">
        <v>2213</v>
      </c>
      <c r="CO203" s="834">
        <v>9</v>
      </c>
      <c r="CP203" s="853"/>
      <c r="CQ203" s="853"/>
      <c r="CR203" s="834" t="s">
        <v>457</v>
      </c>
      <c r="CS203" s="834" t="s">
        <v>2214</v>
      </c>
      <c r="CT203" s="834">
        <v>77544</v>
      </c>
      <c r="CU203" s="834" t="s">
        <v>457</v>
      </c>
      <c r="CV203" s="834" t="s">
        <v>2215</v>
      </c>
      <c r="CW203" s="853">
        <v>0</v>
      </c>
      <c r="CX203" s="853" t="s">
        <v>451</v>
      </c>
      <c r="CY203" s="853"/>
      <c r="CZ203" s="853"/>
      <c r="DA203" s="853" t="s">
        <v>451</v>
      </c>
      <c r="DB203" s="853"/>
      <c r="DC203" s="853"/>
      <c r="DD203" s="853" t="s">
        <v>451</v>
      </c>
      <c r="DE203" s="834"/>
      <c r="DF203" s="853"/>
      <c r="DG203" s="853" t="s">
        <v>451</v>
      </c>
      <c r="DH203" s="834"/>
      <c r="DI203" s="853"/>
      <c r="DJ203" s="853" t="s">
        <v>451</v>
      </c>
      <c r="DK203" s="834"/>
      <c r="DL203" s="853"/>
      <c r="DM203" s="853" t="s">
        <v>451</v>
      </c>
      <c r="DN203" s="834"/>
      <c r="DO203" s="853"/>
      <c r="DP203" s="853" t="s">
        <v>451</v>
      </c>
      <c r="DQ203" s="834"/>
      <c r="DR203" s="853"/>
      <c r="DS203" s="853" t="s">
        <v>451</v>
      </c>
      <c r="DT203" s="834"/>
      <c r="DU203" s="853"/>
      <c r="DV203" s="853" t="s">
        <v>451</v>
      </c>
      <c r="DW203" s="853"/>
      <c r="DX203" s="853"/>
      <c r="DY203" s="853" t="s">
        <v>451</v>
      </c>
      <c r="DZ203" s="834"/>
      <c r="EA203" s="853"/>
      <c r="EB203" s="853" t="s">
        <v>451</v>
      </c>
      <c r="EC203" s="834"/>
      <c r="ED203" s="853"/>
      <c r="EE203" s="834" t="s">
        <v>451</v>
      </c>
      <c r="EF203" s="834"/>
      <c r="EG203" s="834"/>
      <c r="EH203" s="853" t="s">
        <v>457</v>
      </c>
      <c r="EI203" s="834" t="s">
        <v>2216</v>
      </c>
      <c r="EJ203" s="853">
        <v>12</v>
      </c>
      <c r="EK203" s="834" t="s">
        <v>457</v>
      </c>
      <c r="EL203" s="834" t="s">
        <v>2217</v>
      </c>
      <c r="EM203" s="853"/>
      <c r="EN203" s="863">
        <v>0.94</v>
      </c>
      <c r="EO203" s="834" t="s">
        <v>2218</v>
      </c>
      <c r="EP203" s="856">
        <v>153</v>
      </c>
      <c r="EQ203" s="834" t="s">
        <v>457</v>
      </c>
      <c r="ER203" s="834" t="s">
        <v>2219</v>
      </c>
      <c r="ES203" s="834" t="s">
        <v>2220</v>
      </c>
      <c r="ET203" s="834" t="s">
        <v>2221</v>
      </c>
      <c r="EU203" s="834" t="s">
        <v>2222</v>
      </c>
      <c r="EV203" s="834" t="s">
        <v>2223</v>
      </c>
      <c r="EW203" s="834" t="s">
        <v>2224</v>
      </c>
      <c r="EX203" s="834" t="s">
        <v>8419</v>
      </c>
      <c r="EY203" s="834">
        <v>7</v>
      </c>
      <c r="EZ203" s="834">
        <v>849</v>
      </c>
      <c r="FA203" s="834" t="s">
        <v>2225</v>
      </c>
      <c r="FB203" s="834" t="s">
        <v>2226</v>
      </c>
      <c r="FC203" s="150" t="s">
        <v>2227</v>
      </c>
      <c r="FD203" s="834" t="s">
        <v>2228</v>
      </c>
      <c r="FE203" s="834" t="s">
        <v>2229</v>
      </c>
      <c r="FF203" s="150" t="s">
        <v>2230</v>
      </c>
    </row>
    <row r="204" spans="5:162" ht="62" customHeight="1" x14ac:dyDescent="0.2">
      <c r="E204" s="1101" t="s">
        <v>8723</v>
      </c>
      <c r="F204" s="1101" t="s">
        <v>8688</v>
      </c>
      <c r="G204" s="847" t="s">
        <v>52</v>
      </c>
      <c r="H204" s="847" t="s">
        <v>140</v>
      </c>
      <c r="I204" s="280" t="s">
        <v>3581</v>
      </c>
      <c r="J204" s="269" t="s">
        <v>1328</v>
      </c>
      <c r="K204" s="269" t="s">
        <v>1780</v>
      </c>
      <c r="L204" s="269">
        <v>2021</v>
      </c>
      <c r="M204" s="870" t="s">
        <v>4042</v>
      </c>
      <c r="N204" s="870" t="s">
        <v>4155</v>
      </c>
      <c r="O204" s="269" t="s">
        <v>4285</v>
      </c>
      <c r="P204" s="269" t="s">
        <v>4484</v>
      </c>
      <c r="Q204" s="269" t="s">
        <v>4695</v>
      </c>
      <c r="R204" s="269" t="s">
        <v>4484</v>
      </c>
      <c r="S204" s="269" t="s">
        <v>5016</v>
      </c>
      <c r="T204" s="269" t="s">
        <v>5181</v>
      </c>
      <c r="U204" s="269" t="s">
        <v>736</v>
      </c>
      <c r="V204" s="269"/>
      <c r="W204" s="269"/>
      <c r="X204" s="269"/>
      <c r="Y204" s="269"/>
      <c r="Z204" s="269"/>
      <c r="AA204" s="269" t="s">
        <v>5481</v>
      </c>
      <c r="AB204" s="269" t="s">
        <v>5655</v>
      </c>
      <c r="AC204" s="269" t="s">
        <v>5765</v>
      </c>
      <c r="AD204" s="269" t="s">
        <v>5894</v>
      </c>
      <c r="AE204" s="871">
        <v>0.12</v>
      </c>
      <c r="AF204" s="850">
        <f t="shared" si="26"/>
        <v>0.12</v>
      </c>
      <c r="AG204" s="850">
        <f t="shared" si="27"/>
        <v>0</v>
      </c>
      <c r="AH204" s="269"/>
      <c r="AI204" s="269"/>
      <c r="AJ204" s="269"/>
      <c r="AK204" s="269">
        <v>0.108</v>
      </c>
      <c r="AL204" s="224">
        <v>0.9</v>
      </c>
      <c r="AM204" s="224">
        <v>1E-4</v>
      </c>
      <c r="AN204" s="269"/>
      <c r="AO204" s="269">
        <v>1.2E-2</v>
      </c>
      <c r="AP204" s="224">
        <v>0.1</v>
      </c>
      <c r="AQ204" s="269">
        <v>0</v>
      </c>
      <c r="AR204" s="269">
        <v>0</v>
      </c>
      <c r="AS204" s="872">
        <v>0</v>
      </c>
      <c r="AT204" s="872"/>
      <c r="AU204" s="872"/>
      <c r="AV204" s="872"/>
      <c r="AW204" s="872"/>
      <c r="AX204" s="872"/>
      <c r="AY204" s="269" t="s">
        <v>451</v>
      </c>
      <c r="AZ204" s="269"/>
      <c r="BA204" s="269"/>
      <c r="BB204" s="269"/>
      <c r="BC204" s="269">
        <v>0.2</v>
      </c>
      <c r="BD204" s="872">
        <v>2.0000000000000001E-4</v>
      </c>
      <c r="BE204" s="269">
        <v>1</v>
      </c>
      <c r="BF204" s="269">
        <v>1</v>
      </c>
      <c r="BG204" s="269">
        <v>1</v>
      </c>
      <c r="BH204" s="269"/>
      <c r="BI204" s="269"/>
      <c r="BJ204" s="269"/>
      <c r="BK204" s="269"/>
      <c r="BL204" s="269"/>
      <c r="BM204" s="269"/>
      <c r="BN204" s="269"/>
      <c r="BO204" s="269"/>
      <c r="BP204" s="269"/>
      <c r="BQ204" s="269"/>
      <c r="BR204" s="269"/>
      <c r="BS204" s="269"/>
      <c r="BT204" s="269"/>
      <c r="BU204" s="269"/>
      <c r="BV204" s="269"/>
      <c r="BW204" s="269"/>
      <c r="BX204" s="269"/>
      <c r="BY204" s="269"/>
      <c r="BZ204" s="269"/>
      <c r="CA204" s="269"/>
      <c r="CB204" s="269">
        <v>1</v>
      </c>
      <c r="CC204" s="269">
        <v>1</v>
      </c>
      <c r="CD204" s="855">
        <f t="shared" si="28"/>
        <v>1</v>
      </c>
      <c r="CE204" s="855">
        <f t="shared" si="29"/>
        <v>0</v>
      </c>
      <c r="CF204" s="269">
        <v>0.2</v>
      </c>
      <c r="CG204" s="269" t="s">
        <v>6175</v>
      </c>
      <c r="CH204" s="269"/>
      <c r="CI204" s="872">
        <v>4.1999999999999997E-3</v>
      </c>
      <c r="CJ204" s="269">
        <v>47.713999999999999</v>
      </c>
      <c r="CK204" s="269" t="s">
        <v>6332</v>
      </c>
      <c r="CL204" s="269" t="s">
        <v>451</v>
      </c>
      <c r="CM204" s="269"/>
      <c r="CN204" s="269"/>
      <c r="CO204" s="269"/>
      <c r="CP204" s="269"/>
      <c r="CQ204" s="269"/>
      <c r="CR204" s="269" t="s">
        <v>451</v>
      </c>
      <c r="CS204" s="269"/>
      <c r="CT204" s="269"/>
      <c r="CU204" s="269" t="s">
        <v>451</v>
      </c>
      <c r="CV204" s="269"/>
      <c r="CW204" s="269"/>
      <c r="CX204" s="269" t="s">
        <v>451</v>
      </c>
      <c r="CY204" s="269"/>
      <c r="CZ204" s="269"/>
      <c r="DA204" s="269" t="s">
        <v>451</v>
      </c>
      <c r="DB204" s="269"/>
      <c r="DC204" s="269"/>
      <c r="DD204" s="269" t="s">
        <v>451</v>
      </c>
      <c r="DE204" s="269"/>
      <c r="DF204" s="269"/>
      <c r="DG204" s="269" t="s">
        <v>451</v>
      </c>
      <c r="DH204" s="269"/>
      <c r="DI204" s="269"/>
      <c r="DJ204" s="269" t="s">
        <v>451</v>
      </c>
      <c r="DK204" s="269"/>
      <c r="DL204" s="269"/>
      <c r="DM204" s="269" t="s">
        <v>6697</v>
      </c>
      <c r="DN204" s="269" t="s">
        <v>6719</v>
      </c>
      <c r="DO204" s="269">
        <v>1</v>
      </c>
      <c r="DP204" s="269" t="s">
        <v>489</v>
      </c>
      <c r="DQ204" s="269" t="s">
        <v>4484</v>
      </c>
      <c r="DR204" s="269">
        <v>103</v>
      </c>
      <c r="DS204" s="269" t="s">
        <v>492</v>
      </c>
      <c r="DT204" s="269"/>
      <c r="DU204" s="269"/>
      <c r="DV204" s="269" t="s">
        <v>451</v>
      </c>
      <c r="DW204" s="269"/>
      <c r="DX204" s="269"/>
      <c r="DY204" s="269" t="s">
        <v>451</v>
      </c>
      <c r="DZ204" s="269"/>
      <c r="EA204" s="269"/>
      <c r="EB204" s="269" t="s">
        <v>451</v>
      </c>
      <c r="EC204" s="269"/>
      <c r="ED204" s="269"/>
      <c r="EE204" s="269" t="s">
        <v>451</v>
      </c>
      <c r="EF204" s="269"/>
      <c r="EG204" s="269"/>
      <c r="EH204" s="269" t="s">
        <v>489</v>
      </c>
      <c r="EI204" s="269" t="s">
        <v>1557</v>
      </c>
      <c r="EJ204" s="269">
        <v>6</v>
      </c>
      <c r="EK204" s="269"/>
      <c r="EL204" s="269"/>
      <c r="EM204" s="269"/>
      <c r="EN204" s="269"/>
      <c r="EO204" s="269"/>
      <c r="EP204" s="269"/>
      <c r="EQ204" s="269" t="s">
        <v>489</v>
      </c>
      <c r="ER204" s="269" t="s">
        <v>6952</v>
      </c>
      <c r="ES204" s="269" t="s">
        <v>4484</v>
      </c>
      <c r="ET204" s="269"/>
      <c r="EU204" s="269"/>
      <c r="EV204" s="269" t="s">
        <v>7285</v>
      </c>
      <c r="EW204" s="269"/>
      <c r="EX204" s="269"/>
      <c r="EY204" s="269"/>
      <c r="EZ204" s="269"/>
      <c r="FA204" s="269" t="s">
        <v>7644</v>
      </c>
      <c r="FB204" s="269" t="s">
        <v>7884</v>
      </c>
      <c r="FC204" s="269" t="s">
        <v>8118</v>
      </c>
      <c r="FD204" s="269" t="s">
        <v>8278</v>
      </c>
      <c r="FE204" s="269" t="s">
        <v>8323</v>
      </c>
      <c r="FF204" s="269" t="s">
        <v>2230</v>
      </c>
    </row>
    <row r="205" spans="5:162" ht="61" customHeight="1" x14ac:dyDescent="0.2">
      <c r="E205" s="1101" t="s">
        <v>8723</v>
      </c>
      <c r="F205" s="1101" t="s">
        <v>8688</v>
      </c>
      <c r="G205" s="847" t="s">
        <v>52</v>
      </c>
      <c r="H205" s="847" t="s">
        <v>140</v>
      </c>
      <c r="I205" s="834" t="s">
        <v>3582</v>
      </c>
      <c r="J205" s="269" t="s">
        <v>1780</v>
      </c>
      <c r="K205" s="269"/>
      <c r="L205" s="269">
        <v>2017</v>
      </c>
      <c r="M205" s="870" t="s">
        <v>4043</v>
      </c>
      <c r="N205" s="870" t="s">
        <v>852</v>
      </c>
      <c r="O205" s="269" t="s">
        <v>4286</v>
      </c>
      <c r="P205" s="269" t="s">
        <v>4485</v>
      </c>
      <c r="Q205" s="269" t="s">
        <v>481</v>
      </c>
      <c r="R205" s="269" t="s">
        <v>481</v>
      </c>
      <c r="S205" s="269" t="s">
        <v>5017</v>
      </c>
      <c r="T205" s="269" t="s">
        <v>5182</v>
      </c>
      <c r="U205" s="269" t="s">
        <v>481</v>
      </c>
      <c r="V205" s="269" t="s">
        <v>481</v>
      </c>
      <c r="W205" s="269"/>
      <c r="X205" s="269"/>
      <c r="Y205" s="269"/>
      <c r="Z205" s="269"/>
      <c r="AA205" s="269" t="s">
        <v>5482</v>
      </c>
      <c r="AB205" s="269" t="s">
        <v>5656</v>
      </c>
      <c r="AC205" s="269" t="s">
        <v>5766</v>
      </c>
      <c r="AD205" s="269" t="s">
        <v>5656</v>
      </c>
      <c r="AE205" s="871">
        <v>2.9920000000000004</v>
      </c>
      <c r="AF205" s="850">
        <f t="shared" si="26"/>
        <v>2.9920000000000004</v>
      </c>
      <c r="AG205" s="850">
        <f t="shared" si="27"/>
        <v>0</v>
      </c>
      <c r="AH205" s="269"/>
      <c r="AI205" s="269"/>
      <c r="AJ205" s="269"/>
      <c r="AK205" s="269">
        <v>2.8420000000000001</v>
      </c>
      <c r="AL205" s="224">
        <v>0.95</v>
      </c>
      <c r="AM205" s="224">
        <v>1.4E-3</v>
      </c>
      <c r="AN205" s="269"/>
      <c r="AO205" s="269">
        <v>7.4999999999999997E-2</v>
      </c>
      <c r="AP205" s="224">
        <v>2.5000000000000001E-2</v>
      </c>
      <c r="AQ205" s="269"/>
      <c r="AR205" s="269">
        <v>7.4999999999999997E-2</v>
      </c>
      <c r="AS205" s="269">
        <v>2.5000000000000001E-2</v>
      </c>
      <c r="AT205" s="269"/>
      <c r="AU205" s="269"/>
      <c r="AV205" s="269"/>
      <c r="AW205" s="269"/>
      <c r="AX205" s="269"/>
      <c r="AY205" s="269" t="s">
        <v>481</v>
      </c>
      <c r="AZ205" s="269" t="s">
        <v>481</v>
      </c>
      <c r="BA205" s="269" t="s">
        <v>481</v>
      </c>
      <c r="BB205" s="269" t="s">
        <v>481</v>
      </c>
      <c r="BC205" s="269">
        <v>3</v>
      </c>
      <c r="BD205" s="269">
        <v>1.2999999999999999E-3</v>
      </c>
      <c r="BE205" s="269">
        <v>22</v>
      </c>
      <c r="BF205" s="269">
        <v>22</v>
      </c>
      <c r="BG205" s="269">
        <v>3</v>
      </c>
      <c r="BH205" s="269" t="s">
        <v>481</v>
      </c>
      <c r="BI205" s="269">
        <v>2</v>
      </c>
      <c r="BJ205" s="269" t="s">
        <v>481</v>
      </c>
      <c r="BK205" s="269" t="s">
        <v>481</v>
      </c>
      <c r="BL205" s="269" t="s">
        <v>481</v>
      </c>
      <c r="BM205" s="269" t="s">
        <v>481</v>
      </c>
      <c r="BN205" s="269" t="s">
        <v>481</v>
      </c>
      <c r="BO205" s="269" t="s">
        <v>481</v>
      </c>
      <c r="BP205" s="269" t="s">
        <v>481</v>
      </c>
      <c r="BQ205" s="269" t="s">
        <v>481</v>
      </c>
      <c r="BR205" s="269">
        <v>1</v>
      </c>
      <c r="BS205" s="269">
        <v>1</v>
      </c>
      <c r="BT205" s="269" t="s">
        <v>481</v>
      </c>
      <c r="BU205" s="269" t="s">
        <v>481</v>
      </c>
      <c r="BV205" s="269" t="s">
        <v>481</v>
      </c>
      <c r="BW205" s="269" t="s">
        <v>481</v>
      </c>
      <c r="BX205" s="269" t="s">
        <v>481</v>
      </c>
      <c r="BY205" s="269" t="s">
        <v>481</v>
      </c>
      <c r="BZ205" s="269" t="s">
        <v>481</v>
      </c>
      <c r="CA205" s="269" t="s">
        <v>481</v>
      </c>
      <c r="CB205" s="269" t="s">
        <v>481</v>
      </c>
      <c r="CC205" s="269">
        <v>4</v>
      </c>
      <c r="CD205" s="855">
        <f t="shared" si="28"/>
        <v>4</v>
      </c>
      <c r="CE205" s="855">
        <f t="shared" si="29"/>
        <v>0</v>
      </c>
      <c r="CF205" s="269">
        <v>12.403</v>
      </c>
      <c r="CG205" s="269" t="s">
        <v>6176</v>
      </c>
      <c r="CH205" s="269" t="s">
        <v>481</v>
      </c>
      <c r="CI205" s="269">
        <v>0.14299999999999999</v>
      </c>
      <c r="CJ205" s="269">
        <v>86.42</v>
      </c>
      <c r="CK205" s="269" t="s">
        <v>6333</v>
      </c>
      <c r="CL205" s="269" t="s">
        <v>457</v>
      </c>
      <c r="CM205" s="269" t="s">
        <v>6429</v>
      </c>
      <c r="CN205" s="269" t="s">
        <v>481</v>
      </c>
      <c r="CO205" s="269">
        <v>4</v>
      </c>
      <c r="CP205" s="269" t="s">
        <v>481</v>
      </c>
      <c r="CQ205" s="269" t="s">
        <v>481</v>
      </c>
      <c r="CR205" s="269" t="s">
        <v>451</v>
      </c>
      <c r="CS205" s="269" t="s">
        <v>481</v>
      </c>
      <c r="CT205" s="269" t="s">
        <v>481</v>
      </c>
      <c r="CU205" s="269" t="s">
        <v>457</v>
      </c>
      <c r="CV205" s="269" t="s">
        <v>3286</v>
      </c>
      <c r="CW205" s="269">
        <v>236</v>
      </c>
      <c r="CX205" s="269" t="s">
        <v>451</v>
      </c>
      <c r="CY205" s="269" t="s">
        <v>481</v>
      </c>
      <c r="CZ205" s="269" t="s">
        <v>481</v>
      </c>
      <c r="DA205" s="269" t="s">
        <v>451</v>
      </c>
      <c r="DB205" s="269" t="s">
        <v>481</v>
      </c>
      <c r="DC205" s="269" t="s">
        <v>481</v>
      </c>
      <c r="DD205" s="269" t="s">
        <v>451</v>
      </c>
      <c r="DE205" s="269" t="s">
        <v>481</v>
      </c>
      <c r="DF205" s="269" t="s">
        <v>481</v>
      </c>
      <c r="DG205" s="269" t="s">
        <v>457</v>
      </c>
      <c r="DH205" s="269" t="s">
        <v>6669</v>
      </c>
      <c r="DI205" s="269">
        <v>22</v>
      </c>
      <c r="DJ205" s="269" t="s">
        <v>451</v>
      </c>
      <c r="DK205" s="269" t="s">
        <v>481</v>
      </c>
      <c r="DL205" s="269" t="s">
        <v>481</v>
      </c>
      <c r="DM205" s="269" t="s">
        <v>451</v>
      </c>
      <c r="DN205" s="269" t="s">
        <v>481</v>
      </c>
      <c r="DO205" s="269" t="s">
        <v>481</v>
      </c>
      <c r="DP205" s="269" t="s">
        <v>457</v>
      </c>
      <c r="DQ205" s="269"/>
      <c r="DR205" s="269"/>
      <c r="DS205" s="269" t="s">
        <v>451</v>
      </c>
      <c r="DT205" s="269" t="s">
        <v>481</v>
      </c>
      <c r="DU205" s="269" t="s">
        <v>481</v>
      </c>
      <c r="DV205" s="269" t="s">
        <v>451</v>
      </c>
      <c r="DW205" s="269" t="s">
        <v>481</v>
      </c>
      <c r="DX205" s="269" t="s">
        <v>481</v>
      </c>
      <c r="DY205" s="269" t="s">
        <v>451</v>
      </c>
      <c r="DZ205" s="269" t="s">
        <v>481</v>
      </c>
      <c r="EA205" s="269" t="s">
        <v>481</v>
      </c>
      <c r="EB205" s="269" t="s">
        <v>451</v>
      </c>
      <c r="EC205" s="269" t="s">
        <v>481</v>
      </c>
      <c r="ED205" s="269" t="s">
        <v>481</v>
      </c>
      <c r="EE205" s="269" t="s">
        <v>451</v>
      </c>
      <c r="EF205" s="269" t="s">
        <v>481</v>
      </c>
      <c r="EG205" s="269" t="s">
        <v>481</v>
      </c>
      <c r="EH205" s="269" t="s">
        <v>457</v>
      </c>
      <c r="EI205" s="269" t="s">
        <v>6883</v>
      </c>
      <c r="EJ205" s="269">
        <v>7</v>
      </c>
      <c r="EK205" s="269" t="s">
        <v>451</v>
      </c>
      <c r="EL205" s="269" t="s">
        <v>481</v>
      </c>
      <c r="EM205" s="269" t="s">
        <v>481</v>
      </c>
      <c r="EN205" s="269"/>
      <c r="EO205" s="269"/>
      <c r="EP205" s="269"/>
      <c r="EQ205" s="269" t="s">
        <v>457</v>
      </c>
      <c r="ER205" s="269" t="s">
        <v>6953</v>
      </c>
      <c r="ES205" s="269" t="s">
        <v>7009</v>
      </c>
      <c r="ET205" s="269" t="s">
        <v>7009</v>
      </c>
      <c r="EU205" s="269" t="s">
        <v>7009</v>
      </c>
      <c r="EV205" s="269" t="s">
        <v>7286</v>
      </c>
      <c r="EW205" s="269" t="s">
        <v>7397</v>
      </c>
      <c r="EX205" s="269" t="s">
        <v>7456</v>
      </c>
      <c r="EY205" s="269">
        <v>6</v>
      </c>
      <c r="EZ205" s="269">
        <v>21</v>
      </c>
      <c r="FA205" s="269" t="s">
        <v>7645</v>
      </c>
      <c r="FB205" s="269" t="s">
        <v>7885</v>
      </c>
      <c r="FC205" s="269" t="s">
        <v>8119</v>
      </c>
      <c r="FD205" s="269" t="s">
        <v>8278</v>
      </c>
      <c r="FE205" s="269" t="s">
        <v>8323</v>
      </c>
      <c r="FF205" s="269" t="s">
        <v>2230</v>
      </c>
    </row>
    <row r="206" spans="5:162" ht="69" customHeight="1" x14ac:dyDescent="0.2">
      <c r="E206" s="1101" t="s">
        <v>8720</v>
      </c>
      <c r="F206" s="1101" t="s">
        <v>8688</v>
      </c>
      <c r="G206" s="847" t="s">
        <v>52</v>
      </c>
      <c r="H206" s="847" t="s">
        <v>140</v>
      </c>
      <c r="I206" s="834" t="s">
        <v>3582</v>
      </c>
      <c r="J206" s="269" t="s">
        <v>3824</v>
      </c>
      <c r="K206" s="269"/>
      <c r="L206" s="269">
        <v>2020</v>
      </c>
      <c r="M206" s="870">
        <v>44228</v>
      </c>
      <c r="N206" s="870">
        <v>44561</v>
      </c>
      <c r="O206" s="269" t="s">
        <v>4287</v>
      </c>
      <c r="P206" s="269" t="s">
        <v>4486</v>
      </c>
      <c r="Q206" s="269" t="s">
        <v>481</v>
      </c>
      <c r="R206" s="269" t="s">
        <v>481</v>
      </c>
      <c r="S206" s="269" t="s">
        <v>5018</v>
      </c>
      <c r="T206" s="269" t="s">
        <v>5183</v>
      </c>
      <c r="U206" s="269" t="s">
        <v>481</v>
      </c>
      <c r="V206" s="269" t="s">
        <v>481</v>
      </c>
      <c r="W206" s="269"/>
      <c r="X206" s="269"/>
      <c r="Y206" s="269"/>
      <c r="Z206" s="269"/>
      <c r="AA206" s="269" t="s">
        <v>5483</v>
      </c>
      <c r="AB206" s="269" t="s">
        <v>5483</v>
      </c>
      <c r="AC206" s="269" t="s">
        <v>553</v>
      </c>
      <c r="AD206" s="269" t="s">
        <v>5895</v>
      </c>
      <c r="AE206" s="871">
        <v>1.1000000000000001</v>
      </c>
      <c r="AF206" s="850">
        <f t="shared" si="26"/>
        <v>1.1000000000000001</v>
      </c>
      <c r="AG206" s="850">
        <f t="shared" si="27"/>
        <v>0</v>
      </c>
      <c r="AH206" s="269"/>
      <c r="AI206" s="269"/>
      <c r="AJ206" s="269"/>
      <c r="AK206" s="269">
        <v>1.1000000000000001</v>
      </c>
      <c r="AL206" s="224">
        <v>1</v>
      </c>
      <c r="AM206" s="224">
        <v>5.0000000000000001E-4</v>
      </c>
      <c r="AN206" s="269">
        <v>0</v>
      </c>
      <c r="AO206" s="269">
        <v>0</v>
      </c>
      <c r="AP206" s="224">
        <v>0</v>
      </c>
      <c r="AQ206" s="269">
        <v>0</v>
      </c>
      <c r="AR206" s="269">
        <v>0</v>
      </c>
      <c r="AS206" s="269">
        <v>0</v>
      </c>
      <c r="AT206" s="269"/>
      <c r="AU206" s="269"/>
      <c r="AV206" s="269"/>
      <c r="AW206" s="269"/>
      <c r="AX206" s="269"/>
      <c r="AY206" s="269" t="s">
        <v>481</v>
      </c>
      <c r="AZ206" s="269" t="s">
        <v>481</v>
      </c>
      <c r="BA206" s="269" t="s">
        <v>481</v>
      </c>
      <c r="BB206" s="269" t="s">
        <v>481</v>
      </c>
      <c r="BC206" s="269">
        <v>1.1000000000000001</v>
      </c>
      <c r="BD206" s="269">
        <v>5.0000000000000001E-4</v>
      </c>
      <c r="BE206" s="269">
        <v>44</v>
      </c>
      <c r="BF206" s="269" t="s">
        <v>481</v>
      </c>
      <c r="BG206" s="269">
        <v>11</v>
      </c>
      <c r="BH206" s="269" t="s">
        <v>481</v>
      </c>
      <c r="BI206" s="269" t="s">
        <v>481</v>
      </c>
      <c r="BJ206" s="269" t="s">
        <v>481</v>
      </c>
      <c r="BK206" s="269" t="s">
        <v>481</v>
      </c>
      <c r="BL206" s="269" t="s">
        <v>481</v>
      </c>
      <c r="BM206" s="269" t="s">
        <v>481</v>
      </c>
      <c r="BN206" s="269" t="s">
        <v>481</v>
      </c>
      <c r="BO206" s="269" t="s">
        <v>481</v>
      </c>
      <c r="BP206" s="269" t="s">
        <v>481</v>
      </c>
      <c r="BQ206" s="269" t="s">
        <v>481</v>
      </c>
      <c r="BR206" s="269" t="s">
        <v>481</v>
      </c>
      <c r="BS206" s="269" t="s">
        <v>481</v>
      </c>
      <c r="BT206" s="269" t="s">
        <v>481</v>
      </c>
      <c r="BU206" s="269" t="s">
        <v>481</v>
      </c>
      <c r="BV206" s="269" t="s">
        <v>481</v>
      </c>
      <c r="BW206" s="269" t="s">
        <v>481</v>
      </c>
      <c r="BX206" s="269" t="s">
        <v>481</v>
      </c>
      <c r="BY206" s="269" t="s">
        <v>481</v>
      </c>
      <c r="BZ206" s="269" t="s">
        <v>481</v>
      </c>
      <c r="CA206" s="269">
        <v>11</v>
      </c>
      <c r="CB206" s="269" t="s">
        <v>481</v>
      </c>
      <c r="CC206" s="836">
        <v>11</v>
      </c>
      <c r="CD206" s="855">
        <f t="shared" si="28"/>
        <v>11</v>
      </c>
      <c r="CE206" s="855">
        <f t="shared" si="29"/>
        <v>0</v>
      </c>
      <c r="CF206" s="269">
        <v>10.882999999999999</v>
      </c>
      <c r="CG206" s="269" t="s">
        <v>6177</v>
      </c>
      <c r="CH206" s="269" t="s">
        <v>481</v>
      </c>
      <c r="CI206" s="269">
        <v>0.123</v>
      </c>
      <c r="CJ206" s="269">
        <v>86.42</v>
      </c>
      <c r="CK206" s="269" t="s">
        <v>6333</v>
      </c>
      <c r="CL206" s="269" t="s">
        <v>457</v>
      </c>
      <c r="CM206" s="269" t="s">
        <v>6429</v>
      </c>
      <c r="CN206" s="269" t="s">
        <v>481</v>
      </c>
      <c r="CO206" s="269">
        <v>4</v>
      </c>
      <c r="CP206" s="269" t="s">
        <v>481</v>
      </c>
      <c r="CQ206" s="269" t="s">
        <v>481</v>
      </c>
      <c r="CR206" s="269" t="s">
        <v>451</v>
      </c>
      <c r="CS206" s="269" t="s">
        <v>481</v>
      </c>
      <c r="CT206" s="269" t="s">
        <v>481</v>
      </c>
      <c r="CU206" s="269" t="s">
        <v>457</v>
      </c>
      <c r="CV206" s="269" t="s">
        <v>6566</v>
      </c>
      <c r="CW206" s="269">
        <v>110</v>
      </c>
      <c r="CX206" s="269" t="s">
        <v>451</v>
      </c>
      <c r="CY206" s="269" t="s">
        <v>481</v>
      </c>
      <c r="CZ206" s="269" t="s">
        <v>481</v>
      </c>
      <c r="DA206" s="269" t="s">
        <v>451</v>
      </c>
      <c r="DB206" s="269" t="s">
        <v>481</v>
      </c>
      <c r="DC206" s="269" t="s">
        <v>481</v>
      </c>
      <c r="DD206" s="269" t="s">
        <v>451</v>
      </c>
      <c r="DE206" s="269" t="s">
        <v>481</v>
      </c>
      <c r="DF206" s="269" t="s">
        <v>481</v>
      </c>
      <c r="DG206" s="269" t="s">
        <v>451</v>
      </c>
      <c r="DH206" s="269" t="s">
        <v>481</v>
      </c>
      <c r="DI206" s="269" t="s">
        <v>481</v>
      </c>
      <c r="DJ206" s="269" t="s">
        <v>451</v>
      </c>
      <c r="DK206" s="269" t="s">
        <v>481</v>
      </c>
      <c r="DL206" s="269" t="s">
        <v>481</v>
      </c>
      <c r="DM206" s="269" t="s">
        <v>481</v>
      </c>
      <c r="DN206" s="269" t="s">
        <v>481</v>
      </c>
      <c r="DO206" s="269" t="s">
        <v>481</v>
      </c>
      <c r="DP206" s="269" t="s">
        <v>457</v>
      </c>
      <c r="DQ206" s="269"/>
      <c r="DR206" s="269"/>
      <c r="DS206" s="269" t="s">
        <v>451</v>
      </c>
      <c r="DT206" s="269" t="s">
        <v>481</v>
      </c>
      <c r="DU206" s="269" t="s">
        <v>481</v>
      </c>
      <c r="DV206" s="269" t="s">
        <v>451</v>
      </c>
      <c r="DW206" s="269" t="s">
        <v>481</v>
      </c>
      <c r="DX206" s="269" t="s">
        <v>481</v>
      </c>
      <c r="DY206" s="269" t="s">
        <v>451</v>
      </c>
      <c r="DZ206" s="269" t="s">
        <v>481</v>
      </c>
      <c r="EA206" s="269" t="s">
        <v>481</v>
      </c>
      <c r="EB206" s="269" t="s">
        <v>451</v>
      </c>
      <c r="EC206" s="269" t="s">
        <v>481</v>
      </c>
      <c r="ED206" s="269" t="s">
        <v>481</v>
      </c>
      <c r="EE206" s="269" t="s">
        <v>451</v>
      </c>
      <c r="EF206" s="269" t="s">
        <v>481</v>
      </c>
      <c r="EG206" s="269" t="s">
        <v>481</v>
      </c>
      <c r="EH206" s="269" t="s">
        <v>457</v>
      </c>
      <c r="EI206" s="269" t="s">
        <v>6884</v>
      </c>
      <c r="EJ206" s="269">
        <v>55</v>
      </c>
      <c r="EK206" s="269" t="s">
        <v>451</v>
      </c>
      <c r="EL206" s="269" t="s">
        <v>481</v>
      </c>
      <c r="EM206" s="269" t="s">
        <v>481</v>
      </c>
      <c r="EN206" s="269"/>
      <c r="EO206" s="269"/>
      <c r="EP206" s="269"/>
      <c r="EQ206" s="269" t="s">
        <v>451</v>
      </c>
      <c r="ER206" s="269" t="s">
        <v>481</v>
      </c>
      <c r="ES206" s="269" t="s">
        <v>7010</v>
      </c>
      <c r="ET206" s="269" t="s">
        <v>7010</v>
      </c>
      <c r="EU206" s="269" t="s">
        <v>7010</v>
      </c>
      <c r="EV206" s="269" t="s">
        <v>7287</v>
      </c>
      <c r="EW206" s="269" t="s">
        <v>481</v>
      </c>
      <c r="EX206" s="269" t="s">
        <v>7457</v>
      </c>
      <c r="EY206" s="269">
        <v>4</v>
      </c>
      <c r="EZ206" s="269">
        <v>55</v>
      </c>
      <c r="FA206" s="269" t="s">
        <v>7645</v>
      </c>
      <c r="FB206" s="269" t="s">
        <v>7885</v>
      </c>
      <c r="FC206" s="269" t="s">
        <v>8119</v>
      </c>
      <c r="FD206" s="269" t="s">
        <v>8278</v>
      </c>
      <c r="FE206" s="269" t="s">
        <v>8323</v>
      </c>
      <c r="FF206" s="269" t="s">
        <v>2230</v>
      </c>
    </row>
    <row r="207" spans="5:162" ht="96" customHeight="1" x14ac:dyDescent="0.2">
      <c r="E207" s="1101" t="s">
        <v>8720</v>
      </c>
      <c r="F207" s="1101" t="s">
        <v>8688</v>
      </c>
      <c r="G207" s="847" t="s">
        <v>52</v>
      </c>
      <c r="H207" s="847" t="s">
        <v>140</v>
      </c>
      <c r="I207" s="834" t="s">
        <v>3583</v>
      </c>
      <c r="J207" s="269" t="s">
        <v>3825</v>
      </c>
      <c r="K207" s="269" t="s">
        <v>3939</v>
      </c>
      <c r="L207" s="269">
        <v>2021</v>
      </c>
      <c r="M207" s="870">
        <v>44295</v>
      </c>
      <c r="N207" s="870">
        <v>44509</v>
      </c>
      <c r="O207" s="269" t="s">
        <v>4288</v>
      </c>
      <c r="P207" s="269" t="s">
        <v>4487</v>
      </c>
      <c r="Q207" s="269" t="s">
        <v>481</v>
      </c>
      <c r="R207" s="269" t="s">
        <v>481</v>
      </c>
      <c r="S207" s="269" t="s">
        <v>5019</v>
      </c>
      <c r="T207" s="269" t="s">
        <v>5184</v>
      </c>
      <c r="U207" s="269" t="s">
        <v>5291</v>
      </c>
      <c r="V207" s="269" t="s">
        <v>5348</v>
      </c>
      <c r="W207" s="269"/>
      <c r="X207" s="269"/>
      <c r="Y207" s="269"/>
      <c r="Z207" s="269"/>
      <c r="AA207" s="269" t="s">
        <v>5484</v>
      </c>
      <c r="AB207" s="269" t="s">
        <v>5484</v>
      </c>
      <c r="AC207" s="269" t="s">
        <v>553</v>
      </c>
      <c r="AD207" s="269" t="s">
        <v>5896</v>
      </c>
      <c r="AE207" s="871">
        <v>0.19927400000000001</v>
      </c>
      <c r="AF207" s="850">
        <f t="shared" si="26"/>
        <v>0.19927400000000001</v>
      </c>
      <c r="AG207" s="850">
        <f t="shared" si="27"/>
        <v>0</v>
      </c>
      <c r="AH207" s="269"/>
      <c r="AI207" s="269"/>
      <c r="AJ207" s="269"/>
      <c r="AK207" s="269">
        <v>0.19927400000000001</v>
      </c>
      <c r="AL207" s="224">
        <v>1</v>
      </c>
      <c r="AM207" s="224">
        <v>1.3999999999999999E-4</v>
      </c>
      <c r="AN207" s="269">
        <v>0</v>
      </c>
      <c r="AO207" s="269">
        <v>0</v>
      </c>
      <c r="AP207" s="269">
        <v>0</v>
      </c>
      <c r="AQ207" s="269">
        <v>0</v>
      </c>
      <c r="AR207" s="269">
        <v>0</v>
      </c>
      <c r="AS207" s="269">
        <v>0</v>
      </c>
      <c r="AT207" s="269"/>
      <c r="AU207" s="269"/>
      <c r="AV207" s="269"/>
      <c r="AW207" s="269"/>
      <c r="AX207" s="269"/>
      <c r="AY207" s="269" t="s">
        <v>451</v>
      </c>
      <c r="AZ207" s="269" t="s">
        <v>481</v>
      </c>
      <c r="BA207" s="269" t="s">
        <v>481</v>
      </c>
      <c r="BB207" s="269" t="s">
        <v>481</v>
      </c>
      <c r="BC207" s="269">
        <v>0.5</v>
      </c>
      <c r="BD207" s="269">
        <v>3.3E-4</v>
      </c>
      <c r="BE207" s="269">
        <v>2</v>
      </c>
      <c r="BF207" s="269">
        <v>1</v>
      </c>
      <c r="BG207" s="269">
        <v>1</v>
      </c>
      <c r="BH207" s="269" t="s">
        <v>481</v>
      </c>
      <c r="BI207" s="269" t="s">
        <v>481</v>
      </c>
      <c r="BJ207" s="269" t="s">
        <v>481</v>
      </c>
      <c r="BK207" s="269" t="s">
        <v>481</v>
      </c>
      <c r="BL207" s="269" t="s">
        <v>481</v>
      </c>
      <c r="BM207" s="269" t="s">
        <v>481</v>
      </c>
      <c r="BN207" s="269" t="s">
        <v>481</v>
      </c>
      <c r="BO207" s="269" t="s">
        <v>481</v>
      </c>
      <c r="BP207" s="269" t="s">
        <v>481</v>
      </c>
      <c r="BQ207" s="269" t="s">
        <v>481</v>
      </c>
      <c r="BR207" s="269" t="s">
        <v>481</v>
      </c>
      <c r="BS207" s="269" t="s">
        <v>481</v>
      </c>
      <c r="BT207" s="269" t="s">
        <v>481</v>
      </c>
      <c r="BU207" s="269" t="s">
        <v>481</v>
      </c>
      <c r="BV207" s="269" t="s">
        <v>481</v>
      </c>
      <c r="BW207" s="269" t="s">
        <v>481</v>
      </c>
      <c r="BX207" s="269" t="s">
        <v>481</v>
      </c>
      <c r="BY207" s="269" t="s">
        <v>481</v>
      </c>
      <c r="BZ207" s="269" t="s">
        <v>481</v>
      </c>
      <c r="CA207" s="269">
        <v>1</v>
      </c>
      <c r="CB207" s="269">
        <v>1</v>
      </c>
      <c r="CC207" s="836">
        <v>2</v>
      </c>
      <c r="CD207" s="855">
        <f t="shared" si="28"/>
        <v>2</v>
      </c>
      <c r="CE207" s="855">
        <f t="shared" si="29"/>
        <v>0</v>
      </c>
      <c r="CF207" s="269">
        <v>33.564</v>
      </c>
      <c r="CG207" s="269" t="s">
        <v>6178</v>
      </c>
      <c r="CH207" s="269" t="s">
        <v>481</v>
      </c>
      <c r="CI207" s="269">
        <v>79</v>
      </c>
      <c r="CJ207" s="269">
        <v>42.311</v>
      </c>
      <c r="CK207" s="269" t="s">
        <v>6334</v>
      </c>
      <c r="CL207" s="269" t="s">
        <v>451</v>
      </c>
      <c r="CM207" s="269" t="s">
        <v>481</v>
      </c>
      <c r="CN207" s="269" t="s">
        <v>481</v>
      </c>
      <c r="CO207" s="269" t="s">
        <v>481</v>
      </c>
      <c r="CP207" s="269" t="s">
        <v>481</v>
      </c>
      <c r="CQ207" s="269" t="s">
        <v>481</v>
      </c>
      <c r="CR207" s="269" t="s">
        <v>451</v>
      </c>
      <c r="CS207" s="269" t="s">
        <v>481</v>
      </c>
      <c r="CT207" s="269" t="s">
        <v>481</v>
      </c>
      <c r="CU207" s="269" t="s">
        <v>451</v>
      </c>
      <c r="CV207" s="269" t="s">
        <v>481</v>
      </c>
      <c r="CW207" s="269" t="s">
        <v>481</v>
      </c>
      <c r="CX207" s="269" t="s">
        <v>451</v>
      </c>
      <c r="CY207" s="269" t="s">
        <v>481</v>
      </c>
      <c r="CZ207" s="269" t="s">
        <v>481</v>
      </c>
      <c r="DA207" s="269" t="s">
        <v>451</v>
      </c>
      <c r="DB207" s="269" t="s">
        <v>481</v>
      </c>
      <c r="DC207" s="269" t="s">
        <v>481</v>
      </c>
      <c r="DD207" s="269"/>
      <c r="DE207" s="269"/>
      <c r="DF207" s="269"/>
      <c r="DG207" s="269" t="s">
        <v>451</v>
      </c>
      <c r="DH207" s="269" t="s">
        <v>481</v>
      </c>
      <c r="DI207" s="269" t="s">
        <v>481</v>
      </c>
      <c r="DJ207" s="269" t="s">
        <v>451</v>
      </c>
      <c r="DK207" s="269" t="s">
        <v>481</v>
      </c>
      <c r="DL207" s="269" t="s">
        <v>481</v>
      </c>
      <c r="DM207" s="269" t="s">
        <v>6698</v>
      </c>
      <c r="DN207" s="269" t="s">
        <v>6720</v>
      </c>
      <c r="DO207" s="269">
        <v>2</v>
      </c>
      <c r="DP207" s="269" t="s">
        <v>457</v>
      </c>
      <c r="DQ207" s="269" t="s">
        <v>6750</v>
      </c>
      <c r="DR207" s="269">
        <v>719</v>
      </c>
      <c r="DS207" s="269" t="s">
        <v>451</v>
      </c>
      <c r="DT207" s="269" t="s">
        <v>481</v>
      </c>
      <c r="DU207" s="269" t="s">
        <v>481</v>
      </c>
      <c r="DV207" s="269" t="s">
        <v>451</v>
      </c>
      <c r="DW207" s="269" t="s">
        <v>481</v>
      </c>
      <c r="DX207" s="269" t="s">
        <v>481</v>
      </c>
      <c r="DY207" s="269" t="s">
        <v>451</v>
      </c>
      <c r="DZ207" s="269" t="s">
        <v>481</v>
      </c>
      <c r="EA207" s="269" t="s">
        <v>481</v>
      </c>
      <c r="EB207" s="269" t="s">
        <v>451</v>
      </c>
      <c r="EC207" s="269" t="s">
        <v>481</v>
      </c>
      <c r="ED207" s="269" t="s">
        <v>481</v>
      </c>
      <c r="EE207" s="269" t="s">
        <v>451</v>
      </c>
      <c r="EF207" s="269" t="s">
        <v>481</v>
      </c>
      <c r="EG207" s="269" t="s">
        <v>481</v>
      </c>
      <c r="EH207" s="269" t="s">
        <v>451</v>
      </c>
      <c r="EI207" s="269" t="s">
        <v>481</v>
      </c>
      <c r="EJ207" s="269" t="s">
        <v>481</v>
      </c>
      <c r="EK207" s="269" t="s">
        <v>451</v>
      </c>
      <c r="EL207" s="269" t="s">
        <v>481</v>
      </c>
      <c r="EM207" s="269" t="s">
        <v>481</v>
      </c>
      <c r="EN207" s="269"/>
      <c r="EO207" s="269"/>
      <c r="EP207" s="269"/>
      <c r="EQ207" s="269" t="s">
        <v>451</v>
      </c>
      <c r="ER207" s="269" t="s">
        <v>481</v>
      </c>
      <c r="ES207" s="269" t="s">
        <v>451</v>
      </c>
      <c r="ET207" s="269" t="s">
        <v>7141</v>
      </c>
      <c r="EU207" s="269" t="s">
        <v>451</v>
      </c>
      <c r="EV207" s="269" t="s">
        <v>7288</v>
      </c>
      <c r="EW207" s="269" t="s">
        <v>451</v>
      </c>
      <c r="EX207" s="269" t="s">
        <v>7458</v>
      </c>
      <c r="EY207" s="269">
        <v>2</v>
      </c>
      <c r="EZ207" s="269">
        <v>120</v>
      </c>
      <c r="FA207" s="269" t="s">
        <v>7646</v>
      </c>
      <c r="FB207" s="269" t="s">
        <v>7886</v>
      </c>
      <c r="FC207" s="269" t="s">
        <v>8120</v>
      </c>
      <c r="FD207" s="269" t="s">
        <v>8278</v>
      </c>
      <c r="FE207" s="269" t="s">
        <v>8323</v>
      </c>
      <c r="FF207" s="269" t="s">
        <v>2230</v>
      </c>
    </row>
    <row r="208" spans="5:162" ht="62" customHeight="1" x14ac:dyDescent="0.2">
      <c r="E208" s="1101" t="s">
        <v>8720</v>
      </c>
      <c r="F208" s="1101" t="s">
        <v>8688</v>
      </c>
      <c r="G208" s="847" t="s">
        <v>52</v>
      </c>
      <c r="H208" s="847" t="s">
        <v>140</v>
      </c>
      <c r="I208" s="834" t="s">
        <v>3584</v>
      </c>
      <c r="J208" s="269" t="s">
        <v>3826</v>
      </c>
      <c r="K208" s="269" t="s">
        <v>3824</v>
      </c>
      <c r="L208" s="269">
        <v>2020</v>
      </c>
      <c r="M208" s="870">
        <v>44271</v>
      </c>
      <c r="N208" s="870" t="s">
        <v>2573</v>
      </c>
      <c r="O208" s="269" t="s">
        <v>4289</v>
      </c>
      <c r="P208" s="269" t="s">
        <v>4488</v>
      </c>
      <c r="Q208" s="269" t="s">
        <v>451</v>
      </c>
      <c r="R208" s="269" t="s">
        <v>451</v>
      </c>
      <c r="S208" s="269" t="s">
        <v>5020</v>
      </c>
      <c r="T208" s="269" t="s">
        <v>5185</v>
      </c>
      <c r="U208" s="269" t="s">
        <v>451</v>
      </c>
      <c r="V208" s="269" t="s">
        <v>451</v>
      </c>
      <c r="W208" s="269"/>
      <c r="X208" s="269"/>
      <c r="Y208" s="269"/>
      <c r="Z208" s="269"/>
      <c r="AA208" s="269" t="s">
        <v>5485</v>
      </c>
      <c r="AB208" s="269" t="s">
        <v>5657</v>
      </c>
      <c r="AC208" s="269" t="s">
        <v>485</v>
      </c>
      <c r="AD208" s="269" t="s">
        <v>5897</v>
      </c>
      <c r="AE208" s="871">
        <v>0.5</v>
      </c>
      <c r="AF208" s="850">
        <f t="shared" si="26"/>
        <v>0.5</v>
      </c>
      <c r="AG208" s="850">
        <f t="shared" si="27"/>
        <v>0</v>
      </c>
      <c r="AH208" s="269"/>
      <c r="AI208" s="269"/>
      <c r="AJ208" s="269"/>
      <c r="AK208" s="269">
        <v>0.5</v>
      </c>
      <c r="AL208" s="224">
        <v>1</v>
      </c>
      <c r="AM208" s="224">
        <f>AK208/590.235</f>
        <v>8.4712021482968641E-4</v>
      </c>
      <c r="AN208" s="269">
        <v>0</v>
      </c>
      <c r="AO208" s="269">
        <v>0</v>
      </c>
      <c r="AP208" s="269">
        <v>0</v>
      </c>
      <c r="AQ208" s="269">
        <v>0</v>
      </c>
      <c r="AR208" s="269">
        <v>0</v>
      </c>
      <c r="AS208" s="269">
        <v>0</v>
      </c>
      <c r="AT208" s="269"/>
      <c r="AU208" s="269"/>
      <c r="AV208" s="269"/>
      <c r="AW208" s="269"/>
      <c r="AX208" s="269"/>
      <c r="AY208" s="269" t="s">
        <v>451</v>
      </c>
      <c r="AZ208" s="269" t="s">
        <v>451</v>
      </c>
      <c r="BA208" s="269" t="s">
        <v>451</v>
      </c>
      <c r="BB208" s="269" t="s">
        <v>451</v>
      </c>
      <c r="BC208" s="269">
        <v>0.5</v>
      </c>
      <c r="BD208" s="269">
        <v>5.0000000000000001E-4</v>
      </c>
      <c r="BE208" s="269">
        <v>21</v>
      </c>
      <c r="BF208" s="269">
        <v>5</v>
      </c>
      <c r="BG208" s="269">
        <v>1</v>
      </c>
      <c r="BH208" s="269"/>
      <c r="BI208" s="269"/>
      <c r="BJ208" s="269"/>
      <c r="BK208" s="269"/>
      <c r="BL208" s="269"/>
      <c r="BM208" s="269"/>
      <c r="BN208" s="269"/>
      <c r="BO208" s="269"/>
      <c r="BP208" s="269"/>
      <c r="BQ208" s="269"/>
      <c r="BR208" s="269"/>
      <c r="BS208" s="269"/>
      <c r="BT208" s="269"/>
      <c r="BU208" s="269"/>
      <c r="BV208" s="269"/>
      <c r="BW208" s="269"/>
      <c r="BX208" s="269"/>
      <c r="BY208" s="269"/>
      <c r="BZ208" s="269"/>
      <c r="CA208" s="269">
        <v>1</v>
      </c>
      <c r="CB208" s="269"/>
      <c r="CC208" s="836">
        <v>1</v>
      </c>
      <c r="CD208" s="855">
        <f t="shared" si="28"/>
        <v>1</v>
      </c>
      <c r="CE208" s="855">
        <f t="shared" si="29"/>
        <v>0</v>
      </c>
      <c r="CF208" s="269">
        <v>2.871</v>
      </c>
      <c r="CG208" s="269" t="s">
        <v>6179</v>
      </c>
      <c r="CH208" s="269" t="s">
        <v>451</v>
      </c>
      <c r="CI208" s="269">
        <v>0.112</v>
      </c>
      <c r="CJ208" s="269">
        <v>25.61</v>
      </c>
      <c r="CK208" s="269" t="s">
        <v>6335</v>
      </c>
      <c r="CL208" s="269" t="s">
        <v>6423</v>
      </c>
      <c r="CM208" s="269" t="s">
        <v>451</v>
      </c>
      <c r="CN208" s="269" t="s">
        <v>451</v>
      </c>
      <c r="CO208" s="269" t="s">
        <v>451</v>
      </c>
      <c r="CP208" s="269" t="s">
        <v>451</v>
      </c>
      <c r="CQ208" s="269" t="s">
        <v>451</v>
      </c>
      <c r="CR208" s="269">
        <v>7</v>
      </c>
      <c r="CS208" s="269" t="s">
        <v>451</v>
      </c>
      <c r="CT208" s="269" t="s">
        <v>451</v>
      </c>
      <c r="CU208" s="269" t="s">
        <v>451</v>
      </c>
      <c r="CV208" s="269" t="s">
        <v>457</v>
      </c>
      <c r="CW208" s="269" t="s">
        <v>6620</v>
      </c>
      <c r="CX208" s="269" t="s">
        <v>6624</v>
      </c>
      <c r="CY208" s="269">
        <v>227</v>
      </c>
      <c r="CZ208" s="269" t="s">
        <v>451</v>
      </c>
      <c r="DA208" s="269" t="s">
        <v>451</v>
      </c>
      <c r="DB208" s="269" t="s">
        <v>451</v>
      </c>
      <c r="DC208" s="269" t="s">
        <v>451</v>
      </c>
      <c r="DD208" s="269" t="s">
        <v>451</v>
      </c>
      <c r="DE208" s="269" t="s">
        <v>451</v>
      </c>
      <c r="DF208" s="269" t="s">
        <v>451</v>
      </c>
      <c r="DG208" s="269" t="s">
        <v>451</v>
      </c>
      <c r="DH208" s="269" t="s">
        <v>451</v>
      </c>
      <c r="DI208" s="269" t="s">
        <v>451</v>
      </c>
      <c r="DJ208" s="269" t="s">
        <v>451</v>
      </c>
      <c r="DK208" s="269" t="s">
        <v>451</v>
      </c>
      <c r="DL208" s="269" t="s">
        <v>451</v>
      </c>
      <c r="DM208" s="269" t="s">
        <v>451</v>
      </c>
      <c r="DN208" s="269" t="s">
        <v>451</v>
      </c>
      <c r="DO208" s="269" t="s">
        <v>451</v>
      </c>
      <c r="DP208" s="269" t="s">
        <v>451</v>
      </c>
      <c r="DQ208" s="269" t="s">
        <v>451</v>
      </c>
      <c r="DR208" s="269" t="s">
        <v>451</v>
      </c>
      <c r="DS208" s="269" t="s">
        <v>451</v>
      </c>
      <c r="DT208" s="269" t="s">
        <v>451</v>
      </c>
      <c r="DU208" s="269" t="s">
        <v>457</v>
      </c>
      <c r="DV208" s="269" t="s">
        <v>6805</v>
      </c>
      <c r="DW208" s="269" t="s">
        <v>6807</v>
      </c>
      <c r="DX208" s="269">
        <v>25</v>
      </c>
      <c r="DY208" s="269" t="s">
        <v>451</v>
      </c>
      <c r="DZ208" s="269" t="s">
        <v>451</v>
      </c>
      <c r="EA208" s="269" t="s">
        <v>451</v>
      </c>
      <c r="EB208" s="269" t="s">
        <v>451</v>
      </c>
      <c r="EC208" s="269" t="s">
        <v>451</v>
      </c>
      <c r="ED208" s="269" t="s">
        <v>451</v>
      </c>
      <c r="EE208" s="269" t="s">
        <v>451</v>
      </c>
      <c r="EF208" s="269" t="s">
        <v>451</v>
      </c>
      <c r="EG208" s="269" t="s">
        <v>451</v>
      </c>
      <c r="EH208" s="269" t="s">
        <v>451</v>
      </c>
      <c r="EI208" s="269" t="s">
        <v>451</v>
      </c>
      <c r="EJ208" s="269" t="s">
        <v>451</v>
      </c>
      <c r="EK208" s="269" t="s">
        <v>451</v>
      </c>
      <c r="EL208" s="269" t="s">
        <v>451</v>
      </c>
      <c r="EM208" s="269" t="s">
        <v>451</v>
      </c>
      <c r="EN208" s="269"/>
      <c r="EO208" s="269"/>
      <c r="EP208" s="269"/>
      <c r="EQ208" s="269" t="s">
        <v>451</v>
      </c>
      <c r="ER208" s="269" t="s">
        <v>6954</v>
      </c>
      <c r="ES208" s="269" t="s">
        <v>7011</v>
      </c>
      <c r="ET208" s="834"/>
      <c r="EU208" s="834" t="s">
        <v>7216</v>
      </c>
      <c r="EV208" s="269" t="s">
        <v>7289</v>
      </c>
      <c r="EW208" s="269" t="s">
        <v>451</v>
      </c>
      <c r="EX208" s="269" t="s">
        <v>451</v>
      </c>
      <c r="EY208" s="269" t="s">
        <v>451</v>
      </c>
      <c r="EZ208" s="269" t="s">
        <v>451</v>
      </c>
      <c r="FA208" s="269" t="s">
        <v>7647</v>
      </c>
      <c r="FB208" s="269" t="s">
        <v>7887</v>
      </c>
      <c r="FC208" s="269" t="s">
        <v>8121</v>
      </c>
      <c r="FD208" s="269" t="s">
        <v>8278</v>
      </c>
      <c r="FE208" s="269" t="s">
        <v>8323</v>
      </c>
      <c r="FF208" s="269" t="s">
        <v>2230</v>
      </c>
    </row>
    <row r="209" spans="5:162" ht="67" customHeight="1" x14ac:dyDescent="0.2">
      <c r="E209" s="1101" t="s">
        <v>8723</v>
      </c>
      <c r="F209" s="1101" t="s">
        <v>8688</v>
      </c>
      <c r="G209" s="847" t="s">
        <v>52</v>
      </c>
      <c r="H209" s="847" t="s">
        <v>140</v>
      </c>
      <c r="I209" s="834" t="s">
        <v>3585</v>
      </c>
      <c r="J209" s="269" t="s">
        <v>1328</v>
      </c>
      <c r="K209" s="269" t="s">
        <v>1780</v>
      </c>
      <c r="L209" s="269">
        <v>2021</v>
      </c>
      <c r="M209" s="870">
        <v>44062</v>
      </c>
      <c r="N209" s="870">
        <v>44500</v>
      </c>
      <c r="O209" s="269" t="s">
        <v>4290</v>
      </c>
      <c r="P209" s="997" t="s">
        <v>8872</v>
      </c>
      <c r="Q209" s="269" t="s">
        <v>4696</v>
      </c>
      <c r="R209" s="269"/>
      <c r="S209" s="269"/>
      <c r="T209" s="269" t="s">
        <v>5186</v>
      </c>
      <c r="U209" s="269" t="s">
        <v>5292</v>
      </c>
      <c r="V209" s="269"/>
      <c r="W209" s="269"/>
      <c r="X209" s="269"/>
      <c r="Y209" s="269"/>
      <c r="Z209" s="269"/>
      <c r="AA209" s="269" t="s">
        <v>5658</v>
      </c>
      <c r="AB209" s="269" t="s">
        <v>5767</v>
      </c>
      <c r="AC209" s="269" t="s">
        <v>5898</v>
      </c>
      <c r="AD209" s="269" t="s">
        <v>5767</v>
      </c>
      <c r="AE209" s="871">
        <v>0.28999999999999998</v>
      </c>
      <c r="AF209" s="917">
        <f>AH209+AK209+AN209+AO209+AQ209+AR209+AT209</f>
        <v>0.29000000000000004</v>
      </c>
      <c r="AG209" s="850">
        <f>AF209-AE209</f>
        <v>0</v>
      </c>
      <c r="AH209" s="269"/>
      <c r="AI209" s="269"/>
      <c r="AJ209" s="269"/>
      <c r="AK209" s="1120">
        <v>0.26</v>
      </c>
      <c r="AL209" s="1121">
        <v>0.89580000000000004</v>
      </c>
      <c r="AM209" s="1121">
        <v>1E-4</v>
      </c>
      <c r="AN209" s="1120"/>
      <c r="AO209" s="1120">
        <v>0.03</v>
      </c>
      <c r="AP209" s="1121">
        <v>0.1042</v>
      </c>
      <c r="AQ209" s="1120"/>
      <c r="AR209" s="1120"/>
      <c r="AS209" s="1121"/>
      <c r="AT209" s="1121"/>
      <c r="AU209" s="1121"/>
      <c r="AV209" s="1121"/>
      <c r="AW209" s="1121"/>
      <c r="AX209" s="1120"/>
      <c r="AY209" s="1121"/>
      <c r="AZ209" s="1122"/>
      <c r="BA209" s="1122"/>
      <c r="BB209" s="1122"/>
      <c r="BC209" s="269"/>
      <c r="BD209" s="269"/>
      <c r="BE209" s="269">
        <v>4</v>
      </c>
      <c r="BF209" s="269">
        <v>3</v>
      </c>
      <c r="BG209" s="269">
        <v>1</v>
      </c>
      <c r="BH209" s="269"/>
      <c r="BI209" s="269"/>
      <c r="BJ209" s="269"/>
      <c r="BK209" s="269"/>
      <c r="BL209" s="269"/>
      <c r="BM209" s="269"/>
      <c r="BN209" s="269"/>
      <c r="BO209" s="269"/>
      <c r="BP209" s="269"/>
      <c r="BQ209" s="269">
        <v>1</v>
      </c>
      <c r="BR209" s="269"/>
      <c r="BS209" s="269"/>
      <c r="BT209" s="269"/>
      <c r="BU209" s="269"/>
      <c r="BV209" s="269"/>
      <c r="BW209" s="269"/>
      <c r="BX209" s="269"/>
      <c r="BY209" s="836"/>
      <c r="BZ209" s="269">
        <v>1</v>
      </c>
      <c r="CA209" s="269"/>
      <c r="CB209" s="269"/>
      <c r="CC209" s="269"/>
      <c r="CD209" s="855">
        <f>SUM(BH209:CB209)</f>
        <v>2</v>
      </c>
      <c r="CE209" s="855">
        <f t="shared" si="29"/>
        <v>2</v>
      </c>
      <c r="CF209" s="269">
        <v>1.1299999999999999E-2</v>
      </c>
      <c r="CG209" s="269">
        <v>87.593999999999994</v>
      </c>
      <c r="CH209" s="269" t="s">
        <v>6424</v>
      </c>
      <c r="CI209" s="269" t="s">
        <v>451</v>
      </c>
      <c r="CJ209" s="269"/>
      <c r="CK209" s="269"/>
      <c r="CL209" s="269"/>
      <c r="CM209" s="269"/>
      <c r="CN209" s="269"/>
      <c r="CO209" s="269" t="s">
        <v>457</v>
      </c>
      <c r="CP209" s="269" t="s">
        <v>6525</v>
      </c>
      <c r="CQ209" s="269">
        <v>504</v>
      </c>
      <c r="CR209" s="269" t="s">
        <v>451</v>
      </c>
      <c r="CS209" s="269"/>
      <c r="CT209" s="269"/>
      <c r="CU209" s="269" t="s">
        <v>451</v>
      </c>
      <c r="CV209" s="269"/>
      <c r="CW209" s="269"/>
      <c r="CX209" s="269" t="s">
        <v>451</v>
      </c>
      <c r="CY209" s="269"/>
      <c r="CZ209" s="269"/>
      <c r="DA209" s="269" t="s">
        <v>451</v>
      </c>
      <c r="DB209" s="269"/>
      <c r="DC209" s="269"/>
      <c r="DD209" s="269" t="s">
        <v>451</v>
      </c>
      <c r="DE209" s="269"/>
      <c r="DF209" s="269"/>
      <c r="DG209" s="269" t="s">
        <v>451</v>
      </c>
      <c r="DH209" s="269"/>
      <c r="DI209" s="269"/>
      <c r="DJ209" s="269" t="s">
        <v>451</v>
      </c>
      <c r="DK209" s="269"/>
      <c r="DL209" s="269"/>
      <c r="DM209" s="269" t="s">
        <v>679</v>
      </c>
      <c r="DN209" s="269" t="s">
        <v>6525</v>
      </c>
      <c r="DO209" s="269">
        <v>504</v>
      </c>
      <c r="DP209" s="269" t="s">
        <v>451</v>
      </c>
      <c r="DQ209" s="269"/>
      <c r="DR209" s="269"/>
      <c r="DS209" s="269" t="s">
        <v>451</v>
      </c>
      <c r="DT209" s="269"/>
      <c r="DU209" s="269"/>
      <c r="DV209" s="269" t="s">
        <v>451</v>
      </c>
      <c r="DW209" s="269"/>
      <c r="DX209" s="269"/>
      <c r="DY209" s="269" t="s">
        <v>451</v>
      </c>
      <c r="DZ209" s="269"/>
      <c r="EA209" s="269"/>
      <c r="EB209" s="269" t="s">
        <v>451</v>
      </c>
      <c r="EC209" s="269"/>
      <c r="ED209" s="269"/>
      <c r="EE209" s="269" t="s">
        <v>451</v>
      </c>
      <c r="EF209" s="269"/>
      <c r="EG209" s="269"/>
      <c r="EH209" s="269" t="s">
        <v>451</v>
      </c>
      <c r="EI209" s="269"/>
      <c r="EJ209" s="269"/>
      <c r="EK209" s="269"/>
      <c r="EL209" s="269"/>
      <c r="EM209" s="269"/>
      <c r="EN209" s="269" t="s">
        <v>457</v>
      </c>
      <c r="EO209" s="269" t="s">
        <v>1969</v>
      </c>
      <c r="EP209" s="269" t="s">
        <v>6525</v>
      </c>
      <c r="EQ209" s="269"/>
      <c r="ER209" s="269"/>
      <c r="ES209" s="269" t="s">
        <v>7398</v>
      </c>
      <c r="ET209" s="269"/>
      <c r="EU209" s="269"/>
      <c r="EV209" s="269"/>
      <c r="EW209" s="269" t="s">
        <v>7648</v>
      </c>
      <c r="EX209" s="269" t="s">
        <v>7888</v>
      </c>
      <c r="EY209" s="269" t="s">
        <v>8122</v>
      </c>
      <c r="EZ209" s="269" t="s">
        <v>8278</v>
      </c>
      <c r="FA209" s="269" t="s">
        <v>8323</v>
      </c>
      <c r="FB209" s="269" t="s">
        <v>2230</v>
      </c>
      <c r="FC209" s="1101"/>
      <c r="FD209" s="1101"/>
      <c r="FE209" s="1101"/>
      <c r="FF209" s="1101"/>
    </row>
    <row r="210" spans="5:162" ht="47" customHeight="1" x14ac:dyDescent="0.2">
      <c r="E210" s="1101" t="s">
        <v>8723</v>
      </c>
      <c r="F210" s="1101" t="s">
        <v>8688</v>
      </c>
      <c r="G210" s="847" t="s">
        <v>52</v>
      </c>
      <c r="H210" s="847" t="s">
        <v>140</v>
      </c>
      <c r="I210" s="834" t="s">
        <v>3586</v>
      </c>
      <c r="J210" s="280" t="s">
        <v>3827</v>
      </c>
      <c r="K210" s="280" t="s">
        <v>481</v>
      </c>
      <c r="L210" s="280">
        <v>2021</v>
      </c>
      <c r="M210" s="868" t="s">
        <v>4044</v>
      </c>
      <c r="N210" s="868" t="s">
        <v>1603</v>
      </c>
      <c r="O210" s="280" t="s">
        <v>4291</v>
      </c>
      <c r="P210" s="280" t="s">
        <v>4490</v>
      </c>
      <c r="Q210" s="280" t="s">
        <v>4697</v>
      </c>
      <c r="R210" s="150" t="s">
        <v>4855</v>
      </c>
      <c r="S210" s="280" t="s">
        <v>5021</v>
      </c>
      <c r="T210" s="280" t="s">
        <v>5187</v>
      </c>
      <c r="U210" s="280" t="s">
        <v>5293</v>
      </c>
      <c r="V210" s="280" t="s">
        <v>5349</v>
      </c>
      <c r="W210" s="280"/>
      <c r="X210" s="280"/>
      <c r="Y210" s="280"/>
      <c r="Z210" s="280"/>
      <c r="AA210" s="280" t="s">
        <v>5486</v>
      </c>
      <c r="AB210" s="280" t="s">
        <v>5659</v>
      </c>
      <c r="AC210" s="280" t="s">
        <v>5768</v>
      </c>
      <c r="AD210" s="280" t="s">
        <v>5659</v>
      </c>
      <c r="AE210" s="861">
        <v>0.45530000000000004</v>
      </c>
      <c r="AF210" s="850">
        <f t="shared" si="26"/>
        <v>0.45530000000000004</v>
      </c>
      <c r="AG210" s="850">
        <f t="shared" si="27"/>
        <v>0</v>
      </c>
      <c r="AH210" s="280"/>
      <c r="AI210" s="280"/>
      <c r="AJ210" s="280"/>
      <c r="AK210" s="280">
        <v>0.3453</v>
      </c>
      <c r="AL210" s="280">
        <v>0.75840105424994497</v>
      </c>
      <c r="AM210" s="280">
        <v>0</v>
      </c>
      <c r="AN210" s="280"/>
      <c r="AO210" s="280">
        <v>0.01</v>
      </c>
      <c r="AP210" s="280">
        <v>2.1963540522732264E-2</v>
      </c>
      <c r="AQ210" s="280"/>
      <c r="AR210" s="280">
        <v>0.1</v>
      </c>
      <c r="AS210" s="280">
        <v>0.21963540522732264</v>
      </c>
      <c r="AT210" s="280"/>
      <c r="AU210" s="280"/>
      <c r="AV210" s="280"/>
      <c r="AW210" s="280"/>
      <c r="AX210" s="280"/>
      <c r="AY210" s="280" t="s">
        <v>457</v>
      </c>
      <c r="AZ210" s="280" t="s">
        <v>6018</v>
      </c>
      <c r="BA210" s="280" t="s">
        <v>6091</v>
      </c>
      <c r="BB210" s="280" t="s">
        <v>841</v>
      </c>
      <c r="BC210" s="280">
        <v>3.1678000000000002</v>
      </c>
      <c r="BD210" s="280">
        <v>0</v>
      </c>
      <c r="BE210" s="280" t="s">
        <v>6117</v>
      </c>
      <c r="BF210" s="280">
        <v>1</v>
      </c>
      <c r="BG210" s="280">
        <v>1</v>
      </c>
      <c r="BH210" s="280"/>
      <c r="BI210" s="280">
        <v>3</v>
      </c>
      <c r="BJ210" s="280"/>
      <c r="BK210" s="280"/>
      <c r="BL210" s="280"/>
      <c r="BM210" s="280"/>
      <c r="BN210" s="280"/>
      <c r="BO210" s="280"/>
      <c r="BP210" s="280"/>
      <c r="BQ210" s="280">
        <v>1</v>
      </c>
      <c r="BR210" s="280"/>
      <c r="BS210" s="280"/>
      <c r="BT210" s="280"/>
      <c r="BU210" s="280"/>
      <c r="BV210" s="280"/>
      <c r="BW210" s="280"/>
      <c r="BX210" s="280"/>
      <c r="BY210" s="280"/>
      <c r="BZ210" s="280"/>
      <c r="CA210" s="280"/>
      <c r="CB210" s="280"/>
      <c r="CC210" s="834">
        <v>4</v>
      </c>
      <c r="CD210" s="855">
        <f t="shared" si="28"/>
        <v>4</v>
      </c>
      <c r="CE210" s="855">
        <f t="shared" si="29"/>
        <v>0</v>
      </c>
      <c r="CF210" s="280"/>
      <c r="CG210" s="280" t="s">
        <v>492</v>
      </c>
      <c r="CH210" s="280" t="s">
        <v>492</v>
      </c>
      <c r="CI210" s="280" t="s">
        <v>481</v>
      </c>
      <c r="CJ210" s="280">
        <v>572.81899999999996</v>
      </c>
      <c r="CK210" s="280" t="s">
        <v>6336</v>
      </c>
      <c r="CL210" s="280" t="s">
        <v>451</v>
      </c>
      <c r="CM210" s="280" t="s">
        <v>451</v>
      </c>
      <c r="CN210" s="280" t="s">
        <v>451</v>
      </c>
      <c r="CO210" s="280" t="s">
        <v>451</v>
      </c>
      <c r="CP210" s="280" t="s">
        <v>451</v>
      </c>
      <c r="CQ210" s="280">
        <v>4</v>
      </c>
      <c r="CR210" s="280" t="s">
        <v>451</v>
      </c>
      <c r="CS210" s="280" t="s">
        <v>481</v>
      </c>
      <c r="CT210" s="280" t="s">
        <v>481</v>
      </c>
      <c r="CU210" s="280" t="s">
        <v>451</v>
      </c>
      <c r="CV210" s="280" t="s">
        <v>481</v>
      </c>
      <c r="CW210" s="280" t="s">
        <v>481</v>
      </c>
      <c r="CX210" s="280" t="s">
        <v>451</v>
      </c>
      <c r="CY210" s="280" t="s">
        <v>481</v>
      </c>
      <c r="CZ210" s="280" t="s">
        <v>481</v>
      </c>
      <c r="DA210" s="280" t="s">
        <v>451</v>
      </c>
      <c r="DB210" s="280" t="s">
        <v>481</v>
      </c>
      <c r="DC210" s="280" t="s">
        <v>481</v>
      </c>
      <c r="DD210" s="280" t="s">
        <v>451</v>
      </c>
      <c r="DE210" s="280" t="s">
        <v>481</v>
      </c>
      <c r="DF210" s="280" t="s">
        <v>481</v>
      </c>
      <c r="DG210" s="280" t="s">
        <v>451</v>
      </c>
      <c r="DH210" s="280" t="s">
        <v>481</v>
      </c>
      <c r="DI210" s="280" t="s">
        <v>481</v>
      </c>
      <c r="DJ210" s="280" t="s">
        <v>451</v>
      </c>
      <c r="DK210" s="280" t="s">
        <v>481</v>
      </c>
      <c r="DL210" s="280" t="s">
        <v>481</v>
      </c>
      <c r="DM210" s="280" t="s">
        <v>451</v>
      </c>
      <c r="DN210" s="280" t="s">
        <v>481</v>
      </c>
      <c r="DO210" s="280" t="s">
        <v>481</v>
      </c>
      <c r="DP210" s="280" t="s">
        <v>451</v>
      </c>
      <c r="DQ210" s="280" t="s">
        <v>481</v>
      </c>
      <c r="DR210" s="280" t="s">
        <v>481</v>
      </c>
      <c r="DS210" s="280" t="s">
        <v>457</v>
      </c>
      <c r="DT210" s="280" t="s">
        <v>2505</v>
      </c>
      <c r="DU210" s="280">
        <v>10</v>
      </c>
      <c r="DV210" s="280" t="s">
        <v>451</v>
      </c>
      <c r="DW210" s="280" t="s">
        <v>481</v>
      </c>
      <c r="DX210" s="280" t="s">
        <v>481</v>
      </c>
      <c r="DY210" s="280" t="s">
        <v>451</v>
      </c>
      <c r="DZ210" s="280" t="s">
        <v>481</v>
      </c>
      <c r="EA210" s="280" t="s">
        <v>481</v>
      </c>
      <c r="EB210" s="280" t="s">
        <v>451</v>
      </c>
      <c r="EC210" s="280" t="s">
        <v>481</v>
      </c>
      <c r="ED210" s="280" t="s">
        <v>481</v>
      </c>
      <c r="EE210" s="280" t="s">
        <v>451</v>
      </c>
      <c r="EF210" s="280" t="s">
        <v>481</v>
      </c>
      <c r="EG210" s="280" t="s">
        <v>481</v>
      </c>
      <c r="EH210" s="280" t="s">
        <v>451</v>
      </c>
      <c r="EI210" s="280" t="s">
        <v>481</v>
      </c>
      <c r="EJ210" s="280" t="s">
        <v>481</v>
      </c>
      <c r="EK210" s="280" t="s">
        <v>451</v>
      </c>
      <c r="EL210" s="280" t="s">
        <v>481</v>
      </c>
      <c r="EM210" s="280" t="s">
        <v>481</v>
      </c>
      <c r="EN210" s="280"/>
      <c r="EO210" s="280"/>
      <c r="EP210" s="280"/>
      <c r="EQ210" s="280" t="s">
        <v>451</v>
      </c>
      <c r="ER210" s="280" t="s">
        <v>841</v>
      </c>
      <c r="ES210" s="280" t="s">
        <v>451</v>
      </c>
      <c r="ET210" s="280" t="s">
        <v>481</v>
      </c>
      <c r="EU210" s="280" t="s">
        <v>481</v>
      </c>
      <c r="EV210" s="280" t="s">
        <v>481</v>
      </c>
      <c r="EW210" s="280" t="s">
        <v>481</v>
      </c>
      <c r="EX210" s="280" t="s">
        <v>451</v>
      </c>
      <c r="EY210" s="280" t="s">
        <v>481</v>
      </c>
      <c r="EZ210" s="280" t="s">
        <v>481</v>
      </c>
      <c r="FA210" s="280" t="s">
        <v>7649</v>
      </c>
      <c r="FB210" s="280" t="s">
        <v>7889</v>
      </c>
      <c r="FC210" s="280" t="s">
        <v>8123</v>
      </c>
      <c r="FD210" s="280" t="s">
        <v>8278</v>
      </c>
      <c r="FE210" s="280" t="s">
        <v>8323</v>
      </c>
      <c r="FF210" s="280" t="s">
        <v>2230</v>
      </c>
    </row>
    <row r="211" spans="5:162" ht="34" customHeight="1" x14ac:dyDescent="0.2">
      <c r="E211" s="1101" t="s">
        <v>8723</v>
      </c>
      <c r="F211" s="1101" t="s">
        <v>8688</v>
      </c>
      <c r="G211" s="950" t="s">
        <v>52</v>
      </c>
      <c r="H211" s="847" t="s">
        <v>140</v>
      </c>
      <c r="I211" s="834" t="s">
        <v>3587</v>
      </c>
      <c r="J211" s="280" t="s">
        <v>689</v>
      </c>
      <c r="K211" s="280"/>
      <c r="L211" s="280">
        <v>2021</v>
      </c>
      <c r="M211" s="868">
        <v>44342</v>
      </c>
      <c r="N211" s="868" t="s">
        <v>4156</v>
      </c>
      <c r="O211" s="280"/>
      <c r="P211" s="280"/>
      <c r="Q211" s="280" t="s">
        <v>4698</v>
      </c>
      <c r="R211" s="280" t="s">
        <v>4856</v>
      </c>
      <c r="S211" s="280"/>
      <c r="T211" s="280"/>
      <c r="U211" s="280"/>
      <c r="V211" s="280"/>
      <c r="W211" s="280"/>
      <c r="X211" s="280"/>
      <c r="Y211" s="280"/>
      <c r="Z211" s="280"/>
      <c r="AA211" s="280" t="s">
        <v>5487</v>
      </c>
      <c r="AB211" s="280" t="s">
        <v>5487</v>
      </c>
      <c r="AC211" s="280" t="s">
        <v>5769</v>
      </c>
      <c r="AD211" s="280" t="s">
        <v>5899</v>
      </c>
      <c r="AE211" s="861">
        <v>0.442</v>
      </c>
      <c r="AF211" s="850">
        <f t="shared" si="26"/>
        <v>0.442</v>
      </c>
      <c r="AG211" s="850">
        <f t="shared" si="27"/>
        <v>0</v>
      </c>
      <c r="AH211" s="280"/>
      <c r="AI211" s="280"/>
      <c r="AJ211" s="280"/>
      <c r="AK211" s="280">
        <v>0.39300000000000002</v>
      </c>
      <c r="AL211" s="280">
        <v>0.88900000000000001</v>
      </c>
      <c r="AM211" s="280">
        <v>2.7999999999999998E-4</v>
      </c>
      <c r="AN211" s="280">
        <v>4.9000000000000002E-2</v>
      </c>
      <c r="AO211" s="280"/>
      <c r="AP211" s="280">
        <v>0.111</v>
      </c>
      <c r="AQ211" s="280">
        <v>0</v>
      </c>
      <c r="AR211" s="280"/>
      <c r="AS211" s="280">
        <v>0</v>
      </c>
      <c r="AT211" s="280"/>
      <c r="AU211" s="280"/>
      <c r="AV211" s="280"/>
      <c r="AW211" s="280"/>
      <c r="AX211" s="280"/>
      <c r="AY211" s="280" t="s">
        <v>457</v>
      </c>
      <c r="AZ211" s="280" t="s">
        <v>6019</v>
      </c>
      <c r="BA211" s="280" t="s">
        <v>6092</v>
      </c>
      <c r="BB211" s="280"/>
      <c r="BC211" s="280">
        <v>0</v>
      </c>
      <c r="BD211" s="280">
        <v>0</v>
      </c>
      <c r="BE211" s="280">
        <v>3</v>
      </c>
      <c r="BF211" s="280">
        <v>2</v>
      </c>
      <c r="BG211" s="280">
        <v>2</v>
      </c>
      <c r="BH211" s="280"/>
      <c r="BI211" s="280"/>
      <c r="BJ211" s="280"/>
      <c r="BK211" s="280"/>
      <c r="BL211" s="280"/>
      <c r="BM211" s="280"/>
      <c r="BN211" s="280"/>
      <c r="BO211" s="280"/>
      <c r="BP211" s="280"/>
      <c r="BQ211" s="280"/>
      <c r="BR211" s="280">
        <v>1</v>
      </c>
      <c r="BS211" s="280">
        <v>1</v>
      </c>
      <c r="BT211" s="280"/>
      <c r="BU211" s="280"/>
      <c r="BV211" s="280"/>
      <c r="BW211" s="280"/>
      <c r="BX211" s="280"/>
      <c r="BY211" s="280"/>
      <c r="BZ211" s="280"/>
      <c r="CA211" s="280"/>
      <c r="CB211" s="280"/>
      <c r="CC211" s="834">
        <v>2</v>
      </c>
      <c r="CD211" s="855">
        <f t="shared" si="28"/>
        <v>2</v>
      </c>
      <c r="CE211" s="855">
        <f t="shared" si="29"/>
        <v>0</v>
      </c>
      <c r="CF211" s="280">
        <v>0.3</v>
      </c>
      <c r="CG211" s="280" t="s">
        <v>6180</v>
      </c>
      <c r="CH211" s="280" t="s">
        <v>6271</v>
      </c>
      <c r="CI211" s="280">
        <v>0.6</v>
      </c>
      <c r="CJ211" s="280">
        <v>49.732999999999997</v>
      </c>
      <c r="CK211" s="280" t="s">
        <v>6337</v>
      </c>
      <c r="CL211" s="280" t="s">
        <v>451</v>
      </c>
      <c r="CM211" s="280"/>
      <c r="CN211" s="280"/>
      <c r="CO211" s="280"/>
      <c r="CP211" s="280"/>
      <c r="CQ211" s="280"/>
      <c r="CR211" s="280" t="s">
        <v>457</v>
      </c>
      <c r="CS211" s="280" t="s">
        <v>6491</v>
      </c>
      <c r="CT211" s="280">
        <v>243</v>
      </c>
      <c r="CU211" s="280" t="s">
        <v>457</v>
      </c>
      <c r="CV211" s="280" t="s">
        <v>6567</v>
      </c>
      <c r="CW211" s="280">
        <v>32</v>
      </c>
      <c r="CX211" s="280" t="s">
        <v>457</v>
      </c>
      <c r="CY211" s="280" t="s">
        <v>6642</v>
      </c>
      <c r="CZ211" s="280">
        <v>61</v>
      </c>
      <c r="DA211" s="280" t="s">
        <v>451</v>
      </c>
      <c r="DB211" s="280"/>
      <c r="DC211" s="280"/>
      <c r="DD211" s="280" t="s">
        <v>451</v>
      </c>
      <c r="DE211" s="280"/>
      <c r="DF211" s="280"/>
      <c r="DG211" s="280" t="s">
        <v>451</v>
      </c>
      <c r="DH211" s="280"/>
      <c r="DI211" s="280"/>
      <c r="DJ211" s="280" t="s">
        <v>451</v>
      </c>
      <c r="DK211" s="280"/>
      <c r="DL211" s="280"/>
      <c r="DM211" s="280" t="s">
        <v>451</v>
      </c>
      <c r="DN211" s="280"/>
      <c r="DO211" s="280"/>
      <c r="DP211" s="280" t="s">
        <v>457</v>
      </c>
      <c r="DQ211" s="280" t="s">
        <v>6751</v>
      </c>
      <c r="DR211" s="280">
        <v>243</v>
      </c>
      <c r="DS211" s="280" t="s">
        <v>451</v>
      </c>
      <c r="DT211" s="280"/>
      <c r="DU211" s="280"/>
      <c r="DV211" s="280" t="s">
        <v>457</v>
      </c>
      <c r="DW211" s="280" t="s">
        <v>6808</v>
      </c>
      <c r="DX211" s="280">
        <v>42</v>
      </c>
      <c r="DY211" s="280" t="s">
        <v>451</v>
      </c>
      <c r="DZ211" s="280"/>
      <c r="EA211" s="280"/>
      <c r="EB211" s="280" t="s">
        <v>451</v>
      </c>
      <c r="EC211" s="280"/>
      <c r="ED211" s="280"/>
      <c r="EE211" s="280" t="s">
        <v>457</v>
      </c>
      <c r="EF211" s="280" t="s">
        <v>6832</v>
      </c>
      <c r="EG211" s="280"/>
      <c r="EH211" s="280" t="s">
        <v>451</v>
      </c>
      <c r="EI211" s="280"/>
      <c r="EJ211" s="280"/>
      <c r="EK211" s="280"/>
      <c r="EL211" s="280"/>
      <c r="EM211" s="280"/>
      <c r="EN211" s="280"/>
      <c r="EO211" s="280"/>
      <c r="EP211" s="280"/>
      <c r="EQ211" s="280" t="s">
        <v>451</v>
      </c>
      <c r="ER211" s="280"/>
      <c r="ES211" s="280" t="s">
        <v>6271</v>
      </c>
      <c r="ET211" s="280" t="s">
        <v>7142</v>
      </c>
      <c r="EU211" s="280"/>
      <c r="EV211" s="280" t="s">
        <v>7290</v>
      </c>
      <c r="EW211" s="280" t="s">
        <v>7399</v>
      </c>
      <c r="EX211" s="280" t="s">
        <v>7459</v>
      </c>
      <c r="EY211" s="280">
        <v>4</v>
      </c>
      <c r="EZ211" s="280">
        <v>98</v>
      </c>
      <c r="FA211" s="280" t="s">
        <v>7650</v>
      </c>
      <c r="FB211" s="280" t="s">
        <v>7890</v>
      </c>
      <c r="FC211" s="280" t="s">
        <v>8124</v>
      </c>
      <c r="FD211" s="280" t="s">
        <v>8278</v>
      </c>
      <c r="FE211" s="280" t="s">
        <v>8323</v>
      </c>
      <c r="FF211" s="280" t="s">
        <v>2230</v>
      </c>
    </row>
    <row r="212" spans="5:162" ht="65" customHeight="1" x14ac:dyDescent="0.2">
      <c r="E212" s="1101" t="s">
        <v>8720</v>
      </c>
      <c r="F212" s="1101" t="s">
        <v>8688</v>
      </c>
      <c r="G212" s="950" t="s">
        <v>52</v>
      </c>
      <c r="H212" s="847" t="s">
        <v>140</v>
      </c>
      <c r="I212" s="833" t="s">
        <v>3588</v>
      </c>
      <c r="J212" s="269" t="s">
        <v>3828</v>
      </c>
      <c r="K212" s="269" t="s">
        <v>3940</v>
      </c>
      <c r="L212" s="269">
        <v>2020</v>
      </c>
      <c r="M212" s="870">
        <v>44257</v>
      </c>
      <c r="N212" s="870" t="s">
        <v>4157</v>
      </c>
      <c r="O212" s="269" t="s">
        <v>4292</v>
      </c>
      <c r="P212" s="269" t="s">
        <v>4491</v>
      </c>
      <c r="Q212" s="269"/>
      <c r="R212" s="269"/>
      <c r="S212" s="269" t="s">
        <v>5022</v>
      </c>
      <c r="T212" s="269" t="s">
        <v>5188</v>
      </c>
      <c r="U212" s="269"/>
      <c r="V212" s="269"/>
      <c r="W212" s="269"/>
      <c r="X212" s="269"/>
      <c r="Y212" s="269"/>
      <c r="Z212" s="269"/>
      <c r="AA212" s="269" t="s">
        <v>5488</v>
      </c>
      <c r="AB212" s="269" t="s">
        <v>5660</v>
      </c>
      <c r="AC212" s="269" t="s">
        <v>5770</v>
      </c>
      <c r="AD212" s="269" t="s">
        <v>5900</v>
      </c>
      <c r="AE212" s="871">
        <v>0.61699999999999999</v>
      </c>
      <c r="AF212" s="850">
        <f t="shared" si="26"/>
        <v>0.61699999999999999</v>
      </c>
      <c r="AG212" s="850">
        <f t="shared" si="27"/>
        <v>0</v>
      </c>
      <c r="AH212" s="269"/>
      <c r="AI212" s="269"/>
      <c r="AJ212" s="269"/>
      <c r="AK212" s="269">
        <v>0.48499999999999999</v>
      </c>
      <c r="AL212" s="269">
        <v>0.78600000000000003</v>
      </c>
      <c r="AM212" s="269">
        <v>4.0000000000000002E-4</v>
      </c>
      <c r="AN212" s="269">
        <v>0</v>
      </c>
      <c r="AO212" s="269">
        <v>0</v>
      </c>
      <c r="AP212" s="269">
        <v>0</v>
      </c>
      <c r="AQ212" s="269"/>
      <c r="AR212" s="269">
        <v>0.13200000000000001</v>
      </c>
      <c r="AS212" s="269">
        <v>0.214</v>
      </c>
      <c r="AT212" s="269"/>
      <c r="AU212" s="269"/>
      <c r="AV212" s="269"/>
      <c r="AW212" s="269"/>
      <c r="AX212" s="269"/>
      <c r="AY212" s="269" t="s">
        <v>457</v>
      </c>
      <c r="AZ212" s="269" t="s">
        <v>6020</v>
      </c>
      <c r="BA212" s="269" t="s">
        <v>4491</v>
      </c>
      <c r="BB212" s="269">
        <v>0.05</v>
      </c>
      <c r="BC212" s="269">
        <v>1</v>
      </c>
      <c r="BD212" s="269">
        <v>8.9999999999999998E-4</v>
      </c>
      <c r="BE212" s="269">
        <v>3</v>
      </c>
      <c r="BF212" s="269">
        <v>3</v>
      </c>
      <c r="BG212" s="269">
        <v>2</v>
      </c>
      <c r="BH212" s="269"/>
      <c r="BI212" s="269"/>
      <c r="BJ212" s="269"/>
      <c r="BK212" s="269"/>
      <c r="BL212" s="269"/>
      <c r="BM212" s="269"/>
      <c r="BN212" s="269"/>
      <c r="BO212" s="269"/>
      <c r="BP212" s="269"/>
      <c r="BQ212" s="269"/>
      <c r="BR212" s="269"/>
      <c r="BS212" s="269"/>
      <c r="BT212" s="269"/>
      <c r="BU212" s="269"/>
      <c r="BV212" s="269"/>
      <c r="BW212" s="269"/>
      <c r="BX212" s="269"/>
      <c r="BY212" s="269"/>
      <c r="BZ212" s="269"/>
      <c r="CA212" s="269">
        <v>2</v>
      </c>
      <c r="CB212" s="269"/>
      <c r="CC212" s="836">
        <v>2</v>
      </c>
      <c r="CD212" s="855">
        <f t="shared" si="28"/>
        <v>2</v>
      </c>
      <c r="CE212" s="855">
        <f t="shared" si="29"/>
        <v>0</v>
      </c>
      <c r="CF212" s="269">
        <v>0.80800000000000005</v>
      </c>
      <c r="CG212" s="269"/>
      <c r="CH212" s="269"/>
      <c r="CI212" s="269">
        <v>0.02</v>
      </c>
      <c r="CJ212" s="269">
        <v>39.195</v>
      </c>
      <c r="CK212" s="269" t="s">
        <v>6338</v>
      </c>
      <c r="CL212" s="269" t="s">
        <v>451</v>
      </c>
      <c r="CM212" s="269"/>
      <c r="CN212" s="269"/>
      <c r="CO212" s="269"/>
      <c r="CP212" s="269"/>
      <c r="CQ212" s="269">
        <v>14</v>
      </c>
      <c r="CR212" s="269" t="s">
        <v>451</v>
      </c>
      <c r="CS212" s="269"/>
      <c r="CT212" s="269"/>
      <c r="CU212" s="269" t="s">
        <v>457</v>
      </c>
      <c r="CV212" s="269" t="s">
        <v>6568</v>
      </c>
      <c r="CW212" s="269">
        <v>652</v>
      </c>
      <c r="CX212" s="269" t="s">
        <v>451</v>
      </c>
      <c r="CY212" s="269"/>
      <c r="CZ212" s="269"/>
      <c r="DA212" s="269" t="s">
        <v>451</v>
      </c>
      <c r="DB212" s="269"/>
      <c r="DC212" s="269"/>
      <c r="DD212" s="269" t="s">
        <v>451</v>
      </c>
      <c r="DE212" s="269"/>
      <c r="DF212" s="269"/>
      <c r="DG212" s="269" t="s">
        <v>451</v>
      </c>
      <c r="DH212" s="269"/>
      <c r="DI212" s="269"/>
      <c r="DJ212" s="269" t="s">
        <v>451</v>
      </c>
      <c r="DK212" s="269"/>
      <c r="DL212" s="269"/>
      <c r="DM212" s="269"/>
      <c r="DN212" s="269"/>
      <c r="DO212" s="269"/>
      <c r="DP212" s="269" t="s">
        <v>451</v>
      </c>
      <c r="DQ212" s="269"/>
      <c r="DR212" s="269"/>
      <c r="DS212" s="269" t="s">
        <v>451</v>
      </c>
      <c r="DT212" s="269"/>
      <c r="DU212" s="269"/>
      <c r="DV212" s="269" t="s">
        <v>451</v>
      </c>
      <c r="DW212" s="269"/>
      <c r="DX212" s="269"/>
      <c r="DY212" s="269" t="s">
        <v>451</v>
      </c>
      <c r="DZ212" s="269"/>
      <c r="EA212" s="269"/>
      <c r="EB212" s="269" t="s">
        <v>451</v>
      </c>
      <c r="EC212" s="269"/>
      <c r="ED212" s="269"/>
      <c r="EE212" s="269" t="s">
        <v>451</v>
      </c>
      <c r="EF212" s="269"/>
      <c r="EG212" s="269"/>
      <c r="EH212" s="269" t="s">
        <v>457</v>
      </c>
      <c r="EI212" s="269" t="s">
        <v>6568</v>
      </c>
      <c r="EJ212" s="269">
        <v>14</v>
      </c>
      <c r="EK212" s="269"/>
      <c r="EL212" s="269"/>
      <c r="EM212" s="269"/>
      <c r="EN212" s="269"/>
      <c r="EO212" s="269"/>
      <c r="EP212" s="269"/>
      <c r="EQ212" s="269" t="s">
        <v>451</v>
      </c>
      <c r="ER212" s="269"/>
      <c r="ES212" s="269"/>
      <c r="ET212" s="269" t="s">
        <v>7143</v>
      </c>
      <c r="EU212" s="269" t="s">
        <v>7217</v>
      </c>
      <c r="EV212" s="269" t="s">
        <v>7291</v>
      </c>
      <c r="EW212" s="269"/>
      <c r="EX212" s="269" t="s">
        <v>7460</v>
      </c>
      <c r="EY212" s="269">
        <v>5</v>
      </c>
      <c r="EZ212" s="269">
        <v>233</v>
      </c>
      <c r="FA212" s="269" t="s">
        <v>7651</v>
      </c>
      <c r="FB212" s="269" t="s">
        <v>7891</v>
      </c>
      <c r="FC212" s="269" t="s">
        <v>8125</v>
      </c>
      <c r="FD212" s="269" t="s">
        <v>8278</v>
      </c>
      <c r="FE212" s="269" t="s">
        <v>8323</v>
      </c>
      <c r="FF212" s="269" t="s">
        <v>2230</v>
      </c>
    </row>
    <row r="213" spans="5:162" ht="53" customHeight="1" x14ac:dyDescent="0.2">
      <c r="E213" s="1101" t="s">
        <v>8723</v>
      </c>
      <c r="F213" s="1101" t="s">
        <v>8688</v>
      </c>
      <c r="G213" s="950" t="s">
        <v>52</v>
      </c>
      <c r="H213" s="847" t="s">
        <v>140</v>
      </c>
      <c r="I213" s="950" t="s">
        <v>3589</v>
      </c>
      <c r="J213" s="269" t="s">
        <v>3829</v>
      </c>
      <c r="K213" s="269"/>
      <c r="L213" s="269">
        <v>2019</v>
      </c>
      <c r="M213" s="870" t="s">
        <v>4045</v>
      </c>
      <c r="N213" s="870" t="s">
        <v>4015</v>
      </c>
      <c r="O213" s="269" t="s">
        <v>4293</v>
      </c>
      <c r="P213" s="269" t="s">
        <v>4492</v>
      </c>
      <c r="Q213" s="269" t="s">
        <v>451</v>
      </c>
      <c r="R213" s="269"/>
      <c r="S213" s="269" t="s">
        <v>451</v>
      </c>
      <c r="T213" s="269"/>
      <c r="U213" s="269" t="s">
        <v>451</v>
      </c>
      <c r="V213" s="269"/>
      <c r="W213" s="269"/>
      <c r="X213" s="269"/>
      <c r="Y213" s="269"/>
      <c r="Z213" s="269"/>
      <c r="AA213" s="269" t="s">
        <v>5489</v>
      </c>
      <c r="AB213" s="269" t="s">
        <v>5489</v>
      </c>
      <c r="AC213" s="269" t="s">
        <v>518</v>
      </c>
      <c r="AD213" s="269" t="s">
        <v>451</v>
      </c>
      <c r="AE213" s="871">
        <v>0.51200000000000001</v>
      </c>
      <c r="AF213" s="850">
        <f>AH213+AK213+AN213+AO213+AQ213+AR213+AT213</f>
        <v>0.51200000000000001</v>
      </c>
      <c r="AG213" s="850">
        <f t="shared" si="27"/>
        <v>0</v>
      </c>
      <c r="AH213" s="269"/>
      <c r="AI213" s="269"/>
      <c r="AJ213" s="269"/>
      <c r="AK213" s="269">
        <v>0.10100000000000001</v>
      </c>
      <c r="AL213" s="269">
        <v>0.25800000000000001</v>
      </c>
      <c r="AM213" s="269">
        <v>5.9999999999999995E-4</v>
      </c>
      <c r="AN213" s="269">
        <v>0.26100000000000001</v>
      </c>
      <c r="AO213" s="269"/>
      <c r="AP213" s="269">
        <v>0.66500000000000004</v>
      </c>
      <c r="AQ213" s="269"/>
      <c r="AR213" s="269">
        <v>0.15</v>
      </c>
      <c r="AS213" s="269">
        <v>0.75</v>
      </c>
      <c r="AT213" s="269"/>
      <c r="AU213" s="269"/>
      <c r="AV213" s="269"/>
      <c r="AW213" s="269"/>
      <c r="AX213" s="269"/>
      <c r="AY213" s="269" t="s">
        <v>451</v>
      </c>
      <c r="AZ213" s="269" t="s">
        <v>6021</v>
      </c>
      <c r="BA213" s="269" t="s">
        <v>451</v>
      </c>
      <c r="BB213" s="269" t="s">
        <v>451</v>
      </c>
      <c r="BC213" s="269">
        <v>0.03</v>
      </c>
      <c r="BD213" s="269">
        <v>0</v>
      </c>
      <c r="BE213" s="269">
        <v>2</v>
      </c>
      <c r="BF213" s="269">
        <v>1</v>
      </c>
      <c r="BG213" s="269">
        <v>1</v>
      </c>
      <c r="BH213" s="269"/>
      <c r="BI213" s="269"/>
      <c r="BJ213" s="269"/>
      <c r="BK213" s="269"/>
      <c r="BL213" s="269"/>
      <c r="BM213" s="269">
        <v>1</v>
      </c>
      <c r="BN213" s="269"/>
      <c r="BO213" s="269">
        <v>1</v>
      </c>
      <c r="BP213" s="269"/>
      <c r="BQ213" s="269"/>
      <c r="BR213" s="269"/>
      <c r="BS213" s="269"/>
      <c r="BT213" s="269"/>
      <c r="BU213" s="269"/>
      <c r="BV213" s="269"/>
      <c r="BW213" s="269"/>
      <c r="BX213" s="269"/>
      <c r="BY213" s="269"/>
      <c r="BZ213" s="269"/>
      <c r="CA213" s="269"/>
      <c r="CB213" s="269"/>
      <c r="CC213" s="836">
        <v>2</v>
      </c>
      <c r="CD213" s="855">
        <f t="shared" si="28"/>
        <v>2</v>
      </c>
      <c r="CE213" s="855">
        <f t="shared" si="29"/>
        <v>0</v>
      </c>
      <c r="CF213" s="269">
        <v>1.468</v>
      </c>
      <c r="CG213" s="269" t="s">
        <v>451</v>
      </c>
      <c r="CH213" s="269"/>
      <c r="CI213" s="269">
        <v>8</v>
      </c>
      <c r="CJ213" s="269">
        <v>18.343</v>
      </c>
      <c r="CK213" s="269" t="s">
        <v>6339</v>
      </c>
      <c r="CL213" s="269" t="s">
        <v>451</v>
      </c>
      <c r="CM213" s="269" t="s">
        <v>451</v>
      </c>
      <c r="CN213" s="269" t="s">
        <v>451</v>
      </c>
      <c r="CO213" s="269" t="s">
        <v>451</v>
      </c>
      <c r="CP213" s="269" t="s">
        <v>451</v>
      </c>
      <c r="CQ213" s="269" t="s">
        <v>451</v>
      </c>
      <c r="CR213" s="269" t="s">
        <v>457</v>
      </c>
      <c r="CS213" s="269" t="s">
        <v>6492</v>
      </c>
      <c r="CT213" s="269">
        <v>353</v>
      </c>
      <c r="CU213" s="269" t="s">
        <v>457</v>
      </c>
      <c r="CV213" s="269"/>
      <c r="CW213" s="269">
        <v>194</v>
      </c>
      <c r="CX213" s="269" t="s">
        <v>451</v>
      </c>
      <c r="CY213" s="269"/>
      <c r="CZ213" s="269"/>
      <c r="DA213" s="269" t="s">
        <v>451</v>
      </c>
      <c r="DB213" s="269"/>
      <c r="DC213" s="269"/>
      <c r="DD213" s="269" t="s">
        <v>451</v>
      </c>
      <c r="DE213" s="269"/>
      <c r="DF213" s="269"/>
      <c r="DG213" s="269" t="s">
        <v>451</v>
      </c>
      <c r="DH213" s="269"/>
      <c r="DI213" s="269"/>
      <c r="DJ213" s="269" t="s">
        <v>451</v>
      </c>
      <c r="DK213" s="269"/>
      <c r="DL213" s="269"/>
      <c r="DM213" s="269" t="s">
        <v>451</v>
      </c>
      <c r="DN213" s="269"/>
      <c r="DO213" s="269"/>
      <c r="DP213" s="269" t="s">
        <v>451</v>
      </c>
      <c r="DQ213" s="269"/>
      <c r="DR213" s="269"/>
      <c r="DS213" s="269" t="s">
        <v>451</v>
      </c>
      <c r="DT213" s="269"/>
      <c r="DU213" s="269"/>
      <c r="DV213" s="269" t="s">
        <v>457</v>
      </c>
      <c r="DW213" s="269" t="s">
        <v>6602</v>
      </c>
      <c r="DX213" s="269">
        <v>353</v>
      </c>
      <c r="DY213" s="269" t="s">
        <v>451</v>
      </c>
      <c r="DZ213" s="269"/>
      <c r="EA213" s="269"/>
      <c r="EB213" s="269" t="s">
        <v>451</v>
      </c>
      <c r="EC213" s="269"/>
      <c r="ED213" s="269"/>
      <c r="EE213" s="269" t="s">
        <v>451</v>
      </c>
      <c r="EF213" s="269"/>
      <c r="EG213" s="269"/>
      <c r="EH213" s="269" t="s">
        <v>451</v>
      </c>
      <c r="EI213" s="269"/>
      <c r="EJ213" s="269"/>
      <c r="EK213" s="269" t="s">
        <v>451</v>
      </c>
      <c r="EL213" s="269"/>
      <c r="EM213" s="269"/>
      <c r="EN213" s="269"/>
      <c r="EO213" s="269"/>
      <c r="EP213" s="269"/>
      <c r="EQ213" s="269" t="s">
        <v>451</v>
      </c>
      <c r="ER213" s="269" t="s">
        <v>451</v>
      </c>
      <c r="ES213" s="269"/>
      <c r="ET213" s="269"/>
      <c r="EU213" s="269"/>
      <c r="EV213" s="269" t="s">
        <v>7292</v>
      </c>
      <c r="EW213" s="269"/>
      <c r="EX213" s="269" t="s">
        <v>451</v>
      </c>
      <c r="EY213" s="269"/>
      <c r="EZ213" s="269"/>
      <c r="FA213" s="269" t="s">
        <v>7652</v>
      </c>
      <c r="FB213" s="269" t="s">
        <v>7892</v>
      </c>
      <c r="FC213" s="269" t="s">
        <v>8126</v>
      </c>
      <c r="FD213" s="269" t="s">
        <v>8278</v>
      </c>
      <c r="FE213" s="269" t="s">
        <v>8323</v>
      </c>
      <c r="FF213" s="269" t="s">
        <v>2230</v>
      </c>
    </row>
    <row r="214" spans="5:162" ht="77" customHeight="1" x14ac:dyDescent="0.2">
      <c r="E214" s="1101" t="s">
        <v>8723</v>
      </c>
      <c r="F214" s="1101" t="s">
        <v>8688</v>
      </c>
      <c r="G214" s="950" t="s">
        <v>52</v>
      </c>
      <c r="H214" s="847" t="s">
        <v>140</v>
      </c>
      <c r="I214" s="833" t="s">
        <v>3590</v>
      </c>
      <c r="J214" s="269" t="s">
        <v>3830</v>
      </c>
      <c r="K214" s="269" t="s">
        <v>1402</v>
      </c>
      <c r="L214" s="269">
        <v>2021</v>
      </c>
      <c r="M214" s="870">
        <v>44328</v>
      </c>
      <c r="N214" s="870">
        <v>44362</v>
      </c>
      <c r="O214" s="269" t="s">
        <v>4294</v>
      </c>
      <c r="P214" s="269" t="s">
        <v>4493</v>
      </c>
      <c r="Q214" s="269" t="s">
        <v>4699</v>
      </c>
      <c r="R214" s="269" t="s">
        <v>4857</v>
      </c>
      <c r="S214" s="269" t="s">
        <v>5023</v>
      </c>
      <c r="T214" s="269" t="s">
        <v>5189</v>
      </c>
      <c r="U214" s="269"/>
      <c r="V214" s="269"/>
      <c r="W214" s="269"/>
      <c r="X214" s="269"/>
      <c r="Y214" s="269"/>
      <c r="Z214" s="269"/>
      <c r="AA214" s="269" t="s">
        <v>5490</v>
      </c>
      <c r="AB214" s="269" t="s">
        <v>5490</v>
      </c>
      <c r="AC214" s="269" t="s">
        <v>5771</v>
      </c>
      <c r="AD214" s="269" t="s">
        <v>5901</v>
      </c>
      <c r="AE214" s="871">
        <v>1.536</v>
      </c>
      <c r="AF214" s="850">
        <f t="shared" si="26"/>
        <v>1.536</v>
      </c>
      <c r="AG214" s="850">
        <f t="shared" si="27"/>
        <v>0</v>
      </c>
      <c r="AH214" s="269"/>
      <c r="AI214" s="269"/>
      <c r="AJ214" s="269"/>
      <c r="AK214" s="269">
        <v>1.3440000000000001</v>
      </c>
      <c r="AL214" s="269">
        <v>0.875</v>
      </c>
      <c r="AM214" s="269">
        <v>2E-3</v>
      </c>
      <c r="AN214" s="269"/>
      <c r="AO214" s="269">
        <v>7.1999999999999995E-2</v>
      </c>
      <c r="AP214" s="269">
        <v>4.6870000000000002E-2</v>
      </c>
      <c r="AQ214" s="269"/>
      <c r="AR214" s="269">
        <v>0.12</v>
      </c>
      <c r="AS214" s="269">
        <v>7.8119999999999995E-2</v>
      </c>
      <c r="AT214" s="269"/>
      <c r="AU214" s="269"/>
      <c r="AV214" s="269"/>
      <c r="AW214" s="269"/>
      <c r="AX214" s="269"/>
      <c r="AY214" s="269" t="s">
        <v>457</v>
      </c>
      <c r="AZ214" s="269" t="s">
        <v>6022</v>
      </c>
      <c r="BA214" s="269" t="s">
        <v>4493</v>
      </c>
      <c r="BB214" s="269"/>
      <c r="BC214" s="269">
        <v>0.5</v>
      </c>
      <c r="BD214" s="269">
        <v>6.9999999999999999E-4</v>
      </c>
      <c r="BE214" s="269">
        <v>6</v>
      </c>
      <c r="BF214" s="269">
        <v>6</v>
      </c>
      <c r="BG214" s="269">
        <v>6</v>
      </c>
      <c r="BH214" s="269">
        <v>4</v>
      </c>
      <c r="BI214" s="269"/>
      <c r="BJ214" s="269"/>
      <c r="BK214" s="269"/>
      <c r="BL214" s="269"/>
      <c r="BM214" s="269"/>
      <c r="BN214" s="269"/>
      <c r="BO214" s="269"/>
      <c r="BP214" s="269"/>
      <c r="BQ214" s="269"/>
      <c r="BR214" s="269">
        <v>1</v>
      </c>
      <c r="BS214" s="269">
        <v>1</v>
      </c>
      <c r="BT214" s="269"/>
      <c r="BU214" s="269"/>
      <c r="BV214" s="269"/>
      <c r="BW214" s="269"/>
      <c r="BX214" s="269"/>
      <c r="BY214" s="269"/>
      <c r="BZ214" s="269"/>
      <c r="CA214" s="269"/>
      <c r="CB214" s="269"/>
      <c r="CC214" s="836">
        <v>6</v>
      </c>
      <c r="CD214" s="855">
        <f t="shared" si="28"/>
        <v>6</v>
      </c>
      <c r="CE214" s="855">
        <f t="shared" si="29"/>
        <v>0</v>
      </c>
      <c r="CF214" s="269">
        <v>12.436</v>
      </c>
      <c r="CG214" s="269" t="s">
        <v>6181</v>
      </c>
      <c r="CH214" s="269" t="s">
        <v>4493</v>
      </c>
      <c r="CI214" s="269">
        <v>58.984999999999999</v>
      </c>
      <c r="CJ214" s="269">
        <v>21.082999999999998</v>
      </c>
      <c r="CK214" s="269" t="s">
        <v>6340</v>
      </c>
      <c r="CL214" s="269" t="s">
        <v>451</v>
      </c>
      <c r="CM214" s="269"/>
      <c r="CN214" s="269"/>
      <c r="CO214" s="269"/>
      <c r="CP214" s="269"/>
      <c r="CQ214" s="269">
        <v>3</v>
      </c>
      <c r="CR214" s="269" t="s">
        <v>457</v>
      </c>
      <c r="CS214" s="269" t="s">
        <v>6492</v>
      </c>
      <c r="CT214" s="269">
        <v>1084</v>
      </c>
      <c r="CU214" s="269" t="s">
        <v>451</v>
      </c>
      <c r="CV214" s="269"/>
      <c r="CW214" s="269"/>
      <c r="CX214" s="269" t="s">
        <v>451</v>
      </c>
      <c r="CY214" s="269"/>
      <c r="CZ214" s="269"/>
      <c r="DA214" s="269" t="s">
        <v>451</v>
      </c>
      <c r="DB214" s="269"/>
      <c r="DC214" s="269"/>
      <c r="DD214" s="269" t="s">
        <v>451</v>
      </c>
      <c r="DE214" s="269"/>
      <c r="DF214" s="269"/>
      <c r="DG214" s="269" t="s">
        <v>451</v>
      </c>
      <c r="DH214" s="269"/>
      <c r="DI214" s="269"/>
      <c r="DJ214" s="269" t="s">
        <v>451</v>
      </c>
      <c r="DK214" s="269"/>
      <c r="DL214" s="269"/>
      <c r="DM214" s="269" t="s">
        <v>451</v>
      </c>
      <c r="DN214" s="269"/>
      <c r="DO214" s="269"/>
      <c r="DP214" s="269" t="s">
        <v>451</v>
      </c>
      <c r="DQ214" s="269"/>
      <c r="DR214" s="269"/>
      <c r="DS214" s="269" t="s">
        <v>451</v>
      </c>
      <c r="DT214" s="269"/>
      <c r="DU214" s="269"/>
      <c r="DV214" s="269" t="s">
        <v>451</v>
      </c>
      <c r="DW214" s="269"/>
      <c r="DX214" s="269"/>
      <c r="DY214" s="269" t="s">
        <v>451</v>
      </c>
      <c r="DZ214" s="269"/>
      <c r="EA214" s="269"/>
      <c r="EB214" s="269" t="s">
        <v>451</v>
      </c>
      <c r="EC214" s="269"/>
      <c r="ED214" s="269"/>
      <c r="EE214" s="269" t="s">
        <v>451</v>
      </c>
      <c r="EF214" s="269"/>
      <c r="EG214" s="269"/>
      <c r="EH214" s="269" t="s">
        <v>457</v>
      </c>
      <c r="EI214" s="269" t="s">
        <v>6885</v>
      </c>
      <c r="EJ214" s="269"/>
      <c r="EK214" s="269"/>
      <c r="EL214" s="269"/>
      <c r="EM214" s="269"/>
      <c r="EN214" s="269"/>
      <c r="EO214" s="269"/>
      <c r="EP214" s="269"/>
      <c r="EQ214" s="269" t="s">
        <v>451</v>
      </c>
      <c r="ER214" s="269"/>
      <c r="ES214" s="269" t="s">
        <v>7012</v>
      </c>
      <c r="ET214" s="269" t="s">
        <v>7144</v>
      </c>
      <c r="EU214" s="269" t="s">
        <v>7218</v>
      </c>
      <c r="EV214" s="269" t="s">
        <v>7293</v>
      </c>
      <c r="EW214" s="269" t="s">
        <v>7293</v>
      </c>
      <c r="EX214" s="269"/>
      <c r="EY214" s="269"/>
      <c r="EZ214" s="269"/>
      <c r="FA214" s="269" t="s">
        <v>7653</v>
      </c>
      <c r="FB214" s="269" t="s">
        <v>7893</v>
      </c>
      <c r="FC214" s="269" t="s">
        <v>8127</v>
      </c>
      <c r="FD214" s="269" t="s">
        <v>8278</v>
      </c>
      <c r="FE214" s="269" t="s">
        <v>8323</v>
      </c>
      <c r="FF214" s="269" t="s">
        <v>2230</v>
      </c>
    </row>
    <row r="215" spans="5:162" ht="60" customHeight="1" x14ac:dyDescent="0.2">
      <c r="E215" s="1101" t="s">
        <v>8723</v>
      </c>
      <c r="F215" s="1101" t="s">
        <v>8688</v>
      </c>
      <c r="G215" s="950" t="s">
        <v>52</v>
      </c>
      <c r="H215" s="847" t="s">
        <v>140</v>
      </c>
      <c r="I215" s="833" t="s">
        <v>3591</v>
      </c>
      <c r="J215" s="269" t="s">
        <v>3831</v>
      </c>
      <c r="K215" s="269" t="s">
        <v>1780</v>
      </c>
      <c r="L215" s="269">
        <v>2017</v>
      </c>
      <c r="M215" s="870">
        <v>44042</v>
      </c>
      <c r="N215" s="870" t="s">
        <v>1603</v>
      </c>
      <c r="O215" s="269" t="s">
        <v>4295</v>
      </c>
      <c r="P215" s="269" t="s">
        <v>4494</v>
      </c>
      <c r="Q215" s="269"/>
      <c r="R215" s="269"/>
      <c r="S215" s="269" t="s">
        <v>5024</v>
      </c>
      <c r="T215" s="269" t="s">
        <v>5190</v>
      </c>
      <c r="U215" s="269" t="s">
        <v>451</v>
      </c>
      <c r="V215" s="269"/>
      <c r="W215" s="269"/>
      <c r="X215" s="269"/>
      <c r="Y215" s="269"/>
      <c r="Z215" s="269"/>
      <c r="AA215" s="269" t="s">
        <v>5491</v>
      </c>
      <c r="AB215" s="269" t="s">
        <v>5661</v>
      </c>
      <c r="AC215" s="269" t="s">
        <v>919</v>
      </c>
      <c r="AD215" s="269" t="s">
        <v>5902</v>
      </c>
      <c r="AE215" s="871">
        <v>1.1839999999999999</v>
      </c>
      <c r="AF215" s="850">
        <f t="shared" ref="AF215:AF221" si="30">AH215+AK215+AN215+AO215+AQ215+AR215+AT215</f>
        <v>1.1836</v>
      </c>
      <c r="AG215" s="850">
        <f t="shared" si="27"/>
        <v>-3.9999999999995595E-4</v>
      </c>
      <c r="AH215" s="269"/>
      <c r="AI215" s="269"/>
      <c r="AJ215" s="269"/>
      <c r="AK215" s="269">
        <v>1.0920000000000001</v>
      </c>
      <c r="AL215" s="224">
        <v>0.73</v>
      </c>
      <c r="AM215" s="224">
        <v>2E-3</v>
      </c>
      <c r="AN215" s="269"/>
      <c r="AO215" s="269">
        <v>9.1600000000000001E-2</v>
      </c>
      <c r="AP215" s="224">
        <v>0.06</v>
      </c>
      <c r="AQ215" s="269"/>
      <c r="AR215" s="269"/>
      <c r="AS215" s="269"/>
      <c r="AT215" s="269"/>
      <c r="AU215" s="269"/>
      <c r="AV215" s="269"/>
      <c r="AW215" s="269"/>
      <c r="AX215" s="269"/>
      <c r="AY215" s="269" t="s">
        <v>451</v>
      </c>
      <c r="AZ215" s="269"/>
      <c r="BA215" s="269"/>
      <c r="BB215" s="269"/>
      <c r="BC215" s="269">
        <v>0.81</v>
      </c>
      <c r="BD215" s="269">
        <v>0.1</v>
      </c>
      <c r="BE215" s="269"/>
      <c r="BF215" s="269"/>
      <c r="BG215" s="269"/>
      <c r="BH215" s="269"/>
      <c r="BI215" s="269"/>
      <c r="BJ215" s="269"/>
      <c r="BK215" s="269"/>
      <c r="BL215" s="269"/>
      <c r="BM215" s="269">
        <v>1</v>
      </c>
      <c r="BN215" s="269"/>
      <c r="BO215" s="269">
        <v>1</v>
      </c>
      <c r="BP215" s="269">
        <v>1</v>
      </c>
      <c r="BQ215" s="269"/>
      <c r="BR215" s="269">
        <v>1</v>
      </c>
      <c r="BS215" s="269"/>
      <c r="BT215" s="269"/>
      <c r="BU215" s="269"/>
      <c r="BV215" s="269"/>
      <c r="BW215" s="269"/>
      <c r="BX215" s="269"/>
      <c r="BY215" s="269"/>
      <c r="BZ215" s="269"/>
      <c r="CA215" s="269"/>
      <c r="CB215" s="269"/>
      <c r="CC215" s="836">
        <v>4</v>
      </c>
      <c r="CD215" s="855">
        <f t="shared" si="28"/>
        <v>4</v>
      </c>
      <c r="CE215" s="855">
        <f t="shared" si="29"/>
        <v>0</v>
      </c>
      <c r="CF215" s="269">
        <v>3.2519999999999998</v>
      </c>
      <c r="CG215" s="269"/>
      <c r="CH215" s="269"/>
      <c r="CI215" s="269"/>
      <c r="CJ215" s="269">
        <v>3.2570000000000001</v>
      </c>
      <c r="CK215" s="269"/>
      <c r="CL215" s="269"/>
      <c r="CM215" s="269"/>
      <c r="CN215" s="269"/>
      <c r="CO215" s="269"/>
      <c r="CP215" s="269"/>
      <c r="CQ215" s="269"/>
      <c r="CR215" s="269" t="s">
        <v>457</v>
      </c>
      <c r="CS215" s="269" t="s">
        <v>6493</v>
      </c>
      <c r="CT215" s="269">
        <v>547</v>
      </c>
      <c r="CU215" s="269" t="s">
        <v>451</v>
      </c>
      <c r="CV215" s="269"/>
      <c r="CW215" s="269"/>
      <c r="CX215" s="269" t="s">
        <v>451</v>
      </c>
      <c r="CY215" s="269"/>
      <c r="CZ215" s="269"/>
      <c r="DA215" s="269" t="s">
        <v>451</v>
      </c>
      <c r="DB215" s="269"/>
      <c r="DC215" s="269"/>
      <c r="DD215" s="269" t="s">
        <v>451</v>
      </c>
      <c r="DE215" s="269"/>
      <c r="DF215" s="269"/>
      <c r="DG215" s="269" t="s">
        <v>451</v>
      </c>
      <c r="DH215" s="269"/>
      <c r="DI215" s="269"/>
      <c r="DJ215" s="269" t="s">
        <v>451</v>
      </c>
      <c r="DK215" s="269"/>
      <c r="DL215" s="269"/>
      <c r="DM215" s="269"/>
      <c r="DN215" s="269"/>
      <c r="DO215" s="269"/>
      <c r="DP215" s="269" t="s">
        <v>457</v>
      </c>
      <c r="DQ215" s="269" t="s">
        <v>6752</v>
      </c>
      <c r="DR215" s="269">
        <v>3745</v>
      </c>
      <c r="DS215" s="269" t="s">
        <v>451</v>
      </c>
      <c r="DT215" s="269"/>
      <c r="DU215" s="269"/>
      <c r="DV215" s="269" t="s">
        <v>451</v>
      </c>
      <c r="DW215" s="269"/>
      <c r="DX215" s="269"/>
      <c r="DY215" s="269" t="s">
        <v>451</v>
      </c>
      <c r="DZ215" s="269"/>
      <c r="EA215" s="269"/>
      <c r="EB215" s="269" t="s">
        <v>451</v>
      </c>
      <c r="EC215" s="269"/>
      <c r="ED215" s="269"/>
      <c r="EE215" s="269" t="s">
        <v>451</v>
      </c>
      <c r="EF215" s="269"/>
      <c r="EG215" s="269"/>
      <c r="EH215" s="269" t="s">
        <v>451</v>
      </c>
      <c r="EI215" s="269"/>
      <c r="EJ215" s="269"/>
      <c r="EK215" s="269"/>
      <c r="EL215" s="269"/>
      <c r="EM215" s="269"/>
      <c r="EN215" s="269"/>
      <c r="EO215" s="269"/>
      <c r="EP215" s="269"/>
      <c r="EQ215" s="269" t="s">
        <v>451</v>
      </c>
      <c r="ER215" s="269"/>
      <c r="ES215" s="269" t="s">
        <v>7013</v>
      </c>
      <c r="ET215" s="269"/>
      <c r="EU215" s="269"/>
      <c r="EV215" s="269"/>
      <c r="EW215" s="269"/>
      <c r="EX215" s="269"/>
      <c r="EY215" s="269"/>
      <c r="EZ215" s="269"/>
      <c r="FA215" s="269" t="s">
        <v>7654</v>
      </c>
      <c r="FB215" s="269">
        <v>83533521666</v>
      </c>
      <c r="FC215" s="269" t="s">
        <v>8128</v>
      </c>
      <c r="FD215" s="269" t="s">
        <v>8278</v>
      </c>
      <c r="FE215" s="269" t="s">
        <v>8323</v>
      </c>
      <c r="FF215" s="269" t="s">
        <v>2230</v>
      </c>
    </row>
    <row r="216" spans="5:162" ht="52" customHeight="1" x14ac:dyDescent="0.2">
      <c r="E216" s="1101" t="s">
        <v>8723</v>
      </c>
      <c r="F216" s="1101" t="s">
        <v>8688</v>
      </c>
      <c r="G216" s="950" t="s">
        <v>52</v>
      </c>
      <c r="H216" s="847" t="s">
        <v>140</v>
      </c>
      <c r="I216" s="950" t="s">
        <v>3592</v>
      </c>
      <c r="J216" s="269" t="s">
        <v>3832</v>
      </c>
      <c r="K216" s="269" t="s">
        <v>3941</v>
      </c>
      <c r="L216" s="269">
        <v>2021</v>
      </c>
      <c r="M216" s="870">
        <v>44324</v>
      </c>
      <c r="N216" s="870" t="s">
        <v>4158</v>
      </c>
      <c r="O216" s="269" t="s">
        <v>4296</v>
      </c>
      <c r="P216" s="269" t="s">
        <v>4495</v>
      </c>
      <c r="Q216" s="269" t="s">
        <v>4700</v>
      </c>
      <c r="R216" s="269" t="s">
        <v>4858</v>
      </c>
      <c r="S216" s="269" t="s">
        <v>5025</v>
      </c>
      <c r="T216" s="269" t="s">
        <v>5191</v>
      </c>
      <c r="U216" s="269" t="s">
        <v>481</v>
      </c>
      <c r="V216" s="269" t="s">
        <v>481</v>
      </c>
      <c r="W216" s="269"/>
      <c r="X216" s="269"/>
      <c r="Y216" s="269"/>
      <c r="Z216" s="269"/>
      <c r="AA216" s="269" t="s">
        <v>5492</v>
      </c>
      <c r="AB216" s="269" t="s">
        <v>5492</v>
      </c>
      <c r="AC216" s="269" t="s">
        <v>919</v>
      </c>
      <c r="AD216" s="269" t="s">
        <v>5903</v>
      </c>
      <c r="AE216" s="871">
        <v>0.55100000000000005</v>
      </c>
      <c r="AF216" s="850">
        <f t="shared" si="30"/>
        <v>0.55100000000000005</v>
      </c>
      <c r="AG216" s="850">
        <f t="shared" si="27"/>
        <v>0</v>
      </c>
      <c r="AH216" s="269"/>
      <c r="AI216" s="269"/>
      <c r="AJ216" s="269"/>
      <c r="AK216" s="269">
        <v>0.5</v>
      </c>
      <c r="AL216" s="224">
        <v>0.88200000000000001</v>
      </c>
      <c r="AM216" s="224">
        <v>1E-3</v>
      </c>
      <c r="AN216" s="269"/>
      <c r="AO216" s="269">
        <v>1.7000000000000001E-2</v>
      </c>
      <c r="AP216" s="224">
        <v>0.03</v>
      </c>
      <c r="AQ216" s="269"/>
      <c r="AR216" s="269">
        <v>3.4000000000000002E-2</v>
      </c>
      <c r="AS216" s="269">
        <v>0.06</v>
      </c>
      <c r="AT216" s="269"/>
      <c r="AU216" s="269"/>
      <c r="AV216" s="269"/>
      <c r="AW216" s="269"/>
      <c r="AX216" s="269"/>
      <c r="AY216" s="269" t="s">
        <v>457</v>
      </c>
      <c r="AZ216" s="269" t="s">
        <v>6023</v>
      </c>
      <c r="BA216" s="269" t="s">
        <v>4495</v>
      </c>
      <c r="BB216" s="269" t="s">
        <v>481</v>
      </c>
      <c r="BC216" s="269">
        <v>0.5</v>
      </c>
      <c r="BD216" s="269">
        <v>1E-3</v>
      </c>
      <c r="BE216" s="269">
        <v>1</v>
      </c>
      <c r="BF216" s="269">
        <v>1</v>
      </c>
      <c r="BG216" s="269">
        <v>1</v>
      </c>
      <c r="BH216" s="269" t="s">
        <v>481</v>
      </c>
      <c r="BI216" s="269">
        <v>1</v>
      </c>
      <c r="BJ216" s="269" t="s">
        <v>481</v>
      </c>
      <c r="BK216" s="269" t="s">
        <v>481</v>
      </c>
      <c r="BL216" s="269" t="s">
        <v>481</v>
      </c>
      <c r="BM216" s="269" t="s">
        <v>481</v>
      </c>
      <c r="BN216" s="269" t="s">
        <v>481</v>
      </c>
      <c r="BO216" s="269" t="s">
        <v>481</v>
      </c>
      <c r="BP216" s="269" t="s">
        <v>481</v>
      </c>
      <c r="BQ216" s="269" t="s">
        <v>481</v>
      </c>
      <c r="BR216" s="269" t="s">
        <v>481</v>
      </c>
      <c r="BS216" s="269" t="s">
        <v>481</v>
      </c>
      <c r="BT216" s="269" t="s">
        <v>481</v>
      </c>
      <c r="BU216" s="269" t="s">
        <v>481</v>
      </c>
      <c r="BV216" s="269" t="s">
        <v>481</v>
      </c>
      <c r="BW216" s="269" t="s">
        <v>481</v>
      </c>
      <c r="BX216" s="269" t="s">
        <v>481</v>
      </c>
      <c r="BY216" s="269" t="s">
        <v>481</v>
      </c>
      <c r="BZ216" s="269" t="s">
        <v>481</v>
      </c>
      <c r="CA216" s="269" t="s">
        <v>481</v>
      </c>
      <c r="CB216" s="269" t="s">
        <v>481</v>
      </c>
      <c r="CC216" s="836">
        <v>1</v>
      </c>
      <c r="CD216" s="855">
        <f t="shared" si="28"/>
        <v>1</v>
      </c>
      <c r="CE216" s="855">
        <f t="shared" si="29"/>
        <v>0</v>
      </c>
      <c r="CF216" s="269">
        <v>0.251</v>
      </c>
      <c r="CG216" s="269" t="s">
        <v>481</v>
      </c>
      <c r="CH216" s="269" t="s">
        <v>481</v>
      </c>
      <c r="CI216" s="269">
        <v>5.5E-2</v>
      </c>
      <c r="CJ216" s="269">
        <v>4.5460000000000003</v>
      </c>
      <c r="CK216" s="269" t="s">
        <v>481</v>
      </c>
      <c r="CL216" s="269" t="s">
        <v>481</v>
      </c>
      <c r="CM216" s="269" t="s">
        <v>481</v>
      </c>
      <c r="CN216" s="269" t="s">
        <v>481</v>
      </c>
      <c r="CO216" s="269" t="s">
        <v>481</v>
      </c>
      <c r="CP216" s="269" t="s">
        <v>481</v>
      </c>
      <c r="CQ216" s="269"/>
      <c r="CR216" s="269" t="s">
        <v>457</v>
      </c>
      <c r="CS216" s="269" t="s">
        <v>1228</v>
      </c>
      <c r="CT216" s="269">
        <v>25</v>
      </c>
      <c r="CU216" s="269" t="s">
        <v>451</v>
      </c>
      <c r="CV216" s="269" t="s">
        <v>481</v>
      </c>
      <c r="CW216" s="269" t="s">
        <v>481</v>
      </c>
      <c r="CX216" s="269" t="s">
        <v>451</v>
      </c>
      <c r="CY216" s="269" t="s">
        <v>481</v>
      </c>
      <c r="CZ216" s="269" t="s">
        <v>481</v>
      </c>
      <c r="DA216" s="269" t="s">
        <v>451</v>
      </c>
      <c r="DB216" s="269" t="s">
        <v>481</v>
      </c>
      <c r="DC216" s="269" t="s">
        <v>481</v>
      </c>
      <c r="DD216" s="269" t="s">
        <v>451</v>
      </c>
      <c r="DE216" s="269" t="s">
        <v>481</v>
      </c>
      <c r="DF216" s="269" t="s">
        <v>481</v>
      </c>
      <c r="DG216" s="269" t="s">
        <v>451</v>
      </c>
      <c r="DH216" s="269" t="s">
        <v>481</v>
      </c>
      <c r="DI216" s="269" t="s">
        <v>481</v>
      </c>
      <c r="DJ216" s="269" t="s">
        <v>451</v>
      </c>
      <c r="DK216" s="269" t="s">
        <v>481</v>
      </c>
      <c r="DL216" s="269" t="s">
        <v>481</v>
      </c>
      <c r="DM216" s="269" t="s">
        <v>481</v>
      </c>
      <c r="DN216" s="269" t="s">
        <v>481</v>
      </c>
      <c r="DO216" s="269" t="s">
        <v>481</v>
      </c>
      <c r="DP216" s="269" t="s">
        <v>451</v>
      </c>
      <c r="DQ216" s="269" t="s">
        <v>481</v>
      </c>
      <c r="DR216" s="269" t="s">
        <v>481</v>
      </c>
      <c r="DS216" s="269" t="s">
        <v>451</v>
      </c>
      <c r="DT216" s="269" t="s">
        <v>481</v>
      </c>
      <c r="DU216" s="269" t="s">
        <v>481</v>
      </c>
      <c r="DV216" s="269" t="s">
        <v>451</v>
      </c>
      <c r="DW216" s="269" t="s">
        <v>481</v>
      </c>
      <c r="DX216" s="269" t="s">
        <v>481</v>
      </c>
      <c r="DY216" s="269" t="s">
        <v>451</v>
      </c>
      <c r="DZ216" s="269" t="s">
        <v>481</v>
      </c>
      <c r="EA216" s="269" t="s">
        <v>481</v>
      </c>
      <c r="EB216" s="269" t="s">
        <v>451</v>
      </c>
      <c r="EC216" s="269" t="s">
        <v>481</v>
      </c>
      <c r="ED216" s="269" t="s">
        <v>481</v>
      </c>
      <c r="EE216" s="269" t="s">
        <v>451</v>
      </c>
      <c r="EF216" s="269" t="s">
        <v>481</v>
      </c>
      <c r="EG216" s="269" t="s">
        <v>481</v>
      </c>
      <c r="EH216" s="269" t="s">
        <v>451</v>
      </c>
      <c r="EI216" s="269" t="s">
        <v>481</v>
      </c>
      <c r="EJ216" s="269" t="s">
        <v>481</v>
      </c>
      <c r="EK216" s="269" t="s">
        <v>481</v>
      </c>
      <c r="EL216" s="269" t="s">
        <v>481</v>
      </c>
      <c r="EM216" s="269" t="s">
        <v>481</v>
      </c>
      <c r="EN216" s="269"/>
      <c r="EO216" s="269"/>
      <c r="EP216" s="269"/>
      <c r="EQ216" s="269" t="s">
        <v>451</v>
      </c>
      <c r="ER216" s="269" t="s">
        <v>481</v>
      </c>
      <c r="ES216" s="269" t="s">
        <v>481</v>
      </c>
      <c r="ET216" s="269" t="s">
        <v>481</v>
      </c>
      <c r="EU216" s="269" t="s">
        <v>481</v>
      </c>
      <c r="EV216" s="269" t="s">
        <v>481</v>
      </c>
      <c r="EW216" s="269" t="s">
        <v>481</v>
      </c>
      <c r="EX216" s="269" t="s">
        <v>481</v>
      </c>
      <c r="EY216" s="269" t="s">
        <v>481</v>
      </c>
      <c r="EZ216" s="269" t="s">
        <v>481</v>
      </c>
      <c r="FA216" s="269" t="s">
        <v>7655</v>
      </c>
      <c r="FB216" s="269" t="s">
        <v>7894</v>
      </c>
      <c r="FC216" s="269" t="s">
        <v>8129</v>
      </c>
      <c r="FD216" s="269" t="s">
        <v>8278</v>
      </c>
      <c r="FE216" s="269" t="s">
        <v>8323</v>
      </c>
      <c r="FF216" s="269" t="s">
        <v>2230</v>
      </c>
    </row>
    <row r="217" spans="5:162" ht="63" customHeight="1" x14ac:dyDescent="0.2">
      <c r="E217" s="1101" t="s">
        <v>8720</v>
      </c>
      <c r="F217" s="1101" t="s">
        <v>8688</v>
      </c>
      <c r="G217" s="950" t="s">
        <v>52</v>
      </c>
      <c r="H217" s="847" t="s">
        <v>140</v>
      </c>
      <c r="I217" s="833" t="s">
        <v>3592</v>
      </c>
      <c r="J217" s="269" t="s">
        <v>3833</v>
      </c>
      <c r="K217" s="269" t="s">
        <v>3942</v>
      </c>
      <c r="L217" s="269">
        <v>2021</v>
      </c>
      <c r="M217" s="870">
        <v>44300</v>
      </c>
      <c r="N217" s="870" t="s">
        <v>4159</v>
      </c>
      <c r="O217" s="269" t="s">
        <v>4297</v>
      </c>
      <c r="P217" s="269" t="s">
        <v>4496</v>
      </c>
      <c r="Q217" s="269" t="s">
        <v>4700</v>
      </c>
      <c r="R217" s="269" t="s">
        <v>4496</v>
      </c>
      <c r="S217" s="269" t="s">
        <v>5026</v>
      </c>
      <c r="T217" s="269" t="s">
        <v>5192</v>
      </c>
      <c r="U217" s="269" t="s">
        <v>481</v>
      </c>
      <c r="V217" s="269" t="s">
        <v>481</v>
      </c>
      <c r="W217" s="269"/>
      <c r="X217" s="269"/>
      <c r="Y217" s="269"/>
      <c r="Z217" s="269"/>
      <c r="AA217" s="269" t="s">
        <v>5493</v>
      </c>
      <c r="AB217" s="269" t="s">
        <v>5493</v>
      </c>
      <c r="AC217" s="269" t="s">
        <v>5772</v>
      </c>
      <c r="AD217" s="269" t="s">
        <v>5904</v>
      </c>
      <c r="AE217" s="871">
        <v>0.5</v>
      </c>
      <c r="AF217" s="850">
        <f t="shared" si="30"/>
        <v>0.5</v>
      </c>
      <c r="AG217" s="850">
        <f t="shared" si="27"/>
        <v>0</v>
      </c>
      <c r="AH217" s="269"/>
      <c r="AI217" s="269"/>
      <c r="AJ217" s="269"/>
      <c r="AK217" s="269">
        <v>0.5</v>
      </c>
      <c r="AL217" s="224">
        <v>1</v>
      </c>
      <c r="AM217" s="224">
        <v>1E-3</v>
      </c>
      <c r="AN217" s="269"/>
      <c r="AO217" s="269"/>
      <c r="AP217" s="224"/>
      <c r="AQ217" s="269"/>
      <c r="AR217" s="269"/>
      <c r="AS217" s="269"/>
      <c r="AT217" s="269"/>
      <c r="AU217" s="269"/>
      <c r="AV217" s="269"/>
      <c r="AW217" s="269"/>
      <c r="AX217" s="269"/>
      <c r="AY217" s="269" t="s">
        <v>451</v>
      </c>
      <c r="AZ217" s="269" t="s">
        <v>481</v>
      </c>
      <c r="BA217" s="269" t="s">
        <v>481</v>
      </c>
      <c r="BB217" s="269" t="s">
        <v>481</v>
      </c>
      <c r="BC217" s="269">
        <v>0.5</v>
      </c>
      <c r="BD217" s="269">
        <v>1E-3</v>
      </c>
      <c r="BE217" s="269">
        <v>4</v>
      </c>
      <c r="BF217" s="269">
        <v>4</v>
      </c>
      <c r="BG217" s="269">
        <v>2</v>
      </c>
      <c r="BH217" s="269" t="s">
        <v>481</v>
      </c>
      <c r="BI217" s="269" t="s">
        <v>481</v>
      </c>
      <c r="BJ217" s="269" t="s">
        <v>481</v>
      </c>
      <c r="BK217" s="269" t="s">
        <v>481</v>
      </c>
      <c r="BL217" s="269" t="s">
        <v>481</v>
      </c>
      <c r="BM217" s="269" t="s">
        <v>481</v>
      </c>
      <c r="BN217" s="269" t="s">
        <v>481</v>
      </c>
      <c r="BO217" s="269" t="s">
        <v>481</v>
      </c>
      <c r="BP217" s="269" t="s">
        <v>481</v>
      </c>
      <c r="BQ217" s="269" t="s">
        <v>481</v>
      </c>
      <c r="BR217" s="269" t="s">
        <v>481</v>
      </c>
      <c r="BS217" s="269" t="s">
        <v>481</v>
      </c>
      <c r="BT217" s="269" t="s">
        <v>481</v>
      </c>
      <c r="BU217" s="269" t="s">
        <v>481</v>
      </c>
      <c r="BV217" s="269" t="s">
        <v>481</v>
      </c>
      <c r="BW217" s="269" t="s">
        <v>481</v>
      </c>
      <c r="BX217" s="269" t="s">
        <v>481</v>
      </c>
      <c r="BY217" s="269" t="s">
        <v>481</v>
      </c>
      <c r="BZ217" s="269" t="s">
        <v>481</v>
      </c>
      <c r="CA217" s="269">
        <v>1</v>
      </c>
      <c r="CB217" s="269" t="s">
        <v>481</v>
      </c>
      <c r="CC217" s="836">
        <v>1</v>
      </c>
      <c r="CD217" s="855">
        <f t="shared" si="28"/>
        <v>1</v>
      </c>
      <c r="CE217" s="855">
        <f t="shared" si="29"/>
        <v>0</v>
      </c>
      <c r="CF217" s="269">
        <v>0.88500000000000001</v>
      </c>
      <c r="CG217" s="269" t="s">
        <v>481</v>
      </c>
      <c r="CH217" s="269" t="s">
        <v>481</v>
      </c>
      <c r="CI217" s="269"/>
      <c r="CJ217" s="269">
        <v>13.246</v>
      </c>
      <c r="CK217" s="269" t="s">
        <v>481</v>
      </c>
      <c r="CL217" s="269" t="s">
        <v>451</v>
      </c>
      <c r="CM217" s="269" t="s">
        <v>481</v>
      </c>
      <c r="CN217" s="269" t="s">
        <v>481</v>
      </c>
      <c r="CO217" s="269" t="s">
        <v>481</v>
      </c>
      <c r="CP217" s="269" t="s">
        <v>481</v>
      </c>
      <c r="CQ217" s="269"/>
      <c r="CR217" s="269" t="s">
        <v>451</v>
      </c>
      <c r="CS217" s="269" t="s">
        <v>481</v>
      </c>
      <c r="CT217" s="269" t="s">
        <v>481</v>
      </c>
      <c r="CU217" s="269" t="s">
        <v>451</v>
      </c>
      <c r="CV217" s="269" t="s">
        <v>481</v>
      </c>
      <c r="CW217" s="269" t="s">
        <v>481</v>
      </c>
      <c r="CX217" s="269" t="s">
        <v>451</v>
      </c>
      <c r="CY217" s="269" t="s">
        <v>481</v>
      </c>
      <c r="CZ217" s="269" t="s">
        <v>481</v>
      </c>
      <c r="DA217" s="269" t="s">
        <v>451</v>
      </c>
      <c r="DB217" s="269" t="s">
        <v>481</v>
      </c>
      <c r="DC217" s="269" t="s">
        <v>481</v>
      </c>
      <c r="DD217" s="269" t="s">
        <v>451</v>
      </c>
      <c r="DE217" s="269" t="s">
        <v>481</v>
      </c>
      <c r="DF217" s="269" t="s">
        <v>481</v>
      </c>
      <c r="DG217" s="269" t="s">
        <v>451</v>
      </c>
      <c r="DH217" s="269" t="s">
        <v>481</v>
      </c>
      <c r="DI217" s="269" t="s">
        <v>481</v>
      </c>
      <c r="DJ217" s="269" t="s">
        <v>451</v>
      </c>
      <c r="DK217" s="269" t="s">
        <v>481</v>
      </c>
      <c r="DL217" s="269" t="s">
        <v>481</v>
      </c>
      <c r="DM217" s="269" t="s">
        <v>481</v>
      </c>
      <c r="DN217" s="269" t="s">
        <v>481</v>
      </c>
      <c r="DO217" s="269" t="s">
        <v>481</v>
      </c>
      <c r="DP217" s="269" t="s">
        <v>451</v>
      </c>
      <c r="DQ217" s="269" t="s">
        <v>481</v>
      </c>
      <c r="DR217" s="269" t="s">
        <v>481</v>
      </c>
      <c r="DS217" s="269" t="s">
        <v>451</v>
      </c>
      <c r="DT217" s="269" t="s">
        <v>481</v>
      </c>
      <c r="DU217" s="269" t="s">
        <v>481</v>
      </c>
      <c r="DV217" s="269" t="s">
        <v>451</v>
      </c>
      <c r="DW217" s="269" t="s">
        <v>481</v>
      </c>
      <c r="DX217" s="269" t="s">
        <v>481</v>
      </c>
      <c r="DY217" s="269" t="s">
        <v>451</v>
      </c>
      <c r="DZ217" s="269" t="s">
        <v>481</v>
      </c>
      <c r="EA217" s="269" t="s">
        <v>481</v>
      </c>
      <c r="EB217" s="269" t="s">
        <v>451</v>
      </c>
      <c r="EC217" s="269" t="s">
        <v>481</v>
      </c>
      <c r="ED217" s="269" t="s">
        <v>481</v>
      </c>
      <c r="EE217" s="269" t="s">
        <v>451</v>
      </c>
      <c r="EF217" s="269" t="s">
        <v>481</v>
      </c>
      <c r="EG217" s="269" t="s">
        <v>481</v>
      </c>
      <c r="EH217" s="269" t="s">
        <v>451</v>
      </c>
      <c r="EI217" s="269" t="s">
        <v>481</v>
      </c>
      <c r="EJ217" s="269" t="s">
        <v>481</v>
      </c>
      <c r="EK217" s="269" t="s">
        <v>481</v>
      </c>
      <c r="EL217" s="269" t="s">
        <v>481</v>
      </c>
      <c r="EM217" s="269" t="s">
        <v>481</v>
      </c>
      <c r="EN217" s="269"/>
      <c r="EO217" s="269"/>
      <c r="EP217" s="269"/>
      <c r="EQ217" s="269" t="s">
        <v>451</v>
      </c>
      <c r="ER217" s="269" t="s">
        <v>481</v>
      </c>
      <c r="ES217" s="269" t="s">
        <v>481</v>
      </c>
      <c r="ET217" s="269" t="s">
        <v>481</v>
      </c>
      <c r="EU217" s="269" t="s">
        <v>481</v>
      </c>
      <c r="EV217" s="269" t="s">
        <v>481</v>
      </c>
      <c r="EW217" s="269" t="s">
        <v>481</v>
      </c>
      <c r="EX217" s="269" t="s">
        <v>481</v>
      </c>
      <c r="EY217" s="269" t="s">
        <v>481</v>
      </c>
      <c r="EZ217" s="269" t="s">
        <v>481</v>
      </c>
      <c r="FA217" s="269" t="s">
        <v>7655</v>
      </c>
      <c r="FB217" s="269" t="s">
        <v>7894</v>
      </c>
      <c r="FC217" s="269" t="s">
        <v>8129</v>
      </c>
      <c r="FD217" s="269" t="s">
        <v>8278</v>
      </c>
      <c r="FE217" s="269" t="s">
        <v>8323</v>
      </c>
      <c r="FF217" s="269" t="s">
        <v>2230</v>
      </c>
    </row>
    <row r="218" spans="5:162" ht="68" customHeight="1" x14ac:dyDescent="0.2">
      <c r="E218" s="1101" t="s">
        <v>8723</v>
      </c>
      <c r="F218" s="1101" t="s">
        <v>8688</v>
      </c>
      <c r="G218" s="847" t="s">
        <v>52</v>
      </c>
      <c r="H218" s="847" t="s">
        <v>140</v>
      </c>
      <c r="I218" s="833" t="s">
        <v>3593</v>
      </c>
      <c r="J218" s="269" t="s">
        <v>1402</v>
      </c>
      <c r="K218" s="269" t="s">
        <v>1412</v>
      </c>
      <c r="L218" s="269">
        <v>2021</v>
      </c>
      <c r="M218" s="870">
        <v>44409</v>
      </c>
      <c r="N218" s="870">
        <v>44561</v>
      </c>
      <c r="O218" s="269" t="s">
        <v>4298</v>
      </c>
      <c r="P218" s="269" t="s">
        <v>4497</v>
      </c>
      <c r="Q218" s="269"/>
      <c r="R218" s="269"/>
      <c r="S218" s="269" t="s">
        <v>5027</v>
      </c>
      <c r="T218" s="269" t="s">
        <v>5193</v>
      </c>
      <c r="U218" s="269" t="s">
        <v>5294</v>
      </c>
      <c r="V218" s="269" t="s">
        <v>5350</v>
      </c>
      <c r="W218" s="269"/>
      <c r="X218" s="269"/>
      <c r="Y218" s="269"/>
      <c r="Z218" s="269"/>
      <c r="AA218" s="269" t="s">
        <v>5494</v>
      </c>
      <c r="AB218" s="269" t="s">
        <v>5494</v>
      </c>
      <c r="AC218" s="269" t="s">
        <v>919</v>
      </c>
      <c r="AD218" s="269" t="s">
        <v>5905</v>
      </c>
      <c r="AE218" s="871">
        <v>0.44800000000000001</v>
      </c>
      <c r="AF218" s="850">
        <f t="shared" si="30"/>
        <v>0.4476</v>
      </c>
      <c r="AG218" s="850">
        <f t="shared" si="27"/>
        <v>-4.0000000000001146E-4</v>
      </c>
      <c r="AH218" s="269"/>
      <c r="AI218" s="269"/>
      <c r="AJ218" s="269"/>
      <c r="AK218" s="269">
        <v>0.34799999999999998</v>
      </c>
      <c r="AL218" s="224">
        <v>0.7</v>
      </c>
      <c r="AM218" s="224">
        <v>6.4000000000000005E-4</v>
      </c>
      <c r="AN218" s="269"/>
      <c r="AO218" s="269">
        <v>4.9799999999999997E-2</v>
      </c>
      <c r="AP218" s="224">
        <v>0.1</v>
      </c>
      <c r="AQ218" s="269"/>
      <c r="AR218" s="269">
        <v>4.9799999999999997E-2</v>
      </c>
      <c r="AS218" s="269">
        <v>0.1</v>
      </c>
      <c r="AT218" s="269"/>
      <c r="AU218" s="269"/>
      <c r="AV218" s="269"/>
      <c r="AW218" s="269"/>
      <c r="AX218" s="269"/>
      <c r="AY218" s="269" t="s">
        <v>451</v>
      </c>
      <c r="AZ218" s="269"/>
      <c r="BA218" s="269"/>
      <c r="BB218" s="269" t="s">
        <v>451</v>
      </c>
      <c r="BC218" s="269">
        <v>5.04E-2</v>
      </c>
      <c r="BD218" s="269">
        <v>0.1</v>
      </c>
      <c r="BE218" s="269">
        <v>1</v>
      </c>
      <c r="BF218" s="269">
        <v>1</v>
      </c>
      <c r="BG218" s="269">
        <v>1</v>
      </c>
      <c r="BH218" s="269">
        <v>1</v>
      </c>
      <c r="BI218" s="269"/>
      <c r="BJ218" s="269"/>
      <c r="BK218" s="269"/>
      <c r="BL218" s="269"/>
      <c r="BM218" s="269"/>
      <c r="BN218" s="269"/>
      <c r="BO218" s="269"/>
      <c r="BP218" s="269"/>
      <c r="BQ218" s="269"/>
      <c r="BR218" s="269"/>
      <c r="BS218" s="269"/>
      <c r="BT218" s="269"/>
      <c r="BU218" s="269"/>
      <c r="BV218" s="269"/>
      <c r="BW218" s="269"/>
      <c r="BX218" s="269"/>
      <c r="BY218" s="269"/>
      <c r="BZ218" s="269"/>
      <c r="CA218" s="269"/>
      <c r="CB218" s="269"/>
      <c r="CC218" s="836">
        <v>1</v>
      </c>
      <c r="CD218" s="855">
        <f t="shared" si="28"/>
        <v>1</v>
      </c>
      <c r="CE218" s="855">
        <f t="shared" si="29"/>
        <v>0</v>
      </c>
      <c r="CF218" s="269">
        <v>1.7000000000000001E-2</v>
      </c>
      <c r="CG218" s="269"/>
      <c r="CH218" s="269"/>
      <c r="CI218" s="269"/>
      <c r="CJ218" s="269">
        <v>16.920999999999999</v>
      </c>
      <c r="CK218" s="269"/>
      <c r="CL218" s="269" t="s">
        <v>451</v>
      </c>
      <c r="CM218" s="269"/>
      <c r="CN218" s="269"/>
      <c r="CO218" s="269"/>
      <c r="CP218" s="269"/>
      <c r="CQ218" s="269"/>
      <c r="CR218" s="269" t="s">
        <v>457</v>
      </c>
      <c r="CS218" s="269" t="s">
        <v>6494</v>
      </c>
      <c r="CT218" s="269">
        <v>17</v>
      </c>
      <c r="CU218" s="269" t="s">
        <v>457</v>
      </c>
      <c r="CV218" s="269" t="s">
        <v>6569</v>
      </c>
      <c r="CW218" s="269">
        <v>17</v>
      </c>
      <c r="CX218" s="269" t="s">
        <v>451</v>
      </c>
      <c r="CY218" s="269"/>
      <c r="CZ218" s="269"/>
      <c r="DA218" s="269" t="s">
        <v>451</v>
      </c>
      <c r="DB218" s="269"/>
      <c r="DC218" s="269"/>
      <c r="DD218" s="269" t="s">
        <v>451</v>
      </c>
      <c r="DE218" s="269"/>
      <c r="DF218" s="269"/>
      <c r="DG218" s="269" t="s">
        <v>451</v>
      </c>
      <c r="DH218" s="269"/>
      <c r="DI218" s="269"/>
      <c r="DJ218" s="269" t="s">
        <v>451</v>
      </c>
      <c r="DK218" s="269"/>
      <c r="DL218" s="269"/>
      <c r="DM218" s="269" t="s">
        <v>451</v>
      </c>
      <c r="DN218" s="269"/>
      <c r="DO218" s="269"/>
      <c r="DP218" s="269" t="s">
        <v>451</v>
      </c>
      <c r="DQ218" s="269"/>
      <c r="DR218" s="269"/>
      <c r="DS218" s="269" t="s">
        <v>457</v>
      </c>
      <c r="DT218" s="269" t="s">
        <v>6569</v>
      </c>
      <c r="DU218" s="269">
        <v>17</v>
      </c>
      <c r="DV218" s="269" t="s">
        <v>451</v>
      </c>
      <c r="DW218" s="269"/>
      <c r="DX218" s="269"/>
      <c r="DY218" s="269" t="s">
        <v>451</v>
      </c>
      <c r="DZ218" s="269"/>
      <c r="EA218" s="269"/>
      <c r="EB218" s="269" t="s">
        <v>451</v>
      </c>
      <c r="EC218" s="269"/>
      <c r="ED218" s="269"/>
      <c r="EE218" s="269" t="s">
        <v>451</v>
      </c>
      <c r="EF218" s="269"/>
      <c r="EG218" s="269"/>
      <c r="EH218" s="269" t="s">
        <v>451</v>
      </c>
      <c r="EI218" s="269"/>
      <c r="EJ218" s="269"/>
      <c r="EK218" s="269" t="s">
        <v>451</v>
      </c>
      <c r="EL218" s="269"/>
      <c r="EM218" s="269"/>
      <c r="EN218" s="269"/>
      <c r="EO218" s="269"/>
      <c r="EP218" s="269"/>
      <c r="EQ218" s="269" t="s">
        <v>451</v>
      </c>
      <c r="ER218" s="269" t="s">
        <v>451</v>
      </c>
      <c r="ES218" s="269" t="s">
        <v>451</v>
      </c>
      <c r="ET218" s="269" t="s">
        <v>451</v>
      </c>
      <c r="EU218" s="269" t="s">
        <v>7219</v>
      </c>
      <c r="EV218" s="269" t="s">
        <v>7254</v>
      </c>
      <c r="EW218" s="269" t="s">
        <v>7219</v>
      </c>
      <c r="EX218" s="269" t="s">
        <v>7461</v>
      </c>
      <c r="EY218" s="269">
        <v>1</v>
      </c>
      <c r="EZ218" s="269">
        <v>40</v>
      </c>
      <c r="FA218" s="269" t="s">
        <v>7656</v>
      </c>
      <c r="FB218" s="269" t="s">
        <v>7895</v>
      </c>
      <c r="FC218" s="269" t="s">
        <v>8130</v>
      </c>
      <c r="FD218" s="269" t="s">
        <v>8278</v>
      </c>
      <c r="FE218" s="269" t="s">
        <v>8323</v>
      </c>
      <c r="FF218" s="269" t="s">
        <v>2230</v>
      </c>
    </row>
    <row r="219" spans="5:162" ht="51" customHeight="1" x14ac:dyDescent="0.2">
      <c r="E219" s="1101" t="s">
        <v>8723</v>
      </c>
      <c r="F219" s="1101" t="s">
        <v>8688</v>
      </c>
      <c r="G219" s="847" t="s">
        <v>52</v>
      </c>
      <c r="H219" s="847" t="s">
        <v>140</v>
      </c>
      <c r="I219" s="833" t="s">
        <v>3594</v>
      </c>
      <c r="J219" s="269" t="s">
        <v>689</v>
      </c>
      <c r="K219" s="269"/>
      <c r="L219" s="269">
        <v>2021</v>
      </c>
      <c r="M219" s="870" t="s">
        <v>4046</v>
      </c>
      <c r="N219" s="870">
        <v>44561</v>
      </c>
      <c r="O219" s="269"/>
      <c r="P219" s="269"/>
      <c r="Q219" s="269" t="s">
        <v>4701</v>
      </c>
      <c r="R219" s="269" t="s">
        <v>4859</v>
      </c>
      <c r="S219" s="269"/>
      <c r="T219" s="269"/>
      <c r="U219" s="269" t="s">
        <v>451</v>
      </c>
      <c r="V219" s="269"/>
      <c r="W219" s="269"/>
      <c r="X219" s="269"/>
      <c r="Y219" s="269"/>
      <c r="Z219" s="269"/>
      <c r="AA219" s="269" t="s">
        <v>5495</v>
      </c>
      <c r="AB219" s="269" t="s">
        <v>5495</v>
      </c>
      <c r="AC219" s="269" t="s">
        <v>5773</v>
      </c>
      <c r="AD219" s="269" t="s">
        <v>5906</v>
      </c>
      <c r="AE219" s="871">
        <v>0.58199999999999996</v>
      </c>
      <c r="AF219" s="850">
        <f t="shared" si="30"/>
        <v>0.58200000000000007</v>
      </c>
      <c r="AG219" s="850">
        <f t="shared" si="27"/>
        <v>0</v>
      </c>
      <c r="AH219" s="269"/>
      <c r="AI219" s="269"/>
      <c r="AJ219" s="269"/>
      <c r="AK219" s="269">
        <v>0.38500000000000001</v>
      </c>
      <c r="AL219" s="224">
        <v>0.45700000000000002</v>
      </c>
      <c r="AM219" s="224">
        <v>6.9999999999999999E-4</v>
      </c>
      <c r="AN219" s="269"/>
      <c r="AO219" s="269">
        <v>7.2999999999999995E-2</v>
      </c>
      <c r="AP219" s="224">
        <v>8.6492890995260654E-2</v>
      </c>
      <c r="AQ219" s="269"/>
      <c r="AR219" s="269">
        <v>0.124</v>
      </c>
      <c r="AS219" s="269">
        <v>14.708</v>
      </c>
      <c r="AT219" s="269"/>
      <c r="AU219" s="269"/>
      <c r="AV219" s="269"/>
      <c r="AW219" s="269"/>
      <c r="AX219" s="269"/>
      <c r="AY219" s="269" t="s">
        <v>451</v>
      </c>
      <c r="AZ219" s="269"/>
      <c r="BA219" s="269"/>
      <c r="BB219" s="269"/>
      <c r="BC219" s="269" t="s">
        <v>6111</v>
      </c>
      <c r="BD219" s="269"/>
      <c r="BE219" s="269">
        <v>2</v>
      </c>
      <c r="BF219" s="269">
        <v>2</v>
      </c>
      <c r="BG219" s="269">
        <v>2</v>
      </c>
      <c r="BH219" s="269">
        <v>1</v>
      </c>
      <c r="BI219" s="269"/>
      <c r="BJ219" s="269"/>
      <c r="BK219" s="269"/>
      <c r="BL219" s="269"/>
      <c r="BM219" s="269"/>
      <c r="BN219" s="269"/>
      <c r="BO219" s="269"/>
      <c r="BP219" s="269"/>
      <c r="BQ219" s="269"/>
      <c r="BR219" s="269"/>
      <c r="BS219" s="269"/>
      <c r="BT219" s="269">
        <v>1</v>
      </c>
      <c r="BU219" s="269"/>
      <c r="BV219" s="269"/>
      <c r="BW219" s="269"/>
      <c r="BX219" s="269"/>
      <c r="BY219" s="269"/>
      <c r="BZ219" s="269"/>
      <c r="CA219" s="269"/>
      <c r="CB219" s="269"/>
      <c r="CC219" s="836">
        <v>2</v>
      </c>
      <c r="CD219" s="855">
        <f t="shared" si="28"/>
        <v>2</v>
      </c>
      <c r="CE219" s="855">
        <f t="shared" si="29"/>
        <v>0</v>
      </c>
      <c r="CF219" s="269">
        <v>1.8149999999999999</v>
      </c>
      <c r="CG219" s="269" t="s">
        <v>6182</v>
      </c>
      <c r="CH219" s="269"/>
      <c r="CI219" s="269">
        <v>0.27750000000000002</v>
      </c>
      <c r="CJ219" s="269">
        <v>6.54</v>
      </c>
      <c r="CK219" s="269" t="s">
        <v>6341</v>
      </c>
      <c r="CL219" s="269" t="s">
        <v>6425</v>
      </c>
      <c r="CM219" s="269" t="s">
        <v>6430</v>
      </c>
      <c r="CN219" s="269"/>
      <c r="CO219" s="269"/>
      <c r="CP219" s="269"/>
      <c r="CQ219" s="269" t="s">
        <v>451</v>
      </c>
      <c r="CR219" s="269"/>
      <c r="CS219" s="269" t="s">
        <v>457</v>
      </c>
      <c r="CT219" s="269" t="s">
        <v>6505</v>
      </c>
      <c r="CU219" s="269">
        <v>337</v>
      </c>
      <c r="CV219" s="269" t="s">
        <v>451</v>
      </c>
      <c r="CW219" s="269"/>
      <c r="CX219" s="269"/>
      <c r="CY219" s="269" t="s">
        <v>451</v>
      </c>
      <c r="CZ219" s="269"/>
      <c r="DA219" s="269"/>
      <c r="DB219" s="269" t="s">
        <v>451</v>
      </c>
      <c r="DC219" s="269"/>
      <c r="DD219" s="269"/>
      <c r="DE219" s="269" t="s">
        <v>451</v>
      </c>
      <c r="DF219" s="269"/>
      <c r="DG219" s="269"/>
      <c r="DH219" s="269" t="s">
        <v>451</v>
      </c>
      <c r="DI219" s="269"/>
      <c r="DJ219" s="269"/>
      <c r="DK219" s="269" t="s">
        <v>451</v>
      </c>
      <c r="DL219" s="269"/>
      <c r="DM219" s="269"/>
      <c r="DN219" s="269"/>
      <c r="DO219" s="269"/>
      <c r="DP219" s="269"/>
      <c r="DQ219" s="269" t="s">
        <v>451</v>
      </c>
      <c r="DR219" s="269"/>
      <c r="DS219" s="269"/>
      <c r="DT219" s="269" t="s">
        <v>451</v>
      </c>
      <c r="DU219" s="269"/>
      <c r="DV219" s="269"/>
      <c r="DW219" s="269" t="s">
        <v>451</v>
      </c>
      <c r="DX219" s="269"/>
      <c r="DY219" s="269"/>
      <c r="DZ219" s="269" t="s">
        <v>451</v>
      </c>
      <c r="EA219" s="269"/>
      <c r="EB219" s="269"/>
      <c r="EC219" s="269" t="s">
        <v>451</v>
      </c>
      <c r="ED219" s="269"/>
      <c r="EE219" s="269"/>
      <c r="EF219" s="269" t="s">
        <v>457</v>
      </c>
      <c r="EG219" s="269" t="s">
        <v>6854</v>
      </c>
      <c r="EH219" s="269" t="s">
        <v>6856</v>
      </c>
      <c r="EI219" s="269" t="s">
        <v>451</v>
      </c>
      <c r="EJ219" s="269"/>
      <c r="EK219" s="269"/>
      <c r="EL219" s="269"/>
      <c r="EM219" s="269"/>
      <c r="EN219" s="269"/>
      <c r="EO219" s="269"/>
      <c r="EP219" s="269"/>
      <c r="EQ219" s="269"/>
      <c r="ER219" s="269" t="s">
        <v>451</v>
      </c>
      <c r="ES219" s="269"/>
      <c r="ET219" s="940" t="s">
        <v>7145</v>
      </c>
      <c r="EU219" s="269" t="s">
        <v>451</v>
      </c>
      <c r="EV219" s="269" t="s">
        <v>7294</v>
      </c>
      <c r="EW219" s="269" t="s">
        <v>451</v>
      </c>
      <c r="EX219" s="269" t="s">
        <v>451</v>
      </c>
      <c r="EY219" s="269"/>
      <c r="EZ219" s="269"/>
      <c r="FA219" s="269" t="s">
        <v>7657</v>
      </c>
      <c r="FB219" s="269">
        <v>83535223668</v>
      </c>
      <c r="FC219" s="269" t="s">
        <v>8131</v>
      </c>
      <c r="FD219" s="269" t="s">
        <v>8278</v>
      </c>
      <c r="FE219" s="269" t="s">
        <v>8323</v>
      </c>
      <c r="FF219" s="269" t="s">
        <v>2230</v>
      </c>
    </row>
    <row r="220" spans="5:162" ht="71" customHeight="1" x14ac:dyDescent="0.2">
      <c r="E220" s="1101" t="s">
        <v>8723</v>
      </c>
      <c r="F220" s="1101" t="s">
        <v>8688</v>
      </c>
      <c r="G220" s="847" t="s">
        <v>52</v>
      </c>
      <c r="H220" s="847" t="s">
        <v>140</v>
      </c>
      <c r="I220" s="950" t="s">
        <v>3595</v>
      </c>
      <c r="J220" s="269" t="s">
        <v>1402</v>
      </c>
      <c r="K220" s="269" t="s">
        <v>3943</v>
      </c>
      <c r="L220" s="269">
        <v>2017</v>
      </c>
      <c r="M220" s="870" t="s">
        <v>4047</v>
      </c>
      <c r="N220" s="870" t="s">
        <v>4160</v>
      </c>
      <c r="O220" s="269" t="s">
        <v>4299</v>
      </c>
      <c r="P220" s="269" t="s">
        <v>4498</v>
      </c>
      <c r="Q220" s="269" t="s">
        <v>3943</v>
      </c>
      <c r="R220" s="269" t="s">
        <v>3943</v>
      </c>
      <c r="S220" s="269" t="s">
        <v>5028</v>
      </c>
      <c r="T220" s="269" t="s">
        <v>5194</v>
      </c>
      <c r="U220" s="269" t="s">
        <v>3943</v>
      </c>
      <c r="V220" s="269" t="s">
        <v>3943</v>
      </c>
      <c r="W220" s="269"/>
      <c r="X220" s="269"/>
      <c r="Y220" s="269"/>
      <c r="Z220" s="269"/>
      <c r="AA220" s="269" t="s">
        <v>5496</v>
      </c>
      <c r="AB220" s="269" t="s">
        <v>5496</v>
      </c>
      <c r="AC220" s="269" t="s">
        <v>5774</v>
      </c>
      <c r="AD220" s="269" t="s">
        <v>5907</v>
      </c>
      <c r="AE220" s="871">
        <v>0.82199999999999995</v>
      </c>
      <c r="AF220" s="850">
        <f t="shared" si="30"/>
        <v>0.82200000000000006</v>
      </c>
      <c r="AG220" s="850">
        <f t="shared" si="27"/>
        <v>0</v>
      </c>
      <c r="AH220" s="269"/>
      <c r="AI220" s="269"/>
      <c r="AJ220" s="269"/>
      <c r="AK220" s="269">
        <v>0.71599999999999997</v>
      </c>
      <c r="AL220" s="224">
        <v>0.89739999999999998</v>
      </c>
      <c r="AM220" s="224">
        <v>8.9999999999999998E-4</v>
      </c>
      <c r="AN220" s="269"/>
      <c r="AO220" s="269">
        <v>4.9000000000000002E-2</v>
      </c>
      <c r="AP220" s="224">
        <v>4.7399999999999998E-2</v>
      </c>
      <c r="AQ220" s="269"/>
      <c r="AR220" s="269">
        <v>5.7000000000000002E-2</v>
      </c>
      <c r="AS220" s="269">
        <v>5.5199999999999999E-2</v>
      </c>
      <c r="AT220" s="269"/>
      <c r="AU220" s="269"/>
      <c r="AV220" s="269"/>
      <c r="AW220" s="269"/>
      <c r="AX220" s="269"/>
      <c r="AY220" s="269" t="s">
        <v>457</v>
      </c>
      <c r="AZ220" s="269" t="s">
        <v>6024</v>
      </c>
      <c r="BA220" s="269" t="s">
        <v>4498</v>
      </c>
      <c r="BB220" s="269" t="s">
        <v>481</v>
      </c>
      <c r="BC220" s="269">
        <v>1.32</v>
      </c>
      <c r="BD220" s="269">
        <v>1.6199999999999999E-2</v>
      </c>
      <c r="BE220" s="269">
        <v>12</v>
      </c>
      <c r="BF220" s="269">
        <v>8</v>
      </c>
      <c r="BG220" s="269">
        <v>8</v>
      </c>
      <c r="BH220" s="269">
        <v>0</v>
      </c>
      <c r="BI220" s="269">
        <v>2</v>
      </c>
      <c r="BJ220" s="269">
        <v>0</v>
      </c>
      <c r="BK220" s="269">
        <v>0</v>
      </c>
      <c r="BL220" s="269">
        <v>0</v>
      </c>
      <c r="BM220" s="269">
        <v>0</v>
      </c>
      <c r="BN220" s="269">
        <v>0</v>
      </c>
      <c r="BO220" s="269">
        <v>1</v>
      </c>
      <c r="BP220" s="269">
        <v>0</v>
      </c>
      <c r="BQ220" s="269">
        <v>0</v>
      </c>
      <c r="BR220" s="269">
        <v>0</v>
      </c>
      <c r="BS220" s="269">
        <v>2</v>
      </c>
      <c r="BT220" s="269">
        <v>3</v>
      </c>
      <c r="BU220" s="269">
        <v>0</v>
      </c>
      <c r="BV220" s="269">
        <v>0</v>
      </c>
      <c r="BW220" s="269">
        <v>0</v>
      </c>
      <c r="BX220" s="269">
        <v>0</v>
      </c>
      <c r="BY220" s="269">
        <v>0</v>
      </c>
      <c r="BZ220" s="269">
        <v>0</v>
      </c>
      <c r="CA220" s="269">
        <v>0</v>
      </c>
      <c r="CB220" s="269">
        <v>0</v>
      </c>
      <c r="CC220" s="836">
        <v>8</v>
      </c>
      <c r="CD220" s="855">
        <f t="shared" si="28"/>
        <v>8</v>
      </c>
      <c r="CE220" s="855">
        <f t="shared" si="29"/>
        <v>0</v>
      </c>
      <c r="CF220" s="269">
        <v>7.6479999999999997</v>
      </c>
      <c r="CG220" s="269" t="s">
        <v>6183</v>
      </c>
      <c r="CH220" s="269" t="s">
        <v>3943</v>
      </c>
      <c r="CI220" s="269">
        <v>85.78</v>
      </c>
      <c r="CJ220" s="269">
        <v>8.9160000000000004</v>
      </c>
      <c r="CK220" s="269" t="s">
        <v>6342</v>
      </c>
      <c r="CL220" s="269" t="s">
        <v>451</v>
      </c>
      <c r="CM220" s="269" t="s">
        <v>3943</v>
      </c>
      <c r="CN220" s="269" t="s">
        <v>3943</v>
      </c>
      <c r="CO220" s="269" t="s">
        <v>3943</v>
      </c>
      <c r="CP220" s="269" t="s">
        <v>3943</v>
      </c>
      <c r="CQ220" s="269">
        <v>2</v>
      </c>
      <c r="CR220" s="269" t="s">
        <v>457</v>
      </c>
      <c r="CS220" s="269" t="s">
        <v>6495</v>
      </c>
      <c r="CT220" s="269">
        <v>1366</v>
      </c>
      <c r="CU220" s="269" t="s">
        <v>451</v>
      </c>
      <c r="CV220" s="269" t="s">
        <v>3943</v>
      </c>
      <c r="CW220" s="269" t="s">
        <v>3943</v>
      </c>
      <c r="CX220" s="269" t="s">
        <v>451</v>
      </c>
      <c r="CY220" s="269" t="s">
        <v>3943</v>
      </c>
      <c r="CZ220" s="269" t="s">
        <v>3943</v>
      </c>
      <c r="DA220" s="269" t="s">
        <v>451</v>
      </c>
      <c r="DB220" s="269" t="s">
        <v>3943</v>
      </c>
      <c r="DC220" s="269" t="s">
        <v>3943</v>
      </c>
      <c r="DD220" s="269" t="s">
        <v>451</v>
      </c>
      <c r="DE220" s="269" t="s">
        <v>3943</v>
      </c>
      <c r="DF220" s="269" t="s">
        <v>3943</v>
      </c>
      <c r="DG220" s="269" t="s">
        <v>451</v>
      </c>
      <c r="DH220" s="269" t="s">
        <v>3943</v>
      </c>
      <c r="DI220" s="269" t="s">
        <v>3943</v>
      </c>
      <c r="DJ220" s="269" t="s">
        <v>451</v>
      </c>
      <c r="DK220" s="269" t="s">
        <v>3943</v>
      </c>
      <c r="DL220" s="269" t="s">
        <v>3943</v>
      </c>
      <c r="DM220" s="269" t="s">
        <v>451</v>
      </c>
      <c r="DN220" s="269" t="s">
        <v>3943</v>
      </c>
      <c r="DO220" s="269" t="s">
        <v>3943</v>
      </c>
      <c r="DP220" s="269" t="s">
        <v>451</v>
      </c>
      <c r="DQ220" s="269" t="s">
        <v>3943</v>
      </c>
      <c r="DR220" s="269" t="s">
        <v>3943</v>
      </c>
      <c r="DS220" s="269" t="s">
        <v>451</v>
      </c>
      <c r="DT220" s="269" t="s">
        <v>3943</v>
      </c>
      <c r="DU220" s="269" t="s">
        <v>3943</v>
      </c>
      <c r="DV220" s="269" t="s">
        <v>451</v>
      </c>
      <c r="DW220" s="269" t="s">
        <v>3943</v>
      </c>
      <c r="DX220" s="269" t="s">
        <v>3943</v>
      </c>
      <c r="DY220" s="269" t="s">
        <v>451</v>
      </c>
      <c r="DZ220" s="269" t="s">
        <v>3943</v>
      </c>
      <c r="EA220" s="269" t="s">
        <v>3943</v>
      </c>
      <c r="EB220" s="269" t="s">
        <v>451</v>
      </c>
      <c r="EC220" s="269" t="s">
        <v>3943</v>
      </c>
      <c r="ED220" s="269" t="s">
        <v>3943</v>
      </c>
      <c r="EE220" s="269" t="s">
        <v>451</v>
      </c>
      <c r="EF220" s="269" t="s">
        <v>3943</v>
      </c>
      <c r="EG220" s="269" t="s">
        <v>3943</v>
      </c>
      <c r="EH220" s="269" t="s">
        <v>451</v>
      </c>
      <c r="EI220" s="269" t="s">
        <v>3943</v>
      </c>
      <c r="EJ220" s="269" t="s">
        <v>3943</v>
      </c>
      <c r="EK220" s="269" t="s">
        <v>451</v>
      </c>
      <c r="EL220" s="269" t="s">
        <v>3943</v>
      </c>
      <c r="EM220" s="269" t="s">
        <v>3943</v>
      </c>
      <c r="EN220" s="269"/>
      <c r="EO220" s="269"/>
      <c r="EP220" s="269"/>
      <c r="EQ220" s="269" t="s">
        <v>451</v>
      </c>
      <c r="ER220" s="269" t="s">
        <v>3943</v>
      </c>
      <c r="ES220" s="269" t="s">
        <v>3943</v>
      </c>
      <c r="ET220" s="269" t="s">
        <v>7146</v>
      </c>
      <c r="EU220" s="269" t="s">
        <v>3943</v>
      </c>
      <c r="EV220" s="269" t="s">
        <v>7295</v>
      </c>
      <c r="EW220" s="269" t="s">
        <v>7400</v>
      </c>
      <c r="EX220" s="269" t="s">
        <v>7462</v>
      </c>
      <c r="EY220" s="269">
        <v>4</v>
      </c>
      <c r="EZ220" s="269" t="s">
        <v>7530</v>
      </c>
      <c r="FA220" s="269" t="s">
        <v>7658</v>
      </c>
      <c r="FB220" s="269" t="s">
        <v>7896</v>
      </c>
      <c r="FC220" s="269" t="s">
        <v>8132</v>
      </c>
      <c r="FD220" s="269" t="s">
        <v>8278</v>
      </c>
      <c r="FE220" s="269" t="s">
        <v>8323</v>
      </c>
      <c r="FF220" s="269" t="s">
        <v>2230</v>
      </c>
    </row>
    <row r="221" spans="5:162" ht="56" customHeight="1" x14ac:dyDescent="0.2">
      <c r="E221" s="1101" t="s">
        <v>8717</v>
      </c>
      <c r="F221" s="1101" t="s">
        <v>8688</v>
      </c>
      <c r="G221" s="847" t="s">
        <v>52</v>
      </c>
      <c r="H221" s="847" t="s">
        <v>140</v>
      </c>
      <c r="I221" s="833" t="s">
        <v>3596</v>
      </c>
      <c r="J221" s="269" t="s">
        <v>1401</v>
      </c>
      <c r="K221" s="269" t="s">
        <v>1402</v>
      </c>
      <c r="L221" s="269">
        <v>2016</v>
      </c>
      <c r="M221" s="870">
        <v>43957</v>
      </c>
      <c r="N221" s="870">
        <v>44512</v>
      </c>
      <c r="O221" s="269" t="s">
        <v>4300</v>
      </c>
      <c r="P221" s="269" t="s">
        <v>4499</v>
      </c>
      <c r="Q221" s="269"/>
      <c r="R221" s="269"/>
      <c r="S221" s="269" t="s">
        <v>5029</v>
      </c>
      <c r="T221" s="269" t="s">
        <v>5195</v>
      </c>
      <c r="U221" s="269" t="s">
        <v>5295</v>
      </c>
      <c r="V221" s="269" t="s">
        <v>5351</v>
      </c>
      <c r="W221" s="269"/>
      <c r="X221" s="269"/>
      <c r="Y221" s="269"/>
      <c r="Z221" s="269"/>
      <c r="AA221" s="269" t="s">
        <v>5497</v>
      </c>
      <c r="AB221" s="269" t="s">
        <v>5662</v>
      </c>
      <c r="AC221" s="269" t="s">
        <v>1318</v>
      </c>
      <c r="AD221" s="269" t="s">
        <v>5908</v>
      </c>
      <c r="AE221" s="871">
        <v>0.6</v>
      </c>
      <c r="AF221" s="850">
        <f t="shared" si="30"/>
        <v>0.60000000000000009</v>
      </c>
      <c r="AG221" s="850">
        <f t="shared" si="27"/>
        <v>0</v>
      </c>
      <c r="AH221" s="269"/>
      <c r="AI221" s="269"/>
      <c r="AJ221" s="269"/>
      <c r="AK221" s="269">
        <v>0.4</v>
      </c>
      <c r="AL221" s="224">
        <v>0.33333333333333337</v>
      </c>
      <c r="AM221" s="224">
        <v>8.0000000000000004E-4</v>
      </c>
      <c r="AN221" s="269">
        <v>0.2</v>
      </c>
      <c r="AO221" s="269"/>
      <c r="AP221" s="224">
        <v>0.16666666666666669</v>
      </c>
      <c r="AQ221" s="269"/>
      <c r="AR221" s="269"/>
      <c r="AS221" s="269">
        <v>0</v>
      </c>
      <c r="AT221" s="269"/>
      <c r="AU221" s="269"/>
      <c r="AV221" s="269"/>
      <c r="AW221" s="269"/>
      <c r="AX221" s="269"/>
      <c r="AY221" s="269" t="s">
        <v>679</v>
      </c>
      <c r="AZ221" s="269" t="s">
        <v>6025</v>
      </c>
      <c r="BA221" s="269" t="s">
        <v>4499</v>
      </c>
      <c r="BB221" s="269"/>
      <c r="BC221" s="269">
        <v>0.3</v>
      </c>
      <c r="BD221" s="269">
        <v>5.9999999999999995E-4</v>
      </c>
      <c r="BE221" s="269">
        <v>6</v>
      </c>
      <c r="BF221" s="269">
        <v>3</v>
      </c>
      <c r="BG221" s="269">
        <v>3</v>
      </c>
      <c r="BH221" s="269"/>
      <c r="BI221" s="269"/>
      <c r="BJ221" s="269"/>
      <c r="BK221" s="269"/>
      <c r="BL221" s="269"/>
      <c r="BM221" s="269"/>
      <c r="BN221" s="269"/>
      <c r="BO221" s="269"/>
      <c r="BP221" s="269"/>
      <c r="BQ221" s="269">
        <v>2</v>
      </c>
      <c r="BR221" s="269"/>
      <c r="BS221" s="269"/>
      <c r="BT221" s="269">
        <v>1</v>
      </c>
      <c r="BU221" s="269"/>
      <c r="BV221" s="269"/>
      <c r="BW221" s="269"/>
      <c r="BX221" s="269"/>
      <c r="BY221" s="269"/>
      <c r="BZ221" s="269"/>
      <c r="CA221" s="269"/>
      <c r="CB221" s="269"/>
      <c r="CC221" s="836">
        <v>3</v>
      </c>
      <c r="CD221" s="855">
        <f t="shared" si="28"/>
        <v>3</v>
      </c>
      <c r="CE221" s="855">
        <f t="shared" si="29"/>
        <v>0</v>
      </c>
      <c r="CF221" s="269">
        <v>0.7</v>
      </c>
      <c r="CG221" s="269" t="s">
        <v>6184</v>
      </c>
      <c r="CH221" s="269"/>
      <c r="CI221" s="269">
        <v>6</v>
      </c>
      <c r="CJ221" s="269">
        <v>11.2</v>
      </c>
      <c r="CK221" s="269" t="s">
        <v>6343</v>
      </c>
      <c r="CL221" s="269" t="s">
        <v>451</v>
      </c>
      <c r="CM221" s="269"/>
      <c r="CN221" s="269"/>
      <c r="CO221" s="269"/>
      <c r="CP221" s="269"/>
      <c r="CQ221" s="269"/>
      <c r="CR221" s="269" t="s">
        <v>679</v>
      </c>
      <c r="CS221" s="269" t="s">
        <v>6492</v>
      </c>
      <c r="CT221" s="269">
        <v>142</v>
      </c>
      <c r="CU221" s="269" t="s">
        <v>679</v>
      </c>
      <c r="CV221" s="269" t="s">
        <v>6545</v>
      </c>
      <c r="CW221" s="269">
        <v>86</v>
      </c>
      <c r="CX221" s="269" t="s">
        <v>451</v>
      </c>
      <c r="CY221" s="269"/>
      <c r="CZ221" s="269"/>
      <c r="DA221" s="269" t="s">
        <v>451</v>
      </c>
      <c r="DB221" s="269"/>
      <c r="DC221" s="269"/>
      <c r="DD221" s="269" t="s">
        <v>451</v>
      </c>
      <c r="DE221" s="269"/>
      <c r="DF221" s="269"/>
      <c r="DG221" s="269" t="s">
        <v>451</v>
      </c>
      <c r="DH221" s="269"/>
      <c r="DI221" s="269"/>
      <c r="DJ221" s="269" t="s">
        <v>451</v>
      </c>
      <c r="DK221" s="269"/>
      <c r="DL221" s="269"/>
      <c r="DM221" s="269"/>
      <c r="DN221" s="269"/>
      <c r="DO221" s="269"/>
      <c r="DP221" s="269" t="s">
        <v>451</v>
      </c>
      <c r="DQ221" s="269"/>
      <c r="DR221" s="269"/>
      <c r="DS221" s="269" t="s">
        <v>679</v>
      </c>
      <c r="DT221" s="269" t="s">
        <v>2779</v>
      </c>
      <c r="DU221" s="269">
        <v>86</v>
      </c>
      <c r="DV221" s="269" t="s">
        <v>451</v>
      </c>
      <c r="DW221" s="269"/>
      <c r="DX221" s="269"/>
      <c r="DY221" s="269" t="s">
        <v>451</v>
      </c>
      <c r="DZ221" s="269"/>
      <c r="EA221" s="269"/>
      <c r="EB221" s="269" t="s">
        <v>451</v>
      </c>
      <c r="EC221" s="269"/>
      <c r="ED221" s="269"/>
      <c r="EE221" s="269" t="s">
        <v>451</v>
      </c>
      <c r="EF221" s="269"/>
      <c r="EG221" s="269"/>
      <c r="EH221" s="269" t="s">
        <v>451</v>
      </c>
      <c r="EI221" s="269"/>
      <c r="EJ221" s="269"/>
      <c r="EK221" s="269"/>
      <c r="EL221" s="269"/>
      <c r="EM221" s="269"/>
      <c r="EN221" s="269"/>
      <c r="EO221" s="269"/>
      <c r="EP221" s="269"/>
      <c r="EQ221" s="269" t="s">
        <v>679</v>
      </c>
      <c r="ER221" s="269" t="s">
        <v>6955</v>
      </c>
      <c r="ES221" s="269" t="s">
        <v>7014</v>
      </c>
      <c r="ET221" s="269"/>
      <c r="EU221" s="269" t="s">
        <v>7220</v>
      </c>
      <c r="EV221" s="269" t="s">
        <v>7296</v>
      </c>
      <c r="EW221" s="269" t="s">
        <v>7401</v>
      </c>
      <c r="EX221" s="269" t="s">
        <v>7463</v>
      </c>
      <c r="EY221" s="269">
        <v>2</v>
      </c>
      <c r="EZ221" s="269">
        <v>48</v>
      </c>
      <c r="FA221" s="269" t="s">
        <v>7659</v>
      </c>
      <c r="FB221" s="269" t="s">
        <v>7897</v>
      </c>
      <c r="FC221" s="269" t="s">
        <v>8133</v>
      </c>
      <c r="FD221" s="269" t="s">
        <v>8278</v>
      </c>
      <c r="FE221" s="269" t="s">
        <v>8323</v>
      </c>
      <c r="FF221" s="269" t="s">
        <v>2230</v>
      </c>
    </row>
    <row r="222" spans="5:162" ht="50" customHeight="1" x14ac:dyDescent="0.2">
      <c r="E222" s="1101" t="s">
        <v>8723</v>
      </c>
      <c r="F222" s="1101" t="s">
        <v>8688</v>
      </c>
      <c r="G222" s="847" t="s">
        <v>52</v>
      </c>
      <c r="H222" s="847" t="s">
        <v>140</v>
      </c>
      <c r="I222" s="833" t="s">
        <v>3597</v>
      </c>
      <c r="J222" s="269" t="s">
        <v>1402</v>
      </c>
      <c r="K222" s="269"/>
      <c r="L222" s="269">
        <v>2017</v>
      </c>
      <c r="M222" s="870">
        <v>44298</v>
      </c>
      <c r="N222" s="870">
        <v>44550</v>
      </c>
      <c r="O222" s="269" t="s">
        <v>4301</v>
      </c>
      <c r="P222" s="269" t="s">
        <v>4500</v>
      </c>
      <c r="Q222" s="269"/>
      <c r="R222" s="269"/>
      <c r="S222" s="269"/>
      <c r="T222" s="269"/>
      <c r="U222" s="269"/>
      <c r="V222" s="269"/>
      <c r="W222" s="269"/>
      <c r="X222" s="269"/>
      <c r="Y222" s="269"/>
      <c r="Z222" s="269"/>
      <c r="AA222" s="269" t="s">
        <v>5498</v>
      </c>
      <c r="AB222" s="269" t="s">
        <v>5498</v>
      </c>
      <c r="AC222" s="269" t="s">
        <v>919</v>
      </c>
      <c r="AD222" s="269" t="s">
        <v>5908</v>
      </c>
      <c r="AE222" s="871">
        <v>0.84120000000000006</v>
      </c>
      <c r="AF222" s="850">
        <f t="shared" si="26"/>
        <v>0.84120000000000006</v>
      </c>
      <c r="AG222" s="850">
        <f t="shared" si="27"/>
        <v>0</v>
      </c>
      <c r="AH222" s="269"/>
      <c r="AI222" s="269"/>
      <c r="AJ222" s="269"/>
      <c r="AK222" s="269">
        <v>0.66800000000000004</v>
      </c>
      <c r="AL222" s="224">
        <v>0.79400000000000004</v>
      </c>
      <c r="AM222" s="224">
        <v>1E-3</v>
      </c>
      <c r="AN222" s="269"/>
      <c r="AO222" s="269">
        <v>3.1199999999999999E-2</v>
      </c>
      <c r="AP222" s="224">
        <v>3.6999999999999998E-2</v>
      </c>
      <c r="AQ222" s="269"/>
      <c r="AR222" s="269">
        <v>0.14199999999999999</v>
      </c>
      <c r="AS222" s="269">
        <v>0.16900000000000001</v>
      </c>
      <c r="AT222" s="269"/>
      <c r="AU222" s="269"/>
      <c r="AV222" s="269"/>
      <c r="AW222" s="269"/>
      <c r="AX222" s="269"/>
      <c r="AY222" s="269" t="s">
        <v>451</v>
      </c>
      <c r="AZ222" s="269"/>
      <c r="BA222" s="269"/>
      <c r="BB222" s="269"/>
      <c r="BC222" s="269">
        <v>2.1</v>
      </c>
      <c r="BD222" s="269">
        <v>3.0999999999999999E-3</v>
      </c>
      <c r="BE222" s="269">
        <v>2</v>
      </c>
      <c r="BF222" s="269">
        <v>2</v>
      </c>
      <c r="BG222" s="269">
        <v>2</v>
      </c>
      <c r="BH222" s="269">
        <v>2</v>
      </c>
      <c r="BI222" s="269"/>
      <c r="BJ222" s="269"/>
      <c r="BK222" s="269"/>
      <c r="BL222" s="269"/>
      <c r="BM222" s="269"/>
      <c r="BN222" s="269"/>
      <c r="BO222" s="269"/>
      <c r="BP222" s="269"/>
      <c r="BQ222" s="269"/>
      <c r="BR222" s="269"/>
      <c r="BS222" s="269"/>
      <c r="BT222" s="269"/>
      <c r="BU222" s="269"/>
      <c r="BV222" s="269"/>
      <c r="BW222" s="269"/>
      <c r="BX222" s="269"/>
      <c r="BY222" s="269"/>
      <c r="BZ222" s="269"/>
      <c r="CA222" s="269"/>
      <c r="CB222" s="269"/>
      <c r="CC222" s="836">
        <v>2</v>
      </c>
      <c r="CD222" s="855">
        <f t="shared" si="28"/>
        <v>2</v>
      </c>
      <c r="CE222" s="855">
        <f t="shared" si="29"/>
        <v>0</v>
      </c>
      <c r="CF222" s="269">
        <v>0.22800000000000001</v>
      </c>
      <c r="CG222" s="269" t="s">
        <v>6185</v>
      </c>
      <c r="CH222" s="269" t="s">
        <v>451</v>
      </c>
      <c r="CI222" s="269">
        <v>1.3</v>
      </c>
      <c r="CJ222" s="269">
        <v>18.082999999999998</v>
      </c>
      <c r="CK222" s="269"/>
      <c r="CL222" s="269" t="s">
        <v>451</v>
      </c>
      <c r="CM222" s="269"/>
      <c r="CN222" s="269"/>
      <c r="CO222" s="269"/>
      <c r="CP222" s="269"/>
      <c r="CQ222" s="269"/>
      <c r="CR222" s="269" t="s">
        <v>451</v>
      </c>
      <c r="CS222" s="269"/>
      <c r="CT222" s="269"/>
      <c r="CU222" s="269" t="s">
        <v>457</v>
      </c>
      <c r="CV222" s="269" t="s">
        <v>463</v>
      </c>
      <c r="CW222" s="269">
        <v>99</v>
      </c>
      <c r="CX222" s="269" t="s">
        <v>451</v>
      </c>
      <c r="CY222" s="269"/>
      <c r="CZ222" s="269"/>
      <c r="DA222" s="269" t="s">
        <v>451</v>
      </c>
      <c r="DB222" s="269"/>
      <c r="DC222" s="269"/>
      <c r="DD222" s="269" t="s">
        <v>451</v>
      </c>
      <c r="DE222" s="269"/>
      <c r="DF222" s="269"/>
      <c r="DG222" s="269" t="s">
        <v>451</v>
      </c>
      <c r="DH222" s="269"/>
      <c r="DI222" s="269"/>
      <c r="DJ222" s="269" t="s">
        <v>451</v>
      </c>
      <c r="DK222" s="269"/>
      <c r="DL222" s="269"/>
      <c r="DM222" s="269"/>
      <c r="DN222" s="269"/>
      <c r="DO222" s="269"/>
      <c r="DP222" s="269" t="s">
        <v>451</v>
      </c>
      <c r="DQ222" s="269"/>
      <c r="DR222" s="269"/>
      <c r="DS222" s="269" t="s">
        <v>451</v>
      </c>
      <c r="DT222" s="269"/>
      <c r="DU222" s="269"/>
      <c r="DV222" s="269" t="s">
        <v>451</v>
      </c>
      <c r="DW222" s="269"/>
      <c r="DX222" s="269"/>
      <c r="DY222" s="269" t="s">
        <v>451</v>
      </c>
      <c r="DZ222" s="269"/>
      <c r="EA222" s="269"/>
      <c r="EB222" s="269" t="s">
        <v>451</v>
      </c>
      <c r="EC222" s="269"/>
      <c r="ED222" s="269"/>
      <c r="EE222" s="269" t="s">
        <v>457</v>
      </c>
      <c r="EF222" s="269" t="s">
        <v>463</v>
      </c>
      <c r="EG222" s="269">
        <v>5</v>
      </c>
      <c r="EH222" s="269" t="s">
        <v>451</v>
      </c>
      <c r="EI222" s="269"/>
      <c r="EJ222" s="269"/>
      <c r="EK222" s="269"/>
      <c r="EL222" s="269"/>
      <c r="EM222" s="269"/>
      <c r="EN222" s="269"/>
      <c r="EO222" s="269"/>
      <c r="EP222" s="269"/>
      <c r="EQ222" s="269" t="s">
        <v>451</v>
      </c>
      <c r="ER222" s="269"/>
      <c r="ES222" s="269"/>
      <c r="ET222" s="269"/>
      <c r="EU222" s="269"/>
      <c r="EV222" s="269"/>
      <c r="EW222" s="269"/>
      <c r="EX222" s="269" t="s">
        <v>7464</v>
      </c>
      <c r="EY222" s="269">
        <v>1</v>
      </c>
      <c r="EZ222" s="269">
        <v>15</v>
      </c>
      <c r="FA222" s="269" t="s">
        <v>7660</v>
      </c>
      <c r="FB222" s="269">
        <v>89228358694</v>
      </c>
      <c r="FC222" s="269" t="s">
        <v>8134</v>
      </c>
      <c r="FD222" s="269" t="s">
        <v>8278</v>
      </c>
      <c r="FE222" s="269" t="s">
        <v>8323</v>
      </c>
      <c r="FF222" s="269" t="s">
        <v>2230</v>
      </c>
    </row>
    <row r="223" spans="5:162" ht="66" customHeight="1" x14ac:dyDescent="0.2">
      <c r="E223" s="1101" t="s">
        <v>8723</v>
      </c>
      <c r="F223" s="1101" t="s">
        <v>8688</v>
      </c>
      <c r="G223" s="847" t="s">
        <v>52</v>
      </c>
      <c r="H223" s="847" t="s">
        <v>140</v>
      </c>
      <c r="I223" s="950" t="s">
        <v>3598</v>
      </c>
      <c r="J223" s="269" t="s">
        <v>3834</v>
      </c>
      <c r="K223" s="269"/>
      <c r="L223" s="269">
        <v>2020</v>
      </c>
      <c r="M223" s="870">
        <v>44228</v>
      </c>
      <c r="N223" s="870">
        <v>44531</v>
      </c>
      <c r="O223" s="269"/>
      <c r="P223" s="269"/>
      <c r="Q223" s="269" t="s">
        <v>4702</v>
      </c>
      <c r="R223" s="269"/>
      <c r="S223" s="269" t="s">
        <v>5030</v>
      </c>
      <c r="T223" s="269"/>
      <c r="U223" s="269"/>
      <c r="V223" s="269"/>
      <c r="W223" s="269"/>
      <c r="X223" s="269"/>
      <c r="Y223" s="269"/>
      <c r="Z223" s="269"/>
      <c r="AA223" s="269" t="s">
        <v>5499</v>
      </c>
      <c r="AB223" s="269" t="s">
        <v>5499</v>
      </c>
      <c r="AC223" s="269"/>
      <c r="AD223" s="269"/>
      <c r="AE223" s="871">
        <v>0.11</v>
      </c>
      <c r="AF223" s="850">
        <f t="shared" si="26"/>
        <v>0.11000000000000001</v>
      </c>
      <c r="AG223" s="850">
        <f t="shared" si="27"/>
        <v>0</v>
      </c>
      <c r="AH223" s="269"/>
      <c r="AI223" s="269"/>
      <c r="AJ223" s="269"/>
      <c r="AK223" s="269">
        <v>0.08</v>
      </c>
      <c r="AL223" s="224">
        <v>0.72</v>
      </c>
      <c r="AM223" s="224"/>
      <c r="AN223" s="269"/>
      <c r="AO223" s="269">
        <v>5.0000000000000001E-3</v>
      </c>
      <c r="AP223" s="224">
        <v>0.05</v>
      </c>
      <c r="AQ223" s="269"/>
      <c r="AR223" s="269">
        <v>2.5000000000000001E-2</v>
      </c>
      <c r="AS223" s="269">
        <v>0.23</v>
      </c>
      <c r="AT223" s="269"/>
      <c r="AU223" s="269"/>
      <c r="AV223" s="269"/>
      <c r="AW223" s="269"/>
      <c r="AX223" s="269"/>
      <c r="AY223" s="269" t="s">
        <v>457</v>
      </c>
      <c r="AZ223" s="269" t="s">
        <v>6026</v>
      </c>
      <c r="BA223" s="269"/>
      <c r="BB223" s="269"/>
      <c r="BC223" s="269" t="s">
        <v>6112</v>
      </c>
      <c r="BD223" s="269"/>
      <c r="BE223" s="269" t="s">
        <v>6118</v>
      </c>
      <c r="BF223" s="269"/>
      <c r="BG223" s="269"/>
      <c r="BH223" s="269"/>
      <c r="BI223" s="269"/>
      <c r="BJ223" s="269"/>
      <c r="BK223" s="269"/>
      <c r="BL223" s="269"/>
      <c r="BM223" s="269"/>
      <c r="BN223" s="269"/>
      <c r="BO223" s="269">
        <v>1</v>
      </c>
      <c r="BP223" s="269"/>
      <c r="BQ223" s="269"/>
      <c r="BR223" s="269"/>
      <c r="BS223" s="269"/>
      <c r="BT223" s="269"/>
      <c r="BU223" s="269"/>
      <c r="BV223" s="269"/>
      <c r="BW223" s="269"/>
      <c r="BX223" s="269"/>
      <c r="BY223" s="269"/>
      <c r="BZ223" s="269"/>
      <c r="CA223" s="269"/>
      <c r="CB223" s="269"/>
      <c r="CC223" s="836">
        <v>1</v>
      </c>
      <c r="CD223" s="855">
        <f t="shared" si="28"/>
        <v>1</v>
      </c>
      <c r="CE223" s="855">
        <f t="shared" si="29"/>
        <v>0</v>
      </c>
      <c r="CF223" s="269">
        <v>0.45</v>
      </c>
      <c r="CG223" s="269" t="s">
        <v>6186</v>
      </c>
      <c r="CH223" s="269"/>
      <c r="CI223" s="269">
        <v>0.8</v>
      </c>
      <c r="CJ223" s="269">
        <v>0.53200000000000003</v>
      </c>
      <c r="CK223" s="269" t="s">
        <v>6187</v>
      </c>
      <c r="CL223" s="269" t="s">
        <v>451</v>
      </c>
      <c r="CM223" s="269"/>
      <c r="CN223" s="269"/>
      <c r="CO223" s="269"/>
      <c r="CP223" s="269"/>
      <c r="CQ223" s="269" t="s">
        <v>6455</v>
      </c>
      <c r="CR223" s="269" t="s">
        <v>457</v>
      </c>
      <c r="CS223" s="269"/>
      <c r="CT223" s="269">
        <v>90</v>
      </c>
      <c r="CU223" s="269" t="s">
        <v>451</v>
      </c>
      <c r="CV223" s="269"/>
      <c r="CW223" s="269"/>
      <c r="CX223" s="269" t="s">
        <v>451</v>
      </c>
      <c r="CY223" s="269"/>
      <c r="CZ223" s="269"/>
      <c r="DA223" s="269" t="s">
        <v>451</v>
      </c>
      <c r="DB223" s="269"/>
      <c r="DC223" s="269"/>
      <c r="DD223" s="269" t="s">
        <v>451</v>
      </c>
      <c r="DE223" s="269"/>
      <c r="DF223" s="269"/>
      <c r="DG223" s="269" t="s">
        <v>451</v>
      </c>
      <c r="DH223" s="269"/>
      <c r="DI223" s="269"/>
      <c r="DJ223" s="269" t="s">
        <v>451</v>
      </c>
      <c r="DK223" s="269"/>
      <c r="DL223" s="269"/>
      <c r="DM223" s="269" t="s">
        <v>451</v>
      </c>
      <c r="DN223" s="269"/>
      <c r="DO223" s="269"/>
      <c r="DP223" s="269" t="s">
        <v>451</v>
      </c>
      <c r="DQ223" s="269"/>
      <c r="DR223" s="269"/>
      <c r="DS223" s="269" t="s">
        <v>451</v>
      </c>
      <c r="DT223" s="269"/>
      <c r="DU223" s="269"/>
      <c r="DV223" s="269" t="s">
        <v>451</v>
      </c>
      <c r="DW223" s="269"/>
      <c r="DX223" s="269"/>
      <c r="DY223" s="269" t="s">
        <v>451</v>
      </c>
      <c r="DZ223" s="269"/>
      <c r="EA223" s="269"/>
      <c r="EB223" s="269" t="s">
        <v>451</v>
      </c>
      <c r="EC223" s="269"/>
      <c r="ED223" s="269"/>
      <c r="EE223" s="269" t="s">
        <v>451</v>
      </c>
      <c r="EF223" s="269"/>
      <c r="EG223" s="269"/>
      <c r="EH223" s="269" t="s">
        <v>451</v>
      </c>
      <c r="EI223" s="269"/>
      <c r="EJ223" s="269"/>
      <c r="EK223" s="269" t="s">
        <v>451</v>
      </c>
      <c r="EL223" s="269"/>
      <c r="EM223" s="269"/>
      <c r="EN223" s="269"/>
      <c r="EO223" s="269"/>
      <c r="EP223" s="269"/>
      <c r="EQ223" s="269" t="s">
        <v>451</v>
      </c>
      <c r="ER223" s="269"/>
      <c r="ES223" s="269"/>
      <c r="ET223" s="269"/>
      <c r="EU223" s="269"/>
      <c r="EV223" s="269" t="s">
        <v>7297</v>
      </c>
      <c r="EW223" s="269"/>
      <c r="EX223" s="269" t="s">
        <v>7465</v>
      </c>
      <c r="EY223" s="269"/>
      <c r="EZ223" s="269"/>
      <c r="FA223" s="269" t="s">
        <v>7661</v>
      </c>
      <c r="FB223" s="269">
        <v>83534132119</v>
      </c>
      <c r="FC223" s="269" t="s">
        <v>8135</v>
      </c>
      <c r="FD223" s="269" t="s">
        <v>8278</v>
      </c>
      <c r="FE223" s="269" t="s">
        <v>8323</v>
      </c>
      <c r="FF223" s="269" t="s">
        <v>2230</v>
      </c>
    </row>
    <row r="224" spans="5:162" ht="77" customHeight="1" x14ac:dyDescent="0.2">
      <c r="E224" s="1101" t="s">
        <v>8723</v>
      </c>
      <c r="F224" s="1101" t="s">
        <v>8688</v>
      </c>
      <c r="G224" s="847" t="s">
        <v>52</v>
      </c>
      <c r="H224" s="847" t="s">
        <v>140</v>
      </c>
      <c r="I224" s="833" t="s">
        <v>3599</v>
      </c>
      <c r="J224" s="269" t="s">
        <v>689</v>
      </c>
      <c r="K224" s="269" t="s">
        <v>1412</v>
      </c>
      <c r="L224" s="269">
        <v>2020</v>
      </c>
      <c r="M224" s="870">
        <v>44228</v>
      </c>
      <c r="N224" s="870">
        <v>44440</v>
      </c>
      <c r="O224" s="269"/>
      <c r="P224" s="269"/>
      <c r="Q224" s="269" t="s">
        <v>4703</v>
      </c>
      <c r="R224" s="269"/>
      <c r="S224" s="269" t="s">
        <v>5031</v>
      </c>
      <c r="T224" s="269"/>
      <c r="U224" s="269"/>
      <c r="V224" s="269"/>
      <c r="W224" s="269"/>
      <c r="X224" s="269"/>
      <c r="Y224" s="269"/>
      <c r="Z224" s="269"/>
      <c r="AA224" s="269" t="s">
        <v>5500</v>
      </c>
      <c r="AB224" s="269" t="s">
        <v>5500</v>
      </c>
      <c r="AC224" s="269"/>
      <c r="AD224" s="269"/>
      <c r="AE224" s="871">
        <v>0.217</v>
      </c>
      <c r="AF224" s="850">
        <f t="shared" si="26"/>
        <v>0.21700000000000003</v>
      </c>
      <c r="AG224" s="850">
        <f t="shared" si="27"/>
        <v>0</v>
      </c>
      <c r="AH224" s="269"/>
      <c r="AI224" s="269"/>
      <c r="AJ224" s="269"/>
      <c r="AK224" s="269">
        <v>0.11700000000000001</v>
      </c>
      <c r="AL224" s="224">
        <v>0.54</v>
      </c>
      <c r="AM224" s="224"/>
      <c r="AN224" s="269"/>
      <c r="AO224" s="269">
        <v>3.0000000000000001E-3</v>
      </c>
      <c r="AP224" s="224">
        <v>0.01</v>
      </c>
      <c r="AQ224" s="269"/>
      <c r="AR224" s="269">
        <v>9.7000000000000003E-2</v>
      </c>
      <c r="AS224" s="269">
        <v>0.45</v>
      </c>
      <c r="AT224" s="269"/>
      <c r="AU224" s="269"/>
      <c r="AV224" s="269"/>
      <c r="AW224" s="269"/>
      <c r="AX224" s="269"/>
      <c r="AY224" s="269" t="s">
        <v>5991</v>
      </c>
      <c r="AZ224" s="269"/>
      <c r="BA224" s="269"/>
      <c r="BB224" s="269"/>
      <c r="BC224" s="269" t="s">
        <v>6113</v>
      </c>
      <c r="BD224" s="269"/>
      <c r="BE224" s="269"/>
      <c r="BF224" s="269"/>
      <c r="BG224" s="269"/>
      <c r="BH224" s="269"/>
      <c r="BI224" s="269"/>
      <c r="BJ224" s="269"/>
      <c r="BK224" s="269"/>
      <c r="BL224" s="269"/>
      <c r="BM224" s="269">
        <v>1</v>
      </c>
      <c r="BN224" s="269"/>
      <c r="BO224" s="269"/>
      <c r="BP224" s="269"/>
      <c r="BQ224" s="269"/>
      <c r="BR224" s="269"/>
      <c r="BS224" s="269"/>
      <c r="BT224" s="269"/>
      <c r="BU224" s="269"/>
      <c r="BV224" s="269"/>
      <c r="BW224" s="269"/>
      <c r="BX224" s="269"/>
      <c r="BY224" s="269"/>
      <c r="BZ224" s="269"/>
      <c r="CA224" s="269"/>
      <c r="CB224" s="269"/>
      <c r="CC224" s="836">
        <v>1</v>
      </c>
      <c r="CD224" s="855">
        <f>SUM(BH224:CB224)</f>
        <v>1</v>
      </c>
      <c r="CE224" s="855">
        <f t="shared" si="29"/>
        <v>0</v>
      </c>
      <c r="CF224" s="269">
        <v>0.88100000000000001</v>
      </c>
      <c r="CG224" s="269" t="s">
        <v>6187</v>
      </c>
      <c r="CH224" s="269"/>
      <c r="CI224" s="269">
        <v>100</v>
      </c>
      <c r="CJ224" s="269">
        <v>0.88100000000000001</v>
      </c>
      <c r="CK224" s="269" t="s">
        <v>6187</v>
      </c>
      <c r="CL224" s="269"/>
      <c r="CM224" s="269"/>
      <c r="CN224" s="269"/>
      <c r="CO224" s="269"/>
      <c r="CP224" s="269"/>
      <c r="CQ224" s="269" t="s">
        <v>6455</v>
      </c>
      <c r="CR224" s="269" t="s">
        <v>457</v>
      </c>
      <c r="CS224" s="269" t="s">
        <v>6486</v>
      </c>
      <c r="CT224" s="269">
        <v>105</v>
      </c>
      <c r="CU224" s="269" t="s">
        <v>6528</v>
      </c>
      <c r="CV224" s="269"/>
      <c r="CW224" s="269"/>
      <c r="CX224" s="269" t="s">
        <v>451</v>
      </c>
      <c r="CY224" s="269"/>
      <c r="CZ224" s="269"/>
      <c r="DA224" s="269" t="s">
        <v>451</v>
      </c>
      <c r="DB224" s="269"/>
      <c r="DC224" s="269"/>
      <c r="DD224" s="269" t="s">
        <v>451</v>
      </c>
      <c r="DE224" s="269"/>
      <c r="DF224" s="269"/>
      <c r="DG224" s="269" t="s">
        <v>451</v>
      </c>
      <c r="DH224" s="269"/>
      <c r="DI224" s="269"/>
      <c r="DJ224" s="269" t="s">
        <v>451</v>
      </c>
      <c r="DK224" s="269"/>
      <c r="DL224" s="269"/>
      <c r="DM224" s="269" t="s">
        <v>451</v>
      </c>
      <c r="DN224" s="269"/>
      <c r="DO224" s="269"/>
      <c r="DP224" s="269" t="s">
        <v>451</v>
      </c>
      <c r="DQ224" s="269"/>
      <c r="DR224" s="269"/>
      <c r="DS224" s="269" t="s">
        <v>451</v>
      </c>
      <c r="DT224" s="269"/>
      <c r="DU224" s="269"/>
      <c r="DV224" s="269" t="s">
        <v>451</v>
      </c>
      <c r="DW224" s="269"/>
      <c r="DX224" s="269"/>
      <c r="DY224" s="269" t="s">
        <v>451</v>
      </c>
      <c r="DZ224" s="269"/>
      <c r="EA224" s="269"/>
      <c r="EB224" s="269" t="s">
        <v>451</v>
      </c>
      <c r="EC224" s="269"/>
      <c r="ED224" s="269"/>
      <c r="EE224" s="269" t="s">
        <v>451</v>
      </c>
      <c r="EF224" s="269"/>
      <c r="EG224" s="269"/>
      <c r="EH224" s="269" t="s">
        <v>451</v>
      </c>
      <c r="EI224" s="269"/>
      <c r="EJ224" s="269"/>
      <c r="EK224" s="269" t="s">
        <v>451</v>
      </c>
      <c r="EL224" s="269"/>
      <c r="EM224" s="269"/>
      <c r="EN224" s="269"/>
      <c r="EO224" s="269"/>
      <c r="EP224" s="269"/>
      <c r="EQ224" s="269" t="s">
        <v>451</v>
      </c>
      <c r="ER224" s="269"/>
      <c r="ES224" s="269"/>
      <c r="ET224" s="269"/>
      <c r="EU224" s="269"/>
      <c r="EV224" s="269" t="s">
        <v>7298</v>
      </c>
      <c r="EW224" s="269"/>
      <c r="EX224" s="269" t="s">
        <v>7465</v>
      </c>
      <c r="EY224" s="269"/>
      <c r="EZ224" s="269"/>
      <c r="FA224" s="269" t="s">
        <v>7662</v>
      </c>
      <c r="FB224" s="269" t="s">
        <v>7898</v>
      </c>
      <c r="FC224" s="269" t="s">
        <v>8136</v>
      </c>
      <c r="FD224" s="269" t="s">
        <v>8278</v>
      </c>
      <c r="FE224" s="269" t="s">
        <v>8323</v>
      </c>
      <c r="FF224" s="269" t="s">
        <v>2230</v>
      </c>
    </row>
    <row r="225" spans="5:162" ht="62" customHeight="1" x14ac:dyDescent="0.2">
      <c r="E225" s="1101" t="s">
        <v>8723</v>
      </c>
      <c r="F225" s="1101" t="s">
        <v>8688</v>
      </c>
      <c r="G225" s="847" t="s">
        <v>52</v>
      </c>
      <c r="H225" s="847" t="s">
        <v>140</v>
      </c>
      <c r="I225" s="833" t="s">
        <v>3600</v>
      </c>
      <c r="J225" s="269" t="s">
        <v>3835</v>
      </c>
      <c r="K225" s="269" t="s">
        <v>1402</v>
      </c>
      <c r="L225" s="269">
        <v>2019</v>
      </c>
      <c r="M225" s="870">
        <v>44287</v>
      </c>
      <c r="N225" s="870">
        <v>44561</v>
      </c>
      <c r="O225" s="269" t="s">
        <v>4302</v>
      </c>
      <c r="P225" s="269" t="s">
        <v>4501</v>
      </c>
      <c r="Q225" s="269"/>
      <c r="R225" s="269"/>
      <c r="S225" s="269"/>
      <c r="T225" s="269"/>
      <c r="U225" s="269"/>
      <c r="V225" s="269"/>
      <c r="W225" s="269"/>
      <c r="X225" s="269"/>
      <c r="Y225" s="269"/>
      <c r="Z225" s="269"/>
      <c r="AA225" s="269" t="s">
        <v>5501</v>
      </c>
      <c r="AB225" s="269" t="s">
        <v>5501</v>
      </c>
      <c r="AC225" s="269" t="s">
        <v>1318</v>
      </c>
      <c r="AD225" s="269" t="s">
        <v>5909</v>
      </c>
      <c r="AE225" s="871">
        <v>0.43300000000000005</v>
      </c>
      <c r="AF225" s="850">
        <f t="shared" si="26"/>
        <v>0.43300000000000005</v>
      </c>
      <c r="AG225" s="850">
        <f t="shared" si="27"/>
        <v>0</v>
      </c>
      <c r="AH225" s="269"/>
      <c r="AI225" s="269"/>
      <c r="AJ225" s="269"/>
      <c r="AK225" s="269">
        <v>0.34</v>
      </c>
      <c r="AL225" s="224">
        <v>0.78500000000000003</v>
      </c>
      <c r="AM225" s="224">
        <v>2.5000000000000001E-4</v>
      </c>
      <c r="AN225" s="269"/>
      <c r="AO225" s="269">
        <v>6.3E-2</v>
      </c>
      <c r="AP225" s="224">
        <v>0.14499999999999999</v>
      </c>
      <c r="AQ225" s="269"/>
      <c r="AR225" s="269">
        <v>0.03</v>
      </c>
      <c r="AS225" s="269">
        <v>6.9000000000000006E-2</v>
      </c>
      <c r="AT225" s="269"/>
      <c r="AU225" s="269"/>
      <c r="AV225" s="269"/>
      <c r="AW225" s="269"/>
      <c r="AX225" s="269"/>
      <c r="AY225" s="269" t="s">
        <v>457</v>
      </c>
      <c r="AZ225" s="269" t="s">
        <v>6027</v>
      </c>
      <c r="BA225" s="269" t="s">
        <v>6093</v>
      </c>
      <c r="BB225" s="269"/>
      <c r="BC225" s="269">
        <v>0.3</v>
      </c>
      <c r="BD225" s="269">
        <v>4.0000000000000002E-4</v>
      </c>
      <c r="BE225" s="269">
        <v>2</v>
      </c>
      <c r="BF225" s="269">
        <v>2</v>
      </c>
      <c r="BG225" s="269">
        <v>2</v>
      </c>
      <c r="BH225" s="269">
        <v>1</v>
      </c>
      <c r="BI225" s="269"/>
      <c r="BJ225" s="269"/>
      <c r="BK225" s="269"/>
      <c r="BL225" s="269"/>
      <c r="BM225" s="269"/>
      <c r="BN225" s="269"/>
      <c r="BO225" s="269">
        <v>1</v>
      </c>
      <c r="BP225" s="269"/>
      <c r="BQ225" s="269"/>
      <c r="BR225" s="269"/>
      <c r="BS225" s="269"/>
      <c r="BT225" s="269"/>
      <c r="BU225" s="269"/>
      <c r="BV225" s="269"/>
      <c r="BW225" s="269"/>
      <c r="BX225" s="269"/>
      <c r="BY225" s="269"/>
      <c r="BZ225" s="269"/>
      <c r="CA225" s="269"/>
      <c r="CB225" s="269"/>
      <c r="CC225" s="836">
        <v>2</v>
      </c>
      <c r="CD225" s="855">
        <f t="shared" si="28"/>
        <v>2</v>
      </c>
      <c r="CE225" s="855">
        <f t="shared" si="29"/>
        <v>0</v>
      </c>
      <c r="CF225" s="269">
        <v>1.07</v>
      </c>
      <c r="CG225" s="269" t="s">
        <v>6188</v>
      </c>
      <c r="CH225" s="269" t="s">
        <v>6093</v>
      </c>
      <c r="CI225" s="269">
        <v>100</v>
      </c>
      <c r="CJ225" s="269" t="s">
        <v>6292</v>
      </c>
      <c r="CK225" s="269" t="s">
        <v>6340</v>
      </c>
      <c r="CL225" s="269" t="s">
        <v>451</v>
      </c>
      <c r="CM225" s="269"/>
      <c r="CN225" s="269"/>
      <c r="CO225" s="269"/>
      <c r="CP225" s="269"/>
      <c r="CQ225" s="269">
        <v>3</v>
      </c>
      <c r="CR225" s="269" t="s">
        <v>451</v>
      </c>
      <c r="CS225" s="269"/>
      <c r="CT225" s="269"/>
      <c r="CU225" s="269" t="s">
        <v>457</v>
      </c>
      <c r="CV225" s="269" t="s">
        <v>764</v>
      </c>
      <c r="CW225" s="269">
        <v>103</v>
      </c>
      <c r="CX225" s="269" t="s">
        <v>451</v>
      </c>
      <c r="CY225" s="269"/>
      <c r="CZ225" s="269"/>
      <c r="DA225" s="269" t="s">
        <v>451</v>
      </c>
      <c r="DB225" s="269"/>
      <c r="DC225" s="269"/>
      <c r="DD225" s="269" t="s">
        <v>451</v>
      </c>
      <c r="DE225" s="269"/>
      <c r="DF225" s="269"/>
      <c r="DG225" s="269" t="s">
        <v>451</v>
      </c>
      <c r="DH225" s="269"/>
      <c r="DI225" s="269"/>
      <c r="DJ225" s="269" t="s">
        <v>451</v>
      </c>
      <c r="DK225" s="269"/>
      <c r="DL225" s="269"/>
      <c r="DM225" s="269"/>
      <c r="DN225" s="269"/>
      <c r="DO225" s="269"/>
      <c r="DP225" s="269" t="s">
        <v>451</v>
      </c>
      <c r="DQ225" s="269"/>
      <c r="DR225" s="269"/>
      <c r="DS225" s="269" t="s">
        <v>451</v>
      </c>
      <c r="DT225" s="269"/>
      <c r="DU225" s="269"/>
      <c r="DV225" s="269" t="s">
        <v>451</v>
      </c>
      <c r="DW225" s="269"/>
      <c r="DX225" s="269"/>
      <c r="DY225" s="269" t="s">
        <v>451</v>
      </c>
      <c r="DZ225" s="269"/>
      <c r="EA225" s="269"/>
      <c r="EB225" s="269" t="s">
        <v>451</v>
      </c>
      <c r="EC225" s="269"/>
      <c r="ED225" s="269"/>
      <c r="EE225" s="269" t="s">
        <v>457</v>
      </c>
      <c r="EF225" s="269" t="s">
        <v>6833</v>
      </c>
      <c r="EG225" s="269">
        <v>6</v>
      </c>
      <c r="EH225" s="269" t="s">
        <v>451</v>
      </c>
      <c r="EI225" s="269"/>
      <c r="EJ225" s="269"/>
      <c r="EK225" s="269"/>
      <c r="EL225" s="269"/>
      <c r="EM225" s="269"/>
      <c r="EN225" s="269"/>
      <c r="EO225" s="269"/>
      <c r="EP225" s="269"/>
      <c r="EQ225" s="269" t="s">
        <v>451</v>
      </c>
      <c r="ER225" s="269"/>
      <c r="ES225" s="269" t="s">
        <v>7015</v>
      </c>
      <c r="ET225" s="269" t="s">
        <v>7147</v>
      </c>
      <c r="EU225" s="269" t="s">
        <v>7015</v>
      </c>
      <c r="EV225" s="269" t="s">
        <v>7299</v>
      </c>
      <c r="EW225" s="269"/>
      <c r="EX225" s="269" t="s">
        <v>7466</v>
      </c>
      <c r="EY225" s="269"/>
      <c r="EZ225" s="269"/>
      <c r="FA225" s="269" t="s">
        <v>7663</v>
      </c>
      <c r="FB225" s="269" t="s">
        <v>7899</v>
      </c>
      <c r="FC225" s="269" t="s">
        <v>8137</v>
      </c>
      <c r="FD225" s="269" t="s">
        <v>8278</v>
      </c>
      <c r="FE225" s="269" t="s">
        <v>8323</v>
      </c>
      <c r="FF225" s="269" t="s">
        <v>2230</v>
      </c>
    </row>
    <row r="226" spans="5:162" ht="79" customHeight="1" x14ac:dyDescent="0.2">
      <c r="E226" s="1101" t="s">
        <v>8723</v>
      </c>
      <c r="F226" s="1101" t="s">
        <v>8688</v>
      </c>
      <c r="G226" s="847" t="s">
        <v>52</v>
      </c>
      <c r="H226" s="847" t="s">
        <v>140</v>
      </c>
      <c r="I226" s="950" t="s">
        <v>3601</v>
      </c>
      <c r="J226" s="269" t="s">
        <v>3836</v>
      </c>
      <c r="K226" s="269" t="s">
        <v>3944</v>
      </c>
      <c r="L226" s="269" t="s">
        <v>3992</v>
      </c>
      <c r="M226" s="870">
        <v>44336</v>
      </c>
      <c r="N226" s="870">
        <v>44516</v>
      </c>
      <c r="O226" s="269" t="s">
        <v>4303</v>
      </c>
      <c r="P226" s="269" t="s">
        <v>4502</v>
      </c>
      <c r="Q226" s="269" t="s">
        <v>4704</v>
      </c>
      <c r="R226" s="269" t="s">
        <v>4860</v>
      </c>
      <c r="S226" s="269" t="s">
        <v>5032</v>
      </c>
      <c r="T226" s="269" t="s">
        <v>5196</v>
      </c>
      <c r="U226" s="269" t="s">
        <v>5296</v>
      </c>
      <c r="V226" s="269" t="s">
        <v>5352</v>
      </c>
      <c r="W226" s="269"/>
      <c r="X226" s="269"/>
      <c r="Y226" s="269"/>
      <c r="Z226" s="269"/>
      <c r="AA226" s="269" t="s">
        <v>5502</v>
      </c>
      <c r="AB226" s="269" t="s">
        <v>5502</v>
      </c>
      <c r="AC226" s="269" t="s">
        <v>5775</v>
      </c>
      <c r="AD226" s="269" t="s">
        <v>5910</v>
      </c>
      <c r="AE226" s="871">
        <v>2.6680000000000001</v>
      </c>
      <c r="AF226" s="850">
        <f t="shared" si="26"/>
        <v>2.6680000000000001</v>
      </c>
      <c r="AG226" s="850">
        <f t="shared" si="27"/>
        <v>0</v>
      </c>
      <c r="AH226" s="269"/>
      <c r="AI226" s="269"/>
      <c r="AJ226" s="269"/>
      <c r="AK226" s="269">
        <v>2.2280000000000002</v>
      </c>
      <c r="AL226" s="224">
        <v>0.26679999999999998</v>
      </c>
      <c r="AM226" s="224">
        <v>8.0000000000000004E-4</v>
      </c>
      <c r="AN226" s="269"/>
      <c r="AO226" s="269">
        <v>0.14000000000000001</v>
      </c>
      <c r="AP226" s="224">
        <v>5.2499999999999998E-2</v>
      </c>
      <c r="AQ226" s="269"/>
      <c r="AR226" s="269">
        <v>0.3</v>
      </c>
      <c r="AS226" s="269">
        <v>0.1124</v>
      </c>
      <c r="AT226" s="269"/>
      <c r="AU226" s="269"/>
      <c r="AV226" s="269"/>
      <c r="AW226" s="269"/>
      <c r="AX226" s="269"/>
      <c r="AY226" s="269" t="s">
        <v>457</v>
      </c>
      <c r="AZ226" s="269" t="s">
        <v>6028</v>
      </c>
      <c r="BA226" s="269"/>
      <c r="BB226" s="269"/>
      <c r="BC226" s="269">
        <v>2</v>
      </c>
      <c r="BD226" s="269">
        <v>6.9999999999999999E-4</v>
      </c>
      <c r="BE226" s="269">
        <v>6</v>
      </c>
      <c r="BF226" s="269">
        <v>5</v>
      </c>
      <c r="BG226" s="269">
        <v>1</v>
      </c>
      <c r="BH226" s="269">
        <v>1</v>
      </c>
      <c r="BI226" s="269"/>
      <c r="BJ226" s="269"/>
      <c r="BK226" s="269"/>
      <c r="BL226" s="269"/>
      <c r="BM226" s="269"/>
      <c r="BN226" s="269"/>
      <c r="BO226" s="269"/>
      <c r="BP226" s="269"/>
      <c r="BQ226" s="269"/>
      <c r="BR226" s="269"/>
      <c r="BS226" s="269"/>
      <c r="BT226" s="269"/>
      <c r="BU226" s="269"/>
      <c r="BV226" s="269"/>
      <c r="BW226" s="269"/>
      <c r="BX226" s="269"/>
      <c r="BY226" s="269"/>
      <c r="BZ226" s="269"/>
      <c r="CA226" s="269"/>
      <c r="CB226" s="269"/>
      <c r="CC226" s="836">
        <v>1</v>
      </c>
      <c r="CD226" s="855">
        <f t="shared" si="28"/>
        <v>1</v>
      </c>
      <c r="CE226" s="855">
        <f t="shared" si="29"/>
        <v>0</v>
      </c>
      <c r="CF226" s="269">
        <v>2.1</v>
      </c>
      <c r="CG226" s="269"/>
      <c r="CH226" s="269"/>
      <c r="CI226" s="269">
        <v>22.8</v>
      </c>
      <c r="CJ226" s="269">
        <v>9.1669999999999998</v>
      </c>
      <c r="CK226" s="269" t="s">
        <v>6344</v>
      </c>
      <c r="CL226" s="269" t="s">
        <v>451</v>
      </c>
      <c r="CM226" s="269"/>
      <c r="CN226" s="269"/>
      <c r="CO226" s="269"/>
      <c r="CP226" s="269"/>
      <c r="CQ226" s="269"/>
      <c r="CR226" s="269" t="s">
        <v>457</v>
      </c>
      <c r="CS226" s="269" t="s">
        <v>1228</v>
      </c>
      <c r="CT226" s="269">
        <v>338</v>
      </c>
      <c r="CU226" s="269" t="s">
        <v>451</v>
      </c>
      <c r="CV226" s="269"/>
      <c r="CW226" s="269"/>
      <c r="CX226" s="269" t="s">
        <v>451</v>
      </c>
      <c r="CY226" s="269"/>
      <c r="CZ226" s="269"/>
      <c r="DA226" s="269" t="s">
        <v>451</v>
      </c>
      <c r="DB226" s="269"/>
      <c r="DC226" s="269"/>
      <c r="DD226" s="269" t="s">
        <v>451</v>
      </c>
      <c r="DE226" s="269"/>
      <c r="DF226" s="269"/>
      <c r="DG226" s="269" t="s">
        <v>451</v>
      </c>
      <c r="DH226" s="269"/>
      <c r="DI226" s="269"/>
      <c r="DJ226" s="269" t="s">
        <v>451</v>
      </c>
      <c r="DK226" s="269"/>
      <c r="DL226" s="269"/>
      <c r="DM226" s="269"/>
      <c r="DN226" s="269"/>
      <c r="DO226" s="269"/>
      <c r="DP226" s="269" t="s">
        <v>451</v>
      </c>
      <c r="DQ226" s="269"/>
      <c r="DR226" s="269"/>
      <c r="DS226" s="269" t="s">
        <v>451</v>
      </c>
      <c r="DT226" s="269"/>
      <c r="DU226" s="269"/>
      <c r="DV226" s="269" t="s">
        <v>451</v>
      </c>
      <c r="DW226" s="269"/>
      <c r="DX226" s="269"/>
      <c r="DY226" s="269" t="s">
        <v>451</v>
      </c>
      <c r="DZ226" s="269"/>
      <c r="EA226" s="269"/>
      <c r="EB226" s="269" t="s">
        <v>451</v>
      </c>
      <c r="EC226" s="269"/>
      <c r="ED226" s="269"/>
      <c r="EE226" s="269" t="s">
        <v>451</v>
      </c>
      <c r="EF226" s="269"/>
      <c r="EG226" s="269"/>
      <c r="EH226" s="269" t="s">
        <v>457</v>
      </c>
      <c r="EI226" s="269" t="s">
        <v>6886</v>
      </c>
      <c r="EJ226" s="269">
        <v>8</v>
      </c>
      <c r="EK226" s="269"/>
      <c r="EL226" s="269"/>
      <c r="EM226" s="269"/>
      <c r="EN226" s="269"/>
      <c r="EO226" s="269"/>
      <c r="EP226" s="269"/>
      <c r="EQ226" s="269" t="s">
        <v>451</v>
      </c>
      <c r="ER226" s="269"/>
      <c r="ES226" s="269" t="s">
        <v>7016</v>
      </c>
      <c r="ET226" s="269" t="s">
        <v>7148</v>
      </c>
      <c r="EU226" s="269" t="s">
        <v>7221</v>
      </c>
      <c r="EV226" s="269"/>
      <c r="EW226" s="269"/>
      <c r="EX226" s="269"/>
      <c r="EY226" s="269"/>
      <c r="EZ226" s="269"/>
      <c r="FA226" s="269" t="s">
        <v>7664</v>
      </c>
      <c r="FB226" s="269" t="s">
        <v>7900</v>
      </c>
      <c r="FC226" s="269" t="s">
        <v>8138</v>
      </c>
      <c r="FD226" s="269" t="s">
        <v>8278</v>
      </c>
      <c r="FE226" s="269" t="s">
        <v>8323</v>
      </c>
      <c r="FF226" s="269" t="s">
        <v>2230</v>
      </c>
    </row>
    <row r="227" spans="5:162" ht="66" customHeight="1" x14ac:dyDescent="0.2">
      <c r="E227" s="1101" t="s">
        <v>8723</v>
      </c>
      <c r="F227" s="1101" t="s">
        <v>8688</v>
      </c>
      <c r="G227" s="847" t="s">
        <v>52</v>
      </c>
      <c r="H227" s="847" t="s">
        <v>140</v>
      </c>
      <c r="I227" s="833" t="s">
        <v>3602</v>
      </c>
      <c r="J227" s="269" t="s">
        <v>1780</v>
      </c>
      <c r="K227" s="269"/>
      <c r="L227" s="269">
        <v>2020</v>
      </c>
      <c r="M227" s="870" t="s">
        <v>4048</v>
      </c>
      <c r="N227" s="870" t="s">
        <v>4161</v>
      </c>
      <c r="O227" s="269" t="s">
        <v>4304</v>
      </c>
      <c r="P227" s="269" t="s">
        <v>4503</v>
      </c>
      <c r="Q227" s="269"/>
      <c r="R227" s="269"/>
      <c r="S227" s="269"/>
      <c r="T227" s="269"/>
      <c r="U227" s="269"/>
      <c r="V227" s="269"/>
      <c r="W227" s="269"/>
      <c r="X227" s="269"/>
      <c r="Y227" s="269"/>
      <c r="Z227" s="269"/>
      <c r="AA227" s="269" t="s">
        <v>5503</v>
      </c>
      <c r="AB227" s="269" t="s">
        <v>5503</v>
      </c>
      <c r="AC227" s="269" t="s">
        <v>5776</v>
      </c>
      <c r="AD227" s="269" t="s">
        <v>5911</v>
      </c>
      <c r="AE227" s="871">
        <v>1.1989999999999998</v>
      </c>
      <c r="AF227" s="850">
        <f t="shared" si="26"/>
        <v>1.1989999999999998</v>
      </c>
      <c r="AG227" s="850">
        <f t="shared" si="27"/>
        <v>0</v>
      </c>
      <c r="AH227" s="269"/>
      <c r="AI227" s="269"/>
      <c r="AJ227" s="269"/>
      <c r="AK227" s="269">
        <v>1.194</v>
      </c>
      <c r="AL227" s="224">
        <v>1</v>
      </c>
      <c r="AM227" s="224">
        <v>6.4000000000000005E-4</v>
      </c>
      <c r="AN227" s="269"/>
      <c r="AO227" s="269"/>
      <c r="AP227" s="269"/>
      <c r="AQ227" s="269"/>
      <c r="AR227" s="269">
        <v>5.0000000000000001E-3</v>
      </c>
      <c r="AS227" s="269">
        <v>4.2000000000000002E-4</v>
      </c>
      <c r="AT227" s="269"/>
      <c r="AU227" s="269"/>
      <c r="AV227" s="269"/>
      <c r="AW227" s="269"/>
      <c r="AX227" s="269"/>
      <c r="AY227" s="269" t="s">
        <v>451</v>
      </c>
      <c r="AZ227" s="269"/>
      <c r="BA227" s="269"/>
      <c r="BB227" s="269"/>
      <c r="BC227" s="269">
        <v>0</v>
      </c>
      <c r="BD227" s="269"/>
      <c r="BE227" s="269">
        <v>3</v>
      </c>
      <c r="BF227" s="269">
        <v>3</v>
      </c>
      <c r="BG227" s="269">
        <v>1</v>
      </c>
      <c r="BH227" s="269">
        <v>1</v>
      </c>
      <c r="BI227" s="269"/>
      <c r="BJ227" s="269"/>
      <c r="BK227" s="269"/>
      <c r="BL227" s="269"/>
      <c r="BM227" s="269"/>
      <c r="BN227" s="269"/>
      <c r="BO227" s="269"/>
      <c r="BP227" s="269"/>
      <c r="BQ227" s="269"/>
      <c r="BR227" s="269"/>
      <c r="BS227" s="269"/>
      <c r="BT227" s="269"/>
      <c r="BU227" s="269"/>
      <c r="BV227" s="269"/>
      <c r="BW227" s="269"/>
      <c r="BX227" s="269"/>
      <c r="BY227" s="269"/>
      <c r="BZ227" s="269"/>
      <c r="CA227" s="269"/>
      <c r="CB227" s="269"/>
      <c r="CC227" s="836">
        <v>1</v>
      </c>
      <c r="CD227" s="855">
        <f t="shared" si="28"/>
        <v>1</v>
      </c>
      <c r="CE227" s="855">
        <f t="shared" si="29"/>
        <v>0</v>
      </c>
      <c r="CF227" s="269">
        <v>0.22900000000000001</v>
      </c>
      <c r="CG227" s="269" t="s">
        <v>6189</v>
      </c>
      <c r="CH227" s="269"/>
      <c r="CI227" s="269">
        <v>7.5</v>
      </c>
      <c r="CJ227" s="269">
        <v>3.048</v>
      </c>
      <c r="CK227" s="269" t="s">
        <v>6345</v>
      </c>
      <c r="CL227" s="269" t="s">
        <v>451</v>
      </c>
      <c r="CM227" s="269"/>
      <c r="CN227" s="269"/>
      <c r="CO227" s="269"/>
      <c r="CP227" s="269"/>
      <c r="CQ227" s="269"/>
      <c r="CR227" s="269" t="s">
        <v>451</v>
      </c>
      <c r="CS227" s="269"/>
      <c r="CT227" s="269"/>
      <c r="CU227" s="269" t="s">
        <v>451</v>
      </c>
      <c r="CV227" s="269"/>
      <c r="CW227" s="269"/>
      <c r="CX227" s="269" t="s">
        <v>451</v>
      </c>
      <c r="CY227" s="269"/>
      <c r="CZ227" s="269"/>
      <c r="DA227" s="269" t="s">
        <v>451</v>
      </c>
      <c r="DB227" s="269"/>
      <c r="DC227" s="269"/>
      <c r="DD227" s="269" t="s">
        <v>451</v>
      </c>
      <c r="DE227" s="269"/>
      <c r="DF227" s="269"/>
      <c r="DG227" s="269" t="s">
        <v>451</v>
      </c>
      <c r="DH227" s="269"/>
      <c r="DI227" s="269"/>
      <c r="DJ227" s="269" t="s">
        <v>451</v>
      </c>
      <c r="DK227" s="269"/>
      <c r="DL227" s="269"/>
      <c r="DM227" s="269"/>
      <c r="DN227" s="269"/>
      <c r="DO227" s="269"/>
      <c r="DP227" s="269" t="s">
        <v>457</v>
      </c>
      <c r="DQ227" s="269" t="s">
        <v>4503</v>
      </c>
      <c r="DR227" s="269">
        <v>368</v>
      </c>
      <c r="DS227" s="269" t="s">
        <v>451</v>
      </c>
      <c r="DT227" s="269"/>
      <c r="DU227" s="269"/>
      <c r="DV227" s="269" t="s">
        <v>451</v>
      </c>
      <c r="DW227" s="269"/>
      <c r="DX227" s="269"/>
      <c r="DY227" s="269" t="s">
        <v>451</v>
      </c>
      <c r="DZ227" s="269"/>
      <c r="EA227" s="269"/>
      <c r="EB227" s="269" t="s">
        <v>451</v>
      </c>
      <c r="EC227" s="269"/>
      <c r="ED227" s="269"/>
      <c r="EE227" s="269" t="s">
        <v>451</v>
      </c>
      <c r="EF227" s="269"/>
      <c r="EG227" s="269"/>
      <c r="EH227" s="269" t="s">
        <v>451</v>
      </c>
      <c r="EI227" s="269"/>
      <c r="EJ227" s="269"/>
      <c r="EK227" s="269"/>
      <c r="EL227" s="269"/>
      <c r="EM227" s="269"/>
      <c r="EN227" s="269"/>
      <c r="EO227" s="269"/>
      <c r="EP227" s="269"/>
      <c r="EQ227" s="269"/>
      <c r="ER227" s="269"/>
      <c r="ES227" s="269" t="s">
        <v>4503</v>
      </c>
      <c r="ET227" s="269"/>
      <c r="EU227" s="269"/>
      <c r="EV227" s="269" t="s">
        <v>7300</v>
      </c>
      <c r="EW227" s="269"/>
      <c r="EX227" s="269" t="s">
        <v>7467</v>
      </c>
      <c r="EY227" s="269">
        <v>3</v>
      </c>
      <c r="EZ227" s="269">
        <v>63</v>
      </c>
      <c r="FA227" s="269" t="s">
        <v>7665</v>
      </c>
      <c r="FB227" s="269" t="s">
        <v>7901</v>
      </c>
      <c r="FC227" s="269" t="s">
        <v>8139</v>
      </c>
      <c r="FD227" s="269" t="s">
        <v>8278</v>
      </c>
      <c r="FE227" s="269" t="s">
        <v>8323</v>
      </c>
      <c r="FF227" s="269" t="s">
        <v>2230</v>
      </c>
    </row>
    <row r="228" spans="5:162" ht="48" customHeight="1" x14ac:dyDescent="0.2">
      <c r="E228" s="1101" t="s">
        <v>8723</v>
      </c>
      <c r="F228" s="1101" t="s">
        <v>8688</v>
      </c>
      <c r="G228" s="847" t="s">
        <v>52</v>
      </c>
      <c r="H228" s="847" t="s">
        <v>140</v>
      </c>
      <c r="I228" s="833" t="s">
        <v>3603</v>
      </c>
      <c r="J228" s="269" t="s">
        <v>1328</v>
      </c>
      <c r="K228" s="269"/>
      <c r="L228" s="269">
        <v>2021</v>
      </c>
      <c r="M228" s="870">
        <v>44102</v>
      </c>
      <c r="N228" s="870">
        <v>44414</v>
      </c>
      <c r="O228" s="269" t="s">
        <v>4305</v>
      </c>
      <c r="P228" s="269" t="s">
        <v>4504</v>
      </c>
      <c r="Q228" s="269"/>
      <c r="R228" s="269"/>
      <c r="S228" s="269"/>
      <c r="T228" s="269"/>
      <c r="U228" s="269"/>
      <c r="V228" s="269"/>
      <c r="W228" s="269"/>
      <c r="X228" s="269"/>
      <c r="Y228" s="269"/>
      <c r="Z228" s="269"/>
      <c r="AA228" s="269" t="s">
        <v>5504</v>
      </c>
      <c r="AB228" s="269" t="s">
        <v>5504</v>
      </c>
      <c r="AC228" s="269"/>
      <c r="AD228" s="269" t="s">
        <v>5912</v>
      </c>
      <c r="AE228" s="871">
        <v>9.2299999999999993E-2</v>
      </c>
      <c r="AF228" s="850">
        <f t="shared" si="26"/>
        <v>9.2299999999999993E-2</v>
      </c>
      <c r="AG228" s="850">
        <f t="shared" si="27"/>
        <v>0</v>
      </c>
      <c r="AH228" s="269"/>
      <c r="AI228" s="269"/>
      <c r="AJ228" s="269"/>
      <c r="AK228" s="269">
        <v>8.3299999999999999E-2</v>
      </c>
      <c r="AL228" s="224">
        <v>0.90249999999999997</v>
      </c>
      <c r="AM228" s="224"/>
      <c r="AN228" s="269"/>
      <c r="AO228" s="269">
        <v>1E-3</v>
      </c>
      <c r="AP228" s="224">
        <v>1.0800000000000001E-2</v>
      </c>
      <c r="AQ228" s="269"/>
      <c r="AR228" s="269">
        <v>8.0000000000000002E-3</v>
      </c>
      <c r="AS228" s="269">
        <v>8.6699999999999999E-2</v>
      </c>
      <c r="AT228" s="269"/>
      <c r="AU228" s="269"/>
      <c r="AV228" s="269"/>
      <c r="AW228" s="269"/>
      <c r="AX228" s="269"/>
      <c r="AY228" s="269" t="s">
        <v>457</v>
      </c>
      <c r="AZ228" s="269" t="s">
        <v>6009</v>
      </c>
      <c r="BA228" s="269"/>
      <c r="BB228" s="269"/>
      <c r="BC228" s="269">
        <v>9.2299999999999993E-2</v>
      </c>
      <c r="BD228" s="269">
        <v>1.8100000000000002E-2</v>
      </c>
      <c r="BE228" s="269">
        <v>1</v>
      </c>
      <c r="BF228" s="269">
        <v>1</v>
      </c>
      <c r="BG228" s="269">
        <v>1</v>
      </c>
      <c r="BH228" s="269"/>
      <c r="BI228" s="269"/>
      <c r="BJ228" s="269"/>
      <c r="BK228" s="269"/>
      <c r="BL228" s="269"/>
      <c r="BM228" s="269"/>
      <c r="BN228" s="269"/>
      <c r="BO228" s="269"/>
      <c r="BP228" s="269"/>
      <c r="BQ228" s="269"/>
      <c r="BR228" s="269"/>
      <c r="BS228" s="269">
        <v>1</v>
      </c>
      <c r="BT228" s="269"/>
      <c r="BU228" s="269"/>
      <c r="BV228" s="269"/>
      <c r="BW228" s="269"/>
      <c r="BX228" s="269"/>
      <c r="BY228" s="269"/>
      <c r="BZ228" s="269"/>
      <c r="CA228" s="269"/>
      <c r="CB228" s="269"/>
      <c r="CC228" s="836">
        <v>1</v>
      </c>
      <c r="CD228" s="855">
        <f t="shared" si="28"/>
        <v>1</v>
      </c>
      <c r="CE228" s="855">
        <f t="shared" si="29"/>
        <v>0</v>
      </c>
      <c r="CF228" s="269">
        <v>0.51700000000000002</v>
      </c>
      <c r="CG228" s="269" t="s">
        <v>736</v>
      </c>
      <c r="CH228" s="269"/>
      <c r="CI228" s="269">
        <v>65.599999999999994</v>
      </c>
      <c r="CJ228" s="269">
        <v>0.78800000000000003</v>
      </c>
      <c r="CK228" s="269" t="s">
        <v>6346</v>
      </c>
      <c r="CL228" s="269" t="s">
        <v>451</v>
      </c>
      <c r="CM228" s="269"/>
      <c r="CN228" s="269"/>
      <c r="CO228" s="269"/>
      <c r="CP228" s="269"/>
      <c r="CQ228" s="269">
        <v>9</v>
      </c>
      <c r="CR228" s="269" t="s">
        <v>451</v>
      </c>
      <c r="CS228" s="269"/>
      <c r="CT228" s="269"/>
      <c r="CU228" s="269" t="s">
        <v>451</v>
      </c>
      <c r="CV228" s="269"/>
      <c r="CW228" s="269"/>
      <c r="CX228" s="269" t="s">
        <v>451</v>
      </c>
      <c r="CY228" s="269"/>
      <c r="CZ228" s="269"/>
      <c r="DA228" s="269" t="s">
        <v>451</v>
      </c>
      <c r="DB228" s="269"/>
      <c r="DC228" s="269"/>
      <c r="DD228" s="269" t="s">
        <v>451</v>
      </c>
      <c r="DE228" s="269"/>
      <c r="DF228" s="269"/>
      <c r="DG228" s="269" t="s">
        <v>451</v>
      </c>
      <c r="DH228" s="269"/>
      <c r="DI228" s="269"/>
      <c r="DJ228" s="269" t="s">
        <v>451</v>
      </c>
      <c r="DK228" s="269"/>
      <c r="DL228" s="269"/>
      <c r="DM228" s="269" t="s">
        <v>451</v>
      </c>
      <c r="DN228" s="269"/>
      <c r="DO228" s="269"/>
      <c r="DP228" s="269" t="s">
        <v>451</v>
      </c>
      <c r="DQ228" s="269"/>
      <c r="DR228" s="269"/>
      <c r="DS228" s="269" t="s">
        <v>457</v>
      </c>
      <c r="DT228" s="269"/>
      <c r="DU228" s="269">
        <v>14</v>
      </c>
      <c r="DV228" s="269" t="s">
        <v>451</v>
      </c>
      <c r="DW228" s="269"/>
      <c r="DX228" s="269"/>
      <c r="DY228" s="269" t="s">
        <v>451</v>
      </c>
      <c r="DZ228" s="269"/>
      <c r="EA228" s="269"/>
      <c r="EB228" s="269" t="s">
        <v>451</v>
      </c>
      <c r="EC228" s="269"/>
      <c r="ED228" s="269"/>
      <c r="EE228" s="269" t="s">
        <v>451</v>
      </c>
      <c r="EF228" s="269"/>
      <c r="EG228" s="269"/>
      <c r="EH228" s="269" t="s">
        <v>451</v>
      </c>
      <c r="EI228" s="269"/>
      <c r="EJ228" s="269"/>
      <c r="EK228" s="269" t="s">
        <v>451</v>
      </c>
      <c r="EL228" s="269"/>
      <c r="EM228" s="269"/>
      <c r="EN228" s="269"/>
      <c r="EO228" s="269"/>
      <c r="EP228" s="269"/>
      <c r="EQ228" s="269" t="s">
        <v>451</v>
      </c>
      <c r="ER228" s="269"/>
      <c r="ES228" s="269"/>
      <c r="ET228" s="269"/>
      <c r="EU228" s="269"/>
      <c r="EV228" s="269" t="s">
        <v>7301</v>
      </c>
      <c r="EW228" s="269"/>
      <c r="EX228" s="269" t="s">
        <v>7468</v>
      </c>
      <c r="EY228" s="269">
        <v>3</v>
      </c>
      <c r="EZ228" s="269">
        <v>72</v>
      </c>
      <c r="FA228" s="269" t="s">
        <v>7666</v>
      </c>
      <c r="FB228" s="269" t="s">
        <v>7902</v>
      </c>
      <c r="FC228" s="269" t="s">
        <v>8140</v>
      </c>
      <c r="FD228" s="269" t="s">
        <v>8278</v>
      </c>
      <c r="FE228" s="269" t="s">
        <v>8323</v>
      </c>
      <c r="FF228" s="269" t="s">
        <v>2230</v>
      </c>
    </row>
    <row r="229" spans="5:162" ht="64" customHeight="1" x14ac:dyDescent="0.2">
      <c r="E229" s="1101" t="s">
        <v>8720</v>
      </c>
      <c r="F229" s="1101" t="s">
        <v>8688</v>
      </c>
      <c r="G229" s="847" t="s">
        <v>52</v>
      </c>
      <c r="H229" s="847" t="s">
        <v>140</v>
      </c>
      <c r="I229" s="950" t="s">
        <v>3604</v>
      </c>
      <c r="J229" s="269" t="s">
        <v>3837</v>
      </c>
      <c r="K229" s="269"/>
      <c r="L229" s="269">
        <v>2021</v>
      </c>
      <c r="M229" s="870">
        <v>44317</v>
      </c>
      <c r="N229" s="870">
        <v>44530</v>
      </c>
      <c r="O229" s="269" t="s">
        <v>4306</v>
      </c>
      <c r="P229" s="269" t="s">
        <v>4505</v>
      </c>
      <c r="Q229" s="269" t="s">
        <v>4705</v>
      </c>
      <c r="R229" s="269" t="s">
        <v>4861</v>
      </c>
      <c r="S229" s="269" t="s">
        <v>5033</v>
      </c>
      <c r="T229" s="269" t="s">
        <v>5197</v>
      </c>
      <c r="U229" s="269" t="s">
        <v>5297</v>
      </c>
      <c r="V229" s="269" t="s">
        <v>5353</v>
      </c>
      <c r="W229" s="269"/>
      <c r="X229" s="269"/>
      <c r="Y229" s="269"/>
      <c r="Z229" s="269"/>
      <c r="AA229" s="269" t="s">
        <v>5505</v>
      </c>
      <c r="AB229" s="269" t="s">
        <v>5663</v>
      </c>
      <c r="AC229" s="269" t="s">
        <v>553</v>
      </c>
      <c r="AD229" s="269" t="s">
        <v>5913</v>
      </c>
      <c r="AE229" s="871">
        <v>0.05</v>
      </c>
      <c r="AF229" s="850">
        <f t="shared" si="26"/>
        <v>0.05</v>
      </c>
      <c r="AG229" s="850">
        <f t="shared" si="27"/>
        <v>0</v>
      </c>
      <c r="AH229" s="269"/>
      <c r="AI229" s="269"/>
      <c r="AJ229" s="269"/>
      <c r="AK229" s="269">
        <v>0.05</v>
      </c>
      <c r="AL229" s="224">
        <v>1</v>
      </c>
      <c r="AM229" s="224">
        <f>AK229/616.4*100</f>
        <v>8.1116158338741078E-3</v>
      </c>
      <c r="AN229" s="269">
        <v>0</v>
      </c>
      <c r="AO229" s="269">
        <v>0</v>
      </c>
      <c r="AP229" s="224">
        <v>0</v>
      </c>
      <c r="AQ229" s="269">
        <v>0</v>
      </c>
      <c r="AR229" s="269">
        <v>0</v>
      </c>
      <c r="AS229" s="269">
        <v>0</v>
      </c>
      <c r="AT229" s="269"/>
      <c r="AU229" s="269"/>
      <c r="AV229" s="269"/>
      <c r="AW229" s="269"/>
      <c r="AX229" s="269"/>
      <c r="AY229" s="269" t="s">
        <v>451</v>
      </c>
      <c r="AZ229" s="269"/>
      <c r="BA229" s="269"/>
      <c r="BB229" s="269"/>
      <c r="BC229" s="269">
        <v>0</v>
      </c>
      <c r="BD229" s="269"/>
      <c r="BE229" s="269">
        <v>2</v>
      </c>
      <c r="BF229" s="269">
        <v>2</v>
      </c>
      <c r="BG229" s="269">
        <v>1</v>
      </c>
      <c r="BH229" s="269"/>
      <c r="BI229" s="269"/>
      <c r="BJ229" s="269"/>
      <c r="BK229" s="269"/>
      <c r="BL229" s="269"/>
      <c r="BM229" s="269"/>
      <c r="BN229" s="269"/>
      <c r="BO229" s="269"/>
      <c r="BP229" s="269"/>
      <c r="BQ229" s="269"/>
      <c r="BR229" s="269"/>
      <c r="BS229" s="269"/>
      <c r="BT229" s="269"/>
      <c r="BU229" s="269"/>
      <c r="BV229" s="269"/>
      <c r="BW229" s="269"/>
      <c r="BX229" s="269"/>
      <c r="BY229" s="269"/>
      <c r="BZ229" s="269"/>
      <c r="CA229" s="269">
        <v>1</v>
      </c>
      <c r="CB229" s="269"/>
      <c r="CC229" s="836">
        <v>1</v>
      </c>
      <c r="CD229" s="855">
        <f t="shared" si="28"/>
        <v>1</v>
      </c>
      <c r="CE229" s="855">
        <f t="shared" si="29"/>
        <v>0</v>
      </c>
      <c r="CF229" s="269">
        <v>0.73</v>
      </c>
      <c r="CG229" s="269" t="s">
        <v>6190</v>
      </c>
      <c r="CH229" s="269" t="s">
        <v>481</v>
      </c>
      <c r="CI229" s="269">
        <v>3.2</v>
      </c>
      <c r="CJ229" s="269">
        <v>23.004999999999999</v>
      </c>
      <c r="CK229" s="269" t="s">
        <v>6340</v>
      </c>
      <c r="CL229" s="269"/>
      <c r="CM229" s="269"/>
      <c r="CN229" s="269"/>
      <c r="CO229" s="269"/>
      <c r="CP229" s="269"/>
      <c r="CQ229" s="269">
        <v>3</v>
      </c>
      <c r="CR229" s="269" t="s">
        <v>457</v>
      </c>
      <c r="CS229" s="269" t="s">
        <v>4505</v>
      </c>
      <c r="CT229" s="269">
        <v>80</v>
      </c>
      <c r="CU229" s="269" t="s">
        <v>451</v>
      </c>
      <c r="CV229" s="269"/>
      <c r="CW229" s="269"/>
      <c r="CX229" s="269" t="s">
        <v>451</v>
      </c>
      <c r="CY229" s="269"/>
      <c r="CZ229" s="269"/>
      <c r="DA229" s="269" t="s">
        <v>451</v>
      </c>
      <c r="DB229" s="269"/>
      <c r="DC229" s="269"/>
      <c r="DD229" s="269" t="s">
        <v>451</v>
      </c>
      <c r="DE229" s="269"/>
      <c r="DF229" s="269"/>
      <c r="DG229" s="269" t="s">
        <v>451</v>
      </c>
      <c r="DH229" s="269"/>
      <c r="DI229" s="269"/>
      <c r="DJ229" s="269" t="s">
        <v>451</v>
      </c>
      <c r="DK229" s="269"/>
      <c r="DL229" s="269"/>
      <c r="DM229" s="269"/>
      <c r="DN229" s="269"/>
      <c r="DO229" s="269"/>
      <c r="DP229" s="269" t="s">
        <v>457</v>
      </c>
      <c r="DQ229" s="269" t="s">
        <v>4505</v>
      </c>
      <c r="DR229" s="269">
        <v>12842</v>
      </c>
      <c r="DS229" s="269" t="s">
        <v>451</v>
      </c>
      <c r="DT229" s="269"/>
      <c r="DU229" s="269"/>
      <c r="DV229" s="269" t="s">
        <v>451</v>
      </c>
      <c r="DW229" s="269"/>
      <c r="DX229" s="269"/>
      <c r="DY229" s="269" t="s">
        <v>451</v>
      </c>
      <c r="DZ229" s="269"/>
      <c r="EA229" s="269"/>
      <c r="EB229" s="269" t="s">
        <v>451</v>
      </c>
      <c r="EC229" s="269"/>
      <c r="ED229" s="269"/>
      <c r="EE229" s="269" t="s">
        <v>451</v>
      </c>
      <c r="EF229" s="269"/>
      <c r="EG229" s="269"/>
      <c r="EH229" s="269" t="s">
        <v>451</v>
      </c>
      <c r="EI229" s="269"/>
      <c r="EJ229" s="269"/>
      <c r="EK229" s="269"/>
      <c r="EL229" s="269"/>
      <c r="EM229" s="269"/>
      <c r="EN229" s="269"/>
      <c r="EO229" s="269"/>
      <c r="EP229" s="269"/>
      <c r="EQ229" s="269" t="s">
        <v>451</v>
      </c>
      <c r="ER229" s="269" t="s">
        <v>6956</v>
      </c>
      <c r="ES229" s="269" t="s">
        <v>4505</v>
      </c>
      <c r="ET229" s="269"/>
      <c r="EU229" s="269" t="s">
        <v>4505</v>
      </c>
      <c r="EV229" s="269" t="s">
        <v>4505</v>
      </c>
      <c r="EW229" s="269"/>
      <c r="EX229" s="269" t="s">
        <v>7469</v>
      </c>
      <c r="EY229" s="269">
        <v>2</v>
      </c>
      <c r="EZ229" s="269">
        <v>85</v>
      </c>
      <c r="FA229" s="269" t="s">
        <v>7667</v>
      </c>
      <c r="FB229" s="269" t="s">
        <v>7903</v>
      </c>
      <c r="FC229" s="269" t="s">
        <v>8141</v>
      </c>
      <c r="FD229" s="269" t="s">
        <v>8278</v>
      </c>
      <c r="FE229" s="269" t="s">
        <v>8323</v>
      </c>
      <c r="FF229" s="269" t="s">
        <v>2230</v>
      </c>
    </row>
    <row r="230" spans="5:162" ht="76" customHeight="1" x14ac:dyDescent="0.2">
      <c r="E230" s="1101" t="s">
        <v>8723</v>
      </c>
      <c r="F230" s="1101" t="s">
        <v>8688</v>
      </c>
      <c r="G230" s="847" t="s">
        <v>52</v>
      </c>
      <c r="H230" s="847" t="s">
        <v>140</v>
      </c>
      <c r="I230" s="833" t="s">
        <v>3605</v>
      </c>
      <c r="J230" s="269" t="s">
        <v>1402</v>
      </c>
      <c r="K230" s="269" t="s">
        <v>1412</v>
      </c>
      <c r="L230" s="269">
        <v>2017</v>
      </c>
      <c r="M230" s="870">
        <v>44287</v>
      </c>
      <c r="N230" s="870">
        <v>44561</v>
      </c>
      <c r="O230" s="269" t="s">
        <v>4307</v>
      </c>
      <c r="P230" s="269" t="s">
        <v>4506</v>
      </c>
      <c r="Q230" s="269"/>
      <c r="R230" s="269"/>
      <c r="S230" s="269" t="s">
        <v>5034</v>
      </c>
      <c r="T230" s="269" t="s">
        <v>5198</v>
      </c>
      <c r="U230" s="269"/>
      <c r="V230" s="269"/>
      <c r="W230" s="269"/>
      <c r="X230" s="269"/>
      <c r="Y230" s="269"/>
      <c r="Z230" s="269"/>
      <c r="AA230" s="269" t="s">
        <v>5506</v>
      </c>
      <c r="AB230" s="269" t="s">
        <v>5506</v>
      </c>
      <c r="AC230" s="269" t="s">
        <v>1906</v>
      </c>
      <c r="AD230" s="269" t="s">
        <v>5914</v>
      </c>
      <c r="AE230" s="871">
        <v>1.2990000000000002</v>
      </c>
      <c r="AF230" s="850">
        <f t="shared" si="26"/>
        <v>1.2990000000000002</v>
      </c>
      <c r="AG230" s="850">
        <f t="shared" si="27"/>
        <v>0</v>
      </c>
      <c r="AH230" s="269"/>
      <c r="AI230" s="269"/>
      <c r="AJ230" s="269"/>
      <c r="AK230" s="269">
        <v>1.054</v>
      </c>
      <c r="AL230" s="224">
        <v>0.81120000000000003</v>
      </c>
      <c r="AM230" s="224">
        <v>1.3600000000000001E-3</v>
      </c>
      <c r="AN230" s="269"/>
      <c r="AO230" s="269">
        <v>0.114</v>
      </c>
      <c r="AP230" s="224">
        <v>8.7999999999999995E-2</v>
      </c>
      <c r="AQ230" s="269"/>
      <c r="AR230" s="269">
        <v>0.13100000000000001</v>
      </c>
      <c r="AS230" s="269">
        <v>0.1008</v>
      </c>
      <c r="AT230" s="269"/>
      <c r="AU230" s="269"/>
      <c r="AV230" s="269"/>
      <c r="AW230" s="269"/>
      <c r="AX230" s="269"/>
      <c r="AY230" s="269" t="s">
        <v>457</v>
      </c>
      <c r="AZ230" s="269" t="s">
        <v>2208</v>
      </c>
      <c r="BA230" s="269" t="s">
        <v>4506</v>
      </c>
      <c r="BB230" s="269"/>
      <c r="BC230" s="269">
        <v>1.48</v>
      </c>
      <c r="BD230" s="269">
        <v>1.47E-3</v>
      </c>
      <c r="BE230" s="269"/>
      <c r="BF230" s="269">
        <v>12</v>
      </c>
      <c r="BG230" s="269">
        <v>5</v>
      </c>
      <c r="BH230" s="269"/>
      <c r="BI230" s="269"/>
      <c r="BJ230" s="269"/>
      <c r="BK230" s="269"/>
      <c r="BL230" s="269"/>
      <c r="BM230" s="269"/>
      <c r="BN230" s="269"/>
      <c r="BO230" s="269"/>
      <c r="BP230" s="269"/>
      <c r="BQ230" s="269"/>
      <c r="BR230" s="269">
        <v>1</v>
      </c>
      <c r="BS230" s="269"/>
      <c r="BT230" s="269">
        <v>4</v>
      </c>
      <c r="BU230" s="269"/>
      <c r="BV230" s="269"/>
      <c r="BW230" s="269"/>
      <c r="BX230" s="269"/>
      <c r="BY230" s="269"/>
      <c r="BZ230" s="269"/>
      <c r="CA230" s="269"/>
      <c r="CB230" s="269"/>
      <c r="CC230" s="836">
        <v>5</v>
      </c>
      <c r="CD230" s="855">
        <f t="shared" si="28"/>
        <v>5</v>
      </c>
      <c r="CE230" s="855">
        <f t="shared" si="29"/>
        <v>0</v>
      </c>
      <c r="CF230" s="269">
        <v>1.36</v>
      </c>
      <c r="CG230" s="269" t="s">
        <v>6191</v>
      </c>
      <c r="CH230" s="269"/>
      <c r="CI230" s="269">
        <v>58.79</v>
      </c>
      <c r="CJ230" s="269">
        <v>2.339</v>
      </c>
      <c r="CK230" s="269" t="s">
        <v>6347</v>
      </c>
      <c r="CL230" s="269" t="s">
        <v>451</v>
      </c>
      <c r="CM230" s="269"/>
      <c r="CN230" s="269"/>
      <c r="CO230" s="269"/>
      <c r="CP230" s="269"/>
      <c r="CQ230" s="269"/>
      <c r="CR230" s="269" t="s">
        <v>457</v>
      </c>
      <c r="CS230" s="269" t="s">
        <v>862</v>
      </c>
      <c r="CT230" s="269">
        <v>751</v>
      </c>
      <c r="CU230" s="269" t="s">
        <v>457</v>
      </c>
      <c r="CV230" s="269" t="s">
        <v>862</v>
      </c>
      <c r="CW230" s="269">
        <v>470</v>
      </c>
      <c r="CX230" s="269" t="s">
        <v>451</v>
      </c>
      <c r="CY230" s="269"/>
      <c r="CZ230" s="269"/>
      <c r="DA230" s="269" t="s">
        <v>451</v>
      </c>
      <c r="DB230" s="269"/>
      <c r="DC230" s="269"/>
      <c r="DD230" s="269" t="s">
        <v>451</v>
      </c>
      <c r="DE230" s="269"/>
      <c r="DF230" s="269"/>
      <c r="DG230" s="269" t="s">
        <v>451</v>
      </c>
      <c r="DH230" s="269"/>
      <c r="DI230" s="269"/>
      <c r="DJ230" s="269" t="s">
        <v>451</v>
      </c>
      <c r="DK230" s="269"/>
      <c r="DL230" s="269"/>
      <c r="DM230" s="269"/>
      <c r="DN230" s="269"/>
      <c r="DO230" s="269"/>
      <c r="DP230" s="269" t="s">
        <v>451</v>
      </c>
      <c r="DQ230" s="269"/>
      <c r="DR230" s="269"/>
      <c r="DS230" s="269" t="s">
        <v>451</v>
      </c>
      <c r="DT230" s="269"/>
      <c r="DU230" s="269"/>
      <c r="DV230" s="269" t="s">
        <v>451</v>
      </c>
      <c r="DW230" s="269"/>
      <c r="DX230" s="269"/>
      <c r="DY230" s="269" t="s">
        <v>451</v>
      </c>
      <c r="DZ230" s="269"/>
      <c r="EA230" s="269"/>
      <c r="EB230" s="269" t="s">
        <v>451</v>
      </c>
      <c r="EC230" s="269"/>
      <c r="ED230" s="269"/>
      <c r="EE230" s="269" t="s">
        <v>451</v>
      </c>
      <c r="EF230" s="269"/>
      <c r="EG230" s="269"/>
      <c r="EH230" s="269" t="s">
        <v>451</v>
      </c>
      <c r="EI230" s="269"/>
      <c r="EJ230" s="269"/>
      <c r="EK230" s="269" t="s">
        <v>6931</v>
      </c>
      <c r="EL230" s="269" t="s">
        <v>6940</v>
      </c>
      <c r="EM230" s="269">
        <v>10</v>
      </c>
      <c r="EN230" s="269"/>
      <c r="EO230" s="269"/>
      <c r="EP230" s="269"/>
      <c r="EQ230" s="269" t="s">
        <v>451</v>
      </c>
      <c r="ER230" s="269"/>
      <c r="ES230" s="269" t="s">
        <v>7017</v>
      </c>
      <c r="ET230" s="269" t="s">
        <v>7149</v>
      </c>
      <c r="EU230" s="269" t="s">
        <v>7222</v>
      </c>
      <c r="EV230" s="269" t="s">
        <v>7302</v>
      </c>
      <c r="EW230" s="269" t="s">
        <v>7402</v>
      </c>
      <c r="EX230" s="269" t="s">
        <v>7470</v>
      </c>
      <c r="EY230" s="269">
        <v>3</v>
      </c>
      <c r="EZ230" s="269">
        <v>72</v>
      </c>
      <c r="FA230" s="269" t="s">
        <v>7668</v>
      </c>
      <c r="FB230" s="269" t="s">
        <v>7904</v>
      </c>
      <c r="FC230" s="269" t="s">
        <v>8142</v>
      </c>
      <c r="FD230" s="269" t="s">
        <v>8278</v>
      </c>
      <c r="FE230" s="269" t="s">
        <v>8323</v>
      </c>
      <c r="FF230" s="269" t="s">
        <v>2230</v>
      </c>
    </row>
    <row r="231" spans="5:162" ht="81" customHeight="1" x14ac:dyDescent="0.2">
      <c r="E231" s="1101" t="s">
        <v>8719</v>
      </c>
      <c r="F231" s="1101" t="s">
        <v>8687</v>
      </c>
      <c r="G231" s="847" t="s">
        <v>53</v>
      </c>
      <c r="H231" s="847" t="s">
        <v>141</v>
      </c>
      <c r="I231" s="847"/>
      <c r="J231" s="834" t="s">
        <v>3296</v>
      </c>
      <c r="K231" s="834" t="s">
        <v>3296</v>
      </c>
      <c r="L231" s="848">
        <v>2014</v>
      </c>
      <c r="M231" s="849" t="s">
        <v>3297</v>
      </c>
      <c r="N231" s="849">
        <v>44561</v>
      </c>
      <c r="O231" s="834" t="s">
        <v>3298</v>
      </c>
      <c r="P231" s="834"/>
      <c r="Q231" s="834" t="s">
        <v>3299</v>
      </c>
      <c r="R231" s="150" t="s">
        <v>3300</v>
      </c>
      <c r="S231" s="834" t="s">
        <v>3301</v>
      </c>
      <c r="T231" s="834" t="s">
        <v>3302</v>
      </c>
      <c r="U231" s="834"/>
      <c r="V231" s="834"/>
      <c r="W231" s="834"/>
      <c r="X231" s="834"/>
      <c r="Y231" s="834"/>
      <c r="Z231" s="834"/>
      <c r="AA231" s="834" t="s">
        <v>3303</v>
      </c>
      <c r="AB231" s="834" t="s">
        <v>3303</v>
      </c>
      <c r="AC231" s="834" t="s">
        <v>671</v>
      </c>
      <c r="AD231" s="834" t="s">
        <v>3304</v>
      </c>
      <c r="AE231" s="850">
        <v>41.351999999999997</v>
      </c>
      <c r="AF231" s="850">
        <f t="shared" si="26"/>
        <v>41.351999999999997</v>
      </c>
      <c r="AG231" s="850">
        <f t="shared" si="27"/>
        <v>0</v>
      </c>
      <c r="AH231" s="850">
        <v>0.37</v>
      </c>
      <c r="AI231" s="851">
        <f>AH231/AE231</f>
        <v>8.9475720642290587E-3</v>
      </c>
      <c r="AJ231" s="851">
        <f>AH231/44941.2842</f>
        <v>8.2329645577862684E-6</v>
      </c>
      <c r="AK231" s="850">
        <v>1.2030000000000001</v>
      </c>
      <c r="AL231" s="851">
        <f>AK231/AE231</f>
        <v>2.9091700522344752E-2</v>
      </c>
      <c r="AM231" s="851"/>
      <c r="AN231" s="850">
        <v>1.6359999999999999</v>
      </c>
      <c r="AO231" s="850"/>
      <c r="AP231" s="851">
        <f>AN231/AE231</f>
        <v>3.956277810021281E-2</v>
      </c>
      <c r="AQ231" s="850">
        <v>1.544</v>
      </c>
      <c r="AR231" s="850"/>
      <c r="AS231" s="851">
        <f>AQ231/AE231</f>
        <v>3.7337976397755858E-2</v>
      </c>
      <c r="AT231" s="850">
        <v>36.598999999999997</v>
      </c>
      <c r="AU231" s="851">
        <f>AT231/AE231</f>
        <v>0.88505997291545757</v>
      </c>
      <c r="AV231" s="834" t="s">
        <v>3305</v>
      </c>
      <c r="AW231" s="834" t="s">
        <v>488</v>
      </c>
      <c r="AX231" s="834" t="s">
        <v>3303</v>
      </c>
      <c r="AY231" s="834" t="s">
        <v>457</v>
      </c>
      <c r="AZ231" s="834" t="s">
        <v>1501</v>
      </c>
      <c r="BA231" s="834"/>
      <c r="BB231" s="851"/>
      <c r="BC231" s="834">
        <v>1.8</v>
      </c>
      <c r="BD231" s="851">
        <f>BC231/46584.2905</f>
        <v>3.8639635393824449E-5</v>
      </c>
      <c r="BE231" s="853">
        <v>33</v>
      </c>
      <c r="BF231" s="853">
        <v>33</v>
      </c>
      <c r="BG231" s="853">
        <v>14</v>
      </c>
      <c r="BH231" s="853"/>
      <c r="BI231" s="853">
        <v>2</v>
      </c>
      <c r="BJ231" s="853">
        <v>1</v>
      </c>
      <c r="BK231" s="853"/>
      <c r="BL231" s="853"/>
      <c r="BM231" s="853"/>
      <c r="BN231" s="853"/>
      <c r="BO231" s="853"/>
      <c r="BP231" s="853">
        <v>2</v>
      </c>
      <c r="BQ231" s="853"/>
      <c r="BR231" s="853">
        <v>1</v>
      </c>
      <c r="BS231" s="853">
        <v>1</v>
      </c>
      <c r="BT231" s="853">
        <v>1</v>
      </c>
      <c r="BU231" s="853">
        <v>6</v>
      </c>
      <c r="BV231" s="853"/>
      <c r="BW231" s="853"/>
      <c r="BX231" s="853"/>
      <c r="BY231" s="853"/>
      <c r="BZ231" s="853"/>
      <c r="CA231" s="853"/>
      <c r="CB231" s="853"/>
      <c r="CC231" s="854">
        <f t="shared" si="25"/>
        <v>14</v>
      </c>
      <c r="CD231" s="855">
        <f t="shared" si="28"/>
        <v>14</v>
      </c>
      <c r="CE231" s="855">
        <f t="shared" si="29"/>
        <v>0</v>
      </c>
      <c r="CF231" s="850">
        <v>19.962</v>
      </c>
      <c r="CG231" s="834" t="s">
        <v>3306</v>
      </c>
      <c r="CH231" s="834"/>
      <c r="CI231" s="917">
        <f>CF231/714.094</f>
        <v>2.7954302934907728E-2</v>
      </c>
      <c r="CJ231" s="850">
        <v>714.09400000000005</v>
      </c>
      <c r="CK231" s="860" t="s">
        <v>3307</v>
      </c>
      <c r="CL231" s="834" t="s">
        <v>451</v>
      </c>
      <c r="CM231" s="834"/>
      <c r="CN231" s="834"/>
      <c r="CO231" s="853"/>
      <c r="CP231" s="853"/>
      <c r="CQ231" s="853">
        <v>2</v>
      </c>
      <c r="CR231" s="834" t="s">
        <v>457</v>
      </c>
      <c r="CS231" s="834" t="s">
        <v>3308</v>
      </c>
      <c r="CT231" s="853">
        <v>3214</v>
      </c>
      <c r="CU231" s="834"/>
      <c r="CV231" s="834"/>
      <c r="CW231" s="853"/>
      <c r="CX231" s="853"/>
      <c r="CY231" s="853"/>
      <c r="CZ231" s="853"/>
      <c r="DA231" s="853"/>
      <c r="DB231" s="853"/>
      <c r="DC231" s="853"/>
      <c r="DD231" s="834"/>
      <c r="DE231" s="834"/>
      <c r="DF231" s="853"/>
      <c r="DG231" s="834"/>
      <c r="DH231" s="834"/>
      <c r="DI231" s="853"/>
      <c r="DJ231" s="834"/>
      <c r="DK231" s="834"/>
      <c r="DL231" s="853"/>
      <c r="DM231" s="834"/>
      <c r="DN231" s="834"/>
      <c r="DO231" s="853"/>
      <c r="DP231" s="834"/>
      <c r="DQ231" s="834"/>
      <c r="DR231" s="853"/>
      <c r="DS231" s="834" t="s">
        <v>457</v>
      </c>
      <c r="DT231" s="834" t="s">
        <v>3308</v>
      </c>
      <c r="DU231" s="853">
        <v>3214</v>
      </c>
      <c r="DV231" s="853"/>
      <c r="DW231" s="853"/>
      <c r="DX231" s="853"/>
      <c r="DY231" s="834"/>
      <c r="DZ231" s="834"/>
      <c r="EA231" s="853"/>
      <c r="EB231" s="834"/>
      <c r="EC231" s="834"/>
      <c r="ED231" s="853"/>
      <c r="EE231" s="834"/>
      <c r="EF231" s="834"/>
      <c r="EG231" s="853"/>
      <c r="EH231" s="853"/>
      <c r="EI231" s="853"/>
      <c r="EJ231" s="853"/>
      <c r="EK231" s="834"/>
      <c r="EL231" s="834"/>
      <c r="EM231" s="853"/>
      <c r="EN231" s="863">
        <v>1</v>
      </c>
      <c r="EO231" s="834"/>
      <c r="EP231" s="856">
        <v>19</v>
      </c>
      <c r="EQ231" s="834"/>
      <c r="ER231" s="834"/>
      <c r="ES231" s="834"/>
      <c r="ET231" s="834"/>
      <c r="EU231" s="834"/>
      <c r="EV231" s="834"/>
      <c r="EW231" s="834"/>
      <c r="EX231" s="834"/>
      <c r="EY231" s="834"/>
      <c r="EZ231" s="834"/>
      <c r="FA231" s="834" t="s">
        <v>3309</v>
      </c>
      <c r="FB231" s="834" t="s">
        <v>3310</v>
      </c>
      <c r="FC231" s="834" t="s">
        <v>3311</v>
      </c>
      <c r="FD231" s="834" t="s">
        <v>3312</v>
      </c>
      <c r="FE231" s="834" t="s">
        <v>3313</v>
      </c>
      <c r="FF231" s="834" t="s">
        <v>3314</v>
      </c>
    </row>
    <row r="232" spans="5:162" ht="44" customHeight="1" x14ac:dyDescent="0.2">
      <c r="E232" s="1101" t="s">
        <v>8717</v>
      </c>
      <c r="F232" s="1101" t="s">
        <v>8687</v>
      </c>
      <c r="G232" s="847" t="s">
        <v>53</v>
      </c>
      <c r="H232" s="847" t="s">
        <v>141</v>
      </c>
      <c r="I232" s="847"/>
      <c r="J232" s="834" t="s">
        <v>3315</v>
      </c>
      <c r="K232" s="834" t="s">
        <v>3316</v>
      </c>
      <c r="L232" s="848">
        <v>2018</v>
      </c>
      <c r="M232" s="849">
        <v>44197</v>
      </c>
      <c r="N232" s="849">
        <v>44561</v>
      </c>
      <c r="O232" s="834"/>
      <c r="P232" s="834"/>
      <c r="Q232" s="834"/>
      <c r="R232" s="150"/>
      <c r="S232" s="834" t="s">
        <v>3301</v>
      </c>
      <c r="T232" s="834" t="s">
        <v>3302</v>
      </c>
      <c r="U232" s="834"/>
      <c r="V232" s="150"/>
      <c r="W232" s="834"/>
      <c r="X232" s="834"/>
      <c r="Y232" s="834" t="s">
        <v>3317</v>
      </c>
      <c r="Z232" s="150" t="s">
        <v>3318</v>
      </c>
      <c r="AA232" s="834" t="s">
        <v>3319</v>
      </c>
      <c r="AB232" s="834" t="s">
        <v>3320</v>
      </c>
      <c r="AC232" s="834" t="s">
        <v>553</v>
      </c>
      <c r="AD232" s="834" t="s">
        <v>3321</v>
      </c>
      <c r="AE232" s="850">
        <f>SUM(AH232,AK232,AN232,AQ232,AT232)</f>
        <v>22.496500000000001</v>
      </c>
      <c r="AF232" s="850">
        <f t="shared" si="26"/>
        <v>22.496500000000001</v>
      </c>
      <c r="AG232" s="850">
        <f t="shared" si="27"/>
        <v>0</v>
      </c>
      <c r="AH232" s="850">
        <v>13.7965</v>
      </c>
      <c r="AI232" s="851">
        <f>AH232/AE232</f>
        <v>0.61327317582735086</v>
      </c>
      <c r="AJ232" s="851">
        <f>AH232/44941.2842</f>
        <v>3.0698944735540063E-4</v>
      </c>
      <c r="AK232" s="850">
        <v>4.7</v>
      </c>
      <c r="AL232" s="851">
        <f>AK232/AE232</f>
        <v>0.2089213877714311</v>
      </c>
      <c r="AM232" s="851"/>
      <c r="AN232" s="850">
        <v>1.4</v>
      </c>
      <c r="AO232" s="850"/>
      <c r="AP232" s="851">
        <f>AN232/AE232</f>
        <v>6.2231902740426281E-2</v>
      </c>
      <c r="AQ232" s="850">
        <v>2.6</v>
      </c>
      <c r="AR232" s="850"/>
      <c r="AS232" s="851">
        <f>AQ232/AE232</f>
        <v>0.11557353366079168</v>
      </c>
      <c r="AT232" s="850">
        <v>0</v>
      </c>
      <c r="AU232" s="851">
        <f>AT232/AE232</f>
        <v>0</v>
      </c>
      <c r="AV232" s="834" t="s">
        <v>481</v>
      </c>
      <c r="AW232" s="834" t="s">
        <v>481</v>
      </c>
      <c r="AX232" s="834" t="s">
        <v>3320</v>
      </c>
      <c r="AY232" s="834" t="s">
        <v>451</v>
      </c>
      <c r="AZ232" s="834" t="s">
        <v>481</v>
      </c>
      <c r="BA232" s="150"/>
      <c r="BB232" s="834" t="s">
        <v>481</v>
      </c>
      <c r="BC232" s="864">
        <v>15</v>
      </c>
      <c r="BD232" s="851">
        <f>BC232/46584.2905</f>
        <v>3.2199696161520371E-4</v>
      </c>
      <c r="BE232" s="853">
        <v>19</v>
      </c>
      <c r="BF232" s="853"/>
      <c r="BG232" s="853">
        <v>9</v>
      </c>
      <c r="BH232" s="853">
        <v>1</v>
      </c>
      <c r="BI232" s="853"/>
      <c r="BJ232" s="853"/>
      <c r="BK232" s="853"/>
      <c r="BL232" s="853"/>
      <c r="BM232" s="853"/>
      <c r="BN232" s="853">
        <v>4</v>
      </c>
      <c r="BO232" s="853"/>
      <c r="BP232" s="853">
        <v>2</v>
      </c>
      <c r="BQ232" s="853"/>
      <c r="BR232" s="853"/>
      <c r="BS232" s="853">
        <v>1</v>
      </c>
      <c r="BT232" s="853">
        <v>1</v>
      </c>
      <c r="BU232" s="853"/>
      <c r="BV232" s="853"/>
      <c r="BW232" s="853"/>
      <c r="BX232" s="853"/>
      <c r="BY232" s="853"/>
      <c r="BZ232" s="853"/>
      <c r="CA232" s="853"/>
      <c r="CB232" s="853"/>
      <c r="CC232" s="854">
        <f t="shared" si="25"/>
        <v>9</v>
      </c>
      <c r="CD232" s="855">
        <f t="shared" si="28"/>
        <v>9</v>
      </c>
      <c r="CE232" s="855">
        <f t="shared" si="29"/>
        <v>0</v>
      </c>
      <c r="CF232" s="850">
        <v>60.7</v>
      </c>
      <c r="CG232" s="834" t="s">
        <v>3306</v>
      </c>
      <c r="CH232" s="834"/>
      <c r="CI232" s="851">
        <f>CF232/CJ232</f>
        <v>8.5002814755480369E-2</v>
      </c>
      <c r="CJ232" s="850">
        <v>714.09400000000005</v>
      </c>
      <c r="CK232" s="860" t="s">
        <v>3307</v>
      </c>
      <c r="CL232" s="834" t="s">
        <v>451</v>
      </c>
      <c r="CM232" s="834"/>
      <c r="CN232" s="834"/>
      <c r="CO232" s="853"/>
      <c r="CP232" s="853"/>
      <c r="CQ232" s="853">
        <v>3</v>
      </c>
      <c r="CR232" s="834"/>
      <c r="CS232" s="834"/>
      <c r="CT232" s="853"/>
      <c r="CU232" s="834" t="s">
        <v>457</v>
      </c>
      <c r="CV232" s="834" t="s">
        <v>3308</v>
      </c>
      <c r="CW232" s="834">
        <v>300</v>
      </c>
      <c r="CX232" s="853"/>
      <c r="CY232" s="853"/>
      <c r="CZ232" s="853"/>
      <c r="DA232" s="853"/>
      <c r="DB232" s="853"/>
      <c r="DC232" s="853"/>
      <c r="DD232" s="834"/>
      <c r="DE232" s="834"/>
      <c r="DF232" s="853"/>
      <c r="DG232" s="834"/>
      <c r="DH232" s="834"/>
      <c r="DI232" s="853"/>
      <c r="DJ232" s="834"/>
      <c r="DK232" s="834"/>
      <c r="DL232" s="853"/>
      <c r="DM232" s="834"/>
      <c r="DN232" s="834"/>
      <c r="DO232" s="853"/>
      <c r="DP232" s="834"/>
      <c r="DQ232" s="150"/>
      <c r="DR232" s="853"/>
      <c r="DS232" s="834"/>
      <c r="DT232" s="834"/>
      <c r="DU232" s="853"/>
      <c r="DV232" s="853"/>
      <c r="DW232" s="853"/>
      <c r="DX232" s="853"/>
      <c r="DY232" s="834"/>
      <c r="DZ232" s="834"/>
      <c r="EA232" s="853"/>
      <c r="EB232" s="834"/>
      <c r="EC232" s="834"/>
      <c r="ED232" s="853"/>
      <c r="EE232" s="834"/>
      <c r="EF232" s="834"/>
      <c r="EG232" s="853"/>
      <c r="EH232" s="853"/>
      <c r="EI232" s="853"/>
      <c r="EJ232" s="853"/>
      <c r="EK232" s="834"/>
      <c r="EL232" s="834"/>
      <c r="EM232" s="853"/>
      <c r="EN232" s="863">
        <v>1</v>
      </c>
      <c r="EO232" s="834"/>
      <c r="EP232" s="856">
        <v>19</v>
      </c>
      <c r="EQ232" s="834" t="s">
        <v>451</v>
      </c>
      <c r="ER232" s="834"/>
      <c r="ES232" s="150" t="s">
        <v>3322</v>
      </c>
      <c r="ET232" s="150" t="s">
        <v>3323</v>
      </c>
      <c r="EU232" s="150"/>
      <c r="EV232" s="834" t="s">
        <v>3324</v>
      </c>
      <c r="EW232" s="834"/>
      <c r="EX232" s="834"/>
      <c r="EY232" s="834"/>
      <c r="EZ232" s="834"/>
      <c r="FA232" s="834"/>
      <c r="FB232" s="834"/>
      <c r="FC232" s="834"/>
      <c r="FD232" s="834" t="s">
        <v>3312</v>
      </c>
      <c r="FE232" s="834" t="s">
        <v>3313</v>
      </c>
      <c r="FF232" s="834" t="s">
        <v>3314</v>
      </c>
    </row>
    <row r="233" spans="5:162" ht="76" customHeight="1" x14ac:dyDescent="0.2">
      <c r="E233" s="1101" t="s">
        <v>8718</v>
      </c>
      <c r="F233" s="1101" t="s">
        <v>8687</v>
      </c>
      <c r="G233" s="847" t="s">
        <v>53</v>
      </c>
      <c r="H233" s="847" t="s">
        <v>141</v>
      </c>
      <c r="I233" s="847"/>
      <c r="J233" s="834" t="s">
        <v>3325</v>
      </c>
      <c r="K233" s="834" t="s">
        <v>3326</v>
      </c>
      <c r="L233" s="848">
        <v>2018</v>
      </c>
      <c r="M233" s="849" t="s">
        <v>3327</v>
      </c>
      <c r="N233" s="849">
        <v>44561</v>
      </c>
      <c r="O233" s="834" t="s">
        <v>3328</v>
      </c>
      <c r="P233" s="834"/>
      <c r="Q233" s="834" t="s">
        <v>3329</v>
      </c>
      <c r="R233" s="150" t="s">
        <v>3330</v>
      </c>
      <c r="S233" s="834" t="s">
        <v>3301</v>
      </c>
      <c r="T233" s="834" t="s">
        <v>3302</v>
      </c>
      <c r="U233" s="834"/>
      <c r="V233" s="150"/>
      <c r="W233" s="834"/>
      <c r="X233" s="834"/>
      <c r="Y233" s="834"/>
      <c r="Z233" s="834"/>
      <c r="AA233" s="834" t="s">
        <v>3331</v>
      </c>
      <c r="AB233" s="834" t="s">
        <v>3331</v>
      </c>
      <c r="AC233" s="834" t="s">
        <v>2236</v>
      </c>
      <c r="AD233" s="834" t="s">
        <v>3332</v>
      </c>
      <c r="AE233" s="850">
        <f>SUM(AH233,AK233,AN233,AQ233,AT233)</f>
        <v>733.25900000000001</v>
      </c>
      <c r="AF233" s="850">
        <f t="shared" si="26"/>
        <v>733.25900000000001</v>
      </c>
      <c r="AG233" s="850">
        <f t="shared" si="27"/>
        <v>0</v>
      </c>
      <c r="AH233" s="850">
        <v>365.32</v>
      </c>
      <c r="AI233" s="851">
        <f>AH233/AE233</f>
        <v>0.49821413716026669</v>
      </c>
      <c r="AJ233" s="851">
        <f>AH233/44941.2842</f>
        <v>8.1288286817580522E-3</v>
      </c>
      <c r="AK233" s="850">
        <v>3.762</v>
      </c>
      <c r="AL233" s="851">
        <f>AK233/AE233</f>
        <v>5.130520048168519E-3</v>
      </c>
      <c r="AM233" s="851"/>
      <c r="AN233" s="850">
        <v>0</v>
      </c>
      <c r="AO233" s="850"/>
      <c r="AP233" s="851">
        <v>0</v>
      </c>
      <c r="AQ233" s="850">
        <v>0</v>
      </c>
      <c r="AR233" s="850"/>
      <c r="AS233" s="851">
        <v>0</v>
      </c>
      <c r="AT233" s="850">
        <v>364.17700000000002</v>
      </c>
      <c r="AU233" s="851">
        <f>AT233/AE233</f>
        <v>0.49665534279156481</v>
      </c>
      <c r="AV233" s="834" t="s">
        <v>3333</v>
      </c>
      <c r="AW233" s="834" t="s">
        <v>881</v>
      </c>
      <c r="AX233" s="834" t="s">
        <v>3331</v>
      </c>
      <c r="AY233" s="834" t="s">
        <v>457</v>
      </c>
      <c r="AZ233" s="834" t="s">
        <v>3334</v>
      </c>
      <c r="BA233" s="150" t="s">
        <v>3330</v>
      </c>
      <c r="BB233" s="834"/>
      <c r="BC233" s="834">
        <v>548.29999999999995</v>
      </c>
      <c r="BD233" s="851">
        <f>BC233/46584.2905</f>
        <v>1.1770062270241079E-2</v>
      </c>
      <c r="BE233" s="853"/>
      <c r="BF233" s="853"/>
      <c r="BG233" s="853">
        <v>189</v>
      </c>
      <c r="BH233" s="853"/>
      <c r="BI233" s="853"/>
      <c r="BJ233" s="853"/>
      <c r="BK233" s="853"/>
      <c r="BL233" s="853"/>
      <c r="BM233" s="853"/>
      <c r="BN233" s="853"/>
      <c r="BO233" s="853"/>
      <c r="BP233" s="853"/>
      <c r="BQ233" s="853">
        <v>145</v>
      </c>
      <c r="BR233" s="853"/>
      <c r="BS233" s="853">
        <v>41</v>
      </c>
      <c r="BT233" s="853"/>
      <c r="BU233" s="853"/>
      <c r="BV233" s="853"/>
      <c r="BW233" s="853"/>
      <c r="BX233" s="853"/>
      <c r="BY233" s="853"/>
      <c r="BZ233" s="853"/>
      <c r="CA233" s="853"/>
      <c r="CB233" s="853">
        <v>3</v>
      </c>
      <c r="CC233" s="854">
        <f t="shared" si="25"/>
        <v>189</v>
      </c>
      <c r="CD233" s="855">
        <f t="shared" si="28"/>
        <v>189</v>
      </c>
      <c r="CE233" s="855">
        <f t="shared" si="29"/>
        <v>0</v>
      </c>
      <c r="CF233" s="850">
        <v>595.14700000000005</v>
      </c>
      <c r="CG233" s="834"/>
      <c r="CH233" s="834"/>
      <c r="CI233" s="851">
        <f>CF233/CJ233</f>
        <v>0.83342949247578046</v>
      </c>
      <c r="CJ233" s="850">
        <v>714.09400000000005</v>
      </c>
      <c r="CK233" s="860" t="s">
        <v>3307</v>
      </c>
      <c r="CL233" s="834" t="s">
        <v>451</v>
      </c>
      <c r="CM233" s="834"/>
      <c r="CN233" s="834"/>
      <c r="CO233" s="853"/>
      <c r="CP233" s="853"/>
      <c r="CQ233" s="853">
        <v>4</v>
      </c>
      <c r="CR233" s="834"/>
      <c r="CS233" s="834"/>
      <c r="CT233" s="853"/>
      <c r="CU233" s="834"/>
      <c r="CV233" s="834"/>
      <c r="CW233" s="853"/>
      <c r="CX233" s="853"/>
      <c r="CY233" s="853"/>
      <c r="CZ233" s="853"/>
      <c r="DA233" s="853"/>
      <c r="DB233" s="853"/>
      <c r="DC233" s="853"/>
      <c r="DD233" s="834"/>
      <c r="DE233" s="834"/>
      <c r="DF233" s="853"/>
      <c r="DG233" s="834"/>
      <c r="DH233" s="834"/>
      <c r="DI233" s="853"/>
      <c r="DJ233" s="834"/>
      <c r="DK233" s="834"/>
      <c r="DL233" s="853"/>
      <c r="DM233" s="834"/>
      <c r="DN233" s="834"/>
      <c r="DO233" s="853"/>
      <c r="DP233" s="834" t="s">
        <v>457</v>
      </c>
      <c r="DQ233" s="150" t="s">
        <v>3335</v>
      </c>
      <c r="DR233" s="853">
        <v>45350</v>
      </c>
      <c r="DS233" s="834"/>
      <c r="DT233" s="834"/>
      <c r="DU233" s="853"/>
      <c r="DV233" s="853"/>
      <c r="DW233" s="853"/>
      <c r="DX233" s="853"/>
      <c r="DY233" s="834"/>
      <c r="DZ233" s="834"/>
      <c r="EA233" s="853"/>
      <c r="EB233" s="834"/>
      <c r="EC233" s="834"/>
      <c r="ED233" s="853"/>
      <c r="EE233" s="834"/>
      <c r="EF233" s="834"/>
      <c r="EG233" s="853"/>
      <c r="EH233" s="853"/>
      <c r="EI233" s="853"/>
      <c r="EJ233" s="853"/>
      <c r="EK233" s="834"/>
      <c r="EL233" s="834"/>
      <c r="EM233" s="853"/>
      <c r="EN233" s="834" t="s">
        <v>3336</v>
      </c>
      <c r="EO233" s="834" t="s">
        <v>3337</v>
      </c>
      <c r="EP233" s="856">
        <v>38</v>
      </c>
      <c r="EQ233" s="834" t="s">
        <v>457</v>
      </c>
      <c r="ER233" s="834" t="s">
        <v>3338</v>
      </c>
      <c r="ES233" s="150" t="s">
        <v>8420</v>
      </c>
      <c r="ET233" s="150" t="s">
        <v>3340</v>
      </c>
      <c r="EU233" s="150" t="s">
        <v>3341</v>
      </c>
      <c r="EV233" s="834" t="s">
        <v>3342</v>
      </c>
      <c r="EW233" s="834" t="s">
        <v>3343</v>
      </c>
      <c r="EX233" s="834"/>
      <c r="EY233" s="834"/>
      <c r="EZ233" s="834"/>
      <c r="FA233" s="834" t="s">
        <v>3344</v>
      </c>
      <c r="FB233" s="834" t="s">
        <v>3345</v>
      </c>
      <c r="FC233" s="834" t="s">
        <v>3346</v>
      </c>
      <c r="FD233" s="834" t="s">
        <v>3312</v>
      </c>
      <c r="FE233" s="834" t="s">
        <v>3313</v>
      </c>
      <c r="FF233" s="834" t="s">
        <v>3314</v>
      </c>
    </row>
    <row r="234" spans="5:162" x14ac:dyDescent="0.2">
      <c r="E234" s="1101"/>
      <c r="F234" s="1101"/>
      <c r="G234" s="847" t="s">
        <v>54</v>
      </c>
      <c r="H234" s="847" t="s">
        <v>142</v>
      </c>
      <c r="I234" s="847"/>
      <c r="J234" s="221"/>
      <c r="K234" s="221"/>
      <c r="L234" s="221"/>
      <c r="M234" s="221"/>
      <c r="N234" s="221"/>
      <c r="O234" s="221"/>
      <c r="P234" s="221"/>
      <c r="Q234" s="221"/>
      <c r="R234" s="221"/>
      <c r="S234" s="221"/>
      <c r="T234" s="221"/>
      <c r="U234" s="221"/>
      <c r="V234" s="221"/>
      <c r="W234" s="221"/>
      <c r="X234" s="221"/>
      <c r="Y234" s="221"/>
      <c r="Z234" s="221"/>
      <c r="AA234" s="221"/>
      <c r="AB234" s="221"/>
      <c r="AC234" s="221"/>
      <c r="AD234" s="221"/>
      <c r="AE234" s="235"/>
      <c r="AF234" s="850">
        <f t="shared" si="26"/>
        <v>0</v>
      </c>
      <c r="AG234" s="850">
        <f t="shared" si="27"/>
        <v>0</v>
      </c>
      <c r="AH234" s="221"/>
      <c r="AI234" s="221"/>
      <c r="AJ234" s="221"/>
      <c r="AK234" s="221"/>
      <c r="AL234" s="221"/>
      <c r="AM234" s="221"/>
      <c r="AN234" s="221"/>
      <c r="AO234" s="221"/>
      <c r="AP234" s="221"/>
      <c r="AQ234" s="221"/>
      <c r="AR234" s="221"/>
      <c r="AS234" s="221"/>
      <c r="AT234" s="221"/>
      <c r="AU234" s="221"/>
      <c r="AV234" s="221"/>
      <c r="AW234" s="221"/>
      <c r="AX234" s="221"/>
      <c r="AY234" s="221"/>
      <c r="AZ234" s="221"/>
      <c r="BA234" s="221"/>
      <c r="BB234" s="221"/>
      <c r="BC234" s="221"/>
      <c r="BD234" s="221"/>
      <c r="BE234" s="221"/>
      <c r="BF234" s="221"/>
      <c r="BG234" s="221"/>
      <c r="BH234" s="221"/>
      <c r="BI234" s="221"/>
      <c r="BJ234" s="221"/>
      <c r="BK234" s="221"/>
      <c r="BL234" s="221"/>
      <c r="BM234" s="221"/>
      <c r="BN234" s="221"/>
      <c r="BO234" s="221"/>
      <c r="BP234" s="221"/>
      <c r="BQ234" s="221"/>
      <c r="BR234" s="221"/>
      <c r="BS234" s="221"/>
      <c r="BT234" s="221"/>
      <c r="BU234" s="221"/>
      <c r="BV234" s="221"/>
      <c r="BW234" s="221"/>
      <c r="BX234" s="221"/>
      <c r="BY234" s="221"/>
      <c r="BZ234" s="221"/>
      <c r="CA234" s="221"/>
      <c r="CB234" s="221"/>
      <c r="CC234" s="221"/>
      <c r="CD234" s="855">
        <f t="shared" si="28"/>
        <v>0</v>
      </c>
      <c r="CE234" s="855">
        <f t="shared" si="29"/>
        <v>0</v>
      </c>
      <c r="CF234" s="221"/>
      <c r="CG234" s="221"/>
      <c r="CH234" s="221"/>
      <c r="CI234" s="221"/>
      <c r="CJ234" s="221">
        <v>1274.02</v>
      </c>
      <c r="CK234" s="221"/>
      <c r="CL234" s="221"/>
      <c r="CM234" s="221"/>
      <c r="CN234" s="221"/>
      <c r="CO234" s="221"/>
      <c r="CP234" s="221"/>
      <c r="CQ234" s="221"/>
      <c r="CR234" s="221"/>
      <c r="CS234" s="221"/>
      <c r="CT234" s="221"/>
      <c r="CU234" s="221"/>
      <c r="CV234" s="221"/>
      <c r="CW234" s="221"/>
      <c r="CX234" s="221"/>
      <c r="CY234" s="221"/>
      <c r="CZ234" s="221"/>
      <c r="DA234" s="221"/>
      <c r="DB234" s="221"/>
      <c r="DC234" s="221"/>
      <c r="DD234" s="221"/>
      <c r="DE234" s="221"/>
      <c r="DF234" s="221"/>
      <c r="DG234" s="221"/>
      <c r="DH234" s="221"/>
      <c r="DI234" s="221"/>
      <c r="DJ234" s="221"/>
      <c r="DK234" s="221"/>
      <c r="DL234" s="221"/>
      <c r="DM234" s="221"/>
      <c r="DN234" s="221"/>
      <c r="DO234" s="221"/>
      <c r="DP234" s="221"/>
      <c r="DQ234" s="221"/>
      <c r="DR234" s="221"/>
      <c r="DS234" s="221"/>
      <c r="DT234" s="221"/>
      <c r="DU234" s="221"/>
      <c r="DV234" s="221"/>
      <c r="DW234" s="221"/>
      <c r="DX234" s="221"/>
      <c r="DY234" s="221"/>
      <c r="DZ234" s="221"/>
      <c r="EA234" s="221"/>
      <c r="EB234" s="221"/>
      <c r="EC234" s="221"/>
      <c r="ED234" s="221"/>
      <c r="EE234" s="221"/>
      <c r="EF234" s="221"/>
      <c r="EG234" s="221"/>
      <c r="EH234" s="221"/>
      <c r="EI234" s="221"/>
      <c r="EJ234" s="221"/>
      <c r="EK234" s="221"/>
      <c r="EL234" s="221"/>
      <c r="EM234" s="221"/>
      <c r="EN234" s="221"/>
      <c r="EO234" s="221"/>
      <c r="EP234" s="221"/>
      <c r="EQ234" s="221"/>
      <c r="ER234" s="221"/>
      <c r="ES234" s="221"/>
      <c r="ET234" s="221"/>
      <c r="EU234" s="221"/>
      <c r="EV234" s="221"/>
      <c r="EW234" s="221"/>
      <c r="EX234" s="221"/>
      <c r="EY234" s="221"/>
      <c r="EZ234" s="221"/>
      <c r="FA234" s="221"/>
      <c r="FB234" s="221"/>
      <c r="FC234" s="221"/>
      <c r="FD234" s="221"/>
      <c r="FE234" s="221"/>
      <c r="FF234" s="221"/>
    </row>
    <row r="235" spans="5:162" ht="61" customHeight="1" x14ac:dyDescent="0.2">
      <c r="E235" s="1101" t="s">
        <v>8729</v>
      </c>
      <c r="F235" s="1101" t="s">
        <v>8688</v>
      </c>
      <c r="G235" s="847" t="s">
        <v>54</v>
      </c>
      <c r="H235" s="847" t="s">
        <v>142</v>
      </c>
      <c r="I235" s="834" t="s">
        <v>3606</v>
      </c>
      <c r="J235" s="269" t="s">
        <v>3838</v>
      </c>
      <c r="K235" s="269" t="s">
        <v>3945</v>
      </c>
      <c r="L235" s="269">
        <v>2015</v>
      </c>
      <c r="M235" s="870" t="s">
        <v>4049</v>
      </c>
      <c r="N235" s="870" t="s">
        <v>852</v>
      </c>
      <c r="O235" s="269" t="s">
        <v>4308</v>
      </c>
      <c r="P235" s="269" t="s">
        <v>4507</v>
      </c>
      <c r="Q235" s="269" t="s">
        <v>4706</v>
      </c>
      <c r="R235" s="269"/>
      <c r="S235" s="269" t="s">
        <v>5035</v>
      </c>
      <c r="T235" s="269"/>
      <c r="U235" s="269" t="s">
        <v>5298</v>
      </c>
      <c r="V235" s="269" t="s">
        <v>5354</v>
      </c>
      <c r="W235" s="269"/>
      <c r="X235" s="269"/>
      <c r="Y235" s="269"/>
      <c r="Z235" s="269"/>
      <c r="AA235" s="269" t="s">
        <v>5507</v>
      </c>
      <c r="AB235" s="269" t="s">
        <v>5664</v>
      </c>
      <c r="AC235" s="269" t="s">
        <v>5777</v>
      </c>
      <c r="AD235" s="269" t="s">
        <v>5664</v>
      </c>
      <c r="AE235" s="871">
        <v>36</v>
      </c>
      <c r="AF235" s="850">
        <f t="shared" si="26"/>
        <v>36</v>
      </c>
      <c r="AG235" s="850">
        <f t="shared" si="27"/>
        <v>0</v>
      </c>
      <c r="AH235" s="269"/>
      <c r="AI235" s="269"/>
      <c r="AJ235" s="269"/>
      <c r="AK235" s="269">
        <v>17.2</v>
      </c>
      <c r="AL235" s="872">
        <v>0.48</v>
      </c>
      <c r="AM235" s="872">
        <v>1E-3</v>
      </c>
      <c r="AN235" s="269">
        <v>18.8</v>
      </c>
      <c r="AO235" s="872">
        <v>0</v>
      </c>
      <c r="AP235" s="872">
        <v>0.52</v>
      </c>
      <c r="AQ235" s="269">
        <v>0</v>
      </c>
      <c r="AR235" s="269">
        <v>0</v>
      </c>
      <c r="AS235" s="872">
        <v>0</v>
      </c>
      <c r="AT235" s="872"/>
      <c r="AU235" s="872"/>
      <c r="AV235" s="872"/>
      <c r="AW235" s="872"/>
      <c r="AX235" s="872"/>
      <c r="AY235" s="269" t="s">
        <v>451</v>
      </c>
      <c r="AZ235" s="269"/>
      <c r="BA235" s="269"/>
      <c r="BB235" s="269"/>
      <c r="BC235" s="269">
        <v>18</v>
      </c>
      <c r="BD235" s="872">
        <v>1.1000000000000001E-3</v>
      </c>
      <c r="BE235" s="269">
        <v>66</v>
      </c>
      <c r="BF235" s="269">
        <v>66</v>
      </c>
      <c r="BG235" s="269">
        <v>34</v>
      </c>
      <c r="BH235" s="269"/>
      <c r="BI235" s="269">
        <v>4</v>
      </c>
      <c r="BJ235" s="269"/>
      <c r="BK235" s="269"/>
      <c r="BL235" s="269"/>
      <c r="BM235" s="269"/>
      <c r="BN235" s="269">
        <v>6</v>
      </c>
      <c r="BO235" s="269">
        <v>2</v>
      </c>
      <c r="BP235" s="269"/>
      <c r="BQ235" s="269"/>
      <c r="BR235" s="269">
        <v>2</v>
      </c>
      <c r="BS235" s="269">
        <v>2</v>
      </c>
      <c r="BT235" s="269"/>
      <c r="BU235" s="269"/>
      <c r="BV235" s="269"/>
      <c r="BW235" s="269">
        <v>18</v>
      </c>
      <c r="BX235" s="269"/>
      <c r="BY235" s="269"/>
      <c r="BZ235" s="269"/>
      <c r="CA235" s="269"/>
      <c r="CB235" s="269"/>
      <c r="CC235" s="836">
        <v>34</v>
      </c>
      <c r="CD235" s="855">
        <f t="shared" si="28"/>
        <v>34</v>
      </c>
      <c r="CE235" s="855">
        <f t="shared" si="29"/>
        <v>0</v>
      </c>
      <c r="CF235" s="269">
        <v>64.5</v>
      </c>
      <c r="CG235" s="269" t="s">
        <v>6192</v>
      </c>
      <c r="CH235" s="269"/>
      <c r="CI235" s="269">
        <v>12.5</v>
      </c>
      <c r="CJ235" s="269">
        <v>516.45000000000005</v>
      </c>
      <c r="CK235" s="269" t="s">
        <v>6348</v>
      </c>
      <c r="CL235" s="269" t="s">
        <v>451</v>
      </c>
      <c r="CM235" s="269"/>
      <c r="CN235" s="269"/>
      <c r="CO235" s="269"/>
      <c r="CP235" s="269"/>
      <c r="CQ235" s="269">
        <v>3</v>
      </c>
      <c r="CR235" s="269" t="s">
        <v>451</v>
      </c>
      <c r="CS235" s="269"/>
      <c r="CT235" s="269"/>
      <c r="CU235" s="269" t="s">
        <v>451</v>
      </c>
      <c r="CV235" s="269"/>
      <c r="CW235" s="269"/>
      <c r="CX235" s="269" t="s">
        <v>451</v>
      </c>
      <c r="CY235" s="269"/>
      <c r="CZ235" s="269"/>
      <c r="DA235" s="269" t="s">
        <v>451</v>
      </c>
      <c r="DB235" s="269"/>
      <c r="DC235" s="269"/>
      <c r="DD235" s="269" t="s">
        <v>451</v>
      </c>
      <c r="DE235" s="269"/>
      <c r="DF235" s="269"/>
      <c r="DG235" s="269" t="s">
        <v>451</v>
      </c>
      <c r="DH235" s="269"/>
      <c r="DI235" s="269"/>
      <c r="DJ235" s="269" t="s">
        <v>451</v>
      </c>
      <c r="DK235" s="269"/>
      <c r="DL235" s="269"/>
      <c r="DM235" s="269" t="s">
        <v>457</v>
      </c>
      <c r="DN235" s="269" t="s">
        <v>6721</v>
      </c>
      <c r="DO235" s="269">
        <v>66</v>
      </c>
      <c r="DP235" s="269" t="s">
        <v>451</v>
      </c>
      <c r="DQ235" s="269"/>
      <c r="DR235" s="269"/>
      <c r="DS235" s="269" t="s">
        <v>451</v>
      </c>
      <c r="DT235" s="269"/>
      <c r="DU235" s="269"/>
      <c r="DV235" s="269" t="s">
        <v>451</v>
      </c>
      <c r="DW235" s="269"/>
      <c r="DX235" s="269"/>
      <c r="DY235" s="269" t="s">
        <v>451</v>
      </c>
      <c r="DZ235" s="269"/>
      <c r="EA235" s="269"/>
      <c r="EB235" s="269" t="s">
        <v>451</v>
      </c>
      <c r="EC235" s="269"/>
      <c r="ED235" s="269"/>
      <c r="EE235" s="269" t="s">
        <v>451</v>
      </c>
      <c r="EF235" s="269"/>
      <c r="EG235" s="269"/>
      <c r="EH235" s="269" t="s">
        <v>451</v>
      </c>
      <c r="EI235" s="269"/>
      <c r="EJ235" s="269"/>
      <c r="EK235" s="269" t="s">
        <v>6932</v>
      </c>
      <c r="EL235" s="269"/>
      <c r="EM235" s="269">
        <v>21</v>
      </c>
      <c r="EN235" s="269"/>
      <c r="EO235" s="269"/>
      <c r="EP235" s="269"/>
      <c r="EQ235" s="269" t="s">
        <v>451</v>
      </c>
      <c r="ER235" s="269"/>
      <c r="ES235" s="269" t="s">
        <v>7018</v>
      </c>
      <c r="ET235" s="269" t="s">
        <v>7150</v>
      </c>
      <c r="EU235" s="269" t="s">
        <v>451</v>
      </c>
      <c r="EV235" s="269" t="s">
        <v>7303</v>
      </c>
      <c r="EW235" s="269"/>
      <c r="EX235" s="269" t="s">
        <v>7471</v>
      </c>
      <c r="EY235" s="269">
        <v>12</v>
      </c>
      <c r="EZ235" s="269">
        <v>230</v>
      </c>
      <c r="FA235" s="269" t="s">
        <v>7669</v>
      </c>
      <c r="FB235" s="269" t="s">
        <v>7905</v>
      </c>
      <c r="FC235" s="269" t="s">
        <v>8143</v>
      </c>
      <c r="FD235" s="269" t="s">
        <v>8279</v>
      </c>
      <c r="FE235" s="269" t="s">
        <v>8324</v>
      </c>
      <c r="FF235" s="269" t="s">
        <v>8367</v>
      </c>
    </row>
    <row r="236" spans="5:162" ht="71" customHeight="1" x14ac:dyDescent="0.2">
      <c r="E236" s="1101" t="s">
        <v>8717</v>
      </c>
      <c r="F236" s="1101" t="s">
        <v>8687</v>
      </c>
      <c r="G236" s="847" t="s">
        <v>55</v>
      </c>
      <c r="H236" s="847" t="s">
        <v>143</v>
      </c>
      <c r="I236" s="847"/>
      <c r="J236" s="847" t="s">
        <v>2127</v>
      </c>
      <c r="K236" s="847" t="s">
        <v>2128</v>
      </c>
      <c r="L236" s="909">
        <v>2017</v>
      </c>
      <c r="M236" s="915" t="s">
        <v>8730</v>
      </c>
      <c r="N236" s="915">
        <v>44561</v>
      </c>
      <c r="O236" s="915" t="s">
        <v>2130</v>
      </c>
      <c r="P236" s="915"/>
      <c r="Q236" s="834" t="s">
        <v>2131</v>
      </c>
      <c r="R236" s="150" t="s">
        <v>2132</v>
      </c>
      <c r="S236" s="834" t="s">
        <v>481</v>
      </c>
      <c r="T236" s="834" t="s">
        <v>481</v>
      </c>
      <c r="U236" s="847" t="s">
        <v>2133</v>
      </c>
      <c r="V236" s="150" t="s">
        <v>2132</v>
      </c>
      <c r="W236" s="847" t="s">
        <v>481</v>
      </c>
      <c r="X236" s="847" t="s">
        <v>481</v>
      </c>
      <c r="Y236" s="847" t="s">
        <v>481</v>
      </c>
      <c r="Z236" s="847" t="s">
        <v>481</v>
      </c>
      <c r="AA236" s="847" t="s">
        <v>2134</v>
      </c>
      <c r="AB236" s="847" t="s">
        <v>2134</v>
      </c>
      <c r="AC236" s="847" t="s">
        <v>485</v>
      </c>
      <c r="AD236" s="847" t="s">
        <v>8421</v>
      </c>
      <c r="AE236" s="850">
        <f>SUM(AH236,AK236,AN236,AQ236,AT236)</f>
        <v>169.16382249999998</v>
      </c>
      <c r="AF236" s="850">
        <f t="shared" si="26"/>
        <v>169.16382249999998</v>
      </c>
      <c r="AG236" s="850">
        <f t="shared" si="27"/>
        <v>0</v>
      </c>
      <c r="AH236" s="850">
        <v>151.06120000000001</v>
      </c>
      <c r="AI236" s="851">
        <f>AH236/AE236</f>
        <v>0.89298762446680957</v>
      </c>
      <c r="AJ236" s="851">
        <f>AH236/145940.33655489</f>
        <v>1.0350887463054738E-3</v>
      </c>
      <c r="AK236" s="850">
        <v>5.0019429999999997E-2</v>
      </c>
      <c r="AL236" s="851">
        <f>AK236/AE236</f>
        <v>2.9568633092338643E-4</v>
      </c>
      <c r="AM236" s="851"/>
      <c r="AN236" s="850">
        <v>17.724553969999999</v>
      </c>
      <c r="AO236" s="850"/>
      <c r="AP236" s="851">
        <f>AN236/AE236</f>
        <v>0.10477745009574964</v>
      </c>
      <c r="AQ236" s="850">
        <v>0.32804909999999998</v>
      </c>
      <c r="AR236" s="850"/>
      <c r="AS236" s="851">
        <f>AQ236/AE236</f>
        <v>1.939239106517589E-3</v>
      </c>
      <c r="AT236" s="850"/>
      <c r="AU236" s="851" t="s">
        <v>481</v>
      </c>
      <c r="AV236" s="834" t="s">
        <v>481</v>
      </c>
      <c r="AW236" s="834" t="s">
        <v>481</v>
      </c>
      <c r="AX236" s="834" t="s">
        <v>481</v>
      </c>
      <c r="AY236" s="834" t="s">
        <v>457</v>
      </c>
      <c r="AZ236" s="834" t="s">
        <v>2135</v>
      </c>
      <c r="BA236" s="150" t="s">
        <v>2132</v>
      </c>
      <c r="BB236" s="851" t="s">
        <v>2136</v>
      </c>
      <c r="BC236" s="852">
        <v>244.41851086</v>
      </c>
      <c r="BD236" s="851">
        <f>BC236/180902.82709885</f>
        <v>1.3511038759302717E-3</v>
      </c>
      <c r="BE236" s="853"/>
      <c r="BF236" s="880">
        <v>297</v>
      </c>
      <c r="BG236" s="880">
        <v>151</v>
      </c>
      <c r="BH236" s="853">
        <v>8</v>
      </c>
      <c r="BI236" s="853">
        <v>9</v>
      </c>
      <c r="BJ236" s="853" t="s">
        <v>481</v>
      </c>
      <c r="BK236" s="853" t="s">
        <v>481</v>
      </c>
      <c r="BL236" s="853" t="s">
        <v>481</v>
      </c>
      <c r="BM236" s="853">
        <v>20</v>
      </c>
      <c r="BN236" s="853" t="s">
        <v>481</v>
      </c>
      <c r="BO236" s="853">
        <v>18</v>
      </c>
      <c r="BP236" s="853">
        <v>48</v>
      </c>
      <c r="BQ236" s="853" t="s">
        <v>481</v>
      </c>
      <c r="BR236" s="853">
        <v>23</v>
      </c>
      <c r="BS236" s="853">
        <v>14</v>
      </c>
      <c r="BT236" s="853">
        <v>6</v>
      </c>
      <c r="BU236" s="853" t="s">
        <v>481</v>
      </c>
      <c r="BV236" s="853" t="s">
        <v>481</v>
      </c>
      <c r="BW236" s="853" t="s">
        <v>481</v>
      </c>
      <c r="BX236" s="853" t="s">
        <v>481</v>
      </c>
      <c r="BY236" s="853">
        <v>2</v>
      </c>
      <c r="BZ236" s="853" t="s">
        <v>481</v>
      </c>
      <c r="CA236" s="853" t="s">
        <v>481</v>
      </c>
      <c r="CB236" s="853">
        <v>3</v>
      </c>
      <c r="CC236" s="854">
        <f>SUM(BH236:CB236)</f>
        <v>151</v>
      </c>
      <c r="CD236" s="855">
        <f t="shared" si="28"/>
        <v>151</v>
      </c>
      <c r="CE236" s="855">
        <f t="shared" si="29"/>
        <v>0</v>
      </c>
      <c r="CF236" s="850"/>
      <c r="CG236" s="834" t="s">
        <v>2137</v>
      </c>
      <c r="CH236" s="834" t="s">
        <v>481</v>
      </c>
      <c r="CI236" s="851" t="s">
        <v>481</v>
      </c>
      <c r="CJ236" s="850">
        <v>2579.261</v>
      </c>
      <c r="CK236" s="860" t="s">
        <v>2138</v>
      </c>
      <c r="CL236" s="834" t="s">
        <v>451</v>
      </c>
      <c r="CM236" s="834" t="s">
        <v>481</v>
      </c>
      <c r="CN236" s="834" t="s">
        <v>481</v>
      </c>
      <c r="CO236" s="853" t="s">
        <v>481</v>
      </c>
      <c r="CP236" s="853" t="s">
        <v>481</v>
      </c>
      <c r="CQ236" s="853">
        <v>5</v>
      </c>
      <c r="CR236" s="847" t="s">
        <v>457</v>
      </c>
      <c r="CS236" s="847" t="s">
        <v>2139</v>
      </c>
      <c r="CT236" s="880" t="s">
        <v>2140</v>
      </c>
      <c r="CU236" s="847" t="s">
        <v>457</v>
      </c>
      <c r="CV236" s="847" t="s">
        <v>2141</v>
      </c>
      <c r="CW236" s="880">
        <v>3335</v>
      </c>
      <c r="CX236" s="853" t="s">
        <v>457</v>
      </c>
      <c r="CY236" s="853" t="s">
        <v>2142</v>
      </c>
      <c r="CZ236" s="880" t="s">
        <v>2140</v>
      </c>
      <c r="DA236" s="853" t="s">
        <v>2143</v>
      </c>
      <c r="DB236" s="853" t="s">
        <v>481</v>
      </c>
      <c r="DC236" s="853" t="s">
        <v>481</v>
      </c>
      <c r="DD236" s="847" t="s">
        <v>451</v>
      </c>
      <c r="DE236" s="847" t="s">
        <v>481</v>
      </c>
      <c r="DF236" s="880" t="s">
        <v>481</v>
      </c>
      <c r="DG236" s="847" t="s">
        <v>451</v>
      </c>
      <c r="DH236" s="847" t="s">
        <v>481</v>
      </c>
      <c r="DI236" s="880" t="s">
        <v>481</v>
      </c>
      <c r="DJ236" s="847" t="s">
        <v>451</v>
      </c>
      <c r="DK236" s="847" t="s">
        <v>481</v>
      </c>
      <c r="DL236" s="880" t="s">
        <v>481</v>
      </c>
      <c r="DM236" s="847" t="s">
        <v>457</v>
      </c>
      <c r="DN236" s="847" t="s">
        <v>2144</v>
      </c>
      <c r="DO236" s="880" t="s">
        <v>2140</v>
      </c>
      <c r="DP236" s="847" t="s">
        <v>451</v>
      </c>
      <c r="DQ236" s="847" t="s">
        <v>481</v>
      </c>
      <c r="DR236" s="880" t="s">
        <v>481</v>
      </c>
      <c r="DS236" s="847" t="s">
        <v>457</v>
      </c>
      <c r="DT236" s="847" t="s">
        <v>2142</v>
      </c>
      <c r="DU236" s="880" t="s">
        <v>2140</v>
      </c>
      <c r="DV236" s="847" t="s">
        <v>457</v>
      </c>
      <c r="DW236" s="847" t="s">
        <v>2142</v>
      </c>
      <c r="DX236" s="880" t="s">
        <v>2140</v>
      </c>
      <c r="DY236" s="847" t="s">
        <v>451</v>
      </c>
      <c r="DZ236" s="847" t="s">
        <v>481</v>
      </c>
      <c r="EA236" s="880" t="s">
        <v>481</v>
      </c>
      <c r="EB236" s="847" t="s">
        <v>451</v>
      </c>
      <c r="EC236" s="847" t="s">
        <v>481</v>
      </c>
      <c r="ED236" s="880" t="s">
        <v>481</v>
      </c>
      <c r="EE236" s="847"/>
      <c r="EF236" s="847"/>
      <c r="EG236" s="847"/>
      <c r="EH236" s="847" t="s">
        <v>457</v>
      </c>
      <c r="EI236" s="847" t="s">
        <v>2145</v>
      </c>
      <c r="EJ236" s="847">
        <v>8</v>
      </c>
      <c r="EK236" s="847" t="s">
        <v>451</v>
      </c>
      <c r="EL236" s="847" t="s">
        <v>481</v>
      </c>
      <c r="EM236" s="880" t="s">
        <v>481</v>
      </c>
      <c r="EN236" s="998">
        <v>1</v>
      </c>
      <c r="EO236" s="847" t="s">
        <v>451</v>
      </c>
      <c r="EP236" s="853">
        <v>68</v>
      </c>
      <c r="EQ236" s="847" t="s">
        <v>457</v>
      </c>
      <c r="ER236" s="847" t="s">
        <v>2146</v>
      </c>
      <c r="ES236" s="150" t="s">
        <v>2147</v>
      </c>
      <c r="ET236" s="150" t="s">
        <v>2148</v>
      </c>
      <c r="EU236" s="150" t="s">
        <v>2147</v>
      </c>
      <c r="EV236" s="847" t="s">
        <v>2149</v>
      </c>
      <c r="EW236" s="847" t="s">
        <v>2150</v>
      </c>
      <c r="EX236" s="847" t="s">
        <v>2151</v>
      </c>
      <c r="EY236" s="847">
        <v>7</v>
      </c>
      <c r="EZ236" s="847">
        <v>492</v>
      </c>
      <c r="FA236" s="847" t="s">
        <v>2152</v>
      </c>
      <c r="FB236" s="847" t="s">
        <v>2153</v>
      </c>
      <c r="FC236" s="150" t="s">
        <v>2154</v>
      </c>
      <c r="FD236" s="847" t="s">
        <v>2155</v>
      </c>
      <c r="FE236" s="847" t="s">
        <v>2156</v>
      </c>
      <c r="FF236" s="150" t="s">
        <v>2157</v>
      </c>
    </row>
    <row r="237" spans="5:162" ht="69" customHeight="1" x14ac:dyDescent="0.2">
      <c r="E237" s="1101" t="s">
        <v>8731</v>
      </c>
      <c r="F237" s="1101" t="s">
        <v>8687</v>
      </c>
      <c r="G237" s="847" t="s">
        <v>55</v>
      </c>
      <c r="H237" s="847" t="s">
        <v>143</v>
      </c>
      <c r="I237" s="847"/>
      <c r="J237" s="847" t="s">
        <v>2158</v>
      </c>
      <c r="K237" s="847" t="s">
        <v>2159</v>
      </c>
      <c r="L237" s="909">
        <v>2011</v>
      </c>
      <c r="M237" s="915" t="s">
        <v>2160</v>
      </c>
      <c r="N237" s="915">
        <v>44561</v>
      </c>
      <c r="O237" s="847" t="s">
        <v>2161</v>
      </c>
      <c r="P237" s="847"/>
      <c r="Q237" s="847" t="s">
        <v>2162</v>
      </c>
      <c r="R237" s="150" t="s">
        <v>2163</v>
      </c>
      <c r="S237" s="834" t="s">
        <v>481</v>
      </c>
      <c r="T237" s="834" t="s">
        <v>481</v>
      </c>
      <c r="U237" s="847" t="s">
        <v>2164</v>
      </c>
      <c r="V237" s="150" t="s">
        <v>2132</v>
      </c>
      <c r="W237" s="847" t="s">
        <v>481</v>
      </c>
      <c r="X237" s="847" t="s">
        <v>481</v>
      </c>
      <c r="Y237" s="847" t="s">
        <v>2165</v>
      </c>
      <c r="Z237" s="150" t="s">
        <v>2163</v>
      </c>
      <c r="AA237" s="847" t="s">
        <v>2134</v>
      </c>
      <c r="AB237" s="847" t="s">
        <v>2134</v>
      </c>
      <c r="AC237" s="847" t="s">
        <v>485</v>
      </c>
      <c r="AD237" s="847" t="s">
        <v>8422</v>
      </c>
      <c r="AE237" s="850">
        <f>SUM(AH237,AK237,AN237,AQ237,AT237)</f>
        <v>48.950013999999996</v>
      </c>
      <c r="AF237" s="850">
        <f t="shared" si="26"/>
        <v>48.950013999999996</v>
      </c>
      <c r="AG237" s="850">
        <f t="shared" si="27"/>
        <v>0</v>
      </c>
      <c r="AH237" s="850">
        <v>40.771999999999998</v>
      </c>
      <c r="AI237" s="851">
        <f>AH237/AE237</f>
        <v>0.83293132459573971</v>
      </c>
      <c r="AJ237" s="851">
        <f>AH237/145940.33655489</f>
        <v>2.7937444138115394E-4</v>
      </c>
      <c r="AK237" s="850">
        <v>1.0014E-2</v>
      </c>
      <c r="AL237" s="851">
        <f>AK237/AE237</f>
        <v>2.0457603954924305E-4</v>
      </c>
      <c r="AM237" s="851"/>
      <c r="AN237" s="850">
        <v>8.1679999999999993</v>
      </c>
      <c r="AO237" s="850"/>
      <c r="AP237" s="851">
        <f>AN237/AE237</f>
        <v>0.16686409936471111</v>
      </c>
      <c r="AQ237" s="850">
        <v>0</v>
      </c>
      <c r="AR237" s="850"/>
      <c r="AS237" s="851">
        <f>AQ237/AE237</f>
        <v>0</v>
      </c>
      <c r="AT237" s="850"/>
      <c r="AU237" s="851" t="s">
        <v>481</v>
      </c>
      <c r="AV237" s="834" t="s">
        <v>481</v>
      </c>
      <c r="AW237" s="834" t="s">
        <v>481</v>
      </c>
      <c r="AX237" s="834" t="s">
        <v>481</v>
      </c>
      <c r="AY237" s="834" t="s">
        <v>451</v>
      </c>
      <c r="AZ237" s="834" t="s">
        <v>481</v>
      </c>
      <c r="BA237" s="834" t="s">
        <v>481</v>
      </c>
      <c r="BB237" s="851" t="s">
        <v>481</v>
      </c>
      <c r="BC237" s="852">
        <v>43.273035</v>
      </c>
      <c r="BD237" s="851">
        <f>BC237/180902.82709885</f>
        <v>2.3920596319014126E-4</v>
      </c>
      <c r="BE237" s="853"/>
      <c r="BF237" s="880">
        <v>140</v>
      </c>
      <c r="BG237" s="880">
        <v>45</v>
      </c>
      <c r="BH237" s="853">
        <v>4</v>
      </c>
      <c r="BI237" s="853" t="s">
        <v>481</v>
      </c>
      <c r="BJ237" s="853">
        <v>15</v>
      </c>
      <c r="BK237" s="853" t="s">
        <v>481</v>
      </c>
      <c r="BL237" s="853" t="s">
        <v>481</v>
      </c>
      <c r="BM237" s="853">
        <v>6</v>
      </c>
      <c r="BN237" s="853" t="s">
        <v>481</v>
      </c>
      <c r="BO237" s="853" t="s">
        <v>481</v>
      </c>
      <c r="BP237" s="853">
        <v>3</v>
      </c>
      <c r="BQ237" s="853" t="s">
        <v>481</v>
      </c>
      <c r="BR237" s="853">
        <v>9</v>
      </c>
      <c r="BS237" s="853">
        <v>3</v>
      </c>
      <c r="BT237" s="853">
        <v>5</v>
      </c>
      <c r="BU237" s="853" t="s">
        <v>481</v>
      </c>
      <c r="BV237" s="853" t="s">
        <v>481</v>
      </c>
      <c r="BW237" s="853" t="s">
        <v>481</v>
      </c>
      <c r="BX237" s="853" t="s">
        <v>481</v>
      </c>
      <c r="BY237" s="853" t="s">
        <v>481</v>
      </c>
      <c r="BZ237" s="853" t="s">
        <v>481</v>
      </c>
      <c r="CA237" s="853" t="s">
        <v>481</v>
      </c>
      <c r="CB237" s="853" t="s">
        <v>481</v>
      </c>
      <c r="CC237" s="854">
        <f>SUM(BH237:CB237)</f>
        <v>45</v>
      </c>
      <c r="CD237" s="855">
        <f t="shared" si="28"/>
        <v>45</v>
      </c>
      <c r="CE237" s="855">
        <f t="shared" si="29"/>
        <v>0</v>
      </c>
      <c r="CF237" s="850"/>
      <c r="CG237" s="834" t="s">
        <v>2166</v>
      </c>
      <c r="CH237" s="834" t="s">
        <v>481</v>
      </c>
      <c r="CI237" s="851" t="s">
        <v>481</v>
      </c>
      <c r="CJ237" s="850">
        <v>2579.261</v>
      </c>
      <c r="CK237" s="860" t="s">
        <v>2138</v>
      </c>
      <c r="CL237" s="834" t="s">
        <v>451</v>
      </c>
      <c r="CM237" s="834" t="s">
        <v>481</v>
      </c>
      <c r="CN237" s="834" t="s">
        <v>481</v>
      </c>
      <c r="CO237" s="853" t="s">
        <v>481</v>
      </c>
      <c r="CP237" s="853" t="s">
        <v>481</v>
      </c>
      <c r="CQ237" s="853">
        <v>3</v>
      </c>
      <c r="CR237" s="853" t="s">
        <v>451</v>
      </c>
      <c r="CS237" s="853" t="s">
        <v>481</v>
      </c>
      <c r="CT237" s="853" t="s">
        <v>481</v>
      </c>
      <c r="CU237" s="853" t="s">
        <v>451</v>
      </c>
      <c r="CV237" s="853" t="s">
        <v>481</v>
      </c>
      <c r="CW237" s="853" t="s">
        <v>481</v>
      </c>
      <c r="CX237" s="853" t="s">
        <v>451</v>
      </c>
      <c r="CY237" s="853" t="s">
        <v>481</v>
      </c>
      <c r="CZ237" s="853" t="s">
        <v>481</v>
      </c>
      <c r="DA237" s="853" t="s">
        <v>451</v>
      </c>
      <c r="DB237" s="853" t="s">
        <v>481</v>
      </c>
      <c r="DC237" s="853" t="s">
        <v>481</v>
      </c>
      <c r="DD237" s="847" t="s">
        <v>451</v>
      </c>
      <c r="DE237" s="847" t="s">
        <v>481</v>
      </c>
      <c r="DF237" s="880" t="s">
        <v>481</v>
      </c>
      <c r="DG237" s="847" t="s">
        <v>451</v>
      </c>
      <c r="DH237" s="847" t="s">
        <v>481</v>
      </c>
      <c r="DI237" s="880" t="s">
        <v>481</v>
      </c>
      <c r="DJ237" s="847" t="s">
        <v>451</v>
      </c>
      <c r="DK237" s="847" t="s">
        <v>481</v>
      </c>
      <c r="DL237" s="880" t="s">
        <v>481</v>
      </c>
      <c r="DM237" s="847" t="s">
        <v>457</v>
      </c>
      <c r="DN237" s="847" t="s">
        <v>2167</v>
      </c>
      <c r="DO237" s="880">
        <v>17375</v>
      </c>
      <c r="DP237" s="847" t="s">
        <v>451</v>
      </c>
      <c r="DQ237" s="847" t="s">
        <v>481</v>
      </c>
      <c r="DR237" s="880" t="s">
        <v>481</v>
      </c>
      <c r="DS237" s="847" t="s">
        <v>457</v>
      </c>
      <c r="DT237" s="847" t="s">
        <v>2168</v>
      </c>
      <c r="DU237" s="880">
        <v>17375</v>
      </c>
      <c r="DV237" s="847" t="s">
        <v>451</v>
      </c>
      <c r="DW237" s="847" t="s">
        <v>481</v>
      </c>
      <c r="DX237" s="847" t="s">
        <v>481</v>
      </c>
      <c r="DY237" s="847" t="s">
        <v>451</v>
      </c>
      <c r="DZ237" s="847" t="s">
        <v>481</v>
      </c>
      <c r="EA237" s="880" t="s">
        <v>481</v>
      </c>
      <c r="EB237" s="847" t="s">
        <v>451</v>
      </c>
      <c r="EC237" s="847" t="s">
        <v>481</v>
      </c>
      <c r="ED237" s="880" t="s">
        <v>481</v>
      </c>
      <c r="EE237" s="847" t="s">
        <v>451</v>
      </c>
      <c r="EF237" s="847" t="s">
        <v>481</v>
      </c>
      <c r="EG237" s="847" t="s">
        <v>481</v>
      </c>
      <c r="EH237" s="847" t="s">
        <v>451</v>
      </c>
      <c r="EI237" s="847" t="s">
        <v>481</v>
      </c>
      <c r="EJ237" s="847" t="s">
        <v>481</v>
      </c>
      <c r="EK237" s="847" t="s">
        <v>457</v>
      </c>
      <c r="EL237" s="847" t="s">
        <v>2169</v>
      </c>
      <c r="EM237" s="880" t="s">
        <v>481</v>
      </c>
      <c r="EN237" s="998" t="s">
        <v>2170</v>
      </c>
      <c r="EO237" s="847" t="s">
        <v>2171</v>
      </c>
      <c r="EP237" s="853">
        <v>14</v>
      </c>
      <c r="EQ237" s="847" t="s">
        <v>457</v>
      </c>
      <c r="ER237" s="847" t="s">
        <v>2172</v>
      </c>
      <c r="ES237" s="150" t="s">
        <v>2173</v>
      </c>
      <c r="ET237" s="150" t="s">
        <v>2174</v>
      </c>
      <c r="EU237" s="847" t="s">
        <v>481</v>
      </c>
      <c r="EV237" s="847" t="s">
        <v>2175</v>
      </c>
      <c r="EW237" s="847" t="s">
        <v>481</v>
      </c>
      <c r="EX237" s="847" t="s">
        <v>2176</v>
      </c>
      <c r="EY237" s="847">
        <v>1</v>
      </c>
      <c r="EZ237" s="847">
        <v>34</v>
      </c>
      <c r="FA237" s="847" t="s">
        <v>2152</v>
      </c>
      <c r="FB237" s="847" t="s">
        <v>2153</v>
      </c>
      <c r="FC237" s="150" t="s">
        <v>2154</v>
      </c>
      <c r="FD237" s="847" t="s">
        <v>2155</v>
      </c>
      <c r="FE237" s="847" t="s">
        <v>2156</v>
      </c>
      <c r="FF237" s="150" t="s">
        <v>2157</v>
      </c>
    </row>
    <row r="238" spans="5:162" ht="34" customHeight="1" x14ac:dyDescent="0.2">
      <c r="E238" s="1101" t="s">
        <v>8718</v>
      </c>
      <c r="F238" s="1101" t="s">
        <v>8687</v>
      </c>
      <c r="G238" s="847" t="s">
        <v>55</v>
      </c>
      <c r="H238" s="847" t="s">
        <v>143</v>
      </c>
      <c r="I238" s="847"/>
      <c r="J238" s="847" t="s">
        <v>2177</v>
      </c>
      <c r="K238" s="847" t="s">
        <v>2177</v>
      </c>
      <c r="L238" s="909">
        <v>2017</v>
      </c>
      <c r="M238" s="915" t="s">
        <v>2178</v>
      </c>
      <c r="N238" s="915">
        <v>44561</v>
      </c>
      <c r="O238" s="847" t="s">
        <v>2179</v>
      </c>
      <c r="P238" s="847"/>
      <c r="Q238" s="847" t="s">
        <v>2180</v>
      </c>
      <c r="R238" s="847" t="s">
        <v>2181</v>
      </c>
      <c r="S238" s="847" t="s">
        <v>481</v>
      </c>
      <c r="T238" s="847" t="s">
        <v>481</v>
      </c>
      <c r="U238" s="847" t="s">
        <v>2164</v>
      </c>
      <c r="V238" s="150" t="s">
        <v>2132</v>
      </c>
      <c r="W238" s="847" t="s">
        <v>481</v>
      </c>
      <c r="X238" s="847" t="s">
        <v>481</v>
      </c>
      <c r="Y238" s="847" t="s">
        <v>481</v>
      </c>
      <c r="Z238" s="847" t="s">
        <v>481</v>
      </c>
      <c r="AA238" s="847" t="s">
        <v>2182</v>
      </c>
      <c r="AB238" s="847" t="s">
        <v>2182</v>
      </c>
      <c r="AC238" s="847" t="s">
        <v>485</v>
      </c>
      <c r="AD238" s="847" t="s">
        <v>8423</v>
      </c>
      <c r="AE238" s="850">
        <f>SUM(AH238,AK238,AN238,AQ238,AT238)</f>
        <v>368.85889601000002</v>
      </c>
      <c r="AF238" s="850">
        <f t="shared" si="26"/>
        <v>368.85889601000002</v>
      </c>
      <c r="AG238" s="850">
        <f t="shared" si="27"/>
        <v>0</v>
      </c>
      <c r="AH238" s="850">
        <v>113.54886488</v>
      </c>
      <c r="AI238" s="851">
        <f>AH238/AE238</f>
        <v>0.30783821702085667</v>
      </c>
      <c r="AJ238" s="851">
        <f>AH238/145940.33655489</f>
        <v>7.7804990423119128E-4</v>
      </c>
      <c r="AK238" s="850">
        <v>91.747488410000003</v>
      </c>
      <c r="AL238" s="851">
        <f>AK238/AE238</f>
        <v>0.24873329449945722</v>
      </c>
      <c r="AM238" s="851"/>
      <c r="AN238" s="851"/>
      <c r="AO238" s="851"/>
      <c r="AP238" s="851"/>
      <c r="AQ238" s="851"/>
      <c r="AR238" s="851"/>
      <c r="AS238" s="851"/>
      <c r="AT238" s="850">
        <v>163.56254272000001</v>
      </c>
      <c r="AU238" s="851">
        <f>AT238/AE238</f>
        <v>0.44342848847968608</v>
      </c>
      <c r="AV238" s="847" t="s">
        <v>2180</v>
      </c>
      <c r="AW238" s="834" t="s">
        <v>881</v>
      </c>
      <c r="AX238" s="847" t="s">
        <v>2182</v>
      </c>
      <c r="AY238" s="834" t="s">
        <v>451</v>
      </c>
      <c r="AZ238" s="834" t="s">
        <v>481</v>
      </c>
      <c r="BA238" s="834" t="s">
        <v>481</v>
      </c>
      <c r="BB238" s="851" t="s">
        <v>481</v>
      </c>
      <c r="BC238" s="852">
        <v>113.54886488</v>
      </c>
      <c r="BD238" s="851">
        <f>BC238/180902.82709885</f>
        <v>6.276787748483E-4</v>
      </c>
      <c r="BE238" s="853"/>
      <c r="BF238" s="880">
        <v>38</v>
      </c>
      <c r="BG238" s="880">
        <v>15</v>
      </c>
      <c r="BH238" s="853"/>
      <c r="BI238" s="853"/>
      <c r="BJ238" s="853"/>
      <c r="BK238" s="853"/>
      <c r="BL238" s="853"/>
      <c r="BM238" s="853"/>
      <c r="BN238" s="853"/>
      <c r="BO238" s="853"/>
      <c r="BP238" s="853"/>
      <c r="BQ238" s="853"/>
      <c r="BR238" s="853"/>
      <c r="BS238" s="853">
        <v>15</v>
      </c>
      <c r="BT238" s="853"/>
      <c r="BU238" s="853"/>
      <c r="BV238" s="853"/>
      <c r="BW238" s="853"/>
      <c r="BX238" s="853"/>
      <c r="BY238" s="853"/>
      <c r="BZ238" s="853"/>
      <c r="CA238" s="853"/>
      <c r="CB238" s="853"/>
      <c r="CC238" s="854">
        <f>SUM(BH238:CB238)</f>
        <v>15</v>
      </c>
      <c r="CD238" s="855">
        <f t="shared" si="28"/>
        <v>15</v>
      </c>
      <c r="CE238" s="855">
        <f t="shared" si="29"/>
        <v>0</v>
      </c>
      <c r="CF238" s="850"/>
      <c r="CG238" s="834" t="s">
        <v>2166</v>
      </c>
      <c r="CH238" s="834"/>
      <c r="CI238" s="851"/>
      <c r="CJ238" s="850">
        <v>2579.261</v>
      </c>
      <c r="CK238" s="860" t="s">
        <v>2138</v>
      </c>
      <c r="CL238" s="834" t="s">
        <v>451</v>
      </c>
      <c r="CM238" s="834" t="s">
        <v>481</v>
      </c>
      <c r="CN238" s="834" t="s">
        <v>481</v>
      </c>
      <c r="CO238" s="853" t="s">
        <v>481</v>
      </c>
      <c r="CP238" s="853" t="s">
        <v>481</v>
      </c>
      <c r="CQ238" s="853">
        <v>5</v>
      </c>
      <c r="CR238" s="853" t="s">
        <v>481</v>
      </c>
      <c r="CS238" s="853" t="s">
        <v>481</v>
      </c>
      <c r="CT238" s="853" t="s">
        <v>481</v>
      </c>
      <c r="CU238" s="853"/>
      <c r="CV238" s="853" t="s">
        <v>481</v>
      </c>
      <c r="CW238" s="853" t="s">
        <v>481</v>
      </c>
      <c r="CX238" s="853"/>
      <c r="CY238" s="853" t="s">
        <v>481</v>
      </c>
      <c r="CZ238" s="853" t="s">
        <v>481</v>
      </c>
      <c r="DA238" s="853"/>
      <c r="DB238" s="853" t="s">
        <v>481</v>
      </c>
      <c r="DC238" s="853" t="s">
        <v>481</v>
      </c>
      <c r="DD238" s="847"/>
      <c r="DE238" s="847" t="s">
        <v>481</v>
      </c>
      <c r="DF238" s="880" t="s">
        <v>481</v>
      </c>
      <c r="DG238" s="847"/>
      <c r="DH238" s="847" t="s">
        <v>481</v>
      </c>
      <c r="DI238" s="880" t="s">
        <v>481</v>
      </c>
      <c r="DJ238" s="847"/>
      <c r="DK238" s="847" t="s">
        <v>481</v>
      </c>
      <c r="DL238" s="880" t="s">
        <v>481</v>
      </c>
      <c r="DM238" s="847" t="s">
        <v>2183</v>
      </c>
      <c r="DN238" s="847" t="s">
        <v>2184</v>
      </c>
      <c r="DO238" s="880" t="s">
        <v>2185</v>
      </c>
      <c r="DP238" s="847" t="s">
        <v>457</v>
      </c>
      <c r="DQ238" s="847" t="s">
        <v>2186</v>
      </c>
      <c r="DR238" s="880">
        <v>143489</v>
      </c>
      <c r="DS238" s="847" t="s">
        <v>2181</v>
      </c>
      <c r="DT238" s="847" t="s">
        <v>2181</v>
      </c>
      <c r="DU238" s="880" t="s">
        <v>2181</v>
      </c>
      <c r="DV238" s="847" t="s">
        <v>481</v>
      </c>
      <c r="DW238" s="847" t="s">
        <v>481</v>
      </c>
      <c r="DX238" s="847" t="s">
        <v>481</v>
      </c>
      <c r="DY238" s="847" t="s">
        <v>481</v>
      </c>
      <c r="DZ238" s="847" t="s">
        <v>481</v>
      </c>
      <c r="EA238" s="880" t="s">
        <v>481</v>
      </c>
      <c r="EB238" s="847" t="s">
        <v>481</v>
      </c>
      <c r="EC238" s="847" t="s">
        <v>481</v>
      </c>
      <c r="ED238" s="880" t="s">
        <v>481</v>
      </c>
      <c r="EE238" s="847" t="s">
        <v>481</v>
      </c>
      <c r="EF238" s="847" t="s">
        <v>481</v>
      </c>
      <c r="EG238" s="847" t="s">
        <v>481</v>
      </c>
      <c r="EH238" s="847" t="s">
        <v>481</v>
      </c>
      <c r="EI238" s="847" t="s">
        <v>481</v>
      </c>
      <c r="EJ238" s="847" t="s">
        <v>481</v>
      </c>
      <c r="EK238" s="847" t="s">
        <v>481</v>
      </c>
      <c r="EL238" s="847" t="s">
        <v>481</v>
      </c>
      <c r="EM238" s="880" t="s">
        <v>481</v>
      </c>
      <c r="EN238" s="998" t="s">
        <v>451</v>
      </c>
      <c r="EO238" s="998" t="s">
        <v>2187</v>
      </c>
      <c r="EP238" s="853">
        <v>12</v>
      </c>
      <c r="EQ238" s="847"/>
      <c r="ER238" s="853"/>
      <c r="ES238" s="912" t="s">
        <v>2188</v>
      </c>
      <c r="ET238" s="853" t="s">
        <v>2181</v>
      </c>
      <c r="EU238" s="847" t="s">
        <v>2189</v>
      </c>
      <c r="EV238" s="847" t="s">
        <v>2190</v>
      </c>
      <c r="EW238" s="847" t="s">
        <v>481</v>
      </c>
      <c r="EX238" s="847"/>
      <c r="EY238" s="847"/>
      <c r="EZ238" s="847"/>
      <c r="FA238" s="847" t="s">
        <v>2191</v>
      </c>
      <c r="FB238" s="847" t="s">
        <v>2192</v>
      </c>
      <c r="FC238" s="150" t="s">
        <v>2193</v>
      </c>
      <c r="FD238" s="847" t="s">
        <v>2155</v>
      </c>
      <c r="FE238" s="847" t="s">
        <v>2156</v>
      </c>
      <c r="FF238" s="150" t="s">
        <v>2157</v>
      </c>
    </row>
    <row r="239" spans="5:162" ht="51" customHeight="1" x14ac:dyDescent="0.2">
      <c r="E239" s="1101" t="s">
        <v>8717</v>
      </c>
      <c r="F239" s="1101" t="s">
        <v>8688</v>
      </c>
      <c r="G239" s="847" t="s">
        <v>55</v>
      </c>
      <c r="H239" s="847" t="s">
        <v>143</v>
      </c>
      <c r="I239" s="280" t="s">
        <v>3607</v>
      </c>
      <c r="J239" s="269" t="s">
        <v>3839</v>
      </c>
      <c r="K239" s="269" t="s">
        <v>3839</v>
      </c>
      <c r="L239" s="269">
        <v>2021</v>
      </c>
      <c r="M239" s="870" t="s">
        <v>4050</v>
      </c>
      <c r="N239" s="870" t="s">
        <v>852</v>
      </c>
      <c r="O239" s="269" t="s">
        <v>4309</v>
      </c>
      <c r="P239" s="269" t="s">
        <v>4508</v>
      </c>
      <c r="Q239" s="269" t="s">
        <v>4707</v>
      </c>
      <c r="R239" s="269" t="s">
        <v>4862</v>
      </c>
      <c r="S239" s="269" t="s">
        <v>5036</v>
      </c>
      <c r="T239" s="269" t="s">
        <v>5199</v>
      </c>
      <c r="U239" s="269"/>
      <c r="V239" s="269"/>
      <c r="W239" s="269"/>
      <c r="X239" s="269"/>
      <c r="Y239" s="269"/>
      <c r="Z239" s="269"/>
      <c r="AA239" s="269" t="s">
        <v>5508</v>
      </c>
      <c r="AB239" s="269" t="s">
        <v>5665</v>
      </c>
      <c r="AC239" s="269" t="s">
        <v>455</v>
      </c>
      <c r="AD239" s="269" t="s">
        <v>5915</v>
      </c>
      <c r="AE239" s="871">
        <v>0.89400000000000002</v>
      </c>
      <c r="AF239" s="850">
        <f t="shared" si="26"/>
        <v>0.89428099999999999</v>
      </c>
      <c r="AG239" s="850">
        <f t="shared" si="27"/>
        <v>2.8099999999997571E-4</v>
      </c>
      <c r="AH239" s="269"/>
      <c r="AI239" s="269"/>
      <c r="AJ239" s="269"/>
      <c r="AK239" s="269">
        <v>0.80528100000000002</v>
      </c>
      <c r="AL239" s="872">
        <v>0.9</v>
      </c>
      <c r="AM239" s="269"/>
      <c r="AN239" s="269">
        <v>8.8999999999999996E-2</v>
      </c>
      <c r="AO239" s="269"/>
      <c r="AP239" s="872">
        <v>0.1</v>
      </c>
      <c r="AQ239" s="269">
        <v>0</v>
      </c>
      <c r="AR239" s="269">
        <v>0</v>
      </c>
      <c r="AS239" s="872">
        <v>0</v>
      </c>
      <c r="AT239" s="872"/>
      <c r="AU239" s="872"/>
      <c r="AV239" s="872"/>
      <c r="AW239" s="872"/>
      <c r="AX239" s="872"/>
      <c r="AY239" s="269" t="s">
        <v>451</v>
      </c>
      <c r="AZ239" s="269"/>
      <c r="BA239" s="269"/>
      <c r="BB239" s="269"/>
      <c r="BC239" s="269"/>
      <c r="BD239" s="269"/>
      <c r="BE239" s="269">
        <v>4</v>
      </c>
      <c r="BF239" s="269">
        <v>4</v>
      </c>
      <c r="BG239" s="269">
        <v>4</v>
      </c>
      <c r="BH239" s="269"/>
      <c r="BI239" s="269"/>
      <c r="BJ239" s="269"/>
      <c r="BK239" s="269"/>
      <c r="BL239" s="269"/>
      <c r="BM239" s="269">
        <v>1</v>
      </c>
      <c r="BN239" s="269"/>
      <c r="BO239" s="269"/>
      <c r="BP239" s="269"/>
      <c r="BQ239" s="269"/>
      <c r="BR239" s="269">
        <v>1</v>
      </c>
      <c r="BS239" s="269"/>
      <c r="BT239" s="269"/>
      <c r="BU239" s="269"/>
      <c r="BV239" s="269"/>
      <c r="BW239" s="269"/>
      <c r="BX239" s="269"/>
      <c r="BY239" s="269"/>
      <c r="BZ239" s="269"/>
      <c r="CA239" s="269"/>
      <c r="CB239" s="269">
        <v>2</v>
      </c>
      <c r="CC239" s="836">
        <v>4</v>
      </c>
      <c r="CD239" s="855">
        <f t="shared" si="28"/>
        <v>4</v>
      </c>
      <c r="CE239" s="855">
        <f t="shared" si="29"/>
        <v>0</v>
      </c>
      <c r="CF239" s="269"/>
      <c r="CG239" s="269"/>
      <c r="CH239" s="269"/>
      <c r="CI239" s="269"/>
      <c r="CJ239" s="999">
        <v>50339</v>
      </c>
      <c r="CK239" s="269" t="s">
        <v>6349</v>
      </c>
      <c r="CL239" s="269" t="s">
        <v>451</v>
      </c>
      <c r="CM239" s="269"/>
      <c r="CN239" s="269"/>
      <c r="CO239" s="269"/>
      <c r="CP239" s="269"/>
      <c r="CQ239" s="269">
        <v>1</v>
      </c>
      <c r="CR239" s="269" t="s">
        <v>457</v>
      </c>
      <c r="CS239" s="269" t="s">
        <v>6496</v>
      </c>
      <c r="CT239" s="269" t="s">
        <v>2185</v>
      </c>
      <c r="CU239" s="269" t="s">
        <v>457</v>
      </c>
      <c r="CV239" s="269" t="s">
        <v>6570</v>
      </c>
      <c r="CW239" s="269" t="s">
        <v>2185</v>
      </c>
      <c r="CX239" s="269" t="s">
        <v>451</v>
      </c>
      <c r="CY239" s="269"/>
      <c r="CZ239" s="269"/>
      <c r="DA239" s="269" t="s">
        <v>451</v>
      </c>
      <c r="DB239" s="269"/>
      <c r="DC239" s="269"/>
      <c r="DD239" s="269" t="s">
        <v>451</v>
      </c>
      <c r="DE239" s="269"/>
      <c r="DF239" s="269"/>
      <c r="DG239" s="269" t="s">
        <v>451</v>
      </c>
      <c r="DH239" s="269"/>
      <c r="DI239" s="269"/>
      <c r="DJ239" s="269" t="s">
        <v>451</v>
      </c>
      <c r="DK239" s="269"/>
      <c r="DL239" s="269"/>
      <c r="DM239" s="269"/>
      <c r="DN239" s="269"/>
      <c r="DO239" s="269"/>
      <c r="DP239" s="269" t="s">
        <v>451</v>
      </c>
      <c r="DQ239" s="269"/>
      <c r="DR239" s="269"/>
      <c r="DS239" s="269" t="s">
        <v>457</v>
      </c>
      <c r="DT239" s="269" t="s">
        <v>6788</v>
      </c>
      <c r="DU239" s="269" t="s">
        <v>2185</v>
      </c>
      <c r="DV239" s="269" t="s">
        <v>451</v>
      </c>
      <c r="DW239" s="269"/>
      <c r="DX239" s="269"/>
      <c r="DY239" s="269" t="s">
        <v>451</v>
      </c>
      <c r="DZ239" s="269"/>
      <c r="EA239" s="269"/>
      <c r="EB239" s="269" t="s">
        <v>451</v>
      </c>
      <c r="EC239" s="269"/>
      <c r="ED239" s="269"/>
      <c r="EE239" s="269" t="s">
        <v>457</v>
      </c>
      <c r="EF239" s="269" t="s">
        <v>6834</v>
      </c>
      <c r="EG239" s="269"/>
      <c r="EH239" s="269" t="s">
        <v>457</v>
      </c>
      <c r="EI239" s="269" t="s">
        <v>6887</v>
      </c>
      <c r="EJ239" s="269"/>
      <c r="EK239" s="269"/>
      <c r="EL239" s="269"/>
      <c r="EM239" s="269"/>
      <c r="EN239" s="269"/>
      <c r="EO239" s="269"/>
      <c r="EP239" s="269"/>
      <c r="EQ239" s="269" t="s">
        <v>451</v>
      </c>
      <c r="ER239" s="269"/>
      <c r="ES239" s="269"/>
      <c r="ET239" s="269"/>
      <c r="EU239" s="269"/>
      <c r="EV239" s="269" t="s">
        <v>7304</v>
      </c>
      <c r="EW239" s="269"/>
      <c r="EX239" s="269" t="s">
        <v>7472</v>
      </c>
      <c r="EY239" s="269">
        <v>2</v>
      </c>
      <c r="EZ239" s="269">
        <v>80</v>
      </c>
      <c r="FA239" s="269" t="s">
        <v>7670</v>
      </c>
      <c r="FB239" s="269" t="s">
        <v>7906</v>
      </c>
      <c r="FC239" s="269" t="s">
        <v>8144</v>
      </c>
      <c r="FD239" s="269"/>
      <c r="FE239" s="269"/>
      <c r="FF239" s="269"/>
    </row>
    <row r="240" spans="5:162" ht="64" customHeight="1" x14ac:dyDescent="0.2">
      <c r="E240" s="1101" t="s">
        <v>8723</v>
      </c>
      <c r="F240" s="1101" t="s">
        <v>8688</v>
      </c>
      <c r="G240" s="847" t="s">
        <v>55</v>
      </c>
      <c r="H240" s="847" t="s">
        <v>143</v>
      </c>
      <c r="I240" s="280" t="s">
        <v>3608</v>
      </c>
      <c r="J240" s="280" t="s">
        <v>3784</v>
      </c>
      <c r="K240" s="280" t="s">
        <v>3784</v>
      </c>
      <c r="L240" s="280">
        <v>2021</v>
      </c>
      <c r="M240" s="868" t="s">
        <v>4051</v>
      </c>
      <c r="N240" s="868" t="s">
        <v>4162</v>
      </c>
      <c r="O240" s="280"/>
      <c r="P240" s="280"/>
      <c r="Q240" s="280" t="s">
        <v>4708</v>
      </c>
      <c r="R240" s="280" t="s">
        <v>4863</v>
      </c>
      <c r="S240" s="280" t="s">
        <v>5037</v>
      </c>
      <c r="T240" s="280"/>
      <c r="U240" s="280" t="s">
        <v>5299</v>
      </c>
      <c r="V240" s="280"/>
      <c r="W240" s="280"/>
      <c r="X240" s="280"/>
      <c r="Y240" s="280"/>
      <c r="Z240" s="280"/>
      <c r="AA240" s="280" t="s">
        <v>5509</v>
      </c>
      <c r="AB240" s="280" t="s">
        <v>5666</v>
      </c>
      <c r="AC240" s="280" t="s">
        <v>485</v>
      </c>
      <c r="AD240" s="280" t="s">
        <v>5916</v>
      </c>
      <c r="AE240" s="861">
        <v>19.460999999999999</v>
      </c>
      <c r="AF240" s="850">
        <f t="shared" si="26"/>
        <v>19.460999999999999</v>
      </c>
      <c r="AG240" s="850">
        <f t="shared" si="27"/>
        <v>0</v>
      </c>
      <c r="AH240" s="280"/>
      <c r="AI240" s="280"/>
      <c r="AJ240" s="280"/>
      <c r="AK240" s="280">
        <v>18.834</v>
      </c>
      <c r="AL240" s="869">
        <v>0.96779999999999999</v>
      </c>
      <c r="AM240" s="869">
        <v>4.0000000000000002E-4</v>
      </c>
      <c r="AN240" s="280"/>
      <c r="AO240" s="280">
        <v>0.627</v>
      </c>
      <c r="AP240" s="869">
        <v>3.2199999999999999E-2</v>
      </c>
      <c r="AQ240" s="280"/>
      <c r="AR240" s="280"/>
      <c r="AS240" s="869"/>
      <c r="AT240" s="869"/>
      <c r="AU240" s="869"/>
      <c r="AV240" s="869"/>
      <c r="AW240" s="869"/>
      <c r="AX240" s="869"/>
      <c r="AY240" s="280" t="s">
        <v>457</v>
      </c>
      <c r="AZ240" s="280" t="s">
        <v>6029</v>
      </c>
      <c r="BA240" s="280"/>
      <c r="BB240" s="280">
        <v>0.47</v>
      </c>
      <c r="BC240" s="280">
        <v>22</v>
      </c>
      <c r="BD240" s="869">
        <v>5.0000000000000001E-4</v>
      </c>
      <c r="BE240" s="280">
        <v>21</v>
      </c>
      <c r="BF240" s="280">
        <v>21</v>
      </c>
      <c r="BG240" s="280">
        <v>17</v>
      </c>
      <c r="BH240" s="280">
        <v>0</v>
      </c>
      <c r="BI240" s="280">
        <v>0</v>
      </c>
      <c r="BJ240" s="280">
        <v>0</v>
      </c>
      <c r="BK240" s="280">
        <v>0</v>
      </c>
      <c r="BL240" s="280">
        <v>0</v>
      </c>
      <c r="BM240" s="280">
        <v>0</v>
      </c>
      <c r="BN240" s="280">
        <v>0</v>
      </c>
      <c r="BO240" s="280">
        <v>0</v>
      </c>
      <c r="BP240" s="280">
        <v>0</v>
      </c>
      <c r="BQ240" s="280">
        <v>0</v>
      </c>
      <c r="BR240" s="280">
        <v>6</v>
      </c>
      <c r="BS240" s="280">
        <v>8</v>
      </c>
      <c r="BT240" s="280">
        <v>0</v>
      </c>
      <c r="BU240" s="280">
        <v>0</v>
      </c>
      <c r="BV240" s="280">
        <v>0</v>
      </c>
      <c r="BW240" s="280">
        <v>0</v>
      </c>
      <c r="BX240" s="280">
        <v>0</v>
      </c>
      <c r="BY240" s="280">
        <v>2</v>
      </c>
      <c r="BZ240" s="280">
        <v>0</v>
      </c>
      <c r="CA240" s="280">
        <v>0</v>
      </c>
      <c r="CB240" s="280">
        <v>1</v>
      </c>
      <c r="CC240" s="280">
        <v>17</v>
      </c>
      <c r="CD240" s="855">
        <f t="shared" si="28"/>
        <v>17</v>
      </c>
      <c r="CE240" s="855">
        <f t="shared" si="29"/>
        <v>0</v>
      </c>
      <c r="CF240" s="280">
        <v>85.016999999999996</v>
      </c>
      <c r="CG240" s="280"/>
      <c r="CH240" s="280"/>
      <c r="CI240" s="280">
        <v>8.103038604</v>
      </c>
      <c r="CJ240" s="979">
        <v>1049.1990000000001</v>
      </c>
      <c r="CK240" s="280" t="s">
        <v>2138</v>
      </c>
      <c r="CL240" s="280" t="s">
        <v>451</v>
      </c>
      <c r="CM240" s="280"/>
      <c r="CN240" s="280"/>
      <c r="CO240" s="280"/>
      <c r="CP240" s="280"/>
      <c r="CQ240" s="280"/>
      <c r="CR240" s="280" t="s">
        <v>451</v>
      </c>
      <c r="CS240" s="280"/>
      <c r="CT240" s="280"/>
      <c r="CU240" s="280" t="s">
        <v>457</v>
      </c>
      <c r="CV240" s="280" t="s">
        <v>6571</v>
      </c>
      <c r="CW240" s="280" t="s">
        <v>2185</v>
      </c>
      <c r="CX240" s="280" t="s">
        <v>457</v>
      </c>
      <c r="CY240" s="280" t="s">
        <v>6643</v>
      </c>
      <c r="CZ240" s="280">
        <v>18</v>
      </c>
      <c r="DA240" s="280" t="s">
        <v>451</v>
      </c>
      <c r="DB240" s="280"/>
      <c r="DC240" s="280"/>
      <c r="DD240" s="280" t="s">
        <v>451</v>
      </c>
      <c r="DE240" s="280"/>
      <c r="DF240" s="280"/>
      <c r="DG240" s="280" t="s">
        <v>451</v>
      </c>
      <c r="DH240" s="280"/>
      <c r="DI240" s="280"/>
      <c r="DJ240" s="280" t="s">
        <v>451</v>
      </c>
      <c r="DK240" s="280"/>
      <c r="DL240" s="280"/>
      <c r="DM240" s="280"/>
      <c r="DN240" s="280"/>
      <c r="DO240" s="280"/>
      <c r="DP240" s="280" t="s">
        <v>451</v>
      </c>
      <c r="DQ240" s="280"/>
      <c r="DR240" s="280"/>
      <c r="DS240" s="280" t="s">
        <v>451</v>
      </c>
      <c r="DT240" s="280"/>
      <c r="DU240" s="280"/>
      <c r="DV240" s="280" t="s">
        <v>451</v>
      </c>
      <c r="DW240" s="280"/>
      <c r="DX240" s="280"/>
      <c r="DY240" s="280" t="s">
        <v>451</v>
      </c>
      <c r="DZ240" s="280"/>
      <c r="EA240" s="280"/>
      <c r="EB240" s="280" t="s">
        <v>451</v>
      </c>
      <c r="EC240" s="280"/>
      <c r="ED240" s="280"/>
      <c r="EE240" s="280" t="s">
        <v>451</v>
      </c>
      <c r="EF240" s="280"/>
      <c r="EG240" s="280"/>
      <c r="EH240" s="280" t="s">
        <v>457</v>
      </c>
      <c r="EI240" s="280" t="s">
        <v>6888</v>
      </c>
      <c r="EJ240" s="280">
        <v>8</v>
      </c>
      <c r="EK240" s="280"/>
      <c r="EL240" s="280"/>
      <c r="EM240" s="280"/>
      <c r="EN240" s="280"/>
      <c r="EO240" s="280"/>
      <c r="EP240" s="280"/>
      <c r="EQ240" s="280" t="s">
        <v>451</v>
      </c>
      <c r="ER240" s="280"/>
      <c r="ES240" s="280" t="s">
        <v>7019</v>
      </c>
      <c r="ET240" s="280"/>
      <c r="EU240" s="280"/>
      <c r="EV240" s="280" t="s">
        <v>7305</v>
      </c>
      <c r="EW240" s="280"/>
      <c r="EX240" s="280"/>
      <c r="EY240" s="280"/>
      <c r="EZ240" s="280"/>
      <c r="FA240" s="280" t="s">
        <v>7671</v>
      </c>
      <c r="FB240" s="280" t="s">
        <v>7907</v>
      </c>
      <c r="FC240" s="280" t="s">
        <v>8145</v>
      </c>
      <c r="FD240" s="280"/>
      <c r="FE240" s="280"/>
      <c r="FF240" s="280"/>
    </row>
    <row r="241" spans="5:162" ht="67" customHeight="1" x14ac:dyDescent="0.2">
      <c r="E241" s="1101" t="s">
        <v>8723</v>
      </c>
      <c r="F241" s="1101" t="s">
        <v>8688</v>
      </c>
      <c r="G241" s="847" t="s">
        <v>55</v>
      </c>
      <c r="H241" s="847" t="s">
        <v>143</v>
      </c>
      <c r="I241" s="280" t="s">
        <v>3609</v>
      </c>
      <c r="J241" s="280" t="s">
        <v>1708</v>
      </c>
      <c r="K241" s="280" t="s">
        <v>1412</v>
      </c>
      <c r="L241" s="280">
        <v>2021</v>
      </c>
      <c r="M241" s="868" t="s">
        <v>4052</v>
      </c>
      <c r="N241" s="868" t="s">
        <v>4134</v>
      </c>
      <c r="O241" s="280" t="s">
        <v>4310</v>
      </c>
      <c r="P241" s="280" t="s">
        <v>4509</v>
      </c>
      <c r="Q241" s="280"/>
      <c r="R241" s="280"/>
      <c r="S241" s="280" t="s">
        <v>5038</v>
      </c>
      <c r="T241" s="280" t="s">
        <v>5200</v>
      </c>
      <c r="U241" s="280"/>
      <c r="V241" s="280"/>
      <c r="W241" s="280"/>
      <c r="X241" s="280"/>
      <c r="Y241" s="280"/>
      <c r="Z241" s="280"/>
      <c r="AA241" s="280" t="s">
        <v>5510</v>
      </c>
      <c r="AB241" s="280" t="s">
        <v>5510</v>
      </c>
      <c r="AC241" s="280" t="s">
        <v>455</v>
      </c>
      <c r="AD241" s="280" t="s">
        <v>5915</v>
      </c>
      <c r="AE241" s="861">
        <v>2.7370000000000001</v>
      </c>
      <c r="AF241" s="850">
        <f t="shared" si="26"/>
        <v>2.7370000000000001</v>
      </c>
      <c r="AG241" s="850">
        <f t="shared" si="27"/>
        <v>0</v>
      </c>
      <c r="AH241" s="280"/>
      <c r="AI241" s="280"/>
      <c r="AJ241" s="280"/>
      <c r="AK241" s="280">
        <v>2.4630000000000001</v>
      </c>
      <c r="AL241" s="869">
        <v>0.9</v>
      </c>
      <c r="AM241" s="869">
        <v>4.6899999999999997E-3</v>
      </c>
      <c r="AN241" s="280">
        <v>0</v>
      </c>
      <c r="AO241" s="280">
        <v>0.222</v>
      </c>
      <c r="AP241" s="869">
        <v>8.1000000000000003E-2</v>
      </c>
      <c r="AQ241" s="280">
        <v>0</v>
      </c>
      <c r="AR241" s="280">
        <v>5.1999999999999998E-2</v>
      </c>
      <c r="AS241" s="869">
        <v>1.9E-2</v>
      </c>
      <c r="AT241" s="869"/>
      <c r="AU241" s="869"/>
      <c r="AV241" s="869"/>
      <c r="AW241" s="869"/>
      <c r="AX241" s="869"/>
      <c r="AY241" s="280" t="s">
        <v>492</v>
      </c>
      <c r="AZ241" s="280"/>
      <c r="BA241" s="280"/>
      <c r="BB241" s="280"/>
      <c r="BC241" s="280">
        <v>2.2800000000000001E-2</v>
      </c>
      <c r="BD241" s="869">
        <v>4.1300000000000001E-4</v>
      </c>
      <c r="BE241" s="280">
        <v>3</v>
      </c>
      <c r="BF241" s="280">
        <v>3</v>
      </c>
      <c r="BG241" s="280">
        <v>3</v>
      </c>
      <c r="BH241" s="280"/>
      <c r="BI241" s="280"/>
      <c r="BJ241" s="280"/>
      <c r="BK241" s="280"/>
      <c r="BL241" s="280"/>
      <c r="BM241" s="280"/>
      <c r="BN241" s="280"/>
      <c r="BO241" s="280"/>
      <c r="BP241" s="280">
        <v>1</v>
      </c>
      <c r="BQ241" s="280"/>
      <c r="BR241" s="280">
        <v>1</v>
      </c>
      <c r="BS241" s="280">
        <v>1</v>
      </c>
      <c r="BT241" s="280"/>
      <c r="BU241" s="280"/>
      <c r="BV241" s="280"/>
      <c r="BW241" s="280"/>
      <c r="BX241" s="280"/>
      <c r="BY241" s="280"/>
      <c r="BZ241" s="280"/>
      <c r="CA241" s="280"/>
      <c r="CB241" s="280"/>
      <c r="CC241" s="280">
        <v>3</v>
      </c>
      <c r="CD241" s="855">
        <f t="shared" si="28"/>
        <v>3</v>
      </c>
      <c r="CE241" s="855">
        <f t="shared" si="29"/>
        <v>0</v>
      </c>
      <c r="CF241" s="280">
        <v>3.6</v>
      </c>
      <c r="CG241" s="280" t="s">
        <v>6193</v>
      </c>
      <c r="CH241" s="280"/>
      <c r="CI241" s="869">
        <v>0.121</v>
      </c>
      <c r="CJ241" s="280">
        <v>29.8</v>
      </c>
      <c r="CK241" s="280" t="s">
        <v>2138</v>
      </c>
      <c r="CL241" s="280" t="s">
        <v>492</v>
      </c>
      <c r="CM241" s="280"/>
      <c r="CN241" s="280"/>
      <c r="CO241" s="280"/>
      <c r="CP241" s="280"/>
      <c r="CQ241" s="280"/>
      <c r="CR241" s="280" t="s">
        <v>492</v>
      </c>
      <c r="CS241" s="280"/>
      <c r="CT241" s="280"/>
      <c r="CU241" s="280" t="s">
        <v>489</v>
      </c>
      <c r="CV241" s="280" t="s">
        <v>1554</v>
      </c>
      <c r="CW241" s="280">
        <v>95</v>
      </c>
      <c r="CX241" s="280" t="s">
        <v>492</v>
      </c>
      <c r="CY241" s="280"/>
      <c r="CZ241" s="280"/>
      <c r="DA241" s="280" t="s">
        <v>492</v>
      </c>
      <c r="DB241" s="280"/>
      <c r="DC241" s="280"/>
      <c r="DD241" s="280" t="s">
        <v>492</v>
      </c>
      <c r="DE241" s="280"/>
      <c r="DF241" s="280"/>
      <c r="DG241" s="280" t="s">
        <v>492</v>
      </c>
      <c r="DH241" s="280"/>
      <c r="DI241" s="280"/>
      <c r="DJ241" s="280" t="s">
        <v>492</v>
      </c>
      <c r="DK241" s="280"/>
      <c r="DL241" s="280"/>
      <c r="DM241" s="280" t="s">
        <v>492</v>
      </c>
      <c r="DN241" s="280"/>
      <c r="DO241" s="280"/>
      <c r="DP241" s="280" t="s">
        <v>492</v>
      </c>
      <c r="DQ241" s="280"/>
      <c r="DR241" s="280"/>
      <c r="DS241" s="280" t="s">
        <v>489</v>
      </c>
      <c r="DT241" s="280" t="s">
        <v>1554</v>
      </c>
      <c r="DU241" s="280">
        <v>95</v>
      </c>
      <c r="DV241" s="280" t="s">
        <v>492</v>
      </c>
      <c r="DW241" s="280"/>
      <c r="DX241" s="280"/>
      <c r="DY241" s="280" t="s">
        <v>492</v>
      </c>
      <c r="DZ241" s="280"/>
      <c r="EA241" s="280"/>
      <c r="EB241" s="280" t="s">
        <v>492</v>
      </c>
      <c r="EC241" s="280"/>
      <c r="ED241" s="280"/>
      <c r="EE241" s="280" t="s">
        <v>492</v>
      </c>
      <c r="EF241" s="280"/>
      <c r="EG241" s="280"/>
      <c r="EH241" s="280" t="s">
        <v>489</v>
      </c>
      <c r="EI241" s="280" t="s">
        <v>6889</v>
      </c>
      <c r="EJ241" s="280">
        <v>10</v>
      </c>
      <c r="EK241" s="280" t="s">
        <v>492</v>
      </c>
      <c r="EL241" s="280"/>
      <c r="EM241" s="280"/>
      <c r="EN241" s="280"/>
      <c r="EO241" s="280"/>
      <c r="EP241" s="280"/>
      <c r="EQ241" s="280" t="s">
        <v>492</v>
      </c>
      <c r="ER241" s="280"/>
      <c r="ES241" s="280" t="s">
        <v>7020</v>
      </c>
      <c r="ET241" s="280" t="s">
        <v>7151</v>
      </c>
      <c r="EU241" s="280"/>
      <c r="EV241" s="280" t="s">
        <v>7306</v>
      </c>
      <c r="EW241" s="280" t="s">
        <v>7403</v>
      </c>
      <c r="EX241" s="280" t="s">
        <v>7473</v>
      </c>
      <c r="EY241" s="280">
        <v>5</v>
      </c>
      <c r="EZ241" s="280">
        <v>18</v>
      </c>
      <c r="FA241" s="280" t="s">
        <v>7672</v>
      </c>
      <c r="FB241" s="280">
        <v>83426045569</v>
      </c>
      <c r="FC241" s="280" t="s">
        <v>8146</v>
      </c>
      <c r="FD241" s="280"/>
      <c r="FE241" s="280"/>
      <c r="FF241" s="280"/>
    </row>
    <row r="242" spans="5:162" ht="49" customHeight="1" x14ac:dyDescent="0.2">
      <c r="E242" s="1101" t="s">
        <v>8717</v>
      </c>
      <c r="F242" s="1101" t="s">
        <v>8688</v>
      </c>
      <c r="G242" s="847" t="s">
        <v>55</v>
      </c>
      <c r="H242" s="847" t="s">
        <v>143</v>
      </c>
      <c r="I242" s="280" t="s">
        <v>3610</v>
      </c>
      <c r="J242" s="269" t="s">
        <v>3840</v>
      </c>
      <c r="K242" s="269"/>
      <c r="L242" s="269">
        <v>2016</v>
      </c>
      <c r="M242" s="870" t="s">
        <v>957</v>
      </c>
      <c r="N242" s="870" t="s">
        <v>852</v>
      </c>
      <c r="O242" s="269" t="s">
        <v>4311</v>
      </c>
      <c r="P242" s="269"/>
      <c r="Q242" s="269"/>
      <c r="R242" s="269"/>
      <c r="S242" s="269" t="s">
        <v>5039</v>
      </c>
      <c r="T242" s="269"/>
      <c r="U242" s="269"/>
      <c r="V242" s="269"/>
      <c r="W242" s="269"/>
      <c r="X242" s="269"/>
      <c r="Y242" s="269"/>
      <c r="Z242" s="269"/>
      <c r="AA242" s="269" t="s">
        <v>5511</v>
      </c>
      <c r="AB242" s="269" t="s">
        <v>5511</v>
      </c>
      <c r="AC242" s="269" t="s">
        <v>671</v>
      </c>
      <c r="AD242" s="269" t="s">
        <v>5917</v>
      </c>
      <c r="AE242" s="871">
        <v>7.4480000000000004</v>
      </c>
      <c r="AF242" s="850">
        <f t="shared" si="26"/>
        <v>7.4480000000000004</v>
      </c>
      <c r="AG242" s="850">
        <f t="shared" si="27"/>
        <v>0</v>
      </c>
      <c r="AH242" s="269"/>
      <c r="AI242" s="269"/>
      <c r="AJ242" s="269"/>
      <c r="AK242" s="269">
        <v>6.0049999999999999</v>
      </c>
      <c r="AL242" s="872">
        <v>0.80630000000000002</v>
      </c>
      <c r="AM242" s="872">
        <v>4.1000000000000003E-3</v>
      </c>
      <c r="AN242" s="269">
        <v>1.4430000000000001</v>
      </c>
      <c r="AO242" s="269">
        <v>0</v>
      </c>
      <c r="AP242" s="872">
        <v>0.19370000000000001</v>
      </c>
      <c r="AQ242" s="269">
        <v>0</v>
      </c>
      <c r="AR242" s="269"/>
      <c r="AS242" s="269"/>
      <c r="AT242" s="269"/>
      <c r="AU242" s="269"/>
      <c r="AV242" s="269"/>
      <c r="AW242" s="269"/>
      <c r="AX242" s="269"/>
      <c r="AY242" s="269" t="s">
        <v>451</v>
      </c>
      <c r="AZ242" s="269"/>
      <c r="BA242" s="269"/>
      <c r="BB242" s="269"/>
      <c r="BC242" s="269">
        <v>0</v>
      </c>
      <c r="BD242" s="269"/>
      <c r="BE242" s="269">
        <v>26</v>
      </c>
      <c r="BF242" s="269">
        <v>26</v>
      </c>
      <c r="BG242" s="269">
        <v>26</v>
      </c>
      <c r="BH242" s="269"/>
      <c r="BI242" s="269"/>
      <c r="BJ242" s="269"/>
      <c r="BK242" s="269"/>
      <c r="BL242" s="269"/>
      <c r="BM242" s="269"/>
      <c r="BN242" s="269"/>
      <c r="BO242" s="269"/>
      <c r="BP242" s="269"/>
      <c r="BQ242" s="269"/>
      <c r="BR242" s="269">
        <v>26</v>
      </c>
      <c r="BS242" s="269"/>
      <c r="BT242" s="269"/>
      <c r="BU242" s="269"/>
      <c r="BV242" s="269"/>
      <c r="BW242" s="269"/>
      <c r="BX242" s="269"/>
      <c r="BY242" s="269"/>
      <c r="BZ242" s="269"/>
      <c r="CA242" s="269"/>
      <c r="CB242" s="269"/>
      <c r="CC242" s="269">
        <v>26</v>
      </c>
      <c r="CD242" s="855">
        <f t="shared" si="28"/>
        <v>26</v>
      </c>
      <c r="CE242" s="855">
        <f t="shared" si="29"/>
        <v>0</v>
      </c>
      <c r="CF242" s="269"/>
      <c r="CG242" s="269" t="s">
        <v>6194</v>
      </c>
      <c r="CH242" s="269"/>
      <c r="CI242" s="872">
        <v>0</v>
      </c>
      <c r="CJ242" s="269">
        <v>107.742</v>
      </c>
      <c r="CK242" s="269" t="s">
        <v>6349</v>
      </c>
      <c r="CL242" s="269" t="s">
        <v>451</v>
      </c>
      <c r="CM242" s="269"/>
      <c r="CN242" s="269"/>
      <c r="CO242" s="269"/>
      <c r="CP242" s="269"/>
      <c r="CQ242" s="269">
        <v>2</v>
      </c>
      <c r="CR242" s="269" t="s">
        <v>451</v>
      </c>
      <c r="CS242" s="269"/>
      <c r="CT242" s="269"/>
      <c r="CU242" s="269" t="s">
        <v>457</v>
      </c>
      <c r="CV242" s="269"/>
      <c r="CW242" s="269">
        <v>78</v>
      </c>
      <c r="CX242" s="269" t="s">
        <v>451</v>
      </c>
      <c r="CY242" s="269"/>
      <c r="CZ242" s="269"/>
      <c r="DA242" s="269" t="s">
        <v>451</v>
      </c>
      <c r="DB242" s="269"/>
      <c r="DC242" s="269"/>
      <c r="DD242" s="269" t="s">
        <v>451</v>
      </c>
      <c r="DE242" s="269"/>
      <c r="DF242" s="269"/>
      <c r="DG242" s="269" t="s">
        <v>451</v>
      </c>
      <c r="DH242" s="269"/>
      <c r="DI242" s="269"/>
      <c r="DJ242" s="269" t="s">
        <v>451</v>
      </c>
      <c r="DK242" s="269"/>
      <c r="DL242" s="269"/>
      <c r="DM242" s="269"/>
      <c r="DN242" s="269"/>
      <c r="DO242" s="269"/>
      <c r="DP242" s="269" t="s">
        <v>451</v>
      </c>
      <c r="DQ242" s="269"/>
      <c r="DR242" s="269"/>
      <c r="DS242" s="269" t="s">
        <v>451</v>
      </c>
      <c r="DT242" s="269"/>
      <c r="DU242" s="269"/>
      <c r="DV242" s="269" t="s">
        <v>451</v>
      </c>
      <c r="DW242" s="269"/>
      <c r="DX242" s="269"/>
      <c r="DY242" s="269" t="s">
        <v>451</v>
      </c>
      <c r="DZ242" s="269"/>
      <c r="EA242" s="269"/>
      <c r="EB242" s="269" t="s">
        <v>451</v>
      </c>
      <c r="EC242" s="269"/>
      <c r="ED242" s="269"/>
      <c r="EE242" s="269" t="s">
        <v>457</v>
      </c>
      <c r="EF242" s="269" t="s">
        <v>862</v>
      </c>
      <c r="EG242" s="269">
        <v>11</v>
      </c>
      <c r="EH242" s="269" t="s">
        <v>451</v>
      </c>
      <c r="EI242" s="269"/>
      <c r="EJ242" s="269"/>
      <c r="EK242" s="269"/>
      <c r="EL242" s="269"/>
      <c r="EM242" s="269"/>
      <c r="EN242" s="269"/>
      <c r="EO242" s="269"/>
      <c r="EP242" s="269"/>
      <c r="EQ242" s="269" t="s">
        <v>451</v>
      </c>
      <c r="ER242" s="269"/>
      <c r="ES242" s="269" t="s">
        <v>7021</v>
      </c>
      <c r="ET242" s="269"/>
      <c r="EU242" s="269"/>
      <c r="EV242" s="269"/>
      <c r="EW242" s="269"/>
      <c r="EX242" s="269"/>
      <c r="EY242" s="269"/>
      <c r="EZ242" s="269"/>
      <c r="FA242" s="269" t="s">
        <v>7673</v>
      </c>
      <c r="FB242" s="269" t="s">
        <v>7908</v>
      </c>
      <c r="FC242" s="269" t="s">
        <v>8147</v>
      </c>
      <c r="FD242" s="269"/>
      <c r="FE242" s="269"/>
      <c r="FF242" s="269"/>
    </row>
    <row r="243" spans="5:162" ht="64" customHeight="1" x14ac:dyDescent="0.2">
      <c r="E243" s="1101" t="s">
        <v>8729</v>
      </c>
      <c r="F243" s="1101" t="s">
        <v>8688</v>
      </c>
      <c r="G243" s="847" t="s">
        <v>55</v>
      </c>
      <c r="H243" s="847" t="s">
        <v>143</v>
      </c>
      <c r="I243" s="280" t="s">
        <v>3610</v>
      </c>
      <c r="J243" s="269" t="s">
        <v>3841</v>
      </c>
      <c r="K243" s="269" t="s">
        <v>1412</v>
      </c>
      <c r="L243" s="269">
        <v>2011</v>
      </c>
      <c r="M243" s="870" t="s">
        <v>4001</v>
      </c>
      <c r="N243" s="870" t="s">
        <v>4162</v>
      </c>
      <c r="O243" s="269" t="s">
        <v>4312</v>
      </c>
      <c r="P243" s="269"/>
      <c r="Q243" s="269"/>
      <c r="R243" s="269"/>
      <c r="S243" s="269" t="s">
        <v>5040</v>
      </c>
      <c r="T243" s="269"/>
      <c r="U243" s="269"/>
      <c r="V243" s="269"/>
      <c r="W243" s="269"/>
      <c r="X243" s="269"/>
      <c r="Y243" s="269"/>
      <c r="Z243" s="269"/>
      <c r="AA243" s="269" t="s">
        <v>5511</v>
      </c>
      <c r="AB243" s="269" t="s">
        <v>5511</v>
      </c>
      <c r="AC243" s="269" t="s">
        <v>671</v>
      </c>
      <c r="AD243" s="269" t="s">
        <v>5918</v>
      </c>
      <c r="AE243" s="871">
        <v>0.65</v>
      </c>
      <c r="AF243" s="850">
        <f t="shared" si="26"/>
        <v>0.65</v>
      </c>
      <c r="AG243" s="850">
        <f t="shared" si="27"/>
        <v>0</v>
      </c>
      <c r="AH243" s="269"/>
      <c r="AI243" s="269"/>
      <c r="AJ243" s="269"/>
      <c r="AK243" s="269">
        <v>0.15</v>
      </c>
      <c r="AL243" s="872">
        <v>0.23080000000000001</v>
      </c>
      <c r="AM243" s="872">
        <v>1E-4</v>
      </c>
      <c r="AN243" s="269">
        <v>0.5</v>
      </c>
      <c r="AO243" s="269">
        <v>0</v>
      </c>
      <c r="AP243" s="872">
        <v>0.76919999999999999</v>
      </c>
      <c r="AQ243" s="269">
        <v>0</v>
      </c>
      <c r="AR243" s="269"/>
      <c r="AS243" s="269"/>
      <c r="AT243" s="269"/>
      <c r="AU243" s="269"/>
      <c r="AV243" s="269"/>
      <c r="AW243" s="269"/>
      <c r="AX243" s="269"/>
      <c r="AY243" s="269" t="s">
        <v>457</v>
      </c>
      <c r="AZ243" s="269" t="s">
        <v>6030</v>
      </c>
      <c r="BA243" s="269"/>
      <c r="BB243" s="269" t="s">
        <v>6107</v>
      </c>
      <c r="BC243" s="269">
        <v>0</v>
      </c>
      <c r="BD243" s="269"/>
      <c r="BE243" s="269">
        <v>3</v>
      </c>
      <c r="BF243" s="269">
        <v>3</v>
      </c>
      <c r="BG243" s="269">
        <v>3</v>
      </c>
      <c r="BH243" s="269"/>
      <c r="BI243" s="269"/>
      <c r="BJ243" s="269"/>
      <c r="BK243" s="269"/>
      <c r="BL243" s="269"/>
      <c r="BM243" s="269"/>
      <c r="BN243" s="269"/>
      <c r="BO243" s="269">
        <v>2</v>
      </c>
      <c r="BP243" s="269"/>
      <c r="BQ243" s="269"/>
      <c r="BR243" s="269"/>
      <c r="BS243" s="269"/>
      <c r="BT243" s="269"/>
      <c r="BU243" s="269"/>
      <c r="BV243" s="269"/>
      <c r="BW243" s="269"/>
      <c r="BX243" s="269"/>
      <c r="BY243" s="269"/>
      <c r="BZ243" s="269">
        <v>1</v>
      </c>
      <c r="CA243" s="269"/>
      <c r="CB243" s="269"/>
      <c r="CC243" s="269">
        <v>3</v>
      </c>
      <c r="CD243" s="855">
        <f t="shared" si="28"/>
        <v>3</v>
      </c>
      <c r="CE243" s="855">
        <f t="shared" si="29"/>
        <v>0</v>
      </c>
      <c r="CF243" s="269">
        <v>6.16</v>
      </c>
      <c r="CG243" s="269" t="s">
        <v>6195</v>
      </c>
      <c r="CH243" s="269"/>
      <c r="CI243" s="872">
        <v>5.7200000000000001E-2</v>
      </c>
      <c r="CJ243" s="269">
        <v>107.742</v>
      </c>
      <c r="CK243" s="269" t="s">
        <v>6349</v>
      </c>
      <c r="CL243" s="269" t="s">
        <v>451</v>
      </c>
      <c r="CM243" s="269"/>
      <c r="CN243" s="269"/>
      <c r="CO243" s="269"/>
      <c r="CP243" s="269"/>
      <c r="CQ243" s="269">
        <v>2</v>
      </c>
      <c r="CR243" s="269" t="s">
        <v>451</v>
      </c>
      <c r="CS243" s="269"/>
      <c r="CT243" s="269"/>
      <c r="CU243" s="269" t="s">
        <v>457</v>
      </c>
      <c r="CV243" s="269" t="s">
        <v>862</v>
      </c>
      <c r="CW243" s="269">
        <v>15</v>
      </c>
      <c r="CX243" s="269" t="s">
        <v>451</v>
      </c>
      <c r="CY243" s="269"/>
      <c r="CZ243" s="269"/>
      <c r="DA243" s="269" t="s">
        <v>451</v>
      </c>
      <c r="DB243" s="269"/>
      <c r="DC243" s="269"/>
      <c r="DD243" s="269" t="s">
        <v>451</v>
      </c>
      <c r="DE243" s="269"/>
      <c r="DF243" s="269"/>
      <c r="DG243" s="269" t="s">
        <v>451</v>
      </c>
      <c r="DH243" s="269"/>
      <c r="DI243" s="269"/>
      <c r="DJ243" s="269" t="s">
        <v>451</v>
      </c>
      <c r="DK243" s="269"/>
      <c r="DL243" s="269"/>
      <c r="DM243" s="269"/>
      <c r="DN243" s="269"/>
      <c r="DO243" s="269"/>
      <c r="DP243" s="269" t="s">
        <v>451</v>
      </c>
      <c r="DQ243" s="269"/>
      <c r="DR243" s="269"/>
      <c r="DS243" s="269" t="s">
        <v>451</v>
      </c>
      <c r="DT243" s="269"/>
      <c r="DU243" s="269"/>
      <c r="DV243" s="269" t="s">
        <v>451</v>
      </c>
      <c r="DW243" s="269"/>
      <c r="DX243" s="269"/>
      <c r="DY243" s="269" t="s">
        <v>451</v>
      </c>
      <c r="DZ243" s="269"/>
      <c r="EA243" s="269"/>
      <c r="EB243" s="269" t="s">
        <v>451</v>
      </c>
      <c r="EC243" s="269"/>
      <c r="ED243" s="269"/>
      <c r="EE243" s="269" t="s">
        <v>451</v>
      </c>
      <c r="EF243" s="269"/>
      <c r="EG243" s="269"/>
      <c r="EH243" s="269" t="s">
        <v>457</v>
      </c>
      <c r="EI243" s="269" t="s">
        <v>862</v>
      </c>
      <c r="EJ243" s="269">
        <v>11</v>
      </c>
      <c r="EK243" s="269"/>
      <c r="EL243" s="269"/>
      <c r="EM243" s="269"/>
      <c r="EN243" s="269"/>
      <c r="EO243" s="269"/>
      <c r="EP243" s="269"/>
      <c r="EQ243" s="269" t="s">
        <v>451</v>
      </c>
      <c r="ER243" s="269"/>
      <c r="ES243" s="269" t="s">
        <v>7022</v>
      </c>
      <c r="ET243" s="269" t="s">
        <v>7152</v>
      </c>
      <c r="EU243" s="269"/>
      <c r="EV243" s="269" t="s">
        <v>7307</v>
      </c>
      <c r="EW243" s="269"/>
      <c r="EX243" s="269" t="s">
        <v>7474</v>
      </c>
      <c r="EY243" s="269">
        <v>1</v>
      </c>
      <c r="EZ243" s="269">
        <v>20</v>
      </c>
      <c r="FA243" s="269" t="s">
        <v>7674</v>
      </c>
      <c r="FB243" s="269" t="s">
        <v>7909</v>
      </c>
      <c r="FC243" s="269" t="s">
        <v>8148</v>
      </c>
      <c r="FD243" s="269"/>
      <c r="FE243" s="269"/>
      <c r="FF243" s="269"/>
    </row>
    <row r="244" spans="5:162" ht="77" customHeight="1" x14ac:dyDescent="0.2">
      <c r="E244" s="1101" t="s">
        <v>6630</v>
      </c>
      <c r="F244" s="1101" t="s">
        <v>8688</v>
      </c>
      <c r="G244" s="847" t="s">
        <v>55</v>
      </c>
      <c r="H244" s="847" t="s">
        <v>143</v>
      </c>
      <c r="I244" s="280" t="s">
        <v>3610</v>
      </c>
      <c r="J244" s="269" t="s">
        <v>3842</v>
      </c>
      <c r="K244" s="269" t="s">
        <v>1412</v>
      </c>
      <c r="L244" s="269">
        <v>2019</v>
      </c>
      <c r="M244" s="870" t="s">
        <v>4001</v>
      </c>
      <c r="N244" s="870" t="s">
        <v>4162</v>
      </c>
      <c r="O244" s="269" t="s">
        <v>4313</v>
      </c>
      <c r="P244" s="269"/>
      <c r="Q244" s="269"/>
      <c r="R244" s="269"/>
      <c r="S244" s="269" t="s">
        <v>5040</v>
      </c>
      <c r="T244" s="269"/>
      <c r="U244" s="269"/>
      <c r="V244" s="269"/>
      <c r="W244" s="269"/>
      <c r="X244" s="269"/>
      <c r="Y244" s="269"/>
      <c r="Z244" s="269"/>
      <c r="AA244" s="269" t="s">
        <v>5511</v>
      </c>
      <c r="AB244" s="269" t="s">
        <v>5511</v>
      </c>
      <c r="AC244" s="269" t="s">
        <v>671</v>
      </c>
      <c r="AD244" s="269" t="s">
        <v>5919</v>
      </c>
      <c r="AE244" s="871">
        <v>0.3</v>
      </c>
      <c r="AF244" s="850">
        <f t="shared" si="26"/>
        <v>0.30000000000000004</v>
      </c>
      <c r="AG244" s="850">
        <f t="shared" si="27"/>
        <v>0</v>
      </c>
      <c r="AH244" s="269"/>
      <c r="AI244" s="269"/>
      <c r="AJ244" s="269"/>
      <c r="AK244" s="269">
        <v>0.2</v>
      </c>
      <c r="AL244" s="872">
        <v>0.66669999999999996</v>
      </c>
      <c r="AM244" s="872">
        <v>1E-4</v>
      </c>
      <c r="AN244" s="269">
        <v>0.1</v>
      </c>
      <c r="AO244" s="269">
        <v>0</v>
      </c>
      <c r="AP244" s="872">
        <v>0.33329999999999999</v>
      </c>
      <c r="AQ244" s="269">
        <v>0</v>
      </c>
      <c r="AR244" s="269"/>
      <c r="AS244" s="269"/>
      <c r="AT244" s="269"/>
      <c r="AU244" s="269"/>
      <c r="AV244" s="269"/>
      <c r="AW244" s="269"/>
      <c r="AX244" s="269"/>
      <c r="AY244" s="269" t="s">
        <v>457</v>
      </c>
      <c r="AZ244" s="269" t="s">
        <v>6031</v>
      </c>
      <c r="BA244" s="269"/>
      <c r="BB244" s="269" t="s">
        <v>6108</v>
      </c>
      <c r="BC244" s="269">
        <v>0</v>
      </c>
      <c r="BD244" s="269"/>
      <c r="BE244" s="269">
        <v>10</v>
      </c>
      <c r="BF244" s="269">
        <v>10</v>
      </c>
      <c r="BG244" s="269">
        <v>10</v>
      </c>
      <c r="BH244" s="269"/>
      <c r="BI244" s="269">
        <v>5</v>
      </c>
      <c r="BJ244" s="269"/>
      <c r="BK244" s="269"/>
      <c r="BL244" s="269"/>
      <c r="BM244" s="269"/>
      <c r="BN244" s="269"/>
      <c r="BO244" s="269"/>
      <c r="BP244" s="269">
        <v>4</v>
      </c>
      <c r="BQ244" s="269"/>
      <c r="BR244" s="269">
        <v>1</v>
      </c>
      <c r="BS244" s="269"/>
      <c r="BT244" s="269"/>
      <c r="BU244" s="269"/>
      <c r="BV244" s="269"/>
      <c r="BW244" s="269"/>
      <c r="BX244" s="269"/>
      <c r="BY244" s="269"/>
      <c r="BZ244" s="269"/>
      <c r="CA244" s="269"/>
      <c r="CB244" s="269"/>
      <c r="CC244" s="269">
        <v>10</v>
      </c>
      <c r="CD244" s="855">
        <f t="shared" si="28"/>
        <v>10</v>
      </c>
      <c r="CE244" s="855">
        <f t="shared" si="29"/>
        <v>0</v>
      </c>
      <c r="CF244" s="269">
        <v>18.259</v>
      </c>
      <c r="CG244" s="269" t="s">
        <v>6196</v>
      </c>
      <c r="CH244" s="269"/>
      <c r="CI244" s="872">
        <v>0.16950000000000001</v>
      </c>
      <c r="CJ244" s="269">
        <v>107.742</v>
      </c>
      <c r="CK244" s="269" t="s">
        <v>6349</v>
      </c>
      <c r="CL244" s="269" t="s">
        <v>451</v>
      </c>
      <c r="CM244" s="269"/>
      <c r="CN244" s="269"/>
      <c r="CO244" s="269"/>
      <c r="CP244" s="269"/>
      <c r="CQ244" s="269">
        <v>2</v>
      </c>
      <c r="CR244" s="269" t="s">
        <v>451</v>
      </c>
      <c r="CS244" s="269"/>
      <c r="CT244" s="269"/>
      <c r="CU244" s="269" t="s">
        <v>451</v>
      </c>
      <c r="CV244" s="269"/>
      <c r="CW244" s="269"/>
      <c r="CX244" s="269" t="s">
        <v>457</v>
      </c>
      <c r="CY244" s="269"/>
      <c r="CZ244" s="269">
        <v>10</v>
      </c>
      <c r="DA244" s="269" t="s">
        <v>451</v>
      </c>
      <c r="DB244" s="269"/>
      <c r="DC244" s="269"/>
      <c r="DD244" s="269" t="s">
        <v>451</v>
      </c>
      <c r="DE244" s="269"/>
      <c r="DF244" s="269"/>
      <c r="DG244" s="269" t="s">
        <v>451</v>
      </c>
      <c r="DH244" s="269"/>
      <c r="DI244" s="269"/>
      <c r="DJ244" s="269" t="s">
        <v>451</v>
      </c>
      <c r="DK244" s="269"/>
      <c r="DL244" s="269"/>
      <c r="DM244" s="269"/>
      <c r="DN244" s="269"/>
      <c r="DO244" s="269"/>
      <c r="DP244" s="269" t="s">
        <v>451</v>
      </c>
      <c r="DQ244" s="269"/>
      <c r="DR244" s="269"/>
      <c r="DS244" s="269" t="s">
        <v>451</v>
      </c>
      <c r="DT244" s="269"/>
      <c r="DU244" s="269"/>
      <c r="DV244" s="269" t="s">
        <v>451</v>
      </c>
      <c r="DW244" s="269"/>
      <c r="DX244" s="269"/>
      <c r="DY244" s="269" t="s">
        <v>451</v>
      </c>
      <c r="DZ244" s="269"/>
      <c r="EA244" s="269"/>
      <c r="EB244" s="269" t="s">
        <v>451</v>
      </c>
      <c r="EC244" s="269"/>
      <c r="ED244" s="269"/>
      <c r="EE244" s="269" t="s">
        <v>451</v>
      </c>
      <c r="EF244" s="269"/>
      <c r="EG244" s="269"/>
      <c r="EH244" s="269" t="s">
        <v>457</v>
      </c>
      <c r="EI244" s="269" t="s">
        <v>862</v>
      </c>
      <c r="EJ244" s="269">
        <v>10</v>
      </c>
      <c r="EK244" s="269"/>
      <c r="EL244" s="269"/>
      <c r="EM244" s="269"/>
      <c r="EN244" s="269"/>
      <c r="EO244" s="269"/>
      <c r="EP244" s="269"/>
      <c r="EQ244" s="269" t="s">
        <v>451</v>
      </c>
      <c r="ER244" s="269"/>
      <c r="ES244" s="269" t="s">
        <v>7023</v>
      </c>
      <c r="ET244" s="269" t="s">
        <v>7153</v>
      </c>
      <c r="EU244" s="269"/>
      <c r="EV244" s="269" t="s">
        <v>7307</v>
      </c>
      <c r="EW244" s="269"/>
      <c r="EX244" s="269"/>
      <c r="EY244" s="269"/>
      <c r="EZ244" s="269"/>
      <c r="FA244" s="269" t="s">
        <v>7674</v>
      </c>
      <c r="FB244" s="269" t="s">
        <v>7909</v>
      </c>
      <c r="FC244" s="269" t="s">
        <v>8148</v>
      </c>
      <c r="FD244" s="269"/>
      <c r="FE244" s="269"/>
      <c r="FF244" s="269"/>
    </row>
    <row r="245" spans="5:162" ht="71" customHeight="1" x14ac:dyDescent="0.2">
      <c r="E245" s="1101" t="s">
        <v>8717</v>
      </c>
      <c r="F245" s="1101" t="s">
        <v>8687</v>
      </c>
      <c r="G245" s="847" t="s">
        <v>56</v>
      </c>
      <c r="H245" s="847" t="s">
        <v>144</v>
      </c>
      <c r="I245" s="847"/>
      <c r="J245" s="833" t="s">
        <v>2039</v>
      </c>
      <c r="K245" s="833" t="s">
        <v>2040</v>
      </c>
      <c r="L245" s="840">
        <v>2021</v>
      </c>
      <c r="M245" s="923">
        <v>44214</v>
      </c>
      <c r="N245" s="923">
        <v>44561</v>
      </c>
      <c r="O245" s="833" t="s">
        <v>2041</v>
      </c>
      <c r="P245" s="833"/>
      <c r="Q245" s="833" t="s">
        <v>2042</v>
      </c>
      <c r="R245" s="833" t="s">
        <v>2043</v>
      </c>
      <c r="S245" s="832" t="s">
        <v>736</v>
      </c>
      <c r="T245" s="832"/>
      <c r="U245" s="832" t="s">
        <v>736</v>
      </c>
      <c r="V245" s="832"/>
      <c r="W245" s="832" t="s">
        <v>736</v>
      </c>
      <c r="X245" s="832"/>
      <c r="Y245" s="833" t="s">
        <v>2044</v>
      </c>
      <c r="Z245" s="833" t="s">
        <v>2043</v>
      </c>
      <c r="AA245" s="833" t="s">
        <v>2045</v>
      </c>
      <c r="AB245" s="833" t="s">
        <v>2045</v>
      </c>
      <c r="AC245" s="833" t="s">
        <v>2046</v>
      </c>
      <c r="AD245" s="833" t="s">
        <v>2047</v>
      </c>
      <c r="AE245" s="924">
        <f>SUM(AH245,AK245,AN245,AQ245,AT245)</f>
        <v>220.69125507000001</v>
      </c>
      <c r="AF245" s="850">
        <f t="shared" si="26"/>
        <v>220.69125507000001</v>
      </c>
      <c r="AG245" s="850">
        <f t="shared" si="27"/>
        <v>0</v>
      </c>
      <c r="AH245" s="924">
        <f>218428629.75/1000000</f>
        <v>218.42862975</v>
      </c>
      <c r="AI245" s="926">
        <v>0.99</v>
      </c>
      <c r="AJ245" s="926">
        <v>1.4E-3</v>
      </c>
      <c r="AK245" s="924">
        <f>2262625.32/1000000</f>
        <v>2.2626253199999997</v>
      </c>
      <c r="AL245" s="926">
        <v>0.01</v>
      </c>
      <c r="AM245" s="926"/>
      <c r="AN245" s="924">
        <v>0</v>
      </c>
      <c r="AO245" s="924"/>
      <c r="AP245" s="926">
        <v>0</v>
      </c>
      <c r="AQ245" s="924">
        <v>0</v>
      </c>
      <c r="AR245" s="924"/>
      <c r="AS245" s="926">
        <v>0</v>
      </c>
      <c r="AT245" s="924">
        <v>0</v>
      </c>
      <c r="AU245" s="926">
        <v>0</v>
      </c>
      <c r="AV245" s="832" t="s">
        <v>736</v>
      </c>
      <c r="AW245" s="832"/>
      <c r="AX245" s="832"/>
      <c r="AY245" s="833" t="s">
        <v>451</v>
      </c>
      <c r="AZ245" s="833" t="s">
        <v>481</v>
      </c>
      <c r="BA245" s="833" t="s">
        <v>481</v>
      </c>
      <c r="BB245" s="833" t="s">
        <v>481</v>
      </c>
      <c r="BC245" s="1000">
        <f>261000000/1000000</f>
        <v>261</v>
      </c>
      <c r="BD245" s="926">
        <v>1.5E-3</v>
      </c>
      <c r="BE245" s="928">
        <v>860</v>
      </c>
      <c r="BF245" s="928">
        <v>376</v>
      </c>
      <c r="BG245" s="928">
        <v>87</v>
      </c>
      <c r="BH245" s="928">
        <v>6</v>
      </c>
      <c r="BI245" s="928">
        <v>8</v>
      </c>
      <c r="BJ245" s="928">
        <v>4</v>
      </c>
      <c r="BK245" s="928"/>
      <c r="BL245" s="928"/>
      <c r="BM245" s="928"/>
      <c r="BN245" s="928"/>
      <c r="BO245" s="928">
        <v>19</v>
      </c>
      <c r="BP245" s="928">
        <v>12</v>
      </c>
      <c r="BQ245" s="928">
        <v>21</v>
      </c>
      <c r="BR245" s="928">
        <v>17</v>
      </c>
      <c r="BS245" s="928"/>
      <c r="BT245" s="928"/>
      <c r="BU245" s="928"/>
      <c r="BV245" s="928"/>
      <c r="BW245" s="928"/>
      <c r="BX245" s="928"/>
      <c r="BY245" s="928"/>
      <c r="BZ245" s="928"/>
      <c r="CA245" s="928"/>
      <c r="CB245" s="928"/>
      <c r="CC245" s="929">
        <f>SUM(BH245:CB245)</f>
        <v>87</v>
      </c>
      <c r="CD245" s="855">
        <f t="shared" si="28"/>
        <v>87</v>
      </c>
      <c r="CE245" s="855">
        <f t="shared" si="29"/>
        <v>0</v>
      </c>
      <c r="CF245" s="924">
        <v>262.42</v>
      </c>
      <c r="CG245" s="833" t="s">
        <v>2048</v>
      </c>
      <c r="CH245" s="833" t="s">
        <v>481</v>
      </c>
      <c r="CI245" s="926">
        <v>0.13969999999999999</v>
      </c>
      <c r="CJ245" s="924">
        <v>1877.8440000000001</v>
      </c>
      <c r="CK245" s="926" t="s">
        <v>2049</v>
      </c>
      <c r="CL245" s="833" t="s">
        <v>451</v>
      </c>
      <c r="CM245" s="833" t="s">
        <v>481</v>
      </c>
      <c r="CN245" s="833" t="s">
        <v>481</v>
      </c>
      <c r="CO245" s="928" t="s">
        <v>481</v>
      </c>
      <c r="CP245" s="928" t="s">
        <v>481</v>
      </c>
      <c r="CQ245" s="928">
        <v>3</v>
      </c>
      <c r="CR245" s="833" t="s">
        <v>451</v>
      </c>
      <c r="CS245" s="833" t="s">
        <v>481</v>
      </c>
      <c r="CT245" s="928" t="s">
        <v>481</v>
      </c>
      <c r="CU245" s="833" t="s">
        <v>451</v>
      </c>
      <c r="CV245" s="833" t="s">
        <v>481</v>
      </c>
      <c r="CW245" s="928" t="s">
        <v>481</v>
      </c>
      <c r="CX245" s="928" t="s">
        <v>451</v>
      </c>
      <c r="CY245" s="928" t="s">
        <v>481</v>
      </c>
      <c r="CZ245" s="928" t="s">
        <v>481</v>
      </c>
      <c r="DA245" s="928" t="s">
        <v>451</v>
      </c>
      <c r="DB245" s="928" t="s">
        <v>481</v>
      </c>
      <c r="DC245" s="928" t="s">
        <v>481</v>
      </c>
      <c r="DD245" s="833" t="s">
        <v>451</v>
      </c>
      <c r="DE245" s="833" t="s">
        <v>481</v>
      </c>
      <c r="DF245" s="928" t="s">
        <v>481</v>
      </c>
      <c r="DG245" s="833" t="s">
        <v>457</v>
      </c>
      <c r="DH245" s="833" t="s">
        <v>2050</v>
      </c>
      <c r="DI245" s="928" t="s">
        <v>2051</v>
      </c>
      <c r="DJ245" s="833" t="s">
        <v>451</v>
      </c>
      <c r="DK245" s="833" t="s">
        <v>481</v>
      </c>
      <c r="DL245" s="928" t="s">
        <v>481</v>
      </c>
      <c r="DM245" s="833" t="s">
        <v>451</v>
      </c>
      <c r="DN245" s="833" t="s">
        <v>481</v>
      </c>
      <c r="DO245" s="928" t="s">
        <v>481</v>
      </c>
      <c r="DP245" s="833" t="s">
        <v>457</v>
      </c>
      <c r="DQ245" s="833" t="s">
        <v>2050</v>
      </c>
      <c r="DR245" s="928" t="s">
        <v>2052</v>
      </c>
      <c r="DS245" s="833" t="s">
        <v>451</v>
      </c>
      <c r="DT245" s="833" t="s">
        <v>481</v>
      </c>
      <c r="DU245" s="928" t="s">
        <v>481</v>
      </c>
      <c r="DV245" s="928" t="s">
        <v>451</v>
      </c>
      <c r="DW245" s="928" t="s">
        <v>481</v>
      </c>
      <c r="DX245" s="928" t="s">
        <v>481</v>
      </c>
      <c r="DY245" s="833" t="s">
        <v>451</v>
      </c>
      <c r="DZ245" s="833" t="s">
        <v>481</v>
      </c>
      <c r="EA245" s="928" t="s">
        <v>481</v>
      </c>
      <c r="EB245" s="833" t="s">
        <v>451</v>
      </c>
      <c r="EC245" s="833" t="s">
        <v>481</v>
      </c>
      <c r="ED245" s="928" t="s">
        <v>481</v>
      </c>
      <c r="EE245" s="833" t="s">
        <v>451</v>
      </c>
      <c r="EF245" s="833" t="s">
        <v>481</v>
      </c>
      <c r="EG245" s="928" t="s">
        <v>481</v>
      </c>
      <c r="EH245" s="928" t="s">
        <v>451</v>
      </c>
      <c r="EI245" s="928" t="s">
        <v>481</v>
      </c>
      <c r="EJ245" s="928" t="s">
        <v>481</v>
      </c>
      <c r="EK245" s="833" t="s">
        <v>451</v>
      </c>
      <c r="EL245" s="833" t="s">
        <v>481</v>
      </c>
      <c r="EM245" s="928" t="s">
        <v>481</v>
      </c>
      <c r="EN245" s="931">
        <v>1</v>
      </c>
      <c r="EO245" s="833" t="s">
        <v>481</v>
      </c>
      <c r="EP245" s="925" t="s">
        <v>2053</v>
      </c>
      <c r="EQ245" s="833" t="s">
        <v>2054</v>
      </c>
      <c r="ER245" s="833" t="s">
        <v>2055</v>
      </c>
      <c r="ES245" s="833" t="s">
        <v>2054</v>
      </c>
      <c r="ET245" s="833" t="s">
        <v>481</v>
      </c>
      <c r="EU245" s="833" t="s">
        <v>2056</v>
      </c>
      <c r="EV245" s="833" t="s">
        <v>2057</v>
      </c>
      <c r="EW245" s="833" t="s">
        <v>2043</v>
      </c>
      <c r="EX245" s="833" t="s">
        <v>1307</v>
      </c>
      <c r="EY245" s="833">
        <v>0</v>
      </c>
      <c r="EZ245" s="833">
        <v>0</v>
      </c>
      <c r="FA245" s="833" t="s">
        <v>2058</v>
      </c>
      <c r="FB245" s="830" t="s">
        <v>2059</v>
      </c>
      <c r="FC245" s="833" t="s">
        <v>2060</v>
      </c>
      <c r="FD245" s="833" t="s">
        <v>2058</v>
      </c>
      <c r="FE245" s="830" t="s">
        <v>2059</v>
      </c>
      <c r="FF245" s="833" t="s">
        <v>2060</v>
      </c>
    </row>
    <row r="246" spans="5:162" ht="61" customHeight="1" x14ac:dyDescent="0.2">
      <c r="E246" s="1101" t="s">
        <v>8723</v>
      </c>
      <c r="F246" s="1101" t="s">
        <v>8688</v>
      </c>
      <c r="G246" s="847" t="s">
        <v>56</v>
      </c>
      <c r="H246" s="847" t="s">
        <v>144</v>
      </c>
      <c r="I246" s="280" t="s">
        <v>3611</v>
      </c>
      <c r="J246" s="269"/>
      <c r="K246" s="269" t="s">
        <v>3946</v>
      </c>
      <c r="L246" s="269">
        <v>2021</v>
      </c>
      <c r="M246" s="870" t="s">
        <v>4053</v>
      </c>
      <c r="N246" s="870" t="s">
        <v>874</v>
      </c>
      <c r="O246" s="269" t="s">
        <v>4314</v>
      </c>
      <c r="P246" s="269" t="s">
        <v>4510</v>
      </c>
      <c r="Q246" s="269" t="s">
        <v>4709</v>
      </c>
      <c r="R246" s="269"/>
      <c r="S246" s="269" t="s">
        <v>5041</v>
      </c>
      <c r="T246" s="269" t="s">
        <v>5201</v>
      </c>
      <c r="U246" s="269"/>
      <c r="V246" s="269"/>
      <c r="W246" s="269"/>
      <c r="X246" s="269"/>
      <c r="Y246" s="269"/>
      <c r="Z246" s="269"/>
      <c r="AA246" s="269" t="s">
        <v>5512</v>
      </c>
      <c r="AB246" s="269" t="s">
        <v>5667</v>
      </c>
      <c r="AC246" s="269" t="s">
        <v>455</v>
      </c>
      <c r="AD246" s="269" t="s">
        <v>5667</v>
      </c>
      <c r="AE246" s="871">
        <v>20.22</v>
      </c>
      <c r="AF246" s="850">
        <f t="shared" si="26"/>
        <v>20.22</v>
      </c>
      <c r="AG246" s="850">
        <f t="shared" si="27"/>
        <v>0</v>
      </c>
      <c r="AH246" s="269"/>
      <c r="AI246" s="269"/>
      <c r="AJ246" s="269"/>
      <c r="AK246" s="269">
        <v>20.22</v>
      </c>
      <c r="AL246" s="224">
        <v>1</v>
      </c>
      <c r="AM246" s="224">
        <v>8.9999999999999998E-4</v>
      </c>
      <c r="AN246" s="269">
        <v>0</v>
      </c>
      <c r="AO246" s="269">
        <v>0</v>
      </c>
      <c r="AP246" s="269">
        <v>0</v>
      </c>
      <c r="AQ246" s="269">
        <v>0</v>
      </c>
      <c r="AR246" s="269">
        <v>0</v>
      </c>
      <c r="AS246" s="269">
        <v>0</v>
      </c>
      <c r="AT246" s="269"/>
      <c r="AU246" s="269"/>
      <c r="AV246" s="269"/>
      <c r="AW246" s="269"/>
      <c r="AX246" s="269"/>
      <c r="AY246" s="269" t="s">
        <v>457</v>
      </c>
      <c r="AZ246" s="269" t="s">
        <v>6032</v>
      </c>
      <c r="BA246" s="269"/>
      <c r="BB246" s="269"/>
      <c r="BC246" s="269">
        <v>0.37</v>
      </c>
      <c r="BD246" s="269">
        <v>2E-3</v>
      </c>
      <c r="BE246" s="269">
        <v>18</v>
      </c>
      <c r="BF246" s="269">
        <v>8</v>
      </c>
      <c r="BG246" s="269">
        <v>8</v>
      </c>
      <c r="BH246" s="269"/>
      <c r="BI246" s="269">
        <v>1</v>
      </c>
      <c r="BJ246" s="269"/>
      <c r="BK246" s="269"/>
      <c r="BL246" s="269"/>
      <c r="BM246" s="269"/>
      <c r="BN246" s="269"/>
      <c r="BO246" s="269"/>
      <c r="BP246" s="269">
        <v>2</v>
      </c>
      <c r="BQ246" s="269"/>
      <c r="BR246" s="269">
        <v>2</v>
      </c>
      <c r="BS246" s="269">
        <v>3</v>
      </c>
      <c r="BT246" s="269"/>
      <c r="BU246" s="269"/>
      <c r="BV246" s="269"/>
      <c r="BW246" s="269"/>
      <c r="BX246" s="269"/>
      <c r="BY246" s="269"/>
      <c r="BZ246" s="269"/>
      <c r="CA246" s="269"/>
      <c r="CB246" s="269"/>
      <c r="CC246" s="836">
        <v>8</v>
      </c>
      <c r="CD246" s="855">
        <f t="shared" si="28"/>
        <v>8</v>
      </c>
      <c r="CE246" s="855">
        <f t="shared" si="29"/>
        <v>0</v>
      </c>
      <c r="CF246" s="269"/>
      <c r="CG246" s="269"/>
      <c r="CH246" s="269"/>
      <c r="CI246" s="269"/>
      <c r="CJ246" s="269">
        <v>628623</v>
      </c>
      <c r="CK246" s="269" t="s">
        <v>6350</v>
      </c>
      <c r="CL246" s="269" t="s">
        <v>451</v>
      </c>
      <c r="CM246" s="269"/>
      <c r="CN246" s="269"/>
      <c r="CO246" s="269"/>
      <c r="CP246" s="269"/>
      <c r="CQ246" s="269"/>
      <c r="CR246" s="269" t="s">
        <v>451</v>
      </c>
      <c r="CS246" s="269"/>
      <c r="CT246" s="269"/>
      <c r="CU246" s="269" t="s">
        <v>457</v>
      </c>
      <c r="CV246" s="269"/>
      <c r="CW246" s="269"/>
      <c r="CX246" s="269" t="s">
        <v>457</v>
      </c>
      <c r="CY246" s="269"/>
      <c r="CZ246" s="269"/>
      <c r="DA246" s="269" t="s">
        <v>451</v>
      </c>
      <c r="DB246" s="269"/>
      <c r="DC246" s="269"/>
      <c r="DD246" s="269" t="s">
        <v>451</v>
      </c>
      <c r="DE246" s="269"/>
      <c r="DF246" s="269"/>
      <c r="DG246" s="269" t="s">
        <v>457</v>
      </c>
      <c r="DH246" s="269"/>
      <c r="DI246" s="269"/>
      <c r="DJ246" s="269" t="s">
        <v>457</v>
      </c>
      <c r="DK246" s="269"/>
      <c r="DL246" s="269"/>
      <c r="DM246" s="269"/>
      <c r="DN246" s="269"/>
      <c r="DO246" s="269"/>
      <c r="DP246" s="269" t="s">
        <v>451</v>
      </c>
      <c r="DQ246" s="269"/>
      <c r="DR246" s="269"/>
      <c r="DS246" s="269" t="s">
        <v>451</v>
      </c>
      <c r="DT246" s="269"/>
      <c r="DU246" s="269"/>
      <c r="DV246" s="269" t="s">
        <v>451</v>
      </c>
      <c r="DW246" s="269"/>
      <c r="DX246" s="269"/>
      <c r="DY246" s="269" t="s">
        <v>451</v>
      </c>
      <c r="DZ246" s="269"/>
      <c r="EA246" s="269"/>
      <c r="EB246" s="269" t="s">
        <v>451</v>
      </c>
      <c r="EC246" s="269"/>
      <c r="ED246" s="269"/>
      <c r="EE246" s="269" t="s">
        <v>457</v>
      </c>
      <c r="EF246" s="269"/>
      <c r="EG246" s="269"/>
      <c r="EH246" s="269" t="s">
        <v>457</v>
      </c>
      <c r="EI246" s="269"/>
      <c r="EJ246" s="269">
        <v>14</v>
      </c>
      <c r="EK246" s="269"/>
      <c r="EL246" s="269"/>
      <c r="EM246" s="269"/>
      <c r="EN246" s="269"/>
      <c r="EO246" s="269"/>
      <c r="EP246" s="269"/>
      <c r="EQ246" s="269" t="s">
        <v>451</v>
      </c>
      <c r="ER246" s="269"/>
      <c r="ES246" s="269" t="s">
        <v>4510</v>
      </c>
      <c r="ET246" s="269"/>
      <c r="EU246" s="269"/>
      <c r="EV246" s="269" t="s">
        <v>7308</v>
      </c>
      <c r="EW246" s="269"/>
      <c r="EX246" s="269"/>
      <c r="EY246" s="269"/>
      <c r="EZ246" s="269"/>
      <c r="FA246" s="269" t="s">
        <v>7675</v>
      </c>
      <c r="FB246" s="269" t="s">
        <v>7910</v>
      </c>
      <c r="FC246" s="269"/>
      <c r="FD246" s="269"/>
      <c r="FE246" s="269"/>
      <c r="FF246" s="269"/>
    </row>
    <row r="247" spans="5:162" ht="74" customHeight="1" x14ac:dyDescent="0.2">
      <c r="E247" s="1101" t="s">
        <v>8717</v>
      </c>
      <c r="F247" s="1101" t="s">
        <v>8688</v>
      </c>
      <c r="G247" s="847" t="s">
        <v>56</v>
      </c>
      <c r="H247" s="847" t="s">
        <v>144</v>
      </c>
      <c r="I247" s="280" t="s">
        <v>3612</v>
      </c>
      <c r="J247" s="269" t="s">
        <v>3843</v>
      </c>
      <c r="K247" s="269" t="s">
        <v>3947</v>
      </c>
      <c r="L247" s="269">
        <v>2021</v>
      </c>
      <c r="M247" s="870" t="s">
        <v>4054</v>
      </c>
      <c r="N247" s="870" t="s">
        <v>852</v>
      </c>
      <c r="O247" s="269" t="s">
        <v>4315</v>
      </c>
      <c r="P247" s="269" t="s">
        <v>4511</v>
      </c>
      <c r="Q247" s="269" t="s">
        <v>4710</v>
      </c>
      <c r="R247" s="269" t="s">
        <v>4864</v>
      </c>
      <c r="S247" s="269" t="s">
        <v>5042</v>
      </c>
      <c r="T247" s="269" t="s">
        <v>5202</v>
      </c>
      <c r="U247" s="269"/>
      <c r="V247" s="269"/>
      <c r="W247" s="269"/>
      <c r="X247" s="269"/>
      <c r="Y247" s="269"/>
      <c r="Z247" s="269"/>
      <c r="AA247" s="269" t="s">
        <v>5513</v>
      </c>
      <c r="AB247" s="269" t="s">
        <v>5513</v>
      </c>
      <c r="AC247" s="269" t="s">
        <v>5778</v>
      </c>
      <c r="AD247" s="269" t="s">
        <v>5513</v>
      </c>
      <c r="AE247" s="871">
        <v>0.3</v>
      </c>
      <c r="AF247" s="850">
        <f t="shared" si="26"/>
        <v>0.3</v>
      </c>
      <c r="AG247" s="850">
        <f t="shared" si="27"/>
        <v>0</v>
      </c>
      <c r="AH247" s="269"/>
      <c r="AI247" s="269"/>
      <c r="AJ247" s="269"/>
      <c r="AK247" s="269">
        <v>0.3</v>
      </c>
      <c r="AL247" s="224">
        <v>1</v>
      </c>
      <c r="AM247" s="224">
        <v>5.9999999999999995E-4</v>
      </c>
      <c r="AN247" s="269">
        <v>0</v>
      </c>
      <c r="AO247" s="269">
        <v>0</v>
      </c>
      <c r="AP247" s="872">
        <v>0</v>
      </c>
      <c r="AQ247" s="269">
        <v>0</v>
      </c>
      <c r="AR247" s="269">
        <v>0</v>
      </c>
      <c r="AS247" s="872">
        <v>0</v>
      </c>
      <c r="AT247" s="872"/>
      <c r="AU247" s="872"/>
      <c r="AV247" s="872"/>
      <c r="AW247" s="872"/>
      <c r="AX247" s="872"/>
      <c r="AY247" s="269" t="s">
        <v>451</v>
      </c>
      <c r="AZ247" s="269"/>
      <c r="BA247" s="269"/>
      <c r="BB247" s="269"/>
      <c r="BC247" s="269">
        <v>0.4</v>
      </c>
      <c r="BD247" s="872">
        <v>2.9999999999999997E-4</v>
      </c>
      <c r="BE247" s="269">
        <v>6</v>
      </c>
      <c r="BF247" s="269">
        <v>6</v>
      </c>
      <c r="BG247" s="269">
        <v>3</v>
      </c>
      <c r="BH247" s="269"/>
      <c r="BI247" s="269">
        <v>1</v>
      </c>
      <c r="BJ247" s="269"/>
      <c r="BK247" s="269"/>
      <c r="BL247" s="269"/>
      <c r="BM247" s="269"/>
      <c r="BN247" s="269"/>
      <c r="BO247" s="269"/>
      <c r="BP247" s="269"/>
      <c r="BQ247" s="269"/>
      <c r="BR247" s="269"/>
      <c r="BS247" s="269"/>
      <c r="BT247" s="269"/>
      <c r="BU247" s="269">
        <v>2</v>
      </c>
      <c r="BV247" s="269"/>
      <c r="BW247" s="269"/>
      <c r="BX247" s="269"/>
      <c r="BY247" s="269"/>
      <c r="BZ247" s="269"/>
      <c r="CA247" s="269"/>
      <c r="CB247" s="269"/>
      <c r="CC247" s="836">
        <v>3</v>
      </c>
      <c r="CD247" s="855">
        <f t="shared" si="28"/>
        <v>3</v>
      </c>
      <c r="CE247" s="855">
        <f t="shared" si="29"/>
        <v>0</v>
      </c>
      <c r="CF247" s="269">
        <v>2.1269999999999998</v>
      </c>
      <c r="CG247" s="269" t="s">
        <v>6197</v>
      </c>
      <c r="CH247" s="269"/>
      <c r="CI247" s="269">
        <v>5.3</v>
      </c>
      <c r="CJ247" s="269">
        <v>39.311</v>
      </c>
      <c r="CK247" s="269" t="s">
        <v>6351</v>
      </c>
      <c r="CL247" s="269" t="s">
        <v>451</v>
      </c>
      <c r="CM247" s="269"/>
      <c r="CN247" s="269"/>
      <c r="CO247" s="269"/>
      <c r="CP247" s="269"/>
      <c r="CQ247" s="269">
        <v>9</v>
      </c>
      <c r="CR247" s="269" t="s">
        <v>451</v>
      </c>
      <c r="CS247" s="269"/>
      <c r="CT247" s="269"/>
      <c r="CU247" s="269" t="s">
        <v>457</v>
      </c>
      <c r="CV247" s="269" t="s">
        <v>6572</v>
      </c>
      <c r="CW247" s="269">
        <v>121</v>
      </c>
      <c r="CX247" s="269" t="s">
        <v>451</v>
      </c>
      <c r="CY247" s="269"/>
      <c r="CZ247" s="269"/>
      <c r="DA247" s="269" t="s">
        <v>451</v>
      </c>
      <c r="DB247" s="269"/>
      <c r="DC247" s="269"/>
      <c r="DD247" s="269" t="s">
        <v>451</v>
      </c>
      <c r="DE247" s="269"/>
      <c r="DF247" s="269"/>
      <c r="DG247" s="269" t="s">
        <v>451</v>
      </c>
      <c r="DH247" s="269"/>
      <c r="DI247" s="269"/>
      <c r="DJ247" s="269" t="s">
        <v>451</v>
      </c>
      <c r="DK247" s="269"/>
      <c r="DL247" s="269"/>
      <c r="DM247" s="269" t="s">
        <v>451</v>
      </c>
      <c r="DN247" s="269"/>
      <c r="DO247" s="269"/>
      <c r="DP247" s="269" t="s">
        <v>457</v>
      </c>
      <c r="DQ247" s="269" t="s">
        <v>6753</v>
      </c>
      <c r="DR247" s="269">
        <v>414</v>
      </c>
      <c r="DS247" s="269" t="s">
        <v>451</v>
      </c>
      <c r="DT247" s="269"/>
      <c r="DU247" s="269"/>
      <c r="DV247" s="269" t="s">
        <v>451</v>
      </c>
      <c r="DW247" s="269"/>
      <c r="DX247" s="269"/>
      <c r="DY247" s="269" t="s">
        <v>451</v>
      </c>
      <c r="DZ247" s="269"/>
      <c r="EA247" s="269"/>
      <c r="EB247" s="269" t="s">
        <v>451</v>
      </c>
      <c r="EC247" s="269"/>
      <c r="ED247" s="269"/>
      <c r="EE247" s="269" t="s">
        <v>451</v>
      </c>
      <c r="EF247" s="269"/>
      <c r="EG247" s="269"/>
      <c r="EH247" s="269" t="s">
        <v>457</v>
      </c>
      <c r="EI247" s="269" t="s">
        <v>6890</v>
      </c>
      <c r="EJ247" s="269">
        <v>9</v>
      </c>
      <c r="EK247" s="269" t="s">
        <v>451</v>
      </c>
      <c r="EL247" s="269"/>
      <c r="EM247" s="269"/>
      <c r="EN247" s="269"/>
      <c r="EO247" s="269"/>
      <c r="EP247" s="269"/>
      <c r="EQ247" s="269" t="s">
        <v>457</v>
      </c>
      <c r="ER247" s="269" t="s">
        <v>6957</v>
      </c>
      <c r="ES247" s="269" t="s">
        <v>7024</v>
      </c>
      <c r="ET247" s="269" t="s">
        <v>7154</v>
      </c>
      <c r="EU247" s="269" t="s">
        <v>7223</v>
      </c>
      <c r="EV247" s="269" t="s">
        <v>7309</v>
      </c>
      <c r="EW247" s="269"/>
      <c r="EX247" s="269" t="s">
        <v>7475</v>
      </c>
      <c r="EY247" s="269">
        <v>1</v>
      </c>
      <c r="EZ247" s="269">
        <v>22</v>
      </c>
      <c r="FA247" s="269" t="s">
        <v>7676</v>
      </c>
      <c r="FB247" s="269" t="s">
        <v>7911</v>
      </c>
      <c r="FC247" s="269" t="s">
        <v>8149</v>
      </c>
      <c r="FD247" s="269"/>
      <c r="FE247" s="269"/>
      <c r="FF247" s="269"/>
    </row>
    <row r="248" spans="5:162" ht="71" customHeight="1" x14ac:dyDescent="0.2">
      <c r="E248" s="1101" t="s">
        <v>6630</v>
      </c>
      <c r="F248" s="1101" t="s">
        <v>8687</v>
      </c>
      <c r="G248" s="847" t="s">
        <v>57</v>
      </c>
      <c r="H248" s="847" t="s">
        <v>145</v>
      </c>
      <c r="I248" s="847"/>
      <c r="J248" s="834" t="s">
        <v>3242</v>
      </c>
      <c r="K248" s="834"/>
      <c r="L248" s="848">
        <v>2019</v>
      </c>
      <c r="M248" s="849">
        <v>44242</v>
      </c>
      <c r="N248" s="849">
        <v>44560</v>
      </c>
      <c r="O248" s="834" t="s">
        <v>3244</v>
      </c>
      <c r="P248" s="834"/>
      <c r="Q248" s="834" t="s">
        <v>3245</v>
      </c>
      <c r="R248" s="877" t="s">
        <v>3246</v>
      </c>
      <c r="S248" s="834" t="s">
        <v>3243</v>
      </c>
      <c r="T248" s="834" t="s">
        <v>3243</v>
      </c>
      <c r="U248" s="834" t="s">
        <v>3243</v>
      </c>
      <c r="V248" s="834" t="s">
        <v>3243</v>
      </c>
      <c r="W248" s="834" t="s">
        <v>3243</v>
      </c>
      <c r="X248" s="834" t="s">
        <v>3243</v>
      </c>
      <c r="Y248" s="834" t="s">
        <v>3243</v>
      </c>
      <c r="Z248" s="877" t="s">
        <v>3243</v>
      </c>
      <c r="AA248" s="834" t="s">
        <v>3247</v>
      </c>
      <c r="AB248" s="834" t="s">
        <v>3247</v>
      </c>
      <c r="AC248" s="834" t="s">
        <v>553</v>
      </c>
      <c r="AD248" s="834" t="s">
        <v>3248</v>
      </c>
      <c r="AE248" s="850">
        <f>SUM(AH248,AK248,AN248,AQ248,AT248)</f>
        <v>30.639700000000001</v>
      </c>
      <c r="AF248" s="850">
        <f t="shared" si="26"/>
        <v>30.639700000000001</v>
      </c>
      <c r="AG248" s="850">
        <f t="shared" si="27"/>
        <v>0</v>
      </c>
      <c r="AH248" s="850">
        <v>25.944700000000001</v>
      </c>
      <c r="AI248" s="851">
        <v>0.89070000000000005</v>
      </c>
      <c r="AJ248" s="851">
        <f>AH248/49207.5</f>
        <v>5.272509271960575E-4</v>
      </c>
      <c r="AK248" s="850">
        <v>4.6950000000000003</v>
      </c>
      <c r="AL248" s="851">
        <v>0.10929999999999999</v>
      </c>
      <c r="AM248" s="851"/>
      <c r="AN248" s="850">
        <v>0</v>
      </c>
      <c r="AO248" s="850"/>
      <c r="AP248" s="851">
        <v>0</v>
      </c>
      <c r="AQ248" s="850">
        <v>0</v>
      </c>
      <c r="AR248" s="850"/>
      <c r="AS248" s="851">
        <v>0</v>
      </c>
      <c r="AT248" s="850">
        <v>0</v>
      </c>
      <c r="AU248" s="851">
        <v>0</v>
      </c>
      <c r="AV248" s="834" t="s">
        <v>3243</v>
      </c>
      <c r="AW248" s="834" t="s">
        <v>3243</v>
      </c>
      <c r="AX248" s="834" t="s">
        <v>3243</v>
      </c>
      <c r="AY248" s="834" t="s">
        <v>457</v>
      </c>
      <c r="AZ248" s="834" t="s">
        <v>3249</v>
      </c>
      <c r="BA248" s="834" t="s">
        <v>3243</v>
      </c>
      <c r="BB248" s="834" t="s">
        <v>3243</v>
      </c>
      <c r="BC248" s="921">
        <v>27</v>
      </c>
      <c r="BD248" s="851">
        <f>BC248/52009.6</f>
        <v>5.1913492893619639E-4</v>
      </c>
      <c r="BE248" s="853">
        <v>295</v>
      </c>
      <c r="BF248" s="853">
        <v>295</v>
      </c>
      <c r="BG248" s="853">
        <v>168</v>
      </c>
      <c r="BH248" s="853">
        <v>8</v>
      </c>
      <c r="BI248" s="853">
        <v>12</v>
      </c>
      <c r="BJ248" s="853">
        <v>10</v>
      </c>
      <c r="BK248" s="853">
        <v>2</v>
      </c>
      <c r="BL248" s="853" t="s">
        <v>3243</v>
      </c>
      <c r="BM248" s="853" t="s">
        <v>3243</v>
      </c>
      <c r="BN248" s="853" t="s">
        <v>3243</v>
      </c>
      <c r="BO248" s="853">
        <v>8</v>
      </c>
      <c r="BP248" s="853">
        <v>22</v>
      </c>
      <c r="BQ248" s="853">
        <v>11</v>
      </c>
      <c r="BR248" s="853">
        <v>31</v>
      </c>
      <c r="BS248" s="853">
        <v>39</v>
      </c>
      <c r="BT248" s="853">
        <v>18</v>
      </c>
      <c r="BU248" s="853">
        <v>7</v>
      </c>
      <c r="BV248" s="853" t="s">
        <v>3243</v>
      </c>
      <c r="BW248" s="853" t="s">
        <v>3243</v>
      </c>
      <c r="BX248" s="853" t="s">
        <v>3243</v>
      </c>
      <c r="BY248" s="853" t="s">
        <v>3243</v>
      </c>
      <c r="BZ248" s="853" t="s">
        <v>3243</v>
      </c>
      <c r="CA248" s="853" t="s">
        <v>3243</v>
      </c>
      <c r="CB248" s="853" t="s">
        <v>3243</v>
      </c>
      <c r="CC248" s="854">
        <f>SUM(BH248:CB248)</f>
        <v>168</v>
      </c>
      <c r="CD248" s="855">
        <f t="shared" si="28"/>
        <v>168</v>
      </c>
      <c r="CE248" s="855">
        <f t="shared" si="29"/>
        <v>0</v>
      </c>
      <c r="CF248" s="850">
        <v>49.722000000000001</v>
      </c>
      <c r="CG248" s="834" t="s">
        <v>3250</v>
      </c>
      <c r="CH248" s="834" t="s">
        <v>3243</v>
      </c>
      <c r="CI248" s="851">
        <v>8.0159999999999995E-2</v>
      </c>
      <c r="CJ248" s="850">
        <v>620.24900000000002</v>
      </c>
      <c r="CK248" s="898" t="s">
        <v>3251</v>
      </c>
      <c r="CL248" s="834" t="s">
        <v>451</v>
      </c>
      <c r="CM248" s="834" t="s">
        <v>3243</v>
      </c>
      <c r="CN248" s="834" t="s">
        <v>3243</v>
      </c>
      <c r="CO248" s="853" t="s">
        <v>3243</v>
      </c>
      <c r="CP248" s="853" t="s">
        <v>3243</v>
      </c>
      <c r="CQ248" s="853" t="s">
        <v>3243</v>
      </c>
      <c r="CR248" s="834" t="s">
        <v>451</v>
      </c>
      <c r="CS248" s="834" t="s">
        <v>3243</v>
      </c>
      <c r="CT248" s="853" t="s">
        <v>3243</v>
      </c>
      <c r="CU248" s="834" t="s">
        <v>451</v>
      </c>
      <c r="CV248" s="834" t="s">
        <v>3243</v>
      </c>
      <c r="CW248" s="853" t="s">
        <v>3243</v>
      </c>
      <c r="CX248" s="853" t="s">
        <v>451</v>
      </c>
      <c r="CY248" s="853" t="s">
        <v>3243</v>
      </c>
      <c r="CZ248" s="853" t="s">
        <v>3243</v>
      </c>
      <c r="DA248" s="853" t="s">
        <v>451</v>
      </c>
      <c r="DB248" s="853" t="s">
        <v>3243</v>
      </c>
      <c r="DC248" s="853" t="s">
        <v>3243</v>
      </c>
      <c r="DD248" s="834" t="s">
        <v>451</v>
      </c>
      <c r="DE248" s="834" t="s">
        <v>3243</v>
      </c>
      <c r="DF248" s="853" t="s">
        <v>3243</v>
      </c>
      <c r="DG248" s="834" t="s">
        <v>451</v>
      </c>
      <c r="DH248" s="834" t="s">
        <v>3243</v>
      </c>
      <c r="DI248" s="853" t="s">
        <v>3243</v>
      </c>
      <c r="DJ248" s="834" t="s">
        <v>451</v>
      </c>
      <c r="DK248" s="834" t="s">
        <v>3243</v>
      </c>
      <c r="DL248" s="853" t="s">
        <v>3243</v>
      </c>
      <c r="DM248" s="847" t="s">
        <v>457</v>
      </c>
      <c r="DN248" s="847" t="s">
        <v>3252</v>
      </c>
      <c r="DO248" s="853">
        <v>266</v>
      </c>
      <c r="DP248" s="834" t="s">
        <v>451</v>
      </c>
      <c r="DQ248" s="834" t="s">
        <v>3243</v>
      </c>
      <c r="DR248" s="853" t="s">
        <v>3243</v>
      </c>
      <c r="DS248" s="834" t="s">
        <v>451</v>
      </c>
      <c r="DT248" s="834" t="s">
        <v>3243</v>
      </c>
      <c r="DU248" s="853" t="s">
        <v>3243</v>
      </c>
      <c r="DV248" s="853" t="s">
        <v>451</v>
      </c>
      <c r="DW248" s="853" t="s">
        <v>3243</v>
      </c>
      <c r="DX248" s="853" t="s">
        <v>3243</v>
      </c>
      <c r="DY248" s="834" t="s">
        <v>451</v>
      </c>
      <c r="DZ248" s="834" t="s">
        <v>3243</v>
      </c>
      <c r="EA248" s="853" t="s">
        <v>3243</v>
      </c>
      <c r="EB248" s="834" t="s">
        <v>451</v>
      </c>
      <c r="EC248" s="834" t="s">
        <v>3243</v>
      </c>
      <c r="ED248" s="853" t="s">
        <v>3243</v>
      </c>
      <c r="EE248" s="834" t="s">
        <v>451</v>
      </c>
      <c r="EF248" s="834" t="s">
        <v>3243</v>
      </c>
      <c r="EG248" s="853" t="s">
        <v>3243</v>
      </c>
      <c r="EH248" s="853" t="s">
        <v>457</v>
      </c>
      <c r="EI248" s="853" t="s">
        <v>862</v>
      </c>
      <c r="EJ248" s="853">
        <v>13</v>
      </c>
      <c r="EK248" s="834" t="s">
        <v>451</v>
      </c>
      <c r="EL248" s="834" t="s">
        <v>3243</v>
      </c>
      <c r="EM248" s="853" t="s">
        <v>3243</v>
      </c>
      <c r="EN248" s="863">
        <v>1</v>
      </c>
      <c r="EO248" s="834" t="s">
        <v>3243</v>
      </c>
      <c r="EP248" s="856">
        <v>83</v>
      </c>
      <c r="EQ248" s="834" t="s">
        <v>451</v>
      </c>
      <c r="ER248" s="834" t="s">
        <v>3243</v>
      </c>
      <c r="ES248" s="834"/>
      <c r="ET248" s="877" t="s">
        <v>3253</v>
      </c>
      <c r="EU248" s="834" t="s">
        <v>3243</v>
      </c>
      <c r="EV248" s="834" t="s">
        <v>3243</v>
      </c>
      <c r="EW248" s="834" t="s">
        <v>3254</v>
      </c>
      <c r="EX248" s="834" t="s">
        <v>451</v>
      </c>
      <c r="EY248" s="834" t="s">
        <v>3243</v>
      </c>
      <c r="EZ248" s="834" t="s">
        <v>3243</v>
      </c>
      <c r="FA248" s="834" t="s">
        <v>3255</v>
      </c>
      <c r="FB248" s="834" t="s">
        <v>3256</v>
      </c>
      <c r="FC248" s="877" t="s">
        <v>3257</v>
      </c>
      <c r="FD248" s="834" t="s">
        <v>3258</v>
      </c>
      <c r="FE248" s="834" t="s">
        <v>3259</v>
      </c>
      <c r="FF248" s="877" t="s">
        <v>3260</v>
      </c>
    </row>
    <row r="249" spans="5:162" ht="46" customHeight="1" x14ac:dyDescent="0.2">
      <c r="E249" s="1101" t="s">
        <v>8732</v>
      </c>
      <c r="F249" s="1101" t="s">
        <v>8687</v>
      </c>
      <c r="G249" s="847" t="s">
        <v>58</v>
      </c>
      <c r="H249" s="847" t="s">
        <v>146</v>
      </c>
      <c r="I249" s="847"/>
      <c r="J249" s="1001" t="s">
        <v>2627</v>
      </c>
      <c r="K249" s="1001" t="s">
        <v>2628</v>
      </c>
      <c r="L249" s="1001">
        <v>2020</v>
      </c>
      <c r="M249" s="1002">
        <v>44027</v>
      </c>
      <c r="N249" s="1002">
        <v>44470</v>
      </c>
      <c r="O249" s="1001" t="s">
        <v>481</v>
      </c>
      <c r="P249" s="1001"/>
      <c r="Q249" s="1001" t="s">
        <v>481</v>
      </c>
      <c r="R249" s="1001" t="s">
        <v>481</v>
      </c>
      <c r="S249" s="1001" t="s">
        <v>2629</v>
      </c>
      <c r="T249" s="1001" t="s">
        <v>2630</v>
      </c>
      <c r="U249" s="1001" t="s">
        <v>2631</v>
      </c>
      <c r="V249" s="1001" t="s">
        <v>2632</v>
      </c>
      <c r="W249" s="1001"/>
      <c r="X249" s="1001"/>
      <c r="Y249" s="188" t="s">
        <v>2633</v>
      </c>
      <c r="Z249" s="188" t="s">
        <v>2935</v>
      </c>
      <c r="AA249" s="1001" t="s">
        <v>2634</v>
      </c>
      <c r="AB249" s="1001" t="s">
        <v>2635</v>
      </c>
      <c r="AC249" s="1001" t="s">
        <v>553</v>
      </c>
      <c r="AD249" s="1001" t="s">
        <v>2636</v>
      </c>
      <c r="AE249" s="1003">
        <v>330.9</v>
      </c>
      <c r="AF249" s="850">
        <f t="shared" si="26"/>
        <v>330.90000000000003</v>
      </c>
      <c r="AG249" s="850">
        <f t="shared" si="27"/>
        <v>0</v>
      </c>
      <c r="AH249" s="1001">
        <v>250.5</v>
      </c>
      <c r="AI249" s="1001">
        <v>75.7</v>
      </c>
      <c r="AJ249" s="1001">
        <v>0.12</v>
      </c>
      <c r="AK249" s="1001">
        <v>41.8</v>
      </c>
      <c r="AL249" s="1001">
        <v>12.6</v>
      </c>
      <c r="AM249" s="1001"/>
      <c r="AN249" s="1001">
        <v>21.8</v>
      </c>
      <c r="AO249" s="1001"/>
      <c r="AP249" s="1001">
        <v>6.6</v>
      </c>
      <c r="AQ249" s="1001">
        <v>16.8</v>
      </c>
      <c r="AR249" s="1001"/>
      <c r="AS249" s="1001">
        <v>5.0999999999999996</v>
      </c>
      <c r="AT249" s="1001"/>
      <c r="AU249" s="1001" t="s">
        <v>481</v>
      </c>
      <c r="AV249" s="1001" t="s">
        <v>481</v>
      </c>
      <c r="AW249" s="1001" t="s">
        <v>481</v>
      </c>
      <c r="AX249" s="1001" t="s">
        <v>481</v>
      </c>
      <c r="AY249" s="1001" t="s">
        <v>457</v>
      </c>
      <c r="AZ249" s="1001" t="s">
        <v>2637</v>
      </c>
      <c r="BA249" s="1001" t="s">
        <v>481</v>
      </c>
      <c r="BB249" s="1001" t="s">
        <v>481</v>
      </c>
      <c r="BC249" s="1001">
        <v>400</v>
      </c>
      <c r="BD249" s="1004">
        <v>1.5E-3</v>
      </c>
      <c r="BE249" s="1001"/>
      <c r="BF249" s="1001">
        <v>323</v>
      </c>
      <c r="BG249" s="1001">
        <v>190</v>
      </c>
      <c r="BH249" s="1001" t="s">
        <v>481</v>
      </c>
      <c r="BI249" s="1001">
        <v>7</v>
      </c>
      <c r="BJ249" s="1001">
        <v>3</v>
      </c>
      <c r="BK249" s="1001" t="s">
        <v>481</v>
      </c>
      <c r="BL249" s="1001" t="s">
        <v>481</v>
      </c>
      <c r="BM249" s="1001">
        <v>9</v>
      </c>
      <c r="BN249" s="1001">
        <v>33</v>
      </c>
      <c r="BO249" s="1001">
        <v>26</v>
      </c>
      <c r="BP249" s="1001">
        <v>23</v>
      </c>
      <c r="BQ249" s="1001" t="s">
        <v>2638</v>
      </c>
      <c r="BR249" s="1001">
        <v>14</v>
      </c>
      <c r="BS249" s="1001">
        <v>50</v>
      </c>
      <c r="BT249" s="1001">
        <v>8</v>
      </c>
      <c r="BU249" s="1001" t="s">
        <v>2638</v>
      </c>
      <c r="BV249" s="1001">
        <v>1</v>
      </c>
      <c r="BW249" s="1001" t="s">
        <v>481</v>
      </c>
      <c r="BX249" s="1001" t="s">
        <v>481</v>
      </c>
      <c r="BY249" s="1001">
        <v>2</v>
      </c>
      <c r="BZ249" s="1001">
        <v>2</v>
      </c>
      <c r="CA249" s="1001">
        <v>4</v>
      </c>
      <c r="CB249" s="1001">
        <v>8</v>
      </c>
      <c r="CC249" s="1005">
        <v>190</v>
      </c>
      <c r="CD249" s="855">
        <f t="shared" si="28"/>
        <v>190</v>
      </c>
      <c r="CE249" s="855">
        <f t="shared" si="29"/>
        <v>0</v>
      </c>
      <c r="CF249" s="1001">
        <v>763.93</v>
      </c>
      <c r="CG249" s="1001" t="s">
        <v>2639</v>
      </c>
      <c r="CH249" s="1001" t="s">
        <v>481</v>
      </c>
      <c r="CI249" s="1004">
        <v>0.18260000000000001</v>
      </c>
      <c r="CJ249" s="1006">
        <v>4181.5</v>
      </c>
      <c r="CK249" s="1001" t="s">
        <v>2640</v>
      </c>
      <c r="CL249" s="1001" t="s">
        <v>451</v>
      </c>
      <c r="CM249" s="1001" t="s">
        <v>481</v>
      </c>
      <c r="CN249" s="1001" t="s">
        <v>481</v>
      </c>
      <c r="CO249" s="1001" t="s">
        <v>481</v>
      </c>
      <c r="CP249" s="1001" t="s">
        <v>481</v>
      </c>
      <c r="CQ249" s="1001">
        <v>17</v>
      </c>
      <c r="CR249" s="1001" t="s">
        <v>481</v>
      </c>
      <c r="CS249" s="1001" t="s">
        <v>481</v>
      </c>
      <c r="CT249" s="1001" t="s">
        <v>481</v>
      </c>
      <c r="CU249" s="1001" t="s">
        <v>481</v>
      </c>
      <c r="CV249" s="1001" t="s">
        <v>481</v>
      </c>
      <c r="CW249" s="1001" t="s">
        <v>481</v>
      </c>
      <c r="CX249" s="1001" t="s">
        <v>481</v>
      </c>
      <c r="CY249" s="1001" t="s">
        <v>481</v>
      </c>
      <c r="CZ249" s="1001" t="s">
        <v>481</v>
      </c>
      <c r="DA249" s="1001" t="s">
        <v>481</v>
      </c>
      <c r="DB249" s="1001" t="s">
        <v>481</v>
      </c>
      <c r="DC249" s="1001" t="s">
        <v>481</v>
      </c>
      <c r="DD249" s="1001" t="s">
        <v>481</v>
      </c>
      <c r="DE249" s="1001" t="s">
        <v>481</v>
      </c>
      <c r="DF249" s="1001" t="s">
        <v>481</v>
      </c>
      <c r="DG249" s="1001" t="s">
        <v>481</v>
      </c>
      <c r="DH249" s="1001" t="s">
        <v>481</v>
      </c>
      <c r="DI249" s="1001" t="s">
        <v>481</v>
      </c>
      <c r="DJ249" s="1001" t="s">
        <v>481</v>
      </c>
      <c r="DK249" s="1001" t="s">
        <v>481</v>
      </c>
      <c r="DL249" s="1001" t="s">
        <v>481</v>
      </c>
      <c r="DM249" s="1001" t="s">
        <v>481</v>
      </c>
      <c r="DN249" s="1001" t="s">
        <v>481</v>
      </c>
      <c r="DO249" s="1001" t="s">
        <v>481</v>
      </c>
      <c r="DP249" s="1001" t="s">
        <v>481</v>
      </c>
      <c r="DQ249" s="1001" t="s">
        <v>481</v>
      </c>
      <c r="DR249" s="1001" t="s">
        <v>481</v>
      </c>
      <c r="DS249" s="1001" t="s">
        <v>457</v>
      </c>
      <c r="DT249" s="1001" t="s">
        <v>2641</v>
      </c>
      <c r="DU249" s="1007">
        <v>41123</v>
      </c>
      <c r="DV249" s="1001" t="s">
        <v>481</v>
      </c>
      <c r="DW249" s="1001" t="s">
        <v>481</v>
      </c>
      <c r="DX249" s="1001" t="s">
        <v>481</v>
      </c>
      <c r="DY249" s="1001" t="s">
        <v>481</v>
      </c>
      <c r="DZ249" s="1001" t="s">
        <v>481</v>
      </c>
      <c r="EA249" s="1001" t="s">
        <v>481</v>
      </c>
      <c r="EB249" s="1001" t="s">
        <v>481</v>
      </c>
      <c r="EC249" s="1001" t="s">
        <v>481</v>
      </c>
      <c r="ED249" s="1001" t="s">
        <v>481</v>
      </c>
      <c r="EE249" s="1001" t="s">
        <v>481</v>
      </c>
      <c r="EF249" s="1001" t="s">
        <v>481</v>
      </c>
      <c r="EG249" s="1001" t="s">
        <v>481</v>
      </c>
      <c r="EH249" s="1001" t="s">
        <v>457</v>
      </c>
      <c r="EI249" s="1001" t="s">
        <v>2642</v>
      </c>
      <c r="EJ249" s="1001">
        <v>16</v>
      </c>
      <c r="EK249" s="1001" t="s">
        <v>481</v>
      </c>
      <c r="EL249" s="1001" t="s">
        <v>481</v>
      </c>
      <c r="EM249" s="1001" t="s">
        <v>481</v>
      </c>
      <c r="EN249" s="1001" t="s">
        <v>2643</v>
      </c>
      <c r="EO249" s="1001" t="s">
        <v>481</v>
      </c>
      <c r="EP249" s="1001">
        <v>54</v>
      </c>
      <c r="EQ249" s="1001" t="s">
        <v>451</v>
      </c>
      <c r="ER249" s="1001" t="s">
        <v>481</v>
      </c>
      <c r="ES249" s="188" t="s">
        <v>2644</v>
      </c>
      <c r="ET249" s="188" t="s">
        <v>2645</v>
      </c>
      <c r="EU249" s="1001" t="s">
        <v>481</v>
      </c>
      <c r="EV249" s="1001" t="s">
        <v>2646</v>
      </c>
      <c r="EW249" s="1001" t="s">
        <v>2647</v>
      </c>
      <c r="EX249" s="1001" t="s">
        <v>2648</v>
      </c>
      <c r="EY249" s="1001" t="s">
        <v>2649</v>
      </c>
      <c r="EZ249" s="1001" t="s">
        <v>2650</v>
      </c>
      <c r="FA249" s="1001" t="s">
        <v>2651</v>
      </c>
      <c r="FB249" s="1001" t="s">
        <v>2652</v>
      </c>
      <c r="FC249" s="188" t="s">
        <v>2653</v>
      </c>
      <c r="FD249" s="1001" t="s">
        <v>2654</v>
      </c>
      <c r="FE249" s="1001" t="s">
        <v>2655</v>
      </c>
      <c r="FF249" s="1001" t="s">
        <v>481</v>
      </c>
    </row>
    <row r="250" spans="5:162" ht="59" customHeight="1" x14ac:dyDescent="0.2">
      <c r="E250" s="1101" t="s">
        <v>8717</v>
      </c>
      <c r="F250" s="1101" t="s">
        <v>8688</v>
      </c>
      <c r="G250" s="847" t="s">
        <v>58</v>
      </c>
      <c r="H250" s="847" t="s">
        <v>146</v>
      </c>
      <c r="I250" s="834" t="s">
        <v>3613</v>
      </c>
      <c r="J250" s="280" t="s">
        <v>3844</v>
      </c>
      <c r="K250" s="280" t="s">
        <v>1412</v>
      </c>
      <c r="L250" s="280" t="s">
        <v>3988</v>
      </c>
      <c r="M250" s="868" t="s">
        <v>4055</v>
      </c>
      <c r="N250" s="868" t="s">
        <v>874</v>
      </c>
      <c r="O250" s="280" t="s">
        <v>4316</v>
      </c>
      <c r="P250" s="280"/>
      <c r="Q250" s="280" t="s">
        <v>4711</v>
      </c>
      <c r="R250" s="280"/>
      <c r="S250" s="280" t="s">
        <v>5043</v>
      </c>
      <c r="T250" s="280"/>
      <c r="U250" s="280" t="s">
        <v>5300</v>
      </c>
      <c r="V250" s="280"/>
      <c r="W250" s="280"/>
      <c r="X250" s="280"/>
      <c r="Y250" s="280"/>
      <c r="Z250" s="280"/>
      <c r="AA250" s="280" t="s">
        <v>5514</v>
      </c>
      <c r="AB250" s="280" t="s">
        <v>5668</v>
      </c>
      <c r="AC250" s="280" t="s">
        <v>1906</v>
      </c>
      <c r="AD250" s="280" t="s">
        <v>5920</v>
      </c>
      <c r="AE250" s="861">
        <v>154.61199999999999</v>
      </c>
      <c r="AF250" s="850">
        <f>AH250+AK250+AN250+AO250+AQ250+AR250+AT250</f>
        <v>154.61199999999997</v>
      </c>
      <c r="AG250" s="850">
        <f t="shared" si="27"/>
        <v>0</v>
      </c>
      <c r="AH250" s="280"/>
      <c r="AI250" s="280"/>
      <c r="AJ250" s="280"/>
      <c r="AK250" s="280">
        <v>138.00399999999999</v>
      </c>
      <c r="AL250" s="223">
        <v>0.88627722975750101</v>
      </c>
      <c r="AM250" s="223">
        <v>4.1599999999999998E-2</v>
      </c>
      <c r="AN250" s="280"/>
      <c r="AO250" s="280">
        <v>0.42599999999999999</v>
      </c>
      <c r="AP250" s="223">
        <v>2.7358199753390877E-3</v>
      </c>
      <c r="AQ250" s="280">
        <v>15.968999999999999</v>
      </c>
      <c r="AR250" s="280">
        <v>0.21299999999999999</v>
      </c>
      <c r="AS250" s="280">
        <v>0.10390000000000001</v>
      </c>
      <c r="AT250" s="280"/>
      <c r="AU250" s="280"/>
      <c r="AV250" s="280"/>
      <c r="AW250" s="280"/>
      <c r="AX250" s="280"/>
      <c r="AY250" s="280" t="s">
        <v>457</v>
      </c>
      <c r="AZ250" s="280"/>
      <c r="BA250" s="280"/>
      <c r="BB250" s="280">
        <v>1.101</v>
      </c>
      <c r="BC250" s="280">
        <v>187.13</v>
      </c>
      <c r="BD250" s="280">
        <v>5.7000000000000002E-2</v>
      </c>
      <c r="BE250" s="280">
        <v>11</v>
      </c>
      <c r="BF250" s="280">
        <v>11</v>
      </c>
      <c r="BG250" s="280">
        <v>11</v>
      </c>
      <c r="BH250" s="280">
        <v>1</v>
      </c>
      <c r="BI250" s="280">
        <v>2</v>
      </c>
      <c r="BJ250" s="280">
        <v>0</v>
      </c>
      <c r="BK250" s="280">
        <v>0</v>
      </c>
      <c r="BL250" s="280">
        <v>0</v>
      </c>
      <c r="BM250" s="280">
        <v>0</v>
      </c>
      <c r="BN250" s="280">
        <v>2</v>
      </c>
      <c r="BO250" s="280">
        <v>2</v>
      </c>
      <c r="BP250" s="280">
        <v>1</v>
      </c>
      <c r="BQ250" s="280">
        <v>0</v>
      </c>
      <c r="BR250" s="280">
        <v>0</v>
      </c>
      <c r="BS250" s="280">
        <v>3</v>
      </c>
      <c r="BT250" s="280">
        <v>0</v>
      </c>
      <c r="BU250" s="280">
        <v>0</v>
      </c>
      <c r="BV250" s="280">
        <v>0</v>
      </c>
      <c r="BW250" s="280">
        <v>0</v>
      </c>
      <c r="BX250" s="280">
        <v>0</v>
      </c>
      <c r="BY250" s="280">
        <v>0</v>
      </c>
      <c r="BZ250" s="280">
        <v>0</v>
      </c>
      <c r="CA250" s="280">
        <v>0</v>
      </c>
      <c r="CB250" s="280">
        <v>0</v>
      </c>
      <c r="CC250" s="834">
        <v>11</v>
      </c>
      <c r="CD250" s="855">
        <f t="shared" si="28"/>
        <v>11</v>
      </c>
      <c r="CE250" s="855">
        <f t="shared" si="29"/>
        <v>0</v>
      </c>
      <c r="CF250" s="280">
        <v>37.646000000000001</v>
      </c>
      <c r="CG250" s="280" t="s">
        <v>6198</v>
      </c>
      <c r="CH250" s="280"/>
      <c r="CI250" s="280">
        <v>52</v>
      </c>
      <c r="CJ250" s="280">
        <v>72.251999999999995</v>
      </c>
      <c r="CK250" s="280"/>
      <c r="CL250" s="280" t="s">
        <v>451</v>
      </c>
      <c r="CM250" s="280"/>
      <c r="CN250" s="280"/>
      <c r="CO250" s="280"/>
      <c r="CP250" s="280"/>
      <c r="CQ250" s="280">
        <v>21</v>
      </c>
      <c r="CR250" s="280" t="s">
        <v>451</v>
      </c>
      <c r="CS250" s="280"/>
      <c r="CT250" s="280"/>
      <c r="CU250" s="280" t="s">
        <v>457</v>
      </c>
      <c r="CV250" s="280" t="s">
        <v>2505</v>
      </c>
      <c r="CW250" s="280">
        <v>1135</v>
      </c>
      <c r="CX250" s="280" t="s">
        <v>451</v>
      </c>
      <c r="CY250" s="280"/>
      <c r="CZ250" s="280"/>
      <c r="DA250" s="280" t="s">
        <v>451</v>
      </c>
      <c r="DB250" s="280"/>
      <c r="DC250" s="280"/>
      <c r="DD250" s="280" t="s">
        <v>451</v>
      </c>
      <c r="DE250" s="280"/>
      <c r="DF250" s="280"/>
      <c r="DG250" s="280" t="s">
        <v>451</v>
      </c>
      <c r="DH250" s="280"/>
      <c r="DI250" s="280"/>
      <c r="DJ250" s="280" t="s">
        <v>451</v>
      </c>
      <c r="DK250" s="280"/>
      <c r="DL250" s="280"/>
      <c r="DM250" s="280" t="s">
        <v>451</v>
      </c>
      <c r="DN250" s="280"/>
      <c r="DO250" s="280"/>
      <c r="DP250" s="280" t="s">
        <v>451</v>
      </c>
      <c r="DQ250" s="280"/>
      <c r="DR250" s="280"/>
      <c r="DS250" s="280" t="s">
        <v>451</v>
      </c>
      <c r="DT250" s="280"/>
      <c r="DU250" s="280"/>
      <c r="DV250" s="280" t="s">
        <v>451</v>
      </c>
      <c r="DW250" s="280"/>
      <c r="DX250" s="280"/>
      <c r="DY250" s="280" t="s">
        <v>451</v>
      </c>
      <c r="DZ250" s="280"/>
      <c r="EA250" s="280"/>
      <c r="EB250" s="280" t="s">
        <v>451</v>
      </c>
      <c r="EC250" s="280"/>
      <c r="ED250" s="280"/>
      <c r="EE250" s="280" t="s">
        <v>457</v>
      </c>
      <c r="EF250" s="280" t="s">
        <v>6835</v>
      </c>
      <c r="EG250" s="280">
        <v>5</v>
      </c>
      <c r="EH250" s="280" t="s">
        <v>451</v>
      </c>
      <c r="EI250" s="280"/>
      <c r="EJ250" s="280"/>
      <c r="EK250" s="280" t="s">
        <v>451</v>
      </c>
      <c r="EL250" s="280"/>
      <c r="EM250" s="280"/>
      <c r="EN250" s="280"/>
      <c r="EO250" s="280"/>
      <c r="EP250" s="280"/>
      <c r="EQ250" s="280" t="s">
        <v>451</v>
      </c>
      <c r="ER250" s="280"/>
      <c r="ES250" s="280"/>
      <c r="ET250" s="280"/>
      <c r="EU250" s="280"/>
      <c r="EV250" s="280"/>
      <c r="EW250" s="280"/>
      <c r="EX250" s="280"/>
      <c r="EY250" s="280"/>
      <c r="EZ250" s="280"/>
      <c r="FA250" s="280" t="s">
        <v>7677</v>
      </c>
      <c r="FB250" s="280" t="s">
        <v>7912</v>
      </c>
      <c r="FC250" s="280" t="s">
        <v>8150</v>
      </c>
      <c r="FD250" s="280" t="s">
        <v>8280</v>
      </c>
      <c r="FE250" s="280" t="s">
        <v>2655</v>
      </c>
      <c r="FF250" s="280" t="s">
        <v>8368</v>
      </c>
    </row>
    <row r="251" spans="5:162" ht="49" customHeight="1" x14ac:dyDescent="0.2">
      <c r="E251" s="1101" t="s">
        <v>8724</v>
      </c>
      <c r="F251" s="1101" t="s">
        <v>8688</v>
      </c>
      <c r="G251" s="847" t="s">
        <v>58</v>
      </c>
      <c r="H251" s="847" t="s">
        <v>146</v>
      </c>
      <c r="I251" s="280" t="s">
        <v>3614</v>
      </c>
      <c r="J251" s="269" t="s">
        <v>3845</v>
      </c>
      <c r="K251" s="269" t="s">
        <v>3845</v>
      </c>
      <c r="L251" s="269">
        <v>2017</v>
      </c>
      <c r="M251" s="870" t="s">
        <v>4055</v>
      </c>
      <c r="N251" s="870" t="s">
        <v>874</v>
      </c>
      <c r="O251" s="269" t="s">
        <v>4317</v>
      </c>
      <c r="P251" s="269" t="s">
        <v>4512</v>
      </c>
      <c r="Q251" s="269" t="s">
        <v>4712</v>
      </c>
      <c r="R251" s="269" t="s">
        <v>4865</v>
      </c>
      <c r="S251" s="269" t="s">
        <v>5044</v>
      </c>
      <c r="T251" s="269" t="s">
        <v>5203</v>
      </c>
      <c r="U251" s="269"/>
      <c r="V251" s="269"/>
      <c r="W251" s="269"/>
      <c r="X251" s="269"/>
      <c r="Y251" s="269"/>
      <c r="Z251" s="269"/>
      <c r="AA251" s="269" t="s">
        <v>5515</v>
      </c>
      <c r="AB251" s="269" t="s">
        <v>5515</v>
      </c>
      <c r="AC251" s="269" t="s">
        <v>5779</v>
      </c>
      <c r="AD251" s="269" t="s">
        <v>5515</v>
      </c>
      <c r="AE251" s="871">
        <v>0.159</v>
      </c>
      <c r="AF251" s="850">
        <f t="shared" si="26"/>
        <v>0.159</v>
      </c>
      <c r="AG251" s="850">
        <f t="shared" si="27"/>
        <v>0</v>
      </c>
      <c r="AH251" s="269"/>
      <c r="AI251" s="269"/>
      <c r="AJ251" s="269"/>
      <c r="AK251" s="269">
        <v>0.1</v>
      </c>
      <c r="AL251" s="872">
        <v>0.62890000000000001</v>
      </c>
      <c r="AM251" s="872">
        <v>1E-3</v>
      </c>
      <c r="AN251" s="269">
        <v>5.8999999999999997E-2</v>
      </c>
      <c r="AO251" s="269"/>
      <c r="AP251" s="872">
        <v>0.37109999999999999</v>
      </c>
      <c r="AQ251" s="269"/>
      <c r="AR251" s="269"/>
      <c r="AS251" s="269" t="s">
        <v>481</v>
      </c>
      <c r="AT251" s="269"/>
      <c r="AU251" s="269"/>
      <c r="AV251" s="269"/>
      <c r="AW251" s="269"/>
      <c r="AX251" s="269"/>
      <c r="AY251" s="269" t="s">
        <v>451</v>
      </c>
      <c r="AZ251" s="269" t="s">
        <v>481</v>
      </c>
      <c r="BA251" s="269" t="s">
        <v>481</v>
      </c>
      <c r="BB251" s="872">
        <v>5.9999999999999995E-4</v>
      </c>
      <c r="BC251" s="269">
        <v>0.3</v>
      </c>
      <c r="BD251" s="872">
        <v>1.2200000000000001E-2</v>
      </c>
      <c r="BE251" s="269">
        <v>1</v>
      </c>
      <c r="BF251" s="269">
        <v>1</v>
      </c>
      <c r="BG251" s="269">
        <v>1</v>
      </c>
      <c r="BH251" s="269" t="s">
        <v>481</v>
      </c>
      <c r="BI251" s="269" t="s">
        <v>481</v>
      </c>
      <c r="BJ251" s="269">
        <v>1</v>
      </c>
      <c r="BK251" s="269" t="s">
        <v>481</v>
      </c>
      <c r="BL251" s="269" t="s">
        <v>481</v>
      </c>
      <c r="BM251" s="269" t="s">
        <v>481</v>
      </c>
      <c r="BN251" s="269" t="s">
        <v>481</v>
      </c>
      <c r="BO251" s="269" t="s">
        <v>481</v>
      </c>
      <c r="BP251" s="269" t="s">
        <v>481</v>
      </c>
      <c r="BQ251" s="269" t="s">
        <v>481</v>
      </c>
      <c r="BR251" s="269" t="s">
        <v>481</v>
      </c>
      <c r="BS251" s="269" t="s">
        <v>481</v>
      </c>
      <c r="BT251" s="269" t="s">
        <v>481</v>
      </c>
      <c r="BU251" s="269" t="s">
        <v>481</v>
      </c>
      <c r="BV251" s="269" t="s">
        <v>481</v>
      </c>
      <c r="BW251" s="269" t="s">
        <v>481</v>
      </c>
      <c r="BX251" s="269" t="s">
        <v>481</v>
      </c>
      <c r="BY251" s="269" t="s">
        <v>481</v>
      </c>
      <c r="BZ251" s="269" t="s">
        <v>481</v>
      </c>
      <c r="CA251" s="269" t="s">
        <v>481</v>
      </c>
      <c r="CB251" s="269" t="s">
        <v>481</v>
      </c>
      <c r="CC251" s="836">
        <v>1</v>
      </c>
      <c r="CD251" s="855">
        <f t="shared" si="28"/>
        <v>1</v>
      </c>
      <c r="CE251" s="855">
        <f t="shared" si="29"/>
        <v>0</v>
      </c>
      <c r="CF251" s="269">
        <v>0.9</v>
      </c>
      <c r="CG251" s="269" t="s">
        <v>6199</v>
      </c>
      <c r="CH251" s="269" t="s">
        <v>481</v>
      </c>
      <c r="CI251" s="269">
        <v>8.6999999999999994E-2</v>
      </c>
      <c r="CJ251" s="970">
        <v>10310</v>
      </c>
      <c r="CK251" s="269" t="s">
        <v>6352</v>
      </c>
      <c r="CL251" s="269" t="s">
        <v>451</v>
      </c>
      <c r="CM251" s="269" t="s">
        <v>481</v>
      </c>
      <c r="CN251" s="269" t="s">
        <v>481</v>
      </c>
      <c r="CO251" s="269" t="s">
        <v>481</v>
      </c>
      <c r="CP251" s="269" t="s">
        <v>481</v>
      </c>
      <c r="CQ251" s="269">
        <v>2</v>
      </c>
      <c r="CR251" s="269" t="s">
        <v>451</v>
      </c>
      <c r="CS251" s="269" t="s">
        <v>481</v>
      </c>
      <c r="CT251" s="269" t="s">
        <v>481</v>
      </c>
      <c r="CU251" s="269" t="s">
        <v>451</v>
      </c>
      <c r="CV251" s="269" t="s">
        <v>481</v>
      </c>
      <c r="CW251" s="269" t="s">
        <v>481</v>
      </c>
      <c r="CX251" s="269" t="s">
        <v>451</v>
      </c>
      <c r="CY251" s="269" t="s">
        <v>481</v>
      </c>
      <c r="CZ251" s="269" t="s">
        <v>481</v>
      </c>
      <c r="DA251" s="269" t="s">
        <v>451</v>
      </c>
      <c r="DB251" s="269" t="s">
        <v>481</v>
      </c>
      <c r="DC251" s="269" t="s">
        <v>481</v>
      </c>
      <c r="DD251" s="269" t="s">
        <v>451</v>
      </c>
      <c r="DE251" s="269" t="s">
        <v>481</v>
      </c>
      <c r="DF251" s="269" t="s">
        <v>481</v>
      </c>
      <c r="DG251" s="269" t="s">
        <v>451</v>
      </c>
      <c r="DH251" s="269" t="s">
        <v>481</v>
      </c>
      <c r="DI251" s="269" t="s">
        <v>481</v>
      </c>
      <c r="DJ251" s="269" t="s">
        <v>451</v>
      </c>
      <c r="DK251" s="269" t="s">
        <v>481</v>
      </c>
      <c r="DL251" s="269" t="s">
        <v>481</v>
      </c>
      <c r="DM251" s="269" t="s">
        <v>457</v>
      </c>
      <c r="DN251" s="269" t="s">
        <v>481</v>
      </c>
      <c r="DO251" s="269" t="s">
        <v>6743</v>
      </c>
      <c r="DP251" s="269" t="s">
        <v>451</v>
      </c>
      <c r="DQ251" s="269" t="s">
        <v>481</v>
      </c>
      <c r="DR251" s="269" t="s">
        <v>481</v>
      </c>
      <c r="DS251" s="269" t="s">
        <v>451</v>
      </c>
      <c r="DT251" s="269" t="s">
        <v>481</v>
      </c>
      <c r="DU251" s="269" t="s">
        <v>481</v>
      </c>
      <c r="DV251" s="269" t="s">
        <v>451</v>
      </c>
      <c r="DW251" s="269" t="s">
        <v>481</v>
      </c>
      <c r="DX251" s="269" t="s">
        <v>481</v>
      </c>
      <c r="DY251" s="269" t="s">
        <v>451</v>
      </c>
      <c r="DZ251" s="269" t="s">
        <v>481</v>
      </c>
      <c r="EA251" s="269" t="s">
        <v>481</v>
      </c>
      <c r="EB251" s="269" t="s">
        <v>451</v>
      </c>
      <c r="EC251" s="269" t="s">
        <v>481</v>
      </c>
      <c r="ED251" s="269" t="s">
        <v>481</v>
      </c>
      <c r="EE251" s="269" t="s">
        <v>451</v>
      </c>
      <c r="EF251" s="269" t="s">
        <v>481</v>
      </c>
      <c r="EG251" s="269" t="s">
        <v>481</v>
      </c>
      <c r="EH251" s="269" t="s">
        <v>451</v>
      </c>
      <c r="EI251" s="269" t="s">
        <v>481</v>
      </c>
      <c r="EJ251" s="269" t="s">
        <v>481</v>
      </c>
      <c r="EK251" s="269" t="s">
        <v>457</v>
      </c>
      <c r="EL251" s="269" t="s">
        <v>481</v>
      </c>
      <c r="EM251" s="269" t="s">
        <v>6947</v>
      </c>
      <c r="EN251" s="269"/>
      <c r="EO251" s="269"/>
      <c r="EP251" s="269"/>
      <c r="EQ251" s="269" t="s">
        <v>451</v>
      </c>
      <c r="ER251" s="269" t="s">
        <v>451</v>
      </c>
      <c r="ES251" s="269" t="s">
        <v>481</v>
      </c>
      <c r="ET251" s="269" t="s">
        <v>7155</v>
      </c>
      <c r="EU251" s="269" t="s">
        <v>481</v>
      </c>
      <c r="EV251" s="269" t="s">
        <v>7310</v>
      </c>
      <c r="EW251" s="269" t="s">
        <v>481</v>
      </c>
      <c r="EX251" s="269" t="s">
        <v>481</v>
      </c>
      <c r="EY251" s="269" t="s">
        <v>481</v>
      </c>
      <c r="EZ251" s="269" t="s">
        <v>481</v>
      </c>
      <c r="FA251" s="269" t="s">
        <v>7678</v>
      </c>
      <c r="FB251" s="269" t="s">
        <v>7913</v>
      </c>
      <c r="FC251" s="269" t="s">
        <v>8151</v>
      </c>
      <c r="FD251" s="269" t="s">
        <v>8280</v>
      </c>
      <c r="FE251" s="269" t="s">
        <v>2655</v>
      </c>
      <c r="FF251" s="269" t="s">
        <v>8368</v>
      </c>
    </row>
    <row r="252" spans="5:162" ht="49" customHeight="1" x14ac:dyDescent="0.2">
      <c r="E252" s="1101" t="s">
        <v>8719</v>
      </c>
      <c r="F252" s="1101" t="s">
        <v>8687</v>
      </c>
      <c r="G252" s="847" t="s">
        <v>59</v>
      </c>
      <c r="H252" s="847" t="s">
        <v>147</v>
      </c>
      <c r="I252" s="847"/>
      <c r="J252" s="834" t="s">
        <v>2315</v>
      </c>
      <c r="K252" s="834" t="s">
        <v>2315</v>
      </c>
      <c r="L252" s="848">
        <v>2017</v>
      </c>
      <c r="M252" s="849">
        <v>44207</v>
      </c>
      <c r="N252" s="849">
        <v>44561</v>
      </c>
      <c r="O252" s="847" t="s">
        <v>2316</v>
      </c>
      <c r="P252" s="847"/>
      <c r="Q252" s="847" t="s">
        <v>2317</v>
      </c>
      <c r="R252" s="150" t="s">
        <v>2318</v>
      </c>
      <c r="S252" s="834" t="s">
        <v>2319</v>
      </c>
      <c r="T252" s="188" t="s">
        <v>2320</v>
      </c>
      <c r="U252" s="834" t="s">
        <v>451</v>
      </c>
      <c r="V252" s="834" t="s">
        <v>451</v>
      </c>
      <c r="W252" s="834" t="s">
        <v>451</v>
      </c>
      <c r="X252" s="834" t="s">
        <v>451</v>
      </c>
      <c r="Y252" s="834" t="s">
        <v>2321</v>
      </c>
      <c r="Z252" s="847" t="s">
        <v>8424</v>
      </c>
      <c r="AA252" s="834" t="s">
        <v>2322</v>
      </c>
      <c r="AB252" s="834" t="s">
        <v>2323</v>
      </c>
      <c r="AC252" s="834" t="s">
        <v>455</v>
      </c>
      <c r="AD252" s="834" t="s">
        <v>2324</v>
      </c>
      <c r="AE252" s="850">
        <f>SUM(AH252,AK252,AN252,AQ252,AT252)</f>
        <v>18.54253104</v>
      </c>
      <c r="AF252" s="850">
        <f t="shared" si="26"/>
        <v>18.54253104</v>
      </c>
      <c r="AG252" s="850">
        <f t="shared" si="27"/>
        <v>0</v>
      </c>
      <c r="AH252" s="1008">
        <v>3.31263481</v>
      </c>
      <c r="AI252" s="851">
        <v>0.1787</v>
      </c>
      <c r="AJ252" s="851">
        <v>0</v>
      </c>
      <c r="AK252" s="1008">
        <v>3.9377164599999999</v>
      </c>
      <c r="AL252" s="851">
        <v>0.21240000000000001</v>
      </c>
      <c r="AM252" s="851"/>
      <c r="AN252" s="1008">
        <v>0.64843344000000003</v>
      </c>
      <c r="AO252" s="1008"/>
      <c r="AP252" s="851">
        <v>3.5000000000000003E-2</v>
      </c>
      <c r="AQ252" s="1008">
        <v>0.17439361</v>
      </c>
      <c r="AR252" s="1008"/>
      <c r="AS252" s="851">
        <v>9.4000000000000004E-3</v>
      </c>
      <c r="AT252" s="1008">
        <v>10.46935272</v>
      </c>
      <c r="AU252" s="851">
        <v>0.56459999999999999</v>
      </c>
      <c r="AV252" s="847" t="s">
        <v>2325</v>
      </c>
      <c r="AW252" s="847" t="s">
        <v>488</v>
      </c>
      <c r="AX252" s="911" t="s">
        <v>2322</v>
      </c>
      <c r="AY252" s="847" t="s">
        <v>457</v>
      </c>
      <c r="AZ252" s="911" t="s">
        <v>2326</v>
      </c>
      <c r="BA252" s="847" t="s">
        <v>8425</v>
      </c>
      <c r="BB252" s="834">
        <v>1.14602256</v>
      </c>
      <c r="BC252" s="1009">
        <v>2.2999999999999998</v>
      </c>
      <c r="BD252" s="851">
        <v>0.32669999999999999</v>
      </c>
      <c r="BE252" s="853"/>
      <c r="BF252" s="853">
        <v>24</v>
      </c>
      <c r="BG252" s="853">
        <v>24</v>
      </c>
      <c r="BH252" s="853" t="s">
        <v>481</v>
      </c>
      <c r="BI252" s="853" t="s">
        <v>481</v>
      </c>
      <c r="BJ252" s="853" t="s">
        <v>481</v>
      </c>
      <c r="BK252" s="853" t="s">
        <v>481</v>
      </c>
      <c r="BL252" s="853" t="s">
        <v>481</v>
      </c>
      <c r="BM252" s="853" t="s">
        <v>481</v>
      </c>
      <c r="BN252" s="853" t="s">
        <v>481</v>
      </c>
      <c r="BO252" s="853">
        <v>1</v>
      </c>
      <c r="BP252" s="853" t="s">
        <v>481</v>
      </c>
      <c r="BQ252" s="853" t="s">
        <v>481</v>
      </c>
      <c r="BR252" s="853">
        <v>4</v>
      </c>
      <c r="BS252" s="853">
        <v>1</v>
      </c>
      <c r="BT252" s="853" t="s">
        <v>481</v>
      </c>
      <c r="BU252" s="853">
        <v>17</v>
      </c>
      <c r="BV252" s="853" t="s">
        <v>481</v>
      </c>
      <c r="BW252" s="853" t="s">
        <v>481</v>
      </c>
      <c r="BX252" s="853" t="s">
        <v>481</v>
      </c>
      <c r="BY252" s="853" t="s">
        <v>481</v>
      </c>
      <c r="BZ252" s="853">
        <v>1</v>
      </c>
      <c r="CA252" s="853" t="s">
        <v>481</v>
      </c>
      <c r="CB252" s="853" t="s">
        <v>481</v>
      </c>
      <c r="CC252" s="854">
        <f>SUM(BH252:CB252)</f>
        <v>24</v>
      </c>
      <c r="CD252" s="855">
        <f t="shared" si="28"/>
        <v>24</v>
      </c>
      <c r="CE252" s="855">
        <f t="shared" si="29"/>
        <v>0</v>
      </c>
      <c r="CF252" s="850">
        <v>27.63</v>
      </c>
      <c r="CG252" s="834" t="s">
        <v>451</v>
      </c>
      <c r="CH252" s="834" t="s">
        <v>451</v>
      </c>
      <c r="CI252" s="851">
        <v>2.5100000000000001E-2</v>
      </c>
      <c r="CJ252" s="850">
        <v>1098.2570000000001</v>
      </c>
      <c r="CK252" s="911" t="s">
        <v>2327</v>
      </c>
      <c r="CL252" s="834" t="s">
        <v>451</v>
      </c>
      <c r="CM252" s="834" t="s">
        <v>451</v>
      </c>
      <c r="CN252" s="834" t="s">
        <v>451</v>
      </c>
      <c r="CO252" s="853" t="s">
        <v>451</v>
      </c>
      <c r="CP252" s="853" t="s">
        <v>451</v>
      </c>
      <c r="CQ252" s="853">
        <v>2</v>
      </c>
      <c r="CR252" s="834" t="s">
        <v>451</v>
      </c>
      <c r="CS252" s="834" t="s">
        <v>451</v>
      </c>
      <c r="CT252" s="853" t="s">
        <v>451</v>
      </c>
      <c r="CU252" s="834" t="s">
        <v>457</v>
      </c>
      <c r="CV252" s="834" t="s">
        <v>2328</v>
      </c>
      <c r="CW252" s="853">
        <v>2060</v>
      </c>
      <c r="CX252" s="853" t="s">
        <v>451</v>
      </c>
      <c r="CY252" s="853" t="s">
        <v>451</v>
      </c>
      <c r="CZ252" s="853" t="s">
        <v>451</v>
      </c>
      <c r="DA252" s="853" t="s">
        <v>451</v>
      </c>
      <c r="DB252" s="853" t="s">
        <v>451</v>
      </c>
      <c r="DC252" s="853" t="s">
        <v>451</v>
      </c>
      <c r="DD252" s="834" t="s">
        <v>451</v>
      </c>
      <c r="DE252" s="834" t="s">
        <v>451</v>
      </c>
      <c r="DF252" s="853" t="s">
        <v>451</v>
      </c>
      <c r="DG252" s="834" t="s">
        <v>451</v>
      </c>
      <c r="DH252" s="834" t="s">
        <v>451</v>
      </c>
      <c r="DI252" s="853" t="s">
        <v>451</v>
      </c>
      <c r="DJ252" s="834" t="s">
        <v>451</v>
      </c>
      <c r="DK252" s="834" t="s">
        <v>451</v>
      </c>
      <c r="DL252" s="853" t="s">
        <v>451</v>
      </c>
      <c r="DM252" s="834" t="s">
        <v>451</v>
      </c>
      <c r="DN252" s="834" t="s">
        <v>451</v>
      </c>
      <c r="DO252" s="853" t="s">
        <v>451</v>
      </c>
      <c r="DP252" s="834" t="s">
        <v>451</v>
      </c>
      <c r="DQ252" s="834" t="s">
        <v>451</v>
      </c>
      <c r="DR252" s="853" t="s">
        <v>451</v>
      </c>
      <c r="DS252" s="834"/>
      <c r="DT252" s="834"/>
      <c r="DU252" s="853"/>
      <c r="DV252" s="853" t="s">
        <v>451</v>
      </c>
      <c r="DW252" s="853" t="s">
        <v>451</v>
      </c>
      <c r="DX252" s="853" t="s">
        <v>451</v>
      </c>
      <c r="DY252" s="834" t="s">
        <v>451</v>
      </c>
      <c r="DZ252" s="834" t="s">
        <v>451</v>
      </c>
      <c r="EA252" s="853" t="s">
        <v>451</v>
      </c>
      <c r="EB252" s="834" t="s">
        <v>451</v>
      </c>
      <c r="EC252" s="834" t="s">
        <v>451</v>
      </c>
      <c r="ED252" s="853" t="s">
        <v>451</v>
      </c>
      <c r="EE252" s="834" t="s">
        <v>457</v>
      </c>
      <c r="EF252" s="834" t="s">
        <v>2329</v>
      </c>
      <c r="EG252" s="853">
        <v>6</v>
      </c>
      <c r="EH252" s="853" t="s">
        <v>451</v>
      </c>
      <c r="EI252" s="853" t="s">
        <v>451</v>
      </c>
      <c r="EJ252" s="853" t="s">
        <v>451</v>
      </c>
      <c r="EK252" s="834" t="s">
        <v>451</v>
      </c>
      <c r="EL252" s="834" t="s">
        <v>451</v>
      </c>
      <c r="EM252" s="853" t="s">
        <v>451</v>
      </c>
      <c r="EN252" s="847" t="s">
        <v>2330</v>
      </c>
      <c r="EO252" s="834" t="s">
        <v>2331</v>
      </c>
      <c r="EP252" s="856">
        <v>24</v>
      </c>
      <c r="EQ252" s="834" t="s">
        <v>451</v>
      </c>
      <c r="ER252" s="834" t="s">
        <v>451</v>
      </c>
      <c r="ES252" s="847" t="s">
        <v>8424</v>
      </c>
      <c r="ET252" s="834" t="s">
        <v>481</v>
      </c>
      <c r="EU252" s="834" t="s">
        <v>481</v>
      </c>
      <c r="EV252" s="834" t="s">
        <v>481</v>
      </c>
      <c r="EW252" s="834" t="s">
        <v>481</v>
      </c>
      <c r="EX252" s="834" t="s">
        <v>481</v>
      </c>
      <c r="EY252" s="834" t="s">
        <v>481</v>
      </c>
      <c r="EZ252" s="834" t="s">
        <v>481</v>
      </c>
      <c r="FA252" s="847" t="s">
        <v>2332</v>
      </c>
      <c r="FB252" s="1010" t="s">
        <v>2333</v>
      </c>
      <c r="FC252" s="150" t="s">
        <v>2334</v>
      </c>
      <c r="FD252" s="847"/>
      <c r="FE252" s="1010"/>
      <c r="FF252" s="150"/>
    </row>
    <row r="253" spans="5:162" ht="49" customHeight="1" x14ac:dyDescent="0.2">
      <c r="E253" s="1101" t="s">
        <v>8717</v>
      </c>
      <c r="F253" s="1101" t="s">
        <v>8687</v>
      </c>
      <c r="G253" s="847" t="s">
        <v>59</v>
      </c>
      <c r="H253" s="847" t="s">
        <v>147</v>
      </c>
      <c r="I253" s="847"/>
      <c r="J253" s="834" t="s">
        <v>3273</v>
      </c>
      <c r="K253" s="834" t="s">
        <v>1157</v>
      </c>
      <c r="L253" s="848">
        <v>2017</v>
      </c>
      <c r="M253" s="849">
        <v>44188</v>
      </c>
      <c r="N253" s="849" t="s">
        <v>3274</v>
      </c>
      <c r="O253" s="834" t="s">
        <v>3275</v>
      </c>
      <c r="P253" s="834"/>
      <c r="Q253" s="834" t="s">
        <v>3276</v>
      </c>
      <c r="R253" s="834" t="s">
        <v>736</v>
      </c>
      <c r="S253" s="834" t="s">
        <v>736</v>
      </c>
      <c r="T253" s="834" t="s">
        <v>736</v>
      </c>
      <c r="U253" s="834" t="s">
        <v>736</v>
      </c>
      <c r="V253" s="834" t="s">
        <v>736</v>
      </c>
      <c r="W253" s="834" t="s">
        <v>3277</v>
      </c>
      <c r="X253" s="834" t="s">
        <v>736</v>
      </c>
      <c r="Y253" s="834" t="s">
        <v>3278</v>
      </c>
      <c r="Z253" s="1011" t="s">
        <v>3279</v>
      </c>
      <c r="AA253" s="834" t="s">
        <v>3280</v>
      </c>
      <c r="AB253" s="834" t="s">
        <v>3280</v>
      </c>
      <c r="AC253" s="834" t="s">
        <v>553</v>
      </c>
      <c r="AD253" s="834" t="s">
        <v>3281</v>
      </c>
      <c r="AE253" s="850">
        <f>SUM(AH253,AK253,AN253,AQ253,AT253)</f>
        <v>219.89440801000001</v>
      </c>
      <c r="AF253" s="850">
        <f t="shared" si="26"/>
        <v>219.89440801000001</v>
      </c>
      <c r="AG253" s="850">
        <f t="shared" si="27"/>
        <v>0</v>
      </c>
      <c r="AH253" s="850">
        <v>160.67151677000001</v>
      </c>
      <c r="AI253" s="851">
        <v>0.73070000000000002</v>
      </c>
      <c r="AJ253" s="851">
        <v>2.0899999999999998E-3</v>
      </c>
      <c r="AK253" s="850">
        <v>31.776189840000001</v>
      </c>
      <c r="AL253" s="851">
        <v>0.14499999999999999</v>
      </c>
      <c r="AM253" s="851"/>
      <c r="AN253" s="850">
        <v>21.2267014</v>
      </c>
      <c r="AO253" s="850"/>
      <c r="AP253" s="851">
        <v>9.6000000000000002E-2</v>
      </c>
      <c r="AQ253" s="850">
        <v>6.22</v>
      </c>
      <c r="AR253" s="850"/>
      <c r="AS253" s="851">
        <v>2.8299999999999999E-2</v>
      </c>
      <c r="AT253" s="850">
        <v>0</v>
      </c>
      <c r="AU253" s="851">
        <v>0</v>
      </c>
      <c r="AV253" s="834" t="s">
        <v>736</v>
      </c>
      <c r="AW253" s="834" t="s">
        <v>736</v>
      </c>
      <c r="AX253" s="834" t="s">
        <v>736</v>
      </c>
      <c r="AY253" s="834" t="s">
        <v>451</v>
      </c>
      <c r="AZ253" s="834" t="s">
        <v>736</v>
      </c>
      <c r="BA253" s="834" t="s">
        <v>736</v>
      </c>
      <c r="BB253" s="834" t="s">
        <v>736</v>
      </c>
      <c r="BC253" s="834">
        <v>277.45</v>
      </c>
      <c r="BD253" s="851">
        <v>3.3E-3</v>
      </c>
      <c r="BE253" s="853">
        <v>0</v>
      </c>
      <c r="BF253" s="853">
        <v>274</v>
      </c>
      <c r="BG253" s="853">
        <v>158</v>
      </c>
      <c r="BH253" s="853">
        <v>4</v>
      </c>
      <c r="BI253" s="853">
        <v>19</v>
      </c>
      <c r="BJ253" s="853">
        <v>2</v>
      </c>
      <c r="BK253" s="853">
        <v>0</v>
      </c>
      <c r="BL253" s="853">
        <v>1</v>
      </c>
      <c r="BM253" s="853">
        <v>8</v>
      </c>
      <c r="BN253" s="853">
        <v>3</v>
      </c>
      <c r="BO253" s="853">
        <v>10</v>
      </c>
      <c r="BP253" s="853">
        <v>21</v>
      </c>
      <c r="BQ253" s="853">
        <v>0</v>
      </c>
      <c r="BR253" s="853">
        <v>31</v>
      </c>
      <c r="BS253" s="853">
        <v>34</v>
      </c>
      <c r="BT253" s="853">
        <v>24</v>
      </c>
      <c r="BU253" s="853">
        <v>1</v>
      </c>
      <c r="BV253" s="853">
        <v>0</v>
      </c>
      <c r="BW253" s="853">
        <v>0</v>
      </c>
      <c r="BX253" s="853">
        <v>0</v>
      </c>
      <c r="BY253" s="853">
        <v>0</v>
      </c>
      <c r="BZ253" s="853">
        <v>0</v>
      </c>
      <c r="CA253" s="853">
        <v>0</v>
      </c>
      <c r="CB253" s="853">
        <v>0</v>
      </c>
      <c r="CC253" s="854">
        <f>SUM(BH253:CB253)</f>
        <v>158</v>
      </c>
      <c r="CD253" s="855">
        <f t="shared" si="28"/>
        <v>158</v>
      </c>
      <c r="CE253" s="855">
        <f t="shared" si="29"/>
        <v>0</v>
      </c>
      <c r="CF253" s="850">
        <v>450</v>
      </c>
      <c r="CG253" s="834" t="s">
        <v>3283</v>
      </c>
      <c r="CH253" s="834" t="s">
        <v>736</v>
      </c>
      <c r="CI253" s="851">
        <v>0.41</v>
      </c>
      <c r="CJ253" s="850">
        <v>1098.2570000000001</v>
      </c>
      <c r="CK253" s="940" t="s">
        <v>3284</v>
      </c>
      <c r="CL253" s="834" t="s">
        <v>451</v>
      </c>
      <c r="CM253" s="834" t="s">
        <v>736</v>
      </c>
      <c r="CN253" s="834" t="s">
        <v>736</v>
      </c>
      <c r="CO253" s="853">
        <v>0</v>
      </c>
      <c r="CP253" s="853">
        <v>0</v>
      </c>
      <c r="CQ253" s="853">
        <v>5</v>
      </c>
      <c r="CR253" s="834" t="s">
        <v>451</v>
      </c>
      <c r="CS253" s="834" t="s">
        <v>736</v>
      </c>
      <c r="CT253" s="853">
        <v>0</v>
      </c>
      <c r="CU253" s="834" t="s">
        <v>451</v>
      </c>
      <c r="CV253" s="834" t="s">
        <v>736</v>
      </c>
      <c r="CW253" s="853">
        <v>0</v>
      </c>
      <c r="CX253" s="853" t="s">
        <v>457</v>
      </c>
      <c r="CY253" s="853" t="s">
        <v>3285</v>
      </c>
      <c r="CZ253" s="853">
        <v>16</v>
      </c>
      <c r="DA253" s="853" t="s">
        <v>457</v>
      </c>
      <c r="DB253" s="853" t="s">
        <v>3286</v>
      </c>
      <c r="DC253" s="853">
        <v>2</v>
      </c>
      <c r="DD253" s="834" t="s">
        <v>451</v>
      </c>
      <c r="DE253" s="834" t="s">
        <v>736</v>
      </c>
      <c r="DF253" s="853">
        <v>0</v>
      </c>
      <c r="DG253" s="834" t="s">
        <v>451</v>
      </c>
      <c r="DH253" s="834" t="s">
        <v>736</v>
      </c>
      <c r="DI253" s="853">
        <v>0</v>
      </c>
      <c r="DJ253" s="834" t="s">
        <v>451</v>
      </c>
      <c r="DK253" s="834" t="s">
        <v>736</v>
      </c>
      <c r="DL253" s="853">
        <v>0</v>
      </c>
      <c r="DM253" s="834" t="s">
        <v>451</v>
      </c>
      <c r="DN253" s="834" t="s">
        <v>736</v>
      </c>
      <c r="DO253" s="853">
        <v>0</v>
      </c>
      <c r="DP253" s="834" t="s">
        <v>451</v>
      </c>
      <c r="DQ253" s="834" t="s">
        <v>736</v>
      </c>
      <c r="DR253" s="853">
        <v>0</v>
      </c>
      <c r="DS253" s="834" t="s">
        <v>457</v>
      </c>
      <c r="DT253" s="834" t="s">
        <v>3286</v>
      </c>
      <c r="DU253" s="853" t="s">
        <v>3287</v>
      </c>
      <c r="DV253" s="853" t="s">
        <v>451</v>
      </c>
      <c r="DW253" s="853" t="s">
        <v>736</v>
      </c>
      <c r="DX253" s="853">
        <v>0</v>
      </c>
      <c r="DY253" s="834" t="s">
        <v>451</v>
      </c>
      <c r="DZ253" s="834" t="s">
        <v>736</v>
      </c>
      <c r="EA253" s="853">
        <v>0</v>
      </c>
      <c r="EB253" s="834" t="s">
        <v>451</v>
      </c>
      <c r="EC253" s="834" t="s">
        <v>736</v>
      </c>
      <c r="ED253" s="853">
        <v>0</v>
      </c>
      <c r="EE253" s="834" t="s">
        <v>451</v>
      </c>
      <c r="EF253" s="834" t="s">
        <v>736</v>
      </c>
      <c r="EG253" s="853">
        <v>0</v>
      </c>
      <c r="EH253" s="853" t="s">
        <v>457</v>
      </c>
      <c r="EI253" s="853" t="s">
        <v>3288</v>
      </c>
      <c r="EJ253" s="853">
        <v>6</v>
      </c>
      <c r="EK253" s="834" t="s">
        <v>451</v>
      </c>
      <c r="EL253" s="834" t="s">
        <v>736</v>
      </c>
      <c r="EM253" s="853">
        <v>0</v>
      </c>
      <c r="EN253" s="863">
        <v>1</v>
      </c>
      <c r="EO253" s="834" t="s">
        <v>736</v>
      </c>
      <c r="EP253" s="856">
        <v>192</v>
      </c>
      <c r="EQ253" s="834" t="s">
        <v>451</v>
      </c>
      <c r="ER253" s="834" t="s">
        <v>736</v>
      </c>
      <c r="ES253" s="150" t="s">
        <v>3289</v>
      </c>
      <c r="ET253" s="1011" t="s">
        <v>3290</v>
      </c>
      <c r="EU253" s="834"/>
      <c r="EV253" s="150" t="s">
        <v>8426</v>
      </c>
      <c r="EW253" s="150" t="s">
        <v>3291</v>
      </c>
      <c r="EX253" s="834" t="s">
        <v>3292</v>
      </c>
      <c r="EY253" s="834">
        <v>17</v>
      </c>
      <c r="EZ253" s="834">
        <v>450</v>
      </c>
      <c r="FA253" s="834" t="s">
        <v>3293</v>
      </c>
      <c r="FB253" s="834" t="s">
        <v>3294</v>
      </c>
      <c r="FC253" s="150" t="s">
        <v>3295</v>
      </c>
      <c r="FD253" s="834"/>
      <c r="FE253" s="834"/>
      <c r="FF253" s="834"/>
    </row>
    <row r="254" spans="5:162" ht="90" customHeight="1" x14ac:dyDescent="0.2">
      <c r="E254" s="1101" t="s">
        <v>8732</v>
      </c>
      <c r="F254" s="1101" t="s">
        <v>8687</v>
      </c>
      <c r="G254" s="847" t="s">
        <v>60</v>
      </c>
      <c r="H254" s="847" t="s">
        <v>148</v>
      </c>
      <c r="I254" s="847"/>
      <c r="J254" s="834" t="s">
        <v>2898</v>
      </c>
      <c r="K254" s="834" t="s">
        <v>2899</v>
      </c>
      <c r="L254" s="848">
        <v>2017</v>
      </c>
      <c r="M254" s="849">
        <v>44075</v>
      </c>
      <c r="N254" s="849">
        <v>44561</v>
      </c>
      <c r="O254" s="834" t="s">
        <v>2898</v>
      </c>
      <c r="P254" s="834"/>
      <c r="Q254" s="834" t="s">
        <v>2900</v>
      </c>
      <c r="R254" s="834" t="s">
        <v>2901</v>
      </c>
      <c r="S254" s="834" t="s">
        <v>2902</v>
      </c>
      <c r="T254" s="834" t="s">
        <v>2901</v>
      </c>
      <c r="U254" s="834" t="s">
        <v>2903</v>
      </c>
      <c r="V254" s="834" t="s">
        <v>2901</v>
      </c>
      <c r="W254" s="834" t="s">
        <v>2904</v>
      </c>
      <c r="X254" s="834" t="s">
        <v>2901</v>
      </c>
      <c r="Y254" s="834" t="s">
        <v>2905</v>
      </c>
      <c r="Z254" s="834" t="s">
        <v>2901</v>
      </c>
      <c r="AA254" s="834" t="s">
        <v>2906</v>
      </c>
      <c r="AB254" s="834" t="s">
        <v>2907</v>
      </c>
      <c r="AC254" s="834" t="s">
        <v>455</v>
      </c>
      <c r="AD254" s="834" t="s">
        <v>2908</v>
      </c>
      <c r="AE254" s="850">
        <f>SUM(AH254,AK254,AN254,AQ254,AT254)</f>
        <v>433.25194999999997</v>
      </c>
      <c r="AF254" s="850">
        <f t="shared" si="26"/>
        <v>433.25194999999997</v>
      </c>
      <c r="AG254" s="850">
        <f t="shared" si="27"/>
        <v>0</v>
      </c>
      <c r="AH254" s="850">
        <v>299.82594999999998</v>
      </c>
      <c r="AI254" s="851">
        <f>AH254/AE254</f>
        <v>0.69203600814722244</v>
      </c>
      <c r="AJ254" s="851">
        <f>AH254/252865.99</f>
        <v>1.1857108581505959E-3</v>
      </c>
      <c r="AK254" s="850">
        <v>69.191000000000003</v>
      </c>
      <c r="AL254" s="851">
        <f>AK254/AE254</f>
        <v>0.15970153163765335</v>
      </c>
      <c r="AM254" s="851"/>
      <c r="AN254" s="850">
        <f>22.65+3.977</f>
        <v>26.626999999999999</v>
      </c>
      <c r="AO254" s="850"/>
      <c r="AP254" s="851">
        <f>AN254/AE254</f>
        <v>6.145846544949192E-2</v>
      </c>
      <c r="AQ254" s="850">
        <v>37.607999999999997</v>
      </c>
      <c r="AR254" s="850"/>
      <c r="AS254" s="851">
        <f>AQ254/AE254</f>
        <v>8.6803994765632331E-2</v>
      </c>
      <c r="AT254" s="850">
        <v>0</v>
      </c>
      <c r="AU254" s="851">
        <v>0</v>
      </c>
      <c r="AV254" s="834" t="s">
        <v>481</v>
      </c>
      <c r="AW254" s="834" t="s">
        <v>481</v>
      </c>
      <c r="AX254" s="834" t="s">
        <v>481</v>
      </c>
      <c r="AY254" s="834" t="s">
        <v>489</v>
      </c>
      <c r="AZ254" s="834" t="s">
        <v>2909</v>
      </c>
      <c r="BA254" s="834" t="s">
        <v>2910</v>
      </c>
      <c r="BB254" s="834" t="s">
        <v>481</v>
      </c>
      <c r="BC254" s="852">
        <v>253</v>
      </c>
      <c r="BD254" s="851">
        <f>BC254/283022.844</f>
        <v>8.9392077481915207E-4</v>
      </c>
      <c r="BE254" s="853">
        <v>484</v>
      </c>
      <c r="BF254" s="853">
        <v>456</v>
      </c>
      <c r="BG254" s="853">
        <v>337</v>
      </c>
      <c r="BH254" s="853">
        <v>43</v>
      </c>
      <c r="BI254" s="853">
        <v>44</v>
      </c>
      <c r="BJ254" s="853">
        <v>16</v>
      </c>
      <c r="BK254" s="853">
        <v>2</v>
      </c>
      <c r="BL254" s="853"/>
      <c r="BM254" s="853">
        <v>9</v>
      </c>
      <c r="BN254" s="853"/>
      <c r="BO254" s="853">
        <v>11</v>
      </c>
      <c r="BP254" s="853">
        <v>35</v>
      </c>
      <c r="BQ254" s="853">
        <v>2</v>
      </c>
      <c r="BR254" s="853">
        <v>41</v>
      </c>
      <c r="BS254" s="853">
        <v>50</v>
      </c>
      <c r="BT254" s="853">
        <v>41</v>
      </c>
      <c r="BU254" s="853">
        <v>11</v>
      </c>
      <c r="BV254" s="853">
        <v>17</v>
      </c>
      <c r="BW254" s="853"/>
      <c r="BX254" s="853">
        <v>1</v>
      </c>
      <c r="BY254" s="853"/>
      <c r="BZ254" s="853"/>
      <c r="CA254" s="853">
        <v>9</v>
      </c>
      <c r="CB254" s="853">
        <v>1</v>
      </c>
      <c r="CC254" s="854">
        <f>SUM(BH254:CB254)</f>
        <v>333</v>
      </c>
      <c r="CD254" s="855">
        <f t="shared" si="28"/>
        <v>333</v>
      </c>
      <c r="CE254" s="855">
        <f t="shared" si="29"/>
        <v>0</v>
      </c>
      <c r="CF254" s="850">
        <v>1310.1869999999999</v>
      </c>
      <c r="CG254" s="834" t="s">
        <v>2911</v>
      </c>
      <c r="CH254" s="834" t="s">
        <v>481</v>
      </c>
      <c r="CI254" s="851">
        <f>CF254/CJ254</f>
        <v>0.41538328381149486</v>
      </c>
      <c r="CJ254" s="850">
        <v>3154.1640000000002</v>
      </c>
      <c r="CK254" s="834" t="s">
        <v>2912</v>
      </c>
      <c r="CL254" s="834" t="s">
        <v>451</v>
      </c>
      <c r="CM254" s="834" t="s">
        <v>481</v>
      </c>
      <c r="CN254" s="834" t="s">
        <v>481</v>
      </c>
      <c r="CO254" s="853" t="s">
        <v>481</v>
      </c>
      <c r="CP254" s="853" t="s">
        <v>481</v>
      </c>
      <c r="CQ254" s="853" t="s">
        <v>2913</v>
      </c>
      <c r="CR254" s="834" t="s">
        <v>489</v>
      </c>
      <c r="CS254" s="834" t="s">
        <v>2914</v>
      </c>
      <c r="CT254" s="853" t="s">
        <v>481</v>
      </c>
      <c r="CU254" s="834" t="s">
        <v>489</v>
      </c>
      <c r="CV254" s="834" t="s">
        <v>2915</v>
      </c>
      <c r="CW254" s="853" t="s">
        <v>481</v>
      </c>
      <c r="CX254" s="834" t="s">
        <v>489</v>
      </c>
      <c r="CY254" s="834" t="s">
        <v>2916</v>
      </c>
      <c r="CZ254" s="853" t="s">
        <v>481</v>
      </c>
      <c r="DA254" s="853" t="s">
        <v>492</v>
      </c>
      <c r="DB254" s="853" t="s">
        <v>481</v>
      </c>
      <c r="DC254" s="853" t="s">
        <v>481</v>
      </c>
      <c r="DD254" s="834" t="s">
        <v>489</v>
      </c>
      <c r="DE254" s="834" t="s">
        <v>2917</v>
      </c>
      <c r="DF254" s="853" t="s">
        <v>481</v>
      </c>
      <c r="DG254" s="853" t="s">
        <v>489</v>
      </c>
      <c r="DH254" s="853" t="s">
        <v>2918</v>
      </c>
      <c r="DI254" s="853" t="s">
        <v>481</v>
      </c>
      <c r="DJ254" s="853" t="s">
        <v>489</v>
      </c>
      <c r="DK254" s="853" t="s">
        <v>2919</v>
      </c>
      <c r="DL254" s="853" t="s">
        <v>481</v>
      </c>
      <c r="DM254" s="853" t="s">
        <v>492</v>
      </c>
      <c r="DN254" s="853" t="s">
        <v>481</v>
      </c>
      <c r="DO254" s="853" t="s">
        <v>481</v>
      </c>
      <c r="DP254" s="853" t="s">
        <v>492</v>
      </c>
      <c r="DQ254" s="853" t="s">
        <v>481</v>
      </c>
      <c r="DR254" s="853" t="s">
        <v>481</v>
      </c>
      <c r="DS254" s="834" t="s">
        <v>489</v>
      </c>
      <c r="DT254" s="834" t="s">
        <v>2920</v>
      </c>
      <c r="DU254" s="853">
        <v>65556</v>
      </c>
      <c r="DV254" s="834" t="s">
        <v>489</v>
      </c>
      <c r="DW254" s="834" t="s">
        <v>2920</v>
      </c>
      <c r="DX254" s="853">
        <v>29738</v>
      </c>
      <c r="DY254" s="853" t="s">
        <v>492</v>
      </c>
      <c r="DZ254" s="853" t="s">
        <v>481</v>
      </c>
      <c r="EA254" s="853" t="s">
        <v>481</v>
      </c>
      <c r="EB254" s="853" t="s">
        <v>492</v>
      </c>
      <c r="EC254" s="853" t="s">
        <v>481</v>
      </c>
      <c r="ED254" s="853" t="s">
        <v>481</v>
      </c>
      <c r="EE254" s="853" t="s">
        <v>492</v>
      </c>
      <c r="EF254" s="853" t="s">
        <v>481</v>
      </c>
      <c r="EG254" s="853" t="s">
        <v>481</v>
      </c>
      <c r="EH254" s="834" t="s">
        <v>489</v>
      </c>
      <c r="EI254" s="834" t="s">
        <v>2921</v>
      </c>
      <c r="EJ254" s="853">
        <v>24</v>
      </c>
      <c r="EK254" s="853" t="s">
        <v>489</v>
      </c>
      <c r="EL254" s="853" t="s">
        <v>2922</v>
      </c>
      <c r="EM254" s="853">
        <v>7</v>
      </c>
      <c r="EN254" s="834" t="s">
        <v>2923</v>
      </c>
      <c r="EO254" s="834" t="s">
        <v>2924</v>
      </c>
      <c r="EP254" s="856">
        <v>273</v>
      </c>
      <c r="EQ254" s="834" t="s">
        <v>489</v>
      </c>
      <c r="ER254" s="834" t="s">
        <v>2925</v>
      </c>
      <c r="ES254" s="834" t="s">
        <v>2926</v>
      </c>
      <c r="ET254" s="834" t="s">
        <v>2927</v>
      </c>
      <c r="EU254" s="834" t="s">
        <v>2928</v>
      </c>
      <c r="EV254" s="834" t="s">
        <v>2929</v>
      </c>
      <c r="EW254" s="834" t="s">
        <v>2930</v>
      </c>
      <c r="EX254" s="834" t="s">
        <v>2931</v>
      </c>
      <c r="EY254" s="834">
        <v>4</v>
      </c>
      <c r="EZ254" s="834">
        <v>548</v>
      </c>
      <c r="FA254" s="847" t="s">
        <v>2932</v>
      </c>
      <c r="FB254" s="847" t="s">
        <v>2933</v>
      </c>
      <c r="FC254" s="150" t="s">
        <v>2934</v>
      </c>
      <c r="FD254" s="847" t="s">
        <v>481</v>
      </c>
      <c r="FE254" s="847" t="s">
        <v>481</v>
      </c>
      <c r="FF254" s="150" t="s">
        <v>481</v>
      </c>
    </row>
    <row r="255" spans="5:162" ht="76" customHeight="1" x14ac:dyDescent="0.2">
      <c r="E255" s="1101" t="s">
        <v>8734</v>
      </c>
      <c r="F255" s="1101" t="s">
        <v>8688</v>
      </c>
      <c r="G255" s="847" t="s">
        <v>60</v>
      </c>
      <c r="H255" s="847" t="s">
        <v>148</v>
      </c>
      <c r="I255" s="847" t="s">
        <v>3615</v>
      </c>
      <c r="J255" s="269" t="s">
        <v>3846</v>
      </c>
      <c r="K255" s="269" t="s">
        <v>3846</v>
      </c>
      <c r="L255" s="269">
        <v>2013</v>
      </c>
      <c r="M255" s="870">
        <v>44267</v>
      </c>
      <c r="N255" s="870">
        <v>44561</v>
      </c>
      <c r="O255" s="269" t="s">
        <v>4318</v>
      </c>
      <c r="P255" s="269" t="s">
        <v>4513</v>
      </c>
      <c r="Q255" s="269" t="s">
        <v>481</v>
      </c>
      <c r="R255" s="269" t="s">
        <v>481</v>
      </c>
      <c r="S255" s="269" t="s">
        <v>5045</v>
      </c>
      <c r="T255" s="269" t="s">
        <v>5204</v>
      </c>
      <c r="U255" s="269" t="s">
        <v>481</v>
      </c>
      <c r="V255" s="269" t="s">
        <v>481</v>
      </c>
      <c r="W255" s="269"/>
      <c r="X255" s="269"/>
      <c r="Y255" s="269"/>
      <c r="Z255" s="269"/>
      <c r="AA255" s="269" t="s">
        <v>5516</v>
      </c>
      <c r="AB255" s="269" t="s">
        <v>5516</v>
      </c>
      <c r="AC255" s="269" t="s">
        <v>5780</v>
      </c>
      <c r="AD255" s="269" t="s">
        <v>5921</v>
      </c>
      <c r="AE255" s="871">
        <v>1</v>
      </c>
      <c r="AF255" s="850">
        <f t="shared" si="26"/>
        <v>1</v>
      </c>
      <c r="AG255" s="850">
        <f t="shared" si="27"/>
        <v>0</v>
      </c>
      <c r="AH255" s="269"/>
      <c r="AI255" s="269"/>
      <c r="AJ255" s="269"/>
      <c r="AK255" s="269">
        <v>1</v>
      </c>
      <c r="AL255" s="224">
        <v>1</v>
      </c>
      <c r="AM255" s="224">
        <v>5.9999999999999995E-4</v>
      </c>
      <c r="AN255" s="269">
        <v>0</v>
      </c>
      <c r="AO255" s="269">
        <v>0</v>
      </c>
      <c r="AP255" s="269">
        <v>0</v>
      </c>
      <c r="AQ255" s="269">
        <v>0</v>
      </c>
      <c r="AR255" s="269">
        <v>0</v>
      </c>
      <c r="AS255" s="269">
        <v>0</v>
      </c>
      <c r="AT255" s="269"/>
      <c r="AU255" s="269"/>
      <c r="AV255" s="269"/>
      <c r="AW255" s="269"/>
      <c r="AX255" s="269"/>
      <c r="AY255" s="269" t="s">
        <v>451</v>
      </c>
      <c r="AZ255" s="269" t="s">
        <v>481</v>
      </c>
      <c r="BA255" s="269" t="s">
        <v>481</v>
      </c>
      <c r="BB255" s="269">
        <v>0</v>
      </c>
      <c r="BC255" s="269">
        <v>1.02</v>
      </c>
      <c r="BD255" s="269">
        <v>8.0000000000000004E-4</v>
      </c>
      <c r="BE255" s="269">
        <v>35</v>
      </c>
      <c r="BF255" s="269">
        <v>35</v>
      </c>
      <c r="BG255" s="269">
        <v>12</v>
      </c>
      <c r="BH255" s="269">
        <v>0</v>
      </c>
      <c r="BI255" s="269">
        <v>0</v>
      </c>
      <c r="BJ255" s="269">
        <v>0</v>
      </c>
      <c r="BK255" s="269">
        <v>0</v>
      </c>
      <c r="BL255" s="269">
        <v>0</v>
      </c>
      <c r="BM255" s="269">
        <v>0</v>
      </c>
      <c r="BN255" s="269">
        <v>0</v>
      </c>
      <c r="BO255" s="269">
        <v>3</v>
      </c>
      <c r="BP255" s="269">
        <v>2</v>
      </c>
      <c r="BQ255" s="269">
        <v>0</v>
      </c>
      <c r="BR255" s="269">
        <v>2</v>
      </c>
      <c r="BS255" s="269">
        <v>0</v>
      </c>
      <c r="BT255" s="269">
        <v>0</v>
      </c>
      <c r="BU255" s="269">
        <v>0</v>
      </c>
      <c r="BV255" s="269">
        <v>0</v>
      </c>
      <c r="BW255" s="269">
        <v>0</v>
      </c>
      <c r="BX255" s="269">
        <v>0</v>
      </c>
      <c r="BY255" s="269">
        <v>0</v>
      </c>
      <c r="BZ255" s="269">
        <v>3</v>
      </c>
      <c r="CA255" s="269">
        <v>2</v>
      </c>
      <c r="CB255" s="269">
        <v>0</v>
      </c>
      <c r="CC255" s="836">
        <v>12</v>
      </c>
      <c r="CD255" s="855">
        <f t="shared" si="28"/>
        <v>12</v>
      </c>
      <c r="CE255" s="855">
        <f t="shared" si="29"/>
        <v>0</v>
      </c>
      <c r="CF255" s="269">
        <v>2</v>
      </c>
      <c r="CG255" s="269" t="s">
        <v>481</v>
      </c>
      <c r="CH255" s="269" t="s">
        <v>481</v>
      </c>
      <c r="CI255" s="269"/>
      <c r="CJ255" s="269">
        <v>47.055</v>
      </c>
      <c r="CK255" s="269" t="s">
        <v>6353</v>
      </c>
      <c r="CL255" s="269" t="s">
        <v>451</v>
      </c>
      <c r="CM255" s="269" t="s">
        <v>481</v>
      </c>
      <c r="CN255" s="269" t="s">
        <v>481</v>
      </c>
      <c r="CO255" s="269" t="s">
        <v>481</v>
      </c>
      <c r="CP255" s="269" t="s">
        <v>481</v>
      </c>
      <c r="CQ255" s="269">
        <v>3</v>
      </c>
      <c r="CR255" s="269" t="s">
        <v>451</v>
      </c>
      <c r="CS255" s="269" t="s">
        <v>481</v>
      </c>
      <c r="CT255" s="269" t="s">
        <v>481</v>
      </c>
      <c r="CU255" s="269" t="s">
        <v>451</v>
      </c>
      <c r="CV255" s="269" t="s">
        <v>481</v>
      </c>
      <c r="CW255" s="269" t="s">
        <v>481</v>
      </c>
      <c r="CX255" s="269" t="s">
        <v>451</v>
      </c>
      <c r="CY255" s="269" t="s">
        <v>481</v>
      </c>
      <c r="CZ255" s="269" t="s">
        <v>481</v>
      </c>
      <c r="DA255" s="269" t="s">
        <v>451</v>
      </c>
      <c r="DB255" s="269" t="s">
        <v>481</v>
      </c>
      <c r="DC255" s="269" t="s">
        <v>481</v>
      </c>
      <c r="DD255" s="269" t="s">
        <v>451</v>
      </c>
      <c r="DE255" s="269" t="s">
        <v>481</v>
      </c>
      <c r="DF255" s="269" t="s">
        <v>481</v>
      </c>
      <c r="DG255" s="269" t="s">
        <v>451</v>
      </c>
      <c r="DH255" s="269" t="s">
        <v>481</v>
      </c>
      <c r="DI255" s="269" t="s">
        <v>481</v>
      </c>
      <c r="DJ255" s="269" t="s">
        <v>451</v>
      </c>
      <c r="DK255" s="269" t="s">
        <v>481</v>
      </c>
      <c r="DL255" s="269" t="s">
        <v>481</v>
      </c>
      <c r="DM255" s="269" t="s">
        <v>6699</v>
      </c>
      <c r="DN255" s="269" t="s">
        <v>6722</v>
      </c>
      <c r="DO255" s="269">
        <v>35</v>
      </c>
      <c r="DP255" s="269" t="s">
        <v>451</v>
      </c>
      <c r="DQ255" s="269" t="s">
        <v>481</v>
      </c>
      <c r="DR255" s="269" t="s">
        <v>481</v>
      </c>
      <c r="DS255" s="269" t="s">
        <v>451</v>
      </c>
      <c r="DT255" s="269" t="s">
        <v>481</v>
      </c>
      <c r="DU255" s="269" t="s">
        <v>481</v>
      </c>
      <c r="DV255" s="269" t="s">
        <v>451</v>
      </c>
      <c r="DW255" s="269" t="s">
        <v>481</v>
      </c>
      <c r="DX255" s="269" t="s">
        <v>481</v>
      </c>
      <c r="DY255" s="269" t="s">
        <v>451</v>
      </c>
      <c r="DZ255" s="269" t="s">
        <v>481</v>
      </c>
      <c r="EA255" s="269" t="s">
        <v>481</v>
      </c>
      <c r="EB255" s="269" t="s">
        <v>451</v>
      </c>
      <c r="EC255" s="269" t="s">
        <v>481</v>
      </c>
      <c r="ED255" s="269" t="s">
        <v>481</v>
      </c>
      <c r="EE255" s="269" t="s">
        <v>451</v>
      </c>
      <c r="EF255" s="269" t="s">
        <v>481</v>
      </c>
      <c r="EG255" s="269" t="s">
        <v>481</v>
      </c>
      <c r="EH255" s="269" t="s">
        <v>6857</v>
      </c>
      <c r="EI255" s="269" t="s">
        <v>623</v>
      </c>
      <c r="EJ255" s="269">
        <v>8</v>
      </c>
      <c r="EK255" s="269" t="s">
        <v>451</v>
      </c>
      <c r="EL255" s="269" t="s">
        <v>481</v>
      </c>
      <c r="EM255" s="269" t="s">
        <v>481</v>
      </c>
      <c r="EN255" s="269"/>
      <c r="EO255" s="269"/>
      <c r="EP255" s="269"/>
      <c r="EQ255" s="269" t="s">
        <v>451</v>
      </c>
      <c r="ER255" s="269" t="s">
        <v>481</v>
      </c>
      <c r="ES255" s="269" t="s">
        <v>481</v>
      </c>
      <c r="ET255" s="269" t="s">
        <v>7156</v>
      </c>
      <c r="EU255" s="269" t="s">
        <v>7224</v>
      </c>
      <c r="EV255" s="269" t="s">
        <v>7311</v>
      </c>
      <c r="EW255" s="269" t="s">
        <v>481</v>
      </c>
      <c r="EX255" s="269" t="s">
        <v>7476</v>
      </c>
      <c r="EY255" s="269">
        <v>35</v>
      </c>
      <c r="EZ255" s="269">
        <v>35</v>
      </c>
      <c r="FA255" s="269" t="s">
        <v>7679</v>
      </c>
      <c r="FB255" s="269" t="s">
        <v>7914</v>
      </c>
      <c r="FC255" s="269" t="s">
        <v>8152</v>
      </c>
      <c r="FD255" s="269"/>
      <c r="FE255" s="269"/>
      <c r="FF255" s="269"/>
    </row>
    <row r="256" spans="5:162" ht="51" customHeight="1" x14ac:dyDescent="0.2">
      <c r="E256" s="1101" t="s">
        <v>8723</v>
      </c>
      <c r="F256" s="1101" t="s">
        <v>8688</v>
      </c>
      <c r="G256" s="847" t="s">
        <v>60</v>
      </c>
      <c r="H256" s="847" t="s">
        <v>148</v>
      </c>
      <c r="I256" s="847" t="s">
        <v>3616</v>
      </c>
      <c r="J256" s="269" t="s">
        <v>3847</v>
      </c>
      <c r="K256" s="269" t="s">
        <v>3948</v>
      </c>
      <c r="L256" s="269">
        <v>2021</v>
      </c>
      <c r="M256" s="870" t="s">
        <v>4056</v>
      </c>
      <c r="N256" s="870" t="s">
        <v>4163</v>
      </c>
      <c r="O256" s="269" t="s">
        <v>4319</v>
      </c>
      <c r="P256" s="269" t="s">
        <v>4514</v>
      </c>
      <c r="Q256" s="269" t="s">
        <v>4713</v>
      </c>
      <c r="R256" s="269" t="s">
        <v>4866</v>
      </c>
      <c r="S256" s="269" t="s">
        <v>5046</v>
      </c>
      <c r="T256" s="269" t="s">
        <v>5205</v>
      </c>
      <c r="U256" s="269" t="s">
        <v>5301</v>
      </c>
      <c r="V256" s="269" t="s">
        <v>5355</v>
      </c>
      <c r="W256" s="269"/>
      <c r="X256" s="269"/>
      <c r="Y256" s="269"/>
      <c r="Z256" s="269"/>
      <c r="AA256" s="269" t="s">
        <v>5517</v>
      </c>
      <c r="AB256" s="269" t="s">
        <v>5669</v>
      </c>
      <c r="AC256" s="269" t="s">
        <v>455</v>
      </c>
      <c r="AD256" s="269" t="s">
        <v>5922</v>
      </c>
      <c r="AE256" s="871">
        <v>0.498</v>
      </c>
      <c r="AF256" s="850">
        <f t="shared" si="26"/>
        <v>0.498</v>
      </c>
      <c r="AG256" s="850">
        <f t="shared" si="27"/>
        <v>0</v>
      </c>
      <c r="AH256" s="269"/>
      <c r="AI256" s="269"/>
      <c r="AJ256" s="269"/>
      <c r="AK256" s="269">
        <v>0.23100000000000001</v>
      </c>
      <c r="AL256" s="224">
        <v>0.41539999999999999</v>
      </c>
      <c r="AM256" s="224">
        <v>5.0000000000000001E-4</v>
      </c>
      <c r="AN256" s="269">
        <v>0</v>
      </c>
      <c r="AO256" s="269">
        <v>0</v>
      </c>
      <c r="AP256" s="872">
        <v>0</v>
      </c>
      <c r="AQ256" s="269">
        <v>0.08</v>
      </c>
      <c r="AR256" s="269">
        <v>0.187</v>
      </c>
      <c r="AS256" s="872">
        <v>0.26519999999999999</v>
      </c>
      <c r="AT256" s="872"/>
      <c r="AU256" s="872"/>
      <c r="AV256" s="872"/>
      <c r="AW256" s="872"/>
      <c r="AX256" s="872"/>
      <c r="AY256" s="269" t="s">
        <v>489</v>
      </c>
      <c r="AZ256" s="269" t="s">
        <v>6033</v>
      </c>
      <c r="BA256" s="269" t="s">
        <v>5355</v>
      </c>
      <c r="BB256" s="269" t="s">
        <v>6109</v>
      </c>
      <c r="BC256" s="269">
        <v>0.25</v>
      </c>
      <c r="BD256" s="872">
        <v>5.9999999999999995E-4</v>
      </c>
      <c r="BE256" s="269">
        <v>4</v>
      </c>
      <c r="BF256" s="269">
        <v>4</v>
      </c>
      <c r="BG256" s="269">
        <v>4</v>
      </c>
      <c r="BH256" s="269"/>
      <c r="BI256" s="269"/>
      <c r="BJ256" s="269"/>
      <c r="BK256" s="269"/>
      <c r="BL256" s="269"/>
      <c r="BM256" s="269">
        <v>1</v>
      </c>
      <c r="BN256" s="269"/>
      <c r="BO256" s="269"/>
      <c r="BP256" s="269">
        <v>2</v>
      </c>
      <c r="BQ256" s="269"/>
      <c r="BR256" s="269"/>
      <c r="BS256" s="269"/>
      <c r="BT256" s="269"/>
      <c r="BU256" s="269"/>
      <c r="BV256" s="269"/>
      <c r="BW256" s="269"/>
      <c r="BX256" s="269"/>
      <c r="BY256" s="269"/>
      <c r="BZ256" s="269">
        <v>1</v>
      </c>
      <c r="CA256" s="269"/>
      <c r="CB256" s="269"/>
      <c r="CC256" s="269">
        <v>4</v>
      </c>
      <c r="CD256" s="855">
        <f t="shared" si="28"/>
        <v>4</v>
      </c>
      <c r="CE256" s="855">
        <f t="shared" si="29"/>
        <v>0</v>
      </c>
      <c r="CF256" s="269">
        <v>0.73299999999999998</v>
      </c>
      <c r="CG256" s="269" t="s">
        <v>6200</v>
      </c>
      <c r="CH256" s="269" t="s">
        <v>736</v>
      </c>
      <c r="CI256" s="269" t="s">
        <v>6285</v>
      </c>
      <c r="CJ256" s="269" t="s">
        <v>6293</v>
      </c>
      <c r="CK256" s="269" t="s">
        <v>6354</v>
      </c>
      <c r="CL256" s="269" t="s">
        <v>451</v>
      </c>
      <c r="CM256" s="269" t="s">
        <v>481</v>
      </c>
      <c r="CN256" s="269" t="s">
        <v>481</v>
      </c>
      <c r="CO256" s="269" t="s">
        <v>481</v>
      </c>
      <c r="CP256" s="269" t="s">
        <v>481</v>
      </c>
      <c r="CQ256" s="269">
        <v>2</v>
      </c>
      <c r="CR256" s="269" t="s">
        <v>492</v>
      </c>
      <c r="CS256" s="269" t="s">
        <v>481</v>
      </c>
      <c r="CT256" s="269" t="s">
        <v>481</v>
      </c>
      <c r="CU256" s="269" t="s">
        <v>489</v>
      </c>
      <c r="CV256" s="269" t="s">
        <v>6573</v>
      </c>
      <c r="CW256" s="269" t="s">
        <v>6621</v>
      </c>
      <c r="CX256" s="269" t="s">
        <v>492</v>
      </c>
      <c r="CY256" s="269" t="s">
        <v>481</v>
      </c>
      <c r="CZ256" s="269" t="s">
        <v>481</v>
      </c>
      <c r="DA256" s="269" t="s">
        <v>492</v>
      </c>
      <c r="DB256" s="269" t="s">
        <v>481</v>
      </c>
      <c r="DC256" s="269" t="s">
        <v>481</v>
      </c>
      <c r="DD256" s="269" t="s">
        <v>492</v>
      </c>
      <c r="DE256" s="269" t="s">
        <v>481</v>
      </c>
      <c r="DF256" s="269" t="s">
        <v>481</v>
      </c>
      <c r="DG256" s="269" t="s">
        <v>492</v>
      </c>
      <c r="DH256" s="269" t="s">
        <v>481</v>
      </c>
      <c r="DI256" s="269" t="s">
        <v>481</v>
      </c>
      <c r="DJ256" s="269" t="s">
        <v>492</v>
      </c>
      <c r="DK256" s="269" t="s">
        <v>481</v>
      </c>
      <c r="DL256" s="269" t="s">
        <v>481</v>
      </c>
      <c r="DM256" s="269" t="s">
        <v>492</v>
      </c>
      <c r="DN256" s="269" t="s">
        <v>481</v>
      </c>
      <c r="DO256" s="269" t="s">
        <v>481</v>
      </c>
      <c r="DP256" s="269" t="s">
        <v>492</v>
      </c>
      <c r="DQ256" s="269" t="s">
        <v>481</v>
      </c>
      <c r="DR256" s="269" t="s">
        <v>481</v>
      </c>
      <c r="DS256" s="269" t="s">
        <v>492</v>
      </c>
      <c r="DT256" s="269" t="s">
        <v>481</v>
      </c>
      <c r="DU256" s="269" t="s">
        <v>481</v>
      </c>
      <c r="DV256" s="269" t="s">
        <v>492</v>
      </c>
      <c r="DW256" s="269" t="s">
        <v>481</v>
      </c>
      <c r="DX256" s="269" t="s">
        <v>481</v>
      </c>
      <c r="DY256" s="269" t="s">
        <v>492</v>
      </c>
      <c r="DZ256" s="269" t="s">
        <v>481</v>
      </c>
      <c r="EA256" s="269" t="s">
        <v>481</v>
      </c>
      <c r="EB256" s="269" t="s">
        <v>492</v>
      </c>
      <c r="EC256" s="269" t="s">
        <v>481</v>
      </c>
      <c r="ED256" s="269" t="s">
        <v>481</v>
      </c>
      <c r="EE256" s="269" t="s">
        <v>492</v>
      </c>
      <c r="EF256" s="269" t="s">
        <v>481</v>
      </c>
      <c r="EG256" s="269" t="s">
        <v>481</v>
      </c>
      <c r="EH256" s="269" t="s">
        <v>489</v>
      </c>
      <c r="EI256" s="269" t="s">
        <v>6891</v>
      </c>
      <c r="EJ256" s="269">
        <v>9</v>
      </c>
      <c r="EK256" s="269" t="s">
        <v>492</v>
      </c>
      <c r="EL256" s="269" t="s">
        <v>481</v>
      </c>
      <c r="EM256" s="269" t="s">
        <v>481</v>
      </c>
      <c r="EN256" s="269"/>
      <c r="EO256" s="269"/>
      <c r="EP256" s="269"/>
      <c r="EQ256" s="269" t="s">
        <v>492</v>
      </c>
      <c r="ER256" s="269" t="s">
        <v>481</v>
      </c>
      <c r="ES256" s="269" t="s">
        <v>7025</v>
      </c>
      <c r="ET256" s="269" t="s">
        <v>7157</v>
      </c>
      <c r="EU256" s="269" t="s">
        <v>7225</v>
      </c>
      <c r="EV256" s="269" t="s">
        <v>7312</v>
      </c>
      <c r="EW256" s="269" t="s">
        <v>492</v>
      </c>
      <c r="EX256" s="269" t="s">
        <v>7477</v>
      </c>
      <c r="EY256" s="269">
        <v>18</v>
      </c>
      <c r="EZ256" s="269">
        <v>18</v>
      </c>
      <c r="FA256" s="269" t="s">
        <v>7680</v>
      </c>
      <c r="FB256" s="269" t="s">
        <v>7915</v>
      </c>
      <c r="FC256" s="269" t="s">
        <v>8153</v>
      </c>
      <c r="FD256" s="269" t="s">
        <v>8281</v>
      </c>
      <c r="FE256" s="269" t="s">
        <v>8325</v>
      </c>
      <c r="FF256" s="269" t="s">
        <v>8369</v>
      </c>
    </row>
    <row r="257" spans="5:162" ht="52" customHeight="1" x14ac:dyDescent="0.2">
      <c r="E257" s="1101" t="s">
        <v>8723</v>
      </c>
      <c r="F257" s="1101" t="s">
        <v>8688</v>
      </c>
      <c r="G257" s="847" t="s">
        <v>60</v>
      </c>
      <c r="H257" s="847" t="s">
        <v>148</v>
      </c>
      <c r="I257" s="847" t="s">
        <v>3617</v>
      </c>
      <c r="J257" s="269" t="s">
        <v>3848</v>
      </c>
      <c r="K257" s="269" t="s">
        <v>3949</v>
      </c>
      <c r="L257" s="269">
        <v>2021</v>
      </c>
      <c r="M257" s="870">
        <v>44236</v>
      </c>
      <c r="N257" s="870">
        <v>44561</v>
      </c>
      <c r="O257" s="269" t="s">
        <v>481</v>
      </c>
      <c r="P257" s="269" t="s">
        <v>481</v>
      </c>
      <c r="Q257" s="269" t="s">
        <v>4714</v>
      </c>
      <c r="R257" s="269" t="s">
        <v>4867</v>
      </c>
      <c r="S257" s="269" t="s">
        <v>736</v>
      </c>
      <c r="T257" s="269" t="s">
        <v>736</v>
      </c>
      <c r="U257" s="269" t="s">
        <v>736</v>
      </c>
      <c r="V257" s="269" t="s">
        <v>736</v>
      </c>
      <c r="W257" s="269"/>
      <c r="X257" s="269"/>
      <c r="Y257" s="269"/>
      <c r="Z257" s="269"/>
      <c r="AA257" s="269" t="s">
        <v>5518</v>
      </c>
      <c r="AB257" s="269" t="s">
        <v>5518</v>
      </c>
      <c r="AC257" s="269" t="s">
        <v>5781</v>
      </c>
      <c r="AD257" s="269" t="s">
        <v>5518</v>
      </c>
      <c r="AE257" s="871">
        <v>0.56099999999999994</v>
      </c>
      <c r="AF257" s="850">
        <f t="shared" si="26"/>
        <v>0.56099999999999994</v>
      </c>
      <c r="AG257" s="850">
        <f t="shared" si="27"/>
        <v>0</v>
      </c>
      <c r="AH257" s="269"/>
      <c r="AI257" s="269"/>
      <c r="AJ257" s="269"/>
      <c r="AK257" s="269">
        <v>0.48399999999999999</v>
      </c>
      <c r="AL257" s="224">
        <v>0.86274509803921573</v>
      </c>
      <c r="AM257" s="224">
        <v>3.7908496732026141E-3</v>
      </c>
      <c r="AN257" s="269">
        <v>0</v>
      </c>
      <c r="AO257" s="269">
        <v>0</v>
      </c>
      <c r="AP257" s="269">
        <v>0</v>
      </c>
      <c r="AQ257" s="269">
        <v>0</v>
      </c>
      <c r="AR257" s="269">
        <v>7.6999999999999999E-2</v>
      </c>
      <c r="AS257" s="269">
        <v>0</v>
      </c>
      <c r="AT257" s="269"/>
      <c r="AU257" s="269"/>
      <c r="AV257" s="269"/>
      <c r="AW257" s="269"/>
      <c r="AX257" s="269"/>
      <c r="AY257" s="269" t="s">
        <v>457</v>
      </c>
      <c r="AZ257" s="269" t="s">
        <v>736</v>
      </c>
      <c r="BA257" s="269" t="s">
        <v>837</v>
      </c>
      <c r="BB257" s="269" t="s">
        <v>837</v>
      </c>
      <c r="BC257" s="269">
        <v>4</v>
      </c>
      <c r="BD257" s="269">
        <v>2.5477707006369428E-2</v>
      </c>
      <c r="BE257" s="269">
        <v>1</v>
      </c>
      <c r="BF257" s="269">
        <v>1</v>
      </c>
      <c r="BG257" s="269">
        <v>1</v>
      </c>
      <c r="BH257" s="269"/>
      <c r="BI257" s="269"/>
      <c r="BJ257" s="269"/>
      <c r="BK257" s="269"/>
      <c r="BL257" s="269"/>
      <c r="BM257" s="269"/>
      <c r="BN257" s="269"/>
      <c r="BO257" s="269"/>
      <c r="BP257" s="269"/>
      <c r="BQ257" s="269">
        <v>1</v>
      </c>
      <c r="BR257" s="269"/>
      <c r="BS257" s="269"/>
      <c r="BT257" s="269"/>
      <c r="BU257" s="269"/>
      <c r="BV257" s="269"/>
      <c r="BW257" s="269"/>
      <c r="BX257" s="269"/>
      <c r="BY257" s="269"/>
      <c r="BZ257" s="269"/>
      <c r="CA257" s="269"/>
      <c r="CB257" s="269"/>
      <c r="CC257" s="836">
        <v>1</v>
      </c>
      <c r="CD257" s="855">
        <f t="shared" si="28"/>
        <v>1</v>
      </c>
      <c r="CE257" s="855">
        <f t="shared" si="29"/>
        <v>0</v>
      </c>
      <c r="CF257" s="269">
        <v>1.103</v>
      </c>
      <c r="CG257" s="269" t="s">
        <v>6201</v>
      </c>
      <c r="CH257" s="269" t="s">
        <v>6272</v>
      </c>
      <c r="CI257" s="269">
        <v>1.25</v>
      </c>
      <c r="CJ257" s="269">
        <v>88.426000000000002</v>
      </c>
      <c r="CK257" s="269" t="s">
        <v>6353</v>
      </c>
      <c r="CL257" s="269" t="s">
        <v>451</v>
      </c>
      <c r="CM257" s="269" t="s">
        <v>481</v>
      </c>
      <c r="CN257" s="269" t="s">
        <v>481</v>
      </c>
      <c r="CO257" s="269" t="s">
        <v>481</v>
      </c>
      <c r="CP257" s="269" t="s">
        <v>481</v>
      </c>
      <c r="CQ257" s="269">
        <v>3</v>
      </c>
      <c r="CR257" s="269" t="s">
        <v>6456</v>
      </c>
      <c r="CS257" s="269" t="s">
        <v>6497</v>
      </c>
      <c r="CT257" s="269">
        <v>129</v>
      </c>
      <c r="CU257" s="269" t="s">
        <v>457</v>
      </c>
      <c r="CV257" s="269" t="s">
        <v>6574</v>
      </c>
      <c r="CW257" s="269">
        <v>129</v>
      </c>
      <c r="CX257" s="269" t="s">
        <v>457</v>
      </c>
      <c r="CY257" s="269" t="s">
        <v>6644</v>
      </c>
      <c r="CZ257" s="269">
        <v>129</v>
      </c>
      <c r="DA257" s="269" t="s">
        <v>451</v>
      </c>
      <c r="DB257" s="269" t="s">
        <v>481</v>
      </c>
      <c r="DC257" s="269" t="s">
        <v>481</v>
      </c>
      <c r="DD257" s="269" t="s">
        <v>451</v>
      </c>
      <c r="DE257" s="269" t="s">
        <v>481</v>
      </c>
      <c r="DF257" s="269" t="s">
        <v>481</v>
      </c>
      <c r="DG257" s="269" t="s">
        <v>451</v>
      </c>
      <c r="DH257" s="269" t="s">
        <v>481</v>
      </c>
      <c r="DI257" s="269" t="s">
        <v>481</v>
      </c>
      <c r="DJ257" s="269" t="s">
        <v>451</v>
      </c>
      <c r="DK257" s="269" t="s">
        <v>481</v>
      </c>
      <c r="DL257" s="269" t="s">
        <v>481</v>
      </c>
      <c r="DM257" s="269" t="s">
        <v>451</v>
      </c>
      <c r="DN257" s="269" t="s">
        <v>481</v>
      </c>
      <c r="DO257" s="269" t="s">
        <v>481</v>
      </c>
      <c r="DP257" s="269" t="s">
        <v>451</v>
      </c>
      <c r="DQ257" s="269" t="s">
        <v>481</v>
      </c>
      <c r="DR257" s="269" t="s">
        <v>481</v>
      </c>
      <c r="DS257" s="269" t="s">
        <v>451</v>
      </c>
      <c r="DT257" s="269" t="s">
        <v>481</v>
      </c>
      <c r="DU257" s="269" t="s">
        <v>481</v>
      </c>
      <c r="DV257" s="269" t="s">
        <v>451</v>
      </c>
      <c r="DW257" s="269" t="s">
        <v>481</v>
      </c>
      <c r="DX257" s="269" t="s">
        <v>481</v>
      </c>
      <c r="DY257" s="269" t="s">
        <v>451</v>
      </c>
      <c r="DZ257" s="269" t="s">
        <v>481</v>
      </c>
      <c r="EA257" s="269" t="s">
        <v>481</v>
      </c>
      <c r="EB257" s="269" t="s">
        <v>451</v>
      </c>
      <c r="EC257" s="269" t="s">
        <v>481</v>
      </c>
      <c r="ED257" s="269" t="s">
        <v>481</v>
      </c>
      <c r="EE257" s="269" t="s">
        <v>451</v>
      </c>
      <c r="EF257" s="269" t="s">
        <v>481</v>
      </c>
      <c r="EG257" s="269" t="s">
        <v>481</v>
      </c>
      <c r="EH257" s="269" t="s">
        <v>451</v>
      </c>
      <c r="EI257" s="269" t="s">
        <v>481</v>
      </c>
      <c r="EJ257" s="269" t="s">
        <v>481</v>
      </c>
      <c r="EK257" s="269" t="s">
        <v>451</v>
      </c>
      <c r="EL257" s="269" t="s">
        <v>481</v>
      </c>
      <c r="EM257" s="269" t="s">
        <v>481</v>
      </c>
      <c r="EN257" s="269"/>
      <c r="EO257" s="269"/>
      <c r="EP257" s="269"/>
      <c r="EQ257" s="269" t="s">
        <v>451</v>
      </c>
      <c r="ER257" s="269" t="s">
        <v>451</v>
      </c>
      <c r="ES257" s="269" t="s">
        <v>4867</v>
      </c>
      <c r="ET257" s="269" t="s">
        <v>7158</v>
      </c>
      <c r="EU257" s="269" t="s">
        <v>451</v>
      </c>
      <c r="EV257" s="269" t="s">
        <v>7313</v>
      </c>
      <c r="EW257" s="269" t="s">
        <v>7404</v>
      </c>
      <c r="EX257" s="269" t="s">
        <v>7478</v>
      </c>
      <c r="EY257" s="269">
        <v>269</v>
      </c>
      <c r="EZ257" s="269">
        <v>1593</v>
      </c>
      <c r="FA257" s="269" t="s">
        <v>7681</v>
      </c>
      <c r="FB257" s="269" t="s">
        <v>7916</v>
      </c>
      <c r="FC257" s="269" t="s">
        <v>8154</v>
      </c>
      <c r="FD257" s="269" t="s">
        <v>8282</v>
      </c>
      <c r="FE257" s="269" t="s">
        <v>8326</v>
      </c>
      <c r="FF257" s="269" t="s">
        <v>8370</v>
      </c>
    </row>
    <row r="258" spans="5:162" ht="52" customHeight="1" x14ac:dyDescent="0.2">
      <c r="E258" s="1101" t="s">
        <v>8717</v>
      </c>
      <c r="F258" s="1101" t="s">
        <v>8688</v>
      </c>
      <c r="G258" s="847" t="s">
        <v>60</v>
      </c>
      <c r="H258" s="847" t="s">
        <v>148</v>
      </c>
      <c r="I258" s="834" t="s">
        <v>3618</v>
      </c>
      <c r="J258" s="269" t="s">
        <v>3849</v>
      </c>
      <c r="K258" s="269" t="s">
        <v>3950</v>
      </c>
      <c r="L258" s="269">
        <v>2020</v>
      </c>
      <c r="M258" s="870" t="s">
        <v>4057</v>
      </c>
      <c r="N258" s="870">
        <v>44561</v>
      </c>
      <c r="O258" s="269" t="s">
        <v>4320</v>
      </c>
      <c r="P258" s="269" t="s">
        <v>4515</v>
      </c>
      <c r="Q258" s="269" t="s">
        <v>481</v>
      </c>
      <c r="R258" s="269" t="s">
        <v>481</v>
      </c>
      <c r="S258" s="269" t="s">
        <v>736</v>
      </c>
      <c r="T258" s="269" t="s">
        <v>736</v>
      </c>
      <c r="U258" s="269" t="s">
        <v>736</v>
      </c>
      <c r="V258" s="269" t="s">
        <v>736</v>
      </c>
      <c r="W258" s="269"/>
      <c r="X258" s="269"/>
      <c r="Y258" s="269"/>
      <c r="Z258" s="269"/>
      <c r="AA258" s="269" t="s">
        <v>5518</v>
      </c>
      <c r="AB258" s="269" t="s">
        <v>5518</v>
      </c>
      <c r="AC258" s="269" t="s">
        <v>5781</v>
      </c>
      <c r="AD258" s="269" t="s">
        <v>5518</v>
      </c>
      <c r="AE258" s="871">
        <v>2.4</v>
      </c>
      <c r="AF258" s="850">
        <f t="shared" si="26"/>
        <v>2.4</v>
      </c>
      <c r="AG258" s="850">
        <f t="shared" si="27"/>
        <v>0</v>
      </c>
      <c r="AH258" s="269"/>
      <c r="AI258" s="269"/>
      <c r="AJ258" s="269"/>
      <c r="AK258" s="269">
        <v>2.4</v>
      </c>
      <c r="AL258" s="224">
        <v>1</v>
      </c>
      <c r="AM258" s="224">
        <v>1.4260249554367201E-2</v>
      </c>
      <c r="AN258" s="269">
        <v>0</v>
      </c>
      <c r="AO258" s="269">
        <v>0</v>
      </c>
      <c r="AP258" s="269">
        <v>0</v>
      </c>
      <c r="AQ258" s="269">
        <v>0</v>
      </c>
      <c r="AR258" s="269">
        <v>0</v>
      </c>
      <c r="AS258" s="269">
        <v>0</v>
      </c>
      <c r="AT258" s="269"/>
      <c r="AU258" s="269"/>
      <c r="AV258" s="269"/>
      <c r="AW258" s="269"/>
      <c r="AX258" s="269"/>
      <c r="AY258" s="269" t="s">
        <v>457</v>
      </c>
      <c r="AZ258" s="269" t="s">
        <v>736</v>
      </c>
      <c r="BA258" s="269" t="s">
        <v>837</v>
      </c>
      <c r="BB258" s="269" t="s">
        <v>809</v>
      </c>
      <c r="BC258" s="269">
        <v>0</v>
      </c>
      <c r="BD258" s="269">
        <v>0</v>
      </c>
      <c r="BE258" s="269">
        <v>57</v>
      </c>
      <c r="BF258" s="269">
        <v>52</v>
      </c>
      <c r="BG258" s="269">
        <v>8</v>
      </c>
      <c r="BH258" s="269"/>
      <c r="BI258" s="269"/>
      <c r="BJ258" s="269"/>
      <c r="BK258" s="269"/>
      <c r="BL258" s="269"/>
      <c r="BM258" s="269"/>
      <c r="BN258" s="269"/>
      <c r="BO258" s="269"/>
      <c r="BP258" s="269"/>
      <c r="BQ258" s="269">
        <v>8</v>
      </c>
      <c r="BR258" s="269"/>
      <c r="BS258" s="269"/>
      <c r="BT258" s="269"/>
      <c r="BU258" s="269"/>
      <c r="BV258" s="269"/>
      <c r="BW258" s="269"/>
      <c r="BX258" s="269"/>
      <c r="BY258" s="269"/>
      <c r="BZ258" s="269"/>
      <c r="CA258" s="269"/>
      <c r="CB258" s="269"/>
      <c r="CC258" s="836">
        <v>8</v>
      </c>
      <c r="CD258" s="855">
        <f t="shared" si="28"/>
        <v>8</v>
      </c>
      <c r="CE258" s="855">
        <f t="shared" si="29"/>
        <v>0</v>
      </c>
      <c r="CF258" s="269">
        <v>4.0830000000000002</v>
      </c>
      <c r="CG258" s="269" t="s">
        <v>6202</v>
      </c>
      <c r="CH258" s="269" t="s">
        <v>6273</v>
      </c>
      <c r="CI258" s="269">
        <v>4.62</v>
      </c>
      <c r="CJ258" s="269">
        <v>88.426000000000002</v>
      </c>
      <c r="CK258" s="269" t="s">
        <v>6353</v>
      </c>
      <c r="CL258" s="269" t="s">
        <v>451</v>
      </c>
      <c r="CM258" s="269" t="s">
        <v>481</v>
      </c>
      <c r="CN258" s="269" t="s">
        <v>481</v>
      </c>
      <c r="CO258" s="269" t="s">
        <v>481</v>
      </c>
      <c r="CP258" s="269" t="s">
        <v>481</v>
      </c>
      <c r="CQ258" s="269">
        <v>3</v>
      </c>
      <c r="CR258" s="269" t="s">
        <v>451</v>
      </c>
      <c r="CS258" s="269" t="s">
        <v>481</v>
      </c>
      <c r="CT258" s="269" t="s">
        <v>481</v>
      </c>
      <c r="CU258" s="269" t="s">
        <v>6456</v>
      </c>
      <c r="CV258" s="269" t="s">
        <v>6575</v>
      </c>
      <c r="CW258" s="269">
        <v>1093</v>
      </c>
      <c r="CX258" s="269" t="s">
        <v>451</v>
      </c>
      <c r="CY258" s="269" t="s">
        <v>481</v>
      </c>
      <c r="CZ258" s="269" t="s">
        <v>481</v>
      </c>
      <c r="DA258" s="269" t="s">
        <v>451</v>
      </c>
      <c r="DB258" s="269" t="s">
        <v>481</v>
      </c>
      <c r="DC258" s="269" t="s">
        <v>481</v>
      </c>
      <c r="DD258" s="269" t="s">
        <v>451</v>
      </c>
      <c r="DE258" s="269" t="s">
        <v>481</v>
      </c>
      <c r="DF258" s="269" t="s">
        <v>481</v>
      </c>
      <c r="DG258" s="269" t="s">
        <v>451</v>
      </c>
      <c r="DH258" s="269" t="s">
        <v>481</v>
      </c>
      <c r="DI258" s="269" t="s">
        <v>481</v>
      </c>
      <c r="DJ258" s="269" t="s">
        <v>451</v>
      </c>
      <c r="DK258" s="269" t="s">
        <v>481</v>
      </c>
      <c r="DL258" s="269" t="s">
        <v>481</v>
      </c>
      <c r="DM258" s="269" t="s">
        <v>457</v>
      </c>
      <c r="DN258" s="269" t="s">
        <v>6723</v>
      </c>
      <c r="DO258" s="269">
        <v>57</v>
      </c>
      <c r="DP258" s="269" t="s">
        <v>457</v>
      </c>
      <c r="DQ258" s="269" t="s">
        <v>6754</v>
      </c>
      <c r="DR258" s="269">
        <v>13712</v>
      </c>
      <c r="DS258" s="269" t="s">
        <v>451</v>
      </c>
      <c r="DT258" s="269" t="s">
        <v>481</v>
      </c>
      <c r="DU258" s="269" t="s">
        <v>481</v>
      </c>
      <c r="DV258" s="269" t="s">
        <v>451</v>
      </c>
      <c r="DW258" s="269" t="s">
        <v>481</v>
      </c>
      <c r="DX258" s="269" t="s">
        <v>481</v>
      </c>
      <c r="DY258" s="269" t="s">
        <v>451</v>
      </c>
      <c r="DZ258" s="269" t="s">
        <v>481</v>
      </c>
      <c r="EA258" s="269" t="s">
        <v>481</v>
      </c>
      <c r="EB258" s="269" t="s">
        <v>451</v>
      </c>
      <c r="EC258" s="269" t="s">
        <v>481</v>
      </c>
      <c r="ED258" s="269" t="s">
        <v>481</v>
      </c>
      <c r="EE258" s="269" t="s">
        <v>457</v>
      </c>
      <c r="EF258" s="269" t="s">
        <v>6273</v>
      </c>
      <c r="EG258" s="269">
        <v>9</v>
      </c>
      <c r="EH258" s="269" t="s">
        <v>451</v>
      </c>
      <c r="EI258" s="269" t="s">
        <v>481</v>
      </c>
      <c r="EJ258" s="269" t="s">
        <v>481</v>
      </c>
      <c r="EK258" s="269" t="s">
        <v>451</v>
      </c>
      <c r="EL258" s="269" t="s">
        <v>481</v>
      </c>
      <c r="EM258" s="269" t="s">
        <v>481</v>
      </c>
      <c r="EN258" s="269"/>
      <c r="EO258" s="269"/>
      <c r="EP258" s="269"/>
      <c r="EQ258" s="269" t="s">
        <v>451</v>
      </c>
      <c r="ER258" s="269" t="s">
        <v>995</v>
      </c>
      <c r="ES258" s="269" t="s">
        <v>7026</v>
      </c>
      <c r="ET258" s="269" t="s">
        <v>7159</v>
      </c>
      <c r="EU258" s="269" t="s">
        <v>7026</v>
      </c>
      <c r="EV258" s="269" t="s">
        <v>7313</v>
      </c>
      <c r="EW258" s="269" t="s">
        <v>7404</v>
      </c>
      <c r="EX258" s="269" t="s">
        <v>7479</v>
      </c>
      <c r="EY258" s="269">
        <v>241</v>
      </c>
      <c r="EZ258" s="269">
        <v>1593</v>
      </c>
      <c r="FA258" s="269" t="s">
        <v>7681</v>
      </c>
      <c r="FB258" s="269" t="s">
        <v>7916</v>
      </c>
      <c r="FC258" s="269" t="s">
        <v>8154</v>
      </c>
      <c r="FD258" s="269" t="s">
        <v>8282</v>
      </c>
      <c r="FE258" s="269" t="s">
        <v>8326</v>
      </c>
      <c r="FF258" s="269" t="s">
        <v>8370</v>
      </c>
    </row>
    <row r="259" spans="5:162" ht="60" customHeight="1" x14ac:dyDescent="0.2">
      <c r="E259" s="1101" t="s">
        <v>8723</v>
      </c>
      <c r="F259" s="1101" t="s">
        <v>8688</v>
      </c>
      <c r="G259" s="847" t="s">
        <v>60</v>
      </c>
      <c r="H259" s="847" t="s">
        <v>148</v>
      </c>
      <c r="I259" s="834" t="s">
        <v>3619</v>
      </c>
      <c r="J259" s="269" t="s">
        <v>3850</v>
      </c>
      <c r="K259" s="269" t="s">
        <v>3951</v>
      </c>
      <c r="L259" s="269">
        <v>2021</v>
      </c>
      <c r="M259" s="870" t="s">
        <v>4058</v>
      </c>
      <c r="N259" s="870" t="s">
        <v>4164</v>
      </c>
      <c r="O259" s="269" t="s">
        <v>481</v>
      </c>
      <c r="P259" s="269" t="s">
        <v>481</v>
      </c>
      <c r="Q259" s="269" t="s">
        <v>4715</v>
      </c>
      <c r="R259" s="269" t="s">
        <v>4868</v>
      </c>
      <c r="S259" s="269" t="s">
        <v>5047</v>
      </c>
      <c r="T259" s="269" t="s">
        <v>5206</v>
      </c>
      <c r="U259" s="269" t="s">
        <v>481</v>
      </c>
      <c r="V259" s="269" t="s">
        <v>481</v>
      </c>
      <c r="W259" s="269"/>
      <c r="X259" s="269"/>
      <c r="Y259" s="269"/>
      <c r="Z259" s="269"/>
      <c r="AA259" s="269" t="s">
        <v>5519</v>
      </c>
      <c r="AB259" s="269" t="s">
        <v>5519</v>
      </c>
      <c r="AC259" s="269" t="s">
        <v>5782</v>
      </c>
      <c r="AD259" s="269" t="s">
        <v>5519</v>
      </c>
      <c r="AE259" s="871">
        <v>2.5</v>
      </c>
      <c r="AF259" s="850">
        <f>AH259+AK259+AN259+AO259+AQ259+AR259+AT259</f>
        <v>2.5</v>
      </c>
      <c r="AG259" s="850">
        <f t="shared" si="27"/>
        <v>0</v>
      </c>
      <c r="AH259" s="269"/>
      <c r="AI259" s="269"/>
      <c r="AJ259" s="269"/>
      <c r="AK259" s="269">
        <v>2.5</v>
      </c>
      <c r="AL259" s="224">
        <v>0.42399999999999999</v>
      </c>
      <c r="AM259" s="224">
        <v>7.0000000000000001E-3</v>
      </c>
      <c r="AN259" s="269">
        <v>0</v>
      </c>
      <c r="AO259" s="269"/>
      <c r="AP259" s="269" t="s">
        <v>481</v>
      </c>
      <c r="AQ259" s="269">
        <v>0</v>
      </c>
      <c r="AR259" s="269"/>
      <c r="AS259" s="269" t="s">
        <v>481</v>
      </c>
      <c r="AT259" s="269"/>
      <c r="AU259" s="269"/>
      <c r="AV259" s="269"/>
      <c r="AW259" s="269"/>
      <c r="AX259" s="269"/>
      <c r="AY259" s="269" t="s">
        <v>451</v>
      </c>
      <c r="AZ259" s="269" t="s">
        <v>481</v>
      </c>
      <c r="BA259" s="269" t="s">
        <v>481</v>
      </c>
      <c r="BB259" s="269" t="s">
        <v>481</v>
      </c>
      <c r="BC259" s="269">
        <v>2.1</v>
      </c>
      <c r="BD259" s="269">
        <v>6.0000000000000001E-3</v>
      </c>
      <c r="BE259" s="269">
        <v>1</v>
      </c>
      <c r="BF259" s="269">
        <v>1</v>
      </c>
      <c r="BG259" s="269">
        <v>1</v>
      </c>
      <c r="BH259" s="269"/>
      <c r="BI259" s="269"/>
      <c r="BJ259" s="269"/>
      <c r="BK259" s="269"/>
      <c r="BL259" s="269"/>
      <c r="BM259" s="269"/>
      <c r="BN259" s="269"/>
      <c r="BO259" s="269"/>
      <c r="BP259" s="269"/>
      <c r="BQ259" s="269"/>
      <c r="BR259" s="269"/>
      <c r="BS259" s="269">
        <v>1</v>
      </c>
      <c r="BT259" s="269"/>
      <c r="BU259" s="269"/>
      <c r="BV259" s="269"/>
      <c r="BW259" s="269"/>
      <c r="BX259" s="269"/>
      <c r="BY259" s="269"/>
      <c r="BZ259" s="269"/>
      <c r="CA259" s="269"/>
      <c r="CB259" s="269"/>
      <c r="CC259" s="836">
        <v>1</v>
      </c>
      <c r="CD259" s="855">
        <f t="shared" si="28"/>
        <v>1</v>
      </c>
      <c r="CE259" s="855">
        <f t="shared" si="29"/>
        <v>0</v>
      </c>
      <c r="CF259" s="269">
        <v>1.3280000000000001</v>
      </c>
      <c r="CG259" s="269" t="s">
        <v>6203</v>
      </c>
      <c r="CH259" s="269"/>
      <c r="CI259" s="269">
        <v>0.6</v>
      </c>
      <c r="CJ259" s="269">
        <v>222.49799999999999</v>
      </c>
      <c r="CK259" s="269" t="s">
        <v>6355</v>
      </c>
      <c r="CL259" s="269" t="s">
        <v>451</v>
      </c>
      <c r="CM259" s="269" t="s">
        <v>481</v>
      </c>
      <c r="CN259" s="269" t="s">
        <v>481</v>
      </c>
      <c r="CO259" s="269" t="s">
        <v>481</v>
      </c>
      <c r="CP259" s="269" t="s">
        <v>481</v>
      </c>
      <c r="CQ259" s="269">
        <v>6</v>
      </c>
      <c r="CR259" s="269" t="s">
        <v>451</v>
      </c>
      <c r="CS259" s="269" t="s">
        <v>481</v>
      </c>
      <c r="CT259" s="269" t="s">
        <v>481</v>
      </c>
      <c r="CU259" s="269" t="s">
        <v>489</v>
      </c>
      <c r="CV259" s="269" t="s">
        <v>6576</v>
      </c>
      <c r="CW259" s="269">
        <v>110</v>
      </c>
      <c r="CX259" s="269" t="s">
        <v>489</v>
      </c>
      <c r="CY259" s="269" t="s">
        <v>6645</v>
      </c>
      <c r="CZ259" s="269">
        <v>27</v>
      </c>
      <c r="DA259" s="269" t="s">
        <v>451</v>
      </c>
      <c r="DB259" s="269" t="s">
        <v>481</v>
      </c>
      <c r="DC259" s="269" t="s">
        <v>481</v>
      </c>
      <c r="DD259" s="269" t="s">
        <v>451</v>
      </c>
      <c r="DE259" s="269" t="s">
        <v>481</v>
      </c>
      <c r="DF259" s="269" t="s">
        <v>481</v>
      </c>
      <c r="DG259" s="269" t="s">
        <v>451</v>
      </c>
      <c r="DH259" s="269" t="s">
        <v>481</v>
      </c>
      <c r="DI259" s="269" t="s">
        <v>481</v>
      </c>
      <c r="DJ259" s="269" t="s">
        <v>451</v>
      </c>
      <c r="DK259" s="269" t="s">
        <v>481</v>
      </c>
      <c r="DL259" s="269" t="s">
        <v>481</v>
      </c>
      <c r="DM259" s="269" t="s">
        <v>451</v>
      </c>
      <c r="DN259" s="269" t="s">
        <v>481</v>
      </c>
      <c r="DO259" s="269" t="s">
        <v>481</v>
      </c>
      <c r="DP259" s="269" t="s">
        <v>451</v>
      </c>
      <c r="DQ259" s="269" t="s">
        <v>481</v>
      </c>
      <c r="DR259" s="269" t="s">
        <v>481</v>
      </c>
      <c r="DS259" s="269" t="s">
        <v>451</v>
      </c>
      <c r="DT259" s="269" t="s">
        <v>481</v>
      </c>
      <c r="DU259" s="269" t="s">
        <v>481</v>
      </c>
      <c r="DV259" s="269" t="s">
        <v>451</v>
      </c>
      <c r="DW259" s="269" t="s">
        <v>481</v>
      </c>
      <c r="DX259" s="269" t="s">
        <v>481</v>
      </c>
      <c r="DY259" s="269" t="s">
        <v>451</v>
      </c>
      <c r="DZ259" s="269" t="s">
        <v>481</v>
      </c>
      <c r="EA259" s="269" t="s">
        <v>481</v>
      </c>
      <c r="EB259" s="269" t="s">
        <v>451</v>
      </c>
      <c r="EC259" s="269" t="s">
        <v>6815</v>
      </c>
      <c r="ED259" s="269">
        <v>11</v>
      </c>
      <c r="EE259" s="269" t="s">
        <v>451</v>
      </c>
      <c r="EF259" s="269"/>
      <c r="EG259" s="269"/>
      <c r="EH259" s="269" t="s">
        <v>451</v>
      </c>
      <c r="EI259" s="269" t="s">
        <v>481</v>
      </c>
      <c r="EJ259" s="269" t="s">
        <v>481</v>
      </c>
      <c r="EK259" s="269" t="s">
        <v>451</v>
      </c>
      <c r="EL259" s="269" t="s">
        <v>481</v>
      </c>
      <c r="EM259" s="269" t="s">
        <v>481</v>
      </c>
      <c r="EN259" s="269"/>
      <c r="EO259" s="269"/>
      <c r="EP259" s="269"/>
      <c r="EQ259" s="269" t="s">
        <v>451</v>
      </c>
      <c r="ER259" s="269" t="s">
        <v>481</v>
      </c>
      <c r="ES259" s="269" t="s">
        <v>481</v>
      </c>
      <c r="ET259" s="269" t="s">
        <v>481</v>
      </c>
      <c r="EU259" s="269" t="s">
        <v>481</v>
      </c>
      <c r="EV259" s="269" t="s">
        <v>481</v>
      </c>
      <c r="EW259" s="269" t="s">
        <v>481</v>
      </c>
      <c r="EX259" s="269" t="s">
        <v>451</v>
      </c>
      <c r="EY259" s="269" t="s">
        <v>481</v>
      </c>
      <c r="EZ259" s="269" t="s">
        <v>481</v>
      </c>
      <c r="FA259" s="269" t="s">
        <v>7682</v>
      </c>
      <c r="FB259" s="269" t="s">
        <v>7917</v>
      </c>
      <c r="FC259" s="269" t="s">
        <v>8155</v>
      </c>
      <c r="FD259" s="269" t="s">
        <v>481</v>
      </c>
      <c r="FE259" s="269" t="s">
        <v>481</v>
      </c>
      <c r="FF259" s="269" t="s">
        <v>481</v>
      </c>
    </row>
    <row r="260" spans="5:162" ht="64" customHeight="1" x14ac:dyDescent="0.2">
      <c r="E260" s="1101" t="s">
        <v>8717</v>
      </c>
      <c r="F260" s="1101" t="s">
        <v>8688</v>
      </c>
      <c r="G260" s="847" t="s">
        <v>60</v>
      </c>
      <c r="H260" s="847" t="s">
        <v>148</v>
      </c>
      <c r="I260" s="280" t="s">
        <v>3619</v>
      </c>
      <c r="J260" s="269" t="s">
        <v>3851</v>
      </c>
      <c r="K260" s="269" t="s">
        <v>3952</v>
      </c>
      <c r="L260" s="269">
        <v>2019</v>
      </c>
      <c r="M260" s="870" t="s">
        <v>4059</v>
      </c>
      <c r="N260" s="870" t="s">
        <v>4133</v>
      </c>
      <c r="O260" s="269" t="s">
        <v>4321</v>
      </c>
      <c r="P260" s="269" t="s">
        <v>4516</v>
      </c>
      <c r="Q260" s="269" t="s">
        <v>481</v>
      </c>
      <c r="R260" s="269" t="s">
        <v>481</v>
      </c>
      <c r="S260" s="269" t="s">
        <v>5047</v>
      </c>
      <c r="T260" s="269" t="s">
        <v>5206</v>
      </c>
      <c r="U260" s="269" t="s">
        <v>481</v>
      </c>
      <c r="V260" s="269" t="s">
        <v>481</v>
      </c>
      <c r="W260" s="269"/>
      <c r="X260" s="269"/>
      <c r="Y260" s="269"/>
      <c r="Z260" s="269"/>
      <c r="AA260" s="269" t="s">
        <v>5519</v>
      </c>
      <c r="AB260" s="269" t="s">
        <v>5519</v>
      </c>
      <c r="AC260" s="269" t="s">
        <v>5782</v>
      </c>
      <c r="AD260" s="269" t="s">
        <v>5519</v>
      </c>
      <c r="AE260" s="871">
        <v>3.4</v>
      </c>
      <c r="AF260" s="850">
        <f t="shared" si="26"/>
        <v>3.4</v>
      </c>
      <c r="AG260" s="850">
        <f t="shared" si="27"/>
        <v>0</v>
      </c>
      <c r="AH260" s="269"/>
      <c r="AI260" s="269"/>
      <c r="AJ260" s="269"/>
      <c r="AK260" s="269">
        <v>3.4</v>
      </c>
      <c r="AL260" s="224">
        <v>0.57599999999999996</v>
      </c>
      <c r="AM260" s="224">
        <v>0.01</v>
      </c>
      <c r="AN260" s="269">
        <v>0</v>
      </c>
      <c r="AO260" s="269"/>
      <c r="AP260" s="269" t="s">
        <v>481</v>
      </c>
      <c r="AQ260" s="269">
        <v>0</v>
      </c>
      <c r="AR260" s="269"/>
      <c r="AS260" s="269" t="s">
        <v>481</v>
      </c>
      <c r="AT260" s="269"/>
      <c r="AU260" s="269"/>
      <c r="AV260" s="269"/>
      <c r="AW260" s="269"/>
      <c r="AX260" s="269"/>
      <c r="AY260" s="269" t="s">
        <v>451</v>
      </c>
      <c r="AZ260" s="269" t="s">
        <v>481</v>
      </c>
      <c r="BA260" s="269" t="s">
        <v>481</v>
      </c>
      <c r="BB260" s="269" t="s">
        <v>481</v>
      </c>
      <c r="BC260" s="269">
        <v>3.5</v>
      </c>
      <c r="BD260" s="269">
        <v>0.01</v>
      </c>
      <c r="BE260" s="269">
        <v>73</v>
      </c>
      <c r="BF260" s="269">
        <v>73</v>
      </c>
      <c r="BG260" s="269">
        <v>25</v>
      </c>
      <c r="BH260" s="269"/>
      <c r="BI260" s="269"/>
      <c r="BJ260" s="269"/>
      <c r="BK260" s="269"/>
      <c r="BL260" s="269"/>
      <c r="BM260" s="269"/>
      <c r="BN260" s="269"/>
      <c r="BO260" s="269"/>
      <c r="BP260" s="269"/>
      <c r="BQ260" s="269"/>
      <c r="BR260" s="269">
        <v>10</v>
      </c>
      <c r="BS260" s="269">
        <v>15</v>
      </c>
      <c r="BT260" s="269"/>
      <c r="BU260" s="269"/>
      <c r="BV260" s="269"/>
      <c r="BW260" s="269"/>
      <c r="BX260" s="269"/>
      <c r="BY260" s="269"/>
      <c r="BZ260" s="269"/>
      <c r="CA260" s="269"/>
      <c r="CB260" s="269"/>
      <c r="CC260" s="836">
        <v>25</v>
      </c>
      <c r="CD260" s="855">
        <f t="shared" si="28"/>
        <v>25</v>
      </c>
      <c r="CE260" s="855">
        <f t="shared" si="29"/>
        <v>0</v>
      </c>
      <c r="CF260" s="269">
        <v>2.88</v>
      </c>
      <c r="CG260" s="269" t="s">
        <v>6204</v>
      </c>
      <c r="CH260" s="269" t="s">
        <v>481</v>
      </c>
      <c r="CI260" s="269">
        <v>1.3</v>
      </c>
      <c r="CJ260" s="269">
        <v>222.49799999999999</v>
      </c>
      <c r="CK260" s="269" t="s">
        <v>6355</v>
      </c>
      <c r="CL260" s="269" t="s">
        <v>451</v>
      </c>
      <c r="CM260" s="269" t="s">
        <v>481</v>
      </c>
      <c r="CN260" s="269" t="s">
        <v>481</v>
      </c>
      <c r="CO260" s="269" t="s">
        <v>481</v>
      </c>
      <c r="CP260" s="269" t="s">
        <v>481</v>
      </c>
      <c r="CQ260" s="269">
        <v>6</v>
      </c>
      <c r="CR260" s="269" t="s">
        <v>451</v>
      </c>
      <c r="CS260" s="269" t="s">
        <v>481</v>
      </c>
      <c r="CT260" s="269" t="s">
        <v>481</v>
      </c>
      <c r="CU260" s="269" t="s">
        <v>457</v>
      </c>
      <c r="CV260" s="269" t="s">
        <v>3286</v>
      </c>
      <c r="CW260" s="269">
        <v>4927</v>
      </c>
      <c r="CX260" s="269" t="s">
        <v>451</v>
      </c>
      <c r="CY260" s="269" t="s">
        <v>481</v>
      </c>
      <c r="CZ260" s="269" t="s">
        <v>481</v>
      </c>
      <c r="DA260" s="269" t="s">
        <v>451</v>
      </c>
      <c r="DB260" s="269" t="s">
        <v>481</v>
      </c>
      <c r="DC260" s="269" t="s">
        <v>481</v>
      </c>
      <c r="DD260" s="269" t="s">
        <v>451</v>
      </c>
      <c r="DE260" s="269" t="s">
        <v>481</v>
      </c>
      <c r="DF260" s="269" t="s">
        <v>481</v>
      </c>
      <c r="DG260" s="269" t="s">
        <v>451</v>
      </c>
      <c r="DH260" s="269" t="s">
        <v>481</v>
      </c>
      <c r="DI260" s="269" t="s">
        <v>481</v>
      </c>
      <c r="DJ260" s="269" t="s">
        <v>451</v>
      </c>
      <c r="DK260" s="269" t="s">
        <v>481</v>
      </c>
      <c r="DL260" s="269" t="s">
        <v>481</v>
      </c>
      <c r="DM260" s="269" t="s">
        <v>451</v>
      </c>
      <c r="DN260" s="269" t="s">
        <v>481</v>
      </c>
      <c r="DO260" s="269" t="s">
        <v>481</v>
      </c>
      <c r="DP260" s="269" t="s">
        <v>451</v>
      </c>
      <c r="DQ260" s="269" t="s">
        <v>481</v>
      </c>
      <c r="DR260" s="269" t="s">
        <v>481</v>
      </c>
      <c r="DS260" s="269" t="s">
        <v>451</v>
      </c>
      <c r="DT260" s="269" t="s">
        <v>481</v>
      </c>
      <c r="DU260" s="269" t="s">
        <v>481</v>
      </c>
      <c r="DV260" s="269" t="s">
        <v>451</v>
      </c>
      <c r="DW260" s="269" t="s">
        <v>481</v>
      </c>
      <c r="DX260" s="269" t="s">
        <v>481</v>
      </c>
      <c r="DY260" s="269" t="s">
        <v>451</v>
      </c>
      <c r="DZ260" s="269" t="s">
        <v>481</v>
      </c>
      <c r="EA260" s="269" t="s">
        <v>481</v>
      </c>
      <c r="EB260" s="269" t="s">
        <v>451</v>
      </c>
      <c r="EC260" s="269" t="s">
        <v>481</v>
      </c>
      <c r="ED260" s="269" t="s">
        <v>481</v>
      </c>
      <c r="EE260" s="269" t="s">
        <v>457</v>
      </c>
      <c r="EF260" s="269" t="s">
        <v>6836</v>
      </c>
      <c r="EG260" s="269" t="s">
        <v>6855</v>
      </c>
      <c r="EH260" s="269" t="s">
        <v>451</v>
      </c>
      <c r="EI260" s="269" t="s">
        <v>481</v>
      </c>
      <c r="EJ260" s="269" t="s">
        <v>481</v>
      </c>
      <c r="EK260" s="269" t="s">
        <v>451</v>
      </c>
      <c r="EL260" s="269" t="s">
        <v>481</v>
      </c>
      <c r="EM260" s="269" t="s">
        <v>481</v>
      </c>
      <c r="EN260" s="269"/>
      <c r="EO260" s="269"/>
      <c r="EP260" s="269"/>
      <c r="EQ260" s="269" t="s">
        <v>451</v>
      </c>
      <c r="ER260" s="269" t="s">
        <v>481</v>
      </c>
      <c r="ES260" s="269" t="s">
        <v>481</v>
      </c>
      <c r="ET260" s="269" t="s">
        <v>481</v>
      </c>
      <c r="EU260" s="269" t="s">
        <v>481</v>
      </c>
      <c r="EV260" s="269" t="s">
        <v>481</v>
      </c>
      <c r="EW260" s="269" t="s">
        <v>481</v>
      </c>
      <c r="EX260" s="269" t="s">
        <v>451</v>
      </c>
      <c r="EY260" s="269" t="s">
        <v>481</v>
      </c>
      <c r="EZ260" s="269" t="s">
        <v>481</v>
      </c>
      <c r="FA260" s="269" t="s">
        <v>7682</v>
      </c>
      <c r="FB260" s="269" t="s">
        <v>7917</v>
      </c>
      <c r="FC260" s="269" t="s">
        <v>8155</v>
      </c>
      <c r="FD260" s="269" t="s">
        <v>481</v>
      </c>
      <c r="FE260" s="269" t="s">
        <v>481</v>
      </c>
      <c r="FF260" s="269" t="s">
        <v>481</v>
      </c>
    </row>
    <row r="261" spans="5:162" ht="44" customHeight="1" x14ac:dyDescent="0.2">
      <c r="E261" s="1101" t="s">
        <v>8717</v>
      </c>
      <c r="F261" s="1101" t="s">
        <v>8688</v>
      </c>
      <c r="G261" s="847" t="s">
        <v>60</v>
      </c>
      <c r="H261" s="847" t="s">
        <v>148</v>
      </c>
      <c r="I261" s="847" t="s">
        <v>3620</v>
      </c>
      <c r="J261" s="269" t="s">
        <v>3852</v>
      </c>
      <c r="K261" s="269" t="s">
        <v>3952</v>
      </c>
      <c r="L261" s="269">
        <v>2021</v>
      </c>
      <c r="M261" s="870" t="s">
        <v>4060</v>
      </c>
      <c r="N261" s="870" t="s">
        <v>4165</v>
      </c>
      <c r="O261" s="269" t="s">
        <v>4322</v>
      </c>
      <c r="P261" s="269" t="s">
        <v>4517</v>
      </c>
      <c r="Q261" s="269" t="s">
        <v>481</v>
      </c>
      <c r="R261" s="269" t="s">
        <v>481</v>
      </c>
      <c r="S261" s="269" t="s">
        <v>481</v>
      </c>
      <c r="T261" s="269" t="s">
        <v>481</v>
      </c>
      <c r="U261" s="269" t="s">
        <v>481</v>
      </c>
      <c r="V261" s="269" t="s">
        <v>481</v>
      </c>
      <c r="W261" s="269"/>
      <c r="X261" s="269"/>
      <c r="Y261" s="269"/>
      <c r="Z261" s="269"/>
      <c r="AA261" s="269" t="s">
        <v>5520</v>
      </c>
      <c r="AB261" s="269" t="s">
        <v>5520</v>
      </c>
      <c r="AC261" s="269" t="s">
        <v>553</v>
      </c>
      <c r="AD261" s="269" t="s">
        <v>5923</v>
      </c>
      <c r="AE261" s="871">
        <v>2.4</v>
      </c>
      <c r="AF261" s="850">
        <f t="shared" si="26"/>
        <v>2.4</v>
      </c>
      <c r="AG261" s="850">
        <f t="shared" si="27"/>
        <v>0</v>
      </c>
      <c r="AH261" s="269"/>
      <c r="AI261" s="269"/>
      <c r="AJ261" s="269"/>
      <c r="AK261" s="269">
        <v>2.4</v>
      </c>
      <c r="AL261" s="224">
        <v>1</v>
      </c>
      <c r="AM261" s="224">
        <v>0.11899999999999999</v>
      </c>
      <c r="AN261" s="269">
        <v>0</v>
      </c>
      <c r="AO261" s="269">
        <v>0</v>
      </c>
      <c r="AP261" s="269">
        <v>0</v>
      </c>
      <c r="AQ261" s="269">
        <v>0</v>
      </c>
      <c r="AR261" s="269">
        <v>0</v>
      </c>
      <c r="AS261" s="269">
        <v>0</v>
      </c>
      <c r="AT261" s="269"/>
      <c r="AU261" s="269"/>
      <c r="AV261" s="269"/>
      <c r="AW261" s="269"/>
      <c r="AX261" s="269"/>
      <c r="AY261" s="269" t="s">
        <v>451</v>
      </c>
      <c r="AZ261" s="269" t="s">
        <v>481</v>
      </c>
      <c r="BA261" s="269" t="s">
        <v>481</v>
      </c>
      <c r="BB261" s="269" t="s">
        <v>481</v>
      </c>
      <c r="BC261" s="269">
        <v>4</v>
      </c>
      <c r="BD261" s="269">
        <v>1.6E-2</v>
      </c>
      <c r="BE261" s="269">
        <v>26</v>
      </c>
      <c r="BF261" s="269">
        <v>26</v>
      </c>
      <c r="BG261" s="269">
        <v>3</v>
      </c>
      <c r="BH261" s="269"/>
      <c r="BI261" s="269"/>
      <c r="BJ261" s="269"/>
      <c r="BK261" s="269"/>
      <c r="BL261" s="269"/>
      <c r="BM261" s="269"/>
      <c r="BN261" s="269"/>
      <c r="BO261" s="269"/>
      <c r="BP261" s="269"/>
      <c r="BQ261" s="269">
        <v>3</v>
      </c>
      <c r="BR261" s="269"/>
      <c r="BS261" s="269"/>
      <c r="BT261" s="269"/>
      <c r="BU261" s="269"/>
      <c r="BV261" s="269"/>
      <c r="BW261" s="269"/>
      <c r="BX261" s="269"/>
      <c r="BY261" s="269"/>
      <c r="BZ261" s="269"/>
      <c r="CA261" s="269"/>
      <c r="CB261" s="269"/>
      <c r="CC261" s="836">
        <v>3</v>
      </c>
      <c r="CD261" s="855">
        <f t="shared" si="28"/>
        <v>3</v>
      </c>
      <c r="CE261" s="855">
        <f t="shared" si="29"/>
        <v>0</v>
      </c>
      <c r="CF261" s="269">
        <v>1.1000000000000001</v>
      </c>
      <c r="CG261" s="269" t="s">
        <v>6205</v>
      </c>
      <c r="CH261" s="269" t="s">
        <v>481</v>
      </c>
      <c r="CI261" s="269">
        <v>1.1000000000000001</v>
      </c>
      <c r="CJ261" s="269">
        <v>100.3</v>
      </c>
      <c r="CK261" s="269" t="s">
        <v>6356</v>
      </c>
      <c r="CL261" s="269" t="s">
        <v>451</v>
      </c>
      <c r="CM261" s="269" t="s">
        <v>451</v>
      </c>
      <c r="CN261" s="269" t="s">
        <v>451</v>
      </c>
      <c r="CO261" s="269" t="s">
        <v>451</v>
      </c>
      <c r="CP261" s="269" t="s">
        <v>451</v>
      </c>
      <c r="CQ261" s="269">
        <v>35</v>
      </c>
      <c r="CR261" s="269" t="s">
        <v>451</v>
      </c>
      <c r="CS261" s="269" t="s">
        <v>481</v>
      </c>
      <c r="CT261" s="269" t="s">
        <v>481</v>
      </c>
      <c r="CU261" s="269" t="s">
        <v>457</v>
      </c>
      <c r="CV261" s="269" t="s">
        <v>2409</v>
      </c>
      <c r="CW261" s="269">
        <v>26</v>
      </c>
      <c r="CX261" s="269" t="s">
        <v>451</v>
      </c>
      <c r="CY261" s="269" t="s">
        <v>481</v>
      </c>
      <c r="CZ261" s="269" t="s">
        <v>481</v>
      </c>
      <c r="DA261" s="269" t="s">
        <v>451</v>
      </c>
      <c r="DB261" s="269" t="s">
        <v>481</v>
      </c>
      <c r="DC261" s="269" t="s">
        <v>481</v>
      </c>
      <c r="DD261" s="269" t="s">
        <v>451</v>
      </c>
      <c r="DE261" s="269" t="s">
        <v>481</v>
      </c>
      <c r="DF261" s="269" t="s">
        <v>481</v>
      </c>
      <c r="DG261" s="269" t="s">
        <v>451</v>
      </c>
      <c r="DH261" s="269" t="s">
        <v>481</v>
      </c>
      <c r="DI261" s="269" t="s">
        <v>481</v>
      </c>
      <c r="DJ261" s="269" t="s">
        <v>451</v>
      </c>
      <c r="DK261" s="269" t="s">
        <v>481</v>
      </c>
      <c r="DL261" s="269" t="s">
        <v>481</v>
      </c>
      <c r="DM261" s="269" t="s">
        <v>451</v>
      </c>
      <c r="DN261" s="269" t="s">
        <v>481</v>
      </c>
      <c r="DO261" s="269" t="s">
        <v>481</v>
      </c>
      <c r="DP261" s="269" t="s">
        <v>457</v>
      </c>
      <c r="DQ261" s="269" t="s">
        <v>6755</v>
      </c>
      <c r="DR261" s="269">
        <v>16602</v>
      </c>
      <c r="DS261" s="269" t="s">
        <v>451</v>
      </c>
      <c r="DT261" s="269" t="s">
        <v>481</v>
      </c>
      <c r="DU261" s="269" t="s">
        <v>481</v>
      </c>
      <c r="DV261" s="269" t="s">
        <v>451</v>
      </c>
      <c r="DW261" s="269" t="s">
        <v>481</v>
      </c>
      <c r="DX261" s="269" t="s">
        <v>481</v>
      </c>
      <c r="DY261" s="269" t="s">
        <v>451</v>
      </c>
      <c r="DZ261" s="269" t="s">
        <v>481</v>
      </c>
      <c r="EA261" s="269" t="s">
        <v>481</v>
      </c>
      <c r="EB261" s="269" t="s">
        <v>451</v>
      </c>
      <c r="EC261" s="269" t="s">
        <v>481</v>
      </c>
      <c r="ED261" s="269" t="s">
        <v>481</v>
      </c>
      <c r="EE261" s="269" t="s">
        <v>457</v>
      </c>
      <c r="EF261" s="269" t="s">
        <v>6837</v>
      </c>
      <c r="EG261" s="269">
        <v>10</v>
      </c>
      <c r="EH261" s="269" t="s">
        <v>451</v>
      </c>
      <c r="EI261" s="269" t="s">
        <v>481</v>
      </c>
      <c r="EJ261" s="269" t="s">
        <v>481</v>
      </c>
      <c r="EK261" s="269"/>
      <c r="EL261" s="269"/>
      <c r="EM261" s="269"/>
      <c r="EN261" s="269"/>
      <c r="EO261" s="269"/>
      <c r="EP261" s="269"/>
      <c r="EQ261" s="269" t="s">
        <v>451</v>
      </c>
      <c r="ER261" s="269" t="s">
        <v>451</v>
      </c>
      <c r="ES261" s="269" t="s">
        <v>481</v>
      </c>
      <c r="ET261" s="269" t="s">
        <v>481</v>
      </c>
      <c r="EU261" s="269" t="s">
        <v>7226</v>
      </c>
      <c r="EV261" s="269" t="s">
        <v>7314</v>
      </c>
      <c r="EW261" s="269" t="s">
        <v>481</v>
      </c>
      <c r="EX261" s="269" t="s">
        <v>481</v>
      </c>
      <c r="EY261" s="269" t="s">
        <v>481</v>
      </c>
      <c r="EZ261" s="269" t="s">
        <v>481</v>
      </c>
      <c r="FA261" s="269" t="s">
        <v>7683</v>
      </c>
      <c r="FB261" s="269" t="s">
        <v>7918</v>
      </c>
      <c r="FC261" s="269" t="s">
        <v>8156</v>
      </c>
      <c r="FD261" s="269" t="s">
        <v>8283</v>
      </c>
      <c r="FE261" s="269" t="s">
        <v>8327</v>
      </c>
      <c r="FF261" s="269" t="s">
        <v>8371</v>
      </c>
    </row>
    <row r="262" spans="5:162" ht="45" customHeight="1" x14ac:dyDescent="0.2">
      <c r="E262" s="1101" t="s">
        <v>8723</v>
      </c>
      <c r="F262" s="1101" t="s">
        <v>8688</v>
      </c>
      <c r="G262" s="847" t="s">
        <v>60</v>
      </c>
      <c r="H262" s="847" t="s">
        <v>148</v>
      </c>
      <c r="I262" s="847" t="s">
        <v>3621</v>
      </c>
      <c r="J262" s="269" t="s">
        <v>3853</v>
      </c>
      <c r="K262" s="269" t="s">
        <v>3953</v>
      </c>
      <c r="L262" s="269" t="s">
        <v>3993</v>
      </c>
      <c r="M262" s="870">
        <v>44399</v>
      </c>
      <c r="N262" s="870">
        <v>44515</v>
      </c>
      <c r="O262" s="269" t="s">
        <v>481</v>
      </c>
      <c r="P262" s="269" t="s">
        <v>481</v>
      </c>
      <c r="Q262" s="269" t="s">
        <v>4716</v>
      </c>
      <c r="R262" s="269" t="s">
        <v>4869</v>
      </c>
      <c r="S262" s="269" t="s">
        <v>481</v>
      </c>
      <c r="T262" s="269" t="s">
        <v>481</v>
      </c>
      <c r="U262" s="269" t="s">
        <v>481</v>
      </c>
      <c r="V262" s="269" t="s">
        <v>481</v>
      </c>
      <c r="W262" s="269"/>
      <c r="X262" s="269"/>
      <c r="Y262" s="269"/>
      <c r="Z262" s="269"/>
      <c r="AA262" s="269" t="s">
        <v>5521</v>
      </c>
      <c r="AB262" s="269" t="s">
        <v>5521</v>
      </c>
      <c r="AC262" s="269" t="s">
        <v>5783</v>
      </c>
      <c r="AD262" s="269" t="s">
        <v>5521</v>
      </c>
      <c r="AE262" s="871">
        <v>14.700000000000001</v>
      </c>
      <c r="AF262" s="850">
        <f t="shared" si="26"/>
        <v>14.700000000000001</v>
      </c>
      <c r="AG262" s="850">
        <f t="shared" si="27"/>
        <v>0</v>
      </c>
      <c r="AH262" s="269"/>
      <c r="AI262" s="269"/>
      <c r="AJ262" s="269"/>
      <c r="AK262" s="269">
        <v>14.4</v>
      </c>
      <c r="AL262" s="224">
        <v>0.98</v>
      </c>
      <c r="AM262" s="224">
        <v>0.23</v>
      </c>
      <c r="AN262" s="269">
        <v>0.3</v>
      </c>
      <c r="AO262" s="269"/>
      <c r="AP262" s="269">
        <v>0</v>
      </c>
      <c r="AQ262" s="269">
        <v>0</v>
      </c>
      <c r="AR262" s="269"/>
      <c r="AS262" s="269">
        <v>0</v>
      </c>
      <c r="AT262" s="269"/>
      <c r="AU262" s="269"/>
      <c r="AV262" s="269"/>
      <c r="AW262" s="269"/>
      <c r="AX262" s="269"/>
      <c r="AY262" s="269" t="s">
        <v>457</v>
      </c>
      <c r="AZ262" s="269" t="s">
        <v>1501</v>
      </c>
      <c r="BA262" s="269" t="s">
        <v>4869</v>
      </c>
      <c r="BB262" s="269" t="s">
        <v>2258</v>
      </c>
      <c r="BC262" s="269">
        <v>2.7820800000000001</v>
      </c>
      <c r="BD262" s="269">
        <v>1.4E-2</v>
      </c>
      <c r="BE262" s="269">
        <v>1</v>
      </c>
      <c r="BF262" s="269">
        <v>1</v>
      </c>
      <c r="BG262" s="269">
        <v>1</v>
      </c>
      <c r="BH262" s="269">
        <v>0</v>
      </c>
      <c r="BI262" s="269">
        <v>0</v>
      </c>
      <c r="BJ262" s="269">
        <v>0</v>
      </c>
      <c r="BK262" s="269">
        <v>0</v>
      </c>
      <c r="BL262" s="269">
        <v>0</v>
      </c>
      <c r="BM262" s="269">
        <v>0</v>
      </c>
      <c r="BN262" s="269">
        <v>0</v>
      </c>
      <c r="BO262" s="269">
        <v>0</v>
      </c>
      <c r="BP262" s="269">
        <v>0</v>
      </c>
      <c r="BQ262" s="269">
        <v>0</v>
      </c>
      <c r="BR262" s="269">
        <v>1</v>
      </c>
      <c r="BS262" s="269">
        <v>0</v>
      </c>
      <c r="BT262" s="269">
        <v>0</v>
      </c>
      <c r="BU262" s="269">
        <v>0</v>
      </c>
      <c r="BV262" s="269">
        <v>0</v>
      </c>
      <c r="BW262" s="269">
        <v>0</v>
      </c>
      <c r="BX262" s="269">
        <v>0</v>
      </c>
      <c r="BY262" s="269">
        <v>0</v>
      </c>
      <c r="BZ262" s="269">
        <v>0</v>
      </c>
      <c r="CA262" s="269">
        <v>0</v>
      </c>
      <c r="CB262" s="269">
        <v>0</v>
      </c>
      <c r="CC262" s="269">
        <v>1</v>
      </c>
      <c r="CD262" s="855">
        <f t="shared" si="28"/>
        <v>1</v>
      </c>
      <c r="CE262" s="855">
        <f t="shared" si="29"/>
        <v>0</v>
      </c>
      <c r="CF262" s="269">
        <v>0.78</v>
      </c>
      <c r="CG262" s="269" t="s">
        <v>6206</v>
      </c>
      <c r="CH262" s="269" t="s">
        <v>481</v>
      </c>
      <c r="CI262" s="269">
        <v>0.88</v>
      </c>
      <c r="CJ262" s="269">
        <v>88.876000000000005</v>
      </c>
      <c r="CK262" s="269" t="s">
        <v>2461</v>
      </c>
      <c r="CL262" s="269" t="s">
        <v>451</v>
      </c>
      <c r="CM262" s="269" t="s">
        <v>451</v>
      </c>
      <c r="CN262" s="269" t="s">
        <v>451</v>
      </c>
      <c r="CO262" s="269" t="s">
        <v>451</v>
      </c>
      <c r="CP262" s="269" t="s">
        <v>451</v>
      </c>
      <c r="CQ262" s="269">
        <v>3</v>
      </c>
      <c r="CR262" s="269" t="s">
        <v>451</v>
      </c>
      <c r="CS262" s="269" t="s">
        <v>481</v>
      </c>
      <c r="CT262" s="269" t="s">
        <v>481</v>
      </c>
      <c r="CU262" s="269" t="s">
        <v>451</v>
      </c>
      <c r="CV262" s="269" t="s">
        <v>481</v>
      </c>
      <c r="CW262" s="269" t="s">
        <v>481</v>
      </c>
      <c r="CX262" s="269" t="s">
        <v>457</v>
      </c>
      <c r="CY262" s="269" t="s">
        <v>6646</v>
      </c>
      <c r="CZ262" s="269" t="s">
        <v>481</v>
      </c>
      <c r="DA262" s="269" t="s">
        <v>451</v>
      </c>
      <c r="DB262" s="269" t="s">
        <v>481</v>
      </c>
      <c r="DC262" s="269" t="s">
        <v>481</v>
      </c>
      <c r="DD262" s="269" t="s">
        <v>451</v>
      </c>
      <c r="DE262" s="269" t="s">
        <v>481</v>
      </c>
      <c r="DF262" s="269" t="s">
        <v>481</v>
      </c>
      <c r="DG262" s="269" t="s">
        <v>451</v>
      </c>
      <c r="DH262" s="269" t="s">
        <v>481</v>
      </c>
      <c r="DI262" s="269" t="s">
        <v>481</v>
      </c>
      <c r="DJ262" s="269" t="s">
        <v>451</v>
      </c>
      <c r="DK262" s="269" t="s">
        <v>481</v>
      </c>
      <c r="DL262" s="269" t="s">
        <v>481</v>
      </c>
      <c r="DM262" s="269" t="s">
        <v>481</v>
      </c>
      <c r="DN262" s="269" t="s">
        <v>481</v>
      </c>
      <c r="DO262" s="269" t="s">
        <v>481</v>
      </c>
      <c r="DP262" s="269" t="s">
        <v>451</v>
      </c>
      <c r="DQ262" s="269" t="s">
        <v>481</v>
      </c>
      <c r="DR262" s="269" t="s">
        <v>481</v>
      </c>
      <c r="DS262" s="269" t="s">
        <v>451</v>
      </c>
      <c r="DT262" s="269" t="s">
        <v>481</v>
      </c>
      <c r="DU262" s="269" t="s">
        <v>481</v>
      </c>
      <c r="DV262" s="269" t="s">
        <v>457</v>
      </c>
      <c r="DW262" s="269" t="s">
        <v>6809</v>
      </c>
      <c r="DX262" s="269">
        <v>398</v>
      </c>
      <c r="DY262" s="269" t="s">
        <v>451</v>
      </c>
      <c r="DZ262" s="269" t="s">
        <v>481</v>
      </c>
      <c r="EA262" s="269" t="s">
        <v>481</v>
      </c>
      <c r="EB262" s="269" t="s">
        <v>451</v>
      </c>
      <c r="EC262" s="269" t="s">
        <v>481</v>
      </c>
      <c r="ED262" s="269" t="s">
        <v>481</v>
      </c>
      <c r="EE262" s="269" t="s">
        <v>451</v>
      </c>
      <c r="EF262" s="269" t="s">
        <v>481</v>
      </c>
      <c r="EG262" s="269" t="s">
        <v>481</v>
      </c>
      <c r="EH262" s="269" t="s">
        <v>451</v>
      </c>
      <c r="EI262" s="269" t="s">
        <v>481</v>
      </c>
      <c r="EJ262" s="269" t="s">
        <v>481</v>
      </c>
      <c r="EK262" s="269" t="s">
        <v>451</v>
      </c>
      <c r="EL262" s="269" t="s">
        <v>481</v>
      </c>
      <c r="EM262" s="269" t="s">
        <v>481</v>
      </c>
      <c r="EN262" s="269"/>
      <c r="EO262" s="269"/>
      <c r="EP262" s="269"/>
      <c r="EQ262" s="269" t="s">
        <v>451</v>
      </c>
      <c r="ER262" s="269" t="s">
        <v>481</v>
      </c>
      <c r="ES262" s="269" t="s">
        <v>481</v>
      </c>
      <c r="ET262" s="269" t="s">
        <v>481</v>
      </c>
      <c r="EU262" s="269" t="s">
        <v>481</v>
      </c>
      <c r="EV262" s="269" t="s">
        <v>7315</v>
      </c>
      <c r="EW262" s="269" t="s">
        <v>481</v>
      </c>
      <c r="EX262" s="269" t="s">
        <v>451</v>
      </c>
      <c r="EY262" s="269" t="s">
        <v>481</v>
      </c>
      <c r="EZ262" s="269" t="s">
        <v>481</v>
      </c>
      <c r="FA262" s="269" t="s">
        <v>7684</v>
      </c>
      <c r="FB262" s="269" t="s">
        <v>7919</v>
      </c>
      <c r="FC262" s="269" t="s">
        <v>8157</v>
      </c>
      <c r="FD262" s="269" t="s">
        <v>481</v>
      </c>
      <c r="FE262" s="269" t="s">
        <v>481</v>
      </c>
      <c r="FF262" s="269" t="s">
        <v>481</v>
      </c>
    </row>
    <row r="263" spans="5:162" ht="69" customHeight="1" x14ac:dyDescent="0.2">
      <c r="E263" s="1101" t="s">
        <v>8717</v>
      </c>
      <c r="F263" s="1101" t="s">
        <v>8688</v>
      </c>
      <c r="G263" s="847" t="s">
        <v>60</v>
      </c>
      <c r="H263" s="847" t="s">
        <v>148</v>
      </c>
      <c r="I263" s="847" t="s">
        <v>3622</v>
      </c>
      <c r="J263" s="269" t="s">
        <v>3854</v>
      </c>
      <c r="K263" s="269" t="s">
        <v>3854</v>
      </c>
      <c r="L263" s="269">
        <v>2020</v>
      </c>
      <c r="M263" s="870">
        <v>44125</v>
      </c>
      <c r="N263" s="870">
        <v>44561</v>
      </c>
      <c r="O263" s="269" t="s">
        <v>4323</v>
      </c>
      <c r="P263" s="269" t="s">
        <v>4518</v>
      </c>
      <c r="Q263" s="269" t="s">
        <v>481</v>
      </c>
      <c r="R263" s="269" t="s">
        <v>481</v>
      </c>
      <c r="S263" s="269" t="s">
        <v>481</v>
      </c>
      <c r="T263" s="269" t="s">
        <v>481</v>
      </c>
      <c r="U263" s="269" t="s">
        <v>481</v>
      </c>
      <c r="V263" s="269" t="s">
        <v>481</v>
      </c>
      <c r="W263" s="269"/>
      <c r="X263" s="269"/>
      <c r="Y263" s="269"/>
      <c r="Z263" s="269"/>
      <c r="AA263" s="269" t="s">
        <v>5522</v>
      </c>
      <c r="AB263" s="269" t="s">
        <v>5522</v>
      </c>
      <c r="AC263" s="269" t="s">
        <v>455</v>
      </c>
      <c r="AD263" s="269" t="s">
        <v>5522</v>
      </c>
      <c r="AE263" s="871">
        <v>1.8</v>
      </c>
      <c r="AF263" s="850">
        <f t="shared" si="26"/>
        <v>1.8</v>
      </c>
      <c r="AG263" s="850">
        <f t="shared" si="27"/>
        <v>0</v>
      </c>
      <c r="AH263" s="269"/>
      <c r="AI263" s="269"/>
      <c r="AJ263" s="269"/>
      <c r="AK263" s="269">
        <v>1.8</v>
      </c>
      <c r="AL263" s="224">
        <v>0</v>
      </c>
      <c r="AM263" s="224">
        <v>0.01</v>
      </c>
      <c r="AN263" s="269">
        <v>0</v>
      </c>
      <c r="AO263" s="269">
        <v>0</v>
      </c>
      <c r="AP263" s="269">
        <v>0</v>
      </c>
      <c r="AQ263" s="269">
        <v>0</v>
      </c>
      <c r="AR263" s="269">
        <v>0</v>
      </c>
      <c r="AS263" s="269">
        <v>0</v>
      </c>
      <c r="AT263" s="269"/>
      <c r="AU263" s="269"/>
      <c r="AV263" s="269"/>
      <c r="AW263" s="269"/>
      <c r="AX263" s="269"/>
      <c r="AY263" s="269" t="s">
        <v>481</v>
      </c>
      <c r="AZ263" s="269" t="s">
        <v>481</v>
      </c>
      <c r="BA263" s="269" t="s">
        <v>481</v>
      </c>
      <c r="BB263" s="269" t="s">
        <v>481</v>
      </c>
      <c r="BC263" s="269">
        <v>0.9</v>
      </c>
      <c r="BD263" s="269">
        <v>6.0000000000000001E-3</v>
      </c>
      <c r="BE263" s="269">
        <v>16</v>
      </c>
      <c r="BF263" s="269">
        <v>16</v>
      </c>
      <c r="BG263" s="269">
        <v>12</v>
      </c>
      <c r="BH263" s="269"/>
      <c r="BI263" s="269"/>
      <c r="BJ263" s="269"/>
      <c r="BK263" s="269"/>
      <c r="BL263" s="269"/>
      <c r="BM263" s="269"/>
      <c r="BN263" s="269"/>
      <c r="BO263" s="269"/>
      <c r="BP263" s="269"/>
      <c r="BQ263" s="269"/>
      <c r="BR263" s="269">
        <v>5</v>
      </c>
      <c r="BS263" s="269"/>
      <c r="BT263" s="269"/>
      <c r="BU263" s="269"/>
      <c r="BV263" s="269"/>
      <c r="BW263" s="269"/>
      <c r="BX263" s="269"/>
      <c r="BY263" s="269"/>
      <c r="BZ263" s="269"/>
      <c r="CA263" s="269"/>
      <c r="CB263" s="269"/>
      <c r="CC263" s="269">
        <v>5</v>
      </c>
      <c r="CD263" s="855">
        <f t="shared" si="28"/>
        <v>5</v>
      </c>
      <c r="CE263" s="855">
        <f t="shared" si="29"/>
        <v>0</v>
      </c>
      <c r="CF263" s="269">
        <v>12.45</v>
      </c>
      <c r="CG263" s="269" t="s">
        <v>6207</v>
      </c>
      <c r="CH263" s="269" t="s">
        <v>481</v>
      </c>
      <c r="CI263" s="269">
        <v>20.62</v>
      </c>
      <c r="CJ263" s="269">
        <v>60.365000000000002</v>
      </c>
      <c r="CK263" s="269" t="s">
        <v>2912</v>
      </c>
      <c r="CL263" s="269" t="s">
        <v>451</v>
      </c>
      <c r="CM263" s="269" t="s">
        <v>481</v>
      </c>
      <c r="CN263" s="269" t="s">
        <v>481</v>
      </c>
      <c r="CO263" s="269" t="s">
        <v>481</v>
      </c>
      <c r="CP263" s="269" t="s">
        <v>481</v>
      </c>
      <c r="CQ263" s="269">
        <v>8</v>
      </c>
      <c r="CR263" s="269" t="s">
        <v>451</v>
      </c>
      <c r="CS263" s="269" t="s">
        <v>481</v>
      </c>
      <c r="CT263" s="269" t="s">
        <v>481</v>
      </c>
      <c r="CU263" s="269" t="s">
        <v>457</v>
      </c>
      <c r="CV263" s="269" t="s">
        <v>6577</v>
      </c>
      <c r="CW263" s="269">
        <v>741</v>
      </c>
      <c r="CX263" s="269" t="s">
        <v>451</v>
      </c>
      <c r="CY263" s="269" t="s">
        <v>481</v>
      </c>
      <c r="CZ263" s="269" t="s">
        <v>481</v>
      </c>
      <c r="DA263" s="269" t="s">
        <v>451</v>
      </c>
      <c r="DB263" s="269" t="s">
        <v>481</v>
      </c>
      <c r="DC263" s="269" t="s">
        <v>481</v>
      </c>
      <c r="DD263" s="269" t="s">
        <v>451</v>
      </c>
      <c r="DE263" s="269" t="s">
        <v>481</v>
      </c>
      <c r="DF263" s="269" t="s">
        <v>481</v>
      </c>
      <c r="DG263" s="269" t="s">
        <v>451</v>
      </c>
      <c r="DH263" s="269" t="s">
        <v>481</v>
      </c>
      <c r="DI263" s="269" t="s">
        <v>481</v>
      </c>
      <c r="DJ263" s="269" t="s">
        <v>451</v>
      </c>
      <c r="DK263" s="269" t="s">
        <v>481</v>
      </c>
      <c r="DL263" s="269" t="s">
        <v>481</v>
      </c>
      <c r="DM263" s="269" t="s">
        <v>451</v>
      </c>
      <c r="DN263" s="269" t="s">
        <v>481</v>
      </c>
      <c r="DO263" s="269" t="s">
        <v>481</v>
      </c>
      <c r="DP263" s="269" t="s">
        <v>451</v>
      </c>
      <c r="DQ263" s="269" t="s">
        <v>481</v>
      </c>
      <c r="DR263" s="269" t="s">
        <v>481</v>
      </c>
      <c r="DS263" s="269" t="s">
        <v>457</v>
      </c>
      <c r="DT263" s="269" t="s">
        <v>6789</v>
      </c>
      <c r="DU263" s="269">
        <v>267</v>
      </c>
      <c r="DV263" s="269" t="s">
        <v>451</v>
      </c>
      <c r="DW263" s="269"/>
      <c r="DX263" s="269"/>
      <c r="DY263" s="269" t="s">
        <v>451</v>
      </c>
      <c r="DZ263" s="269"/>
      <c r="EA263" s="269"/>
      <c r="EB263" s="269" t="s">
        <v>451</v>
      </c>
      <c r="EC263" s="269" t="s">
        <v>481</v>
      </c>
      <c r="ED263" s="269" t="s">
        <v>481</v>
      </c>
      <c r="EE263" s="269" t="s">
        <v>457</v>
      </c>
      <c r="EF263" s="269" t="s">
        <v>6838</v>
      </c>
      <c r="EG263" s="269">
        <v>13</v>
      </c>
      <c r="EH263" s="269" t="s">
        <v>451</v>
      </c>
      <c r="EI263" s="269" t="s">
        <v>481</v>
      </c>
      <c r="EJ263" s="269" t="s">
        <v>481</v>
      </c>
      <c r="EK263" s="269" t="s">
        <v>451</v>
      </c>
      <c r="EL263" s="269" t="s">
        <v>481</v>
      </c>
      <c r="EM263" s="269" t="s">
        <v>481</v>
      </c>
      <c r="EN263" s="269"/>
      <c r="EO263" s="269"/>
      <c r="EP263" s="269"/>
      <c r="EQ263" s="269" t="s">
        <v>451</v>
      </c>
      <c r="ER263" s="269" t="s">
        <v>481</v>
      </c>
      <c r="ES263" s="269" t="s">
        <v>7027</v>
      </c>
      <c r="ET263" s="269" t="s">
        <v>7160</v>
      </c>
      <c r="EU263" s="269" t="s">
        <v>7227</v>
      </c>
      <c r="EV263" s="269" t="s">
        <v>7316</v>
      </c>
      <c r="EW263" s="269" t="s">
        <v>7405</v>
      </c>
      <c r="EX263" s="269" t="s">
        <v>481</v>
      </c>
      <c r="EY263" s="269" t="s">
        <v>481</v>
      </c>
      <c r="EZ263" s="269" t="s">
        <v>481</v>
      </c>
      <c r="FA263" s="269" t="s">
        <v>7685</v>
      </c>
      <c r="FB263" s="269" t="s">
        <v>7920</v>
      </c>
      <c r="FC263" s="269" t="s">
        <v>8158</v>
      </c>
      <c r="FD263" s="269" t="s">
        <v>7685</v>
      </c>
      <c r="FE263" s="269" t="s">
        <v>7920</v>
      </c>
      <c r="FF263" s="269" t="s">
        <v>8158</v>
      </c>
    </row>
    <row r="264" spans="5:162" ht="51" customHeight="1" x14ac:dyDescent="0.2">
      <c r="E264" s="1101" t="s">
        <v>8717</v>
      </c>
      <c r="F264" s="1101" t="s">
        <v>8688</v>
      </c>
      <c r="G264" s="847" t="s">
        <v>60</v>
      </c>
      <c r="H264" s="847" t="s">
        <v>148</v>
      </c>
      <c r="I264" s="847" t="s">
        <v>3623</v>
      </c>
      <c r="J264" s="269" t="s">
        <v>3855</v>
      </c>
      <c r="K264" s="269" t="s">
        <v>3854</v>
      </c>
      <c r="L264" s="269">
        <v>2020</v>
      </c>
      <c r="M264" s="870">
        <v>44375</v>
      </c>
      <c r="N264" s="870">
        <v>44561</v>
      </c>
      <c r="O264" s="269" t="s">
        <v>4324</v>
      </c>
      <c r="P264" s="269" t="s">
        <v>4519</v>
      </c>
      <c r="Q264" s="269" t="s">
        <v>481</v>
      </c>
      <c r="R264" s="269" t="s">
        <v>481</v>
      </c>
      <c r="S264" s="269" t="s">
        <v>481</v>
      </c>
      <c r="T264" s="269" t="s">
        <v>481</v>
      </c>
      <c r="U264" s="269" t="s">
        <v>481</v>
      </c>
      <c r="V264" s="269" t="s">
        <v>481</v>
      </c>
      <c r="W264" s="269"/>
      <c r="X264" s="269"/>
      <c r="Y264" s="269"/>
      <c r="Z264" s="269"/>
      <c r="AA264" s="269" t="s">
        <v>5523</v>
      </c>
      <c r="AB264" s="269" t="s">
        <v>5523</v>
      </c>
      <c r="AC264" s="269" t="s">
        <v>5784</v>
      </c>
      <c r="AD264" s="269" t="s">
        <v>5924</v>
      </c>
      <c r="AE264" s="871">
        <v>5.0090000000000003</v>
      </c>
      <c r="AF264" s="850">
        <f t="shared" ref="AF264:AF328" si="31">AH264+AK264+AN264+AO264+AQ264+AR264+AT264</f>
        <v>5.0090000000000003</v>
      </c>
      <c r="AG264" s="850">
        <f t="shared" ref="AG264:AG328" si="32">AF264-AE264</f>
        <v>0</v>
      </c>
      <c r="AH264" s="269"/>
      <c r="AI264" s="269"/>
      <c r="AJ264" s="269"/>
      <c r="AK264" s="269">
        <v>5.0090000000000003</v>
      </c>
      <c r="AL264" s="224">
        <v>1</v>
      </c>
      <c r="AM264" s="224">
        <v>2.1999999999999999E-2</v>
      </c>
      <c r="AN264" s="269">
        <v>0</v>
      </c>
      <c r="AO264" s="269">
        <v>0</v>
      </c>
      <c r="AP264" s="269">
        <v>0</v>
      </c>
      <c r="AQ264" s="269">
        <v>0</v>
      </c>
      <c r="AR264" s="269">
        <v>0</v>
      </c>
      <c r="AS264" s="269">
        <v>0</v>
      </c>
      <c r="AT264" s="269"/>
      <c r="AU264" s="269"/>
      <c r="AV264" s="269"/>
      <c r="AW264" s="269"/>
      <c r="AX264" s="269"/>
      <c r="AY264" s="269" t="s">
        <v>451</v>
      </c>
      <c r="AZ264" s="269" t="s">
        <v>481</v>
      </c>
      <c r="BA264" s="269" t="s">
        <v>481</v>
      </c>
      <c r="BB264" s="269" t="s">
        <v>481</v>
      </c>
      <c r="BC264" s="269">
        <v>5.0999999999999996</v>
      </c>
      <c r="BD264" s="269">
        <v>1.4999999999999999E-2</v>
      </c>
      <c r="BE264" s="269">
        <v>58</v>
      </c>
      <c r="BF264" s="269">
        <v>58</v>
      </c>
      <c r="BG264" s="269">
        <v>40</v>
      </c>
      <c r="BH264" s="269"/>
      <c r="BI264" s="269"/>
      <c r="BJ264" s="269"/>
      <c r="BK264" s="269"/>
      <c r="BL264" s="269"/>
      <c r="BM264" s="269"/>
      <c r="BN264" s="269"/>
      <c r="BO264" s="269"/>
      <c r="BP264" s="269"/>
      <c r="BQ264" s="269">
        <v>40</v>
      </c>
      <c r="BR264" s="269"/>
      <c r="BS264" s="269"/>
      <c r="BT264" s="269"/>
      <c r="BU264" s="269"/>
      <c r="BV264" s="269"/>
      <c r="BW264" s="269"/>
      <c r="BX264" s="269"/>
      <c r="BY264" s="269"/>
      <c r="BZ264" s="269"/>
      <c r="CA264" s="269"/>
      <c r="CB264" s="269"/>
      <c r="CC264" s="269">
        <v>40</v>
      </c>
      <c r="CD264" s="855">
        <f t="shared" ref="CD264:CD326" si="33">SUM(BH264:CB264)</f>
        <v>40</v>
      </c>
      <c r="CE264" s="855">
        <f t="shared" ref="CE264:CE326" si="34">CD264-CC264</f>
        <v>0</v>
      </c>
      <c r="CF264" s="269">
        <v>13.996</v>
      </c>
      <c r="CG264" s="269" t="s">
        <v>6206</v>
      </c>
      <c r="CH264" s="269" t="s">
        <v>481</v>
      </c>
      <c r="CI264" s="269">
        <v>0.1188</v>
      </c>
      <c r="CJ264" s="269">
        <v>117.824</v>
      </c>
      <c r="CK264" s="269" t="s">
        <v>6357</v>
      </c>
      <c r="CL264" s="269" t="s">
        <v>451</v>
      </c>
      <c r="CM264" s="269" t="s">
        <v>481</v>
      </c>
      <c r="CN264" s="269" t="s">
        <v>481</v>
      </c>
      <c r="CO264" s="269" t="s">
        <v>481</v>
      </c>
      <c r="CP264" s="269" t="s">
        <v>481</v>
      </c>
      <c r="CQ264" s="269">
        <v>9</v>
      </c>
      <c r="CR264" s="269" t="s">
        <v>451</v>
      </c>
      <c r="CS264" s="269" t="s">
        <v>481</v>
      </c>
      <c r="CT264" s="269" t="s">
        <v>481</v>
      </c>
      <c r="CU264" s="269" t="s">
        <v>457</v>
      </c>
      <c r="CV264" s="269" t="s">
        <v>6578</v>
      </c>
      <c r="CW264" s="269">
        <v>1307</v>
      </c>
      <c r="CX264" s="269" t="s">
        <v>451</v>
      </c>
      <c r="CY264" s="269" t="s">
        <v>481</v>
      </c>
      <c r="CZ264" s="269" t="s">
        <v>481</v>
      </c>
      <c r="DA264" s="269" t="s">
        <v>451</v>
      </c>
      <c r="DB264" s="269" t="s">
        <v>481</v>
      </c>
      <c r="DC264" s="269" t="s">
        <v>481</v>
      </c>
      <c r="DD264" s="269" t="s">
        <v>451</v>
      </c>
      <c r="DE264" s="269" t="s">
        <v>481</v>
      </c>
      <c r="DF264" s="269" t="s">
        <v>481</v>
      </c>
      <c r="DG264" s="269" t="s">
        <v>451</v>
      </c>
      <c r="DH264" s="269" t="s">
        <v>481</v>
      </c>
      <c r="DI264" s="269" t="s">
        <v>481</v>
      </c>
      <c r="DJ264" s="269" t="s">
        <v>451</v>
      </c>
      <c r="DK264" s="269" t="s">
        <v>481</v>
      </c>
      <c r="DL264" s="269" t="s">
        <v>481</v>
      </c>
      <c r="DM264" s="269" t="s">
        <v>451</v>
      </c>
      <c r="DN264" s="269" t="s">
        <v>481</v>
      </c>
      <c r="DO264" s="269" t="s">
        <v>481</v>
      </c>
      <c r="DP264" s="269" t="s">
        <v>457</v>
      </c>
      <c r="DQ264" s="269" t="s">
        <v>6756</v>
      </c>
      <c r="DR264" s="269">
        <v>5716</v>
      </c>
      <c r="DS264" s="269" t="s">
        <v>451</v>
      </c>
      <c r="DT264" s="269" t="s">
        <v>481</v>
      </c>
      <c r="DU264" s="269" t="s">
        <v>481</v>
      </c>
      <c r="DV264" s="269" t="s">
        <v>451</v>
      </c>
      <c r="DW264" s="269" t="s">
        <v>481</v>
      </c>
      <c r="DX264" s="269" t="s">
        <v>481</v>
      </c>
      <c r="DY264" s="269" t="s">
        <v>451</v>
      </c>
      <c r="DZ264" s="269" t="s">
        <v>481</v>
      </c>
      <c r="EA264" s="269" t="s">
        <v>481</v>
      </c>
      <c r="EB264" s="269" t="s">
        <v>451</v>
      </c>
      <c r="EC264" s="269" t="s">
        <v>481</v>
      </c>
      <c r="ED264" s="269" t="s">
        <v>481</v>
      </c>
      <c r="EE264" s="269" t="s">
        <v>451</v>
      </c>
      <c r="EF264" s="269" t="s">
        <v>481</v>
      </c>
      <c r="EG264" s="269" t="s">
        <v>481</v>
      </c>
      <c r="EH264" s="269" t="s">
        <v>451</v>
      </c>
      <c r="EI264" s="269" t="s">
        <v>481</v>
      </c>
      <c r="EJ264" s="269" t="s">
        <v>481</v>
      </c>
      <c r="EK264" s="269" t="s">
        <v>451</v>
      </c>
      <c r="EL264" s="269" t="s">
        <v>481</v>
      </c>
      <c r="EM264" s="269" t="s">
        <v>481</v>
      </c>
      <c r="EN264" s="269"/>
      <c r="EO264" s="269"/>
      <c r="EP264" s="269"/>
      <c r="EQ264" s="269" t="s">
        <v>451</v>
      </c>
      <c r="ER264" s="269" t="s">
        <v>481</v>
      </c>
      <c r="ES264" s="269" t="s">
        <v>4519</v>
      </c>
      <c r="ET264" s="269" t="s">
        <v>7161</v>
      </c>
      <c r="EU264" s="269" t="s">
        <v>481</v>
      </c>
      <c r="EV264" s="269" t="s">
        <v>7317</v>
      </c>
      <c r="EW264" s="269" t="s">
        <v>481</v>
      </c>
      <c r="EX264" s="269" t="s">
        <v>451</v>
      </c>
      <c r="EY264" s="269" t="s">
        <v>481</v>
      </c>
      <c r="EZ264" s="269" t="s">
        <v>481</v>
      </c>
      <c r="FA264" s="269" t="s">
        <v>7686</v>
      </c>
      <c r="FB264" s="269" t="s">
        <v>7921</v>
      </c>
      <c r="FC264" s="269" t="s">
        <v>8159</v>
      </c>
      <c r="FD264" s="269" t="s">
        <v>8284</v>
      </c>
      <c r="FE264" s="269" t="s">
        <v>8328</v>
      </c>
      <c r="FF264" s="269" t="s">
        <v>8372</v>
      </c>
    </row>
    <row r="265" spans="5:162" ht="68" customHeight="1" x14ac:dyDescent="0.2">
      <c r="E265" s="1101" t="s">
        <v>8717</v>
      </c>
      <c r="F265" s="1101" t="s">
        <v>8688</v>
      </c>
      <c r="G265" s="847" t="s">
        <v>60</v>
      </c>
      <c r="H265" s="847" t="s">
        <v>148</v>
      </c>
      <c r="I265" s="847" t="s">
        <v>3624</v>
      </c>
      <c r="J265" s="269" t="s">
        <v>3856</v>
      </c>
      <c r="K265" s="269" t="s">
        <v>3954</v>
      </c>
      <c r="L265" s="269">
        <v>2019</v>
      </c>
      <c r="M265" s="870" t="s">
        <v>4061</v>
      </c>
      <c r="N265" s="870" t="s">
        <v>1603</v>
      </c>
      <c r="O265" s="269" t="s">
        <v>4325</v>
      </c>
      <c r="P265" s="269" t="s">
        <v>4520</v>
      </c>
      <c r="Q265" s="269" t="s">
        <v>481</v>
      </c>
      <c r="R265" s="269" t="s">
        <v>481</v>
      </c>
      <c r="S265" s="269" t="s">
        <v>481</v>
      </c>
      <c r="T265" s="269" t="s">
        <v>481</v>
      </c>
      <c r="U265" s="269" t="s">
        <v>481</v>
      </c>
      <c r="V265" s="269" t="s">
        <v>481</v>
      </c>
      <c r="W265" s="269"/>
      <c r="X265" s="269"/>
      <c r="Y265" s="269"/>
      <c r="Z265" s="269"/>
      <c r="AA265" s="269" t="s">
        <v>5524</v>
      </c>
      <c r="AB265" s="269" t="s">
        <v>5524</v>
      </c>
      <c r="AC265" s="269" t="s">
        <v>5751</v>
      </c>
      <c r="AD265" s="269" t="s">
        <v>5925</v>
      </c>
      <c r="AE265" s="871">
        <v>7.5570000000000004</v>
      </c>
      <c r="AF265" s="850">
        <f t="shared" si="31"/>
        <v>7.5570000000000004</v>
      </c>
      <c r="AG265" s="850">
        <f t="shared" si="32"/>
        <v>0</v>
      </c>
      <c r="AH265" s="269"/>
      <c r="AI265" s="269"/>
      <c r="AJ265" s="269"/>
      <c r="AK265" s="269">
        <v>7.5570000000000004</v>
      </c>
      <c r="AL265" s="224">
        <v>1</v>
      </c>
      <c r="AM265" s="224">
        <v>2.0199999999999999E-2</v>
      </c>
      <c r="AN265" s="269">
        <v>0</v>
      </c>
      <c r="AO265" s="269">
        <v>0</v>
      </c>
      <c r="AP265" s="269">
        <v>0</v>
      </c>
      <c r="AQ265" s="269">
        <v>0</v>
      </c>
      <c r="AR265" s="269">
        <v>0</v>
      </c>
      <c r="AS265" s="269">
        <v>0</v>
      </c>
      <c r="AT265" s="269"/>
      <c r="AU265" s="269"/>
      <c r="AV265" s="269"/>
      <c r="AW265" s="269"/>
      <c r="AX265" s="269"/>
      <c r="AY265" s="269" t="s">
        <v>451</v>
      </c>
      <c r="AZ265" s="269" t="s">
        <v>481</v>
      </c>
      <c r="BA265" s="269" t="s">
        <v>481</v>
      </c>
      <c r="BB265" s="269" t="s">
        <v>481</v>
      </c>
      <c r="BC265" s="269">
        <v>9</v>
      </c>
      <c r="BD265" s="269">
        <v>2.197E-2</v>
      </c>
      <c r="BE265" s="269">
        <v>57</v>
      </c>
      <c r="BF265" s="269">
        <v>50</v>
      </c>
      <c r="BG265" s="269">
        <v>18</v>
      </c>
      <c r="BH265" s="269"/>
      <c r="BI265" s="269"/>
      <c r="BJ265" s="269"/>
      <c r="BK265" s="269"/>
      <c r="BL265" s="269"/>
      <c r="BM265" s="269"/>
      <c r="BN265" s="269"/>
      <c r="BO265" s="269"/>
      <c r="BP265" s="269">
        <v>4</v>
      </c>
      <c r="BQ265" s="269"/>
      <c r="BR265" s="269">
        <v>10</v>
      </c>
      <c r="BS265" s="269"/>
      <c r="BT265" s="269"/>
      <c r="BU265" s="269"/>
      <c r="BV265" s="269"/>
      <c r="BW265" s="269"/>
      <c r="BX265" s="269"/>
      <c r="BY265" s="269"/>
      <c r="BZ265" s="269"/>
      <c r="CA265" s="269"/>
      <c r="CB265" s="269">
        <v>4</v>
      </c>
      <c r="CC265" s="269">
        <v>18</v>
      </c>
      <c r="CD265" s="855">
        <f t="shared" si="33"/>
        <v>18</v>
      </c>
      <c r="CE265" s="855">
        <f t="shared" si="34"/>
        <v>0</v>
      </c>
      <c r="CF265" s="269">
        <v>12.05</v>
      </c>
      <c r="CG265" s="269" t="s">
        <v>6208</v>
      </c>
      <c r="CH265" s="269" t="s">
        <v>481</v>
      </c>
      <c r="CI265" s="269">
        <v>4.5</v>
      </c>
      <c r="CJ265" s="269">
        <v>269.65899999999999</v>
      </c>
      <c r="CK265" s="269" t="s">
        <v>6357</v>
      </c>
      <c r="CL265" s="269" t="s">
        <v>451</v>
      </c>
      <c r="CM265" s="269" t="s">
        <v>481</v>
      </c>
      <c r="CN265" s="269" t="s">
        <v>481</v>
      </c>
      <c r="CO265" s="269" t="s">
        <v>481</v>
      </c>
      <c r="CP265" s="269" t="s">
        <v>481</v>
      </c>
      <c r="CQ265" s="269">
        <v>10</v>
      </c>
      <c r="CR265" s="269" t="s">
        <v>451</v>
      </c>
      <c r="CS265" s="269" t="s">
        <v>481</v>
      </c>
      <c r="CT265" s="269" t="s">
        <v>481</v>
      </c>
      <c r="CU265" s="269" t="s">
        <v>457</v>
      </c>
      <c r="CV265" s="269" t="s">
        <v>6579</v>
      </c>
      <c r="CW265" s="269">
        <v>285</v>
      </c>
      <c r="CX265" s="269" t="s">
        <v>451</v>
      </c>
      <c r="CY265" s="269" t="s">
        <v>481</v>
      </c>
      <c r="CZ265" s="269" t="s">
        <v>481</v>
      </c>
      <c r="DA265" s="269" t="s">
        <v>451</v>
      </c>
      <c r="DB265" s="269" t="s">
        <v>481</v>
      </c>
      <c r="DC265" s="269" t="s">
        <v>481</v>
      </c>
      <c r="DD265" s="269" t="s">
        <v>451</v>
      </c>
      <c r="DE265" s="269" t="s">
        <v>481</v>
      </c>
      <c r="DF265" s="269" t="s">
        <v>481</v>
      </c>
      <c r="DG265" s="269" t="s">
        <v>451</v>
      </c>
      <c r="DH265" s="269" t="s">
        <v>481</v>
      </c>
      <c r="DI265" s="269" t="s">
        <v>481</v>
      </c>
      <c r="DJ265" s="269" t="s">
        <v>451</v>
      </c>
      <c r="DK265" s="269" t="s">
        <v>481</v>
      </c>
      <c r="DL265" s="269" t="s">
        <v>481</v>
      </c>
      <c r="DM265" s="269" t="s">
        <v>451</v>
      </c>
      <c r="DN265" s="269" t="s">
        <v>481</v>
      </c>
      <c r="DO265" s="269" t="s">
        <v>481</v>
      </c>
      <c r="DP265" s="269" t="s">
        <v>451</v>
      </c>
      <c r="DQ265" s="269" t="s">
        <v>481</v>
      </c>
      <c r="DR265" s="269" t="s">
        <v>481</v>
      </c>
      <c r="DS265" s="269" t="s">
        <v>451</v>
      </c>
      <c r="DT265" s="269" t="s">
        <v>481</v>
      </c>
      <c r="DU265" s="269" t="s">
        <v>481</v>
      </c>
      <c r="DV265" s="269" t="s">
        <v>451</v>
      </c>
      <c r="DW265" s="269" t="s">
        <v>481</v>
      </c>
      <c r="DX265" s="269" t="s">
        <v>481</v>
      </c>
      <c r="DY265" s="269" t="s">
        <v>451</v>
      </c>
      <c r="DZ265" s="269" t="s">
        <v>481</v>
      </c>
      <c r="EA265" s="269" t="s">
        <v>481</v>
      </c>
      <c r="EB265" s="269" t="s">
        <v>451</v>
      </c>
      <c r="EC265" s="269" t="s">
        <v>481</v>
      </c>
      <c r="ED265" s="269" t="s">
        <v>481</v>
      </c>
      <c r="EE265" s="269" t="s">
        <v>451</v>
      </c>
      <c r="EF265" s="269" t="s">
        <v>481</v>
      </c>
      <c r="EG265" s="269" t="s">
        <v>481</v>
      </c>
      <c r="EH265" s="269" t="s">
        <v>457</v>
      </c>
      <c r="EI265" s="269" t="s">
        <v>6892</v>
      </c>
      <c r="EJ265" s="269">
        <v>2632</v>
      </c>
      <c r="EK265" s="269" t="s">
        <v>451</v>
      </c>
      <c r="EL265" s="269" t="s">
        <v>481</v>
      </c>
      <c r="EM265" s="269" t="s">
        <v>481</v>
      </c>
      <c r="EN265" s="269"/>
      <c r="EO265" s="269"/>
      <c r="EP265" s="269"/>
      <c r="EQ265" s="269" t="s">
        <v>451</v>
      </c>
      <c r="ER265" s="269" t="s">
        <v>481</v>
      </c>
      <c r="ES265" s="269" t="s">
        <v>7028</v>
      </c>
      <c r="ET265" s="269"/>
      <c r="EU265" s="269" t="s">
        <v>7028</v>
      </c>
      <c r="EV265" s="269" t="s">
        <v>7318</v>
      </c>
      <c r="EW265" s="269" t="s">
        <v>481</v>
      </c>
      <c r="EX265" s="269" t="s">
        <v>7480</v>
      </c>
      <c r="EY265" s="269">
        <v>2</v>
      </c>
      <c r="EZ265" s="269">
        <v>100</v>
      </c>
      <c r="FA265" s="269" t="s">
        <v>7687</v>
      </c>
      <c r="FB265" s="269" t="s">
        <v>7922</v>
      </c>
      <c r="FC265" s="269" t="s">
        <v>8160</v>
      </c>
      <c r="FD265" s="269"/>
      <c r="FE265" s="269"/>
      <c r="FF265" s="269"/>
    </row>
    <row r="266" spans="5:162" ht="66" customHeight="1" x14ac:dyDescent="0.2">
      <c r="E266" s="1101" t="s">
        <v>8717</v>
      </c>
      <c r="F266" s="1101" t="s">
        <v>8688</v>
      </c>
      <c r="G266" s="847" t="s">
        <v>60</v>
      </c>
      <c r="H266" s="847" t="s">
        <v>148</v>
      </c>
      <c r="I266" s="847" t="s">
        <v>3625</v>
      </c>
      <c r="J266" s="269" t="s">
        <v>3857</v>
      </c>
      <c r="K266" s="269" t="s">
        <v>3955</v>
      </c>
      <c r="L266" s="269">
        <v>2019</v>
      </c>
      <c r="M266" s="870" t="s">
        <v>4062</v>
      </c>
      <c r="N266" s="870" t="s">
        <v>4166</v>
      </c>
      <c r="O266" s="269" t="s">
        <v>4326</v>
      </c>
      <c r="P266" s="269" t="s">
        <v>4521</v>
      </c>
      <c r="Q266" s="269" t="s">
        <v>481</v>
      </c>
      <c r="R266" s="269" t="s">
        <v>481</v>
      </c>
      <c r="S266" s="269" t="s">
        <v>481</v>
      </c>
      <c r="T266" s="269" t="s">
        <v>481</v>
      </c>
      <c r="U266" s="269" t="s">
        <v>481</v>
      </c>
      <c r="V266" s="269" t="s">
        <v>481</v>
      </c>
      <c r="W266" s="269"/>
      <c r="X266" s="269"/>
      <c r="Y266" s="269"/>
      <c r="Z266" s="269"/>
      <c r="AA266" s="269" t="s">
        <v>5525</v>
      </c>
      <c r="AB266" s="269" t="s">
        <v>5525</v>
      </c>
      <c r="AC266" s="269" t="s">
        <v>553</v>
      </c>
      <c r="AD266" s="269" t="s">
        <v>5926</v>
      </c>
      <c r="AE266" s="871">
        <v>2.1</v>
      </c>
      <c r="AF266" s="850">
        <f t="shared" si="31"/>
        <v>2.1</v>
      </c>
      <c r="AG266" s="850">
        <f t="shared" si="32"/>
        <v>0</v>
      </c>
      <c r="AH266" s="269"/>
      <c r="AI266" s="269"/>
      <c r="AJ266" s="269"/>
      <c r="AK266" s="269">
        <v>2.1</v>
      </c>
      <c r="AL266" s="224">
        <v>1</v>
      </c>
      <c r="AM266" s="224">
        <v>8.9999999999999993E-3</v>
      </c>
      <c r="AN266" s="269">
        <v>0</v>
      </c>
      <c r="AO266" s="269">
        <v>0</v>
      </c>
      <c r="AP266" s="269">
        <v>0</v>
      </c>
      <c r="AQ266" s="269">
        <v>0</v>
      </c>
      <c r="AR266" s="269">
        <v>0</v>
      </c>
      <c r="AS266" s="269">
        <v>0</v>
      </c>
      <c r="AT266" s="269"/>
      <c r="AU266" s="269"/>
      <c r="AV266" s="269"/>
      <c r="AW266" s="269"/>
      <c r="AX266" s="269"/>
      <c r="AY266" s="269" t="s">
        <v>451</v>
      </c>
      <c r="AZ266" s="269" t="s">
        <v>481</v>
      </c>
      <c r="BA266" s="269" t="s">
        <v>481</v>
      </c>
      <c r="BB266" s="269" t="s">
        <v>481</v>
      </c>
      <c r="BC266" s="269">
        <v>2.5</v>
      </c>
      <c r="BD266" s="269">
        <v>0.01</v>
      </c>
      <c r="BE266" s="269">
        <v>59</v>
      </c>
      <c r="BF266" s="269">
        <v>59</v>
      </c>
      <c r="BG266" s="269">
        <v>25</v>
      </c>
      <c r="BH266" s="269"/>
      <c r="BI266" s="269"/>
      <c r="BJ266" s="269"/>
      <c r="BK266" s="269"/>
      <c r="BL266" s="269"/>
      <c r="BM266" s="269"/>
      <c r="BN266" s="269"/>
      <c r="BO266" s="269"/>
      <c r="BP266" s="269">
        <v>1</v>
      </c>
      <c r="BQ266" s="269">
        <v>19</v>
      </c>
      <c r="BR266" s="269">
        <v>3</v>
      </c>
      <c r="BS266" s="269"/>
      <c r="BT266" s="269"/>
      <c r="BU266" s="269"/>
      <c r="BV266" s="269"/>
      <c r="BW266" s="269"/>
      <c r="BX266" s="269"/>
      <c r="BY266" s="269"/>
      <c r="BZ266" s="269"/>
      <c r="CA266" s="269"/>
      <c r="CB266" s="269"/>
      <c r="CC266" s="269">
        <v>23</v>
      </c>
      <c r="CD266" s="855">
        <f t="shared" si="33"/>
        <v>23</v>
      </c>
      <c r="CE266" s="855">
        <f t="shared" si="34"/>
        <v>0</v>
      </c>
      <c r="CF266" s="269">
        <v>4.3419999999999996</v>
      </c>
      <c r="CG266" s="269" t="s">
        <v>6209</v>
      </c>
      <c r="CH266" s="269" t="s">
        <v>481</v>
      </c>
      <c r="CI266" s="269">
        <v>2.5999999999999999E-2</v>
      </c>
      <c r="CJ266" s="269">
        <v>166.48500000000001</v>
      </c>
      <c r="CK266" s="269" t="s">
        <v>6357</v>
      </c>
      <c r="CL266" s="269" t="s">
        <v>451</v>
      </c>
      <c r="CM266" s="269"/>
      <c r="CN266" s="269"/>
      <c r="CO266" s="269"/>
      <c r="CP266" s="269"/>
      <c r="CQ266" s="269">
        <v>30</v>
      </c>
      <c r="CR266" s="269" t="s">
        <v>451</v>
      </c>
      <c r="CS266" s="269" t="s">
        <v>481</v>
      </c>
      <c r="CT266" s="269" t="s">
        <v>481</v>
      </c>
      <c r="CU266" s="269" t="s">
        <v>457</v>
      </c>
      <c r="CV266" s="269" t="s">
        <v>6580</v>
      </c>
      <c r="CW266" s="269">
        <v>3682</v>
      </c>
      <c r="CX266" s="269" t="s">
        <v>451</v>
      </c>
      <c r="CY266" s="269" t="s">
        <v>481</v>
      </c>
      <c r="CZ266" s="269" t="s">
        <v>481</v>
      </c>
      <c r="DA266" s="269" t="s">
        <v>451</v>
      </c>
      <c r="DB266" s="269" t="s">
        <v>481</v>
      </c>
      <c r="DC266" s="269" t="s">
        <v>481</v>
      </c>
      <c r="DD266" s="269" t="s">
        <v>451</v>
      </c>
      <c r="DE266" s="269" t="s">
        <v>481</v>
      </c>
      <c r="DF266" s="269" t="s">
        <v>481</v>
      </c>
      <c r="DG266" s="269" t="s">
        <v>451</v>
      </c>
      <c r="DH266" s="269" t="s">
        <v>481</v>
      </c>
      <c r="DI266" s="269" t="s">
        <v>481</v>
      </c>
      <c r="DJ266" s="269" t="s">
        <v>451</v>
      </c>
      <c r="DK266" s="269" t="s">
        <v>481</v>
      </c>
      <c r="DL266" s="269" t="s">
        <v>481</v>
      </c>
      <c r="DM266" s="269" t="s">
        <v>451</v>
      </c>
      <c r="DN266" s="269" t="s">
        <v>481</v>
      </c>
      <c r="DO266" s="269" t="s">
        <v>481</v>
      </c>
      <c r="DP266" s="269" t="s">
        <v>451</v>
      </c>
      <c r="DQ266" s="269" t="s">
        <v>481</v>
      </c>
      <c r="DR266" s="269" t="s">
        <v>481</v>
      </c>
      <c r="DS266" s="269" t="s">
        <v>451</v>
      </c>
      <c r="DT266" s="269" t="s">
        <v>481</v>
      </c>
      <c r="DU266" s="269" t="s">
        <v>481</v>
      </c>
      <c r="DV266" s="269" t="s">
        <v>451</v>
      </c>
      <c r="DW266" s="269" t="s">
        <v>481</v>
      </c>
      <c r="DX266" s="269" t="s">
        <v>481</v>
      </c>
      <c r="DY266" s="269" t="s">
        <v>451</v>
      </c>
      <c r="DZ266" s="269" t="s">
        <v>481</v>
      </c>
      <c r="EA266" s="269" t="s">
        <v>481</v>
      </c>
      <c r="EB266" s="269" t="s">
        <v>451</v>
      </c>
      <c r="EC266" s="269" t="s">
        <v>481</v>
      </c>
      <c r="ED266" s="269" t="s">
        <v>481</v>
      </c>
      <c r="EE266" s="269" t="s">
        <v>457</v>
      </c>
      <c r="EF266" s="269" t="s">
        <v>6839</v>
      </c>
      <c r="EG266" s="269">
        <v>10</v>
      </c>
      <c r="EH266" s="269" t="s">
        <v>451</v>
      </c>
      <c r="EI266" s="269" t="s">
        <v>481</v>
      </c>
      <c r="EJ266" s="269" t="s">
        <v>481</v>
      </c>
      <c r="EK266" s="269" t="s">
        <v>451</v>
      </c>
      <c r="EL266" s="269" t="s">
        <v>481</v>
      </c>
      <c r="EM266" s="269" t="s">
        <v>481</v>
      </c>
      <c r="EN266" s="269"/>
      <c r="EO266" s="269"/>
      <c r="EP266" s="269"/>
      <c r="EQ266" s="269" t="s">
        <v>451</v>
      </c>
      <c r="ER266" s="269" t="s">
        <v>6958</v>
      </c>
      <c r="ES266" s="269" t="s">
        <v>4521</v>
      </c>
      <c r="ET266" s="269" t="s">
        <v>481</v>
      </c>
      <c r="EU266" s="269" t="s">
        <v>481</v>
      </c>
      <c r="EV266" s="269" t="s">
        <v>481</v>
      </c>
      <c r="EW266" s="269" t="s">
        <v>481</v>
      </c>
      <c r="EX266" s="269" t="s">
        <v>481</v>
      </c>
      <c r="EY266" s="269" t="s">
        <v>481</v>
      </c>
      <c r="EZ266" s="269" t="s">
        <v>481</v>
      </c>
      <c r="FA266" s="269" t="s">
        <v>7688</v>
      </c>
      <c r="FB266" s="269" t="s">
        <v>7923</v>
      </c>
      <c r="FC266" s="269" t="s">
        <v>8161</v>
      </c>
      <c r="FD266" s="269"/>
      <c r="FE266" s="269"/>
      <c r="FF266" s="269"/>
    </row>
    <row r="267" spans="5:162" ht="52" customHeight="1" x14ac:dyDescent="0.2">
      <c r="E267" s="1101" t="s">
        <v>8723</v>
      </c>
      <c r="F267" s="1101" t="s">
        <v>8688</v>
      </c>
      <c r="G267" s="847" t="s">
        <v>60</v>
      </c>
      <c r="H267" s="847" t="s">
        <v>148</v>
      </c>
      <c r="I267" s="847" t="s">
        <v>3626</v>
      </c>
      <c r="J267" s="269" t="s">
        <v>3858</v>
      </c>
      <c r="K267" s="269" t="s">
        <v>3956</v>
      </c>
      <c r="L267" s="269">
        <v>2021</v>
      </c>
      <c r="M267" s="870" t="s">
        <v>4063</v>
      </c>
      <c r="N267" s="870" t="s">
        <v>4167</v>
      </c>
      <c r="O267" s="269" t="s">
        <v>4327</v>
      </c>
      <c r="P267" s="269" t="s">
        <v>4522</v>
      </c>
      <c r="Q267" s="269" t="s">
        <v>4717</v>
      </c>
      <c r="R267" s="269" t="s">
        <v>4870</v>
      </c>
      <c r="S267" s="269" t="s">
        <v>5048</v>
      </c>
      <c r="T267" s="269" t="s">
        <v>5207</v>
      </c>
      <c r="U267" s="269" t="s">
        <v>5302</v>
      </c>
      <c r="V267" s="269" t="s">
        <v>5356</v>
      </c>
      <c r="W267" s="269"/>
      <c r="X267" s="269"/>
      <c r="Y267" s="269"/>
      <c r="Z267" s="269"/>
      <c r="AA267" s="269" t="s">
        <v>5526</v>
      </c>
      <c r="AB267" s="269" t="s">
        <v>5670</v>
      </c>
      <c r="AC267" s="269" t="s">
        <v>5756</v>
      </c>
      <c r="AD267" s="269" t="s">
        <v>5927</v>
      </c>
      <c r="AE267" s="871">
        <v>1.5</v>
      </c>
      <c r="AF267" s="850">
        <f t="shared" si="31"/>
        <v>1.5</v>
      </c>
      <c r="AG267" s="850">
        <f t="shared" si="32"/>
        <v>0</v>
      </c>
      <c r="AH267" s="269"/>
      <c r="AI267" s="269"/>
      <c r="AJ267" s="269"/>
      <c r="AK267" s="269">
        <v>1.5</v>
      </c>
      <c r="AL267" s="224">
        <v>1</v>
      </c>
      <c r="AM267" s="224">
        <v>5.0000000000000001E-4</v>
      </c>
      <c r="AN267" s="269">
        <v>0</v>
      </c>
      <c r="AO267" s="269">
        <v>0</v>
      </c>
      <c r="AP267" s="872">
        <v>0</v>
      </c>
      <c r="AQ267" s="269">
        <v>0</v>
      </c>
      <c r="AR267" s="269">
        <v>0</v>
      </c>
      <c r="AS267" s="872">
        <v>0</v>
      </c>
      <c r="AT267" s="872"/>
      <c r="AU267" s="872"/>
      <c r="AV267" s="872"/>
      <c r="AW267" s="872"/>
      <c r="AX267" s="872"/>
      <c r="AY267" s="269" t="s">
        <v>457</v>
      </c>
      <c r="AZ267" s="269" t="s">
        <v>6034</v>
      </c>
      <c r="BA267" s="269" t="s">
        <v>6094</v>
      </c>
      <c r="BB267" s="269" t="s">
        <v>481</v>
      </c>
      <c r="BC267" s="269">
        <v>0.5</v>
      </c>
      <c r="BD267" s="872">
        <v>2.0000000000000001E-4</v>
      </c>
      <c r="BE267" s="269">
        <v>1</v>
      </c>
      <c r="BF267" s="269">
        <v>1</v>
      </c>
      <c r="BG267" s="269">
        <v>1</v>
      </c>
      <c r="BH267" s="269"/>
      <c r="BI267" s="269">
        <v>1</v>
      </c>
      <c r="BJ267" s="269"/>
      <c r="BK267" s="269"/>
      <c r="BL267" s="269"/>
      <c r="BM267" s="269"/>
      <c r="BN267" s="269"/>
      <c r="BO267" s="269"/>
      <c r="BP267" s="269"/>
      <c r="BQ267" s="269"/>
      <c r="BR267" s="269"/>
      <c r="BS267" s="269"/>
      <c r="BT267" s="269"/>
      <c r="BU267" s="269"/>
      <c r="BV267" s="269"/>
      <c r="BW267" s="269"/>
      <c r="BX267" s="269"/>
      <c r="BY267" s="269"/>
      <c r="BZ267" s="269"/>
      <c r="CA267" s="269"/>
      <c r="CB267" s="269"/>
      <c r="CC267" s="269">
        <v>1</v>
      </c>
      <c r="CD267" s="855">
        <f t="shared" si="33"/>
        <v>1</v>
      </c>
      <c r="CE267" s="855">
        <f t="shared" si="34"/>
        <v>0</v>
      </c>
      <c r="CF267" s="269">
        <v>2.25</v>
      </c>
      <c r="CG267" s="269" t="s">
        <v>6210</v>
      </c>
      <c r="CH267" s="269" t="s">
        <v>6274</v>
      </c>
      <c r="CI267" s="269">
        <v>1.3560000000000001</v>
      </c>
      <c r="CJ267" s="269">
        <v>165.89599999999999</v>
      </c>
      <c r="CK267" s="269" t="s">
        <v>6358</v>
      </c>
      <c r="CL267" s="269" t="s">
        <v>457</v>
      </c>
      <c r="CM267" s="269" t="s">
        <v>6431</v>
      </c>
      <c r="CN267" s="269" t="s">
        <v>6447</v>
      </c>
      <c r="CO267" s="269">
        <v>2</v>
      </c>
      <c r="CP267" s="269">
        <v>5</v>
      </c>
      <c r="CQ267" s="269" t="s">
        <v>481</v>
      </c>
      <c r="CR267" s="269" t="s">
        <v>451</v>
      </c>
      <c r="CS267" s="269" t="s">
        <v>481</v>
      </c>
      <c r="CT267" s="269" t="s">
        <v>481</v>
      </c>
      <c r="CU267" s="269" t="s">
        <v>457</v>
      </c>
      <c r="CV267" s="269" t="s">
        <v>6581</v>
      </c>
      <c r="CW267" s="269">
        <v>5</v>
      </c>
      <c r="CX267" s="269" t="s">
        <v>457</v>
      </c>
      <c r="CY267" s="269" t="s">
        <v>6647</v>
      </c>
      <c r="CZ267" s="269">
        <v>20</v>
      </c>
      <c r="DA267" s="269" t="s">
        <v>451</v>
      </c>
      <c r="DB267" s="269" t="s">
        <v>481</v>
      </c>
      <c r="DC267" s="269" t="s">
        <v>481</v>
      </c>
      <c r="DD267" s="269" t="s">
        <v>451</v>
      </c>
      <c r="DE267" s="269" t="s">
        <v>481</v>
      </c>
      <c r="DF267" s="269" t="s">
        <v>481</v>
      </c>
      <c r="DG267" s="269" t="s">
        <v>451</v>
      </c>
      <c r="DH267" s="269" t="s">
        <v>481</v>
      </c>
      <c r="DI267" s="269" t="s">
        <v>481</v>
      </c>
      <c r="DJ267" s="269" t="s">
        <v>457</v>
      </c>
      <c r="DK267" s="269" t="s">
        <v>6688</v>
      </c>
      <c r="DL267" s="269">
        <v>30</v>
      </c>
      <c r="DM267" s="269" t="s">
        <v>481</v>
      </c>
      <c r="DN267" s="269" t="s">
        <v>481</v>
      </c>
      <c r="DO267" s="269" t="s">
        <v>481</v>
      </c>
      <c r="DP267" s="269" t="s">
        <v>451</v>
      </c>
      <c r="DQ267" s="269" t="s">
        <v>481</v>
      </c>
      <c r="DR267" s="269" t="s">
        <v>481</v>
      </c>
      <c r="DS267" s="269" t="s">
        <v>451</v>
      </c>
      <c r="DT267" s="269" t="s">
        <v>481</v>
      </c>
      <c r="DU267" s="269" t="s">
        <v>481</v>
      </c>
      <c r="DV267" s="269" t="s">
        <v>451</v>
      </c>
      <c r="DW267" s="269" t="s">
        <v>481</v>
      </c>
      <c r="DX267" s="269" t="s">
        <v>481</v>
      </c>
      <c r="DY267" s="269" t="s">
        <v>451</v>
      </c>
      <c r="DZ267" s="269" t="s">
        <v>481</v>
      </c>
      <c r="EA267" s="269" t="s">
        <v>481</v>
      </c>
      <c r="EB267" s="269" t="s">
        <v>451</v>
      </c>
      <c r="EC267" s="269" t="s">
        <v>481</v>
      </c>
      <c r="ED267" s="269" t="s">
        <v>481</v>
      </c>
      <c r="EE267" s="269" t="s">
        <v>457</v>
      </c>
      <c r="EF267" s="269" t="s">
        <v>6840</v>
      </c>
      <c r="EG267" s="269">
        <v>14</v>
      </c>
      <c r="EH267" s="269" t="s">
        <v>451</v>
      </c>
      <c r="EI267" s="269" t="s">
        <v>481</v>
      </c>
      <c r="EJ267" s="269" t="s">
        <v>481</v>
      </c>
      <c r="EK267" s="269" t="s">
        <v>451</v>
      </c>
      <c r="EL267" s="269" t="s">
        <v>481</v>
      </c>
      <c r="EM267" s="269" t="s">
        <v>481</v>
      </c>
      <c r="EN267" s="269"/>
      <c r="EO267" s="269"/>
      <c r="EP267" s="269"/>
      <c r="EQ267" s="269" t="s">
        <v>451</v>
      </c>
      <c r="ER267" s="269" t="s">
        <v>481</v>
      </c>
      <c r="ES267" s="269" t="s">
        <v>7029</v>
      </c>
      <c r="ET267" s="269" t="s">
        <v>7162</v>
      </c>
      <c r="EU267" s="269" t="s">
        <v>7228</v>
      </c>
      <c r="EV267" s="269" t="s">
        <v>7319</v>
      </c>
      <c r="EW267" s="269" t="s">
        <v>481</v>
      </c>
      <c r="EX267" s="269" t="s">
        <v>7481</v>
      </c>
      <c r="EY267" s="269">
        <v>2</v>
      </c>
      <c r="EZ267" s="269">
        <v>26</v>
      </c>
      <c r="FA267" s="269" t="s">
        <v>7689</v>
      </c>
      <c r="FB267" s="269" t="s">
        <v>7924</v>
      </c>
      <c r="FC267" s="269" t="s">
        <v>8162</v>
      </c>
      <c r="FD267" s="269" t="s">
        <v>8285</v>
      </c>
      <c r="FE267" s="269" t="s">
        <v>8329</v>
      </c>
      <c r="FF267" s="269" t="s">
        <v>8373</v>
      </c>
    </row>
    <row r="268" spans="5:162" ht="71" customHeight="1" x14ac:dyDescent="0.2">
      <c r="E268" s="1101" t="s">
        <v>8729</v>
      </c>
      <c r="F268" s="1101" t="s">
        <v>8688</v>
      </c>
      <c r="G268" s="847" t="s">
        <v>60</v>
      </c>
      <c r="H268" s="847" t="s">
        <v>148</v>
      </c>
      <c r="I268" s="847" t="s">
        <v>3626</v>
      </c>
      <c r="J268" s="269" t="s">
        <v>3859</v>
      </c>
      <c r="K268" s="269" t="s">
        <v>3957</v>
      </c>
      <c r="L268" s="269">
        <v>2018</v>
      </c>
      <c r="M268" s="870" t="s">
        <v>4064</v>
      </c>
      <c r="N268" s="870" t="s">
        <v>4130</v>
      </c>
      <c r="O268" s="269" t="s">
        <v>4328</v>
      </c>
      <c r="P268" s="269" t="s">
        <v>4523</v>
      </c>
      <c r="Q268" s="269" t="s">
        <v>481</v>
      </c>
      <c r="R268" s="269" t="s">
        <v>481</v>
      </c>
      <c r="S268" s="269" t="s">
        <v>481</v>
      </c>
      <c r="T268" s="269" t="s">
        <v>481</v>
      </c>
      <c r="U268" s="269" t="s">
        <v>481</v>
      </c>
      <c r="V268" s="269" t="s">
        <v>481</v>
      </c>
      <c r="W268" s="269"/>
      <c r="X268" s="269"/>
      <c r="Y268" s="269"/>
      <c r="Z268" s="269"/>
      <c r="AA268" s="269" t="s">
        <v>5526</v>
      </c>
      <c r="AB268" s="269" t="s">
        <v>5526</v>
      </c>
      <c r="AC268" s="269" t="s">
        <v>518</v>
      </c>
      <c r="AD268" s="269" t="s">
        <v>5928</v>
      </c>
      <c r="AE268" s="871">
        <v>0.5</v>
      </c>
      <c r="AF268" s="850">
        <f t="shared" si="31"/>
        <v>0.5</v>
      </c>
      <c r="AG268" s="850">
        <f t="shared" si="32"/>
        <v>0</v>
      </c>
      <c r="AH268" s="269"/>
      <c r="AI268" s="269"/>
      <c r="AJ268" s="269"/>
      <c r="AK268" s="269">
        <v>0.5</v>
      </c>
      <c r="AL268" s="224">
        <v>1</v>
      </c>
      <c r="AM268" s="224">
        <v>2.0000000000000001E-4</v>
      </c>
      <c r="AN268" s="269">
        <v>0</v>
      </c>
      <c r="AO268" s="269">
        <v>0</v>
      </c>
      <c r="AP268" s="872">
        <v>0</v>
      </c>
      <c r="AQ268" s="269">
        <v>0</v>
      </c>
      <c r="AR268" s="269">
        <v>0</v>
      </c>
      <c r="AS268" s="872">
        <v>0</v>
      </c>
      <c r="AT268" s="872"/>
      <c r="AU268" s="872"/>
      <c r="AV268" s="872"/>
      <c r="AW268" s="872"/>
      <c r="AX268" s="872"/>
      <c r="AY268" s="269" t="s">
        <v>457</v>
      </c>
      <c r="AZ268" s="269" t="s">
        <v>6035</v>
      </c>
      <c r="BA268" s="269" t="s">
        <v>6095</v>
      </c>
      <c r="BB268" s="269">
        <v>0.33</v>
      </c>
      <c r="BC268" s="269">
        <v>0.4</v>
      </c>
      <c r="BD268" s="872">
        <v>2.0000000000000001E-4</v>
      </c>
      <c r="BE268" s="269">
        <v>23</v>
      </c>
      <c r="BF268" s="269">
        <v>23</v>
      </c>
      <c r="BG268" s="269">
        <v>15</v>
      </c>
      <c r="BH268" s="269"/>
      <c r="BI268" s="269"/>
      <c r="BJ268" s="269"/>
      <c r="BK268" s="269"/>
      <c r="BL268" s="269"/>
      <c r="BM268" s="269"/>
      <c r="BN268" s="269">
        <v>4</v>
      </c>
      <c r="BO268" s="269"/>
      <c r="BP268" s="269">
        <v>3</v>
      </c>
      <c r="BQ268" s="269"/>
      <c r="BR268" s="269">
        <v>3</v>
      </c>
      <c r="BS268" s="269"/>
      <c r="BT268" s="269"/>
      <c r="BU268" s="269"/>
      <c r="BV268" s="269"/>
      <c r="BW268" s="269"/>
      <c r="BX268" s="269"/>
      <c r="BY268" s="269"/>
      <c r="BZ268" s="269"/>
      <c r="CA268" s="269"/>
      <c r="CB268" s="269">
        <v>5</v>
      </c>
      <c r="CC268" s="269">
        <v>15</v>
      </c>
      <c r="CD268" s="855">
        <f t="shared" si="33"/>
        <v>15</v>
      </c>
      <c r="CE268" s="855">
        <f t="shared" si="34"/>
        <v>0</v>
      </c>
      <c r="CF268" s="269">
        <v>22</v>
      </c>
      <c r="CG268" s="269" t="s">
        <v>6211</v>
      </c>
      <c r="CH268" s="269" t="s">
        <v>6095</v>
      </c>
      <c r="CI268" s="932">
        <v>0.13</v>
      </c>
      <c r="CJ268" s="269">
        <v>165.89599999999999</v>
      </c>
      <c r="CK268" s="269" t="s">
        <v>6359</v>
      </c>
      <c r="CL268" s="269" t="s">
        <v>457</v>
      </c>
      <c r="CM268" s="269" t="s">
        <v>6431</v>
      </c>
      <c r="CN268" s="269" t="s">
        <v>6448</v>
      </c>
      <c r="CO268" s="269">
        <v>3</v>
      </c>
      <c r="CP268" s="269">
        <v>69</v>
      </c>
      <c r="CQ268" s="269" t="s">
        <v>481</v>
      </c>
      <c r="CR268" s="269" t="s">
        <v>451</v>
      </c>
      <c r="CS268" s="269" t="s">
        <v>481</v>
      </c>
      <c r="CT268" s="269" t="s">
        <v>481</v>
      </c>
      <c r="CU268" s="269" t="s">
        <v>451</v>
      </c>
      <c r="CV268" s="269" t="s">
        <v>481</v>
      </c>
      <c r="CW268" s="269" t="s">
        <v>481</v>
      </c>
      <c r="CX268" s="269" t="s">
        <v>451</v>
      </c>
      <c r="CY268" s="269" t="s">
        <v>481</v>
      </c>
      <c r="CZ268" s="269" t="s">
        <v>481</v>
      </c>
      <c r="DA268" s="269" t="s">
        <v>451</v>
      </c>
      <c r="DB268" s="269" t="s">
        <v>481</v>
      </c>
      <c r="DC268" s="269" t="s">
        <v>481</v>
      </c>
      <c r="DD268" s="269" t="s">
        <v>451</v>
      </c>
      <c r="DE268" s="269" t="s">
        <v>481</v>
      </c>
      <c r="DF268" s="269" t="s">
        <v>481</v>
      </c>
      <c r="DG268" s="269" t="s">
        <v>451</v>
      </c>
      <c r="DH268" s="269" t="s">
        <v>481</v>
      </c>
      <c r="DI268" s="269" t="s">
        <v>481</v>
      </c>
      <c r="DJ268" s="269" t="s">
        <v>451</v>
      </c>
      <c r="DK268" s="269" t="s">
        <v>481</v>
      </c>
      <c r="DL268" s="269" t="s">
        <v>481</v>
      </c>
      <c r="DM268" s="269" t="s">
        <v>6700</v>
      </c>
      <c r="DN268" s="269" t="s">
        <v>6724</v>
      </c>
      <c r="DO268" s="269">
        <v>23</v>
      </c>
      <c r="DP268" s="269" t="s">
        <v>451</v>
      </c>
      <c r="DQ268" s="269" t="s">
        <v>481</v>
      </c>
      <c r="DR268" s="269" t="s">
        <v>481</v>
      </c>
      <c r="DS268" s="269" t="s">
        <v>451</v>
      </c>
      <c r="DT268" s="269" t="s">
        <v>481</v>
      </c>
      <c r="DU268" s="269" t="s">
        <v>481</v>
      </c>
      <c r="DV268" s="269" t="s">
        <v>451</v>
      </c>
      <c r="DW268" s="269" t="s">
        <v>481</v>
      </c>
      <c r="DX268" s="269" t="s">
        <v>481</v>
      </c>
      <c r="DY268" s="269" t="s">
        <v>451</v>
      </c>
      <c r="DZ268" s="269" t="s">
        <v>481</v>
      </c>
      <c r="EA268" s="269" t="s">
        <v>481</v>
      </c>
      <c r="EB268" s="269" t="s">
        <v>451</v>
      </c>
      <c r="EC268" s="269" t="s">
        <v>481</v>
      </c>
      <c r="ED268" s="269" t="s">
        <v>481</v>
      </c>
      <c r="EE268" s="269" t="s">
        <v>451</v>
      </c>
      <c r="EF268" s="269" t="s">
        <v>481</v>
      </c>
      <c r="EG268" s="269" t="s">
        <v>481</v>
      </c>
      <c r="EH268" s="269" t="s">
        <v>457</v>
      </c>
      <c r="EI268" s="269" t="s">
        <v>6893</v>
      </c>
      <c r="EJ268" s="269">
        <v>12</v>
      </c>
      <c r="EK268" s="269" t="s">
        <v>451</v>
      </c>
      <c r="EL268" s="269" t="s">
        <v>481</v>
      </c>
      <c r="EM268" s="269" t="s">
        <v>481</v>
      </c>
      <c r="EN268" s="269"/>
      <c r="EO268" s="269"/>
      <c r="EP268" s="269"/>
      <c r="EQ268" s="269" t="s">
        <v>451</v>
      </c>
      <c r="ER268" s="269" t="s">
        <v>481</v>
      </c>
      <c r="ES268" s="269" t="s">
        <v>7030</v>
      </c>
      <c r="ET268" s="269" t="s">
        <v>7163</v>
      </c>
      <c r="EU268" s="269" t="s">
        <v>7229</v>
      </c>
      <c r="EV268" s="269" t="s">
        <v>7320</v>
      </c>
      <c r="EW268" s="269" t="s">
        <v>7406</v>
      </c>
      <c r="EX268" s="269" t="s">
        <v>7482</v>
      </c>
      <c r="EY268" s="269">
        <v>95</v>
      </c>
      <c r="EZ268" s="269">
        <v>318</v>
      </c>
      <c r="FA268" s="269" t="s">
        <v>7690</v>
      </c>
      <c r="FB268" s="269" t="s">
        <v>7924</v>
      </c>
      <c r="FC268" s="269" t="s">
        <v>8163</v>
      </c>
      <c r="FD268" s="269" t="s">
        <v>8285</v>
      </c>
      <c r="FE268" s="269" t="s">
        <v>8329</v>
      </c>
      <c r="FF268" s="269" t="s">
        <v>8373</v>
      </c>
    </row>
    <row r="269" spans="5:162" ht="74" customHeight="1" x14ac:dyDescent="0.2">
      <c r="E269" s="1101" t="s">
        <v>8723</v>
      </c>
      <c r="F269" s="1101" t="s">
        <v>8688</v>
      </c>
      <c r="G269" s="847" t="s">
        <v>60</v>
      </c>
      <c r="H269" s="847" t="s">
        <v>148</v>
      </c>
      <c r="I269" s="847" t="s">
        <v>3627</v>
      </c>
      <c r="J269" s="269" t="s">
        <v>3860</v>
      </c>
      <c r="K269" s="269" t="s">
        <v>3958</v>
      </c>
      <c r="L269" s="269">
        <v>2021</v>
      </c>
      <c r="M269" s="870" t="s">
        <v>4065</v>
      </c>
      <c r="N269" s="870" t="s">
        <v>4168</v>
      </c>
      <c r="O269" s="269" t="s">
        <v>4329</v>
      </c>
      <c r="P269" s="269" t="s">
        <v>4524</v>
      </c>
      <c r="Q269" s="269" t="s">
        <v>3860</v>
      </c>
      <c r="R269" s="269" t="s">
        <v>4871</v>
      </c>
      <c r="S269" s="269" t="s">
        <v>5049</v>
      </c>
      <c r="T269" s="269" t="s">
        <v>5208</v>
      </c>
      <c r="U269" s="269" t="s">
        <v>5303</v>
      </c>
      <c r="V269" s="269" t="s">
        <v>5357</v>
      </c>
      <c r="W269" s="269"/>
      <c r="X269" s="269"/>
      <c r="Y269" s="269"/>
      <c r="Z269" s="269"/>
      <c r="AA269" s="269" t="s">
        <v>5527</v>
      </c>
      <c r="AB269" s="269" t="s">
        <v>5671</v>
      </c>
      <c r="AC269" s="269" t="s">
        <v>5785</v>
      </c>
      <c r="AD269" s="269" t="s">
        <v>5929</v>
      </c>
      <c r="AE269" s="871">
        <v>3.98</v>
      </c>
      <c r="AF269" s="850">
        <f t="shared" si="31"/>
        <v>3.98</v>
      </c>
      <c r="AG269" s="850">
        <f t="shared" si="32"/>
        <v>0</v>
      </c>
      <c r="AH269" s="269"/>
      <c r="AI269" s="269"/>
      <c r="AJ269" s="269"/>
      <c r="AK269" s="269">
        <v>3.774</v>
      </c>
      <c r="AL269" s="224">
        <v>0.95</v>
      </c>
      <c r="AM269" s="224">
        <v>4.53E-2</v>
      </c>
      <c r="AN269" s="269"/>
      <c r="AO269" s="269"/>
      <c r="AP269" s="269" t="s">
        <v>481</v>
      </c>
      <c r="AQ269" s="269"/>
      <c r="AR269" s="269">
        <v>0.20599999999999999</v>
      </c>
      <c r="AS269" s="872">
        <v>0.05</v>
      </c>
      <c r="AT269" s="872"/>
      <c r="AU269" s="872"/>
      <c r="AV269" s="872"/>
      <c r="AW269" s="872"/>
      <c r="AX269" s="872"/>
      <c r="AY269" s="269" t="s">
        <v>457</v>
      </c>
      <c r="AZ269" s="269" t="s">
        <v>6036</v>
      </c>
      <c r="BA269" s="269" t="s">
        <v>4871</v>
      </c>
      <c r="BB269" s="269" t="s">
        <v>481</v>
      </c>
      <c r="BC269" s="269">
        <v>8.5</v>
      </c>
      <c r="BD269" s="872">
        <v>9.8900000000000002E-2</v>
      </c>
      <c r="BE269" s="269">
        <v>1</v>
      </c>
      <c r="BF269" s="269">
        <v>1</v>
      </c>
      <c r="BG269" s="269">
        <v>1</v>
      </c>
      <c r="BH269" s="269"/>
      <c r="BI269" s="269"/>
      <c r="BJ269" s="269"/>
      <c r="BK269" s="269"/>
      <c r="BL269" s="269"/>
      <c r="BM269" s="269"/>
      <c r="BN269" s="269"/>
      <c r="BO269" s="269"/>
      <c r="BP269" s="269"/>
      <c r="BQ269" s="269"/>
      <c r="BR269" s="269"/>
      <c r="BS269" s="269">
        <v>1</v>
      </c>
      <c r="BT269" s="269"/>
      <c r="BU269" s="269"/>
      <c r="BV269" s="269"/>
      <c r="BW269" s="269"/>
      <c r="BX269" s="269"/>
      <c r="BY269" s="269"/>
      <c r="BZ269" s="269"/>
      <c r="CA269" s="269"/>
      <c r="CB269" s="269"/>
      <c r="CC269" s="269">
        <v>1</v>
      </c>
      <c r="CD269" s="855">
        <f t="shared" si="33"/>
        <v>1</v>
      </c>
      <c r="CE269" s="855">
        <f t="shared" si="34"/>
        <v>0</v>
      </c>
      <c r="CF269" s="269">
        <v>100</v>
      </c>
      <c r="CG269" s="269" t="s">
        <v>6212</v>
      </c>
      <c r="CH269" s="269" t="s">
        <v>481</v>
      </c>
      <c r="CI269" s="269">
        <v>14.43001443</v>
      </c>
      <c r="CJ269" s="269">
        <v>693</v>
      </c>
      <c r="CK269" s="269" t="s">
        <v>6360</v>
      </c>
      <c r="CL269" s="269" t="s">
        <v>451</v>
      </c>
      <c r="CM269" s="269" t="s">
        <v>481</v>
      </c>
      <c r="CN269" s="269" t="s">
        <v>481</v>
      </c>
      <c r="CO269" s="269" t="s">
        <v>481</v>
      </c>
      <c r="CP269" s="269" t="s">
        <v>481</v>
      </c>
      <c r="CQ269" s="269">
        <v>23</v>
      </c>
      <c r="CR269" s="269" t="s">
        <v>457</v>
      </c>
      <c r="CS269" s="269" t="s">
        <v>6498</v>
      </c>
      <c r="CT269" s="970">
        <v>1094</v>
      </c>
      <c r="CU269" s="269" t="s">
        <v>451</v>
      </c>
      <c r="CV269" s="269" t="s">
        <v>481</v>
      </c>
      <c r="CW269" s="269" t="s">
        <v>481</v>
      </c>
      <c r="CX269" s="269" t="s">
        <v>457</v>
      </c>
      <c r="CY269" s="269" t="s">
        <v>4871</v>
      </c>
      <c r="CZ269" s="269">
        <v>0</v>
      </c>
      <c r="DA269" s="269" t="s">
        <v>451</v>
      </c>
      <c r="DB269" s="269" t="s">
        <v>481</v>
      </c>
      <c r="DC269" s="269" t="s">
        <v>481</v>
      </c>
      <c r="DD269" s="269" t="s">
        <v>451</v>
      </c>
      <c r="DE269" s="269" t="s">
        <v>481</v>
      </c>
      <c r="DF269" s="269" t="s">
        <v>481</v>
      </c>
      <c r="DG269" s="269" t="s">
        <v>451</v>
      </c>
      <c r="DH269" s="269" t="s">
        <v>481</v>
      </c>
      <c r="DI269" s="269" t="s">
        <v>481</v>
      </c>
      <c r="DJ269" s="269" t="s">
        <v>451</v>
      </c>
      <c r="DK269" s="269" t="s">
        <v>481</v>
      </c>
      <c r="DL269" s="269" t="s">
        <v>481</v>
      </c>
      <c r="DM269" s="269" t="s">
        <v>6562</v>
      </c>
      <c r="DN269" s="269" t="s">
        <v>4871</v>
      </c>
      <c r="DO269" s="269">
        <v>0</v>
      </c>
      <c r="DP269" s="269" t="s">
        <v>451</v>
      </c>
      <c r="DQ269" s="269" t="s">
        <v>481</v>
      </c>
      <c r="DR269" s="269" t="s">
        <v>481</v>
      </c>
      <c r="DS269" s="269" t="s">
        <v>451</v>
      </c>
      <c r="DT269" s="269" t="s">
        <v>481</v>
      </c>
      <c r="DU269" s="269" t="s">
        <v>481</v>
      </c>
      <c r="DV269" s="269" t="s">
        <v>451</v>
      </c>
      <c r="DW269" s="269" t="s">
        <v>481</v>
      </c>
      <c r="DX269" s="269" t="s">
        <v>481</v>
      </c>
      <c r="DY269" s="269" t="s">
        <v>451</v>
      </c>
      <c r="DZ269" s="269" t="s">
        <v>481</v>
      </c>
      <c r="EA269" s="269" t="s">
        <v>481</v>
      </c>
      <c r="EB269" s="269" t="s">
        <v>451</v>
      </c>
      <c r="EC269" s="269" t="s">
        <v>481</v>
      </c>
      <c r="ED269" s="269" t="s">
        <v>481</v>
      </c>
      <c r="EE269" s="269" t="s">
        <v>451</v>
      </c>
      <c r="EF269" s="269" t="s">
        <v>481</v>
      </c>
      <c r="EG269" s="269" t="s">
        <v>481</v>
      </c>
      <c r="EH269" s="269" t="s">
        <v>6858</v>
      </c>
      <c r="EI269" s="269" t="s">
        <v>4871</v>
      </c>
      <c r="EJ269" s="269">
        <v>0</v>
      </c>
      <c r="EK269" s="269" t="s">
        <v>6933</v>
      </c>
      <c r="EL269" s="269" t="s">
        <v>4871</v>
      </c>
      <c r="EM269" s="269">
        <v>7</v>
      </c>
      <c r="EN269" s="269"/>
      <c r="EO269" s="269"/>
      <c r="EP269" s="269"/>
      <c r="EQ269" s="269" t="s">
        <v>451</v>
      </c>
      <c r="ER269" s="269" t="s">
        <v>481</v>
      </c>
      <c r="ES269" s="269" t="s">
        <v>7031</v>
      </c>
      <c r="ET269" s="269" t="s">
        <v>481</v>
      </c>
      <c r="EU269" s="269" t="s">
        <v>481</v>
      </c>
      <c r="EV269" s="269" t="s">
        <v>481</v>
      </c>
      <c r="EW269" s="269" t="s">
        <v>481</v>
      </c>
      <c r="EX269" s="269" t="s">
        <v>7483</v>
      </c>
      <c r="EY269" s="269">
        <v>1</v>
      </c>
      <c r="EZ269" s="269" t="s">
        <v>481</v>
      </c>
      <c r="FA269" s="269" t="s">
        <v>481</v>
      </c>
      <c r="FB269" s="269" t="s">
        <v>481</v>
      </c>
      <c r="FC269" s="269" t="s">
        <v>481</v>
      </c>
      <c r="FD269" s="269" t="s">
        <v>8286</v>
      </c>
      <c r="FE269" s="269" t="s">
        <v>8330</v>
      </c>
      <c r="FF269" s="269" t="s">
        <v>8374</v>
      </c>
    </row>
    <row r="270" spans="5:162" ht="60" customHeight="1" x14ac:dyDescent="0.2">
      <c r="E270" s="1101" t="s">
        <v>8717</v>
      </c>
      <c r="F270" s="1101" t="s">
        <v>8688</v>
      </c>
      <c r="G270" s="847" t="s">
        <v>60</v>
      </c>
      <c r="H270" s="847" t="s">
        <v>148</v>
      </c>
      <c r="I270" s="847" t="s">
        <v>3628</v>
      </c>
      <c r="J270" s="269" t="s">
        <v>3861</v>
      </c>
      <c r="K270" s="269" t="s">
        <v>1157</v>
      </c>
      <c r="L270" s="269" t="s">
        <v>3988</v>
      </c>
      <c r="M270" s="870" t="s">
        <v>4066</v>
      </c>
      <c r="N270" s="870" t="s">
        <v>722</v>
      </c>
      <c r="O270" s="269" t="s">
        <v>4330</v>
      </c>
      <c r="P270" s="269" t="s">
        <v>4525</v>
      </c>
      <c r="Q270" s="269" t="s">
        <v>481</v>
      </c>
      <c r="R270" s="269" t="s">
        <v>481</v>
      </c>
      <c r="S270" s="269" t="s">
        <v>481</v>
      </c>
      <c r="T270" s="269" t="s">
        <v>481</v>
      </c>
      <c r="U270" s="269" t="s">
        <v>5304</v>
      </c>
      <c r="V270" s="269" t="s">
        <v>5358</v>
      </c>
      <c r="W270" s="269"/>
      <c r="X270" s="269"/>
      <c r="Y270" s="269"/>
      <c r="Z270" s="269"/>
      <c r="AA270" s="269" t="s">
        <v>5528</v>
      </c>
      <c r="AB270" s="269" t="s">
        <v>5672</v>
      </c>
      <c r="AC270" s="269" t="s">
        <v>455</v>
      </c>
      <c r="AD270" s="269" t="s">
        <v>5930</v>
      </c>
      <c r="AE270" s="871">
        <v>9.3800000000000008</v>
      </c>
      <c r="AF270" s="850">
        <f>AH270+AK270+AN270+AO270+AQ270+AR270+AT270</f>
        <v>9.3800000000000008</v>
      </c>
      <c r="AG270" s="850">
        <f t="shared" si="32"/>
        <v>0</v>
      </c>
      <c r="AH270" s="269"/>
      <c r="AI270" s="269"/>
      <c r="AJ270" s="269"/>
      <c r="AK270" s="269">
        <v>8.8000000000000007</v>
      </c>
      <c r="AL270" s="224">
        <v>0.93830000000000002</v>
      </c>
      <c r="AM270" s="224">
        <v>1.04E-2</v>
      </c>
      <c r="AN270" s="269"/>
      <c r="AO270" s="269">
        <v>0.19</v>
      </c>
      <c r="AP270" s="872">
        <v>0.02</v>
      </c>
      <c r="AQ270" s="269"/>
      <c r="AR270" s="269">
        <v>0.39</v>
      </c>
      <c r="AS270" s="872">
        <v>4.1000000000000002E-2</v>
      </c>
      <c r="AT270" s="872"/>
      <c r="AU270" s="872"/>
      <c r="AV270" s="872"/>
      <c r="AW270" s="872"/>
      <c r="AX270" s="872"/>
      <c r="AY270" s="269" t="s">
        <v>451</v>
      </c>
      <c r="AZ270" s="269" t="s">
        <v>481</v>
      </c>
      <c r="BA270" s="269" t="s">
        <v>481</v>
      </c>
      <c r="BB270" s="269" t="s">
        <v>481</v>
      </c>
      <c r="BC270" s="269">
        <v>0</v>
      </c>
      <c r="BD270" s="872">
        <v>0</v>
      </c>
      <c r="BE270" s="269">
        <v>5</v>
      </c>
      <c r="BF270" s="269">
        <v>5</v>
      </c>
      <c r="BG270" s="269">
        <v>5</v>
      </c>
      <c r="BH270" s="269">
        <v>2</v>
      </c>
      <c r="BI270" s="269"/>
      <c r="BJ270" s="269"/>
      <c r="BK270" s="269"/>
      <c r="BL270" s="269"/>
      <c r="BM270" s="269"/>
      <c r="BN270" s="269"/>
      <c r="BO270" s="269"/>
      <c r="BP270" s="269"/>
      <c r="BQ270" s="269"/>
      <c r="BR270" s="269"/>
      <c r="BS270" s="269"/>
      <c r="BT270" s="269"/>
      <c r="BU270" s="269"/>
      <c r="BV270" s="269"/>
      <c r="BW270" s="269">
        <v>3</v>
      </c>
      <c r="BX270" s="269"/>
      <c r="BY270" s="269"/>
      <c r="BZ270" s="269"/>
      <c r="CA270" s="269"/>
      <c r="CB270" s="269"/>
      <c r="CC270" s="269">
        <v>5</v>
      </c>
      <c r="CD270" s="855">
        <f t="shared" si="33"/>
        <v>5</v>
      </c>
      <c r="CE270" s="855">
        <f t="shared" si="34"/>
        <v>0</v>
      </c>
      <c r="CF270" s="269">
        <v>4.6369999999999996</v>
      </c>
      <c r="CG270" s="269" t="s">
        <v>6213</v>
      </c>
      <c r="CH270" s="269" t="s">
        <v>481</v>
      </c>
      <c r="CI270" s="872">
        <v>6.5799999999999997E-2</v>
      </c>
      <c r="CJ270" s="269" t="s">
        <v>6294</v>
      </c>
      <c r="CK270" s="269" t="s">
        <v>6361</v>
      </c>
      <c r="CL270" s="269" t="s">
        <v>451</v>
      </c>
      <c r="CM270" s="269" t="s">
        <v>451</v>
      </c>
      <c r="CN270" s="269" t="s">
        <v>451</v>
      </c>
      <c r="CO270" s="269">
        <v>0</v>
      </c>
      <c r="CP270" s="269">
        <v>0</v>
      </c>
      <c r="CQ270" s="269">
        <v>0</v>
      </c>
      <c r="CR270" s="269" t="s">
        <v>451</v>
      </c>
      <c r="CS270" s="269" t="s">
        <v>481</v>
      </c>
      <c r="CT270" s="269" t="s">
        <v>481</v>
      </c>
      <c r="CU270" s="269" t="s">
        <v>457</v>
      </c>
      <c r="CV270" s="269" t="s">
        <v>6582</v>
      </c>
      <c r="CW270" s="269">
        <v>917</v>
      </c>
      <c r="CX270" s="269" t="s">
        <v>451</v>
      </c>
      <c r="CY270" s="269" t="s">
        <v>481</v>
      </c>
      <c r="CZ270" s="269" t="s">
        <v>481</v>
      </c>
      <c r="DA270" s="269" t="s">
        <v>451</v>
      </c>
      <c r="DB270" s="269" t="s">
        <v>481</v>
      </c>
      <c r="DC270" s="269" t="s">
        <v>481</v>
      </c>
      <c r="DD270" s="269" t="s">
        <v>451</v>
      </c>
      <c r="DE270" s="269" t="s">
        <v>481</v>
      </c>
      <c r="DF270" s="269" t="s">
        <v>481</v>
      </c>
      <c r="DG270" s="269" t="s">
        <v>451</v>
      </c>
      <c r="DH270" s="269" t="s">
        <v>481</v>
      </c>
      <c r="DI270" s="269" t="s">
        <v>481</v>
      </c>
      <c r="DJ270" s="269" t="s">
        <v>451</v>
      </c>
      <c r="DK270" s="269" t="s">
        <v>481</v>
      </c>
      <c r="DL270" s="269" t="s">
        <v>481</v>
      </c>
      <c r="DM270" s="269" t="s">
        <v>451</v>
      </c>
      <c r="DN270" s="269" t="s">
        <v>481</v>
      </c>
      <c r="DO270" s="269" t="s">
        <v>481</v>
      </c>
      <c r="DP270" s="269" t="s">
        <v>451</v>
      </c>
      <c r="DQ270" s="269" t="s">
        <v>481</v>
      </c>
      <c r="DR270" s="269" t="s">
        <v>481</v>
      </c>
      <c r="DS270" s="269" t="s">
        <v>457</v>
      </c>
      <c r="DT270" s="269" t="s">
        <v>1251</v>
      </c>
      <c r="DU270" s="269">
        <v>67</v>
      </c>
      <c r="DV270" s="269" t="s">
        <v>451</v>
      </c>
      <c r="DW270" s="269" t="s">
        <v>481</v>
      </c>
      <c r="DX270" s="269" t="s">
        <v>481</v>
      </c>
      <c r="DY270" s="269" t="s">
        <v>451</v>
      </c>
      <c r="DZ270" s="269" t="s">
        <v>481</v>
      </c>
      <c r="EA270" s="269" t="s">
        <v>481</v>
      </c>
      <c r="EB270" s="269" t="s">
        <v>451</v>
      </c>
      <c r="EC270" s="269" t="s">
        <v>481</v>
      </c>
      <c r="ED270" s="269" t="s">
        <v>481</v>
      </c>
      <c r="EE270" s="269" t="s">
        <v>451</v>
      </c>
      <c r="EF270" s="269" t="s">
        <v>481</v>
      </c>
      <c r="EG270" s="269" t="s">
        <v>481</v>
      </c>
      <c r="EH270" s="269" t="s">
        <v>451</v>
      </c>
      <c r="EI270" s="269" t="s">
        <v>481</v>
      </c>
      <c r="EJ270" s="269" t="s">
        <v>481</v>
      </c>
      <c r="EK270" s="269" t="s">
        <v>451</v>
      </c>
      <c r="EL270" s="269" t="s">
        <v>481</v>
      </c>
      <c r="EM270" s="269" t="s">
        <v>481</v>
      </c>
      <c r="EN270" s="269"/>
      <c r="EO270" s="269"/>
      <c r="EP270" s="269"/>
      <c r="EQ270" s="269" t="s">
        <v>451</v>
      </c>
      <c r="ER270" s="269" t="s">
        <v>481</v>
      </c>
      <c r="ES270" s="269" t="s">
        <v>481</v>
      </c>
      <c r="ET270" s="269" t="s">
        <v>7164</v>
      </c>
      <c r="EU270" s="269" t="s">
        <v>7230</v>
      </c>
      <c r="EV270" s="269" t="s">
        <v>7321</v>
      </c>
      <c r="EW270" s="269" t="s">
        <v>481</v>
      </c>
      <c r="EX270" s="269" t="s">
        <v>7484</v>
      </c>
      <c r="EY270" s="269" t="s">
        <v>481</v>
      </c>
      <c r="EZ270" s="269" t="s">
        <v>481</v>
      </c>
      <c r="FA270" s="269" t="s">
        <v>7691</v>
      </c>
      <c r="FB270" s="269" t="s">
        <v>7925</v>
      </c>
      <c r="FC270" s="269" t="s">
        <v>8164</v>
      </c>
      <c r="FD270" s="269" t="s">
        <v>8287</v>
      </c>
      <c r="FE270" s="269" t="s">
        <v>8331</v>
      </c>
      <c r="FF270" s="269" t="s">
        <v>8375</v>
      </c>
    </row>
    <row r="271" spans="5:162" ht="69" customHeight="1" x14ac:dyDescent="0.2">
      <c r="E271" s="1101" t="s">
        <v>8717</v>
      </c>
      <c r="F271" s="1101" t="s">
        <v>8688</v>
      </c>
      <c r="G271" s="847" t="s">
        <v>60</v>
      </c>
      <c r="H271" s="847" t="s">
        <v>148</v>
      </c>
      <c r="I271" s="847" t="s">
        <v>3629</v>
      </c>
      <c r="J271" s="269" t="s">
        <v>3862</v>
      </c>
      <c r="K271" s="269" t="s">
        <v>3862</v>
      </c>
      <c r="L271" s="269">
        <v>2021</v>
      </c>
      <c r="M271" s="870">
        <v>44337</v>
      </c>
      <c r="N271" s="870">
        <v>44561</v>
      </c>
      <c r="O271" s="269" t="s">
        <v>4331</v>
      </c>
      <c r="P271" s="269" t="s">
        <v>4526</v>
      </c>
      <c r="Q271" s="269" t="s">
        <v>4718</v>
      </c>
      <c r="R271" s="269" t="s">
        <v>4872</v>
      </c>
      <c r="S271" s="269" t="s">
        <v>5050</v>
      </c>
      <c r="T271" s="269" t="s">
        <v>5209</v>
      </c>
      <c r="U271" s="269" t="s">
        <v>5305</v>
      </c>
      <c r="V271" s="269" t="s">
        <v>5359</v>
      </c>
      <c r="W271" s="269"/>
      <c r="X271" s="269"/>
      <c r="Y271" s="269"/>
      <c r="Z271" s="269"/>
      <c r="AA271" s="269" t="s">
        <v>5529</v>
      </c>
      <c r="AB271" s="269" t="s">
        <v>5673</v>
      </c>
      <c r="AC271" s="269" t="s">
        <v>5786</v>
      </c>
      <c r="AD271" s="269" t="s">
        <v>5931</v>
      </c>
      <c r="AE271" s="871">
        <v>4.9499999999999993</v>
      </c>
      <c r="AF271" s="850">
        <f t="shared" si="31"/>
        <v>4.9499999999999993</v>
      </c>
      <c r="AG271" s="850">
        <f t="shared" si="32"/>
        <v>0</v>
      </c>
      <c r="AH271" s="269"/>
      <c r="AI271" s="269"/>
      <c r="AJ271" s="269"/>
      <c r="AK271" s="269">
        <v>4.843</v>
      </c>
      <c r="AL271" s="224">
        <v>0.97838383838383847</v>
      </c>
      <c r="AM271" s="224">
        <v>1.21E-2</v>
      </c>
      <c r="AN271" s="269">
        <v>9.5000000000000001E-2</v>
      </c>
      <c r="AO271" s="269">
        <v>0</v>
      </c>
      <c r="AP271" s="1012">
        <v>1.9191919191919194E-2</v>
      </c>
      <c r="AQ271" s="269">
        <v>1.2E-2</v>
      </c>
      <c r="AR271" s="269">
        <v>0</v>
      </c>
      <c r="AS271" s="269">
        <v>2.4242424242424247E-3</v>
      </c>
      <c r="AT271" s="269"/>
      <c r="AU271" s="269"/>
      <c r="AV271" s="269"/>
      <c r="AW271" s="269"/>
      <c r="AX271" s="269"/>
      <c r="AY271" s="269" t="s">
        <v>457</v>
      </c>
      <c r="AZ271" s="269" t="s">
        <v>6037</v>
      </c>
      <c r="BA271" s="269" t="s">
        <v>481</v>
      </c>
      <c r="BB271" s="269" t="s">
        <v>2258</v>
      </c>
      <c r="BC271" s="1013">
        <v>4.468</v>
      </c>
      <c r="BD271" s="1013">
        <v>1.2699999999999999E-2</v>
      </c>
      <c r="BE271" s="1013">
        <v>16</v>
      </c>
      <c r="BF271" s="1013">
        <v>16</v>
      </c>
      <c r="BG271" s="1013">
        <v>6</v>
      </c>
      <c r="BH271" s="1013">
        <v>3</v>
      </c>
      <c r="BI271" s="1013">
        <v>1</v>
      </c>
      <c r="BJ271" s="269" t="s">
        <v>481</v>
      </c>
      <c r="BK271" s="269" t="s">
        <v>481</v>
      </c>
      <c r="BL271" s="269" t="s">
        <v>481</v>
      </c>
      <c r="BM271" s="269" t="s">
        <v>481</v>
      </c>
      <c r="BN271" s="269">
        <v>1</v>
      </c>
      <c r="BO271" s="269" t="s">
        <v>481</v>
      </c>
      <c r="BP271" s="269" t="s">
        <v>481</v>
      </c>
      <c r="BQ271" s="269" t="s">
        <v>481</v>
      </c>
      <c r="BR271" s="269" t="s">
        <v>481</v>
      </c>
      <c r="BS271" s="269" t="s">
        <v>481</v>
      </c>
      <c r="BT271" s="269" t="s">
        <v>481</v>
      </c>
      <c r="BU271" s="269" t="s">
        <v>481</v>
      </c>
      <c r="BV271" s="269" t="s">
        <v>481</v>
      </c>
      <c r="BW271" s="269" t="s">
        <v>481</v>
      </c>
      <c r="BX271" s="269" t="s">
        <v>481</v>
      </c>
      <c r="BY271" s="269" t="s">
        <v>481</v>
      </c>
      <c r="BZ271" s="269">
        <v>1</v>
      </c>
      <c r="CA271" s="269" t="s">
        <v>481</v>
      </c>
      <c r="CB271" s="269"/>
      <c r="CC271" s="269">
        <v>6</v>
      </c>
      <c r="CD271" s="855">
        <f t="shared" si="33"/>
        <v>6</v>
      </c>
      <c r="CE271" s="855">
        <f t="shared" si="34"/>
        <v>0</v>
      </c>
      <c r="CF271" s="269">
        <v>0.84299999999999997</v>
      </c>
      <c r="CG271" s="269" t="s">
        <v>6214</v>
      </c>
      <c r="CH271" s="269" t="s">
        <v>4872</v>
      </c>
      <c r="CI271" s="269" t="s">
        <v>6286</v>
      </c>
      <c r="CJ271" s="269">
        <v>31.170999999999999</v>
      </c>
      <c r="CK271" s="269" t="s">
        <v>6362</v>
      </c>
      <c r="CL271" s="269" t="s">
        <v>451</v>
      </c>
      <c r="CM271" s="269" t="s">
        <v>481</v>
      </c>
      <c r="CN271" s="269" t="s">
        <v>481</v>
      </c>
      <c r="CO271" s="269" t="s">
        <v>481</v>
      </c>
      <c r="CP271" s="269" t="s">
        <v>481</v>
      </c>
      <c r="CQ271" s="269">
        <v>10</v>
      </c>
      <c r="CR271" s="269" t="s">
        <v>457</v>
      </c>
      <c r="CS271" s="269" t="s">
        <v>6499</v>
      </c>
      <c r="CT271" s="269">
        <v>843</v>
      </c>
      <c r="CU271" s="269" t="s">
        <v>451</v>
      </c>
      <c r="CV271" s="269" t="s">
        <v>481</v>
      </c>
      <c r="CW271" s="269" t="s">
        <v>481</v>
      </c>
      <c r="CX271" s="269" t="s">
        <v>451</v>
      </c>
      <c r="CY271" s="269" t="s">
        <v>481</v>
      </c>
      <c r="CZ271" s="269" t="s">
        <v>481</v>
      </c>
      <c r="DA271" s="269" t="s">
        <v>451</v>
      </c>
      <c r="DB271" s="269" t="s">
        <v>481</v>
      </c>
      <c r="DC271" s="269" t="s">
        <v>481</v>
      </c>
      <c r="DD271" s="269" t="s">
        <v>451</v>
      </c>
      <c r="DE271" s="269" t="s">
        <v>481</v>
      </c>
      <c r="DF271" s="269" t="s">
        <v>481</v>
      </c>
      <c r="DG271" s="269" t="s">
        <v>451</v>
      </c>
      <c r="DH271" s="269" t="s">
        <v>481</v>
      </c>
      <c r="DI271" s="269" t="s">
        <v>481</v>
      </c>
      <c r="DJ271" s="269" t="s">
        <v>451</v>
      </c>
      <c r="DK271" s="269" t="s">
        <v>481</v>
      </c>
      <c r="DL271" s="269" t="s">
        <v>481</v>
      </c>
      <c r="DM271" s="269" t="s">
        <v>451</v>
      </c>
      <c r="DN271" s="269" t="s">
        <v>481</v>
      </c>
      <c r="DO271" s="269" t="s">
        <v>481</v>
      </c>
      <c r="DP271" s="269" t="s">
        <v>451</v>
      </c>
      <c r="DQ271" s="269" t="s">
        <v>481</v>
      </c>
      <c r="DR271" s="269" t="s">
        <v>481</v>
      </c>
      <c r="DS271" s="269" t="s">
        <v>451</v>
      </c>
      <c r="DT271" s="269" t="s">
        <v>481</v>
      </c>
      <c r="DU271" s="269" t="s">
        <v>481</v>
      </c>
      <c r="DV271" s="269" t="s">
        <v>457</v>
      </c>
      <c r="DW271" s="269" t="s">
        <v>1302</v>
      </c>
      <c r="DX271" s="269">
        <v>208</v>
      </c>
      <c r="DY271" s="269" t="s">
        <v>451</v>
      </c>
      <c r="DZ271" s="269" t="s">
        <v>481</v>
      </c>
      <c r="EA271" s="269" t="s">
        <v>481</v>
      </c>
      <c r="EB271" s="269" t="s">
        <v>451</v>
      </c>
      <c r="EC271" s="269" t="s">
        <v>481</v>
      </c>
      <c r="ED271" s="269" t="s">
        <v>481</v>
      </c>
      <c r="EE271" s="269" t="s">
        <v>451</v>
      </c>
      <c r="EF271" s="269" t="s">
        <v>481</v>
      </c>
      <c r="EG271" s="269" t="s">
        <v>481</v>
      </c>
      <c r="EH271" s="269" t="s">
        <v>451</v>
      </c>
      <c r="EI271" s="269" t="s">
        <v>481</v>
      </c>
      <c r="EJ271" s="269" t="s">
        <v>481</v>
      </c>
      <c r="EK271" s="269" t="s">
        <v>451</v>
      </c>
      <c r="EL271" s="269" t="s">
        <v>481</v>
      </c>
      <c r="EM271" s="269" t="s">
        <v>481</v>
      </c>
      <c r="EN271" s="269"/>
      <c r="EO271" s="269"/>
      <c r="EP271" s="269"/>
      <c r="EQ271" s="269" t="s">
        <v>451</v>
      </c>
      <c r="ER271" s="269" t="s">
        <v>481</v>
      </c>
      <c r="ES271" s="269" t="s">
        <v>7032</v>
      </c>
      <c r="ET271" s="269" t="s">
        <v>481</v>
      </c>
      <c r="EU271" s="269" t="s">
        <v>481</v>
      </c>
      <c r="EV271" s="269" t="s">
        <v>7322</v>
      </c>
      <c r="EW271" s="269" t="s">
        <v>481</v>
      </c>
      <c r="EX271" s="269" t="s">
        <v>7485</v>
      </c>
      <c r="EY271" s="269">
        <v>1</v>
      </c>
      <c r="EZ271" s="269">
        <v>23</v>
      </c>
      <c r="FA271" s="269" t="s">
        <v>7692</v>
      </c>
      <c r="FB271" s="269" t="s">
        <v>7926</v>
      </c>
      <c r="FC271" s="269" t="s">
        <v>8165</v>
      </c>
      <c r="FD271" s="269" t="s">
        <v>8288</v>
      </c>
      <c r="FE271" s="269" t="s">
        <v>8332</v>
      </c>
      <c r="FF271" s="269" t="s">
        <v>8376</v>
      </c>
    </row>
    <row r="272" spans="5:162" ht="69" customHeight="1" x14ac:dyDescent="0.2">
      <c r="E272" s="1101" t="s">
        <v>8717</v>
      </c>
      <c r="F272" s="1101" t="s">
        <v>8688</v>
      </c>
      <c r="G272" s="847" t="s">
        <v>60</v>
      </c>
      <c r="H272" s="847" t="s">
        <v>148</v>
      </c>
      <c r="I272" s="847" t="s">
        <v>3630</v>
      </c>
      <c r="J272" s="269" t="s">
        <v>3863</v>
      </c>
      <c r="K272" s="269" t="s">
        <v>3863</v>
      </c>
      <c r="L272" s="269">
        <v>2021</v>
      </c>
      <c r="M272" s="870">
        <v>44213</v>
      </c>
      <c r="N272" s="870">
        <v>44272</v>
      </c>
      <c r="O272" s="269" t="s">
        <v>4332</v>
      </c>
      <c r="P272" s="269" t="s">
        <v>4527</v>
      </c>
      <c r="Q272" s="269" t="s">
        <v>4719</v>
      </c>
      <c r="R272" s="269" t="s">
        <v>4873</v>
      </c>
      <c r="S272" s="269" t="s">
        <v>3863</v>
      </c>
      <c r="T272" s="269" t="s">
        <v>5210</v>
      </c>
      <c r="U272" s="269" t="s">
        <v>481</v>
      </c>
      <c r="V272" s="269" t="s">
        <v>481</v>
      </c>
      <c r="W272" s="269"/>
      <c r="X272" s="269"/>
      <c r="Y272" s="269"/>
      <c r="Z272" s="269"/>
      <c r="AA272" s="269" t="s">
        <v>3630</v>
      </c>
      <c r="AB272" s="269" t="s">
        <v>3630</v>
      </c>
      <c r="AC272" s="269" t="s">
        <v>5787</v>
      </c>
      <c r="AD272" s="269" t="s">
        <v>5932</v>
      </c>
      <c r="AE272" s="871">
        <v>0.23599999999999999</v>
      </c>
      <c r="AF272" s="850">
        <f t="shared" si="31"/>
        <v>0.23599999999999999</v>
      </c>
      <c r="AG272" s="850">
        <f t="shared" si="32"/>
        <v>0</v>
      </c>
      <c r="AH272" s="269"/>
      <c r="AI272" s="269"/>
      <c r="AJ272" s="269"/>
      <c r="AK272" s="269">
        <v>0.23599999999999999</v>
      </c>
      <c r="AL272" s="224">
        <v>1</v>
      </c>
      <c r="AM272" s="224">
        <v>1.67E-2</v>
      </c>
      <c r="AN272" s="269">
        <v>0</v>
      </c>
      <c r="AO272" s="269">
        <v>0</v>
      </c>
      <c r="AP272" s="1012">
        <v>0</v>
      </c>
      <c r="AQ272" s="269">
        <v>0</v>
      </c>
      <c r="AR272" s="269">
        <v>0</v>
      </c>
      <c r="AS272" s="269">
        <v>0</v>
      </c>
      <c r="AT272" s="269"/>
      <c r="AU272" s="269"/>
      <c r="AV272" s="269"/>
      <c r="AW272" s="269"/>
      <c r="AX272" s="269"/>
      <c r="AY272" s="269" t="s">
        <v>451</v>
      </c>
      <c r="AZ272" s="269" t="s">
        <v>481</v>
      </c>
      <c r="BA272" s="269" t="s">
        <v>481</v>
      </c>
      <c r="BB272" s="269">
        <v>0</v>
      </c>
      <c r="BC272" s="1013">
        <v>0</v>
      </c>
      <c r="BD272" s="1013">
        <v>0</v>
      </c>
      <c r="BE272" s="1013">
        <v>2</v>
      </c>
      <c r="BF272" s="1013">
        <v>1</v>
      </c>
      <c r="BG272" s="1013">
        <v>1</v>
      </c>
      <c r="BH272" s="1013">
        <v>0</v>
      </c>
      <c r="BI272" s="1013">
        <v>0</v>
      </c>
      <c r="BJ272" s="269">
        <v>0</v>
      </c>
      <c r="BK272" s="269">
        <v>0</v>
      </c>
      <c r="BL272" s="269">
        <v>0</v>
      </c>
      <c r="BM272" s="269">
        <v>0</v>
      </c>
      <c r="BN272" s="269">
        <v>0</v>
      </c>
      <c r="BO272" s="269">
        <v>0</v>
      </c>
      <c r="BP272" s="269">
        <v>0</v>
      </c>
      <c r="BQ272" s="269">
        <v>0</v>
      </c>
      <c r="BR272" s="269">
        <v>1</v>
      </c>
      <c r="BS272" s="269">
        <v>0</v>
      </c>
      <c r="BT272" s="269">
        <v>0</v>
      </c>
      <c r="BU272" s="269">
        <v>0</v>
      </c>
      <c r="BV272" s="269">
        <v>0</v>
      </c>
      <c r="BW272" s="269">
        <v>0</v>
      </c>
      <c r="BX272" s="269">
        <v>0</v>
      </c>
      <c r="BY272" s="269">
        <v>0</v>
      </c>
      <c r="BZ272" s="269">
        <v>0</v>
      </c>
      <c r="CA272" s="269">
        <v>0</v>
      </c>
      <c r="CB272" s="269">
        <v>0</v>
      </c>
      <c r="CC272" s="269">
        <v>1</v>
      </c>
      <c r="CD272" s="855">
        <f t="shared" si="33"/>
        <v>1</v>
      </c>
      <c r="CE272" s="855">
        <f t="shared" si="34"/>
        <v>0</v>
      </c>
      <c r="CF272" s="269">
        <v>0.1</v>
      </c>
      <c r="CG272" s="269" t="s">
        <v>451</v>
      </c>
      <c r="CH272" s="269" t="s">
        <v>481</v>
      </c>
      <c r="CI272" s="269">
        <v>5.5</v>
      </c>
      <c r="CJ272" s="269">
        <v>1.8</v>
      </c>
      <c r="CK272" s="269" t="s">
        <v>6363</v>
      </c>
      <c r="CL272" s="269" t="s">
        <v>451</v>
      </c>
      <c r="CM272" s="269" t="s">
        <v>481</v>
      </c>
      <c r="CN272" s="269" t="s">
        <v>481</v>
      </c>
      <c r="CO272" s="269" t="s">
        <v>481</v>
      </c>
      <c r="CP272" s="269" t="s">
        <v>481</v>
      </c>
      <c r="CQ272" s="269">
        <v>1</v>
      </c>
      <c r="CR272" s="269" t="s">
        <v>451</v>
      </c>
      <c r="CS272" s="269" t="s">
        <v>481</v>
      </c>
      <c r="CT272" s="269" t="s">
        <v>481</v>
      </c>
      <c r="CU272" s="269" t="s">
        <v>457</v>
      </c>
      <c r="CV272" s="269" t="s">
        <v>6583</v>
      </c>
      <c r="CW272" s="269">
        <v>100</v>
      </c>
      <c r="CX272" s="269" t="s">
        <v>451</v>
      </c>
      <c r="CY272" s="269" t="s">
        <v>481</v>
      </c>
      <c r="CZ272" s="269" t="s">
        <v>481</v>
      </c>
      <c r="DA272" s="269" t="s">
        <v>451</v>
      </c>
      <c r="DB272" s="269" t="s">
        <v>481</v>
      </c>
      <c r="DC272" s="269" t="s">
        <v>481</v>
      </c>
      <c r="DD272" s="269" t="s">
        <v>451</v>
      </c>
      <c r="DE272" s="269" t="s">
        <v>481</v>
      </c>
      <c r="DF272" s="269" t="s">
        <v>481</v>
      </c>
      <c r="DG272" s="269" t="s">
        <v>451</v>
      </c>
      <c r="DH272" s="269" t="s">
        <v>481</v>
      </c>
      <c r="DI272" s="269" t="s">
        <v>481</v>
      </c>
      <c r="DJ272" s="269" t="s">
        <v>451</v>
      </c>
      <c r="DK272" s="269" t="s">
        <v>481</v>
      </c>
      <c r="DL272" s="269" t="s">
        <v>481</v>
      </c>
      <c r="DM272" s="269" t="s">
        <v>451</v>
      </c>
      <c r="DN272" s="269" t="s">
        <v>481</v>
      </c>
      <c r="DO272" s="269" t="s">
        <v>481</v>
      </c>
      <c r="DP272" s="269" t="s">
        <v>451</v>
      </c>
      <c r="DQ272" s="269" t="s">
        <v>481</v>
      </c>
      <c r="DR272" s="269" t="s">
        <v>481</v>
      </c>
      <c r="DS272" s="269" t="s">
        <v>451</v>
      </c>
      <c r="DT272" s="269" t="s">
        <v>481</v>
      </c>
      <c r="DU272" s="269" t="s">
        <v>481</v>
      </c>
      <c r="DV272" s="269" t="s">
        <v>457</v>
      </c>
      <c r="DW272" s="269" t="s">
        <v>1302</v>
      </c>
      <c r="DX272" s="269">
        <v>97</v>
      </c>
      <c r="DY272" s="269" t="s">
        <v>451</v>
      </c>
      <c r="DZ272" s="269" t="s">
        <v>481</v>
      </c>
      <c r="EA272" s="269" t="s">
        <v>481</v>
      </c>
      <c r="EB272" s="269" t="s">
        <v>451</v>
      </c>
      <c r="EC272" s="269" t="s">
        <v>481</v>
      </c>
      <c r="ED272" s="269" t="s">
        <v>481</v>
      </c>
      <c r="EE272" s="269" t="s">
        <v>451</v>
      </c>
      <c r="EF272" s="269" t="s">
        <v>481</v>
      </c>
      <c r="EG272" s="269" t="s">
        <v>481</v>
      </c>
      <c r="EH272" s="269" t="s">
        <v>451</v>
      </c>
      <c r="EI272" s="269" t="s">
        <v>481</v>
      </c>
      <c r="EJ272" s="269" t="s">
        <v>481</v>
      </c>
      <c r="EK272" s="269" t="s">
        <v>451</v>
      </c>
      <c r="EL272" s="269" t="s">
        <v>481</v>
      </c>
      <c r="EM272" s="269" t="s">
        <v>481</v>
      </c>
      <c r="EN272" s="269"/>
      <c r="EO272" s="269"/>
      <c r="EP272" s="269"/>
      <c r="EQ272" s="269" t="s">
        <v>451</v>
      </c>
      <c r="ER272" s="269" t="s">
        <v>481</v>
      </c>
      <c r="ES272" s="269" t="s">
        <v>481</v>
      </c>
      <c r="ET272" s="269" t="s">
        <v>481</v>
      </c>
      <c r="EU272" s="269" t="s">
        <v>481</v>
      </c>
      <c r="EV272" s="269" t="s">
        <v>481</v>
      </c>
      <c r="EW272" s="269" t="s">
        <v>481</v>
      </c>
      <c r="EX272" s="269" t="s">
        <v>481</v>
      </c>
      <c r="EY272" s="269" t="s">
        <v>481</v>
      </c>
      <c r="EZ272" s="269" t="s">
        <v>481</v>
      </c>
      <c r="FA272" s="269" t="s">
        <v>7693</v>
      </c>
      <c r="FB272" s="269" t="s">
        <v>7927</v>
      </c>
      <c r="FC272" s="269" t="s">
        <v>8166</v>
      </c>
      <c r="FD272" s="269" t="s">
        <v>481</v>
      </c>
      <c r="FE272" s="269" t="s">
        <v>481</v>
      </c>
      <c r="FF272" s="269" t="s">
        <v>481</v>
      </c>
    </row>
    <row r="273" spans="5:162" ht="63" customHeight="1" x14ac:dyDescent="0.2">
      <c r="E273" s="1101" t="s">
        <v>8717</v>
      </c>
      <c r="F273" s="1101" t="s">
        <v>8688</v>
      </c>
      <c r="G273" s="847" t="s">
        <v>60</v>
      </c>
      <c r="H273" s="847" t="s">
        <v>148</v>
      </c>
      <c r="I273" s="847" t="s">
        <v>3631</v>
      </c>
      <c r="J273" s="269" t="s">
        <v>3864</v>
      </c>
      <c r="K273" s="269" t="s">
        <v>3864</v>
      </c>
      <c r="L273" s="269">
        <v>2021</v>
      </c>
      <c r="M273" s="870">
        <v>44407</v>
      </c>
      <c r="N273" s="870">
        <v>44537</v>
      </c>
      <c r="O273" s="269" t="s">
        <v>4333</v>
      </c>
      <c r="P273" s="269" t="s">
        <v>4528</v>
      </c>
      <c r="Q273" s="269" t="s">
        <v>4720</v>
      </c>
      <c r="R273" s="269" t="s">
        <v>4874</v>
      </c>
      <c r="S273" s="269" t="s">
        <v>5051</v>
      </c>
      <c r="T273" s="269" t="s">
        <v>4528</v>
      </c>
      <c r="U273" s="269" t="s">
        <v>481</v>
      </c>
      <c r="V273" s="269" t="s">
        <v>481</v>
      </c>
      <c r="W273" s="269"/>
      <c r="X273" s="269"/>
      <c r="Y273" s="269"/>
      <c r="Z273" s="269"/>
      <c r="AA273" s="269" t="s">
        <v>5530</v>
      </c>
      <c r="AB273" s="269" t="s">
        <v>5530</v>
      </c>
      <c r="AC273" s="269" t="s">
        <v>5787</v>
      </c>
      <c r="AD273" s="269" t="s">
        <v>5933</v>
      </c>
      <c r="AE273" s="871">
        <v>0.81100000000000005</v>
      </c>
      <c r="AF273" s="850">
        <f t="shared" si="31"/>
        <v>0.81100000000000005</v>
      </c>
      <c r="AG273" s="850">
        <f t="shared" si="32"/>
        <v>0</v>
      </c>
      <c r="AH273" s="269"/>
      <c r="AI273" s="269"/>
      <c r="AJ273" s="269"/>
      <c r="AK273" s="269">
        <v>0.81100000000000005</v>
      </c>
      <c r="AL273" s="224">
        <v>1</v>
      </c>
      <c r="AM273" s="224">
        <v>2.81E-2</v>
      </c>
      <c r="AN273" s="269">
        <v>0</v>
      </c>
      <c r="AO273" s="269">
        <v>0</v>
      </c>
      <c r="AP273" s="1012">
        <v>0</v>
      </c>
      <c r="AQ273" s="269">
        <v>0</v>
      </c>
      <c r="AR273" s="269">
        <v>0</v>
      </c>
      <c r="AS273" s="269">
        <v>0</v>
      </c>
      <c r="AT273" s="269"/>
      <c r="AU273" s="269"/>
      <c r="AV273" s="269"/>
      <c r="AW273" s="269"/>
      <c r="AX273" s="269"/>
      <c r="AY273" s="269" t="s">
        <v>451</v>
      </c>
      <c r="AZ273" s="269" t="s">
        <v>481</v>
      </c>
      <c r="BA273" s="269" t="s">
        <v>481</v>
      </c>
      <c r="BB273" s="269" t="s">
        <v>481</v>
      </c>
      <c r="BC273" s="1013">
        <v>1.21</v>
      </c>
      <c r="BD273" s="1013">
        <v>4.8599999999999997E-2</v>
      </c>
      <c r="BE273" s="1013">
        <v>2</v>
      </c>
      <c r="BF273" s="1013">
        <v>2</v>
      </c>
      <c r="BG273" s="1013">
        <v>2</v>
      </c>
      <c r="BH273" s="1013"/>
      <c r="BI273" s="1013">
        <v>2</v>
      </c>
      <c r="BJ273" s="269"/>
      <c r="BK273" s="269"/>
      <c r="BL273" s="269"/>
      <c r="BM273" s="269"/>
      <c r="BN273" s="269"/>
      <c r="BO273" s="269"/>
      <c r="BP273" s="269"/>
      <c r="BQ273" s="269"/>
      <c r="BR273" s="269"/>
      <c r="BS273" s="269"/>
      <c r="BT273" s="269"/>
      <c r="BU273" s="269"/>
      <c r="BV273" s="269"/>
      <c r="BW273" s="269"/>
      <c r="BX273" s="269"/>
      <c r="BY273" s="269"/>
      <c r="BZ273" s="269"/>
      <c r="CA273" s="269"/>
      <c r="CB273" s="269"/>
      <c r="CC273" s="269">
        <v>2</v>
      </c>
      <c r="CD273" s="855">
        <f t="shared" si="33"/>
        <v>2</v>
      </c>
      <c r="CE273" s="855">
        <f t="shared" si="34"/>
        <v>0</v>
      </c>
      <c r="CF273" s="269">
        <v>5.4960000000000004</v>
      </c>
      <c r="CG273" s="269" t="s">
        <v>6215</v>
      </c>
      <c r="CH273" s="269" t="s">
        <v>481</v>
      </c>
      <c r="CI273" s="269">
        <v>100</v>
      </c>
      <c r="CJ273" s="269">
        <v>5.4960000000000004</v>
      </c>
      <c r="CK273" s="269" t="s">
        <v>6362</v>
      </c>
      <c r="CL273" s="269" t="s">
        <v>451</v>
      </c>
      <c r="CM273" s="269" t="s">
        <v>481</v>
      </c>
      <c r="CN273" s="269" t="s">
        <v>481</v>
      </c>
      <c r="CO273" s="269" t="s">
        <v>481</v>
      </c>
      <c r="CP273" s="269" t="s">
        <v>481</v>
      </c>
      <c r="CQ273" s="269">
        <v>1</v>
      </c>
      <c r="CR273" s="269" t="s">
        <v>457</v>
      </c>
      <c r="CS273" s="269" t="s">
        <v>1553</v>
      </c>
      <c r="CT273" s="269">
        <v>29</v>
      </c>
      <c r="CU273" s="269" t="s">
        <v>457</v>
      </c>
      <c r="CV273" s="269" t="s">
        <v>6584</v>
      </c>
      <c r="CW273" s="269">
        <v>29</v>
      </c>
      <c r="CX273" s="269" t="s">
        <v>451</v>
      </c>
      <c r="CY273" s="269" t="s">
        <v>481</v>
      </c>
      <c r="CZ273" s="269" t="s">
        <v>481</v>
      </c>
      <c r="DA273" s="269" t="s">
        <v>451</v>
      </c>
      <c r="DB273" s="269" t="s">
        <v>481</v>
      </c>
      <c r="DC273" s="269" t="s">
        <v>481</v>
      </c>
      <c r="DD273" s="269" t="s">
        <v>451</v>
      </c>
      <c r="DE273" s="269" t="s">
        <v>481</v>
      </c>
      <c r="DF273" s="269" t="s">
        <v>481</v>
      </c>
      <c r="DG273" s="269" t="s">
        <v>451</v>
      </c>
      <c r="DH273" s="269" t="s">
        <v>481</v>
      </c>
      <c r="DI273" s="269" t="s">
        <v>481</v>
      </c>
      <c r="DJ273" s="269" t="s">
        <v>451</v>
      </c>
      <c r="DK273" s="269" t="s">
        <v>481</v>
      </c>
      <c r="DL273" s="269" t="s">
        <v>481</v>
      </c>
      <c r="DM273" s="269" t="s">
        <v>451</v>
      </c>
      <c r="DN273" s="269" t="s">
        <v>481</v>
      </c>
      <c r="DO273" s="269" t="s">
        <v>481</v>
      </c>
      <c r="DP273" s="269" t="s">
        <v>451</v>
      </c>
      <c r="DQ273" s="269" t="s">
        <v>481</v>
      </c>
      <c r="DR273" s="269" t="s">
        <v>481</v>
      </c>
      <c r="DS273" s="269" t="s">
        <v>457</v>
      </c>
      <c r="DT273" s="269" t="s">
        <v>6584</v>
      </c>
      <c r="DU273" s="269">
        <v>29</v>
      </c>
      <c r="DV273" s="269" t="s">
        <v>451</v>
      </c>
      <c r="DW273" s="269" t="s">
        <v>481</v>
      </c>
      <c r="DX273" s="269" t="s">
        <v>481</v>
      </c>
      <c r="DY273" s="269" t="s">
        <v>451</v>
      </c>
      <c r="DZ273" s="269" t="s">
        <v>481</v>
      </c>
      <c r="EA273" s="269" t="s">
        <v>481</v>
      </c>
      <c r="EB273" s="269" t="s">
        <v>451</v>
      </c>
      <c r="EC273" s="269" t="s">
        <v>481</v>
      </c>
      <c r="ED273" s="269" t="s">
        <v>481</v>
      </c>
      <c r="EE273" s="269" t="s">
        <v>451</v>
      </c>
      <c r="EF273" s="269" t="s">
        <v>481</v>
      </c>
      <c r="EG273" s="269" t="s">
        <v>481</v>
      </c>
      <c r="EH273" s="269" t="s">
        <v>457</v>
      </c>
      <c r="EI273" s="269" t="s">
        <v>6894</v>
      </c>
      <c r="EJ273" s="269">
        <v>6</v>
      </c>
      <c r="EK273" s="269" t="s">
        <v>451</v>
      </c>
      <c r="EL273" s="269" t="s">
        <v>481</v>
      </c>
      <c r="EM273" s="269" t="s">
        <v>481</v>
      </c>
      <c r="EN273" s="269"/>
      <c r="EO273" s="269"/>
      <c r="EP273" s="269"/>
      <c r="EQ273" s="269" t="s">
        <v>451</v>
      </c>
      <c r="ER273" s="269" t="s">
        <v>481</v>
      </c>
      <c r="ES273" s="269" t="s">
        <v>481</v>
      </c>
      <c r="ET273" s="269" t="s">
        <v>481</v>
      </c>
      <c r="EU273" s="269" t="s">
        <v>481</v>
      </c>
      <c r="EV273" s="269" t="s">
        <v>481</v>
      </c>
      <c r="EW273" s="269" t="s">
        <v>481</v>
      </c>
      <c r="EX273" s="269" t="s">
        <v>481</v>
      </c>
      <c r="EY273" s="269" t="s">
        <v>481</v>
      </c>
      <c r="EZ273" s="269" t="s">
        <v>481</v>
      </c>
      <c r="FA273" s="269" t="s">
        <v>7694</v>
      </c>
      <c r="FB273" s="269">
        <v>88466327236</v>
      </c>
      <c r="FC273" s="269" t="s">
        <v>8167</v>
      </c>
      <c r="FD273" s="269" t="s">
        <v>481</v>
      </c>
      <c r="FE273" s="269" t="s">
        <v>481</v>
      </c>
      <c r="FF273" s="269" t="s">
        <v>481</v>
      </c>
    </row>
    <row r="274" spans="5:162" ht="46" customHeight="1" x14ac:dyDescent="0.2">
      <c r="E274" s="1101" t="s">
        <v>8717</v>
      </c>
      <c r="F274" s="1101" t="s">
        <v>8688</v>
      </c>
      <c r="G274" s="847" t="s">
        <v>60</v>
      </c>
      <c r="H274" s="847" t="s">
        <v>148</v>
      </c>
      <c r="I274" s="847" t="s">
        <v>3632</v>
      </c>
      <c r="J274" s="269" t="s">
        <v>3865</v>
      </c>
      <c r="K274" s="269" t="s">
        <v>3959</v>
      </c>
      <c r="L274" s="269">
        <v>2021</v>
      </c>
      <c r="M274" s="870" t="s">
        <v>4067</v>
      </c>
      <c r="N274" s="870" t="s">
        <v>4015</v>
      </c>
      <c r="O274" s="269" t="s">
        <v>451</v>
      </c>
      <c r="P274" s="269" t="s">
        <v>481</v>
      </c>
      <c r="Q274" s="269" t="s">
        <v>4721</v>
      </c>
      <c r="R274" s="269" t="s">
        <v>4875</v>
      </c>
      <c r="S274" s="269" t="s">
        <v>5052</v>
      </c>
      <c r="T274" s="269" t="s">
        <v>5211</v>
      </c>
      <c r="U274" s="269" t="s">
        <v>451</v>
      </c>
      <c r="V274" s="269" t="s">
        <v>481</v>
      </c>
      <c r="W274" s="269"/>
      <c r="X274" s="269"/>
      <c r="Y274" s="269"/>
      <c r="Z274" s="269"/>
      <c r="AA274" s="269" t="s">
        <v>5531</v>
      </c>
      <c r="AB274" s="269" t="s">
        <v>5531</v>
      </c>
      <c r="AC274" s="269" t="s">
        <v>5756</v>
      </c>
      <c r="AD274" s="269" t="s">
        <v>5926</v>
      </c>
      <c r="AE274" s="871">
        <v>1.119</v>
      </c>
      <c r="AF274" s="850">
        <f t="shared" si="31"/>
        <v>1.119</v>
      </c>
      <c r="AG274" s="850">
        <f t="shared" si="32"/>
        <v>0</v>
      </c>
      <c r="AH274" s="269"/>
      <c r="AI274" s="269"/>
      <c r="AJ274" s="269"/>
      <c r="AK274" s="269">
        <v>1.119</v>
      </c>
      <c r="AL274" s="224">
        <v>1</v>
      </c>
      <c r="AM274" s="224">
        <v>1.83E-2</v>
      </c>
      <c r="AN274" s="269">
        <v>0</v>
      </c>
      <c r="AO274" s="872">
        <v>0</v>
      </c>
      <c r="AP274" s="1012">
        <v>0</v>
      </c>
      <c r="AQ274" s="269">
        <v>0</v>
      </c>
      <c r="AR274" s="269">
        <v>0</v>
      </c>
      <c r="AS274" s="872">
        <v>0</v>
      </c>
      <c r="AT274" s="872"/>
      <c r="AU274" s="872"/>
      <c r="AV274" s="872"/>
      <c r="AW274" s="872"/>
      <c r="AX274" s="872"/>
      <c r="AY274" s="269" t="s">
        <v>457</v>
      </c>
      <c r="AZ274" s="269" t="s">
        <v>1501</v>
      </c>
      <c r="BA274" s="269" t="s">
        <v>4875</v>
      </c>
      <c r="BB274" s="872">
        <v>0</v>
      </c>
      <c r="BC274" s="269">
        <v>1.5880000000000001</v>
      </c>
      <c r="BD274" s="872">
        <v>4.58E-2</v>
      </c>
      <c r="BE274" s="269">
        <v>2</v>
      </c>
      <c r="BF274" s="269">
        <v>2</v>
      </c>
      <c r="BG274" s="269">
        <v>2</v>
      </c>
      <c r="BH274" s="269">
        <v>0</v>
      </c>
      <c r="BI274" s="269">
        <v>0</v>
      </c>
      <c r="BJ274" s="269">
        <v>0</v>
      </c>
      <c r="BK274" s="269">
        <v>0</v>
      </c>
      <c r="BL274" s="269">
        <v>0</v>
      </c>
      <c r="BM274" s="269">
        <v>0</v>
      </c>
      <c r="BN274" s="269">
        <v>0</v>
      </c>
      <c r="BO274" s="269">
        <v>0</v>
      </c>
      <c r="BP274" s="269">
        <v>0</v>
      </c>
      <c r="BQ274" s="269">
        <v>0</v>
      </c>
      <c r="BR274" s="269">
        <v>1</v>
      </c>
      <c r="BS274" s="269">
        <v>1</v>
      </c>
      <c r="BT274" s="269">
        <v>0</v>
      </c>
      <c r="BU274" s="269">
        <v>0</v>
      </c>
      <c r="BV274" s="269">
        <v>0</v>
      </c>
      <c r="BW274" s="269">
        <v>0</v>
      </c>
      <c r="BX274" s="269">
        <v>0</v>
      </c>
      <c r="BY274" s="269">
        <v>0</v>
      </c>
      <c r="BZ274" s="269">
        <v>0</v>
      </c>
      <c r="CA274" s="269">
        <v>0</v>
      </c>
      <c r="CB274" s="269">
        <v>0</v>
      </c>
      <c r="CC274" s="836">
        <v>2</v>
      </c>
      <c r="CD274" s="855">
        <f t="shared" si="33"/>
        <v>2</v>
      </c>
      <c r="CE274" s="855">
        <f t="shared" si="34"/>
        <v>0</v>
      </c>
      <c r="CF274" s="269">
        <v>3.44</v>
      </c>
      <c r="CG274" s="269" t="s">
        <v>6216</v>
      </c>
      <c r="CH274" s="269" t="s">
        <v>4875</v>
      </c>
      <c r="CI274" s="872">
        <v>0.40200000000000002</v>
      </c>
      <c r="CJ274" s="269">
        <v>8.5570000000000004</v>
      </c>
      <c r="CK274" s="269" t="s">
        <v>6364</v>
      </c>
      <c r="CL274" s="269" t="s">
        <v>451</v>
      </c>
      <c r="CM274" s="269" t="s">
        <v>481</v>
      </c>
      <c r="CN274" s="269" t="s">
        <v>481</v>
      </c>
      <c r="CO274" s="269" t="s">
        <v>481</v>
      </c>
      <c r="CP274" s="269" t="s">
        <v>481</v>
      </c>
      <c r="CQ274" s="269">
        <v>1</v>
      </c>
      <c r="CR274" s="269" t="s">
        <v>451</v>
      </c>
      <c r="CS274" s="269" t="s">
        <v>481</v>
      </c>
      <c r="CT274" s="269" t="s">
        <v>481</v>
      </c>
      <c r="CU274" s="269" t="s">
        <v>457</v>
      </c>
      <c r="CV274" s="269" t="s">
        <v>6489</v>
      </c>
      <c r="CW274" s="269">
        <v>383</v>
      </c>
      <c r="CX274" s="269" t="s">
        <v>451</v>
      </c>
      <c r="CY274" s="269" t="s">
        <v>481</v>
      </c>
      <c r="CZ274" s="269" t="s">
        <v>481</v>
      </c>
      <c r="DA274" s="269" t="s">
        <v>451</v>
      </c>
      <c r="DB274" s="269" t="s">
        <v>481</v>
      </c>
      <c r="DC274" s="269" t="s">
        <v>481</v>
      </c>
      <c r="DD274" s="269" t="s">
        <v>451</v>
      </c>
      <c r="DE274" s="269" t="s">
        <v>481</v>
      </c>
      <c r="DF274" s="269" t="s">
        <v>481</v>
      </c>
      <c r="DG274" s="269" t="s">
        <v>451</v>
      </c>
      <c r="DH274" s="269" t="s">
        <v>481</v>
      </c>
      <c r="DI274" s="269" t="s">
        <v>481</v>
      </c>
      <c r="DJ274" s="269" t="s">
        <v>451</v>
      </c>
      <c r="DK274" s="269" t="s">
        <v>481</v>
      </c>
      <c r="DL274" s="269" t="s">
        <v>481</v>
      </c>
      <c r="DM274" s="269" t="s">
        <v>451</v>
      </c>
      <c r="DN274" s="269" t="s">
        <v>481</v>
      </c>
      <c r="DO274" s="269" t="s">
        <v>481</v>
      </c>
      <c r="DP274" s="269" t="s">
        <v>451</v>
      </c>
      <c r="DQ274" s="269" t="s">
        <v>481</v>
      </c>
      <c r="DR274" s="269" t="s">
        <v>481</v>
      </c>
      <c r="DS274" s="269" t="s">
        <v>457</v>
      </c>
      <c r="DT274" s="269" t="s">
        <v>6790</v>
      </c>
      <c r="DU274" s="269">
        <v>383</v>
      </c>
      <c r="DV274" s="269" t="s">
        <v>451</v>
      </c>
      <c r="DW274" s="269" t="s">
        <v>481</v>
      </c>
      <c r="DX274" s="269" t="s">
        <v>481</v>
      </c>
      <c r="DY274" s="269" t="s">
        <v>451</v>
      </c>
      <c r="DZ274" s="269" t="s">
        <v>481</v>
      </c>
      <c r="EA274" s="269" t="s">
        <v>481</v>
      </c>
      <c r="EB274" s="269" t="s">
        <v>451</v>
      </c>
      <c r="EC274" s="269" t="s">
        <v>481</v>
      </c>
      <c r="ED274" s="269" t="s">
        <v>481</v>
      </c>
      <c r="EE274" s="269" t="s">
        <v>451</v>
      </c>
      <c r="EF274" s="269" t="s">
        <v>481</v>
      </c>
      <c r="EG274" s="269" t="s">
        <v>481</v>
      </c>
      <c r="EH274" s="269" t="s">
        <v>451</v>
      </c>
      <c r="EI274" s="269" t="s">
        <v>481</v>
      </c>
      <c r="EJ274" s="269" t="s">
        <v>481</v>
      </c>
      <c r="EK274" s="269" t="s">
        <v>451</v>
      </c>
      <c r="EL274" s="269" t="s">
        <v>481</v>
      </c>
      <c r="EM274" s="269" t="s">
        <v>481</v>
      </c>
      <c r="EN274" s="269"/>
      <c r="EO274" s="269"/>
      <c r="EP274" s="269"/>
      <c r="EQ274" s="269" t="s">
        <v>451</v>
      </c>
      <c r="ER274" s="269" t="s">
        <v>481</v>
      </c>
      <c r="ES274" s="269" t="s">
        <v>481</v>
      </c>
      <c r="ET274" s="269" t="s">
        <v>481</v>
      </c>
      <c r="EU274" s="269" t="s">
        <v>481</v>
      </c>
      <c r="EV274" s="269" t="s">
        <v>481</v>
      </c>
      <c r="EW274" s="269" t="s">
        <v>481</v>
      </c>
      <c r="EX274" s="269" t="s">
        <v>481</v>
      </c>
      <c r="EY274" s="269" t="s">
        <v>481</v>
      </c>
      <c r="EZ274" s="269" t="s">
        <v>481</v>
      </c>
      <c r="FA274" s="269" t="s">
        <v>7695</v>
      </c>
      <c r="FB274" s="269">
        <v>89370768414</v>
      </c>
      <c r="FC274" s="269" t="s">
        <v>8168</v>
      </c>
      <c r="FD274" s="269" t="s">
        <v>8289</v>
      </c>
      <c r="FE274" s="269" t="s">
        <v>8333</v>
      </c>
      <c r="FF274" s="269" t="s">
        <v>481</v>
      </c>
    </row>
    <row r="275" spans="5:162" ht="46" customHeight="1" x14ac:dyDescent="0.2">
      <c r="E275" s="1101" t="s">
        <v>983</v>
      </c>
      <c r="F275" s="1101" t="s">
        <v>8688</v>
      </c>
      <c r="G275" s="847" t="s">
        <v>60</v>
      </c>
      <c r="H275" s="847" t="s">
        <v>148</v>
      </c>
      <c r="I275" s="847" t="s">
        <v>3633</v>
      </c>
      <c r="J275" s="269" t="s">
        <v>3866</v>
      </c>
      <c r="K275" s="269" t="s">
        <v>983</v>
      </c>
      <c r="L275" s="269">
        <v>2019</v>
      </c>
      <c r="M275" s="870" t="s">
        <v>4068</v>
      </c>
      <c r="N275" s="870" t="s">
        <v>1603</v>
      </c>
      <c r="O275" s="269" t="s">
        <v>4334</v>
      </c>
      <c r="P275" s="269" t="s">
        <v>4529</v>
      </c>
      <c r="Q275" s="269" t="s">
        <v>481</v>
      </c>
      <c r="R275" s="269" t="s">
        <v>481</v>
      </c>
      <c r="S275" s="269" t="s">
        <v>481</v>
      </c>
      <c r="T275" s="269" t="s">
        <v>481</v>
      </c>
      <c r="U275" s="269" t="s">
        <v>481</v>
      </c>
      <c r="V275" s="269" t="s">
        <v>481</v>
      </c>
      <c r="W275" s="269"/>
      <c r="X275" s="269"/>
      <c r="Y275" s="269"/>
      <c r="Z275" s="269"/>
      <c r="AA275" s="269" t="s">
        <v>5532</v>
      </c>
      <c r="AB275" s="269" t="s">
        <v>5674</v>
      </c>
      <c r="AC275" s="269" t="s">
        <v>5774</v>
      </c>
      <c r="AD275" s="269" t="s">
        <v>5848</v>
      </c>
      <c r="AE275" s="871">
        <v>0.35399999999999998</v>
      </c>
      <c r="AF275" s="850">
        <f>AH275+AK275+AN275+AO275+AQ275+AR275+AT275</f>
        <v>0.35399999999999998</v>
      </c>
      <c r="AG275" s="850">
        <f t="shared" si="32"/>
        <v>0</v>
      </c>
      <c r="AH275" s="269"/>
      <c r="AI275" s="269"/>
      <c r="AJ275" s="269"/>
      <c r="AK275" s="269">
        <v>0.17699999999999999</v>
      </c>
      <c r="AL275" s="224">
        <v>0.5</v>
      </c>
      <c r="AM275" s="224">
        <v>1.4E-2</v>
      </c>
      <c r="AN275" s="269"/>
      <c r="AO275" s="269">
        <v>0.17699999999999999</v>
      </c>
      <c r="AP275" s="1012">
        <f>AO275/AE275</f>
        <v>0.5</v>
      </c>
      <c r="AQ275" s="269">
        <v>0</v>
      </c>
      <c r="AR275" s="269">
        <v>0</v>
      </c>
      <c r="AS275" s="269" t="s">
        <v>215</v>
      </c>
      <c r="AT275" s="269"/>
      <c r="AU275" s="269"/>
      <c r="AV275" s="269"/>
      <c r="AW275" s="269"/>
      <c r="AX275" s="269"/>
      <c r="AY275" s="269" t="s">
        <v>451</v>
      </c>
      <c r="AZ275" s="269" t="s">
        <v>481</v>
      </c>
      <c r="BA275" s="269" t="s">
        <v>481</v>
      </c>
      <c r="BB275" s="269" t="s">
        <v>481</v>
      </c>
      <c r="BC275" s="269">
        <v>0.1</v>
      </c>
      <c r="BD275" s="269">
        <v>0.4</v>
      </c>
      <c r="BE275" s="269">
        <v>19</v>
      </c>
      <c r="BF275" s="269">
        <v>16</v>
      </c>
      <c r="BG275" s="269">
        <v>16</v>
      </c>
      <c r="BH275" s="269">
        <v>1</v>
      </c>
      <c r="BI275" s="269">
        <v>3</v>
      </c>
      <c r="BJ275" s="269"/>
      <c r="BK275" s="269"/>
      <c r="BL275" s="269"/>
      <c r="BM275" s="269"/>
      <c r="BN275" s="269"/>
      <c r="BO275" s="269">
        <v>1</v>
      </c>
      <c r="BP275" s="269">
        <v>1</v>
      </c>
      <c r="BQ275" s="269"/>
      <c r="BR275" s="269">
        <v>2</v>
      </c>
      <c r="BS275" s="269"/>
      <c r="BT275" s="269">
        <v>7</v>
      </c>
      <c r="BU275" s="269"/>
      <c r="BV275" s="269"/>
      <c r="BW275" s="269"/>
      <c r="BX275" s="269">
        <v>1</v>
      </c>
      <c r="BY275" s="269"/>
      <c r="BZ275" s="269"/>
      <c r="CA275" s="269"/>
      <c r="CB275" s="269"/>
      <c r="CC275" s="269">
        <v>16</v>
      </c>
      <c r="CD275" s="855">
        <f t="shared" si="33"/>
        <v>16</v>
      </c>
      <c r="CE275" s="855">
        <f t="shared" si="34"/>
        <v>0</v>
      </c>
      <c r="CF275" s="269">
        <v>3.335</v>
      </c>
      <c r="CG275" s="269" t="s">
        <v>6217</v>
      </c>
      <c r="CH275" s="269" t="s">
        <v>451</v>
      </c>
      <c r="CI275" s="872">
        <v>0.22989999999999999</v>
      </c>
      <c r="CJ275" s="269">
        <v>14.632999999999999</v>
      </c>
      <c r="CK275" s="269" t="s">
        <v>6357</v>
      </c>
      <c r="CL275" s="269" t="s">
        <v>451</v>
      </c>
      <c r="CM275" s="269" t="s">
        <v>481</v>
      </c>
      <c r="CN275" s="269" t="s">
        <v>481</v>
      </c>
      <c r="CO275" s="269" t="s">
        <v>481</v>
      </c>
      <c r="CP275" s="269" t="s">
        <v>481</v>
      </c>
      <c r="CQ275" s="269" t="s">
        <v>481</v>
      </c>
      <c r="CR275" s="269" t="s">
        <v>451</v>
      </c>
      <c r="CS275" s="269" t="s">
        <v>481</v>
      </c>
      <c r="CT275" s="269" t="s">
        <v>481</v>
      </c>
      <c r="CU275" s="269" t="s">
        <v>679</v>
      </c>
      <c r="CV275" s="269" t="s">
        <v>862</v>
      </c>
      <c r="CW275" s="269">
        <v>150</v>
      </c>
      <c r="CX275" s="269" t="s">
        <v>451</v>
      </c>
      <c r="CY275" s="269" t="s">
        <v>481</v>
      </c>
      <c r="CZ275" s="269" t="s">
        <v>481</v>
      </c>
      <c r="DA275" s="269" t="s">
        <v>451</v>
      </c>
      <c r="DB275" s="269" t="s">
        <v>481</v>
      </c>
      <c r="DC275" s="269" t="s">
        <v>481</v>
      </c>
      <c r="DD275" s="269" t="s">
        <v>451</v>
      </c>
      <c r="DE275" s="269" t="s">
        <v>481</v>
      </c>
      <c r="DF275" s="269" t="s">
        <v>481</v>
      </c>
      <c r="DG275" s="269" t="s">
        <v>451</v>
      </c>
      <c r="DH275" s="269" t="s">
        <v>481</v>
      </c>
      <c r="DI275" s="269" t="s">
        <v>481</v>
      </c>
      <c r="DJ275" s="269" t="s">
        <v>451</v>
      </c>
      <c r="DK275" s="269" t="s">
        <v>481</v>
      </c>
      <c r="DL275" s="269" t="s">
        <v>481</v>
      </c>
      <c r="DM275" s="269" t="s">
        <v>451</v>
      </c>
      <c r="DN275" s="269" t="s">
        <v>481</v>
      </c>
      <c r="DO275" s="269" t="s">
        <v>481</v>
      </c>
      <c r="DP275" s="269" t="s">
        <v>451</v>
      </c>
      <c r="DQ275" s="269" t="s">
        <v>481</v>
      </c>
      <c r="DR275" s="269" t="s">
        <v>481</v>
      </c>
      <c r="DS275" s="269" t="s">
        <v>679</v>
      </c>
      <c r="DT275" s="269" t="s">
        <v>6791</v>
      </c>
      <c r="DU275" s="269">
        <v>300</v>
      </c>
      <c r="DV275" s="269" t="s">
        <v>451</v>
      </c>
      <c r="DW275" s="269" t="s">
        <v>481</v>
      </c>
      <c r="DX275" s="269" t="s">
        <v>481</v>
      </c>
      <c r="DY275" s="269" t="s">
        <v>451</v>
      </c>
      <c r="DZ275" s="269" t="s">
        <v>481</v>
      </c>
      <c r="EA275" s="269" t="s">
        <v>481</v>
      </c>
      <c r="EB275" s="269" t="s">
        <v>451</v>
      </c>
      <c r="EC275" s="269" t="s">
        <v>481</v>
      </c>
      <c r="ED275" s="269" t="s">
        <v>481</v>
      </c>
      <c r="EE275" s="269" t="s">
        <v>451</v>
      </c>
      <c r="EF275" s="269" t="s">
        <v>481</v>
      </c>
      <c r="EG275" s="269" t="s">
        <v>481</v>
      </c>
      <c r="EH275" s="269" t="s">
        <v>451</v>
      </c>
      <c r="EI275" s="269" t="s">
        <v>481</v>
      </c>
      <c r="EJ275" s="269" t="s">
        <v>481</v>
      </c>
      <c r="EK275" s="269" t="s">
        <v>451</v>
      </c>
      <c r="EL275" s="269" t="s">
        <v>481</v>
      </c>
      <c r="EM275" s="269" t="s">
        <v>481</v>
      </c>
      <c r="EN275" s="269"/>
      <c r="EO275" s="269"/>
      <c r="EP275" s="269"/>
      <c r="EQ275" s="269" t="s">
        <v>451</v>
      </c>
      <c r="ER275" s="269" t="s">
        <v>481</v>
      </c>
      <c r="ES275" s="269" t="s">
        <v>481</v>
      </c>
      <c r="ET275" s="269" t="s">
        <v>481</v>
      </c>
      <c r="EU275" s="269" t="s">
        <v>481</v>
      </c>
      <c r="EV275" s="269" t="s">
        <v>481</v>
      </c>
      <c r="EW275" s="269" t="s">
        <v>481</v>
      </c>
      <c r="EX275" s="269" t="s">
        <v>7486</v>
      </c>
      <c r="EY275" s="269">
        <v>3</v>
      </c>
      <c r="EZ275" s="269">
        <v>13</v>
      </c>
      <c r="FA275" s="269" t="s">
        <v>7696</v>
      </c>
      <c r="FB275" s="269">
        <v>88465221358</v>
      </c>
      <c r="FC275" s="269" t="s">
        <v>8169</v>
      </c>
      <c r="FD275" s="269" t="s">
        <v>8290</v>
      </c>
      <c r="FE275" s="269" t="s">
        <v>8334</v>
      </c>
      <c r="FF275" s="269" t="s">
        <v>8377</v>
      </c>
    </row>
    <row r="276" spans="5:162" ht="59" customHeight="1" x14ac:dyDescent="0.2">
      <c r="E276" s="1101" t="s">
        <v>8717</v>
      </c>
      <c r="F276" s="1101" t="s">
        <v>8687</v>
      </c>
      <c r="G276" s="847" t="s">
        <v>61</v>
      </c>
      <c r="H276" s="847" t="s">
        <v>149</v>
      </c>
      <c r="I276" s="847"/>
      <c r="J276" s="847" t="s">
        <v>3006</v>
      </c>
      <c r="K276" s="1014" t="s">
        <v>3007</v>
      </c>
      <c r="L276" s="909">
        <v>2016</v>
      </c>
      <c r="M276" s="849">
        <v>43845</v>
      </c>
      <c r="N276" s="849" t="s">
        <v>852</v>
      </c>
      <c r="O276" s="834" t="s">
        <v>3008</v>
      </c>
      <c r="P276" s="834"/>
      <c r="Q276" s="847" t="s">
        <v>3009</v>
      </c>
      <c r="R276" s="150" t="s">
        <v>3010</v>
      </c>
      <c r="S276" s="834" t="s">
        <v>451</v>
      </c>
      <c r="T276" s="834"/>
      <c r="U276" s="834" t="s">
        <v>451</v>
      </c>
      <c r="V276" s="834"/>
      <c r="W276" s="834" t="s">
        <v>451</v>
      </c>
      <c r="X276" s="834"/>
      <c r="Y276" s="834" t="s">
        <v>451</v>
      </c>
      <c r="Z276" s="834"/>
      <c r="AA276" s="834" t="s">
        <v>3011</v>
      </c>
      <c r="AB276" s="834" t="s">
        <v>3012</v>
      </c>
      <c r="AC276" s="834" t="s">
        <v>3013</v>
      </c>
      <c r="AD276" s="834" t="s">
        <v>8427</v>
      </c>
      <c r="AE276" s="1015">
        <f>AH276</f>
        <v>200.23201595</v>
      </c>
      <c r="AF276" s="850">
        <f>AH276+AK276+AN276+AO276+AQ276+AR276+AT276</f>
        <v>200.23201595</v>
      </c>
      <c r="AG276" s="850">
        <f t="shared" si="32"/>
        <v>0</v>
      </c>
      <c r="AH276" s="1015">
        <f>'[1]Учетная политика'!$T$12/1000</f>
        <v>200.23201595</v>
      </c>
      <c r="AI276" s="851">
        <v>1</v>
      </c>
      <c r="AJ276" s="1016">
        <f>'[1]Учетная политика'!$U$12</f>
        <v>2.5139377382300907E-2</v>
      </c>
      <c r="AK276" s="850"/>
      <c r="AL276" s="851"/>
      <c r="AM276" s="851"/>
      <c r="AN276" s="850"/>
      <c r="AO276" s="850"/>
      <c r="AP276" s="851"/>
      <c r="AQ276" s="850"/>
      <c r="AR276" s="850"/>
      <c r="AS276" s="851"/>
      <c r="AT276" s="850"/>
      <c r="AU276" s="851"/>
      <c r="AV276" s="834"/>
      <c r="AW276" s="834"/>
      <c r="AX276" s="834"/>
      <c r="AY276" s="834" t="s">
        <v>451</v>
      </c>
      <c r="AZ276" s="834"/>
      <c r="BA276" s="834"/>
      <c r="BB276" s="851"/>
      <c r="BC276" s="1016">
        <f>'[1]Учетная политика'!$Q$12/1000</f>
        <v>106.739</v>
      </c>
      <c r="BD276" s="1017">
        <f>BC276/971505.655</f>
        <v>1.098696641143072E-4</v>
      </c>
      <c r="BE276" s="855">
        <v>75</v>
      </c>
      <c r="BF276" s="853">
        <f>'[1]Учетная политика'!$O$12</f>
        <v>34</v>
      </c>
      <c r="BG276" s="853">
        <f>'[1]Учетная политика'!$P$12</f>
        <v>14</v>
      </c>
      <c r="BH276" s="853"/>
      <c r="BI276" s="853">
        <v>4</v>
      </c>
      <c r="BJ276" s="853"/>
      <c r="BK276" s="853"/>
      <c r="BL276" s="853"/>
      <c r="BM276" s="853">
        <v>1</v>
      </c>
      <c r="BN276" s="853">
        <v>4</v>
      </c>
      <c r="BO276" s="853">
        <v>1</v>
      </c>
      <c r="BP276" s="853">
        <v>4</v>
      </c>
      <c r="BQ276" s="853"/>
      <c r="BR276" s="853"/>
      <c r="BS276" s="853">
        <v>4</v>
      </c>
      <c r="BT276" s="853"/>
      <c r="BU276" s="853">
        <v>1</v>
      </c>
      <c r="BV276" s="853">
        <v>1</v>
      </c>
      <c r="BW276" s="853"/>
      <c r="BX276" s="853"/>
      <c r="BY276" s="853"/>
      <c r="BZ276" s="853">
        <v>1</v>
      </c>
      <c r="CA276" s="853"/>
      <c r="CB276" s="853">
        <v>2</v>
      </c>
      <c r="CC276" s="854">
        <f>SUM(BH276:CB276)</f>
        <v>23</v>
      </c>
      <c r="CD276" s="855">
        <f t="shared" si="33"/>
        <v>23</v>
      </c>
      <c r="CE276" s="855">
        <f t="shared" si="34"/>
        <v>0</v>
      </c>
      <c r="CF276" s="853">
        <f>'[1]Учетная политика'!$V$12/1000</f>
        <v>100.43827165083404</v>
      </c>
      <c r="CG276" s="834" t="s">
        <v>3015</v>
      </c>
      <c r="CH276" s="834" t="s">
        <v>3016</v>
      </c>
      <c r="CI276" s="851">
        <f>CF276/CJ276</f>
        <v>1.8654953872740351E-2</v>
      </c>
      <c r="CJ276" s="853">
        <v>5384</v>
      </c>
      <c r="CK276" s="860" t="s">
        <v>3017</v>
      </c>
      <c r="CL276" s="834" t="s">
        <v>457</v>
      </c>
      <c r="CM276" s="834" t="s">
        <v>3018</v>
      </c>
      <c r="CN276" s="834" t="s">
        <v>3019</v>
      </c>
      <c r="CO276" s="853">
        <v>11</v>
      </c>
      <c r="CP276" s="853">
        <v>0</v>
      </c>
      <c r="CQ276" s="853">
        <v>4</v>
      </c>
      <c r="CR276" s="834" t="s">
        <v>451</v>
      </c>
      <c r="CS276" s="834"/>
      <c r="CT276" s="853"/>
      <c r="CU276" s="834" t="s">
        <v>451</v>
      </c>
      <c r="CV276" s="834"/>
      <c r="CW276" s="853"/>
      <c r="CX276" s="853" t="s">
        <v>451</v>
      </c>
      <c r="CY276" s="853"/>
      <c r="CZ276" s="853"/>
      <c r="DA276" s="853" t="s">
        <v>451</v>
      </c>
      <c r="DB276" s="853"/>
      <c r="DC276" s="853"/>
      <c r="DD276" s="834" t="s">
        <v>451</v>
      </c>
      <c r="DE276" s="834"/>
      <c r="DF276" s="853"/>
      <c r="DG276" s="834" t="s">
        <v>457</v>
      </c>
      <c r="DH276" s="834" t="s">
        <v>3020</v>
      </c>
      <c r="DI276" s="853">
        <v>7746</v>
      </c>
      <c r="DJ276" s="834" t="s">
        <v>451</v>
      </c>
      <c r="DK276" s="834"/>
      <c r="DL276" s="853"/>
      <c r="DM276" s="834" t="s">
        <v>451</v>
      </c>
      <c r="DN276" s="834"/>
      <c r="DO276" s="853"/>
      <c r="DP276" s="834" t="s">
        <v>457</v>
      </c>
      <c r="DQ276" s="834" t="s">
        <v>3021</v>
      </c>
      <c r="DR276" s="853">
        <v>20022</v>
      </c>
      <c r="DS276" s="834" t="s">
        <v>451</v>
      </c>
      <c r="DT276" s="834"/>
      <c r="DU276" s="853"/>
      <c r="DV276" s="853" t="s">
        <v>451</v>
      </c>
      <c r="DW276" s="853"/>
      <c r="DX276" s="853"/>
      <c r="DY276" s="834" t="s">
        <v>451</v>
      </c>
      <c r="DZ276" s="834"/>
      <c r="EA276" s="853"/>
      <c r="EB276" s="834" t="s">
        <v>457</v>
      </c>
      <c r="EC276" s="847" t="s">
        <v>3022</v>
      </c>
      <c r="ED276" s="853">
        <f>15*2*6</f>
        <v>180</v>
      </c>
      <c r="EE276" s="834" t="s">
        <v>451</v>
      </c>
      <c r="EF276" s="834"/>
      <c r="EG276" s="853"/>
      <c r="EH276" s="853" t="s">
        <v>451</v>
      </c>
      <c r="EI276" s="853"/>
      <c r="EJ276" s="853"/>
      <c r="EK276" s="834" t="s">
        <v>451</v>
      </c>
      <c r="EL276" s="834"/>
      <c r="EM276" s="853"/>
      <c r="EN276" s="834" t="s">
        <v>451</v>
      </c>
      <c r="EO276" s="834" t="s">
        <v>3023</v>
      </c>
      <c r="EP276" s="856">
        <v>0</v>
      </c>
      <c r="EQ276" s="834" t="s">
        <v>457</v>
      </c>
      <c r="ER276" s="834" t="s">
        <v>3024</v>
      </c>
      <c r="ES276" s="834" t="s">
        <v>3025</v>
      </c>
      <c r="ET276" s="834" t="s">
        <v>3026</v>
      </c>
      <c r="EU276" s="150" t="s">
        <v>3027</v>
      </c>
      <c r="EV276" s="834" t="s">
        <v>3028</v>
      </c>
      <c r="EW276" s="834" t="s">
        <v>3029</v>
      </c>
      <c r="EX276" s="834" t="s">
        <v>3030</v>
      </c>
      <c r="EY276" s="834" t="s">
        <v>8428</v>
      </c>
      <c r="EZ276" s="834" t="s">
        <v>3031</v>
      </c>
      <c r="FA276" s="952" t="s">
        <v>3032</v>
      </c>
      <c r="FB276" s="834" t="s">
        <v>3033</v>
      </c>
      <c r="FC276" s="1011" t="s">
        <v>3034</v>
      </c>
      <c r="FD276" s="834" t="s">
        <v>3035</v>
      </c>
      <c r="FE276" s="834" t="s">
        <v>3036</v>
      </c>
      <c r="FF276" s="150" t="s">
        <v>3037</v>
      </c>
    </row>
    <row r="277" spans="5:162" ht="54" customHeight="1" x14ac:dyDescent="0.2">
      <c r="E277" s="1101" t="s">
        <v>8720</v>
      </c>
      <c r="F277" s="1101" t="s">
        <v>8687</v>
      </c>
      <c r="G277" s="847" t="s">
        <v>61</v>
      </c>
      <c r="H277" s="847" t="s">
        <v>149</v>
      </c>
      <c r="I277" s="847"/>
      <c r="J277" s="834" t="s">
        <v>3038</v>
      </c>
      <c r="K277" s="1014" t="s">
        <v>3039</v>
      </c>
      <c r="L277" s="909">
        <v>2019</v>
      </c>
      <c r="M277" s="849" t="s">
        <v>3040</v>
      </c>
      <c r="N277" s="849" t="s">
        <v>3041</v>
      </c>
      <c r="O277" s="834" t="s">
        <v>3042</v>
      </c>
      <c r="P277" s="834"/>
      <c r="Q277" s="834" t="s">
        <v>3009</v>
      </c>
      <c r="R277" s="150" t="s">
        <v>3043</v>
      </c>
      <c r="S277" s="834" t="s">
        <v>451</v>
      </c>
      <c r="T277" s="834"/>
      <c r="U277" s="834" t="s">
        <v>451</v>
      </c>
      <c r="V277" s="834"/>
      <c r="W277" s="834" t="s">
        <v>451</v>
      </c>
      <c r="X277" s="834"/>
      <c r="Y277" s="834" t="s">
        <v>3044</v>
      </c>
      <c r="Z277" s="150" t="s">
        <v>3045</v>
      </c>
      <c r="AA277" s="834" t="s">
        <v>3011</v>
      </c>
      <c r="AB277" s="834"/>
      <c r="AC277" s="834"/>
      <c r="AD277" s="834"/>
      <c r="AE277" s="1015">
        <f>AH277</f>
        <v>0.88046000000000002</v>
      </c>
      <c r="AF277" s="850">
        <f t="shared" si="31"/>
        <v>0.88046000000000002</v>
      </c>
      <c r="AG277" s="850">
        <f t="shared" si="32"/>
        <v>0</v>
      </c>
      <c r="AH277" s="1015">
        <f>'[1]Учетная политика'!$T$13/1000</f>
        <v>0.88046000000000002</v>
      </c>
      <c r="AI277" s="851">
        <v>1</v>
      </c>
      <c r="AJ277" s="1018">
        <f>'[1]Учетная политика'!$U$13</f>
        <v>1.1054284253696873E-4</v>
      </c>
      <c r="AK277" s="850">
        <v>0</v>
      </c>
      <c r="AL277" s="851">
        <v>0</v>
      </c>
      <c r="AM277" s="851"/>
      <c r="AN277" s="850">
        <v>0</v>
      </c>
      <c r="AO277" s="850"/>
      <c r="AP277" s="851">
        <v>0</v>
      </c>
      <c r="AQ277" s="850">
        <v>0</v>
      </c>
      <c r="AR277" s="850"/>
      <c r="AS277" s="851">
        <v>0</v>
      </c>
      <c r="AT277" s="850">
        <v>0</v>
      </c>
      <c r="AU277" s="851">
        <v>0</v>
      </c>
      <c r="AV277" s="834"/>
      <c r="AW277" s="834"/>
      <c r="AX277" s="834"/>
      <c r="AY277" s="834" t="s">
        <v>451</v>
      </c>
      <c r="AZ277" s="834"/>
      <c r="BA277" s="834"/>
      <c r="BB277" s="834"/>
      <c r="BC277" s="1016">
        <f>'[1]Учетная политика'!$Q$13/1000</f>
        <v>60</v>
      </c>
      <c r="BD277" s="1016">
        <f>'[1]Учетная политика'!$R$13</f>
        <v>6.1759805234541726E-3</v>
      </c>
      <c r="BE277" s="855">
        <f>'[1]Учетная политика'!$I$13</f>
        <v>309</v>
      </c>
      <c r="BF277" s="853">
        <f>'[1]Учетная политика'!$O$13</f>
        <v>273</v>
      </c>
      <c r="BG277" s="853">
        <f>'[1]Учетная политика'!$P$13</f>
        <v>20</v>
      </c>
      <c r="BH277" s="853"/>
      <c r="BI277" s="853"/>
      <c r="BJ277" s="853"/>
      <c r="BK277" s="853"/>
      <c r="BL277" s="853"/>
      <c r="BM277" s="853"/>
      <c r="BN277" s="853"/>
      <c r="BO277" s="853"/>
      <c r="BP277" s="853"/>
      <c r="BQ277" s="853"/>
      <c r="BR277" s="853"/>
      <c r="BS277" s="853"/>
      <c r="BT277" s="853"/>
      <c r="BU277" s="853"/>
      <c r="BV277" s="853"/>
      <c r="BW277" s="853"/>
      <c r="BX277" s="853"/>
      <c r="BY277" s="853"/>
      <c r="BZ277" s="853"/>
      <c r="CA277" s="853">
        <v>2</v>
      </c>
      <c r="CB277" s="853"/>
      <c r="CC277" s="854">
        <f>SUM(BH277:CB277)</f>
        <v>2</v>
      </c>
      <c r="CD277" s="855">
        <f t="shared" si="33"/>
        <v>2</v>
      </c>
      <c r="CE277" s="855">
        <f t="shared" si="34"/>
        <v>0</v>
      </c>
      <c r="CF277" s="850"/>
      <c r="CG277" s="834"/>
      <c r="CH277" s="834"/>
      <c r="CI277" s="851"/>
      <c r="CJ277" s="850"/>
      <c r="CK277" s="851"/>
      <c r="CL277" s="834" t="s">
        <v>457</v>
      </c>
      <c r="CM277" s="834" t="s">
        <v>3046</v>
      </c>
      <c r="CN277" s="834" t="s">
        <v>3047</v>
      </c>
      <c r="CO277" s="853">
        <f>'[1]Учетная политика'!$Y$13</f>
        <v>60</v>
      </c>
      <c r="CP277" s="853">
        <v>0</v>
      </c>
      <c r="CQ277" s="853">
        <v>4</v>
      </c>
      <c r="CR277" s="834"/>
      <c r="CS277" s="834"/>
      <c r="CT277" s="853"/>
      <c r="CU277" s="834"/>
      <c r="CV277" s="834"/>
      <c r="CW277" s="853"/>
      <c r="CX277" s="853"/>
      <c r="CY277" s="853"/>
      <c r="CZ277" s="853"/>
      <c r="DA277" s="853"/>
      <c r="DB277" s="853"/>
      <c r="DC277" s="853"/>
      <c r="DD277" s="834"/>
      <c r="DE277" s="834"/>
      <c r="DF277" s="853"/>
      <c r="DG277" s="834"/>
      <c r="DH277" s="834"/>
      <c r="DI277" s="853"/>
      <c r="DJ277" s="834"/>
      <c r="DK277" s="834"/>
      <c r="DL277" s="853"/>
      <c r="DM277" s="834" t="s">
        <v>3048</v>
      </c>
      <c r="DN277" s="1019" t="s">
        <v>3049</v>
      </c>
      <c r="DO277" s="853">
        <v>1708</v>
      </c>
      <c r="DP277" s="834" t="s">
        <v>457</v>
      </c>
      <c r="DQ277" s="834" t="s">
        <v>3050</v>
      </c>
      <c r="DR277" s="853">
        <v>7783</v>
      </c>
      <c r="DS277" s="834" t="s">
        <v>457</v>
      </c>
      <c r="DT277" s="834" t="s">
        <v>3051</v>
      </c>
      <c r="DU277" s="853">
        <v>9719</v>
      </c>
      <c r="DV277" s="853"/>
      <c r="DW277" s="853"/>
      <c r="DX277" s="853"/>
      <c r="DY277" s="834"/>
      <c r="DZ277" s="834"/>
      <c r="EA277" s="853"/>
      <c r="EB277" s="834"/>
      <c r="EC277" s="834"/>
      <c r="ED277" s="853"/>
      <c r="EE277" s="834"/>
      <c r="EF277" s="834"/>
      <c r="EG277" s="853"/>
      <c r="EH277" s="853" t="s">
        <v>457</v>
      </c>
      <c r="EI277" s="853" t="s">
        <v>3052</v>
      </c>
      <c r="EJ277" s="853">
        <v>45</v>
      </c>
      <c r="EK277" s="834" t="s">
        <v>3053</v>
      </c>
      <c r="EL277" s="188" t="s">
        <v>3054</v>
      </c>
      <c r="EM277" s="853">
        <v>9719</v>
      </c>
      <c r="EN277" s="847" t="s">
        <v>451</v>
      </c>
      <c r="EO277" s="834" t="s">
        <v>3055</v>
      </c>
      <c r="EP277" s="856">
        <v>0</v>
      </c>
      <c r="EQ277" s="834" t="s">
        <v>457</v>
      </c>
      <c r="ER277" s="1019" t="s">
        <v>3056</v>
      </c>
      <c r="ES277" s="150" t="s">
        <v>3057</v>
      </c>
      <c r="ET277" s="150" t="s">
        <v>3058</v>
      </c>
      <c r="EU277" s="1020"/>
      <c r="EV277" s="1021" t="s">
        <v>8429</v>
      </c>
      <c r="EW277" s="943" t="s">
        <v>3059</v>
      </c>
      <c r="EX277" s="834" t="s">
        <v>3060</v>
      </c>
      <c r="EY277" s="834">
        <f>'[1]Учетная политика'!$L$13</f>
        <v>63</v>
      </c>
      <c r="EZ277" s="834">
        <f>'[1]Учетная политика'!$M$13</f>
        <v>1836</v>
      </c>
      <c r="FA277" s="834" t="s">
        <v>3061</v>
      </c>
      <c r="FB277" s="834" t="s">
        <v>3062</v>
      </c>
      <c r="FC277" s="150" t="s">
        <v>3063</v>
      </c>
      <c r="FD277" s="834" t="s">
        <v>3035</v>
      </c>
      <c r="FE277" s="834" t="s">
        <v>3036</v>
      </c>
      <c r="FF277" s="150" t="s">
        <v>3037</v>
      </c>
    </row>
    <row r="278" spans="5:162" ht="47" customHeight="1" x14ac:dyDescent="0.2">
      <c r="E278" s="1101" t="s">
        <v>8720</v>
      </c>
      <c r="F278" s="1101" t="s">
        <v>8687</v>
      </c>
      <c r="G278" s="847" t="s">
        <v>61</v>
      </c>
      <c r="H278" s="847" t="s">
        <v>149</v>
      </c>
      <c r="I278" s="847"/>
      <c r="J278" s="899" t="s">
        <v>3038</v>
      </c>
      <c r="K278" s="1022" t="s">
        <v>3064</v>
      </c>
      <c r="L278" s="900">
        <v>2021</v>
      </c>
      <c r="M278" s="1023">
        <v>44075</v>
      </c>
      <c r="N278" s="1023">
        <v>44561</v>
      </c>
      <c r="O278" s="899" t="s">
        <v>3065</v>
      </c>
      <c r="P278" s="899"/>
      <c r="Q278" s="899"/>
      <c r="R278" s="1024" t="s">
        <v>3066</v>
      </c>
      <c r="S278" s="899" t="s">
        <v>451</v>
      </c>
      <c r="T278" s="899"/>
      <c r="U278" s="899" t="s">
        <v>451</v>
      </c>
      <c r="V278" s="899"/>
      <c r="W278" s="899" t="s">
        <v>451</v>
      </c>
      <c r="X278" s="899"/>
      <c r="Y278" s="899" t="s">
        <v>3067</v>
      </c>
      <c r="Z278" s="878" t="s">
        <v>3068</v>
      </c>
      <c r="AA278" s="899" t="s">
        <v>3069</v>
      </c>
      <c r="AB278" s="899" t="s">
        <v>3069</v>
      </c>
      <c r="AC278" s="899" t="s">
        <v>3070</v>
      </c>
      <c r="AD278" s="899" t="s">
        <v>3071</v>
      </c>
      <c r="AE278" s="1025">
        <f>AH278+AK278+AN278+AQ278+AT278</f>
        <v>1.5</v>
      </c>
      <c r="AF278" s="850">
        <f t="shared" si="31"/>
        <v>1.5</v>
      </c>
      <c r="AG278" s="850">
        <f t="shared" si="32"/>
        <v>0</v>
      </c>
      <c r="AH278" s="1025">
        <f>'[1]Учетная политика'!$T$15/1000</f>
        <v>1.5</v>
      </c>
      <c r="AI278" s="903">
        <v>0</v>
      </c>
      <c r="AJ278" s="1026">
        <f>'[1]Учетная политика'!$U$15</f>
        <v>1.8832685619500384E-4</v>
      </c>
      <c r="AK278" s="902">
        <v>0</v>
      </c>
      <c r="AL278" s="903">
        <v>0</v>
      </c>
      <c r="AM278" s="903"/>
      <c r="AN278" s="902">
        <v>0</v>
      </c>
      <c r="AO278" s="902"/>
      <c r="AP278" s="903">
        <v>0</v>
      </c>
      <c r="AQ278" s="902">
        <v>0</v>
      </c>
      <c r="AR278" s="902"/>
      <c r="AS278" s="903">
        <v>0</v>
      </c>
      <c r="AT278" s="902">
        <v>0</v>
      </c>
      <c r="AU278" s="903">
        <v>0</v>
      </c>
      <c r="AV278" s="899"/>
      <c r="AW278" s="899"/>
      <c r="AX278" s="899"/>
      <c r="AY278" s="899" t="s">
        <v>451</v>
      </c>
      <c r="AZ278" s="899"/>
      <c r="BA278" s="899"/>
      <c r="BB278" s="899"/>
      <c r="BC278" s="1027">
        <f>'[1]Учетная политика'!$Q$15/1000</f>
        <v>1</v>
      </c>
      <c r="BD278" s="1028">
        <f>'[1]Учетная политика'!$R$15</f>
        <v>1.029330087242362E-4</v>
      </c>
      <c r="BE278" s="1029">
        <f>'[1]Учетная политика'!$I$15</f>
        <v>15</v>
      </c>
      <c r="BF278" s="905">
        <f>'[1]Учетная политика'!$O$15</f>
        <v>3</v>
      </c>
      <c r="BG278" s="905">
        <f>'[1]Учетная политика'!$P$15</f>
        <v>3</v>
      </c>
      <c r="BH278" s="905">
        <v>0</v>
      </c>
      <c r="BI278" s="905">
        <v>0</v>
      </c>
      <c r="BJ278" s="905">
        <v>0</v>
      </c>
      <c r="BK278" s="905">
        <v>0</v>
      </c>
      <c r="BL278" s="905">
        <v>0</v>
      </c>
      <c r="BM278" s="905">
        <v>0</v>
      </c>
      <c r="BN278" s="905">
        <v>0</v>
      </c>
      <c r="BO278" s="905">
        <v>0</v>
      </c>
      <c r="BP278" s="905">
        <v>0</v>
      </c>
      <c r="BQ278" s="905">
        <v>0</v>
      </c>
      <c r="BR278" s="905">
        <v>0</v>
      </c>
      <c r="BS278" s="905">
        <v>0</v>
      </c>
      <c r="BT278" s="905">
        <v>0</v>
      </c>
      <c r="BU278" s="905">
        <v>0</v>
      </c>
      <c r="BV278" s="905">
        <v>0</v>
      </c>
      <c r="BW278" s="905">
        <v>0</v>
      </c>
      <c r="BX278" s="905">
        <v>0</v>
      </c>
      <c r="BY278" s="905">
        <v>0</v>
      </c>
      <c r="BZ278" s="905">
        <v>0</v>
      </c>
      <c r="CA278" s="905">
        <v>3</v>
      </c>
      <c r="CB278" s="905">
        <v>0</v>
      </c>
      <c r="CC278" s="939">
        <f>SUM(BH278:CB278)</f>
        <v>3</v>
      </c>
      <c r="CD278" s="855">
        <f t="shared" si="33"/>
        <v>3</v>
      </c>
      <c r="CE278" s="855">
        <f t="shared" si="34"/>
        <v>0</v>
      </c>
      <c r="CF278" s="902">
        <f>'[1]Учетная политика'!$V$15/1000</f>
        <v>2</v>
      </c>
      <c r="CG278" s="899" t="s">
        <v>3072</v>
      </c>
      <c r="CH278" s="899"/>
      <c r="CI278" s="1030">
        <f>'[1]Учетная политика'!$W$15</f>
        <v>3.7144756831849403E-2</v>
      </c>
      <c r="CJ278" s="850">
        <f>'[1]Учетная политика'!$N$15</f>
        <v>5384.34</v>
      </c>
      <c r="CK278" s="860" t="s">
        <v>3017</v>
      </c>
      <c r="CL278" s="899" t="s">
        <v>457</v>
      </c>
      <c r="CM278" s="899" t="s">
        <v>3073</v>
      </c>
      <c r="CN278" s="899" t="s">
        <v>3074</v>
      </c>
      <c r="CO278" s="905">
        <f>'[1]Учетная политика'!$Y$15</f>
        <v>1</v>
      </c>
      <c r="CP278" s="905">
        <v>12</v>
      </c>
      <c r="CQ278" s="905">
        <v>0</v>
      </c>
      <c r="CR278" s="899"/>
      <c r="CS278" s="899"/>
      <c r="CT278" s="905"/>
      <c r="CU278" s="899"/>
      <c r="CV278" s="899"/>
      <c r="CW278" s="905"/>
      <c r="CX278" s="905"/>
      <c r="CY278" s="905"/>
      <c r="CZ278" s="905"/>
      <c r="DA278" s="905"/>
      <c r="DB278" s="905"/>
      <c r="DC278" s="905"/>
      <c r="DD278" s="899"/>
      <c r="DE278" s="899"/>
      <c r="DF278" s="905"/>
      <c r="DG278" s="899"/>
      <c r="DH278" s="899"/>
      <c r="DI278" s="905"/>
      <c r="DJ278" s="899"/>
      <c r="DK278" s="899"/>
      <c r="DL278" s="905"/>
      <c r="DM278" s="899" t="s">
        <v>3075</v>
      </c>
      <c r="DN278" s="878" t="s">
        <v>3076</v>
      </c>
      <c r="DO278" s="905">
        <v>2900</v>
      </c>
      <c r="DP278" s="899" t="s">
        <v>451</v>
      </c>
      <c r="DQ278" s="899"/>
      <c r="DR278" s="905"/>
      <c r="DS278" s="899" t="s">
        <v>3077</v>
      </c>
      <c r="DT278" s="899" t="s">
        <v>3078</v>
      </c>
      <c r="DU278" s="905">
        <f>'[1]Учетная политика'!$J$15</f>
        <v>2900</v>
      </c>
      <c r="DV278" s="905" t="s">
        <v>451</v>
      </c>
      <c r="DW278" s="905"/>
      <c r="DX278" s="905"/>
      <c r="DY278" s="899" t="s">
        <v>451</v>
      </c>
      <c r="DZ278" s="899"/>
      <c r="EA278" s="905"/>
      <c r="EB278" s="899" t="s">
        <v>451</v>
      </c>
      <c r="EC278" s="899"/>
      <c r="ED278" s="905"/>
      <c r="EE278" s="899"/>
      <c r="EF278" s="899"/>
      <c r="EG278" s="905"/>
      <c r="EH278" s="905" t="s">
        <v>3079</v>
      </c>
      <c r="EI278" s="905" t="s">
        <v>3080</v>
      </c>
      <c r="EJ278" s="905">
        <v>22</v>
      </c>
      <c r="EK278" s="899"/>
      <c r="EL278" s="878"/>
      <c r="EM278" s="905"/>
      <c r="EN278" s="936"/>
      <c r="EO278" s="899"/>
      <c r="EP278" s="942"/>
      <c r="EQ278" s="899" t="s">
        <v>451</v>
      </c>
      <c r="ER278" s="899"/>
      <c r="ES278" s="878" t="s">
        <v>3081</v>
      </c>
      <c r="ET278" s="878" t="s">
        <v>3082</v>
      </c>
      <c r="EU278" s="1031" t="s">
        <v>3081</v>
      </c>
      <c r="EV278" s="1021" t="s">
        <v>3083</v>
      </c>
      <c r="EW278" s="1021" t="s">
        <v>3081</v>
      </c>
      <c r="EX278" s="899" t="s">
        <v>3084</v>
      </c>
      <c r="EY278" s="899">
        <f>'[1]Учетная политика'!$L$15</f>
        <v>15</v>
      </c>
      <c r="EZ278" s="899">
        <f>'[1]Учетная политика'!$M$15</f>
        <v>3060</v>
      </c>
      <c r="FA278" s="899" t="s">
        <v>3085</v>
      </c>
      <c r="FB278" s="899" t="s">
        <v>3086</v>
      </c>
      <c r="FC278" s="899" t="s">
        <v>3087</v>
      </c>
      <c r="FD278" s="899" t="s">
        <v>3088</v>
      </c>
      <c r="FE278" s="899" t="s">
        <v>3089</v>
      </c>
      <c r="FF278" s="1031" t="s">
        <v>3090</v>
      </c>
    </row>
    <row r="279" spans="5:162" ht="37" customHeight="1" x14ac:dyDescent="0.2">
      <c r="E279" s="1101" t="s">
        <v>8720</v>
      </c>
      <c r="F279" s="1101" t="s">
        <v>8687</v>
      </c>
      <c r="G279" s="847" t="s">
        <v>61</v>
      </c>
      <c r="H279" s="847" t="s">
        <v>149</v>
      </c>
      <c r="I279" s="847"/>
      <c r="J279" s="280" t="s">
        <v>3091</v>
      </c>
      <c r="K279" s="1032" t="s">
        <v>3092</v>
      </c>
      <c r="L279" s="897">
        <v>2019</v>
      </c>
      <c r="M279" s="966">
        <v>44123</v>
      </c>
      <c r="N279" s="280" t="s">
        <v>3093</v>
      </c>
      <c r="O279" s="280" t="s">
        <v>451</v>
      </c>
      <c r="P279" s="280"/>
      <c r="Q279" s="280"/>
      <c r="R279" s="280"/>
      <c r="S279" s="280"/>
      <c r="T279" s="280"/>
      <c r="U279" s="280"/>
      <c r="V279" s="280"/>
      <c r="W279" s="280"/>
      <c r="X279" s="280"/>
      <c r="Y279" s="280"/>
      <c r="Z279" s="280"/>
      <c r="AA279" s="280" t="s">
        <v>3094</v>
      </c>
      <c r="AB279" s="280" t="s">
        <v>3094</v>
      </c>
      <c r="AC279" s="280" t="s">
        <v>451</v>
      </c>
      <c r="AD279" s="280" t="s">
        <v>3095</v>
      </c>
      <c r="AE279" s="1033">
        <f>'[1]Учетная политика'!$T$14/1000</f>
        <v>6</v>
      </c>
      <c r="AF279" s="850">
        <f t="shared" si="31"/>
        <v>6</v>
      </c>
      <c r="AG279" s="850">
        <f t="shared" si="32"/>
        <v>0</v>
      </c>
      <c r="AH279" s="1033">
        <v>6</v>
      </c>
      <c r="AI279" s="869">
        <v>1</v>
      </c>
      <c r="AJ279" s="994">
        <f>'[1]Учетная политика'!$U$14</f>
        <v>7.5330742478001535E-4</v>
      </c>
      <c r="AK279" s="861">
        <v>0</v>
      </c>
      <c r="AL279" s="869">
        <v>0</v>
      </c>
      <c r="AM279" s="869"/>
      <c r="AN279" s="861">
        <v>0</v>
      </c>
      <c r="AO279" s="861"/>
      <c r="AP279" s="869">
        <v>0</v>
      </c>
      <c r="AQ279" s="861">
        <v>0</v>
      </c>
      <c r="AR279" s="861"/>
      <c r="AS279" s="869">
        <v>0</v>
      </c>
      <c r="AT279" s="861">
        <v>0</v>
      </c>
      <c r="AU279" s="869">
        <v>0</v>
      </c>
      <c r="AV279" s="280" t="s">
        <v>451</v>
      </c>
      <c r="AW279" s="280" t="s">
        <v>451</v>
      </c>
      <c r="AX279" s="280" t="s">
        <v>451</v>
      </c>
      <c r="AY279" s="280" t="s">
        <v>451</v>
      </c>
      <c r="AZ279" s="280"/>
      <c r="BA279" s="280"/>
      <c r="BB279" s="869"/>
      <c r="BC279" s="1034">
        <f>'[1]Учетная политика'!$Q$14</f>
        <v>0</v>
      </c>
      <c r="BD279" s="994">
        <f>'[1]Учетная политика'!$R$14</f>
        <v>0</v>
      </c>
      <c r="BE279" s="1035">
        <f>'[1]Учетная политика'!$I$14</f>
        <v>19</v>
      </c>
      <c r="BF279" s="866">
        <f>'[1]Учетная политика'!$O$14</f>
        <v>19</v>
      </c>
      <c r="BG279" s="866">
        <f>'[1]Учетная политика'!$P$14</f>
        <v>4</v>
      </c>
      <c r="BH279" s="866">
        <v>0</v>
      </c>
      <c r="BI279" s="866">
        <v>0</v>
      </c>
      <c r="BJ279" s="866">
        <v>0</v>
      </c>
      <c r="BK279" s="866">
        <v>0</v>
      </c>
      <c r="BL279" s="866">
        <v>0</v>
      </c>
      <c r="BM279" s="866">
        <v>0</v>
      </c>
      <c r="BN279" s="866">
        <v>0</v>
      </c>
      <c r="BO279" s="866">
        <v>0</v>
      </c>
      <c r="BP279" s="866">
        <v>0</v>
      </c>
      <c r="BQ279" s="866">
        <v>0</v>
      </c>
      <c r="BR279" s="866">
        <v>0</v>
      </c>
      <c r="BS279" s="866">
        <v>0</v>
      </c>
      <c r="BT279" s="866">
        <v>0</v>
      </c>
      <c r="BU279" s="866">
        <v>0</v>
      </c>
      <c r="BV279" s="866">
        <v>0</v>
      </c>
      <c r="BW279" s="866">
        <v>0</v>
      </c>
      <c r="BX279" s="866">
        <v>0</v>
      </c>
      <c r="BY279" s="866">
        <v>0</v>
      </c>
      <c r="BZ279" s="866">
        <v>0</v>
      </c>
      <c r="CA279" s="866">
        <f>'[1]Учетная политика'!$X$14</f>
        <v>4</v>
      </c>
      <c r="CB279" s="866">
        <v>0</v>
      </c>
      <c r="CC279" s="994">
        <f>SUM(BH279:CB279)</f>
        <v>4</v>
      </c>
      <c r="CD279" s="855">
        <f t="shared" si="33"/>
        <v>4</v>
      </c>
      <c r="CE279" s="855">
        <f t="shared" si="34"/>
        <v>0</v>
      </c>
      <c r="CF279" s="1033">
        <f>'[1]Учетная политика'!$V$14/1000</f>
        <v>26</v>
      </c>
      <c r="CG279" s="280" t="s">
        <v>3096</v>
      </c>
      <c r="CH279" s="1036" t="s">
        <v>3097</v>
      </c>
      <c r="CI279" s="973">
        <f>'[1]Учетная политика'!$W$14</f>
        <v>0.48288183881404223</v>
      </c>
      <c r="CJ279" s="862">
        <f>'[1]Учетная политика'!$N$14</f>
        <v>5384.34</v>
      </c>
      <c r="CK279" s="869" t="s">
        <v>3017</v>
      </c>
      <c r="CL279" s="280" t="s">
        <v>457</v>
      </c>
      <c r="CM279" s="280" t="s">
        <v>3098</v>
      </c>
      <c r="CN279" s="280" t="s">
        <v>3099</v>
      </c>
      <c r="CO279" s="866">
        <f>'[1]Учетная политика'!$Y$14</f>
        <v>3</v>
      </c>
      <c r="CP279" s="866">
        <v>9</v>
      </c>
      <c r="CQ279" s="866"/>
      <c r="CR279" s="280" t="s">
        <v>451</v>
      </c>
      <c r="CS279" s="280"/>
      <c r="CT279" s="866"/>
      <c r="CU279" s="280" t="s">
        <v>457</v>
      </c>
      <c r="CV279" s="280" t="s">
        <v>3100</v>
      </c>
      <c r="CW279" s="1035">
        <f>'[1]Учетная политика'!$J$14</f>
        <v>130</v>
      </c>
      <c r="CX279" s="866" t="s">
        <v>451</v>
      </c>
      <c r="CY279" s="866"/>
      <c r="CZ279" s="866"/>
      <c r="DA279" s="866" t="s">
        <v>451</v>
      </c>
      <c r="DB279" s="866"/>
      <c r="DC279" s="866"/>
      <c r="DD279" s="280" t="s">
        <v>451</v>
      </c>
      <c r="DE279" s="280"/>
      <c r="DF279" s="866"/>
      <c r="DG279" s="280" t="s">
        <v>451</v>
      </c>
      <c r="DH279" s="280"/>
      <c r="DI279" s="866"/>
      <c r="DJ279" s="280" t="s">
        <v>451</v>
      </c>
      <c r="DK279" s="280"/>
      <c r="DL279" s="866"/>
      <c r="DM279" s="280"/>
      <c r="DN279" s="280"/>
      <c r="DO279" s="866"/>
      <c r="DP279" s="280" t="s">
        <v>451</v>
      </c>
      <c r="DQ279" s="280"/>
      <c r="DR279" s="866"/>
      <c r="DS279" s="280" t="s">
        <v>457</v>
      </c>
      <c r="DT279" s="280" t="s">
        <v>3101</v>
      </c>
      <c r="DU279" s="1035">
        <v>5500</v>
      </c>
      <c r="DV279" s="866" t="s">
        <v>451</v>
      </c>
      <c r="DW279" s="866"/>
      <c r="DX279" s="866"/>
      <c r="DY279" s="280" t="s">
        <v>451</v>
      </c>
      <c r="DZ279" s="280"/>
      <c r="EA279" s="866"/>
      <c r="EB279" s="280" t="s">
        <v>451</v>
      </c>
      <c r="EC279" s="280"/>
      <c r="ED279" s="866"/>
      <c r="EE279" s="280" t="s">
        <v>451</v>
      </c>
      <c r="EF279" s="280"/>
      <c r="EG279" s="866"/>
      <c r="EH279" s="866" t="s">
        <v>451</v>
      </c>
      <c r="EI279" s="866"/>
      <c r="EJ279" s="866"/>
      <c r="EK279" s="280" t="s">
        <v>457</v>
      </c>
      <c r="EL279" s="280" t="s">
        <v>3102</v>
      </c>
      <c r="EM279" s="1035">
        <f>'[1]Учетная политика'!$K$14</f>
        <v>5500</v>
      </c>
      <c r="EN279" s="280" t="s">
        <v>451</v>
      </c>
      <c r="EO279" s="280"/>
      <c r="EP279" s="862">
        <v>0</v>
      </c>
      <c r="EQ279" s="280" t="s">
        <v>451</v>
      </c>
      <c r="ER279" s="280"/>
      <c r="ES279" s="280" t="s">
        <v>3103</v>
      </c>
      <c r="ET279" s="280" t="s">
        <v>3103</v>
      </c>
      <c r="EU279" s="150"/>
      <c r="EV279" s="280" t="s">
        <v>451</v>
      </c>
      <c r="EW279" s="280" t="s">
        <v>451</v>
      </c>
      <c r="EX279" s="280" t="s">
        <v>451</v>
      </c>
      <c r="EY279" s="280">
        <f>'[1]Учетная политика'!$L$14</f>
        <v>0</v>
      </c>
      <c r="EZ279" s="280">
        <f>'[1]Учетная политика'!$M$14</f>
        <v>0</v>
      </c>
      <c r="FA279" s="280" t="s">
        <v>3104</v>
      </c>
      <c r="FB279" s="1037" t="s">
        <v>3105</v>
      </c>
      <c r="FC279" s="1036" t="s">
        <v>3106</v>
      </c>
      <c r="FD279" s="943" t="s">
        <v>3107</v>
      </c>
      <c r="FE279" s="1038" t="s">
        <v>3108</v>
      </c>
      <c r="FF279" s="1039" t="s">
        <v>3109</v>
      </c>
    </row>
    <row r="280" spans="5:162" ht="74" customHeight="1" x14ac:dyDescent="0.2">
      <c r="E280" s="1101" t="s">
        <v>8717</v>
      </c>
      <c r="F280" s="1101" t="s">
        <v>8687</v>
      </c>
      <c r="G280" s="847" t="s">
        <v>62</v>
      </c>
      <c r="H280" s="847" t="s">
        <v>150</v>
      </c>
      <c r="I280" s="847"/>
      <c r="J280" s="834" t="s">
        <v>8693</v>
      </c>
      <c r="K280" s="834" t="s">
        <v>508</v>
      </c>
      <c r="L280" s="848">
        <v>2017</v>
      </c>
      <c r="M280" s="849" t="s">
        <v>509</v>
      </c>
      <c r="N280" s="849" t="s">
        <v>510</v>
      </c>
      <c r="O280" s="834" t="s">
        <v>511</v>
      </c>
      <c r="P280" s="834"/>
      <c r="Q280" s="834" t="s">
        <v>512</v>
      </c>
      <c r="R280" s="873" t="s">
        <v>513</v>
      </c>
      <c r="S280" s="834"/>
      <c r="T280" s="834"/>
      <c r="U280" s="834"/>
      <c r="V280" s="834"/>
      <c r="W280" s="834"/>
      <c r="X280" s="834"/>
      <c r="Y280" s="834" t="s">
        <v>514</v>
      </c>
      <c r="Z280" s="873" t="s">
        <v>515</v>
      </c>
      <c r="AA280" s="834" t="s">
        <v>516</v>
      </c>
      <c r="AB280" s="834" t="s">
        <v>8696</v>
      </c>
      <c r="AC280" s="834" t="s">
        <v>518</v>
      </c>
      <c r="AD280" s="834" t="s">
        <v>519</v>
      </c>
      <c r="AE280" s="850">
        <f>SUM(AH280,AK280,AN280,AQ280,AT280)</f>
        <v>888.97299999999996</v>
      </c>
      <c r="AF280" s="850">
        <f t="shared" si="31"/>
        <v>888.97299999999996</v>
      </c>
      <c r="AG280" s="850">
        <f t="shared" si="32"/>
        <v>0</v>
      </c>
      <c r="AH280" s="850">
        <f>118.799</f>
        <v>118.79900000000001</v>
      </c>
      <c r="AI280" s="851">
        <f>AH280/AE280</f>
        <v>0.13363622967176733</v>
      </c>
      <c r="AJ280" s="851">
        <v>8.9999999999999998E-4</v>
      </c>
      <c r="AK280" s="850">
        <f>41.755+4.957</f>
        <v>46.712000000000003</v>
      </c>
      <c r="AL280" s="851">
        <f>AK280/AE280</f>
        <v>5.2546027832116392E-2</v>
      </c>
      <c r="AM280" s="851"/>
      <c r="AN280" s="850">
        <f>9.338</f>
        <v>9.3379999999999992</v>
      </c>
      <c r="AO280" s="850"/>
      <c r="AP280" s="851">
        <f>AN280/AE280</f>
        <v>1.0504256034772709E-2</v>
      </c>
      <c r="AQ280" s="850">
        <f>20.868</f>
        <v>20.867999999999999</v>
      </c>
      <c r="AR280" s="850"/>
      <c r="AS280" s="851">
        <f>AQ280/AE280</f>
        <v>2.3474278746373624E-2</v>
      </c>
      <c r="AT280" s="850">
        <f>693.256</f>
        <v>693.25599999999997</v>
      </c>
      <c r="AU280" s="851">
        <f>AT280/AE280</f>
        <v>0.77983920771496995</v>
      </c>
      <c r="AV280" s="958" t="s">
        <v>520</v>
      </c>
      <c r="AW280" s="958" t="s">
        <v>521</v>
      </c>
      <c r="AX280" s="958" t="s">
        <v>522</v>
      </c>
      <c r="AY280" s="834" t="s">
        <v>457</v>
      </c>
      <c r="AZ280" s="834" t="s">
        <v>523</v>
      </c>
      <c r="BA280" s="873" t="s">
        <v>524</v>
      </c>
      <c r="BB280" s="834">
        <v>8.4209999999999994</v>
      </c>
      <c r="BC280" s="834">
        <f>140</f>
        <v>140</v>
      </c>
      <c r="BD280" s="851">
        <v>1.1000000000000001E-3</v>
      </c>
      <c r="BE280" s="1040">
        <f>357+58+179+60</f>
        <v>654</v>
      </c>
      <c r="BF280" s="853">
        <f>244+58+115+60</f>
        <v>477</v>
      </c>
      <c r="BG280" s="853">
        <f>151+58+115+60</f>
        <v>384</v>
      </c>
      <c r="BH280" s="853">
        <v>74</v>
      </c>
      <c r="BI280" s="853"/>
      <c r="BJ280" s="853">
        <v>5</v>
      </c>
      <c r="BK280" s="853">
        <v>1</v>
      </c>
      <c r="BL280" s="853"/>
      <c r="BM280" s="853"/>
      <c r="BN280" s="853"/>
      <c r="BO280" s="853">
        <v>3</v>
      </c>
      <c r="BP280" s="853">
        <v>13</v>
      </c>
      <c r="BQ280" s="853">
        <v>60</v>
      </c>
      <c r="BR280" s="853">
        <v>17</v>
      </c>
      <c r="BS280" s="853">
        <f>32+58+115</f>
        <v>205</v>
      </c>
      <c r="BT280" s="853">
        <v>5</v>
      </c>
      <c r="BU280" s="853"/>
      <c r="BV280" s="853"/>
      <c r="BW280" s="853"/>
      <c r="BX280" s="853"/>
      <c r="BY280" s="853"/>
      <c r="BZ280" s="853"/>
      <c r="CA280" s="853"/>
      <c r="CB280" s="853"/>
      <c r="CC280" s="854">
        <f>SUM(BH280:CB280)</f>
        <v>383</v>
      </c>
      <c r="CD280" s="855">
        <f t="shared" si="33"/>
        <v>383</v>
      </c>
      <c r="CE280" s="855">
        <f t="shared" si="34"/>
        <v>0</v>
      </c>
      <c r="CF280" s="850">
        <f>282.591+102.144+316+830</f>
        <v>1530.7350000000001</v>
      </c>
      <c r="CG280" s="834" t="s">
        <v>525</v>
      </c>
      <c r="CH280" s="834"/>
      <c r="CI280" s="851">
        <f>CF280/CJ280</f>
        <v>0.64369742245173023</v>
      </c>
      <c r="CJ280" s="850">
        <v>2378.0349999999999</v>
      </c>
      <c r="CK280" s="892" t="s">
        <v>526</v>
      </c>
      <c r="CL280" s="834" t="s">
        <v>451</v>
      </c>
      <c r="CM280" s="834"/>
      <c r="CN280" s="834"/>
      <c r="CO280" s="853"/>
      <c r="CP280" s="853"/>
      <c r="CQ280" s="853">
        <v>5</v>
      </c>
      <c r="CR280" s="834" t="s">
        <v>457</v>
      </c>
      <c r="CS280" s="834" t="s">
        <v>527</v>
      </c>
      <c r="CT280" s="853">
        <v>8956</v>
      </c>
      <c r="CU280" s="834" t="s">
        <v>457</v>
      </c>
      <c r="CV280" s="834" t="s">
        <v>528</v>
      </c>
      <c r="CW280" s="853">
        <v>13484</v>
      </c>
      <c r="CX280" s="853" t="s">
        <v>457</v>
      </c>
      <c r="CY280" s="853" t="s">
        <v>529</v>
      </c>
      <c r="CZ280" s="853">
        <v>91</v>
      </c>
      <c r="DA280" s="853"/>
      <c r="DB280" s="853"/>
      <c r="DC280" s="853"/>
      <c r="DD280" s="834"/>
      <c r="DE280" s="834"/>
      <c r="DF280" s="853"/>
      <c r="DG280" s="834"/>
      <c r="DH280" s="834"/>
      <c r="DI280" s="853"/>
      <c r="DJ280" s="834"/>
      <c r="DK280" s="834"/>
      <c r="DL280" s="853"/>
      <c r="DM280" s="834"/>
      <c r="DN280" s="834"/>
      <c r="DO280" s="853"/>
      <c r="DP280" s="834" t="s">
        <v>457</v>
      </c>
      <c r="DQ280" s="834" t="s">
        <v>530</v>
      </c>
      <c r="DR280" s="853">
        <v>283441</v>
      </c>
      <c r="DS280" s="834" t="s">
        <v>457</v>
      </c>
      <c r="DT280" s="834" t="s">
        <v>531</v>
      </c>
      <c r="DU280" s="853">
        <v>38526</v>
      </c>
      <c r="DV280" s="853"/>
      <c r="DW280" s="853"/>
      <c r="DX280" s="853"/>
      <c r="DY280" s="834"/>
      <c r="DZ280" s="834"/>
      <c r="EA280" s="853"/>
      <c r="EB280" s="834"/>
      <c r="EC280" s="834"/>
      <c r="ED280" s="853"/>
      <c r="EE280" s="834" t="s">
        <v>457</v>
      </c>
      <c r="EF280" s="834" t="s">
        <v>532</v>
      </c>
      <c r="EG280" s="853">
        <v>12</v>
      </c>
      <c r="EH280" s="853"/>
      <c r="EI280" s="853"/>
      <c r="EJ280" s="853"/>
      <c r="EK280" s="834"/>
      <c r="EL280" s="834"/>
      <c r="EM280" s="853"/>
      <c r="EN280" s="863">
        <v>1</v>
      </c>
      <c r="EO280" s="834"/>
      <c r="EP280" s="856">
        <v>312</v>
      </c>
      <c r="EQ280" s="834" t="s">
        <v>451</v>
      </c>
      <c r="ER280" s="834"/>
      <c r="ES280" s="873" t="s">
        <v>533</v>
      </c>
      <c r="ET280" s="873"/>
      <c r="EU280" s="873" t="s">
        <v>534</v>
      </c>
      <c r="EV280" s="873" t="s">
        <v>535</v>
      </c>
      <c r="EW280" s="873" t="s">
        <v>8411</v>
      </c>
      <c r="EX280" s="834" t="s">
        <v>536</v>
      </c>
      <c r="EY280" s="834">
        <v>6</v>
      </c>
      <c r="EZ280" s="834">
        <v>656</v>
      </c>
      <c r="FA280" s="834" t="s">
        <v>537</v>
      </c>
      <c r="FB280" s="958" t="s">
        <v>538</v>
      </c>
      <c r="FC280" s="873" t="s">
        <v>539</v>
      </c>
      <c r="FD280" s="834"/>
      <c r="FE280" s="834"/>
      <c r="FF280" s="834"/>
    </row>
    <row r="281" spans="5:162" ht="74" customHeight="1" x14ac:dyDescent="0.2">
      <c r="E281" s="1101" t="s">
        <v>8719</v>
      </c>
      <c r="F281" s="1101" t="s">
        <v>8687</v>
      </c>
      <c r="G281" s="847" t="s">
        <v>62</v>
      </c>
      <c r="H281" s="847" t="s">
        <v>150</v>
      </c>
      <c r="I281" s="847"/>
      <c r="J281" s="834" t="s">
        <v>8692</v>
      </c>
      <c r="K281" s="834"/>
      <c r="L281" s="848">
        <v>2017</v>
      </c>
      <c r="M281" s="849" t="s">
        <v>509</v>
      </c>
      <c r="N281" s="849" t="s">
        <v>510</v>
      </c>
      <c r="O281" s="834"/>
      <c r="P281" s="834"/>
      <c r="Q281" s="834"/>
      <c r="R281" s="873"/>
      <c r="S281" s="834"/>
      <c r="T281" s="834"/>
      <c r="U281" s="834"/>
      <c r="V281" s="834"/>
      <c r="W281" s="834"/>
      <c r="X281" s="834"/>
      <c r="Y281" s="834"/>
      <c r="Z281" s="873"/>
      <c r="AA281" s="834"/>
      <c r="AB281" s="834" t="s">
        <v>8694</v>
      </c>
      <c r="AC281" s="834" t="s">
        <v>518</v>
      </c>
      <c r="AD281" s="834" t="s">
        <v>519</v>
      </c>
      <c r="AE281" s="850">
        <v>46.064</v>
      </c>
      <c r="AF281" s="850">
        <f t="shared" si="31"/>
        <v>46.064</v>
      </c>
      <c r="AG281" s="850">
        <f t="shared" si="32"/>
        <v>0</v>
      </c>
      <c r="AH281" s="850">
        <v>14.148</v>
      </c>
      <c r="AI281" s="851">
        <f t="shared" ref="AI281:AI282" si="35">AH281/AE281</f>
        <v>0.30713789510246614</v>
      </c>
      <c r="AJ281" s="851"/>
      <c r="AK281" s="850">
        <v>4.9569999999999999</v>
      </c>
      <c r="AL281" s="851"/>
      <c r="AM281" s="851"/>
      <c r="AN281" s="850">
        <v>0</v>
      </c>
      <c r="AO281" s="850"/>
      <c r="AP281" s="851"/>
      <c r="AQ281" s="850">
        <v>2.7589999999999999</v>
      </c>
      <c r="AR281" s="850"/>
      <c r="AS281" s="851"/>
      <c r="AT281" s="850">
        <v>24.2</v>
      </c>
      <c r="AU281" s="851">
        <f t="shared" ref="AU281:AU282" si="36">AT281/AE281</f>
        <v>0.5253560263980549</v>
      </c>
      <c r="AV281" s="958"/>
      <c r="AW281" s="958"/>
      <c r="AX281" s="958"/>
      <c r="AY281" s="834"/>
      <c r="AZ281" s="834"/>
      <c r="BA281" s="873"/>
      <c r="BB281" s="834"/>
      <c r="BC281" s="834">
        <v>13.8675</v>
      </c>
      <c r="BD281" s="851"/>
      <c r="BE281" s="1040"/>
      <c r="BF281" s="853"/>
      <c r="BG281" s="853"/>
      <c r="BH281" s="853"/>
      <c r="BI281" s="853"/>
      <c r="BJ281" s="853"/>
      <c r="BK281" s="853"/>
      <c r="BL281" s="853"/>
      <c r="BM281" s="853"/>
      <c r="BN281" s="853"/>
      <c r="BO281" s="853"/>
      <c r="BP281" s="853"/>
      <c r="BQ281" s="853"/>
      <c r="BR281" s="853"/>
      <c r="BS281" s="853"/>
      <c r="BT281" s="853"/>
      <c r="BU281" s="853"/>
      <c r="BV281" s="853"/>
      <c r="BW281" s="853"/>
      <c r="BX281" s="853"/>
      <c r="BY281" s="853"/>
      <c r="BZ281" s="853"/>
      <c r="CA281" s="853"/>
      <c r="CB281" s="853"/>
      <c r="CC281" s="854"/>
      <c r="CD281" s="855">
        <f t="shared" si="33"/>
        <v>0</v>
      </c>
      <c r="CE281" s="855">
        <f t="shared" si="34"/>
        <v>0</v>
      </c>
      <c r="CF281" s="850"/>
      <c r="CG281" s="834"/>
      <c r="CH281" s="834"/>
      <c r="CI281" s="851"/>
      <c r="CJ281" s="850"/>
      <c r="CK281" s="892"/>
      <c r="CL281" s="834"/>
      <c r="CM281" s="834"/>
      <c r="CN281" s="834"/>
      <c r="CO281" s="853"/>
      <c r="CP281" s="853"/>
      <c r="CQ281" s="853"/>
      <c r="CR281" s="834"/>
      <c r="CS281" s="834"/>
      <c r="CT281" s="853"/>
      <c r="CU281" s="834"/>
      <c r="CV281" s="834"/>
      <c r="CW281" s="853"/>
      <c r="CX281" s="853"/>
      <c r="CY281" s="853"/>
      <c r="CZ281" s="853"/>
      <c r="DA281" s="853"/>
      <c r="DB281" s="853"/>
      <c r="DC281" s="853"/>
      <c r="DD281" s="834"/>
      <c r="DE281" s="834"/>
      <c r="DF281" s="853"/>
      <c r="DG281" s="834"/>
      <c r="DH281" s="834"/>
      <c r="DI281" s="853"/>
      <c r="DJ281" s="834"/>
      <c r="DK281" s="834"/>
      <c r="DL281" s="853"/>
      <c r="DM281" s="834"/>
      <c r="DN281" s="834"/>
      <c r="DO281" s="853"/>
      <c r="DP281" s="834"/>
      <c r="DQ281" s="834"/>
      <c r="DR281" s="853"/>
      <c r="DS281" s="834"/>
      <c r="DT281" s="834"/>
      <c r="DU281" s="853"/>
      <c r="DV281" s="853"/>
      <c r="DW281" s="853"/>
      <c r="DX281" s="853"/>
      <c r="DY281" s="834"/>
      <c r="DZ281" s="834"/>
      <c r="EA281" s="853"/>
      <c r="EB281" s="834"/>
      <c r="EC281" s="834"/>
      <c r="ED281" s="853"/>
      <c r="EE281" s="834"/>
      <c r="EF281" s="834"/>
      <c r="EG281" s="853"/>
      <c r="EH281" s="853"/>
      <c r="EI281" s="853"/>
      <c r="EJ281" s="853"/>
      <c r="EK281" s="834"/>
      <c r="EL281" s="834"/>
      <c r="EM281" s="853"/>
      <c r="EN281" s="863"/>
      <c r="EO281" s="834"/>
      <c r="EP281" s="856"/>
      <c r="EQ281" s="834"/>
      <c r="ER281" s="834"/>
      <c r="ES281" s="873"/>
      <c r="ET281" s="873"/>
      <c r="EU281" s="873"/>
      <c r="EV281" s="873"/>
      <c r="EW281" s="873"/>
      <c r="EX281" s="834"/>
      <c r="EY281" s="834"/>
      <c r="EZ281" s="834"/>
      <c r="FA281" s="834"/>
      <c r="FB281" s="958"/>
      <c r="FC281" s="873"/>
      <c r="FD281" s="834"/>
      <c r="FE281" s="834"/>
      <c r="FF281" s="834"/>
    </row>
    <row r="282" spans="5:162" ht="74" customHeight="1" x14ac:dyDescent="0.2">
      <c r="E282" s="1101" t="s">
        <v>8718</v>
      </c>
      <c r="F282" s="1101" t="s">
        <v>8687</v>
      </c>
      <c r="G282" s="847" t="s">
        <v>62</v>
      </c>
      <c r="H282" s="847" t="s">
        <v>150</v>
      </c>
      <c r="I282" s="847"/>
      <c r="J282" s="834" t="s">
        <v>2006</v>
      </c>
      <c r="K282" s="834"/>
      <c r="L282" s="848">
        <v>2017</v>
      </c>
      <c r="M282" s="849" t="s">
        <v>509</v>
      </c>
      <c r="N282" s="849" t="s">
        <v>510</v>
      </c>
      <c r="O282" s="834"/>
      <c r="P282" s="834"/>
      <c r="Q282" s="834"/>
      <c r="R282" s="873"/>
      <c r="S282" s="834"/>
      <c r="T282" s="834"/>
      <c r="U282" s="834"/>
      <c r="V282" s="834"/>
      <c r="W282" s="834"/>
      <c r="X282" s="834"/>
      <c r="Y282" s="834"/>
      <c r="Z282" s="873"/>
      <c r="AA282" s="834"/>
      <c r="AB282" s="834" t="s">
        <v>8695</v>
      </c>
      <c r="AC282" s="834" t="s">
        <v>518</v>
      </c>
      <c r="AD282" s="834" t="s">
        <v>519</v>
      </c>
      <c r="AE282" s="850">
        <v>211.59399999999999</v>
      </c>
      <c r="AF282" s="850">
        <f>AH282+AK282+AN282+AO282+AQ282+AR282+AT282</f>
        <v>211.59399999999999</v>
      </c>
      <c r="AG282" s="850">
        <f t="shared" si="32"/>
        <v>0</v>
      </c>
      <c r="AH282" s="850">
        <v>0.49399999999999999</v>
      </c>
      <c r="AI282" s="851">
        <f t="shared" si="35"/>
        <v>2.334659772961426E-3</v>
      </c>
      <c r="AJ282" s="851"/>
      <c r="AK282" s="850">
        <v>211.1</v>
      </c>
      <c r="AL282" s="851"/>
      <c r="AM282" s="851"/>
      <c r="AN282" s="850">
        <v>0</v>
      </c>
      <c r="AO282" s="850"/>
      <c r="AP282" s="851"/>
      <c r="AQ282" s="850">
        <v>0</v>
      </c>
      <c r="AR282" s="850"/>
      <c r="AS282" s="851"/>
      <c r="AT282" s="850">
        <v>0</v>
      </c>
      <c r="AU282" s="851">
        <f t="shared" si="36"/>
        <v>0</v>
      </c>
      <c r="AV282" s="958"/>
      <c r="AW282" s="958"/>
      <c r="AX282" s="958"/>
      <c r="AY282" s="834"/>
      <c r="AZ282" s="834"/>
      <c r="BA282" s="873"/>
      <c r="BB282" s="834"/>
      <c r="BC282" s="834">
        <v>13.8675</v>
      </c>
      <c r="BD282" s="851"/>
      <c r="BE282" s="1040"/>
      <c r="BF282" s="853"/>
      <c r="BG282" s="853"/>
      <c r="BH282" s="853"/>
      <c r="BI282" s="853"/>
      <c r="BJ282" s="853"/>
      <c r="BK282" s="853"/>
      <c r="BL282" s="853"/>
      <c r="BM282" s="853"/>
      <c r="BN282" s="853"/>
      <c r="BO282" s="853"/>
      <c r="BP282" s="853"/>
      <c r="BQ282" s="853"/>
      <c r="BR282" s="853"/>
      <c r="BS282" s="853"/>
      <c r="BT282" s="853"/>
      <c r="BU282" s="853"/>
      <c r="BV282" s="853"/>
      <c r="BW282" s="853"/>
      <c r="BX282" s="853"/>
      <c r="BY282" s="853"/>
      <c r="BZ282" s="853"/>
      <c r="CA282" s="853"/>
      <c r="CB282" s="853"/>
      <c r="CC282" s="854"/>
      <c r="CD282" s="855">
        <f t="shared" si="33"/>
        <v>0</v>
      </c>
      <c r="CE282" s="855">
        <f t="shared" si="34"/>
        <v>0</v>
      </c>
      <c r="CF282" s="850"/>
      <c r="CG282" s="834"/>
      <c r="CH282" s="834"/>
      <c r="CI282" s="851"/>
      <c r="CJ282" s="850"/>
      <c r="CK282" s="892"/>
      <c r="CL282" s="834"/>
      <c r="CM282" s="834"/>
      <c r="CN282" s="834"/>
      <c r="CO282" s="853"/>
      <c r="CP282" s="853"/>
      <c r="CQ282" s="853"/>
      <c r="CR282" s="834"/>
      <c r="CS282" s="834"/>
      <c r="CT282" s="853"/>
      <c r="CU282" s="834"/>
      <c r="CV282" s="834"/>
      <c r="CW282" s="853"/>
      <c r="CX282" s="853"/>
      <c r="CY282" s="853"/>
      <c r="CZ282" s="853"/>
      <c r="DA282" s="853"/>
      <c r="DB282" s="853"/>
      <c r="DC282" s="853"/>
      <c r="DD282" s="834"/>
      <c r="DE282" s="834"/>
      <c r="DF282" s="853"/>
      <c r="DG282" s="834"/>
      <c r="DH282" s="834"/>
      <c r="DI282" s="853"/>
      <c r="DJ282" s="834"/>
      <c r="DK282" s="834"/>
      <c r="DL282" s="853"/>
      <c r="DM282" s="834"/>
      <c r="DN282" s="834"/>
      <c r="DO282" s="853"/>
      <c r="DP282" s="834"/>
      <c r="DQ282" s="834"/>
      <c r="DR282" s="853"/>
      <c r="DS282" s="834"/>
      <c r="DT282" s="834"/>
      <c r="DU282" s="853"/>
      <c r="DV282" s="853"/>
      <c r="DW282" s="853"/>
      <c r="DX282" s="853"/>
      <c r="DY282" s="834"/>
      <c r="DZ282" s="834"/>
      <c r="EA282" s="853"/>
      <c r="EB282" s="834"/>
      <c r="EC282" s="834"/>
      <c r="ED282" s="853"/>
      <c r="EE282" s="834"/>
      <c r="EF282" s="834"/>
      <c r="EG282" s="853"/>
      <c r="EH282" s="853"/>
      <c r="EI282" s="853"/>
      <c r="EJ282" s="853"/>
      <c r="EK282" s="834"/>
      <c r="EL282" s="834"/>
      <c r="EM282" s="853"/>
      <c r="EN282" s="863"/>
      <c r="EO282" s="834"/>
      <c r="EP282" s="856"/>
      <c r="EQ282" s="834"/>
      <c r="ER282" s="834"/>
      <c r="ES282" s="873"/>
      <c r="ET282" s="873"/>
      <c r="EU282" s="873"/>
      <c r="EV282" s="873"/>
      <c r="EW282" s="873"/>
      <c r="EX282" s="834"/>
      <c r="EY282" s="834"/>
      <c r="EZ282" s="834"/>
      <c r="FA282" s="834"/>
      <c r="FB282" s="958"/>
      <c r="FC282" s="873"/>
      <c r="FD282" s="834"/>
      <c r="FE282" s="834"/>
      <c r="FF282" s="834"/>
    </row>
    <row r="283" spans="5:162" ht="54" customHeight="1" x14ac:dyDescent="0.2">
      <c r="E283" s="1101" t="s">
        <v>8717</v>
      </c>
      <c r="F283" s="1101" t="s">
        <v>8687</v>
      </c>
      <c r="G283" s="847" t="s">
        <v>63</v>
      </c>
      <c r="H283" s="847" t="s">
        <v>151</v>
      </c>
      <c r="I283" s="847"/>
      <c r="J283" s="834" t="s">
        <v>3110</v>
      </c>
      <c r="K283" s="834" t="s">
        <v>3111</v>
      </c>
      <c r="L283" s="848">
        <v>2017</v>
      </c>
      <c r="M283" s="849" t="s">
        <v>984</v>
      </c>
      <c r="N283" s="849" t="s">
        <v>1603</v>
      </c>
      <c r="O283" s="834" t="s">
        <v>3110</v>
      </c>
      <c r="P283" s="834"/>
      <c r="Q283" s="834" t="s">
        <v>3110</v>
      </c>
      <c r="R283" s="150" t="s">
        <v>3112</v>
      </c>
      <c r="S283" s="834" t="s">
        <v>3113</v>
      </c>
      <c r="T283" s="150" t="s">
        <v>3114</v>
      </c>
      <c r="U283" s="834" t="s">
        <v>3113</v>
      </c>
      <c r="V283" s="834" t="s">
        <v>3114</v>
      </c>
      <c r="W283" s="834" t="s">
        <v>3110</v>
      </c>
      <c r="X283" s="834" t="s">
        <v>3112</v>
      </c>
      <c r="Y283" s="834" t="s">
        <v>3110</v>
      </c>
      <c r="Z283" s="834" t="s">
        <v>3112</v>
      </c>
      <c r="AA283" s="834" t="s">
        <v>3115</v>
      </c>
      <c r="AB283" s="834" t="s">
        <v>3115</v>
      </c>
      <c r="AC283" s="834" t="s">
        <v>455</v>
      </c>
      <c r="AD283" s="834" t="s">
        <v>2480</v>
      </c>
      <c r="AE283" s="850">
        <v>752.33</v>
      </c>
      <c r="AF283" s="850">
        <f>AH283+AK283+AN283+AO283+AQ283+AR283+AT283</f>
        <v>752.32999999999993</v>
      </c>
      <c r="AG283" s="850">
        <f t="shared" si="32"/>
        <v>0</v>
      </c>
      <c r="AH283" s="850">
        <v>500</v>
      </c>
      <c r="AI283" s="851">
        <v>0.50800000000000001</v>
      </c>
      <c r="AJ283" s="851">
        <v>2.2000000000000001E-3</v>
      </c>
      <c r="AK283" s="850">
        <v>168.41</v>
      </c>
      <c r="AL283" s="851">
        <v>0.17130000000000001</v>
      </c>
      <c r="AM283" s="851"/>
      <c r="AN283" s="850">
        <v>34.44</v>
      </c>
      <c r="AO283" s="850"/>
      <c r="AP283" s="851">
        <v>3.5000000000000003E-2</v>
      </c>
      <c r="AQ283" s="850">
        <v>49.48</v>
      </c>
      <c r="AR283" s="850"/>
      <c r="AS283" s="851">
        <v>5.0299999999999997E-2</v>
      </c>
      <c r="AT283" s="850">
        <v>0</v>
      </c>
      <c r="AU283" s="850">
        <v>0</v>
      </c>
      <c r="AV283" s="850" t="s">
        <v>451</v>
      </c>
      <c r="AW283" s="850" t="s">
        <v>451</v>
      </c>
      <c r="AX283" s="850" t="s">
        <v>451</v>
      </c>
      <c r="AY283" s="834" t="s">
        <v>489</v>
      </c>
      <c r="AZ283" s="834"/>
      <c r="BA283" s="834"/>
      <c r="BB283" s="834">
        <v>99.66</v>
      </c>
      <c r="BC283" s="1041">
        <v>500</v>
      </c>
      <c r="BD283" s="851">
        <v>2.3999999999999998E-3</v>
      </c>
      <c r="BE283" s="853">
        <v>1974</v>
      </c>
      <c r="BF283" s="853">
        <v>471</v>
      </c>
      <c r="BG283" s="853">
        <v>331</v>
      </c>
      <c r="BH283" s="853">
        <v>72</v>
      </c>
      <c r="BI283" s="853">
        <v>52</v>
      </c>
      <c r="BJ283" s="853">
        <v>38</v>
      </c>
      <c r="BK283" s="853">
        <v>1</v>
      </c>
      <c r="BL283" s="853">
        <v>1</v>
      </c>
      <c r="BM283" s="853">
        <v>11</v>
      </c>
      <c r="BN283" s="853">
        <v>10</v>
      </c>
      <c r="BO283" s="853">
        <v>6</v>
      </c>
      <c r="BP283" s="853">
        <v>44</v>
      </c>
      <c r="BQ283" s="853">
        <v>83</v>
      </c>
      <c r="BR283" s="853">
        <v>32</v>
      </c>
      <c r="BS283" s="853">
        <v>39</v>
      </c>
      <c r="BT283" s="853">
        <v>6</v>
      </c>
      <c r="BU283" s="853">
        <v>31</v>
      </c>
      <c r="BV283" s="853"/>
      <c r="BW283" s="853"/>
      <c r="BX283" s="853"/>
      <c r="BY283" s="853"/>
      <c r="BZ283" s="853"/>
      <c r="CA283" s="853"/>
      <c r="CB283" s="853">
        <v>45</v>
      </c>
      <c r="CC283" s="854">
        <f t="shared" ref="CC283:CC294" si="37">SUM(BH283:CB283)</f>
        <v>471</v>
      </c>
      <c r="CD283" s="855">
        <f t="shared" si="33"/>
        <v>471</v>
      </c>
      <c r="CE283" s="855">
        <f t="shared" si="34"/>
        <v>0</v>
      </c>
      <c r="CF283" s="850">
        <v>837.98900000000003</v>
      </c>
      <c r="CG283" s="834" t="s">
        <v>3116</v>
      </c>
      <c r="CH283" s="834" t="s">
        <v>3112</v>
      </c>
      <c r="CI283" s="851">
        <v>0.84599999999999997</v>
      </c>
      <c r="CJ283" s="850">
        <v>990.5</v>
      </c>
      <c r="CK283" s="860" t="s">
        <v>3117</v>
      </c>
      <c r="CL283" s="834" t="s">
        <v>3118</v>
      </c>
      <c r="CM283" s="834" t="s">
        <v>451</v>
      </c>
      <c r="CN283" s="834" t="s">
        <v>451</v>
      </c>
      <c r="CO283" s="853" t="s">
        <v>3119</v>
      </c>
      <c r="CP283" s="853" t="s">
        <v>451</v>
      </c>
      <c r="CQ283" s="853" t="s">
        <v>3120</v>
      </c>
      <c r="CR283" s="834" t="s">
        <v>489</v>
      </c>
      <c r="CS283" s="834" t="s">
        <v>3121</v>
      </c>
      <c r="CT283" s="853">
        <v>307550</v>
      </c>
      <c r="CU283" s="834" t="s">
        <v>489</v>
      </c>
      <c r="CV283" s="834" t="s">
        <v>3122</v>
      </c>
      <c r="CW283" s="853">
        <v>97297</v>
      </c>
      <c r="CX283" s="853" t="s">
        <v>451</v>
      </c>
      <c r="CY283" s="853"/>
      <c r="CZ283" s="853"/>
      <c r="DA283" s="853" t="s">
        <v>489</v>
      </c>
      <c r="DB283" s="853" t="s">
        <v>3123</v>
      </c>
      <c r="DC283" s="853" t="s">
        <v>3124</v>
      </c>
      <c r="DD283" s="834" t="s">
        <v>489</v>
      </c>
      <c r="DE283" s="834" t="s">
        <v>3123</v>
      </c>
      <c r="DF283" s="853" t="s">
        <v>3124</v>
      </c>
      <c r="DG283" s="834" t="s">
        <v>489</v>
      </c>
      <c r="DH283" s="834" t="s">
        <v>3123</v>
      </c>
      <c r="DI283" s="853" t="s">
        <v>3124</v>
      </c>
      <c r="DJ283" s="834" t="s">
        <v>489</v>
      </c>
      <c r="DK283" s="834" t="s">
        <v>3123</v>
      </c>
      <c r="DL283" s="853" t="s">
        <v>3124</v>
      </c>
      <c r="DM283" s="834" t="s">
        <v>489</v>
      </c>
      <c r="DN283" s="834" t="s">
        <v>3123</v>
      </c>
      <c r="DO283" s="853" t="s">
        <v>3124</v>
      </c>
      <c r="DP283" s="834" t="s">
        <v>489</v>
      </c>
      <c r="DQ283" s="834"/>
      <c r="DR283" s="853"/>
      <c r="DS283" s="834" t="s">
        <v>451</v>
      </c>
      <c r="DT283" s="834"/>
      <c r="DU283" s="853"/>
      <c r="DV283" s="853" t="s">
        <v>451</v>
      </c>
      <c r="DW283" s="853"/>
      <c r="DX283" s="853"/>
      <c r="DY283" s="834" t="s">
        <v>451</v>
      </c>
      <c r="DZ283" s="834"/>
      <c r="EA283" s="853"/>
      <c r="EB283" s="834" t="s">
        <v>451</v>
      </c>
      <c r="EC283" s="834"/>
      <c r="ED283" s="853"/>
      <c r="EE283" s="834" t="s">
        <v>457</v>
      </c>
      <c r="EF283" s="834" t="s">
        <v>3125</v>
      </c>
      <c r="EG283" s="853">
        <v>13</v>
      </c>
      <c r="EH283" s="853" t="s">
        <v>451</v>
      </c>
      <c r="EI283" s="853"/>
      <c r="EJ283" s="853"/>
      <c r="EK283" s="834" t="s">
        <v>451</v>
      </c>
      <c r="EL283" s="834"/>
      <c r="EM283" s="853"/>
      <c r="EN283" s="863">
        <v>1</v>
      </c>
      <c r="EO283" s="834" t="s">
        <v>3110</v>
      </c>
      <c r="EP283" s="856">
        <v>366</v>
      </c>
      <c r="EQ283" s="834" t="s">
        <v>489</v>
      </c>
      <c r="ER283" s="834" t="s">
        <v>3126</v>
      </c>
      <c r="ES283" s="150" t="s">
        <v>3127</v>
      </c>
      <c r="ET283" s="150" t="s">
        <v>3128</v>
      </c>
      <c r="EU283" s="150" t="s">
        <v>3114</v>
      </c>
      <c r="EV283" s="834" t="s">
        <v>3129</v>
      </c>
      <c r="EW283" s="150" t="s">
        <v>3127</v>
      </c>
      <c r="EX283" s="834" t="s">
        <v>3130</v>
      </c>
      <c r="EY283" s="834">
        <v>11</v>
      </c>
      <c r="EZ283" s="834" t="s">
        <v>3131</v>
      </c>
      <c r="FA283" s="834" t="s">
        <v>3132</v>
      </c>
      <c r="FB283" s="834" t="s">
        <v>3133</v>
      </c>
      <c r="FC283" s="834" t="s">
        <v>3134</v>
      </c>
      <c r="FD283" s="834" t="s">
        <v>3135</v>
      </c>
      <c r="FE283" s="834" t="s">
        <v>3136</v>
      </c>
      <c r="FF283" s="834" t="s">
        <v>3137</v>
      </c>
    </row>
    <row r="284" spans="5:162" ht="62" customHeight="1" x14ac:dyDescent="0.2">
      <c r="E284" s="1101" t="s">
        <v>8720</v>
      </c>
      <c r="F284" s="1101" t="s">
        <v>8687</v>
      </c>
      <c r="G284" s="847" t="s">
        <v>64</v>
      </c>
      <c r="H284" s="847" t="s">
        <v>152</v>
      </c>
      <c r="I284" s="847"/>
      <c r="J284" s="834" t="s">
        <v>2335</v>
      </c>
      <c r="K284" s="834" t="s">
        <v>2336</v>
      </c>
      <c r="L284" s="848">
        <v>2018</v>
      </c>
      <c r="M284" s="849">
        <v>44105</v>
      </c>
      <c r="N284" s="849">
        <v>44561</v>
      </c>
      <c r="O284" s="834" t="s">
        <v>2337</v>
      </c>
      <c r="P284" s="834"/>
      <c r="Q284" s="847" t="s">
        <v>2338</v>
      </c>
      <c r="R284" s="943" t="s">
        <v>2339</v>
      </c>
      <c r="S284" s="834" t="s">
        <v>451</v>
      </c>
      <c r="T284" s="834" t="s">
        <v>481</v>
      </c>
      <c r="U284" s="834" t="s">
        <v>451</v>
      </c>
      <c r="V284" s="834" t="s">
        <v>481</v>
      </c>
      <c r="W284" s="847" t="s">
        <v>2340</v>
      </c>
      <c r="X284" s="221" t="s">
        <v>2341</v>
      </c>
      <c r="Y284" s="834" t="s">
        <v>451</v>
      </c>
      <c r="Z284" s="834" t="s">
        <v>481</v>
      </c>
      <c r="AA284" s="834" t="s">
        <v>2342</v>
      </c>
      <c r="AB284" s="834" t="s">
        <v>2342</v>
      </c>
      <c r="AC284" s="834" t="s">
        <v>2343</v>
      </c>
      <c r="AD284" s="834" t="s">
        <v>2344</v>
      </c>
      <c r="AE284" s="850">
        <f>SUM(AH284,AK284,AN284,AQ284,AT284)</f>
        <v>299</v>
      </c>
      <c r="AF284" s="850">
        <f t="shared" si="31"/>
        <v>299</v>
      </c>
      <c r="AG284" s="850">
        <f t="shared" si="32"/>
        <v>0</v>
      </c>
      <c r="AH284" s="850">
        <v>296</v>
      </c>
      <c r="AI284" s="851">
        <v>0.99</v>
      </c>
      <c r="AJ284" s="851">
        <v>1.8E-3</v>
      </c>
      <c r="AK284" s="850">
        <v>3</v>
      </c>
      <c r="AL284" s="851">
        <v>0.01</v>
      </c>
      <c r="AM284" s="851"/>
      <c r="AN284" s="850">
        <v>0</v>
      </c>
      <c r="AO284" s="850"/>
      <c r="AP284" s="851">
        <v>0</v>
      </c>
      <c r="AQ284" s="850">
        <v>0</v>
      </c>
      <c r="AR284" s="850"/>
      <c r="AS284" s="851">
        <v>0</v>
      </c>
      <c r="AT284" s="850">
        <v>0</v>
      </c>
      <c r="AU284" s="851">
        <v>0</v>
      </c>
      <c r="AV284" s="834" t="s">
        <v>451</v>
      </c>
      <c r="AW284" s="834" t="s">
        <v>451</v>
      </c>
      <c r="AX284" s="834" t="s">
        <v>451</v>
      </c>
      <c r="AY284" s="834" t="s">
        <v>451</v>
      </c>
      <c r="AZ284" s="834" t="s">
        <v>2345</v>
      </c>
      <c r="BA284" s="834" t="s">
        <v>451</v>
      </c>
      <c r="BB284" s="834">
        <v>0</v>
      </c>
      <c r="BC284" s="850">
        <v>315</v>
      </c>
      <c r="BD284" s="851">
        <v>2.0999999999999999E-3</v>
      </c>
      <c r="BE284" s="853">
        <v>394</v>
      </c>
      <c r="BF284" s="853">
        <v>131</v>
      </c>
      <c r="BG284" s="853">
        <v>131</v>
      </c>
      <c r="BH284" s="853"/>
      <c r="BI284" s="853"/>
      <c r="BJ284" s="853"/>
      <c r="BK284" s="853"/>
      <c r="BL284" s="853"/>
      <c r="BM284" s="853"/>
      <c r="BN284" s="853"/>
      <c r="BO284" s="853"/>
      <c r="BP284" s="853"/>
      <c r="BQ284" s="853"/>
      <c r="BR284" s="853"/>
      <c r="BS284" s="853"/>
      <c r="BT284" s="853"/>
      <c r="BU284" s="853"/>
      <c r="BV284" s="853"/>
      <c r="BW284" s="853"/>
      <c r="BX284" s="853"/>
      <c r="BY284" s="853"/>
      <c r="BZ284" s="853"/>
      <c r="CA284" s="853">
        <v>131</v>
      </c>
      <c r="CB284" s="853"/>
      <c r="CC284" s="854">
        <f t="shared" si="37"/>
        <v>131</v>
      </c>
      <c r="CD284" s="855">
        <f t="shared" si="33"/>
        <v>131</v>
      </c>
      <c r="CE284" s="855">
        <f t="shared" si="34"/>
        <v>0</v>
      </c>
      <c r="CF284" s="850"/>
      <c r="CG284" s="834" t="s">
        <v>2346</v>
      </c>
      <c r="CH284" s="834" t="s">
        <v>481</v>
      </c>
      <c r="CI284" s="851" t="s">
        <v>481</v>
      </c>
      <c r="CJ284" s="850">
        <v>485.62</v>
      </c>
      <c r="CK284" s="221" t="s">
        <v>2347</v>
      </c>
      <c r="CL284" s="834" t="s">
        <v>451</v>
      </c>
      <c r="CM284" s="834" t="s">
        <v>481</v>
      </c>
      <c r="CN284" s="834" t="s">
        <v>481</v>
      </c>
      <c r="CO284" s="853" t="s">
        <v>481</v>
      </c>
      <c r="CP284" s="853" t="s">
        <v>481</v>
      </c>
      <c r="CQ284" s="853">
        <v>8</v>
      </c>
      <c r="CR284" s="834" t="s">
        <v>451</v>
      </c>
      <c r="CS284" s="834" t="s">
        <v>481</v>
      </c>
      <c r="CT284" s="853" t="s">
        <v>481</v>
      </c>
      <c r="CU284" s="834" t="s">
        <v>457</v>
      </c>
      <c r="CV284" s="834" t="s">
        <v>2348</v>
      </c>
      <c r="CW284" s="853">
        <v>8955</v>
      </c>
      <c r="CX284" s="853" t="s">
        <v>451</v>
      </c>
      <c r="CY284" s="853" t="s">
        <v>481</v>
      </c>
      <c r="CZ284" s="853" t="s">
        <v>481</v>
      </c>
      <c r="DA284" s="853" t="s">
        <v>451</v>
      </c>
      <c r="DB284" s="853" t="s">
        <v>481</v>
      </c>
      <c r="DC284" s="853" t="s">
        <v>481</v>
      </c>
      <c r="DD284" s="834" t="s">
        <v>451</v>
      </c>
      <c r="DE284" s="834" t="s">
        <v>481</v>
      </c>
      <c r="DF284" s="853" t="s">
        <v>481</v>
      </c>
      <c r="DG284" s="834" t="s">
        <v>451</v>
      </c>
      <c r="DH284" s="834" t="s">
        <v>481</v>
      </c>
      <c r="DI284" s="853" t="s">
        <v>481</v>
      </c>
      <c r="DJ284" s="834" t="s">
        <v>451</v>
      </c>
      <c r="DK284" s="834" t="s">
        <v>481</v>
      </c>
      <c r="DL284" s="853" t="s">
        <v>481</v>
      </c>
      <c r="DM284" s="834" t="s">
        <v>481</v>
      </c>
      <c r="DN284" s="834" t="s">
        <v>481</v>
      </c>
      <c r="DO284" s="853" t="s">
        <v>481</v>
      </c>
      <c r="DP284" s="834" t="s">
        <v>451</v>
      </c>
      <c r="DQ284" s="834" t="s">
        <v>481</v>
      </c>
      <c r="DR284" s="853" t="s">
        <v>481</v>
      </c>
      <c r="DS284" s="834" t="s">
        <v>451</v>
      </c>
      <c r="DT284" s="834" t="s">
        <v>481</v>
      </c>
      <c r="DU284" s="853" t="s">
        <v>481</v>
      </c>
      <c r="DV284" s="853" t="s">
        <v>451</v>
      </c>
      <c r="DW284" s="853" t="s">
        <v>481</v>
      </c>
      <c r="DX284" s="853" t="s">
        <v>481</v>
      </c>
      <c r="DY284" s="834" t="s">
        <v>451</v>
      </c>
      <c r="DZ284" s="834" t="s">
        <v>481</v>
      </c>
      <c r="EA284" s="853" t="s">
        <v>481</v>
      </c>
      <c r="EB284" s="834" t="s">
        <v>451</v>
      </c>
      <c r="EC284" s="834" t="s">
        <v>481</v>
      </c>
      <c r="ED284" s="853" t="s">
        <v>481</v>
      </c>
      <c r="EE284" s="834" t="s">
        <v>451</v>
      </c>
      <c r="EF284" s="834" t="s">
        <v>481</v>
      </c>
      <c r="EG284" s="853" t="s">
        <v>481</v>
      </c>
      <c r="EH284" s="853" t="s">
        <v>451</v>
      </c>
      <c r="EI284" s="853" t="s">
        <v>481</v>
      </c>
      <c r="EJ284" s="853" t="s">
        <v>481</v>
      </c>
      <c r="EK284" s="834" t="s">
        <v>2349</v>
      </c>
      <c r="EL284" s="834" t="s">
        <v>2350</v>
      </c>
      <c r="EM284" s="853">
        <v>8955</v>
      </c>
      <c r="EN284" s="863">
        <v>1</v>
      </c>
      <c r="EO284" s="834"/>
      <c r="EP284" s="856">
        <v>18</v>
      </c>
      <c r="EQ284" s="834" t="s">
        <v>457</v>
      </c>
      <c r="ER284" s="951" t="s">
        <v>2351</v>
      </c>
      <c r="ES284" s="943" t="s">
        <v>2352</v>
      </c>
      <c r="ET284" s="943" t="s">
        <v>2353</v>
      </c>
      <c r="EU284" s="834" t="s">
        <v>451</v>
      </c>
      <c r="EV284" s="899" t="s">
        <v>2354</v>
      </c>
      <c r="EW284" s="841" t="s">
        <v>2355</v>
      </c>
      <c r="EX284" s="899" t="s">
        <v>2356</v>
      </c>
      <c r="EY284" s="834" t="s">
        <v>481</v>
      </c>
      <c r="EZ284" s="834" t="s">
        <v>481</v>
      </c>
      <c r="FA284" s="834" t="s">
        <v>2357</v>
      </c>
      <c r="FB284" s="847" t="s">
        <v>2358</v>
      </c>
      <c r="FC284" s="943" t="s">
        <v>2359</v>
      </c>
      <c r="FD284" s="834"/>
      <c r="FE284" s="834"/>
      <c r="FF284" s="834"/>
    </row>
    <row r="285" spans="5:162" ht="61" customHeight="1" x14ac:dyDescent="0.2">
      <c r="E285" s="1101" t="s">
        <v>8717</v>
      </c>
      <c r="F285" s="1101" t="s">
        <v>8687</v>
      </c>
      <c r="G285" s="847" t="s">
        <v>64</v>
      </c>
      <c r="H285" s="847" t="s">
        <v>152</v>
      </c>
      <c r="I285" s="847"/>
      <c r="J285" s="847" t="s">
        <v>2360</v>
      </c>
      <c r="K285" s="847" t="s">
        <v>2361</v>
      </c>
      <c r="L285" s="848">
        <v>2017</v>
      </c>
      <c r="M285" s="849">
        <v>44013</v>
      </c>
      <c r="N285" s="849">
        <v>44561</v>
      </c>
      <c r="O285" s="834" t="s">
        <v>2337</v>
      </c>
      <c r="P285" s="834"/>
      <c r="Q285" s="847" t="s">
        <v>2362</v>
      </c>
      <c r="R285" s="943" t="s">
        <v>2363</v>
      </c>
      <c r="S285" s="834" t="s">
        <v>451</v>
      </c>
      <c r="T285" s="834" t="s">
        <v>481</v>
      </c>
      <c r="U285" s="847" t="s">
        <v>2364</v>
      </c>
      <c r="V285" s="943" t="s">
        <v>2365</v>
      </c>
      <c r="W285" s="847" t="s">
        <v>2340</v>
      </c>
      <c r="X285" s="221" t="s">
        <v>2341</v>
      </c>
      <c r="Y285" s="834" t="s">
        <v>451</v>
      </c>
      <c r="Z285" s="834" t="s">
        <v>481</v>
      </c>
      <c r="AA285" s="834" t="s">
        <v>2342</v>
      </c>
      <c r="AB285" s="834" t="s">
        <v>2342</v>
      </c>
      <c r="AC285" s="834" t="s">
        <v>2343</v>
      </c>
      <c r="AD285" s="834" t="s">
        <v>2344</v>
      </c>
      <c r="AE285" s="850">
        <f>SUM(AH285,AK285,AN285,AQ285,AT285)</f>
        <v>161.29999999999998</v>
      </c>
      <c r="AF285" s="850">
        <f t="shared" si="31"/>
        <v>161.29999999999998</v>
      </c>
      <c r="AG285" s="850">
        <f t="shared" si="32"/>
        <v>0</v>
      </c>
      <c r="AH285" s="850">
        <v>141.19999999999999</v>
      </c>
      <c r="AI285" s="851">
        <v>0.87539999999999996</v>
      </c>
      <c r="AJ285" s="851">
        <v>8.9999999999999998E-4</v>
      </c>
      <c r="AK285" s="850">
        <v>18.100000000000001</v>
      </c>
      <c r="AL285" s="851">
        <v>0.11219999999999999</v>
      </c>
      <c r="AM285" s="851"/>
      <c r="AN285" s="850">
        <v>1.1000000000000001</v>
      </c>
      <c r="AO285" s="850"/>
      <c r="AP285" s="851">
        <v>6.7999999999999996E-3</v>
      </c>
      <c r="AQ285" s="850">
        <v>0.9</v>
      </c>
      <c r="AR285" s="850"/>
      <c r="AS285" s="851">
        <v>5.5999999999999999E-3</v>
      </c>
      <c r="AT285" s="850">
        <v>0</v>
      </c>
      <c r="AU285" s="851">
        <v>0</v>
      </c>
      <c r="AV285" s="834" t="s">
        <v>451</v>
      </c>
      <c r="AW285" s="834" t="s">
        <v>451</v>
      </c>
      <c r="AX285" s="834" t="s">
        <v>451</v>
      </c>
      <c r="AY285" s="834" t="s">
        <v>457</v>
      </c>
      <c r="AZ285" s="834" t="s">
        <v>2366</v>
      </c>
      <c r="BA285" s="834" t="s">
        <v>481</v>
      </c>
      <c r="BB285" s="834">
        <v>0.57999999999999996</v>
      </c>
      <c r="BC285" s="850">
        <v>187</v>
      </c>
      <c r="BD285" s="851">
        <v>1.2999999999999999E-3</v>
      </c>
      <c r="BE285" s="853">
        <v>315</v>
      </c>
      <c r="BF285" s="853">
        <v>80</v>
      </c>
      <c r="BG285" s="853">
        <v>70</v>
      </c>
      <c r="BH285" s="853">
        <v>2</v>
      </c>
      <c r="BI285" s="853">
        <v>14</v>
      </c>
      <c r="BJ285" s="853">
        <v>2</v>
      </c>
      <c r="BK285" s="853"/>
      <c r="BL285" s="853">
        <v>1</v>
      </c>
      <c r="BM285" s="853">
        <v>3</v>
      </c>
      <c r="BN285" s="853"/>
      <c r="BO285" s="853">
        <v>1</v>
      </c>
      <c r="BP285" s="853">
        <v>16</v>
      </c>
      <c r="BQ285" s="853"/>
      <c r="BR285" s="853">
        <v>10</v>
      </c>
      <c r="BS285" s="853">
        <v>19</v>
      </c>
      <c r="BT285" s="853"/>
      <c r="BU285" s="853"/>
      <c r="BV285" s="853"/>
      <c r="BW285" s="853"/>
      <c r="BX285" s="853"/>
      <c r="BY285" s="853"/>
      <c r="BZ285" s="853"/>
      <c r="CA285" s="853"/>
      <c r="CB285" s="853">
        <v>2</v>
      </c>
      <c r="CC285" s="854">
        <f t="shared" si="37"/>
        <v>70</v>
      </c>
      <c r="CD285" s="855">
        <f t="shared" si="33"/>
        <v>70</v>
      </c>
      <c r="CE285" s="855">
        <f t="shared" si="34"/>
        <v>0</v>
      </c>
      <c r="CF285" s="850"/>
      <c r="CG285" s="834" t="s">
        <v>2346</v>
      </c>
      <c r="CH285" s="834" t="s">
        <v>481</v>
      </c>
      <c r="CI285" s="851" t="s">
        <v>481</v>
      </c>
      <c r="CJ285" s="850">
        <v>485.62</v>
      </c>
      <c r="CK285" s="221" t="s">
        <v>2347</v>
      </c>
      <c r="CL285" s="834" t="s">
        <v>451</v>
      </c>
      <c r="CM285" s="834" t="s">
        <v>481</v>
      </c>
      <c r="CN285" s="834" t="s">
        <v>481</v>
      </c>
      <c r="CO285" s="853" t="s">
        <v>481</v>
      </c>
      <c r="CP285" s="853" t="s">
        <v>481</v>
      </c>
      <c r="CQ285" s="853">
        <v>8</v>
      </c>
      <c r="CR285" s="834" t="s">
        <v>457</v>
      </c>
      <c r="CS285" s="834" t="s">
        <v>2367</v>
      </c>
      <c r="CT285" s="853">
        <v>4683</v>
      </c>
      <c r="CU285" s="834" t="s">
        <v>457</v>
      </c>
      <c r="CV285" s="834" t="s">
        <v>2368</v>
      </c>
      <c r="CW285" s="853">
        <v>2997</v>
      </c>
      <c r="CX285" s="853" t="s">
        <v>451</v>
      </c>
      <c r="CY285" s="853" t="s">
        <v>481</v>
      </c>
      <c r="CZ285" s="853" t="s">
        <v>481</v>
      </c>
      <c r="DA285" s="853" t="s">
        <v>451</v>
      </c>
      <c r="DB285" s="853" t="s">
        <v>481</v>
      </c>
      <c r="DC285" s="853" t="s">
        <v>481</v>
      </c>
      <c r="DD285" s="853" t="s">
        <v>451</v>
      </c>
      <c r="DE285" s="853" t="s">
        <v>481</v>
      </c>
      <c r="DF285" s="853" t="s">
        <v>481</v>
      </c>
      <c r="DG285" s="853" t="s">
        <v>451</v>
      </c>
      <c r="DH285" s="853" t="s">
        <v>481</v>
      </c>
      <c r="DI285" s="853" t="s">
        <v>481</v>
      </c>
      <c r="DJ285" s="853" t="s">
        <v>451</v>
      </c>
      <c r="DK285" s="853" t="s">
        <v>481</v>
      </c>
      <c r="DL285" s="853" t="s">
        <v>481</v>
      </c>
      <c r="DM285" s="834" t="s">
        <v>481</v>
      </c>
      <c r="DN285" s="834" t="s">
        <v>481</v>
      </c>
      <c r="DO285" s="853" t="s">
        <v>481</v>
      </c>
      <c r="DP285" s="853" t="s">
        <v>451</v>
      </c>
      <c r="DQ285" s="853" t="s">
        <v>481</v>
      </c>
      <c r="DR285" s="853" t="s">
        <v>481</v>
      </c>
      <c r="DS285" s="853" t="s">
        <v>451</v>
      </c>
      <c r="DT285" s="853" t="s">
        <v>481</v>
      </c>
      <c r="DU285" s="853" t="s">
        <v>481</v>
      </c>
      <c r="DV285" s="853" t="s">
        <v>451</v>
      </c>
      <c r="DW285" s="853" t="s">
        <v>481</v>
      </c>
      <c r="DX285" s="853" t="s">
        <v>481</v>
      </c>
      <c r="DY285" s="853" t="s">
        <v>451</v>
      </c>
      <c r="DZ285" s="853" t="s">
        <v>481</v>
      </c>
      <c r="EA285" s="853" t="s">
        <v>481</v>
      </c>
      <c r="EB285" s="853" t="s">
        <v>451</v>
      </c>
      <c r="EC285" s="853" t="s">
        <v>481</v>
      </c>
      <c r="ED285" s="853" t="s">
        <v>481</v>
      </c>
      <c r="EE285" s="834" t="s">
        <v>457</v>
      </c>
      <c r="EF285" s="943" t="s">
        <v>2369</v>
      </c>
      <c r="EG285" s="853">
        <v>12</v>
      </c>
      <c r="EH285" s="853" t="s">
        <v>451</v>
      </c>
      <c r="EI285" s="853" t="s">
        <v>481</v>
      </c>
      <c r="EJ285" s="853" t="s">
        <v>481</v>
      </c>
      <c r="EK285" s="834" t="s">
        <v>457</v>
      </c>
      <c r="EL285" s="834" t="s">
        <v>2370</v>
      </c>
      <c r="EM285" s="853"/>
      <c r="EN285" s="863">
        <v>1</v>
      </c>
      <c r="EO285" s="834"/>
      <c r="EP285" s="856">
        <v>15</v>
      </c>
      <c r="EQ285" s="834" t="s">
        <v>457</v>
      </c>
      <c r="ER285" s="834" t="s">
        <v>2371</v>
      </c>
      <c r="ES285" s="943" t="s">
        <v>2372</v>
      </c>
      <c r="ET285" s="943" t="s">
        <v>2353</v>
      </c>
      <c r="EU285" s="834" t="s">
        <v>451</v>
      </c>
      <c r="EV285" s="834" t="s">
        <v>2373</v>
      </c>
      <c r="EW285" s="943" t="s">
        <v>2374</v>
      </c>
      <c r="EX285" s="899" t="s">
        <v>2356</v>
      </c>
      <c r="EY285" s="834" t="s">
        <v>481</v>
      </c>
      <c r="EZ285" s="834" t="s">
        <v>481</v>
      </c>
      <c r="FA285" s="834" t="s">
        <v>2357</v>
      </c>
      <c r="FB285" s="847" t="s">
        <v>2358</v>
      </c>
      <c r="FC285" s="943" t="s">
        <v>2359</v>
      </c>
      <c r="FD285" s="834"/>
      <c r="FE285" s="834"/>
      <c r="FF285" s="834"/>
    </row>
    <row r="286" spans="5:162" ht="56" customHeight="1" x14ac:dyDescent="0.2">
      <c r="E286" s="1101" t="s">
        <v>8719</v>
      </c>
      <c r="F286" s="1101" t="s">
        <v>8687</v>
      </c>
      <c r="G286" s="847" t="s">
        <v>65</v>
      </c>
      <c r="H286" s="847" t="s">
        <v>153</v>
      </c>
      <c r="I286" s="847"/>
      <c r="J286" s="833"/>
      <c r="K286" s="834"/>
      <c r="L286" s="833">
        <v>2020</v>
      </c>
      <c r="M286" s="923">
        <v>44209</v>
      </c>
      <c r="N286" s="923">
        <v>44439</v>
      </c>
      <c r="O286" s="834" t="s">
        <v>2375</v>
      </c>
      <c r="P286" s="834"/>
      <c r="Q286" s="834" t="s">
        <v>2376</v>
      </c>
      <c r="R286" s="150" t="s">
        <v>2377</v>
      </c>
      <c r="S286" s="834"/>
      <c r="T286" s="834"/>
      <c r="U286" s="834"/>
      <c r="V286" s="834"/>
      <c r="W286" s="834"/>
      <c r="X286" s="834"/>
      <c r="Y286" s="834"/>
      <c r="Z286" s="834"/>
      <c r="AA286" s="834"/>
      <c r="AB286" s="834" t="s">
        <v>2378</v>
      </c>
      <c r="AC286" s="834" t="s">
        <v>518</v>
      </c>
      <c r="AD286" s="834" t="s">
        <v>2379</v>
      </c>
      <c r="AE286" s="850">
        <f>SUM(AH286,AK286,AN286,AQ286,AT286)</f>
        <v>218.43140998999999</v>
      </c>
      <c r="AF286" s="850">
        <f t="shared" si="31"/>
        <v>218.43140998999999</v>
      </c>
      <c r="AG286" s="850">
        <f t="shared" si="32"/>
        <v>0</v>
      </c>
      <c r="AH286" s="850">
        <v>0.22171798000000001</v>
      </c>
      <c r="AI286" s="851">
        <f>AH286/AE286</f>
        <v>1.0150462335529057E-3</v>
      </c>
      <c r="AJ286" s="850"/>
      <c r="AK286" s="850">
        <v>4.2644092499999999</v>
      </c>
      <c r="AL286" s="851">
        <f>AK286/AE286</f>
        <v>1.9522875625786733E-2</v>
      </c>
      <c r="AM286" s="851"/>
      <c r="AN286" s="921">
        <v>210.892</v>
      </c>
      <c r="AO286" s="921"/>
      <c r="AP286" s="851">
        <f>AN286/AE286</f>
        <v>0.9654838560519059</v>
      </c>
      <c r="AQ286" s="850">
        <v>0.109</v>
      </c>
      <c r="AR286" s="850"/>
      <c r="AS286" s="851">
        <f>AQ286/AE286</f>
        <v>4.9901248179000509E-4</v>
      </c>
      <c r="AT286" s="850">
        <v>2.9442827600000001</v>
      </c>
      <c r="AU286" s="851">
        <f>AT286/AE286</f>
        <v>1.3479209606964459E-2</v>
      </c>
      <c r="AV286" s="834" t="s">
        <v>2380</v>
      </c>
      <c r="AW286" s="834" t="s">
        <v>488</v>
      </c>
      <c r="AX286" s="834" t="s">
        <v>2378</v>
      </c>
      <c r="AY286" s="834" t="s">
        <v>457</v>
      </c>
      <c r="AZ286" s="834" t="s">
        <v>2381</v>
      </c>
      <c r="BA286" s="834" t="s">
        <v>2382</v>
      </c>
      <c r="BB286" s="834"/>
      <c r="BC286" s="913">
        <v>230</v>
      </c>
      <c r="BD286" s="944"/>
      <c r="BE286" s="851"/>
      <c r="BF286" s="853">
        <v>11</v>
      </c>
      <c r="BG286" s="853">
        <v>1</v>
      </c>
      <c r="BH286" s="853"/>
      <c r="BI286" s="853"/>
      <c r="BJ286" s="853"/>
      <c r="BK286" s="853"/>
      <c r="BL286" s="853"/>
      <c r="BM286" s="853"/>
      <c r="BN286" s="853"/>
      <c r="BO286" s="853"/>
      <c r="BP286" s="853"/>
      <c r="BQ286" s="853"/>
      <c r="BR286" s="853"/>
      <c r="BS286" s="853">
        <v>1</v>
      </c>
      <c r="BT286" s="853"/>
      <c r="BU286" s="853"/>
      <c r="BV286" s="853"/>
      <c r="BW286" s="853"/>
      <c r="BX286" s="853"/>
      <c r="BY286" s="853"/>
      <c r="BZ286" s="853"/>
      <c r="CA286" s="853"/>
      <c r="CB286" s="853"/>
      <c r="CC286" s="854">
        <f t="shared" si="37"/>
        <v>1</v>
      </c>
      <c r="CD286" s="855">
        <f t="shared" si="33"/>
        <v>1</v>
      </c>
      <c r="CE286" s="855">
        <f t="shared" si="34"/>
        <v>0</v>
      </c>
      <c r="CF286" s="850">
        <v>6.6360000000000001</v>
      </c>
      <c r="CG286" s="834" t="s">
        <v>481</v>
      </c>
      <c r="CH286" s="834"/>
      <c r="CI286" s="851"/>
      <c r="CJ286" s="850">
        <v>4290.067</v>
      </c>
      <c r="CK286" s="860" t="s">
        <v>2384</v>
      </c>
      <c r="CL286" s="834" t="s">
        <v>451</v>
      </c>
      <c r="CM286" s="834" t="s">
        <v>451</v>
      </c>
      <c r="CN286" s="834"/>
      <c r="CO286" s="853" t="s">
        <v>451</v>
      </c>
      <c r="CP286" s="853" t="s">
        <v>451</v>
      </c>
      <c r="CQ286" s="853" t="s">
        <v>451</v>
      </c>
      <c r="CR286" s="834" t="s">
        <v>451</v>
      </c>
      <c r="CS286" s="834"/>
      <c r="CT286" s="853"/>
      <c r="CU286" s="834" t="s">
        <v>457</v>
      </c>
      <c r="CV286" s="834" t="s">
        <v>2385</v>
      </c>
      <c r="CW286" s="834">
        <v>898</v>
      </c>
      <c r="CX286" s="853" t="s">
        <v>451</v>
      </c>
      <c r="CY286" s="853"/>
      <c r="CZ286" s="853"/>
      <c r="DA286" s="853" t="s">
        <v>451</v>
      </c>
      <c r="DB286" s="853"/>
      <c r="DC286" s="853"/>
      <c r="DD286" s="834" t="s">
        <v>451</v>
      </c>
      <c r="DE286" s="834"/>
      <c r="DF286" s="853"/>
      <c r="DG286" s="834" t="s">
        <v>451</v>
      </c>
      <c r="DH286" s="834"/>
      <c r="DI286" s="853"/>
      <c r="DJ286" s="834" t="s">
        <v>451</v>
      </c>
      <c r="DK286" s="834"/>
      <c r="DL286" s="853"/>
      <c r="DM286" s="834" t="s">
        <v>451</v>
      </c>
      <c r="DN286" s="834"/>
      <c r="DO286" s="853"/>
      <c r="DP286" s="834" t="s">
        <v>451</v>
      </c>
      <c r="DQ286" s="834"/>
      <c r="DR286" s="853"/>
      <c r="DS286" s="834" t="s">
        <v>679</v>
      </c>
      <c r="DT286" s="834" t="s">
        <v>2385</v>
      </c>
      <c r="DU286" s="834">
        <v>898</v>
      </c>
      <c r="DV286" s="853" t="s">
        <v>451</v>
      </c>
      <c r="DW286" s="853"/>
      <c r="DX286" s="853"/>
      <c r="DY286" s="834" t="s">
        <v>451</v>
      </c>
      <c r="DZ286" s="834"/>
      <c r="EA286" s="853"/>
      <c r="EB286" s="834" t="s">
        <v>451</v>
      </c>
      <c r="EC286" s="834"/>
      <c r="ED286" s="853"/>
      <c r="EE286" s="834" t="s">
        <v>451</v>
      </c>
      <c r="EF286" s="834"/>
      <c r="EG286" s="853"/>
      <c r="EH286" s="853"/>
      <c r="EI286" s="853"/>
      <c r="EJ286" s="853"/>
      <c r="EK286" s="834" t="s">
        <v>451</v>
      </c>
      <c r="EL286" s="834"/>
      <c r="EM286" s="853"/>
      <c r="EN286" s="834" t="s">
        <v>2386</v>
      </c>
      <c r="EO286" s="834" t="s">
        <v>2387</v>
      </c>
      <c r="EP286" s="834">
        <v>12</v>
      </c>
      <c r="EQ286" s="834" t="s">
        <v>451</v>
      </c>
      <c r="ER286" s="833" t="s">
        <v>481</v>
      </c>
      <c r="ES286" s="833" t="s">
        <v>451</v>
      </c>
      <c r="ET286" s="833" t="s">
        <v>481</v>
      </c>
      <c r="EU286" s="833" t="s">
        <v>481</v>
      </c>
      <c r="EV286" s="833" t="s">
        <v>481</v>
      </c>
      <c r="EW286" s="833" t="s">
        <v>481</v>
      </c>
      <c r="EX286" s="833" t="s">
        <v>451</v>
      </c>
      <c r="EY286" s="833" t="s">
        <v>481</v>
      </c>
      <c r="EZ286" s="833" t="s">
        <v>481</v>
      </c>
      <c r="FA286" s="834" t="s">
        <v>2388</v>
      </c>
      <c r="FB286" s="834" t="s">
        <v>2389</v>
      </c>
      <c r="FC286" s="150" t="s">
        <v>2390</v>
      </c>
      <c r="FD286" s="834"/>
      <c r="FE286" s="834"/>
      <c r="FF286" s="834"/>
    </row>
    <row r="287" spans="5:162" ht="72" customHeight="1" x14ac:dyDescent="0.2">
      <c r="E287" s="1101" t="s">
        <v>8717</v>
      </c>
      <c r="F287" s="1101" t="s">
        <v>8687</v>
      </c>
      <c r="G287" s="847" t="s">
        <v>65</v>
      </c>
      <c r="H287" s="847" t="s">
        <v>153</v>
      </c>
      <c r="I287" s="847"/>
      <c r="J287" s="1042" t="s">
        <v>2391</v>
      </c>
      <c r="K287" s="847" t="s">
        <v>2392</v>
      </c>
      <c r="L287" s="909">
        <v>2017</v>
      </c>
      <c r="M287" s="849" t="s">
        <v>2393</v>
      </c>
      <c r="N287" s="915">
        <v>44561</v>
      </c>
      <c r="O287" s="847" t="s">
        <v>2394</v>
      </c>
      <c r="P287" s="847"/>
      <c r="Q287" s="847" t="s">
        <v>2395</v>
      </c>
      <c r="R287" s="877" t="s">
        <v>2396</v>
      </c>
      <c r="S287" s="847" t="s">
        <v>2397</v>
      </c>
      <c r="T287" s="877" t="s">
        <v>2398</v>
      </c>
      <c r="U287" s="847" t="s">
        <v>481</v>
      </c>
      <c r="V287" s="847" t="s">
        <v>481</v>
      </c>
      <c r="W287" s="847" t="s">
        <v>481</v>
      </c>
      <c r="X287" s="847" t="s">
        <v>481</v>
      </c>
      <c r="Y287" s="847" t="s">
        <v>2399</v>
      </c>
      <c r="Z287" s="877" t="s">
        <v>2400</v>
      </c>
      <c r="AA287" s="847" t="s">
        <v>2401</v>
      </c>
      <c r="AB287" s="847" t="s">
        <v>2401</v>
      </c>
      <c r="AC287" s="847" t="s">
        <v>553</v>
      </c>
      <c r="AD287" s="847" t="s">
        <v>2402</v>
      </c>
      <c r="AE287" s="850">
        <f>SUM(AH287,AK287,AN287,AQ287,AT287)</f>
        <v>36.976899999999993</v>
      </c>
      <c r="AF287" s="850">
        <f t="shared" si="31"/>
        <v>36.976899999999993</v>
      </c>
      <c r="AG287" s="850">
        <f t="shared" si="32"/>
        <v>0</v>
      </c>
      <c r="AH287" s="858">
        <v>16.066199999999998</v>
      </c>
      <c r="AI287" s="851">
        <f>AH287/AE287</f>
        <v>0.43449288609915926</v>
      </c>
      <c r="AJ287" s="917">
        <f>AH287/358288.0122</f>
        <v>4.4841578431130101E-5</v>
      </c>
      <c r="AK287" s="858">
        <v>13.5482</v>
      </c>
      <c r="AL287" s="851">
        <f>AK287/AE287</f>
        <v>0.36639631770105124</v>
      </c>
      <c r="AM287" s="851"/>
      <c r="AN287" s="858">
        <v>1.6271</v>
      </c>
      <c r="AO287" s="858"/>
      <c r="AP287" s="851">
        <f>AN287/AE287</f>
        <v>4.4003147911263529E-2</v>
      </c>
      <c r="AQ287" s="858">
        <v>5.7354000000000003</v>
      </c>
      <c r="AR287" s="858"/>
      <c r="AS287" s="851">
        <f>AQ287/AE287</f>
        <v>0.15510764828852611</v>
      </c>
      <c r="AT287" s="847"/>
      <c r="AU287" s="847" t="s">
        <v>481</v>
      </c>
      <c r="AV287" s="847" t="s">
        <v>481</v>
      </c>
      <c r="AW287" s="847" t="s">
        <v>481</v>
      </c>
      <c r="AX287" s="847" t="s">
        <v>481</v>
      </c>
      <c r="AY287" s="834" t="s">
        <v>451</v>
      </c>
      <c r="AZ287" s="847" t="s">
        <v>481</v>
      </c>
      <c r="BA287" s="847" t="s">
        <v>481</v>
      </c>
      <c r="BB287" s="847" t="s">
        <v>481</v>
      </c>
      <c r="BC287" s="864">
        <v>30</v>
      </c>
      <c r="BD287" s="851">
        <f>BC287/357636.228</f>
        <v>8.3884119256508882E-5</v>
      </c>
      <c r="BE287" s="853">
        <v>90</v>
      </c>
      <c r="BF287" s="853">
        <v>73</v>
      </c>
      <c r="BG287" s="853">
        <v>38</v>
      </c>
      <c r="BH287" s="853" t="s">
        <v>481</v>
      </c>
      <c r="BI287" s="853" t="s">
        <v>481</v>
      </c>
      <c r="BJ287" s="853" t="s">
        <v>481</v>
      </c>
      <c r="BK287" s="853" t="s">
        <v>481</v>
      </c>
      <c r="BL287" s="853" t="s">
        <v>481</v>
      </c>
      <c r="BM287" s="853" t="s">
        <v>481</v>
      </c>
      <c r="BN287" s="853" t="s">
        <v>481</v>
      </c>
      <c r="BO287" s="853">
        <v>6</v>
      </c>
      <c r="BP287" s="853">
        <v>6</v>
      </c>
      <c r="BQ287" s="853" t="s">
        <v>481</v>
      </c>
      <c r="BR287" s="853">
        <v>6</v>
      </c>
      <c r="BS287" s="853">
        <v>8</v>
      </c>
      <c r="BT287" s="853" t="s">
        <v>481</v>
      </c>
      <c r="BU287" s="853" t="s">
        <v>481</v>
      </c>
      <c r="BV287" s="853" t="s">
        <v>481</v>
      </c>
      <c r="BW287" s="853" t="s">
        <v>481</v>
      </c>
      <c r="BX287" s="853" t="s">
        <v>481</v>
      </c>
      <c r="BY287" s="853" t="s">
        <v>481</v>
      </c>
      <c r="BZ287" s="853" t="s">
        <v>481</v>
      </c>
      <c r="CA287" s="853" t="s">
        <v>481</v>
      </c>
      <c r="CB287" s="853">
        <v>11</v>
      </c>
      <c r="CC287" s="854">
        <f t="shared" si="37"/>
        <v>37</v>
      </c>
      <c r="CD287" s="855">
        <f t="shared" si="33"/>
        <v>37</v>
      </c>
      <c r="CE287" s="855">
        <f t="shared" si="34"/>
        <v>0</v>
      </c>
      <c r="CF287" s="850">
        <v>198.31299999999999</v>
      </c>
      <c r="CG287" s="834" t="s">
        <v>2403</v>
      </c>
      <c r="CH287" s="834"/>
      <c r="CI287" s="851">
        <f>CF287/CJ287</f>
        <v>4.6226084580963417E-2</v>
      </c>
      <c r="CJ287" s="850">
        <v>4290.067</v>
      </c>
      <c r="CK287" s="851" t="s">
        <v>2384</v>
      </c>
      <c r="CL287" s="834" t="s">
        <v>451</v>
      </c>
      <c r="CM287" s="834" t="s">
        <v>481</v>
      </c>
      <c r="CN287" s="834" t="s">
        <v>481</v>
      </c>
      <c r="CO287" s="834" t="s">
        <v>481</v>
      </c>
      <c r="CP287" s="834" t="s">
        <v>481</v>
      </c>
      <c r="CQ287" s="853">
        <v>2</v>
      </c>
      <c r="CR287" s="834" t="s">
        <v>457</v>
      </c>
      <c r="CS287" s="834" t="s">
        <v>2404</v>
      </c>
      <c r="CT287" s="853" t="s">
        <v>2405</v>
      </c>
      <c r="CU287" s="834" t="s">
        <v>457</v>
      </c>
      <c r="CV287" s="834" t="s">
        <v>2406</v>
      </c>
      <c r="CW287" s="853" t="s">
        <v>2405</v>
      </c>
      <c r="CX287" s="853" t="s">
        <v>451</v>
      </c>
      <c r="CY287" s="853"/>
      <c r="CZ287" s="853"/>
      <c r="DA287" s="853" t="s">
        <v>451</v>
      </c>
      <c r="DB287" s="853"/>
      <c r="DC287" s="853"/>
      <c r="DD287" s="853" t="s">
        <v>451</v>
      </c>
      <c r="DE287" s="834"/>
      <c r="DF287" s="853"/>
      <c r="DG287" s="834" t="s">
        <v>457</v>
      </c>
      <c r="DH287" s="834" t="s">
        <v>2407</v>
      </c>
      <c r="DI287" s="983"/>
      <c r="DJ287" s="853" t="s">
        <v>2408</v>
      </c>
      <c r="DK287" s="853" t="s">
        <v>2409</v>
      </c>
      <c r="DL287" s="853">
        <v>24</v>
      </c>
      <c r="DM287" s="834" t="s">
        <v>451</v>
      </c>
      <c r="DN287" s="834"/>
      <c r="DO287" s="853"/>
      <c r="DP287" s="834" t="s">
        <v>2410</v>
      </c>
      <c r="DQ287" s="834" t="s">
        <v>2411</v>
      </c>
      <c r="DR287" s="853">
        <v>3157</v>
      </c>
      <c r="DS287" s="834" t="s">
        <v>457</v>
      </c>
      <c r="DT287" s="834" t="s">
        <v>2412</v>
      </c>
      <c r="DU287" s="853" t="s">
        <v>2405</v>
      </c>
      <c r="DV287" s="853" t="s">
        <v>451</v>
      </c>
      <c r="DW287" s="853"/>
      <c r="DX287" s="853"/>
      <c r="DY287" s="834" t="s">
        <v>451</v>
      </c>
      <c r="DZ287" s="834"/>
      <c r="EA287" s="853"/>
      <c r="EB287" s="834" t="s">
        <v>451</v>
      </c>
      <c r="EC287" s="834"/>
      <c r="ED287" s="853"/>
      <c r="EE287" s="834" t="s">
        <v>457</v>
      </c>
      <c r="EF287" s="834" t="s">
        <v>2413</v>
      </c>
      <c r="EG287" s="853" t="s">
        <v>2414</v>
      </c>
      <c r="EH287" s="853" t="s">
        <v>457</v>
      </c>
      <c r="EI287" s="853" t="s">
        <v>2415</v>
      </c>
      <c r="EJ287" s="853" t="s">
        <v>2416</v>
      </c>
      <c r="EK287" s="834" t="s">
        <v>995</v>
      </c>
      <c r="EL287" s="834" t="s">
        <v>481</v>
      </c>
      <c r="EM287" s="853" t="s">
        <v>481</v>
      </c>
      <c r="EN287" s="863">
        <v>1</v>
      </c>
      <c r="EO287" s="834" t="s">
        <v>481</v>
      </c>
      <c r="EP287" s="853">
        <v>27</v>
      </c>
      <c r="EQ287" s="834" t="s">
        <v>451</v>
      </c>
      <c r="ER287" s="834" t="s">
        <v>2417</v>
      </c>
      <c r="ES287" s="834" t="s">
        <v>2418</v>
      </c>
      <c r="ET287" s="881" t="s">
        <v>8430</v>
      </c>
      <c r="EU287" s="834"/>
      <c r="EV287" s="899" t="s">
        <v>2419</v>
      </c>
      <c r="EW287" s="834"/>
      <c r="EX287" s="834" t="s">
        <v>2420</v>
      </c>
      <c r="EY287" s="834"/>
      <c r="EZ287" s="834"/>
      <c r="FA287" s="847" t="s">
        <v>2421</v>
      </c>
      <c r="FB287" s="847" t="s">
        <v>2422</v>
      </c>
      <c r="FC287" s="877" t="s">
        <v>2423</v>
      </c>
      <c r="FD287" s="834"/>
      <c r="FE287" s="834"/>
      <c r="FF287" s="834"/>
    </row>
    <row r="288" spans="5:162" ht="51" customHeight="1" x14ac:dyDescent="0.2">
      <c r="E288" s="1101" t="s">
        <v>8718</v>
      </c>
      <c r="F288" s="1101" t="s">
        <v>8687</v>
      </c>
      <c r="G288" s="847" t="s">
        <v>65</v>
      </c>
      <c r="H288" s="847" t="s">
        <v>153</v>
      </c>
      <c r="I288" s="847"/>
      <c r="J288" s="1014" t="s">
        <v>934</v>
      </c>
      <c r="K288" s="834"/>
      <c r="L288" s="848">
        <v>2017</v>
      </c>
      <c r="M288" s="849">
        <v>44197</v>
      </c>
      <c r="N288" s="849">
        <v>44561</v>
      </c>
      <c r="O288" s="834" t="s">
        <v>2424</v>
      </c>
      <c r="P288" s="834"/>
      <c r="Q288" s="834" t="s">
        <v>2425</v>
      </c>
      <c r="R288" s="877" t="s">
        <v>2426</v>
      </c>
      <c r="S288" s="834"/>
      <c r="T288" s="834"/>
      <c r="U288" s="834"/>
      <c r="V288" s="834"/>
      <c r="W288" s="834"/>
      <c r="X288" s="834"/>
      <c r="Y288" s="834" t="s">
        <v>2427</v>
      </c>
      <c r="Z288" s="877" t="s">
        <v>2428</v>
      </c>
      <c r="AA288" s="834" t="s">
        <v>2429</v>
      </c>
      <c r="AB288" s="834" t="s">
        <v>2429</v>
      </c>
      <c r="AC288" s="834" t="s">
        <v>553</v>
      </c>
      <c r="AD288" s="834" t="s">
        <v>2402</v>
      </c>
      <c r="AE288" s="850">
        <v>1803.9926585999999</v>
      </c>
      <c r="AF288" s="850">
        <f t="shared" si="31"/>
        <v>1803.9926585999999</v>
      </c>
      <c r="AG288" s="850">
        <f t="shared" si="32"/>
        <v>0</v>
      </c>
      <c r="AH288" s="850">
        <v>116.9169</v>
      </c>
      <c r="AI288" s="851">
        <f>AH288/AE288</f>
        <v>6.4810075275325188E-2</v>
      </c>
      <c r="AJ288" s="851">
        <f>AH288/358288.0121</f>
        <v>3.2632099331129141E-4</v>
      </c>
      <c r="AK288" s="850">
        <v>86.199399999999997</v>
      </c>
      <c r="AL288" s="851">
        <f>AK288/AE288</f>
        <v>4.7782566957282183E-2</v>
      </c>
      <c r="AM288" s="851"/>
      <c r="AN288" s="850">
        <v>47.552058599999903</v>
      </c>
      <c r="AO288" s="850"/>
      <c r="AP288" s="851">
        <f>AN288/AE288</f>
        <v>2.6359341526867953E-2</v>
      </c>
      <c r="AQ288" s="850">
        <v>0</v>
      </c>
      <c r="AR288" s="850"/>
      <c r="AS288" s="851">
        <v>0</v>
      </c>
      <c r="AT288" s="850">
        <v>1553.3243</v>
      </c>
      <c r="AU288" s="851">
        <f>AT288/AE288</f>
        <v>0.86104801624052463</v>
      </c>
      <c r="AV288" s="834" t="s">
        <v>2430</v>
      </c>
      <c r="AW288" s="834" t="s">
        <v>881</v>
      </c>
      <c r="AX288" s="834" t="s">
        <v>2429</v>
      </c>
      <c r="AY288" s="834" t="s">
        <v>457</v>
      </c>
      <c r="AZ288" s="834" t="s">
        <v>2431</v>
      </c>
      <c r="BA288" s="834"/>
      <c r="BB288" s="834"/>
      <c r="BC288" s="851" t="s">
        <v>8757</v>
      </c>
      <c r="BD288" s="851"/>
      <c r="BE288" s="853">
        <v>306704</v>
      </c>
      <c r="BF288" s="853"/>
      <c r="BG288" s="853">
        <v>83</v>
      </c>
      <c r="BH288" s="853"/>
      <c r="BI288" s="853"/>
      <c r="BJ288" s="853"/>
      <c r="BK288" s="853"/>
      <c r="BL288" s="853"/>
      <c r="BM288" s="853"/>
      <c r="BN288" s="853"/>
      <c r="BO288" s="853"/>
      <c r="BP288" s="853"/>
      <c r="BQ288" s="853">
        <v>22</v>
      </c>
      <c r="BR288" s="853"/>
      <c r="BS288" s="853">
        <v>61</v>
      </c>
      <c r="BT288" s="853"/>
      <c r="BU288" s="853"/>
      <c r="BV288" s="853"/>
      <c r="BW288" s="853"/>
      <c r="BX288" s="853"/>
      <c r="BY288" s="853"/>
      <c r="BZ288" s="853"/>
      <c r="CA288" s="853"/>
      <c r="CB288" s="853"/>
      <c r="CC288" s="854">
        <f t="shared" si="37"/>
        <v>83</v>
      </c>
      <c r="CD288" s="855">
        <f t="shared" si="33"/>
        <v>83</v>
      </c>
      <c r="CE288" s="855">
        <f t="shared" si="34"/>
        <v>0</v>
      </c>
      <c r="CF288" s="850">
        <v>3711.76</v>
      </c>
      <c r="CG288" s="834" t="s">
        <v>2433</v>
      </c>
      <c r="CH288" s="834"/>
      <c r="CI288" s="851">
        <f>CF288/4277.203</f>
        <v>0.86780075670946644</v>
      </c>
      <c r="CJ288" s="850" t="s">
        <v>2434</v>
      </c>
      <c r="CK288" s="898" t="s">
        <v>2384</v>
      </c>
      <c r="CL288" s="834" t="s">
        <v>457</v>
      </c>
      <c r="CM288" s="834" t="s">
        <v>2435</v>
      </c>
      <c r="CN288" s="834"/>
      <c r="CO288" s="853"/>
      <c r="CP288" s="853"/>
      <c r="CQ288" s="853"/>
      <c r="CR288" s="834" t="s">
        <v>457</v>
      </c>
      <c r="CS288" s="834" t="s">
        <v>2436</v>
      </c>
      <c r="CT288" s="958" t="s">
        <v>2437</v>
      </c>
      <c r="CU288" s="834" t="s">
        <v>457</v>
      </c>
      <c r="CV288" s="834" t="s">
        <v>2436</v>
      </c>
      <c r="CW288" s="958" t="s">
        <v>2437</v>
      </c>
      <c r="CX288" s="853"/>
      <c r="CY288" s="853"/>
      <c r="CZ288" s="958"/>
      <c r="DA288" s="853"/>
      <c r="DB288" s="853"/>
      <c r="DC288" s="853"/>
      <c r="DD288" s="834"/>
      <c r="DE288" s="834"/>
      <c r="DF288" s="853"/>
      <c r="DG288" s="834" t="s">
        <v>457</v>
      </c>
      <c r="DH288" s="834" t="s">
        <v>2436</v>
      </c>
      <c r="DI288" s="958" t="s">
        <v>2437</v>
      </c>
      <c r="DJ288" s="1043" t="s">
        <v>2438</v>
      </c>
      <c r="DK288" s="1043"/>
      <c r="DL288" s="1043"/>
      <c r="DM288" s="834" t="s">
        <v>2439</v>
      </c>
      <c r="DN288" s="834" t="s">
        <v>2436</v>
      </c>
      <c r="DO288" s="958" t="s">
        <v>2437</v>
      </c>
      <c r="DP288" s="853" t="s">
        <v>457</v>
      </c>
      <c r="DQ288" s="853" t="s">
        <v>2440</v>
      </c>
      <c r="DR288" s="853">
        <v>552081</v>
      </c>
      <c r="DS288" s="834"/>
      <c r="DT288" s="834"/>
      <c r="DU288" s="853"/>
      <c r="DV288" s="853"/>
      <c r="DW288" s="853"/>
      <c r="DX288" s="853"/>
      <c r="DY288" s="834"/>
      <c r="DZ288" s="834"/>
      <c r="EA288" s="853"/>
      <c r="EB288" s="834"/>
      <c r="EC288" s="834"/>
      <c r="ED288" s="853"/>
      <c r="EE288" s="853" t="s">
        <v>457</v>
      </c>
      <c r="EF288" s="853" t="s">
        <v>2441</v>
      </c>
      <c r="EG288" s="853">
        <v>16</v>
      </c>
      <c r="EH288" s="853"/>
      <c r="EI288" s="853"/>
      <c r="EJ288" s="853"/>
      <c r="EK288" s="853" t="s">
        <v>457</v>
      </c>
      <c r="EL288" s="853" t="s">
        <v>2442</v>
      </c>
      <c r="EM288" s="853">
        <v>494205</v>
      </c>
      <c r="EN288" s="1043" t="s">
        <v>2443</v>
      </c>
      <c r="EO288" s="1043"/>
      <c r="EP288" s="834">
        <v>56</v>
      </c>
      <c r="EQ288" s="834" t="s">
        <v>457</v>
      </c>
      <c r="ER288" s="834" t="s">
        <v>2444</v>
      </c>
      <c r="ES288" s="877" t="s">
        <v>2445</v>
      </c>
      <c r="ET288" s="834" t="s">
        <v>2446</v>
      </c>
      <c r="EU288" s="834" t="s">
        <v>2447</v>
      </c>
      <c r="EV288" s="834" t="s">
        <v>2448</v>
      </c>
      <c r="EW288" s="834" t="s">
        <v>2449</v>
      </c>
      <c r="EX288" s="834" t="s">
        <v>2450</v>
      </c>
      <c r="EY288" s="834">
        <v>1</v>
      </c>
      <c r="EZ288" s="834">
        <v>90</v>
      </c>
      <c r="FA288" s="834" t="s">
        <v>2451</v>
      </c>
      <c r="FB288" s="834" t="s">
        <v>2452</v>
      </c>
      <c r="FC288" s="834" t="s">
        <v>2453</v>
      </c>
      <c r="FD288" s="834"/>
      <c r="FE288" s="834"/>
      <c r="FF288" s="834"/>
    </row>
    <row r="289" spans="5:162" ht="36.75" customHeight="1" x14ac:dyDescent="0.2">
      <c r="E289" s="1101" t="s">
        <v>8717</v>
      </c>
      <c r="F289" s="1101" t="s">
        <v>8688</v>
      </c>
      <c r="G289" s="847" t="s">
        <v>65</v>
      </c>
      <c r="H289" s="847" t="s">
        <v>153</v>
      </c>
      <c r="I289" s="834" t="s">
        <v>3634</v>
      </c>
      <c r="J289" s="269" t="s">
        <v>3867</v>
      </c>
      <c r="K289" s="269" t="s">
        <v>1412</v>
      </c>
      <c r="L289" s="269">
        <v>2021</v>
      </c>
      <c r="M289" s="870" t="s">
        <v>4069</v>
      </c>
      <c r="N289" s="870" t="s">
        <v>745</v>
      </c>
      <c r="O289" s="269"/>
      <c r="P289" s="269"/>
      <c r="Q289" s="269" t="s">
        <v>4722</v>
      </c>
      <c r="R289" s="269" t="s">
        <v>4876</v>
      </c>
      <c r="S289" s="269"/>
      <c r="T289" s="269"/>
      <c r="U289" s="269"/>
      <c r="V289" s="269"/>
      <c r="W289" s="269"/>
      <c r="X289" s="269"/>
      <c r="Y289" s="269"/>
      <c r="Z289" s="269"/>
      <c r="AA289" s="269" t="s">
        <v>5533</v>
      </c>
      <c r="AB289" s="269" t="s">
        <v>5533</v>
      </c>
      <c r="AC289" s="269" t="s">
        <v>5782</v>
      </c>
      <c r="AD289" s="269" t="s">
        <v>5934</v>
      </c>
      <c r="AE289" s="871">
        <v>0.28299999999999997</v>
      </c>
      <c r="AF289" s="850">
        <f t="shared" si="31"/>
        <v>0.28300000000000003</v>
      </c>
      <c r="AG289" s="850">
        <f t="shared" si="32"/>
        <v>0</v>
      </c>
      <c r="AH289" s="269"/>
      <c r="AI289" s="269"/>
      <c r="AJ289" s="269"/>
      <c r="AK289" s="269">
        <v>0.25</v>
      </c>
      <c r="AL289" s="872">
        <v>0.88339999999999996</v>
      </c>
      <c r="AM289" s="872">
        <v>3.0000000000000001E-5</v>
      </c>
      <c r="AN289" s="269">
        <v>3.0000000000000001E-3</v>
      </c>
      <c r="AO289" s="269"/>
      <c r="AP289" s="872">
        <v>1.06E-2</v>
      </c>
      <c r="AQ289" s="269">
        <v>0.03</v>
      </c>
      <c r="AR289" s="269"/>
      <c r="AS289" s="872">
        <v>0.106</v>
      </c>
      <c r="AT289" s="872"/>
      <c r="AU289" s="872"/>
      <c r="AV289" s="872"/>
      <c r="AW289" s="872"/>
      <c r="AX289" s="872"/>
      <c r="AY289" s="269" t="s">
        <v>457</v>
      </c>
      <c r="AZ289" s="269"/>
      <c r="BA289" s="269"/>
      <c r="BB289" s="269"/>
      <c r="BC289" s="269" t="s">
        <v>481</v>
      </c>
      <c r="BD289" s="269" t="s">
        <v>481</v>
      </c>
      <c r="BE289" s="269">
        <v>1</v>
      </c>
      <c r="BF289" s="269">
        <v>1</v>
      </c>
      <c r="BG289" s="269">
        <v>1</v>
      </c>
      <c r="BH289" s="269"/>
      <c r="BI289" s="269"/>
      <c r="BJ289" s="269"/>
      <c r="BK289" s="269"/>
      <c r="BL289" s="269"/>
      <c r="BM289" s="269"/>
      <c r="BN289" s="269"/>
      <c r="BO289" s="269"/>
      <c r="BP289" s="269">
        <v>1</v>
      </c>
      <c r="BQ289" s="269"/>
      <c r="BR289" s="269"/>
      <c r="BS289" s="269"/>
      <c r="BT289" s="269"/>
      <c r="BU289" s="269"/>
      <c r="BV289" s="269"/>
      <c r="BW289" s="269"/>
      <c r="BX289" s="269"/>
      <c r="BY289" s="269"/>
      <c r="BZ289" s="269"/>
      <c r="CA289" s="269"/>
      <c r="CB289" s="269"/>
      <c r="CC289" s="836">
        <v>1</v>
      </c>
      <c r="CD289" s="855">
        <f t="shared" si="33"/>
        <v>1</v>
      </c>
      <c r="CE289" s="855">
        <f t="shared" si="34"/>
        <v>0</v>
      </c>
      <c r="CF289" s="269">
        <v>0.25</v>
      </c>
      <c r="CG289" s="269" t="s">
        <v>6218</v>
      </c>
      <c r="CH289" s="269"/>
      <c r="CI289" s="872">
        <v>1.2999999999999999E-2</v>
      </c>
      <c r="CJ289" s="269">
        <v>19.257999999999999</v>
      </c>
      <c r="CK289" s="269" t="s">
        <v>6365</v>
      </c>
      <c r="CL289" s="269" t="s">
        <v>451</v>
      </c>
      <c r="CM289" s="269"/>
      <c r="CN289" s="269"/>
      <c r="CO289" s="269"/>
      <c r="CP289" s="269"/>
      <c r="CQ289" s="269">
        <v>2</v>
      </c>
      <c r="CR289" s="269" t="s">
        <v>457</v>
      </c>
      <c r="CS289" s="269" t="s">
        <v>6492</v>
      </c>
      <c r="CT289" s="269">
        <v>41</v>
      </c>
      <c r="CU289" s="269" t="s">
        <v>457</v>
      </c>
      <c r="CV289" s="269" t="s">
        <v>6585</v>
      </c>
      <c r="CW289" s="269">
        <v>41</v>
      </c>
      <c r="CX289" s="269" t="s">
        <v>451</v>
      </c>
      <c r="CY289" s="269"/>
      <c r="CZ289" s="269"/>
      <c r="DA289" s="269" t="s">
        <v>451</v>
      </c>
      <c r="DB289" s="269"/>
      <c r="DC289" s="269"/>
      <c r="DD289" s="269" t="s">
        <v>451</v>
      </c>
      <c r="DE289" s="269"/>
      <c r="DF289" s="269"/>
      <c r="DG289" s="269" t="s">
        <v>457</v>
      </c>
      <c r="DH289" s="269"/>
      <c r="DI289" s="269">
        <v>20</v>
      </c>
      <c r="DJ289" s="269" t="s">
        <v>451</v>
      </c>
      <c r="DK289" s="269"/>
      <c r="DL289" s="269"/>
      <c r="DM289" s="269" t="s">
        <v>451</v>
      </c>
      <c r="DN289" s="269"/>
      <c r="DO289" s="269"/>
      <c r="DP289" s="269" t="s">
        <v>457</v>
      </c>
      <c r="DQ289" s="269"/>
      <c r="DR289" s="269"/>
      <c r="DS289" s="269" t="s">
        <v>457</v>
      </c>
      <c r="DT289" s="269"/>
      <c r="DU289" s="269"/>
      <c r="DV289" s="269" t="s">
        <v>451</v>
      </c>
      <c r="DW289" s="269"/>
      <c r="DX289" s="269"/>
      <c r="DY289" s="269" t="s">
        <v>451</v>
      </c>
      <c r="DZ289" s="269"/>
      <c r="EA289" s="269"/>
      <c r="EB289" s="269" t="s">
        <v>451</v>
      </c>
      <c r="EC289" s="269"/>
      <c r="ED289" s="269"/>
      <c r="EE289" s="269" t="s">
        <v>451</v>
      </c>
      <c r="EF289" s="269"/>
      <c r="EG289" s="269"/>
      <c r="EH289" s="269" t="s">
        <v>457</v>
      </c>
      <c r="EI289" s="269" t="s">
        <v>6895</v>
      </c>
      <c r="EJ289" s="269">
        <v>7</v>
      </c>
      <c r="EK289" s="269"/>
      <c r="EL289" s="269"/>
      <c r="EM289" s="269"/>
      <c r="EN289" s="269"/>
      <c r="EO289" s="269"/>
      <c r="EP289" s="269"/>
      <c r="EQ289" s="269" t="s">
        <v>451</v>
      </c>
      <c r="ER289" s="269"/>
      <c r="ES289" s="269" t="s">
        <v>7033</v>
      </c>
      <c r="ET289" s="269"/>
      <c r="EU289" s="269"/>
      <c r="EV289" s="269" t="s">
        <v>7323</v>
      </c>
      <c r="EW289" s="269"/>
      <c r="EX289" s="269" t="s">
        <v>7487</v>
      </c>
      <c r="EY289" s="269"/>
      <c r="EZ289" s="269"/>
      <c r="FA289" s="269" t="s">
        <v>7697</v>
      </c>
      <c r="FB289" s="269" t="s">
        <v>7928</v>
      </c>
      <c r="FC289" s="269" t="s">
        <v>8170</v>
      </c>
      <c r="FD289" s="269" t="s">
        <v>8291</v>
      </c>
      <c r="FE289" s="269" t="s">
        <v>8335</v>
      </c>
      <c r="FF289" s="269" t="s">
        <v>8378</v>
      </c>
    </row>
    <row r="290" spans="5:162" ht="26.25" customHeight="1" x14ac:dyDescent="0.2">
      <c r="E290" s="1101" t="s">
        <v>8717</v>
      </c>
      <c r="F290" s="1101" t="s">
        <v>8688</v>
      </c>
      <c r="G290" s="847" t="s">
        <v>65</v>
      </c>
      <c r="H290" s="847" t="s">
        <v>153</v>
      </c>
      <c r="I290" s="834" t="s">
        <v>3635</v>
      </c>
      <c r="J290" s="280" t="s">
        <v>3868</v>
      </c>
      <c r="K290" s="280" t="s">
        <v>3960</v>
      </c>
      <c r="L290" s="280">
        <v>2019</v>
      </c>
      <c r="M290" s="868" t="s">
        <v>4070</v>
      </c>
      <c r="N290" s="868" t="s">
        <v>852</v>
      </c>
      <c r="O290" s="280" t="s">
        <v>4335</v>
      </c>
      <c r="P290" s="280" t="s">
        <v>4530</v>
      </c>
      <c r="Q290" s="280" t="s">
        <v>451</v>
      </c>
      <c r="R290" s="280" t="s">
        <v>481</v>
      </c>
      <c r="S290" s="280" t="s">
        <v>451</v>
      </c>
      <c r="T290" s="280" t="s">
        <v>481</v>
      </c>
      <c r="U290" s="280" t="s">
        <v>451</v>
      </c>
      <c r="V290" s="280" t="s">
        <v>481</v>
      </c>
      <c r="W290" s="280"/>
      <c r="X290" s="280"/>
      <c r="Y290" s="280"/>
      <c r="Z290" s="280"/>
      <c r="AA290" s="280" t="s">
        <v>5534</v>
      </c>
      <c r="AB290" s="280" t="s">
        <v>5675</v>
      </c>
      <c r="AC290" s="280" t="s">
        <v>5788</v>
      </c>
      <c r="AD290" s="280" t="s">
        <v>5935</v>
      </c>
      <c r="AE290" s="861">
        <v>22.975000000000001</v>
      </c>
      <c r="AF290" s="850">
        <f t="shared" si="31"/>
        <v>22.975000000000001</v>
      </c>
      <c r="AG290" s="850">
        <f t="shared" si="32"/>
        <v>0</v>
      </c>
      <c r="AH290" s="280"/>
      <c r="AI290" s="280"/>
      <c r="AJ290" s="280"/>
      <c r="AK290" s="280">
        <v>11.486000000000001</v>
      </c>
      <c r="AL290" s="869">
        <v>0.49990000000000001</v>
      </c>
      <c r="AM290" s="869">
        <v>2.0000000000000001E-4</v>
      </c>
      <c r="AN290" s="280">
        <v>5.14</v>
      </c>
      <c r="AO290" s="280"/>
      <c r="AP290" s="869">
        <v>0.22370000000000001</v>
      </c>
      <c r="AQ290" s="280">
        <v>6.3490000000000002</v>
      </c>
      <c r="AR290" s="280"/>
      <c r="AS290" s="869">
        <v>0.27629999999999999</v>
      </c>
      <c r="AT290" s="869"/>
      <c r="AU290" s="869"/>
      <c r="AV290" s="869"/>
      <c r="AW290" s="869"/>
      <c r="AX290" s="869"/>
      <c r="AY290" s="280" t="s">
        <v>451</v>
      </c>
      <c r="AZ290" s="280" t="s">
        <v>481</v>
      </c>
      <c r="BA290" s="280" t="s">
        <v>481</v>
      </c>
      <c r="BB290" s="869">
        <v>0</v>
      </c>
      <c r="BC290" s="280">
        <v>20</v>
      </c>
      <c r="BD290" s="869">
        <v>2.0000000000000001E-4</v>
      </c>
      <c r="BE290" s="280">
        <v>59</v>
      </c>
      <c r="BF290" s="280">
        <v>59</v>
      </c>
      <c r="BG290" s="280">
        <v>58</v>
      </c>
      <c r="BH290" s="280"/>
      <c r="BI290" s="280"/>
      <c r="BJ290" s="280"/>
      <c r="BK290" s="280"/>
      <c r="BL290" s="280"/>
      <c r="BM290" s="280"/>
      <c r="BN290" s="280">
        <v>12</v>
      </c>
      <c r="BO290" s="280">
        <v>24</v>
      </c>
      <c r="BP290" s="280">
        <v>6</v>
      </c>
      <c r="BQ290" s="280"/>
      <c r="BR290" s="280"/>
      <c r="BS290" s="280"/>
      <c r="BT290" s="280"/>
      <c r="BU290" s="280"/>
      <c r="BV290" s="280"/>
      <c r="BW290" s="280"/>
      <c r="BX290" s="280"/>
      <c r="BY290" s="280"/>
      <c r="BZ290" s="280"/>
      <c r="CA290" s="280"/>
      <c r="CB290" s="280">
        <v>16</v>
      </c>
      <c r="CC290" s="834">
        <v>58</v>
      </c>
      <c r="CD290" s="855">
        <f t="shared" si="33"/>
        <v>58</v>
      </c>
      <c r="CE290" s="855">
        <f t="shared" si="34"/>
        <v>0</v>
      </c>
      <c r="CF290" s="979">
        <v>1527.5250000000001</v>
      </c>
      <c r="CG290" s="280" t="s">
        <v>6219</v>
      </c>
      <c r="CH290" s="280" t="s">
        <v>481</v>
      </c>
      <c r="CI290" s="996">
        <v>1</v>
      </c>
      <c r="CJ290" s="979">
        <v>1527.5250000000001</v>
      </c>
      <c r="CK290" s="280" t="s">
        <v>6366</v>
      </c>
      <c r="CL290" s="280" t="s">
        <v>457</v>
      </c>
      <c r="CM290" s="280" t="s">
        <v>6432</v>
      </c>
      <c r="CN290" s="280" t="s">
        <v>6449</v>
      </c>
      <c r="CO290" s="280">
        <v>78</v>
      </c>
      <c r="CP290" s="280" t="s">
        <v>481</v>
      </c>
      <c r="CQ290" s="280" t="s">
        <v>481</v>
      </c>
      <c r="CR290" s="280" t="s">
        <v>457</v>
      </c>
      <c r="CS290" s="280" t="s">
        <v>6500</v>
      </c>
      <c r="CT290" s="866">
        <v>18218</v>
      </c>
      <c r="CU290" s="280" t="s">
        <v>457</v>
      </c>
      <c r="CV290" s="280" t="s">
        <v>6549</v>
      </c>
      <c r="CW290" s="866">
        <v>2418</v>
      </c>
      <c r="CX290" s="280" t="s">
        <v>451</v>
      </c>
      <c r="CY290" s="280" t="s">
        <v>481</v>
      </c>
      <c r="CZ290" s="280" t="s">
        <v>481</v>
      </c>
      <c r="DA290" s="280" t="s">
        <v>451</v>
      </c>
      <c r="DB290" s="280" t="s">
        <v>481</v>
      </c>
      <c r="DC290" s="280" t="s">
        <v>481</v>
      </c>
      <c r="DD290" s="280" t="s">
        <v>451</v>
      </c>
      <c r="DE290" s="280" t="s">
        <v>481</v>
      </c>
      <c r="DF290" s="280" t="s">
        <v>481</v>
      </c>
      <c r="DG290" s="280" t="s">
        <v>451</v>
      </c>
      <c r="DH290" s="280" t="s">
        <v>481</v>
      </c>
      <c r="DI290" s="280" t="s">
        <v>481</v>
      </c>
      <c r="DJ290" s="280" t="s">
        <v>451</v>
      </c>
      <c r="DK290" s="280" t="s">
        <v>481</v>
      </c>
      <c r="DL290" s="280" t="s">
        <v>481</v>
      </c>
      <c r="DM290" s="280" t="s">
        <v>457</v>
      </c>
      <c r="DN290" s="280" t="s">
        <v>6725</v>
      </c>
      <c r="DO290" s="280">
        <v>59</v>
      </c>
      <c r="DP290" s="280" t="s">
        <v>995</v>
      </c>
      <c r="DQ290" s="280" t="s">
        <v>481</v>
      </c>
      <c r="DR290" s="280" t="s">
        <v>481</v>
      </c>
      <c r="DS290" s="280" t="s">
        <v>451</v>
      </c>
      <c r="DT290" s="280" t="s">
        <v>481</v>
      </c>
      <c r="DU290" s="280" t="s">
        <v>481</v>
      </c>
      <c r="DV290" s="280" t="s">
        <v>451</v>
      </c>
      <c r="DW290" s="280" t="s">
        <v>481</v>
      </c>
      <c r="DX290" s="280" t="s">
        <v>481</v>
      </c>
      <c r="DY290" s="280" t="s">
        <v>451</v>
      </c>
      <c r="DZ290" s="280" t="s">
        <v>481</v>
      </c>
      <c r="EA290" s="280" t="s">
        <v>481</v>
      </c>
      <c r="EB290" s="280" t="s">
        <v>451</v>
      </c>
      <c r="EC290" s="280" t="s">
        <v>481</v>
      </c>
      <c r="ED290" s="280" t="s">
        <v>481</v>
      </c>
      <c r="EE290" s="280" t="s">
        <v>457</v>
      </c>
      <c r="EF290" s="280" t="s">
        <v>6841</v>
      </c>
      <c r="EG290" s="280">
        <v>78</v>
      </c>
      <c r="EH290" s="280" t="s">
        <v>995</v>
      </c>
      <c r="EI290" s="280" t="s">
        <v>481</v>
      </c>
      <c r="EJ290" s="280" t="s">
        <v>481</v>
      </c>
      <c r="EK290" s="280" t="s">
        <v>451</v>
      </c>
      <c r="EL290" s="280" t="s">
        <v>481</v>
      </c>
      <c r="EM290" s="280" t="s">
        <v>481</v>
      </c>
      <c r="EN290" s="280"/>
      <c r="EO290" s="280"/>
      <c r="EP290" s="280"/>
      <c r="EQ290" s="280" t="s">
        <v>451</v>
      </c>
      <c r="ER290" s="280" t="s">
        <v>481</v>
      </c>
      <c r="ES290" s="280" t="s">
        <v>7034</v>
      </c>
      <c r="ET290" s="280" t="s">
        <v>481</v>
      </c>
      <c r="EU290" s="280" t="s">
        <v>481</v>
      </c>
      <c r="EV290" s="280" t="s">
        <v>7324</v>
      </c>
      <c r="EW290" s="280" t="s">
        <v>481</v>
      </c>
      <c r="EX290" s="280" t="s">
        <v>7488</v>
      </c>
      <c r="EY290" s="280" t="s">
        <v>481</v>
      </c>
      <c r="EZ290" s="280" t="s">
        <v>481</v>
      </c>
      <c r="FA290" s="280" t="s">
        <v>7698</v>
      </c>
      <c r="FB290" s="280" t="s">
        <v>7929</v>
      </c>
      <c r="FC290" s="280" t="s">
        <v>8171</v>
      </c>
      <c r="FD290" s="280"/>
      <c r="FE290" s="280"/>
      <c r="FF290" s="280"/>
    </row>
    <row r="291" spans="5:162" ht="27.75" customHeight="1" x14ac:dyDescent="0.2">
      <c r="E291" s="1101" t="s">
        <v>8717</v>
      </c>
      <c r="F291" s="1101" t="s">
        <v>8688</v>
      </c>
      <c r="G291" s="847" t="s">
        <v>65</v>
      </c>
      <c r="H291" s="847" t="s">
        <v>153</v>
      </c>
      <c r="I291" s="834" t="s">
        <v>3636</v>
      </c>
      <c r="J291" s="280" t="s">
        <v>3869</v>
      </c>
      <c r="K291" s="280" t="s">
        <v>1412</v>
      </c>
      <c r="L291" s="280" t="s">
        <v>3988</v>
      </c>
      <c r="M291" s="868" t="s">
        <v>4071</v>
      </c>
      <c r="N291" s="868" t="s">
        <v>4169</v>
      </c>
      <c r="O291" s="280"/>
      <c r="P291" s="280"/>
      <c r="Q291" s="280" t="s">
        <v>4723</v>
      </c>
      <c r="R291" s="280" t="s">
        <v>4877</v>
      </c>
      <c r="S291" s="280" t="s">
        <v>5053</v>
      </c>
      <c r="T291" s="280" t="s">
        <v>5212</v>
      </c>
      <c r="U291" s="280" t="s">
        <v>5306</v>
      </c>
      <c r="V291" s="280" t="s">
        <v>5360</v>
      </c>
      <c r="W291" s="280"/>
      <c r="X291" s="280"/>
      <c r="Y291" s="280"/>
      <c r="Z291" s="280"/>
      <c r="AA291" s="280" t="s">
        <v>5535</v>
      </c>
      <c r="AB291" s="280" t="s">
        <v>5676</v>
      </c>
      <c r="AC291" s="280" t="s">
        <v>5789</v>
      </c>
      <c r="AD291" s="280" t="s">
        <v>5936</v>
      </c>
      <c r="AE291" s="861">
        <v>0.76300000000000001</v>
      </c>
      <c r="AF291" s="850">
        <f t="shared" si="31"/>
        <v>0.7629999999999999</v>
      </c>
      <c r="AG291" s="850">
        <f t="shared" si="32"/>
        <v>0</v>
      </c>
      <c r="AH291" s="280"/>
      <c r="AI291" s="280"/>
      <c r="AJ291" s="280"/>
      <c r="AK291" s="280">
        <v>0.7</v>
      </c>
      <c r="AL291" s="996">
        <v>0.9</v>
      </c>
      <c r="AM291" s="869">
        <v>1.2E-4</v>
      </c>
      <c r="AN291" s="280">
        <v>6.3E-2</v>
      </c>
      <c r="AO291" s="280"/>
      <c r="AP291" s="869">
        <v>0.1</v>
      </c>
      <c r="AQ291" s="280">
        <v>0</v>
      </c>
      <c r="AR291" s="280"/>
      <c r="AS291" s="280"/>
      <c r="AT291" s="280"/>
      <c r="AU291" s="280"/>
      <c r="AV291" s="280"/>
      <c r="AW291" s="280"/>
      <c r="AX291" s="280"/>
      <c r="AY291" s="280" t="s">
        <v>451</v>
      </c>
      <c r="AZ291" s="280"/>
      <c r="BA291" s="280"/>
      <c r="BB291" s="280"/>
      <c r="BC291" s="280">
        <v>2.89</v>
      </c>
      <c r="BD291" s="869">
        <v>4.6000000000000001E-4</v>
      </c>
      <c r="BE291" s="280">
        <v>2</v>
      </c>
      <c r="BF291" s="280">
        <v>2</v>
      </c>
      <c r="BG291" s="280">
        <v>2</v>
      </c>
      <c r="BH291" s="280"/>
      <c r="BI291" s="280"/>
      <c r="BJ291" s="280"/>
      <c r="BK291" s="280"/>
      <c r="BL291" s="280"/>
      <c r="BM291" s="280"/>
      <c r="BN291" s="280"/>
      <c r="BO291" s="280"/>
      <c r="BP291" s="280">
        <v>1</v>
      </c>
      <c r="BQ291" s="280"/>
      <c r="BR291" s="280">
        <v>1</v>
      </c>
      <c r="BS291" s="280"/>
      <c r="BT291" s="280"/>
      <c r="BU291" s="280"/>
      <c r="BV291" s="280"/>
      <c r="BW291" s="280"/>
      <c r="BX291" s="280"/>
      <c r="BY291" s="280"/>
      <c r="BZ291" s="280"/>
      <c r="CA291" s="280"/>
      <c r="CB291" s="280"/>
      <c r="CC291" s="834">
        <v>2</v>
      </c>
      <c r="CD291" s="855">
        <f t="shared" si="33"/>
        <v>2</v>
      </c>
      <c r="CE291" s="855">
        <f t="shared" si="34"/>
        <v>0</v>
      </c>
      <c r="CF291" s="280">
        <v>0.22600000000000001</v>
      </c>
      <c r="CG291" s="280" t="s">
        <v>6220</v>
      </c>
      <c r="CH291" s="280" t="s">
        <v>6275</v>
      </c>
      <c r="CI291" s="869">
        <v>2.5999999999999999E-3</v>
      </c>
      <c r="CJ291" s="280">
        <v>88.159000000000006</v>
      </c>
      <c r="CK291" s="280" t="s">
        <v>6367</v>
      </c>
      <c r="CL291" s="280" t="s">
        <v>451</v>
      </c>
      <c r="CM291" s="280"/>
      <c r="CN291" s="280"/>
      <c r="CO291" s="280"/>
      <c r="CP291" s="280"/>
      <c r="CQ291" s="280">
        <v>4</v>
      </c>
      <c r="CR291" s="280" t="s">
        <v>457</v>
      </c>
      <c r="CS291" s="280" t="s">
        <v>6457</v>
      </c>
      <c r="CT291" s="280">
        <v>91</v>
      </c>
      <c r="CU291" s="280" t="s">
        <v>457</v>
      </c>
      <c r="CV291" s="280" t="s">
        <v>2505</v>
      </c>
      <c r="CW291" s="280">
        <v>40</v>
      </c>
      <c r="CX291" s="280" t="s">
        <v>451</v>
      </c>
      <c r="CY291" s="280"/>
      <c r="CZ291" s="280"/>
      <c r="DA291" s="280" t="s">
        <v>451</v>
      </c>
      <c r="DB291" s="280"/>
      <c r="DC291" s="280"/>
      <c r="DD291" s="280" t="s">
        <v>451</v>
      </c>
      <c r="DE291" s="280"/>
      <c r="DF291" s="280"/>
      <c r="DG291" s="280" t="s">
        <v>451</v>
      </c>
      <c r="DH291" s="280"/>
      <c r="DI291" s="280"/>
      <c r="DJ291" s="280" t="s">
        <v>451</v>
      </c>
      <c r="DK291" s="280"/>
      <c r="DL291" s="280"/>
      <c r="DM291" s="280" t="s">
        <v>451</v>
      </c>
      <c r="DN291" s="280"/>
      <c r="DO291" s="280"/>
      <c r="DP291" s="280" t="s">
        <v>451</v>
      </c>
      <c r="DQ291" s="280"/>
      <c r="DR291" s="280"/>
      <c r="DS291" s="280" t="s">
        <v>451</v>
      </c>
      <c r="DT291" s="280"/>
      <c r="DU291" s="280"/>
      <c r="DV291" s="280" t="s">
        <v>451</v>
      </c>
      <c r="DW291" s="280"/>
      <c r="DX291" s="280"/>
      <c r="DY291" s="280" t="s">
        <v>451</v>
      </c>
      <c r="DZ291" s="280"/>
      <c r="EA291" s="280"/>
      <c r="EB291" s="280" t="s">
        <v>451</v>
      </c>
      <c r="EC291" s="280"/>
      <c r="ED291" s="280"/>
      <c r="EE291" s="280" t="s">
        <v>451</v>
      </c>
      <c r="EF291" s="280"/>
      <c r="EG291" s="280"/>
      <c r="EH291" s="280" t="s">
        <v>457</v>
      </c>
      <c r="EI291" s="280" t="s">
        <v>6896</v>
      </c>
      <c r="EJ291" s="280">
        <v>8</v>
      </c>
      <c r="EK291" s="280" t="s">
        <v>451</v>
      </c>
      <c r="EL291" s="280"/>
      <c r="EM291" s="280"/>
      <c r="EN291" s="280"/>
      <c r="EO291" s="280"/>
      <c r="EP291" s="280"/>
      <c r="EQ291" s="280" t="s">
        <v>451</v>
      </c>
      <c r="ER291" s="280"/>
      <c r="ES291" s="280" t="s">
        <v>5212</v>
      </c>
      <c r="ET291" s="280"/>
      <c r="EU291" s="280"/>
      <c r="EV291" s="280" t="s">
        <v>7325</v>
      </c>
      <c r="EW291" s="280" t="s">
        <v>451</v>
      </c>
      <c r="EX291" s="280" t="s">
        <v>7489</v>
      </c>
      <c r="EY291" s="280" t="s">
        <v>451</v>
      </c>
      <c r="EZ291" s="280" t="s">
        <v>451</v>
      </c>
      <c r="FA291" s="280" t="s">
        <v>7699</v>
      </c>
      <c r="FB291" s="280" t="s">
        <v>7930</v>
      </c>
      <c r="FC291" s="280" t="s">
        <v>8172</v>
      </c>
      <c r="FD291" s="280" t="s">
        <v>8292</v>
      </c>
      <c r="FE291" s="280" t="s">
        <v>8336</v>
      </c>
      <c r="FF291" s="280" t="s">
        <v>8379</v>
      </c>
    </row>
    <row r="292" spans="5:162" ht="27" customHeight="1" x14ac:dyDescent="0.2">
      <c r="E292" s="1101" t="s">
        <v>8717</v>
      </c>
      <c r="F292" s="1101" t="s">
        <v>8688</v>
      </c>
      <c r="G292" s="847" t="s">
        <v>65</v>
      </c>
      <c r="H292" s="847" t="s">
        <v>153</v>
      </c>
      <c r="I292" s="834" t="s">
        <v>3637</v>
      </c>
      <c r="J292" s="269" t="s">
        <v>3870</v>
      </c>
      <c r="K292" s="269" t="s">
        <v>1412</v>
      </c>
      <c r="L292" s="269">
        <v>2021</v>
      </c>
      <c r="M292" s="870" t="s">
        <v>4072</v>
      </c>
      <c r="N292" s="870" t="s">
        <v>852</v>
      </c>
      <c r="O292" s="269" t="s">
        <v>4336</v>
      </c>
      <c r="P292" s="269" t="s">
        <v>4531</v>
      </c>
      <c r="Q292" s="269" t="s">
        <v>451</v>
      </c>
      <c r="R292" s="269"/>
      <c r="S292" s="269" t="s">
        <v>5054</v>
      </c>
      <c r="T292" s="269" t="s">
        <v>5213</v>
      </c>
      <c r="U292" s="269" t="s">
        <v>5307</v>
      </c>
      <c r="V292" s="269" t="s">
        <v>5361</v>
      </c>
      <c r="W292" s="269"/>
      <c r="X292" s="269"/>
      <c r="Y292" s="269"/>
      <c r="Z292" s="269"/>
      <c r="AA292" s="269" t="s">
        <v>5536</v>
      </c>
      <c r="AB292" s="269" t="s">
        <v>5536</v>
      </c>
      <c r="AC292" s="269" t="s">
        <v>5790</v>
      </c>
      <c r="AD292" s="269" t="s">
        <v>5937</v>
      </c>
      <c r="AE292" s="871">
        <v>0.49399999999999999</v>
      </c>
      <c r="AF292" s="850">
        <f t="shared" si="31"/>
        <v>0.49399999999999999</v>
      </c>
      <c r="AG292" s="850">
        <f t="shared" si="32"/>
        <v>0</v>
      </c>
      <c r="AH292" s="269"/>
      <c r="AI292" s="269"/>
      <c r="AJ292" s="269"/>
      <c r="AK292" s="269">
        <v>0.42</v>
      </c>
      <c r="AL292" s="872">
        <v>0.85019999999999996</v>
      </c>
      <c r="AM292" s="872">
        <v>2.9999999999999997E-4</v>
      </c>
      <c r="AN292" s="269">
        <v>2.5000000000000001E-2</v>
      </c>
      <c r="AO292" s="269">
        <v>0</v>
      </c>
      <c r="AP292" s="872">
        <v>5.0599999999999999E-2</v>
      </c>
      <c r="AQ292" s="269">
        <v>4.9000000000000002E-2</v>
      </c>
      <c r="AR292" s="269">
        <v>0</v>
      </c>
      <c r="AS292" s="872">
        <v>9.9199999999999997E-2</v>
      </c>
      <c r="AT292" s="872"/>
      <c r="AU292" s="872"/>
      <c r="AV292" s="872"/>
      <c r="AW292" s="872"/>
      <c r="AX292" s="872"/>
      <c r="AY292" s="269" t="s">
        <v>451</v>
      </c>
      <c r="AZ292" s="269" t="s">
        <v>451</v>
      </c>
      <c r="BA292" s="269"/>
      <c r="BB292" s="269">
        <v>0</v>
      </c>
      <c r="BC292" s="269">
        <v>7.75</v>
      </c>
      <c r="BD292" s="872">
        <v>4.4999999999999997E-3</v>
      </c>
      <c r="BE292" s="269">
        <v>2</v>
      </c>
      <c r="BF292" s="269">
        <v>2</v>
      </c>
      <c r="BG292" s="269">
        <v>1</v>
      </c>
      <c r="BH292" s="269"/>
      <c r="BI292" s="269"/>
      <c r="BJ292" s="269"/>
      <c r="BK292" s="269"/>
      <c r="BL292" s="269"/>
      <c r="BM292" s="269"/>
      <c r="BN292" s="269"/>
      <c r="BO292" s="269"/>
      <c r="BP292" s="269"/>
      <c r="BQ292" s="269">
        <v>1</v>
      </c>
      <c r="BR292" s="269"/>
      <c r="BS292" s="269"/>
      <c r="BT292" s="269"/>
      <c r="BU292" s="269"/>
      <c r="BV292" s="269"/>
      <c r="BW292" s="269"/>
      <c r="BX292" s="269"/>
      <c r="BY292" s="269"/>
      <c r="BZ292" s="269"/>
      <c r="CA292" s="269"/>
      <c r="CB292" s="269"/>
      <c r="CC292" s="836">
        <v>1</v>
      </c>
      <c r="CD292" s="855">
        <f t="shared" si="33"/>
        <v>1</v>
      </c>
      <c r="CE292" s="855">
        <f t="shared" si="34"/>
        <v>0</v>
      </c>
      <c r="CF292" s="269">
        <v>0.27800000000000002</v>
      </c>
      <c r="CG292" s="269" t="s">
        <v>451</v>
      </c>
      <c r="CH292" s="269"/>
      <c r="CI292" s="872">
        <v>6.3E-3</v>
      </c>
      <c r="CJ292" s="269">
        <v>43.853000000000002</v>
      </c>
      <c r="CK292" s="269" t="s">
        <v>6368</v>
      </c>
      <c r="CL292" s="269" t="s">
        <v>451</v>
      </c>
      <c r="CM292" s="269" t="s">
        <v>451</v>
      </c>
      <c r="CN292" s="269" t="s">
        <v>451</v>
      </c>
      <c r="CO292" s="269">
        <v>0</v>
      </c>
      <c r="CP292" s="269">
        <v>0</v>
      </c>
      <c r="CQ292" s="269">
        <v>1</v>
      </c>
      <c r="CR292" s="269" t="s">
        <v>451</v>
      </c>
      <c r="CS292" s="269"/>
      <c r="CT292" s="269"/>
      <c r="CU292" s="269" t="s">
        <v>457</v>
      </c>
      <c r="CV292" s="269" t="s">
        <v>6586</v>
      </c>
      <c r="CW292" s="269">
        <v>66</v>
      </c>
      <c r="CX292" s="269" t="s">
        <v>451</v>
      </c>
      <c r="CY292" s="269"/>
      <c r="CZ292" s="269"/>
      <c r="DA292" s="269" t="s">
        <v>451</v>
      </c>
      <c r="DB292" s="269"/>
      <c r="DC292" s="269"/>
      <c r="DD292" s="269" t="s">
        <v>451</v>
      </c>
      <c r="DE292" s="269"/>
      <c r="DF292" s="269"/>
      <c r="DG292" s="269" t="s">
        <v>451</v>
      </c>
      <c r="DH292" s="269"/>
      <c r="DI292" s="269"/>
      <c r="DJ292" s="269" t="s">
        <v>451</v>
      </c>
      <c r="DK292" s="269"/>
      <c r="DL292" s="269"/>
      <c r="DM292" s="269" t="s">
        <v>451</v>
      </c>
      <c r="DN292" s="269"/>
      <c r="DO292" s="269"/>
      <c r="DP292" s="269" t="s">
        <v>451</v>
      </c>
      <c r="DQ292" s="269"/>
      <c r="DR292" s="269"/>
      <c r="DS292" s="269" t="s">
        <v>679</v>
      </c>
      <c r="DT292" s="269" t="s">
        <v>862</v>
      </c>
      <c r="DU292" s="269">
        <v>66</v>
      </c>
      <c r="DV292" s="269" t="s">
        <v>451</v>
      </c>
      <c r="DW292" s="269"/>
      <c r="DX292" s="269"/>
      <c r="DY292" s="269" t="s">
        <v>451</v>
      </c>
      <c r="DZ292" s="269"/>
      <c r="EA292" s="269"/>
      <c r="EB292" s="269" t="s">
        <v>451</v>
      </c>
      <c r="EC292" s="269"/>
      <c r="ED292" s="269"/>
      <c r="EE292" s="269" t="s">
        <v>451</v>
      </c>
      <c r="EF292" s="269"/>
      <c r="EG292" s="269"/>
      <c r="EH292" s="269" t="s">
        <v>457</v>
      </c>
      <c r="EI292" s="269" t="s">
        <v>6821</v>
      </c>
      <c r="EJ292" s="269">
        <v>11</v>
      </c>
      <c r="EK292" s="269" t="s">
        <v>451</v>
      </c>
      <c r="EL292" s="269"/>
      <c r="EM292" s="269"/>
      <c r="EN292" s="269"/>
      <c r="EO292" s="269"/>
      <c r="EP292" s="269"/>
      <c r="EQ292" s="269" t="s">
        <v>451</v>
      </c>
      <c r="ER292" s="269" t="s">
        <v>451</v>
      </c>
      <c r="ES292" s="269" t="s">
        <v>451</v>
      </c>
      <c r="ET292" s="269"/>
      <c r="EU292" s="269" t="s">
        <v>451</v>
      </c>
      <c r="EV292" s="269" t="s">
        <v>7254</v>
      </c>
      <c r="EW292" s="269" t="s">
        <v>451</v>
      </c>
      <c r="EX292" s="269" t="s">
        <v>451</v>
      </c>
      <c r="EY292" s="269">
        <v>0</v>
      </c>
      <c r="EZ292" s="269">
        <v>0</v>
      </c>
      <c r="FA292" s="269" t="s">
        <v>7700</v>
      </c>
      <c r="FB292" s="269" t="s">
        <v>7931</v>
      </c>
      <c r="FC292" s="269" t="s">
        <v>8173</v>
      </c>
      <c r="FD292" s="269" t="s">
        <v>451</v>
      </c>
      <c r="FE292" s="269" t="s">
        <v>451</v>
      </c>
      <c r="FF292" s="269" t="s">
        <v>451</v>
      </c>
    </row>
    <row r="293" spans="5:162" ht="60" customHeight="1" x14ac:dyDescent="0.2">
      <c r="E293" s="1101" t="s">
        <v>8717</v>
      </c>
      <c r="F293" s="1101" t="s">
        <v>8688</v>
      </c>
      <c r="G293" s="847" t="s">
        <v>65</v>
      </c>
      <c r="H293" s="847" t="s">
        <v>153</v>
      </c>
      <c r="I293" s="834" t="s">
        <v>3638</v>
      </c>
      <c r="J293" s="280" t="s">
        <v>3871</v>
      </c>
      <c r="K293" s="280" t="s">
        <v>3871</v>
      </c>
      <c r="L293" s="280">
        <v>2018</v>
      </c>
      <c r="M293" s="868" t="s">
        <v>4073</v>
      </c>
      <c r="N293" s="868" t="s">
        <v>852</v>
      </c>
      <c r="O293" s="280" t="s">
        <v>4337</v>
      </c>
      <c r="P293" s="280" t="s">
        <v>4532</v>
      </c>
      <c r="Q293" s="280"/>
      <c r="R293" s="280"/>
      <c r="S293" s="280"/>
      <c r="T293" s="280"/>
      <c r="U293" s="280"/>
      <c r="V293" s="280"/>
      <c r="W293" s="280"/>
      <c r="X293" s="280"/>
      <c r="Y293" s="280"/>
      <c r="Z293" s="280"/>
      <c r="AA293" s="280" t="s">
        <v>5537</v>
      </c>
      <c r="AB293" s="280" t="s">
        <v>5677</v>
      </c>
      <c r="AC293" s="280" t="s">
        <v>5781</v>
      </c>
      <c r="AD293" s="280" t="s">
        <v>5938</v>
      </c>
      <c r="AE293" s="861">
        <v>2.5230000000000001</v>
      </c>
      <c r="AF293" s="850">
        <f t="shared" si="31"/>
        <v>2.5230000000000001</v>
      </c>
      <c r="AG293" s="850">
        <f t="shared" si="32"/>
        <v>0</v>
      </c>
      <c r="AH293" s="280"/>
      <c r="AI293" s="280"/>
      <c r="AJ293" s="280"/>
      <c r="AK293" s="280">
        <v>2.2010000000000001</v>
      </c>
      <c r="AL293" s="869">
        <v>0.88</v>
      </c>
      <c r="AM293" s="869">
        <v>1.2999999999999999E-3</v>
      </c>
      <c r="AN293" s="280">
        <v>6.8000000000000005E-2</v>
      </c>
      <c r="AO293" s="280"/>
      <c r="AP293" s="869">
        <v>2.7E-2</v>
      </c>
      <c r="AQ293" s="280">
        <v>0.254</v>
      </c>
      <c r="AR293" s="280"/>
      <c r="AS293" s="869">
        <v>0.10199999999999999</v>
      </c>
      <c r="AT293" s="869"/>
      <c r="AU293" s="869"/>
      <c r="AV293" s="869"/>
      <c r="AW293" s="869"/>
      <c r="AX293" s="869"/>
      <c r="AY293" s="280" t="s">
        <v>451</v>
      </c>
      <c r="AZ293" s="280"/>
      <c r="BA293" s="280"/>
      <c r="BB293" s="280"/>
      <c r="BC293" s="280">
        <v>2.5</v>
      </c>
      <c r="BD293" s="869">
        <v>1.6000000000000001E-3</v>
      </c>
      <c r="BE293" s="280">
        <v>19</v>
      </c>
      <c r="BF293" s="280">
        <v>19</v>
      </c>
      <c r="BG293" s="280">
        <v>12</v>
      </c>
      <c r="BH293" s="280"/>
      <c r="BI293" s="280"/>
      <c r="BJ293" s="280"/>
      <c r="BK293" s="280"/>
      <c r="BL293" s="280"/>
      <c r="BM293" s="280"/>
      <c r="BN293" s="280">
        <v>3</v>
      </c>
      <c r="BO293" s="280">
        <v>1</v>
      </c>
      <c r="BP293" s="280">
        <v>2</v>
      </c>
      <c r="BQ293" s="280"/>
      <c r="BR293" s="280">
        <v>5</v>
      </c>
      <c r="BS293" s="280">
        <v>1</v>
      </c>
      <c r="BT293" s="280"/>
      <c r="BU293" s="280"/>
      <c r="BV293" s="280"/>
      <c r="BW293" s="280"/>
      <c r="BX293" s="280"/>
      <c r="BY293" s="280"/>
      <c r="BZ293" s="280"/>
      <c r="CA293" s="280"/>
      <c r="CB293" s="280"/>
      <c r="CC293" s="834">
        <v>12</v>
      </c>
      <c r="CD293" s="855">
        <f t="shared" si="33"/>
        <v>12</v>
      </c>
      <c r="CE293" s="855">
        <f t="shared" si="34"/>
        <v>0</v>
      </c>
      <c r="CF293" s="280">
        <v>4.3</v>
      </c>
      <c r="CG293" s="280"/>
      <c r="CH293" s="280"/>
      <c r="CI293" s="280">
        <v>18</v>
      </c>
      <c r="CJ293" s="280">
        <v>23.9</v>
      </c>
      <c r="CK293" s="280" t="s">
        <v>6369</v>
      </c>
      <c r="CL293" s="280" t="s">
        <v>451</v>
      </c>
      <c r="CM293" s="280"/>
      <c r="CN293" s="280"/>
      <c r="CO293" s="280"/>
      <c r="CP293" s="280"/>
      <c r="CQ293" s="280">
        <v>1</v>
      </c>
      <c r="CR293" s="280" t="s">
        <v>457</v>
      </c>
      <c r="CS293" s="280" t="s">
        <v>6473</v>
      </c>
      <c r="CT293" s="280">
        <v>944</v>
      </c>
      <c r="CU293" s="280" t="s">
        <v>457</v>
      </c>
      <c r="CV293" s="280" t="s">
        <v>463</v>
      </c>
      <c r="CW293" s="280">
        <v>271</v>
      </c>
      <c r="CX293" s="280" t="s">
        <v>451</v>
      </c>
      <c r="CY293" s="280"/>
      <c r="CZ293" s="280"/>
      <c r="DA293" s="280" t="s">
        <v>451</v>
      </c>
      <c r="DB293" s="280"/>
      <c r="DC293" s="280"/>
      <c r="DD293" s="280" t="s">
        <v>451</v>
      </c>
      <c r="DE293" s="280"/>
      <c r="DF293" s="280"/>
      <c r="DG293" s="280" t="s">
        <v>451</v>
      </c>
      <c r="DH293" s="280"/>
      <c r="DI293" s="280"/>
      <c r="DJ293" s="280" t="s">
        <v>451</v>
      </c>
      <c r="DK293" s="280"/>
      <c r="DL293" s="280"/>
      <c r="DM293" s="280" t="s">
        <v>451</v>
      </c>
      <c r="DN293" s="280"/>
      <c r="DO293" s="280"/>
      <c r="DP293" s="280" t="s">
        <v>451</v>
      </c>
      <c r="DQ293" s="280"/>
      <c r="DR293" s="280"/>
      <c r="DS293" s="280" t="s">
        <v>457</v>
      </c>
      <c r="DT293" s="280" t="s">
        <v>463</v>
      </c>
      <c r="DU293" s="280">
        <v>271</v>
      </c>
      <c r="DV293" s="280" t="s">
        <v>451</v>
      </c>
      <c r="DW293" s="280"/>
      <c r="DX293" s="280"/>
      <c r="DY293" s="280" t="s">
        <v>451</v>
      </c>
      <c r="DZ293" s="280"/>
      <c r="EA293" s="280"/>
      <c r="EB293" s="280" t="s">
        <v>451</v>
      </c>
      <c r="EC293" s="280"/>
      <c r="ED293" s="280"/>
      <c r="EE293" s="280" t="s">
        <v>451</v>
      </c>
      <c r="EF293" s="280"/>
      <c r="EG293" s="280"/>
      <c r="EH293" s="280" t="s">
        <v>457</v>
      </c>
      <c r="EI293" s="280" t="s">
        <v>6897</v>
      </c>
      <c r="EJ293" s="280">
        <v>8</v>
      </c>
      <c r="EK293" s="280" t="s">
        <v>451</v>
      </c>
      <c r="EL293" s="280"/>
      <c r="EM293" s="280"/>
      <c r="EN293" s="280"/>
      <c r="EO293" s="280"/>
      <c r="EP293" s="280"/>
      <c r="EQ293" s="280" t="s">
        <v>451</v>
      </c>
      <c r="ER293" s="280"/>
      <c r="ES293" s="280" t="s">
        <v>7035</v>
      </c>
      <c r="ET293" s="280"/>
      <c r="EU293" s="280" t="s">
        <v>7035</v>
      </c>
      <c r="EV293" s="280" t="s">
        <v>7326</v>
      </c>
      <c r="EW293" s="280"/>
      <c r="EX293" s="280" t="s">
        <v>451</v>
      </c>
      <c r="EY293" s="280"/>
      <c r="EZ293" s="280"/>
      <c r="FA293" s="280" t="s">
        <v>7701</v>
      </c>
      <c r="FB293" s="280" t="s">
        <v>7932</v>
      </c>
      <c r="FC293" s="280" t="s">
        <v>8174</v>
      </c>
      <c r="FD293" s="280"/>
      <c r="FE293" s="280"/>
      <c r="FF293" s="280"/>
    </row>
    <row r="294" spans="5:162" ht="63" customHeight="1" x14ac:dyDescent="0.2">
      <c r="E294" s="1101" t="s">
        <v>8729</v>
      </c>
      <c r="F294" s="1101" t="s">
        <v>8687</v>
      </c>
      <c r="G294" s="847" t="s">
        <v>66</v>
      </c>
      <c r="H294" s="847" t="s">
        <v>154</v>
      </c>
      <c r="I294" s="847"/>
      <c r="J294" s="834" t="s">
        <v>2456</v>
      </c>
      <c r="K294" s="834" t="s">
        <v>481</v>
      </c>
      <c r="L294" s="848">
        <v>2017</v>
      </c>
      <c r="M294" s="849">
        <v>43978</v>
      </c>
      <c r="N294" s="849">
        <v>44743</v>
      </c>
      <c r="O294" s="834" t="s">
        <v>2457</v>
      </c>
      <c r="P294" s="834"/>
      <c r="Q294" s="834" t="s">
        <v>481</v>
      </c>
      <c r="R294" s="834" t="s">
        <v>481</v>
      </c>
      <c r="S294" s="834" t="s">
        <v>481</v>
      </c>
      <c r="T294" s="834" t="s">
        <v>481</v>
      </c>
      <c r="U294" s="834" t="s">
        <v>481</v>
      </c>
      <c r="V294" s="834" t="s">
        <v>481</v>
      </c>
      <c r="W294" s="834" t="s">
        <v>481</v>
      </c>
      <c r="X294" s="834" t="s">
        <v>481</v>
      </c>
      <c r="Y294" s="834" t="s">
        <v>481</v>
      </c>
      <c r="Z294" s="834" t="s">
        <v>481</v>
      </c>
      <c r="AA294" s="834" t="s">
        <v>2458</v>
      </c>
      <c r="AB294" s="834" t="s">
        <v>2459</v>
      </c>
      <c r="AC294" s="834" t="s">
        <v>455</v>
      </c>
      <c r="AD294" s="834" t="s">
        <v>2460</v>
      </c>
      <c r="AE294" s="850">
        <v>75</v>
      </c>
      <c r="AF294" s="850">
        <f>AH294+AK294+AN294+AO294+AQ294+AR294+AT294</f>
        <v>75</v>
      </c>
      <c r="AG294" s="850">
        <f t="shared" si="32"/>
        <v>0</v>
      </c>
      <c r="AH294" s="853">
        <v>75</v>
      </c>
      <c r="AI294" s="863">
        <v>1</v>
      </c>
      <c r="AJ294" s="851">
        <v>9.7000000000000005E-4</v>
      </c>
      <c r="AK294" s="850"/>
      <c r="AL294" s="851" t="s">
        <v>481</v>
      </c>
      <c r="AM294" s="851"/>
      <c r="AN294" s="850"/>
      <c r="AO294" s="850"/>
      <c r="AP294" s="851"/>
      <c r="AQ294" s="850"/>
      <c r="AR294" s="850"/>
      <c r="AS294" s="851" t="s">
        <v>481</v>
      </c>
      <c r="AT294" s="850"/>
      <c r="AU294" s="851" t="s">
        <v>481</v>
      </c>
      <c r="AV294" s="834" t="s">
        <v>481</v>
      </c>
      <c r="AW294" s="834" t="s">
        <v>481</v>
      </c>
      <c r="AX294" s="834" t="s">
        <v>481</v>
      </c>
      <c r="AY294" s="834" t="s">
        <v>481</v>
      </c>
      <c r="AZ294" s="834" t="s">
        <v>481</v>
      </c>
      <c r="BA294" s="834" t="s">
        <v>481</v>
      </c>
      <c r="BB294" s="851" t="s">
        <v>481</v>
      </c>
      <c r="BC294" s="848">
        <v>0</v>
      </c>
      <c r="BD294" s="851">
        <v>0</v>
      </c>
      <c r="BE294" s="853" t="s">
        <v>481</v>
      </c>
      <c r="BF294" s="853">
        <v>103</v>
      </c>
      <c r="BG294" s="853">
        <v>50</v>
      </c>
      <c r="BH294" s="853">
        <v>0</v>
      </c>
      <c r="BI294" s="853">
        <v>12</v>
      </c>
      <c r="BJ294" s="853">
        <v>1</v>
      </c>
      <c r="BK294" s="853">
        <v>0</v>
      </c>
      <c r="BL294" s="853">
        <v>0</v>
      </c>
      <c r="BM294" s="853">
        <v>0</v>
      </c>
      <c r="BN294" s="853">
        <v>0</v>
      </c>
      <c r="BO294" s="853">
        <v>0</v>
      </c>
      <c r="BP294" s="853">
        <v>1</v>
      </c>
      <c r="BQ294" s="853">
        <v>33</v>
      </c>
      <c r="BR294" s="853">
        <v>2</v>
      </c>
      <c r="BS294" s="853">
        <v>1</v>
      </c>
      <c r="BT294" s="853">
        <v>0</v>
      </c>
      <c r="BU294" s="853">
        <v>0</v>
      </c>
      <c r="BV294" s="853">
        <v>0</v>
      </c>
      <c r="BW294" s="853">
        <v>0</v>
      </c>
      <c r="BX294" s="853">
        <v>0</v>
      </c>
      <c r="BY294" s="853">
        <v>0</v>
      </c>
      <c r="BZ294" s="853">
        <v>0</v>
      </c>
      <c r="CA294" s="853">
        <v>0</v>
      </c>
      <c r="CB294" s="853">
        <v>0</v>
      </c>
      <c r="CC294" s="854">
        <f t="shared" si="37"/>
        <v>50</v>
      </c>
      <c r="CD294" s="855">
        <f t="shared" si="33"/>
        <v>50</v>
      </c>
      <c r="CE294" s="855">
        <f t="shared" si="34"/>
        <v>0</v>
      </c>
      <c r="CF294" s="856">
        <v>13.5</v>
      </c>
      <c r="CG294" s="834"/>
      <c r="CH294" s="834"/>
      <c r="CI294" s="851">
        <v>2.6499999999999999E-2</v>
      </c>
      <c r="CJ294" s="850">
        <v>509.99200000000002</v>
      </c>
      <c r="CK294" s="851" t="s">
        <v>2461</v>
      </c>
      <c r="CL294" s="834" t="s">
        <v>451</v>
      </c>
      <c r="CM294" s="834" t="s">
        <v>451</v>
      </c>
      <c r="CN294" s="834" t="s">
        <v>451</v>
      </c>
      <c r="CO294" s="853">
        <v>0</v>
      </c>
      <c r="CP294" s="853">
        <v>0</v>
      </c>
      <c r="CQ294" s="853">
        <v>0</v>
      </c>
      <c r="CR294" s="834" t="s">
        <v>451</v>
      </c>
      <c r="CS294" s="834" t="s">
        <v>481</v>
      </c>
      <c r="CT294" s="853" t="s">
        <v>481</v>
      </c>
      <c r="CU294" s="834" t="s">
        <v>457</v>
      </c>
      <c r="CV294" s="834" t="s">
        <v>2462</v>
      </c>
      <c r="CW294" s="853">
        <v>8522</v>
      </c>
      <c r="CX294" s="853" t="s">
        <v>457</v>
      </c>
      <c r="CY294" s="853" t="s">
        <v>2463</v>
      </c>
      <c r="CZ294" s="853">
        <v>2548</v>
      </c>
      <c r="DA294" s="853" t="s">
        <v>451</v>
      </c>
      <c r="DB294" s="853" t="s">
        <v>481</v>
      </c>
      <c r="DC294" s="853" t="s">
        <v>481</v>
      </c>
      <c r="DD294" s="834" t="s">
        <v>451</v>
      </c>
      <c r="DE294" s="834" t="s">
        <v>481</v>
      </c>
      <c r="DF294" s="853" t="s">
        <v>481</v>
      </c>
      <c r="DG294" s="834" t="s">
        <v>451</v>
      </c>
      <c r="DH294" s="834" t="s">
        <v>481</v>
      </c>
      <c r="DI294" s="853" t="s">
        <v>481</v>
      </c>
      <c r="DJ294" s="834" t="s">
        <v>451</v>
      </c>
      <c r="DK294" s="834" t="s">
        <v>481</v>
      </c>
      <c r="DL294" s="853" t="s">
        <v>481</v>
      </c>
      <c r="DM294" s="834" t="s">
        <v>451</v>
      </c>
      <c r="DN294" s="834" t="s">
        <v>481</v>
      </c>
      <c r="DO294" s="853" t="s">
        <v>481</v>
      </c>
      <c r="DP294" s="834" t="s">
        <v>451</v>
      </c>
      <c r="DQ294" s="834" t="s">
        <v>481</v>
      </c>
      <c r="DR294" s="853" t="s">
        <v>481</v>
      </c>
      <c r="DS294" s="834" t="s">
        <v>457</v>
      </c>
      <c r="DT294" s="834" t="s">
        <v>2462</v>
      </c>
      <c r="DU294" s="853">
        <v>8522</v>
      </c>
      <c r="DV294" s="853" t="s">
        <v>457</v>
      </c>
      <c r="DW294" s="853" t="s">
        <v>2463</v>
      </c>
      <c r="DX294" s="853">
        <v>2548</v>
      </c>
      <c r="DY294" s="834" t="s">
        <v>451</v>
      </c>
      <c r="DZ294" s="834" t="s">
        <v>481</v>
      </c>
      <c r="EA294" s="853" t="s">
        <v>481</v>
      </c>
      <c r="EB294" s="834" t="s">
        <v>451</v>
      </c>
      <c r="EC294" s="834" t="s">
        <v>481</v>
      </c>
      <c r="ED294" s="853" t="s">
        <v>481</v>
      </c>
      <c r="EE294" s="834" t="s">
        <v>457</v>
      </c>
      <c r="EF294" s="834" t="s">
        <v>2464</v>
      </c>
      <c r="EG294" s="853">
        <v>15</v>
      </c>
      <c r="EH294" s="853" t="s">
        <v>451</v>
      </c>
      <c r="EI294" s="853" t="s">
        <v>481</v>
      </c>
      <c r="EJ294" s="853" t="s">
        <v>481</v>
      </c>
      <c r="EK294" s="834" t="s">
        <v>451</v>
      </c>
      <c r="EL294" s="834" t="s">
        <v>481</v>
      </c>
      <c r="EM294" s="853" t="s">
        <v>481</v>
      </c>
      <c r="EN294" s="863">
        <v>1</v>
      </c>
      <c r="EO294" s="834" t="s">
        <v>481</v>
      </c>
      <c r="EP294" s="853">
        <v>9</v>
      </c>
      <c r="EQ294" s="834" t="s">
        <v>451</v>
      </c>
      <c r="ER294" s="834" t="s">
        <v>481</v>
      </c>
      <c r="ES294" s="1044" t="s">
        <v>2465</v>
      </c>
      <c r="ET294" s="834" t="s">
        <v>481</v>
      </c>
      <c r="EU294" s="834" t="s">
        <v>481</v>
      </c>
      <c r="EV294" s="834" t="s">
        <v>2466</v>
      </c>
      <c r="EW294" s="834" t="s">
        <v>481</v>
      </c>
      <c r="EX294" s="834" t="s">
        <v>481</v>
      </c>
      <c r="EY294" s="834" t="s">
        <v>481</v>
      </c>
      <c r="EZ294" s="834" t="s">
        <v>481</v>
      </c>
      <c r="FA294" s="834" t="s">
        <v>2467</v>
      </c>
      <c r="FB294" s="834" t="s">
        <v>2468</v>
      </c>
      <c r="FC294" s="1044" t="s">
        <v>2469</v>
      </c>
      <c r="FD294" s="834" t="s">
        <v>2470</v>
      </c>
      <c r="FE294" s="834" t="s">
        <v>2471</v>
      </c>
      <c r="FF294" s="877" t="s">
        <v>2472</v>
      </c>
    </row>
    <row r="295" spans="5:162" x14ac:dyDescent="0.2">
      <c r="E295" s="1101"/>
      <c r="F295" s="1101"/>
      <c r="G295" s="847" t="s">
        <v>67</v>
      </c>
      <c r="H295" s="847" t="s">
        <v>155</v>
      </c>
      <c r="I295" s="847"/>
      <c r="J295" s="221"/>
      <c r="K295" s="221"/>
      <c r="L295" s="221"/>
      <c r="M295" s="221"/>
      <c r="N295" s="221"/>
      <c r="O295" s="221"/>
      <c r="P295" s="221"/>
      <c r="Q295" s="221"/>
      <c r="R295" s="221"/>
      <c r="S295" s="221"/>
      <c r="T295" s="221"/>
      <c r="U295" s="221"/>
      <c r="V295" s="221"/>
      <c r="W295" s="221"/>
      <c r="X295" s="221"/>
      <c r="Y295" s="221"/>
      <c r="Z295" s="221"/>
      <c r="AA295" s="221"/>
      <c r="AB295" s="221"/>
      <c r="AC295" s="221"/>
      <c r="AD295" s="221"/>
      <c r="AE295" s="235"/>
      <c r="AF295" s="850">
        <f t="shared" si="31"/>
        <v>0</v>
      </c>
      <c r="AG295" s="850">
        <f t="shared" si="32"/>
        <v>0</v>
      </c>
      <c r="AH295" s="221"/>
      <c r="AI295" s="221"/>
      <c r="AJ295" s="221"/>
      <c r="AK295" s="221"/>
      <c r="AL295" s="221"/>
      <c r="AM295" s="221"/>
      <c r="AN295" s="221"/>
      <c r="AO295" s="221"/>
      <c r="AP295" s="221"/>
      <c r="AQ295" s="221"/>
      <c r="AR295" s="221"/>
      <c r="AS295" s="221"/>
      <c r="AT295" s="221"/>
      <c r="AU295" s="221"/>
      <c r="AV295" s="221"/>
      <c r="AW295" s="221"/>
      <c r="AX295" s="221"/>
      <c r="AY295" s="221"/>
      <c r="AZ295" s="221"/>
      <c r="BA295" s="221"/>
      <c r="BB295" s="221"/>
      <c r="BC295" s="221"/>
      <c r="BD295" s="221"/>
      <c r="BE295" s="221"/>
      <c r="BF295" s="221"/>
      <c r="BG295" s="221"/>
      <c r="BH295" s="221"/>
      <c r="BI295" s="221"/>
      <c r="BJ295" s="221"/>
      <c r="BK295" s="221"/>
      <c r="BL295" s="221"/>
      <c r="BM295" s="221"/>
      <c r="BN295" s="221"/>
      <c r="BO295" s="221"/>
      <c r="BP295" s="221"/>
      <c r="BQ295" s="221"/>
      <c r="BR295" s="221"/>
      <c r="BS295" s="221"/>
      <c r="BT295" s="221"/>
      <c r="BU295" s="221"/>
      <c r="BV295" s="221"/>
      <c r="BW295" s="221"/>
      <c r="BX295" s="221"/>
      <c r="BY295" s="221"/>
      <c r="BZ295" s="221"/>
      <c r="CA295" s="221"/>
      <c r="CB295" s="221"/>
      <c r="CC295" s="221"/>
      <c r="CD295" s="855">
        <f t="shared" si="33"/>
        <v>0</v>
      </c>
      <c r="CE295" s="855">
        <f t="shared" si="34"/>
        <v>0</v>
      </c>
      <c r="CF295" s="221"/>
      <c r="CG295" s="221"/>
      <c r="CH295" s="221"/>
      <c r="CI295" s="221"/>
      <c r="CJ295" s="221"/>
      <c r="CK295" s="221"/>
      <c r="CL295" s="221"/>
      <c r="CM295" s="221"/>
      <c r="CN295" s="221"/>
      <c r="CO295" s="221"/>
      <c r="CP295" s="221"/>
      <c r="CQ295" s="221"/>
      <c r="CR295" s="221"/>
      <c r="CS295" s="221"/>
      <c r="CT295" s="221"/>
      <c r="CU295" s="221"/>
      <c r="CV295" s="221"/>
      <c r="CW295" s="221"/>
      <c r="CX295" s="221"/>
      <c r="CY295" s="221"/>
      <c r="CZ295" s="221"/>
      <c r="DA295" s="221"/>
      <c r="DB295" s="221"/>
      <c r="DC295" s="221"/>
      <c r="DD295" s="221"/>
      <c r="DE295" s="221"/>
      <c r="DF295" s="221"/>
      <c r="DG295" s="221"/>
      <c r="DH295" s="221"/>
      <c r="DI295" s="221"/>
      <c r="DJ295" s="221"/>
      <c r="DK295" s="221"/>
      <c r="DL295" s="221"/>
      <c r="DM295" s="221"/>
      <c r="DN295" s="221"/>
      <c r="DO295" s="221"/>
      <c r="DP295" s="221"/>
      <c r="DQ295" s="221"/>
      <c r="DR295" s="221"/>
      <c r="DS295" s="221"/>
      <c r="DT295" s="221"/>
      <c r="DU295" s="221"/>
      <c r="DV295" s="221"/>
      <c r="DW295" s="221"/>
      <c r="DX295" s="221"/>
      <c r="DY295" s="221"/>
      <c r="DZ295" s="221"/>
      <c r="EA295" s="221"/>
      <c r="EB295" s="221"/>
      <c r="EC295" s="221"/>
      <c r="ED295" s="221"/>
      <c r="EE295" s="221"/>
      <c r="EF295" s="221"/>
      <c r="EG295" s="221"/>
      <c r="EH295" s="221"/>
      <c r="EI295" s="221"/>
      <c r="EJ295" s="221"/>
      <c r="EK295" s="221"/>
      <c r="EL295" s="221"/>
      <c r="EM295" s="221"/>
      <c r="EN295" s="221"/>
      <c r="EO295" s="221"/>
      <c r="EP295" s="221"/>
      <c r="EQ295" s="221"/>
      <c r="ER295" s="221"/>
      <c r="ES295" s="221"/>
      <c r="ET295" s="221"/>
      <c r="EU295" s="221"/>
      <c r="EV295" s="221"/>
      <c r="EW295" s="221"/>
      <c r="EX295" s="221"/>
      <c r="EY295" s="221"/>
      <c r="EZ295" s="221"/>
      <c r="FA295" s="221"/>
      <c r="FB295" s="221"/>
      <c r="FC295" s="221"/>
      <c r="FD295" s="221"/>
      <c r="FE295" s="221"/>
      <c r="FF295" s="221"/>
    </row>
    <row r="296" spans="5:162" ht="27" customHeight="1" x14ac:dyDescent="0.2">
      <c r="E296" s="1101" t="s">
        <v>6630</v>
      </c>
      <c r="F296" s="1101" t="s">
        <v>8687</v>
      </c>
      <c r="G296" s="847" t="s">
        <v>68</v>
      </c>
      <c r="H296" s="847" t="s">
        <v>156</v>
      </c>
      <c r="I296" s="847"/>
      <c r="J296" s="972" t="s">
        <v>2528</v>
      </c>
      <c r="K296" s="834" t="s">
        <v>451</v>
      </c>
      <c r="L296" s="848">
        <v>2018</v>
      </c>
      <c r="M296" s="849">
        <v>44242</v>
      </c>
      <c r="N296" s="849" t="s">
        <v>1603</v>
      </c>
      <c r="O296" s="972" t="s">
        <v>2529</v>
      </c>
      <c r="P296" s="972"/>
      <c r="Q296" s="1045" t="s">
        <v>2530</v>
      </c>
      <c r="R296" s="972" t="s">
        <v>2531</v>
      </c>
      <c r="S296" s="834" t="s">
        <v>451</v>
      </c>
      <c r="T296" s="834"/>
      <c r="U296" s="834" t="s">
        <v>451</v>
      </c>
      <c r="V296" s="834"/>
      <c r="W296" s="834" t="s">
        <v>451</v>
      </c>
      <c r="X296" s="834"/>
      <c r="Y296" s="834" t="s">
        <v>451</v>
      </c>
      <c r="Z296" s="834"/>
      <c r="AA296" s="972" t="s">
        <v>2532</v>
      </c>
      <c r="AB296" s="972" t="s">
        <v>2532</v>
      </c>
      <c r="AC296" s="834" t="s">
        <v>553</v>
      </c>
      <c r="AD296" s="834" t="s">
        <v>2533</v>
      </c>
      <c r="AE296" s="850">
        <v>5.0650000000000004</v>
      </c>
      <c r="AF296" s="850">
        <f t="shared" si="31"/>
        <v>5.0650000000000004</v>
      </c>
      <c r="AG296" s="850">
        <f t="shared" si="32"/>
        <v>0</v>
      </c>
      <c r="AH296" s="850">
        <v>4.4960000000000004</v>
      </c>
      <c r="AI296" s="851">
        <v>0.88758000000000004</v>
      </c>
      <c r="AJ296" s="851">
        <v>8.0000000000000007E-5</v>
      </c>
      <c r="AK296" s="850">
        <v>0.56899999999999995</v>
      </c>
      <c r="AL296" s="851">
        <v>0.1124</v>
      </c>
      <c r="AM296" s="851"/>
      <c r="AN296" s="850">
        <v>0</v>
      </c>
      <c r="AO296" s="850"/>
      <c r="AP296" s="851">
        <v>0</v>
      </c>
      <c r="AQ296" s="850">
        <v>0</v>
      </c>
      <c r="AR296" s="850"/>
      <c r="AS296" s="851">
        <v>0</v>
      </c>
      <c r="AT296" s="850">
        <v>0</v>
      </c>
      <c r="AU296" s="851">
        <v>0</v>
      </c>
      <c r="AV296" s="834">
        <v>0</v>
      </c>
      <c r="AW296" s="834">
        <v>0</v>
      </c>
      <c r="AX296" s="834">
        <v>0</v>
      </c>
      <c r="AY296" s="834" t="s">
        <v>457</v>
      </c>
      <c r="AZ296" s="834" t="s">
        <v>2534</v>
      </c>
      <c r="BA296" s="834" t="s">
        <v>451</v>
      </c>
      <c r="BB296" s="834" t="s">
        <v>451</v>
      </c>
      <c r="BC296" s="834">
        <v>4.5</v>
      </c>
      <c r="BD296" s="851">
        <v>8.0000000000000007E-5</v>
      </c>
      <c r="BE296" s="853"/>
      <c r="BF296" s="853">
        <v>21</v>
      </c>
      <c r="BG296" s="853">
        <v>5</v>
      </c>
      <c r="BH296" s="853">
        <v>0</v>
      </c>
      <c r="BI296" s="853">
        <v>0</v>
      </c>
      <c r="BJ296" s="853">
        <v>0</v>
      </c>
      <c r="BK296" s="853">
        <v>0</v>
      </c>
      <c r="BL296" s="853">
        <v>0</v>
      </c>
      <c r="BM296" s="853">
        <v>0</v>
      </c>
      <c r="BN296" s="853">
        <v>0</v>
      </c>
      <c r="BO296" s="853">
        <v>0</v>
      </c>
      <c r="BP296" s="853">
        <v>2</v>
      </c>
      <c r="BQ296" s="853">
        <v>0</v>
      </c>
      <c r="BR296" s="853">
        <v>2</v>
      </c>
      <c r="BS296" s="853">
        <v>1</v>
      </c>
      <c r="BT296" s="853">
        <v>0</v>
      </c>
      <c r="BU296" s="853">
        <v>0</v>
      </c>
      <c r="BV296" s="853">
        <v>0</v>
      </c>
      <c r="BW296" s="853">
        <v>0</v>
      </c>
      <c r="BX296" s="853">
        <v>0</v>
      </c>
      <c r="BY296" s="853">
        <v>0</v>
      </c>
      <c r="BZ296" s="853">
        <v>0</v>
      </c>
      <c r="CA296" s="853">
        <v>0</v>
      </c>
      <c r="CB296" s="853">
        <v>0</v>
      </c>
      <c r="CC296" s="854">
        <f>SUM(BH296:CB296)</f>
        <v>5</v>
      </c>
      <c r="CD296" s="855">
        <f t="shared" si="33"/>
        <v>5</v>
      </c>
      <c r="CE296" s="855">
        <f t="shared" si="34"/>
        <v>0</v>
      </c>
      <c r="CF296" s="850">
        <v>3.2679999999999998</v>
      </c>
      <c r="CG296" s="1046" t="s">
        <v>2535</v>
      </c>
      <c r="CH296" s="834" t="s">
        <v>451</v>
      </c>
      <c r="CI296" s="851">
        <v>3.5000000000000001E-3</v>
      </c>
      <c r="CJ296" s="850">
        <v>921.12699999999995</v>
      </c>
      <c r="CK296" s="851" t="s">
        <v>2536</v>
      </c>
      <c r="CL296" s="834" t="s">
        <v>451</v>
      </c>
      <c r="CM296" s="834" t="s">
        <v>2537</v>
      </c>
      <c r="CN296" s="834"/>
      <c r="CO296" s="853"/>
      <c r="CP296" s="853"/>
      <c r="CQ296" s="853">
        <v>1</v>
      </c>
      <c r="CR296" s="834" t="s">
        <v>451</v>
      </c>
      <c r="CS296" s="834"/>
      <c r="CT296" s="853"/>
      <c r="CU296" s="834" t="s">
        <v>451</v>
      </c>
      <c r="CV296" s="834"/>
      <c r="CW296" s="853"/>
      <c r="CX296" s="853" t="s">
        <v>457</v>
      </c>
      <c r="CY296" s="853" t="s">
        <v>1167</v>
      </c>
      <c r="CZ296" s="853">
        <v>1700</v>
      </c>
      <c r="DA296" s="853" t="s">
        <v>451</v>
      </c>
      <c r="DB296" s="853"/>
      <c r="DC296" s="853"/>
      <c r="DD296" s="834" t="s">
        <v>451</v>
      </c>
      <c r="DE296" s="834"/>
      <c r="DF296" s="853"/>
      <c r="DG296" s="834" t="s">
        <v>451</v>
      </c>
      <c r="DH296" s="834"/>
      <c r="DI296" s="853"/>
      <c r="DJ296" s="834" t="s">
        <v>451</v>
      </c>
      <c r="DK296" s="834"/>
      <c r="DL296" s="853"/>
      <c r="DM296" s="834" t="s">
        <v>451</v>
      </c>
      <c r="DN296" s="834"/>
      <c r="DO296" s="853"/>
      <c r="DP296" s="834" t="s">
        <v>451</v>
      </c>
      <c r="DQ296" s="834"/>
      <c r="DR296" s="853"/>
      <c r="DS296" s="834" t="s">
        <v>451</v>
      </c>
      <c r="DT296" s="834"/>
      <c r="DU296" s="853"/>
      <c r="DV296" s="853" t="s">
        <v>451</v>
      </c>
      <c r="DW296" s="853"/>
      <c r="DX296" s="853"/>
      <c r="DY296" s="834" t="s">
        <v>451</v>
      </c>
      <c r="DZ296" s="834"/>
      <c r="EA296" s="853"/>
      <c r="EB296" s="834" t="s">
        <v>451</v>
      </c>
      <c r="EC296" s="834"/>
      <c r="ED296" s="853"/>
      <c r="EE296" s="834" t="s">
        <v>451</v>
      </c>
      <c r="EF296" s="834"/>
      <c r="EG296" s="853"/>
      <c r="EH296" s="853" t="s">
        <v>457</v>
      </c>
      <c r="EI296" s="972" t="s">
        <v>2538</v>
      </c>
      <c r="EJ296" s="853">
        <v>8</v>
      </c>
      <c r="EK296" s="834" t="s">
        <v>451</v>
      </c>
      <c r="EL296" s="834"/>
      <c r="EM296" s="853"/>
      <c r="EN296" s="972" t="s">
        <v>2539</v>
      </c>
      <c r="EO296" s="280" t="s">
        <v>2540</v>
      </c>
      <c r="EP296" s="834">
        <v>21</v>
      </c>
      <c r="EQ296" s="834" t="s">
        <v>451</v>
      </c>
      <c r="ER296" s="834" t="s">
        <v>451</v>
      </c>
      <c r="ES296" s="834" t="s">
        <v>2541</v>
      </c>
      <c r="ET296" s="834" t="s">
        <v>451</v>
      </c>
      <c r="EU296" s="834" t="s">
        <v>451</v>
      </c>
      <c r="EV296" s="834" t="s">
        <v>451</v>
      </c>
      <c r="EW296" s="834" t="s">
        <v>451</v>
      </c>
      <c r="EX296" s="834" t="s">
        <v>2542</v>
      </c>
      <c r="EY296" s="834">
        <v>1</v>
      </c>
      <c r="EZ296" s="834">
        <v>45</v>
      </c>
      <c r="FA296" s="972" t="s">
        <v>2543</v>
      </c>
      <c r="FB296" s="834" t="s">
        <v>2544</v>
      </c>
      <c r="FC296" s="877" t="s">
        <v>2545</v>
      </c>
      <c r="FD296" s="834" t="s">
        <v>2546</v>
      </c>
      <c r="FE296" s="834" t="s">
        <v>2547</v>
      </c>
      <c r="FF296" s="877" t="s">
        <v>2548</v>
      </c>
    </row>
    <row r="297" spans="5:162" ht="24" customHeight="1" x14ac:dyDescent="0.2">
      <c r="E297" s="1101" t="s">
        <v>8717</v>
      </c>
      <c r="F297" s="1101" t="s">
        <v>8687</v>
      </c>
      <c r="G297" s="847" t="s">
        <v>69</v>
      </c>
      <c r="H297" s="847" t="s">
        <v>157</v>
      </c>
      <c r="I297" s="847"/>
      <c r="J297" s="834" t="s">
        <v>1157</v>
      </c>
      <c r="K297" s="834" t="s">
        <v>2284</v>
      </c>
      <c r="L297" s="848">
        <v>2007</v>
      </c>
      <c r="M297" s="849">
        <v>43999</v>
      </c>
      <c r="N297" s="849">
        <v>44561</v>
      </c>
      <c r="O297" s="834" t="s">
        <v>2285</v>
      </c>
      <c r="P297" s="834"/>
      <c r="Q297" s="834" t="s">
        <v>2286</v>
      </c>
      <c r="R297" s="834" t="s">
        <v>2287</v>
      </c>
      <c r="S297" s="834" t="s">
        <v>481</v>
      </c>
      <c r="T297" s="834" t="s">
        <v>481</v>
      </c>
      <c r="U297" s="834" t="s">
        <v>2288</v>
      </c>
      <c r="V297" s="834" t="s">
        <v>2287</v>
      </c>
      <c r="W297" s="834" t="s">
        <v>481</v>
      </c>
      <c r="X297" s="834" t="s">
        <v>481</v>
      </c>
      <c r="Y297" s="834" t="s">
        <v>2289</v>
      </c>
      <c r="Z297" s="834" t="s">
        <v>2287</v>
      </c>
      <c r="AA297" s="834" t="s">
        <v>2290</v>
      </c>
      <c r="AB297" s="834" t="s">
        <v>2290</v>
      </c>
      <c r="AC297" s="834" t="s">
        <v>455</v>
      </c>
      <c r="AD297" s="834" t="s">
        <v>2291</v>
      </c>
      <c r="AE297" s="850">
        <f>SUM(AH297,AK297,AN297,AQ297,AT297)</f>
        <v>701.69700000000012</v>
      </c>
      <c r="AF297" s="850">
        <f t="shared" si="31"/>
        <v>701.69700000000012</v>
      </c>
      <c r="AG297" s="850">
        <f t="shared" si="32"/>
        <v>0</v>
      </c>
      <c r="AH297" s="850">
        <v>405.12400000000002</v>
      </c>
      <c r="AI297" s="851">
        <f>AH297/AE297</f>
        <v>0.57734891270733657</v>
      </c>
      <c r="AJ297" s="851">
        <f>AH297/153676.67775</f>
        <v>2.636210034804712E-3</v>
      </c>
      <c r="AK297" s="850">
        <v>194.065</v>
      </c>
      <c r="AL297" s="851">
        <f>AK297/AE297</f>
        <v>0.27656524112259273</v>
      </c>
      <c r="AM297" s="851"/>
      <c r="AN297" s="850">
        <v>26.948</v>
      </c>
      <c r="AO297" s="850"/>
      <c r="AP297" s="851">
        <f>AN297/AE297</f>
        <v>3.8404040490411101E-2</v>
      </c>
      <c r="AQ297" s="850">
        <v>75.56</v>
      </c>
      <c r="AR297" s="850"/>
      <c r="AS297" s="851">
        <f>AQ297/AE297</f>
        <v>0.10768180567965945</v>
      </c>
      <c r="AT297" s="850"/>
      <c r="AU297" s="851" t="s">
        <v>481</v>
      </c>
      <c r="AV297" s="834" t="s">
        <v>481</v>
      </c>
      <c r="AW297" s="834" t="s">
        <v>481</v>
      </c>
      <c r="AX297" s="834" t="s">
        <v>481</v>
      </c>
      <c r="AY297" s="834" t="s">
        <v>457</v>
      </c>
      <c r="AZ297" s="834" t="s">
        <v>2292</v>
      </c>
      <c r="BA297" s="834" t="s">
        <v>481</v>
      </c>
      <c r="BB297" s="834">
        <v>49.588000000000001</v>
      </c>
      <c r="BC297" s="857">
        <v>261.19</v>
      </c>
      <c r="BD297" s="851">
        <f>BC297/160434.63205</f>
        <v>1.6280150779327948E-3</v>
      </c>
      <c r="BE297" s="853"/>
      <c r="BF297" s="853">
        <v>299</v>
      </c>
      <c r="BG297" s="853">
        <v>299</v>
      </c>
      <c r="BH297" s="853"/>
      <c r="BI297" s="853">
        <v>28</v>
      </c>
      <c r="BJ297" s="853"/>
      <c r="BK297" s="853">
        <v>2</v>
      </c>
      <c r="BL297" s="853"/>
      <c r="BM297" s="853"/>
      <c r="BN297" s="853"/>
      <c r="BO297" s="853">
        <v>24</v>
      </c>
      <c r="BP297" s="853">
        <v>38</v>
      </c>
      <c r="BQ297" s="853"/>
      <c r="BR297" s="853"/>
      <c r="BS297" s="853">
        <v>186</v>
      </c>
      <c r="BT297" s="853">
        <v>13</v>
      </c>
      <c r="BU297" s="853"/>
      <c r="BV297" s="853"/>
      <c r="BW297" s="853"/>
      <c r="BX297" s="853"/>
      <c r="BY297" s="853"/>
      <c r="BZ297" s="853"/>
      <c r="CA297" s="853"/>
      <c r="CB297" s="853"/>
      <c r="CC297" s="854">
        <f>SUM(BH297:CB297)</f>
        <v>291</v>
      </c>
      <c r="CD297" s="855">
        <f t="shared" si="33"/>
        <v>291</v>
      </c>
      <c r="CE297" s="855">
        <f t="shared" si="34"/>
        <v>0</v>
      </c>
      <c r="CF297" s="850">
        <v>2022.75</v>
      </c>
      <c r="CG297" s="834" t="s">
        <v>2293</v>
      </c>
      <c r="CH297" s="834" t="s">
        <v>481</v>
      </c>
      <c r="CI297" s="851">
        <f>CF297/CJ297</f>
        <v>0.7242741682528907</v>
      </c>
      <c r="CJ297" s="850">
        <v>2792.7959999999998</v>
      </c>
      <c r="CK297" s="834" t="s">
        <v>2294</v>
      </c>
      <c r="CL297" s="834" t="s">
        <v>457</v>
      </c>
      <c r="CM297" s="834" t="s">
        <v>2295</v>
      </c>
      <c r="CN297" s="834" t="s">
        <v>2296</v>
      </c>
      <c r="CO297" s="853">
        <v>5</v>
      </c>
      <c r="CP297" s="853" t="s">
        <v>481</v>
      </c>
      <c r="CQ297" s="853" t="s">
        <v>481</v>
      </c>
      <c r="CR297" s="834" t="s">
        <v>457</v>
      </c>
      <c r="CS297" s="834" t="s">
        <v>2297</v>
      </c>
      <c r="CT297" s="853" t="s">
        <v>481</v>
      </c>
      <c r="CU297" s="834" t="s">
        <v>457</v>
      </c>
      <c r="CV297" s="834" t="s">
        <v>2298</v>
      </c>
      <c r="CW297" s="853" t="s">
        <v>481</v>
      </c>
      <c r="CX297" s="853" t="s">
        <v>451</v>
      </c>
      <c r="CY297" s="853" t="s">
        <v>481</v>
      </c>
      <c r="CZ297" s="853" t="s">
        <v>481</v>
      </c>
      <c r="DA297" s="853" t="s">
        <v>451</v>
      </c>
      <c r="DB297" s="853" t="s">
        <v>481</v>
      </c>
      <c r="DC297" s="853" t="s">
        <v>481</v>
      </c>
      <c r="DD297" s="853" t="s">
        <v>451</v>
      </c>
      <c r="DE297" s="853" t="s">
        <v>481</v>
      </c>
      <c r="DF297" s="853" t="s">
        <v>481</v>
      </c>
      <c r="DG297" s="853" t="s">
        <v>457</v>
      </c>
      <c r="DH297" s="853" t="s">
        <v>2299</v>
      </c>
      <c r="DI297" s="853">
        <v>301</v>
      </c>
      <c r="DJ297" s="834" t="s">
        <v>451</v>
      </c>
      <c r="DK297" s="834" t="s">
        <v>481</v>
      </c>
      <c r="DL297" s="853" t="s">
        <v>481</v>
      </c>
      <c r="DM297" s="834" t="s">
        <v>481</v>
      </c>
      <c r="DN297" s="834" t="s">
        <v>481</v>
      </c>
      <c r="DO297" s="853" t="s">
        <v>481</v>
      </c>
      <c r="DP297" s="834" t="s">
        <v>457</v>
      </c>
      <c r="DQ297" s="834" t="s">
        <v>2299</v>
      </c>
      <c r="DR297" s="853">
        <v>9260</v>
      </c>
      <c r="DS297" s="834" t="s">
        <v>457</v>
      </c>
      <c r="DT297" s="834" t="s">
        <v>2300</v>
      </c>
      <c r="DU297" s="853">
        <v>538713</v>
      </c>
      <c r="DV297" s="853" t="s">
        <v>451</v>
      </c>
      <c r="DW297" s="853" t="s">
        <v>481</v>
      </c>
      <c r="DX297" s="853" t="s">
        <v>481</v>
      </c>
      <c r="DY297" s="834" t="s">
        <v>451</v>
      </c>
      <c r="DZ297" s="834" t="s">
        <v>481</v>
      </c>
      <c r="EA297" s="853" t="s">
        <v>481</v>
      </c>
      <c r="EB297" s="834" t="s">
        <v>451</v>
      </c>
      <c r="EC297" s="834" t="s">
        <v>481</v>
      </c>
      <c r="ED297" s="853" t="s">
        <v>481</v>
      </c>
      <c r="EE297" s="834" t="s">
        <v>451</v>
      </c>
      <c r="EF297" s="834" t="s">
        <v>481</v>
      </c>
      <c r="EG297" s="853" t="s">
        <v>481</v>
      </c>
      <c r="EH297" s="853" t="s">
        <v>451</v>
      </c>
      <c r="EI297" s="853" t="s">
        <v>481</v>
      </c>
      <c r="EJ297" s="853" t="s">
        <v>481</v>
      </c>
      <c r="EK297" s="834" t="s">
        <v>481</v>
      </c>
      <c r="EL297" s="834" t="s">
        <v>481</v>
      </c>
      <c r="EM297" s="853" t="s">
        <v>481</v>
      </c>
      <c r="EN297" s="863">
        <v>1</v>
      </c>
      <c r="EO297" s="834" t="s">
        <v>481</v>
      </c>
      <c r="EP297" s="856">
        <v>32</v>
      </c>
      <c r="EQ297" s="834" t="s">
        <v>457</v>
      </c>
      <c r="ER297" s="834" t="s">
        <v>2301</v>
      </c>
      <c r="ES297" s="834" t="s">
        <v>2302</v>
      </c>
      <c r="ET297" s="834" t="s">
        <v>2303</v>
      </c>
      <c r="EU297" s="834" t="s">
        <v>2304</v>
      </c>
      <c r="EV297" s="834" t="s">
        <v>2305</v>
      </c>
      <c r="EW297" s="834" t="s">
        <v>2306</v>
      </c>
      <c r="EX297" s="834" t="s">
        <v>2307</v>
      </c>
      <c r="EY297" s="834">
        <v>288</v>
      </c>
      <c r="EZ297" s="834" t="s">
        <v>2308</v>
      </c>
      <c r="FA297" s="834" t="s">
        <v>2309</v>
      </c>
      <c r="FB297" s="958" t="s">
        <v>2310</v>
      </c>
      <c r="FC297" s="958" t="s">
        <v>2311</v>
      </c>
      <c r="FD297" s="834" t="s">
        <v>2312</v>
      </c>
      <c r="FE297" s="958" t="s">
        <v>2313</v>
      </c>
      <c r="FF297" s="958" t="s">
        <v>2314</v>
      </c>
    </row>
    <row r="298" spans="5:162" ht="39" customHeight="1" x14ac:dyDescent="0.2">
      <c r="E298" s="1101" t="s">
        <v>8723</v>
      </c>
      <c r="F298" s="1101" t="s">
        <v>8688</v>
      </c>
      <c r="G298" s="847" t="s">
        <v>69</v>
      </c>
      <c r="H298" s="847" t="s">
        <v>157</v>
      </c>
      <c r="I298" s="280" t="s">
        <v>3639</v>
      </c>
      <c r="J298" s="269" t="s">
        <v>3872</v>
      </c>
      <c r="K298" s="269" t="s">
        <v>689</v>
      </c>
      <c r="L298" s="269">
        <v>2021</v>
      </c>
      <c r="M298" s="870" t="s">
        <v>4074</v>
      </c>
      <c r="N298" s="870" t="s">
        <v>1540</v>
      </c>
      <c r="O298" s="269" t="s">
        <v>4338</v>
      </c>
      <c r="P298" s="269" t="s">
        <v>4533</v>
      </c>
      <c r="Q298" s="269" t="s">
        <v>4724</v>
      </c>
      <c r="R298" s="269" t="s">
        <v>4878</v>
      </c>
      <c r="S298" s="269" t="s">
        <v>5055</v>
      </c>
      <c r="T298" s="269" t="s">
        <v>5214</v>
      </c>
      <c r="U298" s="269"/>
      <c r="V298" s="269"/>
      <c r="W298" s="269"/>
      <c r="X298" s="269"/>
      <c r="Y298" s="269"/>
      <c r="Z298" s="269"/>
      <c r="AA298" s="269" t="s">
        <v>5538</v>
      </c>
      <c r="AB298" s="269" t="s">
        <v>5678</v>
      </c>
      <c r="AC298" s="269" t="s">
        <v>5791</v>
      </c>
      <c r="AD298" s="269" t="s">
        <v>5939</v>
      </c>
      <c r="AE298" s="871">
        <v>4.6500000000000004</v>
      </c>
      <c r="AF298" s="850">
        <f t="shared" si="31"/>
        <v>4.6500000000000004</v>
      </c>
      <c r="AG298" s="850">
        <f t="shared" si="32"/>
        <v>0</v>
      </c>
      <c r="AH298" s="269"/>
      <c r="AI298" s="269"/>
      <c r="AJ298" s="269"/>
      <c r="AK298" s="269">
        <v>3.95</v>
      </c>
      <c r="AL298" s="224">
        <v>0.84950000000000003</v>
      </c>
      <c r="AM298" s="224">
        <v>3.8E-3</v>
      </c>
      <c r="AN298" s="269"/>
      <c r="AO298" s="269">
        <v>0.28000000000000003</v>
      </c>
      <c r="AP298" s="224">
        <v>0.06</v>
      </c>
      <c r="AQ298" s="269"/>
      <c r="AR298" s="269">
        <v>0.42</v>
      </c>
      <c r="AS298" s="872">
        <v>0.09</v>
      </c>
      <c r="AT298" s="872"/>
      <c r="AU298" s="872"/>
      <c r="AV298" s="872"/>
      <c r="AW298" s="872"/>
      <c r="AX298" s="872"/>
      <c r="AY298" s="269" t="s">
        <v>457</v>
      </c>
      <c r="AZ298" s="269" t="s">
        <v>6038</v>
      </c>
      <c r="BA298" s="269" t="s">
        <v>4878</v>
      </c>
      <c r="BB298" s="269">
        <v>0.3</v>
      </c>
      <c r="BC298" s="269">
        <v>5</v>
      </c>
      <c r="BD298" s="872">
        <v>4.0000000000000001E-3</v>
      </c>
      <c r="BE298" s="269">
        <v>13</v>
      </c>
      <c r="BF298" s="269">
        <v>13</v>
      </c>
      <c r="BG298" s="269">
        <v>11</v>
      </c>
      <c r="BH298" s="269"/>
      <c r="BI298" s="269"/>
      <c r="BJ298" s="269"/>
      <c r="BK298" s="269"/>
      <c r="BL298" s="269"/>
      <c r="BM298" s="269"/>
      <c r="BN298" s="269">
        <v>1</v>
      </c>
      <c r="BO298" s="269">
        <v>2</v>
      </c>
      <c r="BP298" s="269">
        <v>1</v>
      </c>
      <c r="BQ298" s="269"/>
      <c r="BR298" s="269">
        <v>5</v>
      </c>
      <c r="BS298" s="269">
        <v>2</v>
      </c>
      <c r="BT298" s="269"/>
      <c r="BU298" s="269"/>
      <c r="BV298" s="269"/>
      <c r="BW298" s="269"/>
      <c r="BX298" s="269"/>
      <c r="BY298" s="269"/>
      <c r="BZ298" s="269"/>
      <c r="CA298" s="269"/>
      <c r="CB298" s="269"/>
      <c r="CC298" s="836">
        <v>11</v>
      </c>
      <c r="CD298" s="855">
        <f t="shared" si="33"/>
        <v>11</v>
      </c>
      <c r="CE298" s="855">
        <f t="shared" si="34"/>
        <v>0</v>
      </c>
      <c r="CF298" s="269">
        <v>7.0839999999999996</v>
      </c>
      <c r="CG298" s="269" t="s">
        <v>6221</v>
      </c>
      <c r="CH298" s="269" t="s">
        <v>4533</v>
      </c>
      <c r="CI298" s="872">
        <v>0.2114</v>
      </c>
      <c r="CJ298" s="269">
        <v>33.509</v>
      </c>
      <c r="CK298" s="269" t="s">
        <v>6370</v>
      </c>
      <c r="CL298" s="269" t="s">
        <v>451</v>
      </c>
      <c r="CM298" s="269"/>
      <c r="CN298" s="269"/>
      <c r="CO298" s="269"/>
      <c r="CP298" s="269"/>
      <c r="CQ298" s="269">
        <v>1</v>
      </c>
      <c r="CR298" s="269" t="s">
        <v>451</v>
      </c>
      <c r="CS298" s="269"/>
      <c r="CT298" s="269"/>
      <c r="CU298" s="269" t="s">
        <v>457</v>
      </c>
      <c r="CV298" s="269" t="s">
        <v>6585</v>
      </c>
      <c r="CW298" s="269">
        <v>166</v>
      </c>
      <c r="CX298" s="269" t="s">
        <v>451</v>
      </c>
      <c r="CY298" s="269"/>
      <c r="CZ298" s="269"/>
      <c r="DA298" s="269" t="s">
        <v>451</v>
      </c>
      <c r="DB298" s="269"/>
      <c r="DC298" s="269"/>
      <c r="DD298" s="269" t="s">
        <v>451</v>
      </c>
      <c r="DE298" s="269"/>
      <c r="DF298" s="269"/>
      <c r="DG298" s="269" t="s">
        <v>451</v>
      </c>
      <c r="DH298" s="269"/>
      <c r="DI298" s="269"/>
      <c r="DJ298" s="269" t="s">
        <v>451</v>
      </c>
      <c r="DK298" s="269"/>
      <c r="DL298" s="269"/>
      <c r="DM298" s="269"/>
      <c r="DN298" s="269"/>
      <c r="DO298" s="269"/>
      <c r="DP298" s="269" t="s">
        <v>451</v>
      </c>
      <c r="DQ298" s="269"/>
      <c r="DR298" s="269"/>
      <c r="DS298" s="269" t="s">
        <v>457</v>
      </c>
      <c r="DT298" s="269" t="s">
        <v>463</v>
      </c>
      <c r="DU298" s="269">
        <v>874</v>
      </c>
      <c r="DV298" s="269" t="s">
        <v>451</v>
      </c>
      <c r="DW298" s="269"/>
      <c r="DX298" s="269"/>
      <c r="DY298" s="269" t="s">
        <v>451</v>
      </c>
      <c r="DZ298" s="269"/>
      <c r="EA298" s="269"/>
      <c r="EB298" s="269" t="s">
        <v>451</v>
      </c>
      <c r="EC298" s="269"/>
      <c r="ED298" s="269"/>
      <c r="EE298" s="269" t="s">
        <v>451</v>
      </c>
      <c r="EF298" s="269"/>
      <c r="EG298" s="269"/>
      <c r="EH298" s="269" t="s">
        <v>451</v>
      </c>
      <c r="EI298" s="269"/>
      <c r="EJ298" s="269"/>
      <c r="EK298" s="269"/>
      <c r="EL298" s="269"/>
      <c r="EM298" s="269"/>
      <c r="EN298" s="269"/>
      <c r="EO298" s="269"/>
      <c r="EP298" s="269"/>
      <c r="EQ298" s="269" t="s">
        <v>451</v>
      </c>
      <c r="ER298" s="269"/>
      <c r="ES298" s="269" t="s">
        <v>7036</v>
      </c>
      <c r="ET298" s="269" t="s">
        <v>7165</v>
      </c>
      <c r="EU298" s="269"/>
      <c r="EV298" s="269" t="s">
        <v>7165</v>
      </c>
      <c r="EW298" s="269" t="s">
        <v>7407</v>
      </c>
      <c r="EX298" s="269" t="s">
        <v>7490</v>
      </c>
      <c r="EY298" s="269">
        <v>2</v>
      </c>
      <c r="EZ298" s="269">
        <v>73</v>
      </c>
      <c r="FA298" s="269" t="s">
        <v>7702</v>
      </c>
      <c r="FB298" s="269" t="s">
        <v>7933</v>
      </c>
      <c r="FC298" s="269" t="s">
        <v>8175</v>
      </c>
      <c r="FD298" s="269"/>
      <c r="FE298" s="269"/>
      <c r="FF298" s="269"/>
    </row>
    <row r="299" spans="5:162" ht="39" customHeight="1" x14ac:dyDescent="0.2">
      <c r="E299" s="1101" t="s">
        <v>8723</v>
      </c>
      <c r="F299" s="1101" t="s">
        <v>8688</v>
      </c>
      <c r="G299" s="847" t="s">
        <v>69</v>
      </c>
      <c r="H299" s="847" t="s">
        <v>157</v>
      </c>
      <c r="I299" s="280" t="s">
        <v>3640</v>
      </c>
      <c r="J299" s="269" t="s">
        <v>3873</v>
      </c>
      <c r="K299" s="269" t="s">
        <v>1412</v>
      </c>
      <c r="L299" s="269" t="s">
        <v>3988</v>
      </c>
      <c r="M299" s="870" t="s">
        <v>4075</v>
      </c>
      <c r="N299" s="870" t="s">
        <v>4170</v>
      </c>
      <c r="O299" s="269" t="s">
        <v>4339</v>
      </c>
      <c r="P299" s="269" t="s">
        <v>4534</v>
      </c>
      <c r="Q299" s="269" t="s">
        <v>4725</v>
      </c>
      <c r="R299" s="269" t="s">
        <v>4534</v>
      </c>
      <c r="S299" s="269" t="s">
        <v>451</v>
      </c>
      <c r="T299" s="269"/>
      <c r="U299" s="269" t="s">
        <v>451</v>
      </c>
      <c r="V299" s="269"/>
      <c r="W299" s="269"/>
      <c r="X299" s="269"/>
      <c r="Y299" s="269"/>
      <c r="Z299" s="269"/>
      <c r="AA299" s="269" t="s">
        <v>5539</v>
      </c>
      <c r="AB299" s="269" t="s">
        <v>5679</v>
      </c>
      <c r="AC299" s="269" t="s">
        <v>5792</v>
      </c>
      <c r="AD299" s="269" t="s">
        <v>5940</v>
      </c>
      <c r="AE299" s="871">
        <v>2.6269999999999998</v>
      </c>
      <c r="AF299" s="850">
        <f t="shared" si="31"/>
        <v>2.6270000000000002</v>
      </c>
      <c r="AG299" s="850">
        <f t="shared" si="32"/>
        <v>0</v>
      </c>
      <c r="AH299" s="269"/>
      <c r="AI299" s="269"/>
      <c r="AJ299" s="269"/>
      <c r="AK299" s="269">
        <v>2.4750000000000001</v>
      </c>
      <c r="AL299" s="224">
        <v>0.94210000000000005</v>
      </c>
      <c r="AM299" s="224">
        <v>3.8E-3</v>
      </c>
      <c r="AN299" s="269">
        <v>4.4999999999999998E-2</v>
      </c>
      <c r="AO299" s="269">
        <v>0</v>
      </c>
      <c r="AP299" s="224">
        <v>1.7100000000000001E-2</v>
      </c>
      <c r="AQ299" s="269">
        <v>0.107</v>
      </c>
      <c r="AR299" s="269">
        <v>0</v>
      </c>
      <c r="AS299" s="872">
        <v>4.07E-2</v>
      </c>
      <c r="AT299" s="872"/>
      <c r="AU299" s="872"/>
      <c r="AV299" s="872"/>
      <c r="AW299" s="872"/>
      <c r="AX299" s="872"/>
      <c r="AY299" s="269" t="s">
        <v>457</v>
      </c>
      <c r="AZ299" s="269" t="s">
        <v>6039</v>
      </c>
      <c r="BA299" s="269"/>
      <c r="BB299" s="269">
        <v>0.14000000000000001</v>
      </c>
      <c r="BC299" s="269">
        <v>4</v>
      </c>
      <c r="BD299" s="269">
        <v>0.6</v>
      </c>
      <c r="BE299" s="269">
        <v>6</v>
      </c>
      <c r="BF299" s="269">
        <v>4</v>
      </c>
      <c r="BG299" s="269">
        <v>4</v>
      </c>
      <c r="BH299" s="269"/>
      <c r="BI299" s="269">
        <v>2</v>
      </c>
      <c r="BJ299" s="269"/>
      <c r="BK299" s="269"/>
      <c r="BL299" s="269"/>
      <c r="BM299" s="269"/>
      <c r="BN299" s="269"/>
      <c r="BO299" s="269"/>
      <c r="BP299" s="269">
        <v>1</v>
      </c>
      <c r="BQ299" s="269"/>
      <c r="BR299" s="269"/>
      <c r="BS299" s="269"/>
      <c r="BT299" s="269">
        <v>1</v>
      </c>
      <c r="BU299" s="269"/>
      <c r="BV299" s="269"/>
      <c r="BW299" s="269"/>
      <c r="BX299" s="269"/>
      <c r="BY299" s="269"/>
      <c r="BZ299" s="269"/>
      <c r="CA299" s="269"/>
      <c r="CB299" s="269"/>
      <c r="CC299" s="269">
        <v>4</v>
      </c>
      <c r="CD299" s="855">
        <f t="shared" si="33"/>
        <v>4</v>
      </c>
      <c r="CE299" s="855">
        <f t="shared" si="34"/>
        <v>0</v>
      </c>
      <c r="CF299" s="269">
        <v>3.347</v>
      </c>
      <c r="CG299" s="269" t="s">
        <v>451</v>
      </c>
      <c r="CH299" s="269"/>
      <c r="CI299" s="269">
        <v>9.89</v>
      </c>
      <c r="CJ299" s="269">
        <v>33.831000000000003</v>
      </c>
      <c r="CK299" s="269" t="s">
        <v>6370</v>
      </c>
      <c r="CL299" s="269" t="s">
        <v>451</v>
      </c>
      <c r="CM299" s="269"/>
      <c r="CN299" s="269"/>
      <c r="CO299" s="269"/>
      <c r="CP299" s="269"/>
      <c r="CQ299" s="269"/>
      <c r="CR299" s="269" t="s">
        <v>457</v>
      </c>
      <c r="CS299" s="269" t="s">
        <v>1553</v>
      </c>
      <c r="CT299" s="269">
        <v>754</v>
      </c>
      <c r="CU299" s="269" t="s">
        <v>451</v>
      </c>
      <c r="CV299" s="269"/>
      <c r="CW299" s="269"/>
      <c r="CX299" s="269" t="s">
        <v>451</v>
      </c>
      <c r="CY299" s="269"/>
      <c r="CZ299" s="269"/>
      <c r="DA299" s="269" t="s">
        <v>451</v>
      </c>
      <c r="DB299" s="269"/>
      <c r="DC299" s="269"/>
      <c r="DD299" s="269" t="s">
        <v>451</v>
      </c>
      <c r="DE299" s="269"/>
      <c r="DF299" s="269"/>
      <c r="DG299" s="269" t="s">
        <v>451</v>
      </c>
      <c r="DH299" s="269"/>
      <c r="DI299" s="269"/>
      <c r="DJ299" s="269" t="s">
        <v>451</v>
      </c>
      <c r="DK299" s="269"/>
      <c r="DL299" s="269"/>
      <c r="DM299" s="269"/>
      <c r="DN299" s="269"/>
      <c r="DO299" s="269"/>
      <c r="DP299" s="269" t="s">
        <v>451</v>
      </c>
      <c r="DQ299" s="269"/>
      <c r="DR299" s="269"/>
      <c r="DS299" s="269" t="s">
        <v>457</v>
      </c>
      <c r="DT299" s="269" t="s">
        <v>789</v>
      </c>
      <c r="DU299" s="269">
        <v>754</v>
      </c>
      <c r="DV299" s="269" t="s">
        <v>451</v>
      </c>
      <c r="DW299" s="269"/>
      <c r="DX299" s="269"/>
      <c r="DY299" s="269" t="s">
        <v>451</v>
      </c>
      <c r="DZ299" s="269"/>
      <c r="EA299" s="269"/>
      <c r="EB299" s="269" t="s">
        <v>451</v>
      </c>
      <c r="EC299" s="269"/>
      <c r="ED299" s="269"/>
      <c r="EE299" s="269" t="s">
        <v>451</v>
      </c>
      <c r="EF299" s="269"/>
      <c r="EG299" s="269"/>
      <c r="EH299" s="269" t="s">
        <v>451</v>
      </c>
      <c r="EI299" s="269"/>
      <c r="EJ299" s="269"/>
      <c r="EK299" s="269"/>
      <c r="EL299" s="269"/>
      <c r="EM299" s="269"/>
      <c r="EN299" s="269"/>
      <c r="EO299" s="269"/>
      <c r="EP299" s="269"/>
      <c r="EQ299" s="269" t="s">
        <v>451</v>
      </c>
      <c r="ER299" s="269"/>
      <c r="ES299" s="269" t="s">
        <v>7037</v>
      </c>
      <c r="ET299" s="269"/>
      <c r="EU299" s="269"/>
      <c r="EV299" s="269"/>
      <c r="EW299" s="269" t="s">
        <v>451</v>
      </c>
      <c r="EX299" s="269"/>
      <c r="EY299" s="269"/>
      <c r="EZ299" s="269"/>
      <c r="FA299" s="269" t="s">
        <v>7703</v>
      </c>
      <c r="FB299" s="269" t="s">
        <v>7934</v>
      </c>
      <c r="FC299" s="269" t="s">
        <v>8176</v>
      </c>
      <c r="FD299" s="269"/>
      <c r="FE299" s="269"/>
      <c r="FF299" s="269"/>
    </row>
    <row r="300" spans="5:162" ht="39" customHeight="1" x14ac:dyDescent="0.2">
      <c r="E300" s="1101" t="s">
        <v>8723</v>
      </c>
      <c r="F300" s="1101" t="s">
        <v>8688</v>
      </c>
      <c r="G300" s="847" t="s">
        <v>69</v>
      </c>
      <c r="H300" s="847" t="s">
        <v>157</v>
      </c>
      <c r="I300" s="280" t="s">
        <v>3641</v>
      </c>
      <c r="J300" s="269" t="s">
        <v>3874</v>
      </c>
      <c r="K300" s="269" t="s">
        <v>3961</v>
      </c>
      <c r="L300" s="269">
        <v>2021</v>
      </c>
      <c r="M300" s="870">
        <v>44393</v>
      </c>
      <c r="N300" s="870">
        <v>44561</v>
      </c>
      <c r="O300" s="269" t="s">
        <v>4340</v>
      </c>
      <c r="P300" s="269" t="s">
        <v>4535</v>
      </c>
      <c r="Q300" s="269" t="s">
        <v>4726</v>
      </c>
      <c r="R300" s="269" t="s">
        <v>4879</v>
      </c>
      <c r="S300" s="269" t="s">
        <v>5056</v>
      </c>
      <c r="T300" s="269" t="s">
        <v>5215</v>
      </c>
      <c r="U300" s="269"/>
      <c r="V300" s="269"/>
      <c r="W300" s="269"/>
      <c r="X300" s="269"/>
      <c r="Y300" s="269"/>
      <c r="Z300" s="269"/>
      <c r="AA300" s="269" t="s">
        <v>5540</v>
      </c>
      <c r="AB300" s="269" t="s">
        <v>5680</v>
      </c>
      <c r="AC300" s="269" t="s">
        <v>5793</v>
      </c>
      <c r="AD300" s="269" t="s">
        <v>5941</v>
      </c>
      <c r="AE300" s="871">
        <v>4.875</v>
      </c>
      <c r="AF300" s="850">
        <f t="shared" si="31"/>
        <v>4.875</v>
      </c>
      <c r="AG300" s="850">
        <f t="shared" si="32"/>
        <v>0</v>
      </c>
      <c r="AH300" s="269"/>
      <c r="AI300" s="269"/>
      <c r="AJ300" s="269"/>
      <c r="AK300" s="269">
        <v>4.5069999999999997</v>
      </c>
      <c r="AL300" s="224">
        <v>0.92449999999999999</v>
      </c>
      <c r="AM300" s="224">
        <v>1E-3</v>
      </c>
      <c r="AN300" s="269"/>
      <c r="AO300" s="269">
        <v>0.105</v>
      </c>
      <c r="AP300" s="224">
        <v>2.1499999999999998E-2</v>
      </c>
      <c r="AQ300" s="269"/>
      <c r="AR300" s="269">
        <v>0.26300000000000001</v>
      </c>
      <c r="AS300" s="269">
        <v>5.3999999999999999E-2</v>
      </c>
      <c r="AT300" s="269"/>
      <c r="AU300" s="269"/>
      <c r="AV300" s="269"/>
      <c r="AW300" s="269"/>
      <c r="AX300" s="269"/>
      <c r="AY300" s="269"/>
      <c r="AZ300" s="269" t="s">
        <v>6040</v>
      </c>
      <c r="BA300" s="269" t="s">
        <v>6096</v>
      </c>
      <c r="BB300" s="269">
        <v>0.16300000000000001</v>
      </c>
      <c r="BC300" s="269">
        <v>11</v>
      </c>
      <c r="BD300" s="269">
        <v>1.8E-3</v>
      </c>
      <c r="BE300" s="269">
        <v>41</v>
      </c>
      <c r="BF300" s="269">
        <v>6</v>
      </c>
      <c r="BG300" s="269">
        <v>6</v>
      </c>
      <c r="BH300" s="269"/>
      <c r="BI300" s="269">
        <v>3</v>
      </c>
      <c r="BJ300" s="269"/>
      <c r="BK300" s="269"/>
      <c r="BL300" s="269"/>
      <c r="BM300" s="269"/>
      <c r="BN300" s="269"/>
      <c r="BO300" s="269">
        <v>1</v>
      </c>
      <c r="BP300" s="269">
        <v>1</v>
      </c>
      <c r="BQ300" s="269"/>
      <c r="BR300" s="269">
        <v>1</v>
      </c>
      <c r="BS300" s="269"/>
      <c r="BT300" s="269"/>
      <c r="BU300" s="269"/>
      <c r="BV300" s="269"/>
      <c r="BW300" s="269"/>
      <c r="BX300" s="269"/>
      <c r="BY300" s="269"/>
      <c r="BZ300" s="269"/>
      <c r="CA300" s="269"/>
      <c r="CB300" s="269"/>
      <c r="CC300" s="269">
        <v>6</v>
      </c>
      <c r="CD300" s="855">
        <f t="shared" si="33"/>
        <v>6</v>
      </c>
      <c r="CE300" s="855">
        <f t="shared" si="34"/>
        <v>0</v>
      </c>
      <c r="CF300" s="269">
        <v>9.0449999999999999</v>
      </c>
      <c r="CG300" s="269" t="s">
        <v>6222</v>
      </c>
      <c r="CH300" s="269"/>
      <c r="CI300" s="269">
        <v>5.5500000000000001E-2</v>
      </c>
      <c r="CJ300" s="269">
        <v>162.98099999999999</v>
      </c>
      <c r="CK300" s="269" t="s">
        <v>2294</v>
      </c>
      <c r="CL300" s="269" t="s">
        <v>451</v>
      </c>
      <c r="CM300" s="269"/>
      <c r="CN300" s="269"/>
      <c r="CO300" s="269"/>
      <c r="CP300" s="269"/>
      <c r="CQ300" s="269">
        <v>25</v>
      </c>
      <c r="CR300" s="269" t="s">
        <v>457</v>
      </c>
      <c r="CS300" s="269" t="s">
        <v>1553</v>
      </c>
      <c r="CT300" s="269">
        <v>323</v>
      </c>
      <c r="CU300" s="269" t="s">
        <v>457</v>
      </c>
      <c r="CV300" s="269" t="s">
        <v>6520</v>
      </c>
      <c r="CW300" s="269">
        <v>512</v>
      </c>
      <c r="CX300" s="269" t="s">
        <v>451</v>
      </c>
      <c r="CY300" s="269"/>
      <c r="CZ300" s="269"/>
      <c r="DA300" s="269" t="s">
        <v>451</v>
      </c>
      <c r="DB300" s="269"/>
      <c r="DC300" s="269"/>
      <c r="DD300" s="269" t="s">
        <v>457</v>
      </c>
      <c r="DE300" s="269" t="s">
        <v>6520</v>
      </c>
      <c r="DF300" s="269">
        <v>18</v>
      </c>
      <c r="DG300" s="269" t="s">
        <v>451</v>
      </c>
      <c r="DH300" s="269"/>
      <c r="DI300" s="269"/>
      <c r="DJ300" s="269" t="s">
        <v>451</v>
      </c>
      <c r="DK300" s="269"/>
      <c r="DL300" s="269"/>
      <c r="DM300" s="269"/>
      <c r="DN300" s="269"/>
      <c r="DO300" s="269"/>
      <c r="DP300" s="269" t="s">
        <v>451</v>
      </c>
      <c r="DQ300" s="269"/>
      <c r="DR300" s="269"/>
      <c r="DS300" s="269" t="s">
        <v>451</v>
      </c>
      <c r="DT300" s="269"/>
      <c r="DU300" s="269"/>
      <c r="DV300" s="269" t="s">
        <v>451</v>
      </c>
      <c r="DW300" s="269"/>
      <c r="DX300" s="269"/>
      <c r="DY300" s="269" t="s">
        <v>451</v>
      </c>
      <c r="DZ300" s="269"/>
      <c r="EA300" s="269"/>
      <c r="EB300" s="269" t="s">
        <v>451</v>
      </c>
      <c r="EC300" s="269"/>
      <c r="ED300" s="269"/>
      <c r="EE300" s="269" t="s">
        <v>451</v>
      </c>
      <c r="EF300" s="269"/>
      <c r="EG300" s="269"/>
      <c r="EH300" s="269" t="s">
        <v>457</v>
      </c>
      <c r="EI300" s="269" t="s">
        <v>6898</v>
      </c>
      <c r="EJ300" s="269">
        <v>8</v>
      </c>
      <c r="EK300" s="269"/>
      <c r="EL300" s="269"/>
      <c r="EM300" s="269"/>
      <c r="EN300" s="269"/>
      <c r="EO300" s="269"/>
      <c r="EP300" s="269"/>
      <c r="EQ300" s="269" t="s">
        <v>451</v>
      </c>
      <c r="ER300" s="269"/>
      <c r="ES300" s="269"/>
      <c r="ET300" s="269" t="s">
        <v>7166</v>
      </c>
      <c r="EU300" s="269" t="s">
        <v>7231</v>
      </c>
      <c r="EV300" s="269" t="s">
        <v>7327</v>
      </c>
      <c r="EW300" s="269" t="s">
        <v>7408</v>
      </c>
      <c r="EX300" s="269" t="s">
        <v>7491</v>
      </c>
      <c r="EY300" s="269">
        <v>29</v>
      </c>
      <c r="EZ300" s="269">
        <v>715</v>
      </c>
      <c r="FA300" s="269" t="s">
        <v>7704</v>
      </c>
      <c r="FB300" s="269" t="s">
        <v>7935</v>
      </c>
      <c r="FC300" s="269" t="s">
        <v>8177</v>
      </c>
      <c r="FD300" s="269"/>
      <c r="FE300" s="269"/>
      <c r="FF300" s="269"/>
    </row>
    <row r="301" spans="5:162" ht="39" customHeight="1" x14ac:dyDescent="0.2">
      <c r="E301" s="1101" t="s">
        <v>8722</v>
      </c>
      <c r="F301" s="1101" t="s">
        <v>8688</v>
      </c>
      <c r="G301" s="847" t="s">
        <v>69</v>
      </c>
      <c r="H301" s="847" t="s">
        <v>157</v>
      </c>
      <c r="I301" s="280" t="s">
        <v>3641</v>
      </c>
      <c r="J301" s="269" t="s">
        <v>3875</v>
      </c>
      <c r="K301" s="269" t="s">
        <v>3875</v>
      </c>
      <c r="L301" s="269">
        <v>2020</v>
      </c>
      <c r="M301" s="870">
        <v>44210</v>
      </c>
      <c r="N301" s="870">
        <v>44559</v>
      </c>
      <c r="O301" s="269"/>
      <c r="P301" s="269"/>
      <c r="Q301" s="269" t="s">
        <v>4727</v>
      </c>
      <c r="R301" s="269" t="s">
        <v>4880</v>
      </c>
      <c r="S301" s="269" t="s">
        <v>5057</v>
      </c>
      <c r="T301" s="269" t="s">
        <v>5216</v>
      </c>
      <c r="U301" s="269"/>
      <c r="V301" s="269"/>
      <c r="W301" s="269"/>
      <c r="X301" s="269"/>
      <c r="Y301" s="269"/>
      <c r="Z301" s="269"/>
      <c r="AA301" s="269" t="s">
        <v>5540</v>
      </c>
      <c r="AB301" s="269" t="s">
        <v>5681</v>
      </c>
      <c r="AC301" s="269" t="s">
        <v>5756</v>
      </c>
      <c r="AD301" s="269" t="s">
        <v>5681</v>
      </c>
      <c r="AE301" s="871">
        <v>7.9340000000000002</v>
      </c>
      <c r="AF301" s="850">
        <f t="shared" si="31"/>
        <v>7.9340000000000002</v>
      </c>
      <c r="AG301" s="850">
        <f t="shared" si="32"/>
        <v>0</v>
      </c>
      <c r="AH301" s="269"/>
      <c r="AI301" s="269"/>
      <c r="AJ301" s="269"/>
      <c r="AK301" s="269">
        <v>7.9340000000000002</v>
      </c>
      <c r="AL301" s="224">
        <v>1</v>
      </c>
      <c r="AM301" s="224">
        <v>1.6993034012626335E-3</v>
      </c>
      <c r="AN301" s="269">
        <v>0</v>
      </c>
      <c r="AO301" s="269">
        <v>0</v>
      </c>
      <c r="AP301" s="224" t="s">
        <v>481</v>
      </c>
      <c r="AQ301" s="269">
        <v>0</v>
      </c>
      <c r="AR301" s="269">
        <v>0</v>
      </c>
      <c r="AS301" s="269" t="s">
        <v>481</v>
      </c>
      <c r="AT301" s="269"/>
      <c r="AU301" s="269"/>
      <c r="AV301" s="269"/>
      <c r="AW301" s="269"/>
      <c r="AX301" s="269"/>
      <c r="AY301" s="269" t="s">
        <v>451</v>
      </c>
      <c r="AZ301" s="269"/>
      <c r="BA301" s="269"/>
      <c r="BB301" s="269">
        <v>0</v>
      </c>
      <c r="BC301" s="269">
        <v>6</v>
      </c>
      <c r="BD301" s="269">
        <v>1E-3</v>
      </c>
      <c r="BE301" s="269">
        <v>40</v>
      </c>
      <c r="BF301" s="269">
        <v>40</v>
      </c>
      <c r="BG301" s="269">
        <v>8</v>
      </c>
      <c r="BH301" s="269"/>
      <c r="BI301" s="269">
        <v>4</v>
      </c>
      <c r="BJ301" s="269"/>
      <c r="BK301" s="269"/>
      <c r="BL301" s="269"/>
      <c r="BM301" s="269"/>
      <c r="BN301" s="269"/>
      <c r="BO301" s="269"/>
      <c r="BP301" s="269">
        <v>1</v>
      </c>
      <c r="BQ301" s="269"/>
      <c r="BR301" s="269">
        <v>3</v>
      </c>
      <c r="BS301" s="269"/>
      <c r="BT301" s="269"/>
      <c r="BU301" s="269"/>
      <c r="BV301" s="269"/>
      <c r="BW301" s="269"/>
      <c r="BX301" s="269"/>
      <c r="BY301" s="269"/>
      <c r="BZ301" s="269"/>
      <c r="CA301" s="269"/>
      <c r="CB301" s="269"/>
      <c r="CC301" s="269">
        <v>8</v>
      </c>
      <c r="CD301" s="855">
        <f t="shared" si="33"/>
        <v>8</v>
      </c>
      <c r="CE301" s="855">
        <f t="shared" si="34"/>
        <v>0</v>
      </c>
      <c r="CF301" s="269">
        <v>22.806999999999999</v>
      </c>
      <c r="CG301" s="269"/>
      <c r="CH301" s="269"/>
      <c r="CI301" s="269">
        <v>13.993655702198415</v>
      </c>
      <c r="CJ301" s="269">
        <v>162.98099999999999</v>
      </c>
      <c r="CK301" s="269" t="s">
        <v>6371</v>
      </c>
      <c r="CL301" s="269" t="s">
        <v>451</v>
      </c>
      <c r="CM301" s="269"/>
      <c r="CN301" s="269"/>
      <c r="CO301" s="269"/>
      <c r="CP301" s="269"/>
      <c r="CQ301" s="269">
        <v>10</v>
      </c>
      <c r="CR301" s="269" t="s">
        <v>457</v>
      </c>
      <c r="CS301" s="269"/>
      <c r="CT301" s="269">
        <v>1209</v>
      </c>
      <c r="CU301" s="269" t="s">
        <v>451</v>
      </c>
      <c r="CV301" s="269"/>
      <c r="CW301" s="269"/>
      <c r="CX301" s="269" t="s">
        <v>451</v>
      </c>
      <c r="CY301" s="269"/>
      <c r="CZ301" s="269"/>
      <c r="DA301" s="269" t="s">
        <v>451</v>
      </c>
      <c r="DB301" s="269"/>
      <c r="DC301" s="269"/>
      <c r="DD301" s="269" t="s">
        <v>451</v>
      </c>
      <c r="DE301" s="269"/>
      <c r="DF301" s="269"/>
      <c r="DG301" s="269" t="s">
        <v>451</v>
      </c>
      <c r="DH301" s="269"/>
      <c r="DI301" s="269"/>
      <c r="DJ301" s="269" t="s">
        <v>457</v>
      </c>
      <c r="DK301" s="269" t="s">
        <v>6689</v>
      </c>
      <c r="DL301" s="269"/>
      <c r="DM301" s="269"/>
      <c r="DN301" s="269"/>
      <c r="DO301" s="269"/>
      <c r="DP301" s="269" t="s">
        <v>451</v>
      </c>
      <c r="DQ301" s="269"/>
      <c r="DR301" s="269"/>
      <c r="DS301" s="269" t="s">
        <v>451</v>
      </c>
      <c r="DT301" s="269"/>
      <c r="DU301" s="269"/>
      <c r="DV301" s="269" t="s">
        <v>451</v>
      </c>
      <c r="DW301" s="269"/>
      <c r="DX301" s="269"/>
      <c r="DY301" s="269" t="s">
        <v>451</v>
      </c>
      <c r="DZ301" s="269"/>
      <c r="EA301" s="269"/>
      <c r="EB301" s="269" t="s">
        <v>451</v>
      </c>
      <c r="EC301" s="269"/>
      <c r="ED301" s="269"/>
      <c r="EE301" s="269" t="s">
        <v>457</v>
      </c>
      <c r="EF301" s="269" t="s">
        <v>1557</v>
      </c>
      <c r="EG301" s="269">
        <v>37</v>
      </c>
      <c r="EH301" s="269" t="s">
        <v>451</v>
      </c>
      <c r="EI301" s="269"/>
      <c r="EJ301" s="269"/>
      <c r="EK301" s="269"/>
      <c r="EL301" s="269"/>
      <c r="EM301" s="269"/>
      <c r="EN301" s="269"/>
      <c r="EO301" s="269"/>
      <c r="EP301" s="269"/>
      <c r="EQ301" s="269" t="s">
        <v>451</v>
      </c>
      <c r="ER301" s="269"/>
      <c r="ES301" s="269" t="s">
        <v>451</v>
      </c>
      <c r="ET301" s="269"/>
      <c r="EU301" s="269"/>
      <c r="EV301" s="269"/>
      <c r="EW301" s="269"/>
      <c r="EX301" s="269" t="s">
        <v>451</v>
      </c>
      <c r="EY301" s="269" t="s">
        <v>451</v>
      </c>
      <c r="EZ301" s="269" t="s">
        <v>451</v>
      </c>
      <c r="FA301" s="269" t="s">
        <v>7704</v>
      </c>
      <c r="FB301" s="269" t="s">
        <v>7935</v>
      </c>
      <c r="FC301" s="269" t="s">
        <v>8177</v>
      </c>
      <c r="FD301" s="269"/>
      <c r="FE301" s="269"/>
      <c r="FF301" s="269"/>
    </row>
    <row r="302" spans="5:162" ht="39" customHeight="1" x14ac:dyDescent="0.2">
      <c r="E302" s="1101" t="s">
        <v>8733</v>
      </c>
      <c r="F302" s="1101" t="s">
        <v>8688</v>
      </c>
      <c r="G302" s="847" t="s">
        <v>69</v>
      </c>
      <c r="H302" s="847" t="s">
        <v>157</v>
      </c>
      <c r="I302" s="280" t="s">
        <v>3642</v>
      </c>
      <c r="J302" s="269" t="s">
        <v>3876</v>
      </c>
      <c r="K302" s="269" t="s">
        <v>481</v>
      </c>
      <c r="L302" s="269">
        <v>2021</v>
      </c>
      <c r="M302" s="870" t="s">
        <v>663</v>
      </c>
      <c r="N302" s="870" t="s">
        <v>852</v>
      </c>
      <c r="O302" s="269" t="s">
        <v>481</v>
      </c>
      <c r="P302" s="269" t="s">
        <v>481</v>
      </c>
      <c r="Q302" s="269" t="s">
        <v>4728</v>
      </c>
      <c r="R302" s="269" t="s">
        <v>4881</v>
      </c>
      <c r="S302" s="269" t="s">
        <v>5058</v>
      </c>
      <c r="T302" s="269" t="s">
        <v>5217</v>
      </c>
      <c r="U302" s="269" t="s">
        <v>481</v>
      </c>
      <c r="V302" s="269" t="s">
        <v>481</v>
      </c>
      <c r="W302" s="269"/>
      <c r="X302" s="269"/>
      <c r="Y302" s="269"/>
      <c r="Z302" s="269"/>
      <c r="AA302" s="269" t="s">
        <v>5541</v>
      </c>
      <c r="AB302" s="269" t="s">
        <v>5682</v>
      </c>
      <c r="AC302" s="269" t="s">
        <v>455</v>
      </c>
      <c r="AD302" s="269" t="s">
        <v>5942</v>
      </c>
      <c r="AE302" s="871">
        <v>2.5299999999999998</v>
      </c>
      <c r="AF302" s="850">
        <f t="shared" si="31"/>
        <v>2.5300000000000002</v>
      </c>
      <c r="AG302" s="850">
        <f t="shared" si="32"/>
        <v>0</v>
      </c>
      <c r="AH302" s="269"/>
      <c r="AI302" s="269"/>
      <c r="AJ302" s="269"/>
      <c r="AK302" s="269">
        <v>2.1</v>
      </c>
      <c r="AL302" s="224">
        <v>0.83</v>
      </c>
      <c r="AM302" s="224">
        <v>6.9999999999999999E-4</v>
      </c>
      <c r="AN302" s="269"/>
      <c r="AO302" s="269">
        <v>0.43</v>
      </c>
      <c r="AP302" s="224">
        <v>1E-4</v>
      </c>
      <c r="AQ302" s="269">
        <v>0</v>
      </c>
      <c r="AR302" s="269"/>
      <c r="AS302" s="872">
        <v>0</v>
      </c>
      <c r="AT302" s="872"/>
      <c r="AU302" s="872"/>
      <c r="AV302" s="872"/>
      <c r="AW302" s="872"/>
      <c r="AX302" s="872"/>
      <c r="AY302" s="269" t="s">
        <v>457</v>
      </c>
      <c r="AZ302" s="269" t="s">
        <v>6041</v>
      </c>
      <c r="BA302" s="269" t="s">
        <v>481</v>
      </c>
      <c r="BB302" s="872">
        <v>0</v>
      </c>
      <c r="BC302" s="269">
        <v>13.2</v>
      </c>
      <c r="BD302" s="872">
        <v>4.1000000000000003E-3</v>
      </c>
      <c r="BE302" s="269">
        <v>6</v>
      </c>
      <c r="BF302" s="269">
        <v>6</v>
      </c>
      <c r="BG302" s="269">
        <v>4</v>
      </c>
      <c r="BH302" s="269">
        <v>0</v>
      </c>
      <c r="BI302" s="269">
        <v>2</v>
      </c>
      <c r="BJ302" s="269">
        <v>0</v>
      </c>
      <c r="BK302" s="269">
        <v>0</v>
      </c>
      <c r="BL302" s="269">
        <v>0</v>
      </c>
      <c r="BM302" s="269">
        <v>0</v>
      </c>
      <c r="BN302" s="269">
        <v>0</v>
      </c>
      <c r="BO302" s="269">
        <v>0</v>
      </c>
      <c r="BP302" s="269">
        <v>0</v>
      </c>
      <c r="BQ302" s="269">
        <v>0</v>
      </c>
      <c r="BR302" s="269">
        <v>0</v>
      </c>
      <c r="BS302" s="269">
        <v>0</v>
      </c>
      <c r="BT302" s="269">
        <v>0</v>
      </c>
      <c r="BU302" s="269">
        <v>0</v>
      </c>
      <c r="BV302" s="269">
        <v>0</v>
      </c>
      <c r="BW302" s="269">
        <v>0</v>
      </c>
      <c r="BX302" s="269">
        <v>0</v>
      </c>
      <c r="BY302" s="269">
        <v>0</v>
      </c>
      <c r="BZ302" s="269">
        <v>0</v>
      </c>
      <c r="CA302" s="269">
        <v>2</v>
      </c>
      <c r="CB302" s="269"/>
      <c r="CC302" s="836">
        <v>4</v>
      </c>
      <c r="CD302" s="855">
        <f t="shared" si="33"/>
        <v>4</v>
      </c>
      <c r="CE302" s="855">
        <f t="shared" si="34"/>
        <v>0</v>
      </c>
      <c r="CF302" s="269">
        <v>1.2</v>
      </c>
      <c r="CG302" s="269" t="s">
        <v>481</v>
      </c>
      <c r="CH302" s="269" t="s">
        <v>481</v>
      </c>
      <c r="CI302" s="269">
        <v>1.2</v>
      </c>
      <c r="CJ302" s="269">
        <v>97.9</v>
      </c>
      <c r="CK302" s="269" t="s">
        <v>6370</v>
      </c>
      <c r="CL302" s="269" t="s">
        <v>451</v>
      </c>
      <c r="CM302" s="269" t="s">
        <v>481</v>
      </c>
      <c r="CN302" s="269" t="s">
        <v>481</v>
      </c>
      <c r="CO302" s="269" t="s">
        <v>481</v>
      </c>
      <c r="CP302" s="269" t="s">
        <v>481</v>
      </c>
      <c r="CQ302" s="269">
        <v>25</v>
      </c>
      <c r="CR302" s="269" t="s">
        <v>457</v>
      </c>
      <c r="CS302" s="269" t="s">
        <v>6501</v>
      </c>
      <c r="CT302" s="269">
        <v>458</v>
      </c>
      <c r="CU302" s="269" t="s">
        <v>451</v>
      </c>
      <c r="CV302" s="269" t="s">
        <v>481</v>
      </c>
      <c r="CW302" s="269" t="s">
        <v>481</v>
      </c>
      <c r="CX302" s="269" t="s">
        <v>451</v>
      </c>
      <c r="CY302" s="269" t="s">
        <v>481</v>
      </c>
      <c r="CZ302" s="269" t="s">
        <v>481</v>
      </c>
      <c r="DA302" s="269" t="s">
        <v>451</v>
      </c>
      <c r="DB302" s="269" t="s">
        <v>481</v>
      </c>
      <c r="DC302" s="269" t="s">
        <v>481</v>
      </c>
      <c r="DD302" s="269" t="s">
        <v>451</v>
      </c>
      <c r="DE302" s="269" t="s">
        <v>481</v>
      </c>
      <c r="DF302" s="269" t="s">
        <v>481</v>
      </c>
      <c r="DG302" s="269" t="s">
        <v>451</v>
      </c>
      <c r="DH302" s="269" t="s">
        <v>481</v>
      </c>
      <c r="DI302" s="269" t="s">
        <v>481</v>
      </c>
      <c r="DJ302" s="269" t="s">
        <v>451</v>
      </c>
      <c r="DK302" s="269" t="s">
        <v>481</v>
      </c>
      <c r="DL302" s="269" t="s">
        <v>481</v>
      </c>
      <c r="DM302" s="269" t="s">
        <v>451</v>
      </c>
      <c r="DN302" s="269" t="s">
        <v>481</v>
      </c>
      <c r="DO302" s="269" t="s">
        <v>481</v>
      </c>
      <c r="DP302" s="269" t="s">
        <v>451</v>
      </c>
      <c r="DQ302" s="269" t="s">
        <v>481</v>
      </c>
      <c r="DR302" s="269" t="s">
        <v>481</v>
      </c>
      <c r="DS302" s="269" t="s">
        <v>451</v>
      </c>
      <c r="DT302" s="269" t="s">
        <v>481</v>
      </c>
      <c r="DU302" s="269" t="s">
        <v>481</v>
      </c>
      <c r="DV302" s="269" t="s">
        <v>451</v>
      </c>
      <c r="DW302" s="269" t="s">
        <v>481</v>
      </c>
      <c r="DX302" s="269" t="s">
        <v>481</v>
      </c>
      <c r="DY302" s="269" t="s">
        <v>451</v>
      </c>
      <c r="DZ302" s="269" t="s">
        <v>481</v>
      </c>
      <c r="EA302" s="269" t="s">
        <v>481</v>
      </c>
      <c r="EB302" s="269" t="s">
        <v>451</v>
      </c>
      <c r="EC302" s="269" t="s">
        <v>481</v>
      </c>
      <c r="ED302" s="269" t="s">
        <v>481</v>
      </c>
      <c r="EE302" s="269" t="s">
        <v>451</v>
      </c>
      <c r="EF302" s="269" t="s">
        <v>481</v>
      </c>
      <c r="EG302" s="269" t="s">
        <v>481</v>
      </c>
      <c r="EH302" s="269" t="s">
        <v>457</v>
      </c>
      <c r="EI302" s="269" t="s">
        <v>6899</v>
      </c>
      <c r="EJ302" s="269" t="s">
        <v>481</v>
      </c>
      <c r="EK302" s="269" t="s">
        <v>451</v>
      </c>
      <c r="EL302" s="269" t="s">
        <v>481</v>
      </c>
      <c r="EM302" s="269" t="s">
        <v>481</v>
      </c>
      <c r="EN302" s="269"/>
      <c r="EO302" s="269"/>
      <c r="EP302" s="269"/>
      <c r="EQ302" s="269" t="s">
        <v>451</v>
      </c>
      <c r="ER302" s="269" t="s">
        <v>481</v>
      </c>
      <c r="ES302" s="269" t="s">
        <v>7038</v>
      </c>
      <c r="ET302" s="269" t="s">
        <v>481</v>
      </c>
      <c r="EU302" s="269" t="s">
        <v>481</v>
      </c>
      <c r="EV302" s="269" t="s">
        <v>481</v>
      </c>
      <c r="EW302" s="269" t="s">
        <v>481</v>
      </c>
      <c r="EX302" s="269" t="s">
        <v>7492</v>
      </c>
      <c r="EY302" s="269">
        <v>26</v>
      </c>
      <c r="EZ302" s="269">
        <v>348</v>
      </c>
      <c r="FA302" s="269" t="s">
        <v>7705</v>
      </c>
      <c r="FB302" s="269">
        <v>88654520754</v>
      </c>
      <c r="FC302" s="269" t="s">
        <v>8178</v>
      </c>
      <c r="FD302" s="269"/>
      <c r="FE302" s="269"/>
      <c r="FF302" s="269"/>
    </row>
    <row r="303" spans="5:162" ht="39" customHeight="1" x14ac:dyDescent="0.2">
      <c r="E303" s="1101" t="s">
        <v>8723</v>
      </c>
      <c r="F303" s="1101" t="s">
        <v>8688</v>
      </c>
      <c r="G303" s="847" t="s">
        <v>69</v>
      </c>
      <c r="H303" s="847" t="s">
        <v>157</v>
      </c>
      <c r="I303" s="280" t="s">
        <v>3643</v>
      </c>
      <c r="J303" s="269" t="s">
        <v>1708</v>
      </c>
      <c r="K303" s="269" t="s">
        <v>1708</v>
      </c>
      <c r="L303" s="269">
        <v>2021</v>
      </c>
      <c r="M303" s="870" t="s">
        <v>4076</v>
      </c>
      <c r="N303" s="870" t="s">
        <v>4171</v>
      </c>
      <c r="O303" s="269" t="s">
        <v>4341</v>
      </c>
      <c r="P303" s="269" t="s">
        <v>4536</v>
      </c>
      <c r="Q303" s="269" t="s">
        <v>4729</v>
      </c>
      <c r="R303" s="269" t="s">
        <v>4882</v>
      </c>
      <c r="S303" s="269" t="s">
        <v>481</v>
      </c>
      <c r="T303" s="269" t="s">
        <v>481</v>
      </c>
      <c r="U303" s="269" t="s">
        <v>481</v>
      </c>
      <c r="V303" s="269" t="s">
        <v>481</v>
      </c>
      <c r="W303" s="269"/>
      <c r="X303" s="269"/>
      <c r="Y303" s="269"/>
      <c r="Z303" s="269"/>
      <c r="AA303" s="269" t="s">
        <v>5542</v>
      </c>
      <c r="AB303" s="269" t="s">
        <v>5683</v>
      </c>
      <c r="AC303" s="269" t="s">
        <v>5794</v>
      </c>
      <c r="AD303" s="269" t="s">
        <v>5683</v>
      </c>
      <c r="AE303" s="871">
        <v>1.66</v>
      </c>
      <c r="AF303" s="850">
        <f t="shared" si="31"/>
        <v>1.6600000000000001</v>
      </c>
      <c r="AG303" s="850">
        <f t="shared" si="32"/>
        <v>0</v>
      </c>
      <c r="AH303" s="269"/>
      <c r="AI303" s="269"/>
      <c r="AJ303" s="269"/>
      <c r="AK303" s="269">
        <v>1.32</v>
      </c>
      <c r="AL303" s="224">
        <v>0.79520000000000002</v>
      </c>
      <c r="AM303" s="224">
        <v>9.5999999999999991E-7</v>
      </c>
      <c r="AN303" s="269"/>
      <c r="AO303" s="269">
        <v>0.1</v>
      </c>
      <c r="AP303" s="224">
        <v>6.0199999999999997E-2</v>
      </c>
      <c r="AQ303" s="269"/>
      <c r="AR303" s="269">
        <v>0.24</v>
      </c>
      <c r="AS303" s="872">
        <v>0.14460000000000001</v>
      </c>
      <c r="AT303" s="872"/>
      <c r="AU303" s="872"/>
      <c r="AV303" s="872"/>
      <c r="AW303" s="872"/>
      <c r="AX303" s="872"/>
      <c r="AY303" s="269" t="s">
        <v>457</v>
      </c>
      <c r="AZ303" s="269" t="s">
        <v>6042</v>
      </c>
      <c r="BA303" s="269" t="s">
        <v>4882</v>
      </c>
      <c r="BB303" s="269" t="s">
        <v>481</v>
      </c>
      <c r="BC303" s="269" t="s">
        <v>481</v>
      </c>
      <c r="BD303" s="269" t="s">
        <v>481</v>
      </c>
      <c r="BE303" s="269">
        <v>1</v>
      </c>
      <c r="BF303" s="269">
        <v>1</v>
      </c>
      <c r="BG303" s="269">
        <v>1</v>
      </c>
      <c r="BH303" s="269">
        <v>0</v>
      </c>
      <c r="BI303" s="269">
        <v>0</v>
      </c>
      <c r="BJ303" s="269">
        <v>0</v>
      </c>
      <c r="BK303" s="269">
        <v>0</v>
      </c>
      <c r="BL303" s="269">
        <v>0</v>
      </c>
      <c r="BM303" s="269">
        <v>0</v>
      </c>
      <c r="BN303" s="269">
        <v>0</v>
      </c>
      <c r="BO303" s="269">
        <v>0</v>
      </c>
      <c r="BP303" s="269">
        <v>0</v>
      </c>
      <c r="BQ303" s="269">
        <v>0</v>
      </c>
      <c r="BR303" s="269">
        <v>0</v>
      </c>
      <c r="BS303" s="269">
        <v>0</v>
      </c>
      <c r="BT303" s="269">
        <v>0</v>
      </c>
      <c r="BU303" s="269">
        <v>0</v>
      </c>
      <c r="BV303" s="269">
        <v>0</v>
      </c>
      <c r="BW303" s="269">
        <v>0</v>
      </c>
      <c r="BX303" s="269">
        <v>0</v>
      </c>
      <c r="BY303" s="269">
        <v>1</v>
      </c>
      <c r="BZ303" s="269">
        <v>0</v>
      </c>
      <c r="CA303" s="269">
        <v>0</v>
      </c>
      <c r="CB303" s="269">
        <v>0</v>
      </c>
      <c r="CC303" s="836">
        <v>1</v>
      </c>
      <c r="CD303" s="855">
        <f t="shared" si="33"/>
        <v>1</v>
      </c>
      <c r="CE303" s="855">
        <f t="shared" si="34"/>
        <v>0</v>
      </c>
      <c r="CF303" s="970">
        <v>7.0149999999999997</v>
      </c>
      <c r="CG303" s="269" t="s">
        <v>6223</v>
      </c>
      <c r="CH303" s="269" t="s">
        <v>481</v>
      </c>
      <c r="CI303" s="872">
        <v>0.188</v>
      </c>
      <c r="CJ303" s="970">
        <v>37.313000000000002</v>
      </c>
      <c r="CK303" s="269" t="s">
        <v>6372</v>
      </c>
      <c r="CL303" s="269" t="s">
        <v>451</v>
      </c>
      <c r="CM303" s="269" t="s">
        <v>481</v>
      </c>
      <c r="CN303" s="269" t="s">
        <v>481</v>
      </c>
      <c r="CO303" s="269" t="s">
        <v>481</v>
      </c>
      <c r="CP303" s="269" t="s">
        <v>481</v>
      </c>
      <c r="CQ303" s="269">
        <v>8</v>
      </c>
      <c r="CR303" s="269" t="s">
        <v>457</v>
      </c>
      <c r="CS303" s="269" t="s">
        <v>6502</v>
      </c>
      <c r="CT303" s="269">
        <v>265</v>
      </c>
      <c r="CU303" s="269" t="s">
        <v>451</v>
      </c>
      <c r="CV303" s="269" t="s">
        <v>481</v>
      </c>
      <c r="CW303" s="269" t="s">
        <v>481</v>
      </c>
      <c r="CX303" s="269" t="s">
        <v>451</v>
      </c>
      <c r="CY303" s="269" t="s">
        <v>481</v>
      </c>
      <c r="CZ303" s="269" t="s">
        <v>481</v>
      </c>
      <c r="DA303" s="269" t="s">
        <v>451</v>
      </c>
      <c r="DB303" s="269" t="s">
        <v>481</v>
      </c>
      <c r="DC303" s="269" t="s">
        <v>481</v>
      </c>
      <c r="DD303" s="269" t="s">
        <v>451</v>
      </c>
      <c r="DE303" s="269" t="s">
        <v>481</v>
      </c>
      <c r="DF303" s="269" t="s">
        <v>481</v>
      </c>
      <c r="DG303" s="269" t="s">
        <v>451</v>
      </c>
      <c r="DH303" s="269" t="s">
        <v>481</v>
      </c>
      <c r="DI303" s="269" t="s">
        <v>481</v>
      </c>
      <c r="DJ303" s="269" t="s">
        <v>451</v>
      </c>
      <c r="DK303" s="269" t="s">
        <v>481</v>
      </c>
      <c r="DL303" s="269" t="s">
        <v>481</v>
      </c>
      <c r="DM303" s="269" t="s">
        <v>481</v>
      </c>
      <c r="DN303" s="269" t="s">
        <v>481</v>
      </c>
      <c r="DO303" s="269" t="s">
        <v>481</v>
      </c>
      <c r="DP303" s="269" t="s">
        <v>451</v>
      </c>
      <c r="DQ303" s="269" t="s">
        <v>481</v>
      </c>
      <c r="DR303" s="269" t="s">
        <v>481</v>
      </c>
      <c r="DS303" s="269" t="s">
        <v>451</v>
      </c>
      <c r="DT303" s="269" t="s">
        <v>481</v>
      </c>
      <c r="DU303" s="269" t="s">
        <v>481</v>
      </c>
      <c r="DV303" s="269" t="s">
        <v>451</v>
      </c>
      <c r="DW303" s="269" t="s">
        <v>481</v>
      </c>
      <c r="DX303" s="269" t="s">
        <v>481</v>
      </c>
      <c r="DY303" s="269" t="s">
        <v>451</v>
      </c>
      <c r="DZ303" s="269" t="s">
        <v>481</v>
      </c>
      <c r="EA303" s="269" t="s">
        <v>481</v>
      </c>
      <c r="EB303" s="269" t="s">
        <v>451</v>
      </c>
      <c r="EC303" s="269" t="s">
        <v>481</v>
      </c>
      <c r="ED303" s="269" t="s">
        <v>481</v>
      </c>
      <c r="EE303" s="269" t="s">
        <v>451</v>
      </c>
      <c r="EF303" s="269" t="s">
        <v>481</v>
      </c>
      <c r="EG303" s="269" t="s">
        <v>481</v>
      </c>
      <c r="EH303" s="269" t="s">
        <v>457</v>
      </c>
      <c r="EI303" s="269" t="s">
        <v>6900</v>
      </c>
      <c r="EJ303" s="269">
        <v>8</v>
      </c>
      <c r="EK303" s="269" t="s">
        <v>481</v>
      </c>
      <c r="EL303" s="269" t="s">
        <v>481</v>
      </c>
      <c r="EM303" s="269" t="s">
        <v>481</v>
      </c>
      <c r="EN303" s="269"/>
      <c r="EO303" s="269"/>
      <c r="EP303" s="269"/>
      <c r="EQ303" s="269" t="s">
        <v>451</v>
      </c>
      <c r="ER303" s="269" t="s">
        <v>481</v>
      </c>
      <c r="ES303" s="269" t="s">
        <v>7039</v>
      </c>
      <c r="ET303" s="269" t="s">
        <v>481</v>
      </c>
      <c r="EU303" s="269" t="s">
        <v>481</v>
      </c>
      <c r="EV303" s="269" t="s">
        <v>7328</v>
      </c>
      <c r="EW303" s="269" t="s">
        <v>481</v>
      </c>
      <c r="EX303" s="269" t="s">
        <v>481</v>
      </c>
      <c r="EY303" s="269" t="s">
        <v>481</v>
      </c>
      <c r="EZ303" s="269" t="s">
        <v>481</v>
      </c>
      <c r="FA303" s="269" t="s">
        <v>7706</v>
      </c>
      <c r="FB303" s="269" t="s">
        <v>7936</v>
      </c>
      <c r="FC303" s="269" t="s">
        <v>8179</v>
      </c>
      <c r="FD303" s="269"/>
      <c r="FE303" s="269"/>
      <c r="FF303" s="269"/>
    </row>
    <row r="304" spans="5:162" ht="39" customHeight="1" x14ac:dyDescent="0.2">
      <c r="E304" s="1101" t="s">
        <v>8717</v>
      </c>
      <c r="F304" s="1101" t="s">
        <v>8688</v>
      </c>
      <c r="G304" s="847" t="s">
        <v>69</v>
      </c>
      <c r="H304" s="847" t="s">
        <v>157</v>
      </c>
      <c r="I304" s="280" t="s">
        <v>3644</v>
      </c>
      <c r="J304" s="269" t="s">
        <v>3877</v>
      </c>
      <c r="K304" s="269" t="s">
        <v>3962</v>
      </c>
      <c r="L304" s="269">
        <v>2019</v>
      </c>
      <c r="M304" s="870">
        <v>44075</v>
      </c>
      <c r="N304" s="870" t="s">
        <v>4172</v>
      </c>
      <c r="O304" s="269" t="s">
        <v>4342</v>
      </c>
      <c r="P304" s="269" t="s">
        <v>4537</v>
      </c>
      <c r="Q304" s="227" t="s">
        <v>4730</v>
      </c>
      <c r="R304" s="269" t="s">
        <v>4883</v>
      </c>
      <c r="S304" s="269" t="s">
        <v>3877</v>
      </c>
      <c r="T304" s="269" t="s">
        <v>5218</v>
      </c>
      <c r="U304" s="269" t="s">
        <v>5308</v>
      </c>
      <c r="V304" s="269" t="s">
        <v>5362</v>
      </c>
      <c r="W304" s="269"/>
      <c r="X304" s="269"/>
      <c r="Y304" s="269"/>
      <c r="Z304" s="269"/>
      <c r="AA304" s="269" t="s">
        <v>5543</v>
      </c>
      <c r="AB304" s="269" t="s">
        <v>5684</v>
      </c>
      <c r="AC304" s="269" t="s">
        <v>5751</v>
      </c>
      <c r="AD304" s="269" t="s">
        <v>5684</v>
      </c>
      <c r="AE304" s="871">
        <v>1.68</v>
      </c>
      <c r="AF304" s="850">
        <f t="shared" si="31"/>
        <v>1.68</v>
      </c>
      <c r="AG304" s="850">
        <f t="shared" si="32"/>
        <v>0</v>
      </c>
      <c r="AH304" s="269"/>
      <c r="AI304" s="269"/>
      <c r="AJ304" s="269"/>
      <c r="AK304" s="269">
        <v>1.41</v>
      </c>
      <c r="AL304" s="224">
        <v>0.83930000000000005</v>
      </c>
      <c r="AM304" s="224">
        <v>8.0000000000000004E-4</v>
      </c>
      <c r="AN304" s="269">
        <v>0.09</v>
      </c>
      <c r="AO304" s="269"/>
      <c r="AP304" s="224">
        <v>5.3600000000000002E-2</v>
      </c>
      <c r="AQ304" s="269">
        <v>0.18</v>
      </c>
      <c r="AR304" s="269"/>
      <c r="AS304" s="269">
        <v>0.1071</v>
      </c>
      <c r="AT304" s="269"/>
      <c r="AU304" s="269"/>
      <c r="AV304" s="269"/>
      <c r="AW304" s="269"/>
      <c r="AX304" s="269"/>
      <c r="AY304" s="269" t="s">
        <v>457</v>
      </c>
      <c r="AZ304" s="269" t="s">
        <v>6043</v>
      </c>
      <c r="BA304" s="269" t="s">
        <v>6097</v>
      </c>
      <c r="BB304" s="269">
        <v>6.9999999999999999E-4</v>
      </c>
      <c r="BC304" s="269">
        <v>2.46</v>
      </c>
      <c r="BD304" s="269">
        <v>1.2999999999999999E-3</v>
      </c>
      <c r="BE304" s="269">
        <v>12</v>
      </c>
      <c r="BF304" s="269">
        <v>3</v>
      </c>
      <c r="BG304" s="269">
        <v>3</v>
      </c>
      <c r="BH304" s="269" t="s">
        <v>451</v>
      </c>
      <c r="BI304" s="269" t="s">
        <v>451</v>
      </c>
      <c r="BJ304" s="269" t="s">
        <v>451</v>
      </c>
      <c r="BK304" s="269" t="s">
        <v>451</v>
      </c>
      <c r="BL304" s="269" t="s">
        <v>451</v>
      </c>
      <c r="BM304" s="269" t="s">
        <v>451</v>
      </c>
      <c r="BN304" s="269" t="s">
        <v>451</v>
      </c>
      <c r="BO304" s="269" t="s">
        <v>451</v>
      </c>
      <c r="BP304" s="269" t="s">
        <v>451</v>
      </c>
      <c r="BQ304" s="269" t="s">
        <v>451</v>
      </c>
      <c r="BR304" s="269" t="s">
        <v>451</v>
      </c>
      <c r="BS304" s="269">
        <v>3</v>
      </c>
      <c r="BT304" s="269" t="s">
        <v>451</v>
      </c>
      <c r="BU304" s="269" t="s">
        <v>451</v>
      </c>
      <c r="BV304" s="269" t="s">
        <v>451</v>
      </c>
      <c r="BW304" s="269" t="s">
        <v>451</v>
      </c>
      <c r="BX304" s="269" t="s">
        <v>451</v>
      </c>
      <c r="BY304" s="269" t="s">
        <v>451</v>
      </c>
      <c r="BZ304" s="269" t="s">
        <v>451</v>
      </c>
      <c r="CA304" s="269" t="s">
        <v>451</v>
      </c>
      <c r="CB304" s="269" t="s">
        <v>451</v>
      </c>
      <c r="CC304" s="269">
        <v>3</v>
      </c>
      <c r="CD304" s="855">
        <f t="shared" si="33"/>
        <v>3</v>
      </c>
      <c r="CE304" s="855">
        <f t="shared" si="34"/>
        <v>0</v>
      </c>
      <c r="CF304" s="269">
        <v>1.0109999999999999</v>
      </c>
      <c r="CG304" s="269" t="s">
        <v>6224</v>
      </c>
      <c r="CH304" s="269" t="s">
        <v>6276</v>
      </c>
      <c r="CI304" s="269">
        <v>1.8</v>
      </c>
      <c r="CJ304" s="269">
        <v>55.475999999999999</v>
      </c>
      <c r="CK304" s="269" t="s">
        <v>6370</v>
      </c>
      <c r="CL304" s="269" t="s">
        <v>451</v>
      </c>
      <c r="CM304" s="269" t="s">
        <v>451</v>
      </c>
      <c r="CN304" s="269" t="s">
        <v>451</v>
      </c>
      <c r="CO304" s="269" t="s">
        <v>451</v>
      </c>
      <c r="CP304" s="269" t="s">
        <v>451</v>
      </c>
      <c r="CQ304" s="269">
        <v>4</v>
      </c>
      <c r="CR304" s="269" t="s">
        <v>457</v>
      </c>
      <c r="CS304" s="269" t="s">
        <v>6503</v>
      </c>
      <c r="CT304" s="269">
        <v>346</v>
      </c>
      <c r="CU304" s="269" t="s">
        <v>457</v>
      </c>
      <c r="CV304" s="269" t="s">
        <v>6587</v>
      </c>
      <c r="CW304" s="269">
        <v>45</v>
      </c>
      <c r="CX304" s="269" t="s">
        <v>451</v>
      </c>
      <c r="CY304" s="269" t="s">
        <v>451</v>
      </c>
      <c r="CZ304" s="269" t="s">
        <v>451</v>
      </c>
      <c r="DA304" s="269" t="s">
        <v>451</v>
      </c>
      <c r="DB304" s="269" t="s">
        <v>451</v>
      </c>
      <c r="DC304" s="269" t="s">
        <v>451</v>
      </c>
      <c r="DD304" s="269" t="s">
        <v>451</v>
      </c>
      <c r="DE304" s="269" t="s">
        <v>451</v>
      </c>
      <c r="DF304" s="269" t="s">
        <v>451</v>
      </c>
      <c r="DG304" s="269" t="s">
        <v>451</v>
      </c>
      <c r="DH304" s="269" t="s">
        <v>451</v>
      </c>
      <c r="DI304" s="269" t="s">
        <v>451</v>
      </c>
      <c r="DJ304" s="269" t="s">
        <v>451</v>
      </c>
      <c r="DK304" s="269" t="s">
        <v>451</v>
      </c>
      <c r="DL304" s="269" t="s">
        <v>451</v>
      </c>
      <c r="DM304" s="269" t="s">
        <v>451</v>
      </c>
      <c r="DN304" s="269" t="s">
        <v>451</v>
      </c>
      <c r="DO304" s="269" t="s">
        <v>451</v>
      </c>
      <c r="DP304" s="269" t="s">
        <v>451</v>
      </c>
      <c r="DQ304" s="269" t="s">
        <v>451</v>
      </c>
      <c r="DR304" s="269" t="s">
        <v>451</v>
      </c>
      <c r="DS304" s="269" t="s">
        <v>457</v>
      </c>
      <c r="DT304" s="269" t="s">
        <v>6587</v>
      </c>
      <c r="DU304" s="269">
        <v>21</v>
      </c>
      <c r="DV304" s="269" t="s">
        <v>451</v>
      </c>
      <c r="DW304" s="269" t="s">
        <v>451</v>
      </c>
      <c r="DX304" s="269" t="s">
        <v>451</v>
      </c>
      <c r="DY304" s="269" t="s">
        <v>451</v>
      </c>
      <c r="DZ304" s="269" t="s">
        <v>451</v>
      </c>
      <c r="EA304" s="269" t="s">
        <v>451</v>
      </c>
      <c r="EB304" s="269" t="s">
        <v>451</v>
      </c>
      <c r="EC304" s="269" t="s">
        <v>451</v>
      </c>
      <c r="ED304" s="269" t="s">
        <v>451</v>
      </c>
      <c r="EE304" s="269" t="s">
        <v>451</v>
      </c>
      <c r="EF304" s="269" t="s">
        <v>451</v>
      </c>
      <c r="EG304" s="269" t="s">
        <v>451</v>
      </c>
      <c r="EH304" s="269" t="s">
        <v>457</v>
      </c>
      <c r="EI304" s="269" t="s">
        <v>6876</v>
      </c>
      <c r="EJ304" s="269">
        <v>7</v>
      </c>
      <c r="EK304" s="269" t="s">
        <v>451</v>
      </c>
      <c r="EL304" s="269" t="s">
        <v>451</v>
      </c>
      <c r="EM304" s="269" t="s">
        <v>451</v>
      </c>
      <c r="EN304" s="269"/>
      <c r="EO304" s="269"/>
      <c r="EP304" s="269"/>
      <c r="EQ304" s="269" t="s">
        <v>451</v>
      </c>
      <c r="ER304" s="269" t="s">
        <v>451</v>
      </c>
      <c r="ES304" s="269" t="s">
        <v>4538</v>
      </c>
      <c r="ET304" s="269" t="s">
        <v>7167</v>
      </c>
      <c r="EU304" s="269" t="s">
        <v>4538</v>
      </c>
      <c r="EV304" s="269" t="s">
        <v>7329</v>
      </c>
      <c r="EW304" s="269" t="s">
        <v>7409</v>
      </c>
      <c r="EX304" s="269" t="s">
        <v>7493</v>
      </c>
      <c r="EY304" s="269">
        <v>2</v>
      </c>
      <c r="EZ304" s="269">
        <v>37</v>
      </c>
      <c r="FA304" s="269" t="s">
        <v>7707</v>
      </c>
      <c r="FB304" s="269" t="s">
        <v>7937</v>
      </c>
      <c r="FC304" s="269" t="s">
        <v>8180</v>
      </c>
      <c r="FD304" s="269"/>
      <c r="FE304" s="269"/>
      <c r="FF304" s="269"/>
    </row>
    <row r="305" spans="5:162" ht="39" customHeight="1" x14ac:dyDescent="0.2">
      <c r="E305" s="1101" t="s">
        <v>8723</v>
      </c>
      <c r="F305" s="1101" t="s">
        <v>8688</v>
      </c>
      <c r="G305" s="847" t="s">
        <v>69</v>
      </c>
      <c r="H305" s="847" t="s">
        <v>157</v>
      </c>
      <c r="I305" s="280" t="s">
        <v>3644</v>
      </c>
      <c r="J305" s="269" t="s">
        <v>3878</v>
      </c>
      <c r="K305" s="269" t="s">
        <v>689</v>
      </c>
      <c r="L305" s="269">
        <v>2021</v>
      </c>
      <c r="M305" s="870" t="s">
        <v>4077</v>
      </c>
      <c r="N305" s="870" t="s">
        <v>4173</v>
      </c>
      <c r="O305" s="269" t="s">
        <v>4343</v>
      </c>
      <c r="P305" s="269" t="s">
        <v>4538</v>
      </c>
      <c r="Q305" s="269" t="s">
        <v>4730</v>
      </c>
      <c r="R305" s="269" t="s">
        <v>4884</v>
      </c>
      <c r="S305" s="269" t="s">
        <v>5059</v>
      </c>
      <c r="T305" s="269" t="s">
        <v>5219</v>
      </c>
      <c r="U305" s="269" t="s">
        <v>5308</v>
      </c>
      <c r="V305" s="269" t="s">
        <v>5362</v>
      </c>
      <c r="W305" s="269"/>
      <c r="X305" s="269"/>
      <c r="Y305" s="269"/>
      <c r="Z305" s="269"/>
      <c r="AA305" s="269" t="s">
        <v>5543</v>
      </c>
      <c r="AB305" s="269" t="s">
        <v>5684</v>
      </c>
      <c r="AC305" s="269" t="s">
        <v>5751</v>
      </c>
      <c r="AD305" s="269" t="s">
        <v>5684</v>
      </c>
      <c r="AE305" s="871">
        <v>1.859</v>
      </c>
      <c r="AF305" s="850">
        <f t="shared" si="31"/>
        <v>1.859</v>
      </c>
      <c r="AG305" s="850">
        <f t="shared" si="32"/>
        <v>0</v>
      </c>
      <c r="AH305" s="269"/>
      <c r="AI305" s="269"/>
      <c r="AJ305" s="269"/>
      <c r="AK305" s="269">
        <v>1.821</v>
      </c>
      <c r="AL305" s="224">
        <v>0.97860000000000003</v>
      </c>
      <c r="AM305" s="224">
        <v>7.6999999999999996E-4</v>
      </c>
      <c r="AN305" s="269">
        <v>2.8000000000000001E-2</v>
      </c>
      <c r="AO305" s="269"/>
      <c r="AP305" s="224">
        <v>1.61E-2</v>
      </c>
      <c r="AQ305" s="269">
        <v>0.01</v>
      </c>
      <c r="AR305" s="269"/>
      <c r="AS305" s="269">
        <v>5.4000000000000003E-3</v>
      </c>
      <c r="AT305" s="269"/>
      <c r="AU305" s="269"/>
      <c r="AV305" s="269"/>
      <c r="AW305" s="269"/>
      <c r="AX305" s="269"/>
      <c r="AY305" s="269" t="s">
        <v>451</v>
      </c>
      <c r="AZ305" s="269" t="s">
        <v>451</v>
      </c>
      <c r="BA305" s="269" t="s">
        <v>451</v>
      </c>
      <c r="BB305" s="269" t="s">
        <v>451</v>
      </c>
      <c r="BC305" s="269">
        <v>10.199999999999999</v>
      </c>
      <c r="BD305" s="269">
        <v>4.8300000000000001E-3</v>
      </c>
      <c r="BE305" s="269">
        <v>5</v>
      </c>
      <c r="BF305" s="269">
        <v>3</v>
      </c>
      <c r="BG305" s="269">
        <v>3</v>
      </c>
      <c r="BH305" s="269" t="s">
        <v>451</v>
      </c>
      <c r="BI305" s="269">
        <v>2</v>
      </c>
      <c r="BJ305" s="269" t="s">
        <v>451</v>
      </c>
      <c r="BK305" s="269" t="s">
        <v>451</v>
      </c>
      <c r="BL305" s="269" t="s">
        <v>451</v>
      </c>
      <c r="BM305" s="269" t="s">
        <v>451</v>
      </c>
      <c r="BN305" s="269" t="s">
        <v>451</v>
      </c>
      <c r="BO305" s="269" t="s">
        <v>451</v>
      </c>
      <c r="BP305" s="269" t="s">
        <v>451</v>
      </c>
      <c r="BQ305" s="269">
        <v>1</v>
      </c>
      <c r="BR305" s="269" t="s">
        <v>451</v>
      </c>
      <c r="BS305" s="269" t="s">
        <v>451</v>
      </c>
      <c r="BT305" s="269" t="s">
        <v>451</v>
      </c>
      <c r="BU305" s="269" t="s">
        <v>451</v>
      </c>
      <c r="BV305" s="269" t="s">
        <v>451</v>
      </c>
      <c r="BW305" s="269" t="s">
        <v>451</v>
      </c>
      <c r="BX305" s="269" t="s">
        <v>451</v>
      </c>
      <c r="BY305" s="269" t="s">
        <v>451</v>
      </c>
      <c r="BZ305" s="269" t="s">
        <v>451</v>
      </c>
      <c r="CA305" s="269" t="s">
        <v>451</v>
      </c>
      <c r="CB305" s="269" t="s">
        <v>451</v>
      </c>
      <c r="CC305" s="269">
        <v>3</v>
      </c>
      <c r="CD305" s="855">
        <f t="shared" si="33"/>
        <v>3</v>
      </c>
      <c r="CE305" s="855">
        <f t="shared" si="34"/>
        <v>0</v>
      </c>
      <c r="CF305" s="269">
        <v>2.27</v>
      </c>
      <c r="CG305" s="269" t="s">
        <v>6224</v>
      </c>
      <c r="CH305" s="269" t="s">
        <v>6276</v>
      </c>
      <c r="CI305" s="269">
        <v>4.0899999999999999E-2</v>
      </c>
      <c r="CJ305" s="269" t="s">
        <v>6296</v>
      </c>
      <c r="CK305" s="269" t="s">
        <v>6295</v>
      </c>
      <c r="CL305" s="269" t="s">
        <v>6370</v>
      </c>
      <c r="CM305" s="269" t="s">
        <v>451</v>
      </c>
      <c r="CN305" s="269" t="s">
        <v>451</v>
      </c>
      <c r="CO305" s="269" t="s">
        <v>451</v>
      </c>
      <c r="CP305" s="269" t="s">
        <v>451</v>
      </c>
      <c r="CQ305" s="269" t="s">
        <v>451</v>
      </c>
      <c r="CR305" s="269" t="s">
        <v>457</v>
      </c>
      <c r="CS305" s="269" t="s">
        <v>6504</v>
      </c>
      <c r="CT305" s="269">
        <v>601</v>
      </c>
      <c r="CU305" s="269" t="s">
        <v>451</v>
      </c>
      <c r="CV305" s="269" t="s">
        <v>451</v>
      </c>
      <c r="CW305" s="269" t="s">
        <v>451</v>
      </c>
      <c r="CX305" s="269" t="s">
        <v>451</v>
      </c>
      <c r="CY305" s="269" t="s">
        <v>451</v>
      </c>
      <c r="CZ305" s="269" t="s">
        <v>451</v>
      </c>
      <c r="DA305" s="269" t="s">
        <v>451</v>
      </c>
      <c r="DB305" s="269" t="s">
        <v>451</v>
      </c>
      <c r="DC305" s="269" t="s">
        <v>451</v>
      </c>
      <c r="DD305" s="269" t="s">
        <v>451</v>
      </c>
      <c r="DE305" s="269" t="s">
        <v>451</v>
      </c>
      <c r="DF305" s="269" t="s">
        <v>451</v>
      </c>
      <c r="DG305" s="269" t="s">
        <v>451</v>
      </c>
      <c r="DH305" s="269" t="s">
        <v>451</v>
      </c>
      <c r="DI305" s="269" t="s">
        <v>451</v>
      </c>
      <c r="DJ305" s="269" t="s">
        <v>451</v>
      </c>
      <c r="DK305" s="269" t="s">
        <v>451</v>
      </c>
      <c r="DL305" s="269" t="s">
        <v>451</v>
      </c>
      <c r="DM305" s="269" t="s">
        <v>451</v>
      </c>
      <c r="DN305" s="269" t="s">
        <v>451</v>
      </c>
      <c r="DO305" s="269" t="s">
        <v>451</v>
      </c>
      <c r="DP305" s="269" t="s">
        <v>451</v>
      </c>
      <c r="DQ305" s="269" t="s">
        <v>451</v>
      </c>
      <c r="DR305" s="269" t="s">
        <v>451</v>
      </c>
      <c r="DS305" s="269" t="s">
        <v>451</v>
      </c>
      <c r="DT305" s="269" t="s">
        <v>451</v>
      </c>
      <c r="DU305" s="269" t="s">
        <v>451</v>
      </c>
      <c r="DV305" s="269" t="s">
        <v>451</v>
      </c>
      <c r="DW305" s="269" t="s">
        <v>451</v>
      </c>
      <c r="DX305" s="269" t="s">
        <v>451</v>
      </c>
      <c r="DY305" s="269" t="s">
        <v>451</v>
      </c>
      <c r="DZ305" s="269" t="s">
        <v>451</v>
      </c>
      <c r="EA305" s="269" t="s">
        <v>451</v>
      </c>
      <c r="EB305" s="269" t="s">
        <v>451</v>
      </c>
      <c r="EC305" s="269" t="s">
        <v>451</v>
      </c>
      <c r="ED305" s="269" t="s">
        <v>451</v>
      </c>
      <c r="EE305" s="269" t="s">
        <v>451</v>
      </c>
      <c r="EF305" s="269" t="s">
        <v>451</v>
      </c>
      <c r="EG305" s="269" t="s">
        <v>451</v>
      </c>
      <c r="EH305" s="269" t="s">
        <v>457</v>
      </c>
      <c r="EI305" s="269" t="s">
        <v>6876</v>
      </c>
      <c r="EJ305" s="269">
        <v>9</v>
      </c>
      <c r="EK305" s="269" t="s">
        <v>451</v>
      </c>
      <c r="EL305" s="269" t="s">
        <v>451</v>
      </c>
      <c r="EM305" s="269" t="s">
        <v>451</v>
      </c>
      <c r="EN305" s="269"/>
      <c r="EO305" s="269"/>
      <c r="EP305" s="269"/>
      <c r="EQ305" s="269" t="s">
        <v>451</v>
      </c>
      <c r="ER305" s="269" t="s">
        <v>451</v>
      </c>
      <c r="ES305" s="269" t="s">
        <v>4538</v>
      </c>
      <c r="ET305" s="269" t="s">
        <v>7168</v>
      </c>
      <c r="EU305" s="269" t="s">
        <v>7232</v>
      </c>
      <c r="EV305" s="269" t="s">
        <v>7330</v>
      </c>
      <c r="EW305" s="269"/>
      <c r="EX305" s="269" t="s">
        <v>7493</v>
      </c>
      <c r="EY305" s="269">
        <v>2</v>
      </c>
      <c r="EZ305" s="269">
        <v>37</v>
      </c>
      <c r="FA305" s="269" t="s">
        <v>7707</v>
      </c>
      <c r="FB305" s="269" t="s">
        <v>7937</v>
      </c>
      <c r="FC305" s="269" t="s">
        <v>8180</v>
      </c>
      <c r="FD305" s="269"/>
      <c r="FE305" s="269"/>
      <c r="FF305" s="269"/>
    </row>
    <row r="306" spans="5:162" ht="39" customHeight="1" x14ac:dyDescent="0.2">
      <c r="E306" s="1101" t="s">
        <v>8723</v>
      </c>
      <c r="F306" s="1101" t="s">
        <v>8688</v>
      </c>
      <c r="G306" s="847" t="s">
        <v>69</v>
      </c>
      <c r="H306" s="847" t="s">
        <v>157</v>
      </c>
      <c r="I306" s="280" t="s">
        <v>3645</v>
      </c>
      <c r="J306" s="269" t="s">
        <v>3879</v>
      </c>
      <c r="K306" s="269" t="s">
        <v>3784</v>
      </c>
      <c r="L306" s="269">
        <v>2021</v>
      </c>
      <c r="M306" s="870" t="s">
        <v>4078</v>
      </c>
      <c r="N306" s="870" t="s">
        <v>4174</v>
      </c>
      <c r="O306" s="269"/>
      <c r="P306" s="269"/>
      <c r="Q306" s="269" t="s">
        <v>4731</v>
      </c>
      <c r="R306" s="269" t="s">
        <v>4885</v>
      </c>
      <c r="S306" s="269" t="s">
        <v>5060</v>
      </c>
      <c r="T306" s="269" t="s">
        <v>5220</v>
      </c>
      <c r="U306" s="269"/>
      <c r="V306" s="269"/>
      <c r="W306" s="269"/>
      <c r="X306" s="269"/>
      <c r="Y306" s="269"/>
      <c r="Z306" s="269"/>
      <c r="AA306" s="269" t="s">
        <v>5544</v>
      </c>
      <c r="AB306" s="269" t="s">
        <v>5685</v>
      </c>
      <c r="AC306" s="269" t="s">
        <v>5795</v>
      </c>
      <c r="AD306" s="269" t="s">
        <v>5685</v>
      </c>
      <c r="AE306" s="871">
        <v>14.625</v>
      </c>
      <c r="AF306" s="850">
        <f t="shared" si="31"/>
        <v>14.625</v>
      </c>
      <c r="AG306" s="850">
        <f t="shared" si="32"/>
        <v>0</v>
      </c>
      <c r="AH306" s="269"/>
      <c r="AI306" s="269"/>
      <c r="AJ306" s="269"/>
      <c r="AK306" s="269">
        <v>14.625</v>
      </c>
      <c r="AL306" s="872">
        <v>1</v>
      </c>
      <c r="AM306" s="872">
        <v>4.1999999999999997E-3</v>
      </c>
      <c r="AN306" s="269">
        <v>0</v>
      </c>
      <c r="AO306" s="872">
        <v>0</v>
      </c>
      <c r="AP306" s="872">
        <v>0</v>
      </c>
      <c r="AQ306" s="269">
        <v>0</v>
      </c>
      <c r="AR306" s="269">
        <v>0</v>
      </c>
      <c r="AS306" s="872">
        <v>0</v>
      </c>
      <c r="AT306" s="872"/>
      <c r="AU306" s="872"/>
      <c r="AV306" s="872"/>
      <c r="AW306" s="872"/>
      <c r="AX306" s="872"/>
      <c r="AY306" s="269" t="s">
        <v>457</v>
      </c>
      <c r="AZ306" s="269" t="s">
        <v>1862</v>
      </c>
      <c r="BA306" s="269"/>
      <c r="BB306" s="872">
        <v>0</v>
      </c>
      <c r="BC306" s="269">
        <v>0.92900000000000005</v>
      </c>
      <c r="BD306" s="269">
        <v>0.03</v>
      </c>
      <c r="BE306" s="269">
        <v>6</v>
      </c>
      <c r="BF306" s="269">
        <v>6</v>
      </c>
      <c r="BG306" s="269">
        <v>3</v>
      </c>
      <c r="BH306" s="269"/>
      <c r="BI306" s="269"/>
      <c r="BJ306" s="269"/>
      <c r="BK306" s="269"/>
      <c r="BL306" s="269"/>
      <c r="BM306" s="269"/>
      <c r="BN306" s="269"/>
      <c r="BO306" s="269"/>
      <c r="BP306" s="269"/>
      <c r="BQ306" s="269"/>
      <c r="BR306" s="269"/>
      <c r="BS306" s="269">
        <v>3</v>
      </c>
      <c r="BT306" s="269"/>
      <c r="BU306" s="269"/>
      <c r="BV306" s="269"/>
      <c r="BW306" s="269"/>
      <c r="BX306" s="269"/>
      <c r="BY306" s="269"/>
      <c r="BZ306" s="269"/>
      <c r="CA306" s="269"/>
      <c r="CB306" s="269"/>
      <c r="CC306" s="269">
        <v>3</v>
      </c>
      <c r="CD306" s="855">
        <f t="shared" si="33"/>
        <v>3</v>
      </c>
      <c r="CE306" s="855">
        <f t="shared" si="34"/>
        <v>0</v>
      </c>
      <c r="CF306" s="269">
        <v>31.510999999999999</v>
      </c>
      <c r="CG306" s="269" t="s">
        <v>6225</v>
      </c>
      <c r="CH306" s="269"/>
      <c r="CI306" s="269">
        <v>42.7</v>
      </c>
      <c r="CJ306" s="269">
        <v>73.790999999999997</v>
      </c>
      <c r="CK306" s="269" t="s">
        <v>6370</v>
      </c>
      <c r="CL306" s="269" t="s">
        <v>451</v>
      </c>
      <c r="CM306" s="269"/>
      <c r="CN306" s="269"/>
      <c r="CO306" s="269"/>
      <c r="CP306" s="269"/>
      <c r="CQ306" s="269">
        <v>19</v>
      </c>
      <c r="CR306" s="269" t="s">
        <v>457</v>
      </c>
      <c r="CS306" s="269" t="s">
        <v>6473</v>
      </c>
      <c r="CT306" s="970">
        <v>1336</v>
      </c>
      <c r="CU306" s="269" t="s">
        <v>457</v>
      </c>
      <c r="CV306" s="269" t="s">
        <v>3286</v>
      </c>
      <c r="CW306" s="970">
        <v>1336</v>
      </c>
      <c r="CX306" s="269" t="s">
        <v>451</v>
      </c>
      <c r="CY306" s="269"/>
      <c r="CZ306" s="269"/>
      <c r="DA306" s="269" t="s">
        <v>451</v>
      </c>
      <c r="DB306" s="269"/>
      <c r="DC306" s="269"/>
      <c r="DD306" s="269" t="s">
        <v>451</v>
      </c>
      <c r="DE306" s="269"/>
      <c r="DF306" s="269"/>
      <c r="DG306" s="269" t="s">
        <v>451</v>
      </c>
      <c r="DH306" s="269"/>
      <c r="DI306" s="269"/>
      <c r="DJ306" s="269" t="s">
        <v>451</v>
      </c>
      <c r="DK306" s="269"/>
      <c r="DL306" s="269"/>
      <c r="DM306" s="269"/>
      <c r="DN306" s="269"/>
      <c r="DO306" s="269"/>
      <c r="DP306" s="269" t="s">
        <v>451</v>
      </c>
      <c r="DQ306" s="269"/>
      <c r="DR306" s="269"/>
      <c r="DS306" s="269" t="s">
        <v>457</v>
      </c>
      <c r="DT306" s="269" t="s">
        <v>3286</v>
      </c>
      <c r="DU306" s="970">
        <v>1336</v>
      </c>
      <c r="DV306" s="269" t="s">
        <v>451</v>
      </c>
      <c r="DW306" s="269"/>
      <c r="DX306" s="269"/>
      <c r="DY306" s="269" t="s">
        <v>451</v>
      </c>
      <c r="DZ306" s="269"/>
      <c r="EA306" s="269"/>
      <c r="EB306" s="269" t="s">
        <v>451</v>
      </c>
      <c r="EC306" s="269"/>
      <c r="ED306" s="269"/>
      <c r="EE306" s="269" t="s">
        <v>451</v>
      </c>
      <c r="EF306" s="269"/>
      <c r="EG306" s="269"/>
      <c r="EH306" s="269" t="s">
        <v>457</v>
      </c>
      <c r="EI306" s="269" t="s">
        <v>6901</v>
      </c>
      <c r="EJ306" s="269">
        <v>12</v>
      </c>
      <c r="EK306" s="269"/>
      <c r="EL306" s="269"/>
      <c r="EM306" s="269"/>
      <c r="EN306" s="269"/>
      <c r="EO306" s="269"/>
      <c r="EP306" s="269"/>
      <c r="EQ306" s="269" t="s">
        <v>451</v>
      </c>
      <c r="ER306" s="269"/>
      <c r="ES306" s="269" t="s">
        <v>7040</v>
      </c>
      <c r="ET306" s="269"/>
      <c r="EU306" s="269"/>
      <c r="EV306" s="269" t="s">
        <v>7331</v>
      </c>
      <c r="EW306" s="269"/>
      <c r="EX306" s="269" t="s">
        <v>7494</v>
      </c>
      <c r="EY306" s="269">
        <v>14</v>
      </c>
      <c r="EZ306" s="269">
        <v>1024</v>
      </c>
      <c r="FA306" s="269" t="s">
        <v>7708</v>
      </c>
      <c r="FB306" s="269" t="s">
        <v>7938</v>
      </c>
      <c r="FC306" s="269" t="s">
        <v>8181</v>
      </c>
      <c r="FD306" s="269"/>
      <c r="FE306" s="269"/>
      <c r="FF306" s="269"/>
    </row>
    <row r="307" spans="5:162" ht="39" customHeight="1" x14ac:dyDescent="0.2">
      <c r="E307" s="1101" t="s">
        <v>8723</v>
      </c>
      <c r="F307" s="1101" t="s">
        <v>8688</v>
      </c>
      <c r="G307" s="847" t="s">
        <v>69</v>
      </c>
      <c r="H307" s="847" t="s">
        <v>157</v>
      </c>
      <c r="I307" s="280" t="s">
        <v>3646</v>
      </c>
      <c r="J307" s="269" t="s">
        <v>3816</v>
      </c>
      <c r="K307" s="269" t="s">
        <v>3784</v>
      </c>
      <c r="L307" s="269">
        <v>2021</v>
      </c>
      <c r="M307" s="870" t="s">
        <v>4079</v>
      </c>
      <c r="N307" s="870" t="s">
        <v>4175</v>
      </c>
      <c r="O307" s="269" t="s">
        <v>4344</v>
      </c>
      <c r="P307" s="269" t="s">
        <v>4539</v>
      </c>
      <c r="Q307" s="269" t="s">
        <v>4732</v>
      </c>
      <c r="R307" s="269" t="s">
        <v>4539</v>
      </c>
      <c r="S307" s="269" t="s">
        <v>5061</v>
      </c>
      <c r="T307" s="269" t="s">
        <v>4539</v>
      </c>
      <c r="U307" s="269" t="s">
        <v>5309</v>
      </c>
      <c r="V307" s="269" t="s">
        <v>5363</v>
      </c>
      <c r="W307" s="269"/>
      <c r="X307" s="269"/>
      <c r="Y307" s="269"/>
      <c r="Z307" s="269"/>
      <c r="AA307" s="269" t="s">
        <v>5545</v>
      </c>
      <c r="AB307" s="269" t="s">
        <v>5686</v>
      </c>
      <c r="AC307" s="269" t="s">
        <v>5796</v>
      </c>
      <c r="AD307" s="269" t="s">
        <v>5686</v>
      </c>
      <c r="AE307" s="871">
        <v>0.90200000000000002</v>
      </c>
      <c r="AF307" s="850">
        <f t="shared" si="31"/>
        <v>0.90200000000000002</v>
      </c>
      <c r="AG307" s="850">
        <f t="shared" si="32"/>
        <v>0</v>
      </c>
      <c r="AH307" s="269"/>
      <c r="AI307" s="269"/>
      <c r="AJ307" s="269"/>
      <c r="AK307" s="269">
        <v>0.622</v>
      </c>
      <c r="AL307" s="872">
        <v>0.68969999999999998</v>
      </c>
      <c r="AM307" s="872">
        <v>5.0000000000000001E-4</v>
      </c>
      <c r="AN307" s="269">
        <v>0</v>
      </c>
      <c r="AO307" s="269">
        <v>4.1000000000000002E-2</v>
      </c>
      <c r="AP307" s="872">
        <v>4.5499999999999999E-2</v>
      </c>
      <c r="AQ307" s="269">
        <v>0</v>
      </c>
      <c r="AR307" s="269">
        <v>0.23899999999999999</v>
      </c>
      <c r="AS307" s="872">
        <v>0.26479999999999998</v>
      </c>
      <c r="AT307" s="872"/>
      <c r="AU307" s="872"/>
      <c r="AV307" s="872"/>
      <c r="AW307" s="872"/>
      <c r="AX307" s="872"/>
      <c r="AY307" s="269" t="s">
        <v>451</v>
      </c>
      <c r="AZ307" s="269" t="s">
        <v>451</v>
      </c>
      <c r="BA307" s="269"/>
      <c r="BB307" s="269" t="s">
        <v>451</v>
      </c>
      <c r="BC307" s="269">
        <v>0</v>
      </c>
      <c r="BD307" s="872">
        <v>0</v>
      </c>
      <c r="BE307" s="269">
        <v>5</v>
      </c>
      <c r="BF307" s="269">
        <v>3</v>
      </c>
      <c r="BG307" s="269">
        <v>3</v>
      </c>
      <c r="BH307" s="269">
        <v>0</v>
      </c>
      <c r="BI307" s="269">
        <v>0</v>
      </c>
      <c r="BJ307" s="269">
        <v>0</v>
      </c>
      <c r="BK307" s="269">
        <v>0</v>
      </c>
      <c r="BL307" s="269">
        <v>0</v>
      </c>
      <c r="BM307" s="269">
        <v>0</v>
      </c>
      <c r="BN307" s="269">
        <v>0</v>
      </c>
      <c r="BO307" s="269">
        <v>0</v>
      </c>
      <c r="BP307" s="269">
        <v>0</v>
      </c>
      <c r="BQ307" s="269">
        <v>0</v>
      </c>
      <c r="BR307" s="269">
        <v>0</v>
      </c>
      <c r="BS307" s="269">
        <v>3</v>
      </c>
      <c r="BT307" s="269">
        <v>0</v>
      </c>
      <c r="BU307" s="269">
        <v>0</v>
      </c>
      <c r="BV307" s="269">
        <v>0</v>
      </c>
      <c r="BW307" s="269">
        <v>0</v>
      </c>
      <c r="BX307" s="269">
        <v>0</v>
      </c>
      <c r="BY307" s="269">
        <v>0</v>
      </c>
      <c r="BZ307" s="269">
        <v>0</v>
      </c>
      <c r="CA307" s="269">
        <v>0</v>
      </c>
      <c r="CB307" s="269">
        <v>0</v>
      </c>
      <c r="CC307" s="269">
        <v>3</v>
      </c>
      <c r="CD307" s="855">
        <f t="shared" si="33"/>
        <v>3</v>
      </c>
      <c r="CE307" s="855">
        <f t="shared" si="34"/>
        <v>0</v>
      </c>
      <c r="CF307" s="269">
        <v>0.35199999999999998</v>
      </c>
      <c r="CG307" s="269" t="s">
        <v>451</v>
      </c>
      <c r="CH307" s="269" t="s">
        <v>451</v>
      </c>
      <c r="CI307" s="269">
        <v>1.3</v>
      </c>
      <c r="CJ307" s="269">
        <v>26.245000000000001</v>
      </c>
      <c r="CK307" s="269" t="s">
        <v>6373</v>
      </c>
      <c r="CL307" s="269" t="s">
        <v>451</v>
      </c>
      <c r="CM307" s="269"/>
      <c r="CN307" s="269"/>
      <c r="CO307" s="269"/>
      <c r="CP307" s="269"/>
      <c r="CQ307" s="269">
        <v>2</v>
      </c>
      <c r="CR307" s="269" t="s">
        <v>457</v>
      </c>
      <c r="CS307" s="269" t="s">
        <v>6154</v>
      </c>
      <c r="CT307" s="269">
        <v>174</v>
      </c>
      <c r="CU307" s="269" t="s">
        <v>457</v>
      </c>
      <c r="CV307" s="269" t="s">
        <v>6588</v>
      </c>
      <c r="CW307" s="269">
        <v>46</v>
      </c>
      <c r="CX307" s="269" t="s">
        <v>451</v>
      </c>
      <c r="CY307" s="269"/>
      <c r="CZ307" s="269"/>
      <c r="DA307" s="269" t="s">
        <v>451</v>
      </c>
      <c r="DB307" s="269"/>
      <c r="DC307" s="269"/>
      <c r="DD307" s="269" t="s">
        <v>451</v>
      </c>
      <c r="DE307" s="269"/>
      <c r="DF307" s="269"/>
      <c r="DG307" s="269" t="s">
        <v>457</v>
      </c>
      <c r="DH307" s="269" t="s">
        <v>6670</v>
      </c>
      <c r="DI307" s="269">
        <v>256</v>
      </c>
      <c r="DJ307" s="269" t="s">
        <v>451</v>
      </c>
      <c r="DK307" s="269"/>
      <c r="DL307" s="269"/>
      <c r="DM307" s="269" t="s">
        <v>451</v>
      </c>
      <c r="DN307" s="269"/>
      <c r="DO307" s="269"/>
      <c r="DP307" s="269" t="s">
        <v>451</v>
      </c>
      <c r="DQ307" s="269"/>
      <c r="DR307" s="269"/>
      <c r="DS307" s="269" t="s">
        <v>451</v>
      </c>
      <c r="DT307" s="269"/>
      <c r="DU307" s="269"/>
      <c r="DV307" s="269" t="s">
        <v>451</v>
      </c>
      <c r="DW307" s="269"/>
      <c r="DX307" s="269"/>
      <c r="DY307" s="269" t="s">
        <v>451</v>
      </c>
      <c r="DZ307" s="269"/>
      <c r="EA307" s="269"/>
      <c r="EB307" s="269" t="s">
        <v>451</v>
      </c>
      <c r="EC307" s="269"/>
      <c r="ED307" s="269"/>
      <c r="EE307" s="269" t="s">
        <v>451</v>
      </c>
      <c r="EF307" s="269"/>
      <c r="EG307" s="269"/>
      <c r="EH307" s="269" t="s">
        <v>457</v>
      </c>
      <c r="EI307" s="269" t="s">
        <v>6902</v>
      </c>
      <c r="EJ307" s="269">
        <v>46</v>
      </c>
      <c r="EK307" s="269" t="s">
        <v>457</v>
      </c>
      <c r="EL307" s="269" t="s">
        <v>6941</v>
      </c>
      <c r="EM307" s="269">
        <v>174</v>
      </c>
      <c r="EN307" s="269"/>
      <c r="EO307" s="269"/>
      <c r="EP307" s="269"/>
      <c r="EQ307" s="269" t="s">
        <v>451</v>
      </c>
      <c r="ER307" s="269"/>
      <c r="ES307" s="269" t="s">
        <v>7041</v>
      </c>
      <c r="ET307" s="269" t="s">
        <v>451</v>
      </c>
      <c r="EU307" s="269" t="s">
        <v>451</v>
      </c>
      <c r="EV307" s="269" t="s">
        <v>451</v>
      </c>
      <c r="EW307" s="269" t="s">
        <v>451</v>
      </c>
      <c r="EX307" s="269" t="s">
        <v>451</v>
      </c>
      <c r="EY307" s="269" t="s">
        <v>451</v>
      </c>
      <c r="EZ307" s="269" t="s">
        <v>451</v>
      </c>
      <c r="FA307" s="269" t="s">
        <v>7709</v>
      </c>
      <c r="FB307" s="269" t="s">
        <v>7939</v>
      </c>
      <c r="FC307" s="269" t="s">
        <v>8182</v>
      </c>
      <c r="FD307" s="269"/>
      <c r="FE307" s="269"/>
      <c r="FF307" s="269"/>
    </row>
    <row r="308" spans="5:162" ht="39" customHeight="1" x14ac:dyDescent="0.2">
      <c r="E308" s="1101" t="s">
        <v>8723</v>
      </c>
      <c r="F308" s="1101" t="s">
        <v>8688</v>
      </c>
      <c r="G308" s="847" t="s">
        <v>69</v>
      </c>
      <c r="H308" s="847" t="s">
        <v>157</v>
      </c>
      <c r="I308" s="280" t="s">
        <v>3647</v>
      </c>
      <c r="J308" s="269" t="s">
        <v>3880</v>
      </c>
      <c r="K308" s="269" t="s">
        <v>3963</v>
      </c>
      <c r="L308" s="269">
        <v>2021</v>
      </c>
      <c r="M308" s="870" t="s">
        <v>4080</v>
      </c>
      <c r="N308" s="870" t="s">
        <v>4176</v>
      </c>
      <c r="O308" s="269" t="s">
        <v>481</v>
      </c>
      <c r="P308" s="269" t="s">
        <v>481</v>
      </c>
      <c r="Q308" s="269" t="s">
        <v>4733</v>
      </c>
      <c r="R308" s="269" t="s">
        <v>4886</v>
      </c>
      <c r="S308" s="269" t="s">
        <v>5062</v>
      </c>
      <c r="T308" s="269" t="s">
        <v>5221</v>
      </c>
      <c r="U308" s="269" t="s">
        <v>5310</v>
      </c>
      <c r="V308" s="269" t="s">
        <v>5364</v>
      </c>
      <c r="W308" s="269"/>
      <c r="X308" s="269"/>
      <c r="Y308" s="269"/>
      <c r="Z308" s="269"/>
      <c r="AA308" s="269" t="s">
        <v>5546</v>
      </c>
      <c r="AB308" s="269" t="s">
        <v>5687</v>
      </c>
      <c r="AC308" s="269" t="s">
        <v>5797</v>
      </c>
      <c r="AD308" s="269" t="s">
        <v>5943</v>
      </c>
      <c r="AE308" s="871">
        <v>1.81</v>
      </c>
      <c r="AF308" s="850">
        <f t="shared" si="31"/>
        <v>1.8099999999999998</v>
      </c>
      <c r="AG308" s="850">
        <f t="shared" si="32"/>
        <v>0</v>
      </c>
      <c r="AH308" s="269"/>
      <c r="AI308" s="269"/>
      <c r="AJ308" s="269"/>
      <c r="AK308" s="269">
        <v>1.69</v>
      </c>
      <c r="AL308" s="872">
        <v>0.93369999999999997</v>
      </c>
      <c r="AM308" s="872">
        <v>5.0000000000000001E-4</v>
      </c>
      <c r="AN308" s="269">
        <v>0</v>
      </c>
      <c r="AO308" s="269">
        <v>5.5E-2</v>
      </c>
      <c r="AP308" s="872">
        <v>3.04E-2</v>
      </c>
      <c r="AQ308" s="269">
        <v>0</v>
      </c>
      <c r="AR308" s="269">
        <v>6.5000000000000002E-2</v>
      </c>
      <c r="AS308" s="872">
        <v>3.5900000000000001E-2</v>
      </c>
      <c r="AT308" s="872"/>
      <c r="AU308" s="872"/>
      <c r="AV308" s="872"/>
      <c r="AW308" s="872"/>
      <c r="AX308" s="872"/>
      <c r="AY308" s="269" t="s">
        <v>457</v>
      </c>
      <c r="AZ308" s="269" t="s">
        <v>6044</v>
      </c>
      <c r="BA308" s="269" t="s">
        <v>481</v>
      </c>
      <c r="BB308" s="872">
        <v>0</v>
      </c>
      <c r="BC308" s="269">
        <v>3</v>
      </c>
      <c r="BD308" s="872">
        <v>6.9999999999999999E-4</v>
      </c>
      <c r="BE308" s="269">
        <v>3</v>
      </c>
      <c r="BF308" s="269">
        <v>3</v>
      </c>
      <c r="BG308" s="269">
        <v>3</v>
      </c>
      <c r="BH308" s="269" t="s">
        <v>481</v>
      </c>
      <c r="BI308" s="269" t="s">
        <v>481</v>
      </c>
      <c r="BJ308" s="269">
        <v>3</v>
      </c>
      <c r="BK308" s="269" t="s">
        <v>481</v>
      </c>
      <c r="BL308" s="269" t="s">
        <v>481</v>
      </c>
      <c r="BM308" s="269" t="s">
        <v>481</v>
      </c>
      <c r="BN308" s="269" t="s">
        <v>481</v>
      </c>
      <c r="BO308" s="269" t="s">
        <v>481</v>
      </c>
      <c r="BP308" s="269" t="s">
        <v>481</v>
      </c>
      <c r="BQ308" s="269" t="s">
        <v>481</v>
      </c>
      <c r="BR308" s="269" t="s">
        <v>481</v>
      </c>
      <c r="BS308" s="269" t="s">
        <v>481</v>
      </c>
      <c r="BT308" s="269" t="s">
        <v>481</v>
      </c>
      <c r="BU308" s="269" t="s">
        <v>481</v>
      </c>
      <c r="BV308" s="269" t="s">
        <v>481</v>
      </c>
      <c r="BW308" s="269" t="s">
        <v>481</v>
      </c>
      <c r="BX308" s="269" t="s">
        <v>481</v>
      </c>
      <c r="BY308" s="269" t="s">
        <v>481</v>
      </c>
      <c r="BZ308" s="269" t="s">
        <v>481</v>
      </c>
      <c r="CA308" s="269" t="s">
        <v>481</v>
      </c>
      <c r="CB308" s="269" t="s">
        <v>481</v>
      </c>
      <c r="CC308" s="269">
        <v>3</v>
      </c>
      <c r="CD308" s="855">
        <f t="shared" si="33"/>
        <v>3</v>
      </c>
      <c r="CE308" s="855">
        <f t="shared" si="34"/>
        <v>0</v>
      </c>
      <c r="CF308" s="269">
        <v>0.72199999999999998</v>
      </c>
      <c r="CG308" s="269" t="s">
        <v>6226</v>
      </c>
      <c r="CH308" s="269" t="s">
        <v>481</v>
      </c>
      <c r="CI308" s="872">
        <v>6.6E-3</v>
      </c>
      <c r="CJ308" s="269">
        <v>109.33199999999999</v>
      </c>
      <c r="CK308" s="269" t="s">
        <v>6370</v>
      </c>
      <c r="CL308" s="269" t="s">
        <v>451</v>
      </c>
      <c r="CM308" s="269" t="s">
        <v>481</v>
      </c>
      <c r="CN308" s="269" t="s">
        <v>481</v>
      </c>
      <c r="CO308" s="269" t="s">
        <v>481</v>
      </c>
      <c r="CP308" s="269" t="s">
        <v>481</v>
      </c>
      <c r="CQ308" s="269">
        <v>2</v>
      </c>
      <c r="CR308" s="269" t="s">
        <v>451</v>
      </c>
      <c r="CS308" s="269" t="s">
        <v>481</v>
      </c>
      <c r="CT308" s="269" t="s">
        <v>481</v>
      </c>
      <c r="CU308" s="269" t="s">
        <v>457</v>
      </c>
      <c r="CV308" s="269" t="s">
        <v>6589</v>
      </c>
      <c r="CW308" s="269">
        <v>46</v>
      </c>
      <c r="CX308" s="269" t="s">
        <v>451</v>
      </c>
      <c r="CY308" s="269" t="s">
        <v>481</v>
      </c>
      <c r="CZ308" s="269" t="s">
        <v>481</v>
      </c>
      <c r="DA308" s="269" t="s">
        <v>451</v>
      </c>
      <c r="DB308" s="269" t="s">
        <v>481</v>
      </c>
      <c r="DC308" s="269" t="s">
        <v>481</v>
      </c>
      <c r="DD308" s="269" t="s">
        <v>451</v>
      </c>
      <c r="DE308" s="269" t="s">
        <v>481</v>
      </c>
      <c r="DF308" s="269" t="s">
        <v>481</v>
      </c>
      <c r="DG308" s="269" t="s">
        <v>451</v>
      </c>
      <c r="DH308" s="269" t="s">
        <v>481</v>
      </c>
      <c r="DI308" s="269" t="s">
        <v>481</v>
      </c>
      <c r="DJ308" s="269" t="s">
        <v>451</v>
      </c>
      <c r="DK308" s="269" t="s">
        <v>481</v>
      </c>
      <c r="DL308" s="269" t="s">
        <v>481</v>
      </c>
      <c r="DM308" s="269" t="s">
        <v>451</v>
      </c>
      <c r="DN308" s="269" t="s">
        <v>481</v>
      </c>
      <c r="DO308" s="269" t="s">
        <v>481</v>
      </c>
      <c r="DP308" s="269" t="s">
        <v>451</v>
      </c>
      <c r="DQ308" s="269" t="s">
        <v>481</v>
      </c>
      <c r="DR308" s="269" t="s">
        <v>481</v>
      </c>
      <c r="DS308" s="269" t="s">
        <v>451</v>
      </c>
      <c r="DT308" s="269" t="s">
        <v>481</v>
      </c>
      <c r="DU308" s="269" t="s">
        <v>481</v>
      </c>
      <c r="DV308" s="269" t="s">
        <v>451</v>
      </c>
      <c r="DW308" s="269" t="s">
        <v>481</v>
      </c>
      <c r="DX308" s="269" t="s">
        <v>481</v>
      </c>
      <c r="DY308" s="269" t="s">
        <v>451</v>
      </c>
      <c r="DZ308" s="269" t="s">
        <v>481</v>
      </c>
      <c r="EA308" s="269" t="s">
        <v>481</v>
      </c>
      <c r="EB308" s="269" t="s">
        <v>451</v>
      </c>
      <c r="EC308" s="269" t="s">
        <v>481</v>
      </c>
      <c r="ED308" s="269" t="s">
        <v>481</v>
      </c>
      <c r="EE308" s="269" t="s">
        <v>451</v>
      </c>
      <c r="EF308" s="269" t="s">
        <v>481</v>
      </c>
      <c r="EG308" s="269" t="s">
        <v>481</v>
      </c>
      <c r="EH308" s="269" t="s">
        <v>451</v>
      </c>
      <c r="EI308" s="269" t="s">
        <v>481</v>
      </c>
      <c r="EJ308" s="269" t="s">
        <v>481</v>
      </c>
      <c r="EK308" s="269" t="s">
        <v>451</v>
      </c>
      <c r="EL308" s="269" t="s">
        <v>481</v>
      </c>
      <c r="EM308" s="269" t="s">
        <v>481</v>
      </c>
      <c r="EN308" s="269"/>
      <c r="EO308" s="269"/>
      <c r="EP308" s="269"/>
      <c r="EQ308" s="269" t="s">
        <v>451</v>
      </c>
      <c r="ER308" s="269" t="s">
        <v>481</v>
      </c>
      <c r="ES308" s="269" t="s">
        <v>7042</v>
      </c>
      <c r="ET308" s="269" t="s">
        <v>7169</v>
      </c>
      <c r="EU308" s="269" t="s">
        <v>481</v>
      </c>
      <c r="EV308" s="269" t="s">
        <v>7332</v>
      </c>
      <c r="EW308" s="269" t="s">
        <v>7410</v>
      </c>
      <c r="EX308" s="269" t="s">
        <v>7495</v>
      </c>
      <c r="EY308" s="269">
        <v>8</v>
      </c>
      <c r="EZ308" s="269">
        <v>97</v>
      </c>
      <c r="FA308" s="269" t="s">
        <v>7710</v>
      </c>
      <c r="FB308" s="269" t="s">
        <v>7940</v>
      </c>
      <c r="FC308" s="269" t="s">
        <v>8183</v>
      </c>
      <c r="FD308" s="269"/>
      <c r="FE308" s="269"/>
      <c r="FF308" s="269"/>
    </row>
    <row r="309" spans="5:162" ht="39" customHeight="1" x14ac:dyDescent="0.2">
      <c r="E309" s="1101" t="s">
        <v>8717</v>
      </c>
      <c r="F309" s="1101" t="s">
        <v>8688</v>
      </c>
      <c r="G309" s="847" t="s">
        <v>69</v>
      </c>
      <c r="H309" s="847" t="s">
        <v>157</v>
      </c>
      <c r="I309" s="280" t="s">
        <v>3648</v>
      </c>
      <c r="J309" s="269" t="s">
        <v>3881</v>
      </c>
      <c r="K309" s="269" t="s">
        <v>1412</v>
      </c>
      <c r="L309" s="269" t="s">
        <v>3994</v>
      </c>
      <c r="M309" s="870" t="s">
        <v>4081</v>
      </c>
      <c r="N309" s="870" t="s">
        <v>2497</v>
      </c>
      <c r="O309" s="269" t="s">
        <v>4345</v>
      </c>
      <c r="P309" s="269" t="s">
        <v>4540</v>
      </c>
      <c r="Q309" s="269" t="s">
        <v>4734</v>
      </c>
      <c r="R309" s="269" t="s">
        <v>4540</v>
      </c>
      <c r="S309" s="269" t="s">
        <v>451</v>
      </c>
      <c r="T309" s="269" t="s">
        <v>451</v>
      </c>
      <c r="U309" s="269" t="s">
        <v>451</v>
      </c>
      <c r="V309" s="269" t="s">
        <v>451</v>
      </c>
      <c r="W309" s="269"/>
      <c r="X309" s="269"/>
      <c r="Y309" s="269"/>
      <c r="Z309" s="269"/>
      <c r="AA309" s="269" t="s">
        <v>5547</v>
      </c>
      <c r="AB309" s="269" t="s">
        <v>5688</v>
      </c>
      <c r="AC309" s="269"/>
      <c r="AD309" s="269" t="s">
        <v>5688</v>
      </c>
      <c r="AE309" s="871">
        <v>1.23</v>
      </c>
      <c r="AF309" s="850">
        <f t="shared" si="31"/>
        <v>1.23</v>
      </c>
      <c r="AG309" s="850">
        <f t="shared" si="32"/>
        <v>0</v>
      </c>
      <c r="AH309" s="269"/>
      <c r="AI309" s="269"/>
      <c r="AJ309" s="269"/>
      <c r="AK309" s="269">
        <v>1.19</v>
      </c>
      <c r="AL309" s="872">
        <v>0.97540000000000004</v>
      </c>
      <c r="AM309" s="269"/>
      <c r="AN309" s="269">
        <v>0.01</v>
      </c>
      <c r="AO309" s="269"/>
      <c r="AP309" s="872">
        <v>8.2000000000000007E-3</v>
      </c>
      <c r="AQ309" s="269">
        <v>0.03</v>
      </c>
      <c r="AR309" s="269"/>
      <c r="AS309" s="872">
        <v>2.46E-2</v>
      </c>
      <c r="AT309" s="872"/>
      <c r="AU309" s="872"/>
      <c r="AV309" s="872"/>
      <c r="AW309" s="872"/>
      <c r="AX309" s="872"/>
      <c r="AY309" s="269" t="s">
        <v>457</v>
      </c>
      <c r="AZ309" s="269" t="s">
        <v>6045</v>
      </c>
      <c r="BA309" s="269"/>
      <c r="BB309" s="269"/>
      <c r="BC309" s="269"/>
      <c r="BD309" s="269"/>
      <c r="BE309" s="269">
        <v>2</v>
      </c>
      <c r="BF309" s="269">
        <v>2</v>
      </c>
      <c r="BG309" s="269">
        <v>2</v>
      </c>
      <c r="BH309" s="269"/>
      <c r="BI309" s="269"/>
      <c r="BJ309" s="269"/>
      <c r="BK309" s="269"/>
      <c r="BL309" s="269"/>
      <c r="BM309" s="269"/>
      <c r="BN309" s="269"/>
      <c r="BO309" s="269"/>
      <c r="BP309" s="269">
        <v>2</v>
      </c>
      <c r="BQ309" s="269"/>
      <c r="BR309" s="269"/>
      <c r="BS309" s="269"/>
      <c r="BT309" s="269"/>
      <c r="BU309" s="269"/>
      <c r="BV309" s="269"/>
      <c r="BW309" s="269"/>
      <c r="BX309" s="269"/>
      <c r="BY309" s="269"/>
      <c r="BZ309" s="269"/>
      <c r="CA309" s="269"/>
      <c r="CB309" s="269"/>
      <c r="CC309" s="269">
        <v>2</v>
      </c>
      <c r="CD309" s="855">
        <f t="shared" si="33"/>
        <v>2</v>
      </c>
      <c r="CE309" s="855">
        <f t="shared" si="34"/>
        <v>0</v>
      </c>
      <c r="CF309" s="269">
        <v>10.06</v>
      </c>
      <c r="CG309" s="269" t="s">
        <v>451</v>
      </c>
      <c r="CH309" s="269"/>
      <c r="CI309" s="269">
        <v>46.21</v>
      </c>
      <c r="CJ309" s="269" t="s">
        <v>6297</v>
      </c>
      <c r="CK309" s="269" t="s">
        <v>6374</v>
      </c>
      <c r="CL309" s="269" t="s">
        <v>451</v>
      </c>
      <c r="CM309" s="269"/>
      <c r="CN309" s="269"/>
      <c r="CO309" s="269"/>
      <c r="CP309" s="269"/>
      <c r="CQ309" s="269">
        <v>10</v>
      </c>
      <c r="CR309" s="269" t="s">
        <v>457</v>
      </c>
      <c r="CS309" s="269" t="s">
        <v>1228</v>
      </c>
      <c r="CT309" s="269" t="s">
        <v>6526</v>
      </c>
      <c r="CU309" s="269" t="s">
        <v>451</v>
      </c>
      <c r="CV309" s="269"/>
      <c r="CW309" s="269"/>
      <c r="CX309" s="269" t="s">
        <v>457</v>
      </c>
      <c r="CY309" s="269"/>
      <c r="CZ309" s="269"/>
      <c r="DA309" s="269" t="s">
        <v>457</v>
      </c>
      <c r="DB309" s="269"/>
      <c r="DC309" s="269"/>
      <c r="DD309" s="269" t="s">
        <v>451</v>
      </c>
      <c r="DE309" s="269"/>
      <c r="DF309" s="269"/>
      <c r="DG309" s="269" t="s">
        <v>451</v>
      </c>
      <c r="DH309" s="269"/>
      <c r="DI309" s="269"/>
      <c r="DJ309" s="269" t="s">
        <v>451</v>
      </c>
      <c r="DK309" s="269"/>
      <c r="DL309" s="269"/>
      <c r="DM309" s="269"/>
      <c r="DN309" s="269"/>
      <c r="DO309" s="269"/>
      <c r="DP309" s="269"/>
      <c r="DQ309" s="269"/>
      <c r="DR309" s="269"/>
      <c r="DS309" s="269" t="s">
        <v>457</v>
      </c>
      <c r="DT309" s="269" t="s">
        <v>6792</v>
      </c>
      <c r="DU309" s="269" t="s">
        <v>6526</v>
      </c>
      <c r="DV309" s="269" t="s">
        <v>451</v>
      </c>
      <c r="DW309" s="269"/>
      <c r="DX309" s="269"/>
      <c r="DY309" s="269" t="s">
        <v>451</v>
      </c>
      <c r="DZ309" s="269"/>
      <c r="EA309" s="269"/>
      <c r="EB309" s="269" t="s">
        <v>451</v>
      </c>
      <c r="EC309" s="269"/>
      <c r="ED309" s="269"/>
      <c r="EE309" s="269" t="s">
        <v>451</v>
      </c>
      <c r="EF309" s="269"/>
      <c r="EG309" s="269"/>
      <c r="EH309" s="269" t="s">
        <v>451</v>
      </c>
      <c r="EI309" s="269"/>
      <c r="EJ309" s="269"/>
      <c r="EK309" s="269"/>
      <c r="EL309" s="269"/>
      <c r="EM309" s="269"/>
      <c r="EN309" s="269"/>
      <c r="EO309" s="269"/>
      <c r="EP309" s="269"/>
      <c r="EQ309" s="269" t="s">
        <v>457</v>
      </c>
      <c r="ER309" s="269" t="s">
        <v>6959</v>
      </c>
      <c r="ES309" s="269" t="s">
        <v>4540</v>
      </c>
      <c r="ET309" s="269"/>
      <c r="EU309" s="269"/>
      <c r="EV309" s="269"/>
      <c r="EW309" s="269"/>
      <c r="EX309" s="269"/>
      <c r="EY309" s="269"/>
      <c r="EZ309" s="269"/>
      <c r="FA309" s="269" t="s">
        <v>7711</v>
      </c>
      <c r="FB309" s="269" t="s">
        <v>7941</v>
      </c>
      <c r="FC309" s="269" t="s">
        <v>8184</v>
      </c>
      <c r="FD309" s="269"/>
      <c r="FE309" s="269"/>
      <c r="FF309" s="269"/>
    </row>
    <row r="310" spans="5:162" ht="39" customHeight="1" x14ac:dyDescent="0.2">
      <c r="E310" s="1101" t="s">
        <v>8723</v>
      </c>
      <c r="F310" s="1101" t="s">
        <v>8688</v>
      </c>
      <c r="G310" s="847" t="s">
        <v>69</v>
      </c>
      <c r="H310" s="847" t="s">
        <v>157</v>
      </c>
      <c r="I310" s="280" t="s">
        <v>3649</v>
      </c>
      <c r="J310" s="269" t="s">
        <v>3882</v>
      </c>
      <c r="K310" s="269" t="s">
        <v>3964</v>
      </c>
      <c r="L310" s="269">
        <v>2021</v>
      </c>
      <c r="M310" s="870" t="s">
        <v>4082</v>
      </c>
      <c r="N310" s="870" t="s">
        <v>4177</v>
      </c>
      <c r="O310" s="269"/>
      <c r="P310" s="269"/>
      <c r="Q310" s="269" t="s">
        <v>4735</v>
      </c>
      <c r="R310" s="269" t="s">
        <v>4887</v>
      </c>
      <c r="S310" s="269" t="s">
        <v>5063</v>
      </c>
      <c r="T310" s="269" t="s">
        <v>5222</v>
      </c>
      <c r="U310" s="269"/>
      <c r="V310" s="269"/>
      <c r="W310" s="269"/>
      <c r="X310" s="269"/>
      <c r="Y310" s="269"/>
      <c r="Z310" s="269"/>
      <c r="AA310" s="269" t="s">
        <v>5548</v>
      </c>
      <c r="AB310" s="269" t="s">
        <v>5689</v>
      </c>
      <c r="AC310" s="269" t="s">
        <v>5798</v>
      </c>
      <c r="AD310" s="269" t="s">
        <v>5944</v>
      </c>
      <c r="AE310" s="871">
        <v>8.4600000000000009</v>
      </c>
      <c r="AF310" s="850">
        <f t="shared" si="31"/>
        <v>8.4599999999999991</v>
      </c>
      <c r="AG310" s="850">
        <f t="shared" si="32"/>
        <v>0</v>
      </c>
      <c r="AH310" s="269"/>
      <c r="AI310" s="269"/>
      <c r="AJ310" s="269"/>
      <c r="AK310" s="269">
        <v>8.36</v>
      </c>
      <c r="AL310" s="269">
        <v>98.82</v>
      </c>
      <c r="AM310" s="872">
        <v>3.3E-3</v>
      </c>
      <c r="AN310" s="269"/>
      <c r="AO310" s="269">
        <v>0.02</v>
      </c>
      <c r="AP310" s="872">
        <v>2.3999999999999998E-3</v>
      </c>
      <c r="AQ310" s="269"/>
      <c r="AR310" s="269">
        <v>0.08</v>
      </c>
      <c r="AS310" s="872">
        <v>9.4000000000000004E-3</v>
      </c>
      <c r="AT310" s="872"/>
      <c r="AU310" s="872"/>
      <c r="AV310" s="872"/>
      <c r="AW310" s="872"/>
      <c r="AX310" s="872"/>
      <c r="AY310" s="269" t="s">
        <v>457</v>
      </c>
      <c r="AZ310" s="269" t="s">
        <v>6046</v>
      </c>
      <c r="BA310" s="269"/>
      <c r="BB310" s="269">
        <v>0.03</v>
      </c>
      <c r="BC310" s="269">
        <v>10</v>
      </c>
      <c r="BD310" s="872">
        <v>3.5000000000000001E-3</v>
      </c>
      <c r="BE310" s="269">
        <v>8</v>
      </c>
      <c r="BF310" s="269" t="s">
        <v>200</v>
      </c>
      <c r="BG310" s="269">
        <v>3</v>
      </c>
      <c r="BH310" s="269"/>
      <c r="BI310" s="269"/>
      <c r="BJ310" s="269"/>
      <c r="BK310" s="269"/>
      <c r="BL310" s="269"/>
      <c r="BM310" s="269"/>
      <c r="BN310" s="269">
        <v>1</v>
      </c>
      <c r="BO310" s="269"/>
      <c r="BP310" s="269">
        <v>2</v>
      </c>
      <c r="BQ310" s="269"/>
      <c r="BR310" s="269"/>
      <c r="BS310" s="269"/>
      <c r="BT310" s="269"/>
      <c r="BU310" s="269"/>
      <c r="BV310" s="269"/>
      <c r="BW310" s="269"/>
      <c r="BX310" s="269"/>
      <c r="BY310" s="269"/>
      <c r="BZ310" s="269"/>
      <c r="CA310" s="269"/>
      <c r="CB310" s="269"/>
      <c r="CC310" s="269">
        <v>3</v>
      </c>
      <c r="CD310" s="855">
        <f t="shared" si="33"/>
        <v>3</v>
      </c>
      <c r="CE310" s="855">
        <f t="shared" si="34"/>
        <v>0</v>
      </c>
      <c r="CF310" s="269">
        <v>6.0019999999999998</v>
      </c>
      <c r="CG310" s="269" t="s">
        <v>6227</v>
      </c>
      <c r="CH310" s="269"/>
      <c r="CI310" s="269" t="s">
        <v>6287</v>
      </c>
      <c r="CJ310" s="269">
        <v>70.269000000000005</v>
      </c>
      <c r="CK310" s="269" t="s">
        <v>6375</v>
      </c>
      <c r="CL310" s="269" t="s">
        <v>451</v>
      </c>
      <c r="CM310" s="269"/>
      <c r="CN310" s="269"/>
      <c r="CO310" s="269"/>
      <c r="CP310" s="269"/>
      <c r="CQ310" s="269">
        <v>4</v>
      </c>
      <c r="CR310" s="269" t="s">
        <v>451</v>
      </c>
      <c r="CS310" s="269"/>
      <c r="CT310" s="269"/>
      <c r="CU310" s="269" t="s">
        <v>457</v>
      </c>
      <c r="CV310" s="269"/>
      <c r="CW310" s="269">
        <v>40</v>
      </c>
      <c r="CX310" s="269" t="s">
        <v>451</v>
      </c>
      <c r="CY310" s="269"/>
      <c r="CZ310" s="269"/>
      <c r="DA310" s="269" t="s">
        <v>451</v>
      </c>
      <c r="DB310" s="269"/>
      <c r="DC310" s="269"/>
      <c r="DD310" s="269" t="s">
        <v>451</v>
      </c>
      <c r="DE310" s="269"/>
      <c r="DF310" s="269"/>
      <c r="DG310" s="269" t="s">
        <v>451</v>
      </c>
      <c r="DH310" s="269"/>
      <c r="DI310" s="269"/>
      <c r="DJ310" s="269" t="s">
        <v>451</v>
      </c>
      <c r="DK310" s="269"/>
      <c r="DL310" s="269"/>
      <c r="DM310" s="269" t="s">
        <v>6701</v>
      </c>
      <c r="DN310" s="269" t="s">
        <v>6726</v>
      </c>
      <c r="DO310" s="269">
        <v>257</v>
      </c>
      <c r="DP310" s="269" t="s">
        <v>451</v>
      </c>
      <c r="DQ310" s="269"/>
      <c r="DR310" s="269"/>
      <c r="DS310" s="269" t="s">
        <v>451</v>
      </c>
      <c r="DT310" s="269"/>
      <c r="DU310" s="269"/>
      <c r="DV310" s="269" t="s">
        <v>451</v>
      </c>
      <c r="DW310" s="269"/>
      <c r="DX310" s="269"/>
      <c r="DY310" s="269" t="s">
        <v>451</v>
      </c>
      <c r="DZ310" s="269"/>
      <c r="EA310" s="269"/>
      <c r="EB310" s="269" t="s">
        <v>451</v>
      </c>
      <c r="EC310" s="269"/>
      <c r="ED310" s="269"/>
      <c r="EE310" s="269"/>
      <c r="EF310" s="269"/>
      <c r="EG310" s="269"/>
      <c r="EH310" s="269" t="s">
        <v>457</v>
      </c>
      <c r="EI310" s="269" t="s">
        <v>6876</v>
      </c>
      <c r="EJ310" s="269">
        <v>11</v>
      </c>
      <c r="EK310" s="269"/>
      <c r="EL310" s="269"/>
      <c r="EM310" s="269"/>
      <c r="EN310" s="269"/>
      <c r="EO310" s="269"/>
      <c r="EP310" s="269"/>
      <c r="EQ310" s="269" t="s">
        <v>451</v>
      </c>
      <c r="ER310" s="269"/>
      <c r="ES310" s="269" t="s">
        <v>7043</v>
      </c>
      <c r="ET310" s="269" t="s">
        <v>7170</v>
      </c>
      <c r="EU310" s="269" t="s">
        <v>7043</v>
      </c>
      <c r="EV310" s="269" t="s">
        <v>7333</v>
      </c>
      <c r="EW310" s="269" t="s">
        <v>7411</v>
      </c>
      <c r="EX310" s="269" t="s">
        <v>7496</v>
      </c>
      <c r="EY310" s="269" t="s">
        <v>7528</v>
      </c>
      <c r="EZ310" s="269" t="s">
        <v>7531</v>
      </c>
      <c r="FA310" s="269" t="s">
        <v>7712</v>
      </c>
      <c r="FB310" s="269">
        <v>88654742127</v>
      </c>
      <c r="FC310" s="269" t="s">
        <v>8185</v>
      </c>
      <c r="FD310" s="269"/>
      <c r="FE310" s="269"/>
      <c r="FF310" s="269"/>
    </row>
    <row r="311" spans="5:162" ht="39" customHeight="1" x14ac:dyDescent="0.2">
      <c r="E311" s="1101" t="s">
        <v>8723</v>
      </c>
      <c r="F311" s="1101" t="s">
        <v>8688</v>
      </c>
      <c r="G311" s="847" t="s">
        <v>69</v>
      </c>
      <c r="H311" s="847" t="s">
        <v>157</v>
      </c>
      <c r="I311" s="280" t="s">
        <v>3649</v>
      </c>
      <c r="J311" s="269" t="s">
        <v>3883</v>
      </c>
      <c r="K311" s="269" t="s">
        <v>3965</v>
      </c>
      <c r="L311" s="269">
        <v>2018</v>
      </c>
      <c r="M311" s="870">
        <v>44195</v>
      </c>
      <c r="N311" s="870">
        <v>44530</v>
      </c>
      <c r="O311" s="269" t="s">
        <v>4346</v>
      </c>
      <c r="P311" s="269" t="s">
        <v>4541</v>
      </c>
      <c r="Q311" s="269" t="s">
        <v>481</v>
      </c>
      <c r="R311" s="269" t="s">
        <v>481</v>
      </c>
      <c r="S311" s="269" t="s">
        <v>5064</v>
      </c>
      <c r="T311" s="269" t="s">
        <v>5223</v>
      </c>
      <c r="U311" s="269" t="s">
        <v>481</v>
      </c>
      <c r="V311" s="269" t="s">
        <v>481</v>
      </c>
      <c r="W311" s="269"/>
      <c r="X311" s="269"/>
      <c r="Y311" s="269"/>
      <c r="Z311" s="269"/>
      <c r="AA311" s="269" t="s">
        <v>5549</v>
      </c>
      <c r="AB311" s="269" t="s">
        <v>5549</v>
      </c>
      <c r="AC311" s="269" t="s">
        <v>5799</v>
      </c>
      <c r="AD311" s="269" t="s">
        <v>5549</v>
      </c>
      <c r="AE311" s="871">
        <v>4.16</v>
      </c>
      <c r="AF311" s="850">
        <f>AH311+AK311+AN311+AO311+AQ311+AR311+AT311</f>
        <v>4.16</v>
      </c>
      <c r="AG311" s="850">
        <f t="shared" si="32"/>
        <v>0</v>
      </c>
      <c r="AH311" s="269"/>
      <c r="AI311" s="269"/>
      <c r="AJ311" s="269"/>
      <c r="AK311" s="269">
        <v>4.16</v>
      </c>
      <c r="AL311" s="872">
        <v>0.78049999999999997</v>
      </c>
      <c r="AM311" s="872">
        <v>2E-3</v>
      </c>
      <c r="AN311" s="269"/>
      <c r="AO311" s="1047"/>
      <c r="AP311" s="872">
        <v>0.2195</v>
      </c>
      <c r="AQ311" s="269">
        <v>0</v>
      </c>
      <c r="AR311" s="269"/>
      <c r="AS311" s="872">
        <v>0</v>
      </c>
      <c r="AT311" s="872"/>
      <c r="AU311" s="872"/>
      <c r="AV311" s="872"/>
      <c r="AW311" s="872"/>
      <c r="AX311" s="872"/>
      <c r="AY311" s="269" t="s">
        <v>451</v>
      </c>
      <c r="AZ311" s="269"/>
      <c r="BA311" s="269"/>
      <c r="BB311" s="269"/>
      <c r="BC311" s="269">
        <v>0.5</v>
      </c>
      <c r="BD311" s="872">
        <v>2.0000000000000001E-4</v>
      </c>
      <c r="BE311" s="269">
        <v>6</v>
      </c>
      <c r="BF311" s="269">
        <v>6</v>
      </c>
      <c r="BG311" s="269">
        <v>6</v>
      </c>
      <c r="BH311" s="269">
        <v>0</v>
      </c>
      <c r="BI311" s="269">
        <v>6</v>
      </c>
      <c r="BJ311" s="269">
        <v>0</v>
      </c>
      <c r="BK311" s="269">
        <v>0</v>
      </c>
      <c r="BL311" s="269">
        <v>0</v>
      </c>
      <c r="BM311" s="269">
        <v>0</v>
      </c>
      <c r="BN311" s="269">
        <v>0</v>
      </c>
      <c r="BO311" s="269">
        <v>0</v>
      </c>
      <c r="BP311" s="269">
        <v>0</v>
      </c>
      <c r="BQ311" s="269">
        <v>0</v>
      </c>
      <c r="BR311" s="269">
        <v>0</v>
      </c>
      <c r="BS311" s="269">
        <v>0</v>
      </c>
      <c r="BT311" s="269">
        <v>0</v>
      </c>
      <c r="BU311" s="269">
        <v>0</v>
      </c>
      <c r="BV311" s="269">
        <v>0</v>
      </c>
      <c r="BW311" s="269">
        <v>0</v>
      </c>
      <c r="BX311" s="269">
        <v>0</v>
      </c>
      <c r="BY311" s="269">
        <v>0</v>
      </c>
      <c r="BZ311" s="269">
        <v>0</v>
      </c>
      <c r="CA311" s="269">
        <v>0</v>
      </c>
      <c r="CB311" s="269">
        <v>0</v>
      </c>
      <c r="CC311" s="269">
        <v>6</v>
      </c>
      <c r="CD311" s="855">
        <f t="shared" si="33"/>
        <v>6</v>
      </c>
      <c r="CE311" s="855">
        <f t="shared" si="34"/>
        <v>0</v>
      </c>
      <c r="CF311" s="269">
        <v>0.27900000000000003</v>
      </c>
      <c r="CG311" s="269" t="s">
        <v>6228</v>
      </c>
      <c r="CH311" s="269"/>
      <c r="CI311" s="269">
        <v>0.4</v>
      </c>
      <c r="CJ311" s="269">
        <v>70.269000000000005</v>
      </c>
      <c r="CK311" s="269" t="s">
        <v>6376</v>
      </c>
      <c r="CL311" s="269" t="s">
        <v>451</v>
      </c>
      <c r="CM311" s="269"/>
      <c r="CN311" s="269"/>
      <c r="CO311" s="269"/>
      <c r="CP311" s="269"/>
      <c r="CQ311" s="269">
        <v>4</v>
      </c>
      <c r="CR311" s="269" t="s">
        <v>451</v>
      </c>
      <c r="CS311" s="269"/>
      <c r="CT311" s="269"/>
      <c r="CU311" s="269" t="s">
        <v>457</v>
      </c>
      <c r="CV311" s="269" t="s">
        <v>764</v>
      </c>
      <c r="CW311" s="269">
        <v>71</v>
      </c>
      <c r="CX311" s="269" t="s">
        <v>451</v>
      </c>
      <c r="CY311" s="269"/>
      <c r="CZ311" s="269"/>
      <c r="DA311" s="269" t="s">
        <v>451</v>
      </c>
      <c r="DB311" s="269"/>
      <c r="DC311" s="269"/>
      <c r="DD311" s="269" t="s">
        <v>451</v>
      </c>
      <c r="DE311" s="269"/>
      <c r="DF311" s="269"/>
      <c r="DG311" s="269" t="s">
        <v>451</v>
      </c>
      <c r="DH311" s="269"/>
      <c r="DI311" s="269"/>
      <c r="DJ311" s="269" t="s">
        <v>451</v>
      </c>
      <c r="DK311" s="269"/>
      <c r="DL311" s="269"/>
      <c r="DM311" s="269"/>
      <c r="DN311" s="269"/>
      <c r="DO311" s="269"/>
      <c r="DP311" s="269" t="s">
        <v>451</v>
      </c>
      <c r="DQ311" s="269"/>
      <c r="DR311" s="269"/>
      <c r="DS311" s="269" t="s">
        <v>451</v>
      </c>
      <c r="DT311" s="269"/>
      <c r="DU311" s="269"/>
      <c r="DV311" s="269" t="s">
        <v>451</v>
      </c>
      <c r="DW311" s="269"/>
      <c r="DX311" s="269"/>
      <c r="DY311" s="269" t="s">
        <v>451</v>
      </c>
      <c r="DZ311" s="269"/>
      <c r="EA311" s="269"/>
      <c r="EB311" s="269" t="s">
        <v>451</v>
      </c>
      <c r="EC311" s="269"/>
      <c r="ED311" s="269"/>
      <c r="EE311" s="269"/>
      <c r="EF311" s="269"/>
      <c r="EG311" s="269"/>
      <c r="EH311" s="269" t="s">
        <v>457</v>
      </c>
      <c r="EI311" s="269" t="s">
        <v>6903</v>
      </c>
      <c r="EJ311" s="269">
        <v>10</v>
      </c>
      <c r="EK311" s="269"/>
      <c r="EL311" s="269"/>
      <c r="EM311" s="269"/>
      <c r="EN311" s="269"/>
      <c r="EO311" s="269"/>
      <c r="EP311" s="269"/>
      <c r="EQ311" s="269" t="s">
        <v>451</v>
      </c>
      <c r="ER311" s="269"/>
      <c r="ES311" s="269" t="s">
        <v>7044</v>
      </c>
      <c r="ET311" s="269"/>
      <c r="EU311" s="269" t="s">
        <v>451</v>
      </c>
      <c r="EV311" s="269"/>
      <c r="EW311" s="269"/>
      <c r="EX311" s="269" t="s">
        <v>451</v>
      </c>
      <c r="EY311" s="269" t="s">
        <v>451</v>
      </c>
      <c r="EZ311" s="269" t="s">
        <v>451</v>
      </c>
      <c r="FA311" s="269" t="s">
        <v>7713</v>
      </c>
      <c r="FB311" s="269">
        <v>8654740494</v>
      </c>
      <c r="FC311" s="269" t="s">
        <v>8186</v>
      </c>
      <c r="FD311" s="269"/>
      <c r="FE311" s="269"/>
      <c r="FF311" s="269"/>
    </row>
    <row r="312" spans="5:162" ht="24" customHeight="1" x14ac:dyDescent="0.2">
      <c r="E312" s="1101" t="s">
        <v>8719</v>
      </c>
      <c r="F312" s="1101" t="s">
        <v>8687</v>
      </c>
      <c r="G312" s="847" t="s">
        <v>70</v>
      </c>
      <c r="H312" s="847" t="s">
        <v>158</v>
      </c>
      <c r="I312" s="847"/>
      <c r="J312" s="834" t="s">
        <v>850</v>
      </c>
      <c r="K312" s="833"/>
      <c r="L312" s="840">
        <v>2020</v>
      </c>
      <c r="M312" s="1048">
        <v>44197</v>
      </c>
      <c r="N312" s="1048">
        <v>44561</v>
      </c>
      <c r="O312" s="899" t="s">
        <v>2549</v>
      </c>
      <c r="P312" s="899"/>
      <c r="Q312" s="899" t="s">
        <v>2550</v>
      </c>
      <c r="R312" s="990" t="s">
        <v>2551</v>
      </c>
      <c r="S312" s="899" t="s">
        <v>492</v>
      </c>
      <c r="T312" s="899" t="s">
        <v>492</v>
      </c>
      <c r="U312" s="899" t="s">
        <v>492</v>
      </c>
      <c r="V312" s="899" t="s">
        <v>492</v>
      </c>
      <c r="W312" s="899" t="s">
        <v>492</v>
      </c>
      <c r="X312" s="899" t="s">
        <v>492</v>
      </c>
      <c r="Y312" s="899" t="s">
        <v>492</v>
      </c>
      <c r="Z312" s="899" t="s">
        <v>492</v>
      </c>
      <c r="AA312" s="899" t="s">
        <v>2552</v>
      </c>
      <c r="AB312" s="899" t="s">
        <v>2552</v>
      </c>
      <c r="AC312" s="899" t="s">
        <v>455</v>
      </c>
      <c r="AD312" s="899" t="s">
        <v>2553</v>
      </c>
      <c r="AE312" s="902">
        <f>SUM(AH312,AK312,AN312,AQ312,AT312,)</f>
        <v>40.667000000000002</v>
      </c>
      <c r="AF312" s="850">
        <f t="shared" si="31"/>
        <v>40.667000000000002</v>
      </c>
      <c r="AG312" s="850">
        <f t="shared" si="32"/>
        <v>0</v>
      </c>
      <c r="AH312" s="902">
        <v>0.81299999999999994</v>
      </c>
      <c r="AI312" s="903">
        <v>0.02</v>
      </c>
      <c r="AJ312" s="1049">
        <v>1.0000000000000001E-5</v>
      </c>
      <c r="AK312" s="902">
        <v>4.1000000000000002E-2</v>
      </c>
      <c r="AL312" s="903">
        <v>1E-3</v>
      </c>
      <c r="AM312" s="903"/>
      <c r="AN312" s="902">
        <v>0</v>
      </c>
      <c r="AO312" s="902"/>
      <c r="AP312" s="903">
        <v>0</v>
      </c>
      <c r="AQ312" s="902">
        <v>0</v>
      </c>
      <c r="AR312" s="902"/>
      <c r="AS312" s="903">
        <v>0</v>
      </c>
      <c r="AT312" s="902">
        <v>39.813000000000002</v>
      </c>
      <c r="AU312" s="903">
        <v>0.97899999999999998</v>
      </c>
      <c r="AV312" s="899" t="s">
        <v>2554</v>
      </c>
      <c r="AW312" s="899" t="s">
        <v>488</v>
      </c>
      <c r="AX312" s="899" t="s">
        <v>2552</v>
      </c>
      <c r="AY312" s="899" t="s">
        <v>489</v>
      </c>
      <c r="AZ312" s="899" t="s">
        <v>2555</v>
      </c>
      <c r="BA312" s="899" t="s">
        <v>492</v>
      </c>
      <c r="BB312" s="899">
        <v>17.542000000000002</v>
      </c>
      <c r="BC312" s="1030">
        <v>0.125</v>
      </c>
      <c r="BD312" s="1050">
        <v>1.9999999999999999E-6</v>
      </c>
      <c r="BE312" s="905">
        <v>101</v>
      </c>
      <c r="BF312" s="905">
        <v>101</v>
      </c>
      <c r="BG312" s="905">
        <v>34</v>
      </c>
      <c r="BH312" s="905">
        <v>1</v>
      </c>
      <c r="BI312" s="905">
        <v>10</v>
      </c>
      <c r="BJ312" s="905">
        <v>5</v>
      </c>
      <c r="BK312" s="905">
        <v>0</v>
      </c>
      <c r="BL312" s="905">
        <v>0</v>
      </c>
      <c r="BM312" s="905">
        <v>0</v>
      </c>
      <c r="BN312" s="905">
        <v>0</v>
      </c>
      <c r="BO312" s="905">
        <v>0</v>
      </c>
      <c r="BP312" s="905">
        <v>1</v>
      </c>
      <c r="BQ312" s="905">
        <v>0</v>
      </c>
      <c r="BR312" s="905">
        <v>6</v>
      </c>
      <c r="BS312" s="905">
        <v>7</v>
      </c>
      <c r="BT312" s="905">
        <v>0</v>
      </c>
      <c r="BU312" s="905">
        <v>0</v>
      </c>
      <c r="BV312" s="905">
        <v>0</v>
      </c>
      <c r="BW312" s="905">
        <v>0</v>
      </c>
      <c r="BX312" s="905">
        <v>0</v>
      </c>
      <c r="BY312" s="905">
        <v>0</v>
      </c>
      <c r="BZ312" s="905">
        <v>0</v>
      </c>
      <c r="CA312" s="905">
        <v>0</v>
      </c>
      <c r="CB312" s="905">
        <v>4</v>
      </c>
      <c r="CC312" s="939">
        <f>SUM(BH312:CB312)</f>
        <v>34</v>
      </c>
      <c r="CD312" s="855">
        <f t="shared" si="33"/>
        <v>34</v>
      </c>
      <c r="CE312" s="855">
        <f t="shared" si="34"/>
        <v>0</v>
      </c>
      <c r="CF312" s="1051">
        <v>167</v>
      </c>
      <c r="CG312" s="899" t="s">
        <v>492</v>
      </c>
      <c r="CH312" s="899" t="s">
        <v>492</v>
      </c>
      <c r="CI312" s="903">
        <v>0.16789999999999999</v>
      </c>
      <c r="CJ312" s="902">
        <v>994.42</v>
      </c>
      <c r="CK312" s="1052" t="s">
        <v>2556</v>
      </c>
      <c r="CL312" s="899" t="s">
        <v>492</v>
      </c>
      <c r="CM312" s="899" t="s">
        <v>492</v>
      </c>
      <c r="CN312" s="899" t="s">
        <v>492</v>
      </c>
      <c r="CO312" s="905" t="s">
        <v>492</v>
      </c>
      <c r="CP312" s="905" t="s">
        <v>492</v>
      </c>
      <c r="CQ312" s="905">
        <v>1</v>
      </c>
      <c r="CR312" s="899" t="s">
        <v>492</v>
      </c>
      <c r="CS312" s="899" t="s">
        <v>492</v>
      </c>
      <c r="CT312" s="905" t="s">
        <v>492</v>
      </c>
      <c r="CU312" s="899" t="s">
        <v>489</v>
      </c>
      <c r="CV312" s="899" t="s">
        <v>1554</v>
      </c>
      <c r="CW312" s="905">
        <v>5873</v>
      </c>
      <c r="CX312" s="899" t="s">
        <v>492</v>
      </c>
      <c r="CY312" s="899" t="s">
        <v>492</v>
      </c>
      <c r="CZ312" s="905" t="s">
        <v>492</v>
      </c>
      <c r="DA312" s="899" t="s">
        <v>492</v>
      </c>
      <c r="DB312" s="899" t="s">
        <v>492</v>
      </c>
      <c r="DC312" s="905" t="s">
        <v>492</v>
      </c>
      <c r="DD312" s="899" t="s">
        <v>492</v>
      </c>
      <c r="DE312" s="899" t="s">
        <v>492</v>
      </c>
      <c r="DF312" s="905" t="s">
        <v>492</v>
      </c>
      <c r="DG312" s="899" t="s">
        <v>492</v>
      </c>
      <c r="DH312" s="899" t="s">
        <v>492</v>
      </c>
      <c r="DI312" s="905" t="s">
        <v>492</v>
      </c>
      <c r="DJ312" s="899" t="s">
        <v>492</v>
      </c>
      <c r="DK312" s="899" t="s">
        <v>492</v>
      </c>
      <c r="DL312" s="905" t="s">
        <v>492</v>
      </c>
      <c r="DM312" s="899" t="s">
        <v>492</v>
      </c>
      <c r="DN312" s="899" t="s">
        <v>492</v>
      </c>
      <c r="DO312" s="905" t="s">
        <v>492</v>
      </c>
      <c r="DP312" s="899" t="s">
        <v>492</v>
      </c>
      <c r="DQ312" s="899" t="s">
        <v>492</v>
      </c>
      <c r="DR312" s="905" t="s">
        <v>492</v>
      </c>
      <c r="DS312" s="899" t="s">
        <v>492</v>
      </c>
      <c r="DT312" s="899" t="s">
        <v>492</v>
      </c>
      <c r="DU312" s="905" t="s">
        <v>492</v>
      </c>
      <c r="DV312" s="899" t="s">
        <v>492</v>
      </c>
      <c r="DW312" s="899" t="s">
        <v>492</v>
      </c>
      <c r="DX312" s="905" t="s">
        <v>492</v>
      </c>
      <c r="DY312" s="899" t="s">
        <v>492</v>
      </c>
      <c r="DZ312" s="899" t="s">
        <v>492</v>
      </c>
      <c r="EA312" s="905" t="s">
        <v>492</v>
      </c>
      <c r="EB312" s="899" t="s">
        <v>492</v>
      </c>
      <c r="EC312" s="899" t="s">
        <v>492</v>
      </c>
      <c r="ED312" s="905" t="s">
        <v>492</v>
      </c>
      <c r="EE312" s="899" t="s">
        <v>492</v>
      </c>
      <c r="EF312" s="899" t="s">
        <v>492</v>
      </c>
      <c r="EG312" s="905" t="s">
        <v>492</v>
      </c>
      <c r="EH312" s="899" t="s">
        <v>492</v>
      </c>
      <c r="EI312" s="899" t="s">
        <v>492</v>
      </c>
      <c r="EJ312" s="905" t="s">
        <v>492</v>
      </c>
      <c r="EK312" s="899" t="s">
        <v>489</v>
      </c>
      <c r="EL312" s="899" t="s">
        <v>2557</v>
      </c>
      <c r="EM312" s="905"/>
      <c r="EN312" s="1053">
        <v>1</v>
      </c>
      <c r="EO312" s="899" t="s">
        <v>481</v>
      </c>
      <c r="EP312" s="905">
        <v>26</v>
      </c>
      <c r="EQ312" s="899" t="s">
        <v>492</v>
      </c>
      <c r="ER312" s="899"/>
      <c r="ES312" s="990" t="s">
        <v>2558</v>
      </c>
      <c r="ET312" s="899"/>
      <c r="EU312" s="899"/>
      <c r="EV312" s="899" t="s">
        <v>2559</v>
      </c>
      <c r="EW312" s="899" t="s">
        <v>492</v>
      </c>
      <c r="EX312" s="899" t="s">
        <v>2560</v>
      </c>
      <c r="EY312" s="899"/>
      <c r="EZ312" s="899"/>
      <c r="FA312" s="1054" t="s">
        <v>2561</v>
      </c>
      <c r="FB312" s="1054" t="s">
        <v>2562</v>
      </c>
      <c r="FC312" s="990" t="s">
        <v>2563</v>
      </c>
      <c r="FD312" s="899" t="s">
        <v>492</v>
      </c>
      <c r="FE312" s="899" t="s">
        <v>492</v>
      </c>
      <c r="FF312" s="899" t="s">
        <v>492</v>
      </c>
    </row>
    <row r="313" spans="5:162" ht="24" customHeight="1" x14ac:dyDescent="0.2">
      <c r="E313" s="1101" t="s">
        <v>8719</v>
      </c>
      <c r="F313" s="1101" t="s">
        <v>8687</v>
      </c>
      <c r="G313" s="847" t="s">
        <v>70</v>
      </c>
      <c r="H313" s="847" t="s">
        <v>158</v>
      </c>
      <c r="I313" s="847"/>
      <c r="J313" s="847" t="s">
        <v>1525</v>
      </c>
      <c r="K313" s="950"/>
      <c r="L313" s="950">
        <v>2020</v>
      </c>
      <c r="M313" s="1001" t="s">
        <v>957</v>
      </c>
      <c r="N313" s="1001" t="s">
        <v>852</v>
      </c>
      <c r="O313" s="1001" t="s">
        <v>2565</v>
      </c>
      <c r="P313" s="1001"/>
      <c r="Q313" s="1001" t="s">
        <v>2550</v>
      </c>
      <c r="R313" s="188" t="s">
        <v>2551</v>
      </c>
      <c r="S313" s="1001" t="s">
        <v>492</v>
      </c>
      <c r="T313" s="1001" t="s">
        <v>492</v>
      </c>
      <c r="U313" s="1001" t="s">
        <v>492</v>
      </c>
      <c r="V313" s="1001" t="s">
        <v>492</v>
      </c>
      <c r="W313" s="1001" t="s">
        <v>492</v>
      </c>
      <c r="X313" s="1001" t="s">
        <v>492</v>
      </c>
      <c r="Y313" s="1001" t="s">
        <v>492</v>
      </c>
      <c r="Z313" s="1001" t="s">
        <v>492</v>
      </c>
      <c r="AA313" s="1001" t="s">
        <v>2552</v>
      </c>
      <c r="AB313" s="1001" t="s">
        <v>2552</v>
      </c>
      <c r="AC313" s="1001" t="s">
        <v>455</v>
      </c>
      <c r="AD313" s="1001" t="s">
        <v>2553</v>
      </c>
      <c r="AE313" s="1003">
        <v>316.017</v>
      </c>
      <c r="AF313" s="850">
        <f t="shared" si="31"/>
        <v>316.017</v>
      </c>
      <c r="AG313" s="850">
        <f t="shared" si="32"/>
        <v>0</v>
      </c>
      <c r="AH313" s="1001">
        <v>9.8710000000000004</v>
      </c>
      <c r="AI313" s="1004">
        <v>3.1199999999999999E-2</v>
      </c>
      <c r="AJ313" s="1004">
        <v>2.0000000000000001E-4</v>
      </c>
      <c r="AK313" s="1001">
        <v>0.46400000000000002</v>
      </c>
      <c r="AL313" s="1004">
        <v>1.5E-3</v>
      </c>
      <c r="AM313" s="1004"/>
      <c r="AN313" s="1001">
        <v>0</v>
      </c>
      <c r="AO313" s="1001"/>
      <c r="AP313" s="1004">
        <v>0</v>
      </c>
      <c r="AQ313" s="1001">
        <v>24.091000000000001</v>
      </c>
      <c r="AR313" s="1001"/>
      <c r="AS313" s="1004">
        <v>7.6200000000000004E-2</v>
      </c>
      <c r="AT313" s="1001">
        <v>281.59100000000001</v>
      </c>
      <c r="AU313" s="1004">
        <v>0.8911</v>
      </c>
      <c r="AV313" s="1001" t="s">
        <v>858</v>
      </c>
      <c r="AW313" s="1001" t="s">
        <v>488</v>
      </c>
      <c r="AX313" s="1001" t="s">
        <v>2552</v>
      </c>
      <c r="AY313" s="1001" t="s">
        <v>492</v>
      </c>
      <c r="AZ313" s="1001" t="s">
        <v>492</v>
      </c>
      <c r="BA313" s="1001" t="s">
        <v>492</v>
      </c>
      <c r="BB313" s="1001" t="s">
        <v>492</v>
      </c>
      <c r="BC313" s="1001">
        <v>11.102</v>
      </c>
      <c r="BD313" s="1004">
        <v>2.0000000000000001E-4</v>
      </c>
      <c r="BE313" s="1001">
        <v>34</v>
      </c>
      <c r="BF313" s="1001">
        <v>29</v>
      </c>
      <c r="BG313" s="1001">
        <v>9</v>
      </c>
      <c r="BH313" s="1001">
        <v>6</v>
      </c>
      <c r="BI313" s="1001">
        <v>0</v>
      </c>
      <c r="BJ313" s="1001">
        <v>0</v>
      </c>
      <c r="BK313" s="1001">
        <v>0</v>
      </c>
      <c r="BL313" s="1001">
        <v>0</v>
      </c>
      <c r="BM313" s="1001">
        <v>0</v>
      </c>
      <c r="BN313" s="1001">
        <v>3</v>
      </c>
      <c r="BO313" s="1001">
        <v>0</v>
      </c>
      <c r="BP313" s="1001">
        <v>0</v>
      </c>
      <c r="BQ313" s="1001">
        <v>0</v>
      </c>
      <c r="BR313" s="1001">
        <v>0</v>
      </c>
      <c r="BS313" s="1001">
        <v>0</v>
      </c>
      <c r="BT313" s="1001">
        <v>0</v>
      </c>
      <c r="BU313" s="1001">
        <v>0</v>
      </c>
      <c r="BV313" s="1001">
        <v>0</v>
      </c>
      <c r="BW313" s="1001">
        <v>0</v>
      </c>
      <c r="BX313" s="1001">
        <v>0</v>
      </c>
      <c r="BY313" s="1001">
        <v>0</v>
      </c>
      <c r="BZ313" s="1001">
        <v>0</v>
      </c>
      <c r="CA313" s="1001">
        <v>0</v>
      </c>
      <c r="CB313" s="1001">
        <v>0</v>
      </c>
      <c r="CC313" s="1005">
        <v>9</v>
      </c>
      <c r="CD313" s="855">
        <f t="shared" si="33"/>
        <v>9</v>
      </c>
      <c r="CE313" s="855">
        <f t="shared" si="34"/>
        <v>0</v>
      </c>
      <c r="CF313" s="1055">
        <v>8.5129999999999999</v>
      </c>
      <c r="CG313" s="1001" t="s">
        <v>492</v>
      </c>
      <c r="CH313" s="1001" t="s">
        <v>492</v>
      </c>
      <c r="CI313" s="1004">
        <v>8.6E-3</v>
      </c>
      <c r="CJ313" s="1001">
        <v>994.42</v>
      </c>
      <c r="CK313" s="188" t="s">
        <v>2566</v>
      </c>
      <c r="CL313" s="1001" t="s">
        <v>492</v>
      </c>
      <c r="CM313" s="1001" t="s">
        <v>492</v>
      </c>
      <c r="CN313" s="1001" t="s">
        <v>492</v>
      </c>
      <c r="CO313" s="1001" t="s">
        <v>492</v>
      </c>
      <c r="CP313" s="1001" t="s">
        <v>492</v>
      </c>
      <c r="CQ313" s="1001">
        <v>1</v>
      </c>
      <c r="CR313" s="1001" t="s">
        <v>492</v>
      </c>
      <c r="CS313" s="1001" t="s">
        <v>492</v>
      </c>
      <c r="CT313" s="1001" t="s">
        <v>492</v>
      </c>
      <c r="CU313" s="1001" t="s">
        <v>489</v>
      </c>
      <c r="CV313" s="1001" t="s">
        <v>2567</v>
      </c>
      <c r="CW313" s="1007">
        <v>11859</v>
      </c>
      <c r="CX313" s="1001" t="s">
        <v>492</v>
      </c>
      <c r="CY313" s="1001" t="s">
        <v>492</v>
      </c>
      <c r="CZ313" s="1001" t="s">
        <v>492</v>
      </c>
      <c r="DA313" s="1001" t="s">
        <v>492</v>
      </c>
      <c r="DB313" s="1001" t="s">
        <v>492</v>
      </c>
      <c r="DC313" s="1001" t="s">
        <v>492</v>
      </c>
      <c r="DD313" s="1001" t="s">
        <v>492</v>
      </c>
      <c r="DE313" s="1001" t="s">
        <v>492</v>
      </c>
      <c r="DF313" s="1001" t="s">
        <v>492</v>
      </c>
      <c r="DG313" s="1001" t="s">
        <v>492</v>
      </c>
      <c r="DH313" s="1001" t="s">
        <v>492</v>
      </c>
      <c r="DI313" s="1001" t="s">
        <v>492</v>
      </c>
      <c r="DJ313" s="1001" t="s">
        <v>492</v>
      </c>
      <c r="DK313" s="1001" t="s">
        <v>492</v>
      </c>
      <c r="DL313" s="1001" t="s">
        <v>492</v>
      </c>
      <c r="DM313" s="1001" t="s">
        <v>492</v>
      </c>
      <c r="DN313" s="1001" t="s">
        <v>492</v>
      </c>
      <c r="DO313" s="1001" t="s">
        <v>492</v>
      </c>
      <c r="DP313" s="1001" t="s">
        <v>492</v>
      </c>
      <c r="DQ313" s="1001" t="s">
        <v>492</v>
      </c>
      <c r="DR313" s="1001" t="s">
        <v>492</v>
      </c>
      <c r="DS313" s="1001" t="s">
        <v>492</v>
      </c>
      <c r="DT313" s="1001" t="s">
        <v>492</v>
      </c>
      <c r="DU313" s="1001" t="s">
        <v>492</v>
      </c>
      <c r="DV313" s="1001" t="s">
        <v>492</v>
      </c>
      <c r="DW313" s="1001" t="s">
        <v>492</v>
      </c>
      <c r="DX313" s="1001" t="s">
        <v>492</v>
      </c>
      <c r="DY313" s="1001" t="s">
        <v>492</v>
      </c>
      <c r="DZ313" s="1001" t="s">
        <v>492</v>
      </c>
      <c r="EA313" s="1001" t="s">
        <v>492</v>
      </c>
      <c r="EB313" s="1001" t="s">
        <v>492</v>
      </c>
      <c r="EC313" s="1001" t="s">
        <v>492</v>
      </c>
      <c r="ED313" s="1001" t="s">
        <v>492</v>
      </c>
      <c r="EE313" s="1001" t="s">
        <v>489</v>
      </c>
      <c r="EF313" s="1001" t="s">
        <v>2568</v>
      </c>
      <c r="EG313" s="1001">
        <v>7</v>
      </c>
      <c r="EH313" s="1001" t="s">
        <v>492</v>
      </c>
      <c r="EI313" s="1001" t="s">
        <v>492</v>
      </c>
      <c r="EJ313" s="1001" t="s">
        <v>492</v>
      </c>
      <c r="EK313" s="1001" t="s">
        <v>492</v>
      </c>
      <c r="EL313" s="1001" t="s">
        <v>492</v>
      </c>
      <c r="EM313" s="1001" t="s">
        <v>492</v>
      </c>
      <c r="EN313" s="1056">
        <v>1</v>
      </c>
      <c r="EO313" s="1001"/>
      <c r="EP313" s="1001">
        <v>17</v>
      </c>
      <c r="EQ313" s="1001" t="s">
        <v>492</v>
      </c>
      <c r="ER313" s="1001"/>
      <c r="ES313" s="188" t="s">
        <v>2569</v>
      </c>
      <c r="ET313" s="1001"/>
      <c r="EU313" s="1001"/>
      <c r="EV313" s="1001" t="s">
        <v>2570</v>
      </c>
      <c r="EW313" s="1001" t="s">
        <v>492</v>
      </c>
      <c r="EX313" s="1001" t="s">
        <v>2560</v>
      </c>
      <c r="EY313" s="1001" t="s">
        <v>492</v>
      </c>
      <c r="EZ313" s="1001" t="s">
        <v>492</v>
      </c>
      <c r="FA313" s="1001" t="s">
        <v>2561</v>
      </c>
      <c r="FB313" s="1001" t="s">
        <v>2562</v>
      </c>
      <c r="FC313" s="188" t="s">
        <v>2563</v>
      </c>
      <c r="FD313" s="1001" t="s">
        <v>492</v>
      </c>
      <c r="FE313" s="1001" t="s">
        <v>492</v>
      </c>
      <c r="FF313" s="1001" t="s">
        <v>492</v>
      </c>
    </row>
    <row r="314" spans="5:162" ht="24" customHeight="1" x14ac:dyDescent="0.2">
      <c r="E314" s="1101" t="s">
        <v>8717</v>
      </c>
      <c r="F314" s="1101" t="s">
        <v>8687</v>
      </c>
      <c r="G314" s="847" t="s">
        <v>70</v>
      </c>
      <c r="H314" s="847" t="s">
        <v>158</v>
      </c>
      <c r="I314" s="847"/>
      <c r="J314" s="847" t="s">
        <v>2571</v>
      </c>
      <c r="K314" s="950" t="s">
        <v>2572</v>
      </c>
      <c r="L314" s="950">
        <v>2012</v>
      </c>
      <c r="M314" s="1001" t="s">
        <v>2573</v>
      </c>
      <c r="N314" s="1001" t="s">
        <v>2574</v>
      </c>
      <c r="O314" s="1001" t="s">
        <v>2575</v>
      </c>
      <c r="P314" s="1001"/>
      <c r="Q314" s="1001" t="s">
        <v>2576</v>
      </c>
      <c r="R314" s="1001" t="s">
        <v>2577</v>
      </c>
      <c r="S314" s="1001" t="s">
        <v>492</v>
      </c>
      <c r="T314" s="1001" t="s">
        <v>492</v>
      </c>
      <c r="U314" s="1001" t="s">
        <v>492</v>
      </c>
      <c r="V314" s="1001" t="s">
        <v>492</v>
      </c>
      <c r="W314" s="1001" t="s">
        <v>492</v>
      </c>
      <c r="X314" s="1001" t="s">
        <v>492</v>
      </c>
      <c r="Y314" s="1001" t="s">
        <v>492</v>
      </c>
      <c r="Z314" s="1001" t="s">
        <v>492</v>
      </c>
      <c r="AA314" s="1001" t="s">
        <v>2578</v>
      </c>
      <c r="AB314" s="1001" t="s">
        <v>2579</v>
      </c>
      <c r="AC314" s="1001" t="s">
        <v>455</v>
      </c>
      <c r="AD314" s="1001" t="s">
        <v>2580</v>
      </c>
      <c r="AE314" s="1003">
        <v>161.96700000000001</v>
      </c>
      <c r="AF314" s="850">
        <f t="shared" si="31"/>
        <v>161.96700000000001</v>
      </c>
      <c r="AG314" s="850">
        <f t="shared" si="32"/>
        <v>0</v>
      </c>
      <c r="AH314" s="1001">
        <v>161.80500000000001</v>
      </c>
      <c r="AI314" s="1004">
        <v>0.999</v>
      </c>
      <c r="AJ314" s="1004">
        <v>3.0999999999999999E-3</v>
      </c>
      <c r="AK314" s="1001">
        <v>0.16200000000000001</v>
      </c>
      <c r="AL314" s="1004">
        <v>1E-3</v>
      </c>
      <c r="AM314" s="1004"/>
      <c r="AN314" s="1001">
        <v>0</v>
      </c>
      <c r="AO314" s="1001"/>
      <c r="AP314" s="1001">
        <v>0</v>
      </c>
      <c r="AQ314" s="1001">
        <v>0</v>
      </c>
      <c r="AR314" s="1001"/>
      <c r="AS314" s="1001">
        <v>0</v>
      </c>
      <c r="AT314" s="1001">
        <v>0</v>
      </c>
      <c r="AU314" s="1001">
        <v>0</v>
      </c>
      <c r="AV314" s="1001" t="s">
        <v>492</v>
      </c>
      <c r="AW314" s="1001" t="s">
        <v>492</v>
      </c>
      <c r="AX314" s="1001" t="s">
        <v>492</v>
      </c>
      <c r="AY314" s="1001" t="s">
        <v>489</v>
      </c>
      <c r="AZ314" s="1001"/>
      <c r="BA314" s="1001"/>
      <c r="BB314" s="1001"/>
      <c r="BC314" s="1001">
        <v>368.19600000000003</v>
      </c>
      <c r="BD314" s="1004">
        <v>6.4999999999999997E-3</v>
      </c>
      <c r="BE314" s="1001">
        <v>733</v>
      </c>
      <c r="BF314" s="1001">
        <v>489</v>
      </c>
      <c r="BG314" s="1001">
        <v>489</v>
      </c>
      <c r="BH314" s="1001">
        <v>117</v>
      </c>
      <c r="BI314" s="1001">
        <v>155</v>
      </c>
      <c r="BJ314" s="1001">
        <v>58</v>
      </c>
      <c r="BK314" s="1001">
        <v>0</v>
      </c>
      <c r="BL314" s="1001">
        <v>0</v>
      </c>
      <c r="BM314" s="1001">
        <v>18</v>
      </c>
      <c r="BN314" s="1001">
        <v>3</v>
      </c>
      <c r="BO314" s="1001">
        <v>4</v>
      </c>
      <c r="BP314" s="1001">
        <v>5</v>
      </c>
      <c r="BQ314" s="1001">
        <v>6</v>
      </c>
      <c r="BR314" s="1001">
        <v>21</v>
      </c>
      <c r="BS314" s="1001">
        <v>21</v>
      </c>
      <c r="BT314" s="1001">
        <v>38</v>
      </c>
      <c r="BU314" s="1001">
        <v>23</v>
      </c>
      <c r="BV314" s="1001">
        <v>0</v>
      </c>
      <c r="BW314" s="1001">
        <v>0</v>
      </c>
      <c r="BX314" s="1001">
        <v>3</v>
      </c>
      <c r="BY314" s="1001">
        <v>14</v>
      </c>
      <c r="BZ314" s="1001">
        <v>0</v>
      </c>
      <c r="CA314" s="1001">
        <v>0</v>
      </c>
      <c r="CB314" s="1001">
        <v>3</v>
      </c>
      <c r="CC314" s="1005">
        <v>489</v>
      </c>
      <c r="CD314" s="855">
        <f t="shared" si="33"/>
        <v>489</v>
      </c>
      <c r="CE314" s="855">
        <f t="shared" si="34"/>
        <v>0</v>
      </c>
      <c r="CF314" s="1055">
        <v>472.89400000000001</v>
      </c>
      <c r="CG314" s="1001" t="s">
        <v>2581</v>
      </c>
      <c r="CH314" s="188" t="s">
        <v>2564</v>
      </c>
      <c r="CI314" s="1004">
        <v>0.47499999999999998</v>
      </c>
      <c r="CJ314" s="1001">
        <v>994.42</v>
      </c>
      <c r="CK314" s="188" t="s">
        <v>2583</v>
      </c>
      <c r="CL314" s="1001" t="s">
        <v>489</v>
      </c>
      <c r="CM314" s="1001" t="s">
        <v>2584</v>
      </c>
      <c r="CN314" s="1001" t="s">
        <v>2585</v>
      </c>
      <c r="CO314" s="1001">
        <v>1</v>
      </c>
      <c r="CP314" s="1001">
        <v>0</v>
      </c>
      <c r="CQ314" s="1001" t="s">
        <v>481</v>
      </c>
      <c r="CR314" s="1001" t="s">
        <v>489</v>
      </c>
      <c r="CS314" s="1001" t="s">
        <v>2020</v>
      </c>
      <c r="CT314" s="1007">
        <v>300000</v>
      </c>
      <c r="CU314" s="1001" t="s">
        <v>489</v>
      </c>
      <c r="CV314" s="1001" t="s">
        <v>2586</v>
      </c>
      <c r="CW314" s="1007">
        <v>15000</v>
      </c>
      <c r="CX314" s="1001" t="s">
        <v>492</v>
      </c>
      <c r="CY314" s="1001" t="s">
        <v>492</v>
      </c>
      <c r="CZ314" s="1001" t="s">
        <v>492</v>
      </c>
      <c r="DA314" s="1001" t="s">
        <v>492</v>
      </c>
      <c r="DB314" s="1001" t="s">
        <v>492</v>
      </c>
      <c r="DC314" s="1001" t="s">
        <v>492</v>
      </c>
      <c r="DD314" s="1001" t="s">
        <v>492</v>
      </c>
      <c r="DE314" s="1001" t="s">
        <v>492</v>
      </c>
      <c r="DF314" s="1001" t="s">
        <v>492</v>
      </c>
      <c r="DG314" s="1001" t="s">
        <v>492</v>
      </c>
      <c r="DH314" s="1001" t="s">
        <v>492</v>
      </c>
      <c r="DI314" s="1001" t="s">
        <v>492</v>
      </c>
      <c r="DJ314" s="1001" t="s">
        <v>492</v>
      </c>
      <c r="DK314" s="1001" t="s">
        <v>492</v>
      </c>
      <c r="DL314" s="1001" t="s">
        <v>492</v>
      </c>
      <c r="DM314" s="1001" t="s">
        <v>492</v>
      </c>
      <c r="DN314" s="1001" t="s">
        <v>492</v>
      </c>
      <c r="DO314" s="1001" t="s">
        <v>492</v>
      </c>
      <c r="DP314" s="1001" t="s">
        <v>492</v>
      </c>
      <c r="DQ314" s="1001" t="s">
        <v>492</v>
      </c>
      <c r="DR314" s="1001" t="s">
        <v>492</v>
      </c>
      <c r="DS314" s="1001" t="s">
        <v>489</v>
      </c>
      <c r="DT314" s="1001" t="s">
        <v>2587</v>
      </c>
      <c r="DU314" s="1007">
        <v>15000</v>
      </c>
      <c r="DV314" s="1001" t="s">
        <v>492</v>
      </c>
      <c r="DW314" s="1001" t="s">
        <v>492</v>
      </c>
      <c r="DX314" s="1001" t="s">
        <v>492</v>
      </c>
      <c r="DY314" s="1001" t="s">
        <v>492</v>
      </c>
      <c r="DZ314" s="1001" t="s">
        <v>492</v>
      </c>
      <c r="EA314" s="1001" t="s">
        <v>492</v>
      </c>
      <c r="EB314" s="1001" t="s">
        <v>492</v>
      </c>
      <c r="EC314" s="1001" t="s">
        <v>492</v>
      </c>
      <c r="ED314" s="1001" t="s">
        <v>492</v>
      </c>
      <c r="EE314" s="1001" t="s">
        <v>492</v>
      </c>
      <c r="EF314" s="1001" t="s">
        <v>492</v>
      </c>
      <c r="EG314" s="1001" t="s">
        <v>492</v>
      </c>
      <c r="EH314" s="1001" t="s">
        <v>492</v>
      </c>
      <c r="EI314" s="1001" t="s">
        <v>492</v>
      </c>
      <c r="EJ314" s="1001" t="s">
        <v>492</v>
      </c>
      <c r="EK314" s="1001" t="s">
        <v>492</v>
      </c>
      <c r="EL314" s="1001" t="s">
        <v>492</v>
      </c>
      <c r="EM314" s="1001" t="s">
        <v>492</v>
      </c>
      <c r="EN314" s="1001" t="s">
        <v>2588</v>
      </c>
      <c r="EO314" s="1001" t="s">
        <v>2589</v>
      </c>
      <c r="EP314" s="1001" t="s">
        <v>2590</v>
      </c>
      <c r="EQ314" s="1001">
        <v>251</v>
      </c>
      <c r="ER314" s="1001" t="s">
        <v>492</v>
      </c>
      <c r="ES314" s="1001" t="s">
        <v>492</v>
      </c>
      <c r="ET314" s="188" t="s">
        <v>2591</v>
      </c>
      <c r="EU314" s="188" t="s">
        <v>2592</v>
      </c>
      <c r="EV314" s="188" t="s">
        <v>2593</v>
      </c>
      <c r="EW314" s="1001" t="s">
        <v>2594</v>
      </c>
      <c r="EX314" s="1001"/>
      <c r="EY314" s="1001" t="s">
        <v>2595</v>
      </c>
      <c r="EZ314" s="1001"/>
      <c r="FA314" s="1001"/>
      <c r="FB314" s="1001" t="s">
        <v>2596</v>
      </c>
      <c r="FC314" s="1001" t="s">
        <v>2597</v>
      </c>
      <c r="FD314" s="188" t="s">
        <v>2598</v>
      </c>
      <c r="FE314" s="1001"/>
      <c r="FF314" s="1101"/>
    </row>
    <row r="315" spans="5:162" ht="24" customHeight="1" x14ac:dyDescent="0.2">
      <c r="E315" s="1101" t="s">
        <v>8718</v>
      </c>
      <c r="F315" s="1101" t="s">
        <v>8687</v>
      </c>
      <c r="G315" s="847" t="s">
        <v>70</v>
      </c>
      <c r="H315" s="847" t="s">
        <v>158</v>
      </c>
      <c r="I315" s="847"/>
      <c r="J315" s="834" t="s">
        <v>2006</v>
      </c>
      <c r="K315" s="833"/>
      <c r="L315" s="840">
        <v>2018</v>
      </c>
      <c r="M315" s="901">
        <v>44197</v>
      </c>
      <c r="N315" s="901">
        <v>44561</v>
      </c>
      <c r="O315" s="899" t="s">
        <v>3261</v>
      </c>
      <c r="P315" s="899"/>
      <c r="Q315" s="899" t="s">
        <v>3262</v>
      </c>
      <c r="R315" s="1054" t="s">
        <v>2564</v>
      </c>
      <c r="S315" s="899" t="s">
        <v>492</v>
      </c>
      <c r="T315" s="899" t="s">
        <v>492</v>
      </c>
      <c r="U315" s="899" t="s">
        <v>492</v>
      </c>
      <c r="V315" s="899" t="s">
        <v>492</v>
      </c>
      <c r="W315" s="899" t="s">
        <v>492</v>
      </c>
      <c r="X315" s="899" t="s">
        <v>492</v>
      </c>
      <c r="Y315" s="899" t="s">
        <v>492</v>
      </c>
      <c r="Z315" s="899" t="s">
        <v>492</v>
      </c>
      <c r="AA315" s="899" t="s">
        <v>3263</v>
      </c>
      <c r="AB315" s="899" t="s">
        <v>3263</v>
      </c>
      <c r="AC315" s="899" t="s">
        <v>455</v>
      </c>
      <c r="AD315" s="899" t="s">
        <v>3264</v>
      </c>
      <c r="AE315" s="902">
        <f>SUM(AH315,AK315,AN315,AQ315,AT315)</f>
        <v>348.52600000000001</v>
      </c>
      <c r="AF315" s="850">
        <f t="shared" si="31"/>
        <v>348.52600000000001</v>
      </c>
      <c r="AG315" s="850">
        <f t="shared" si="32"/>
        <v>0</v>
      </c>
      <c r="AH315" s="902">
        <v>6.9560000000000004</v>
      </c>
      <c r="AI315" s="903">
        <f>AH315/AE315</f>
        <v>1.9958338832683931E-2</v>
      </c>
      <c r="AJ315" s="1049">
        <f>AH315/57439.87532022</f>
        <v>1.2110054141345511E-4</v>
      </c>
      <c r="AK315" s="902">
        <v>0.34799999999999998</v>
      </c>
      <c r="AL315" s="903">
        <f>AK315/AE315</f>
        <v>9.9849078691403208E-4</v>
      </c>
      <c r="AM315" s="903"/>
      <c r="AN315" s="902">
        <v>0.4</v>
      </c>
      <c r="AO315" s="902"/>
      <c r="AP315" s="903">
        <f>AN315/AE315</f>
        <v>1.1476905596713015E-3</v>
      </c>
      <c r="AQ315" s="902">
        <v>0</v>
      </c>
      <c r="AR315" s="902"/>
      <c r="AS315" s="903">
        <v>0</v>
      </c>
      <c r="AT315" s="902">
        <v>340.822</v>
      </c>
      <c r="AU315" s="903">
        <f>AT315/AE315</f>
        <v>0.97789547982073066</v>
      </c>
      <c r="AV315" s="899" t="s">
        <v>2860</v>
      </c>
      <c r="AW315" s="899" t="s">
        <v>881</v>
      </c>
      <c r="AX315" s="899" t="s">
        <v>3263</v>
      </c>
      <c r="AY315" s="899" t="s">
        <v>492</v>
      </c>
      <c r="AZ315" s="899" t="s">
        <v>492</v>
      </c>
      <c r="BA315" s="899" t="s">
        <v>492</v>
      </c>
      <c r="BB315" s="899" t="s">
        <v>492</v>
      </c>
      <c r="BC315" s="1030">
        <v>5.2709999999999999</v>
      </c>
      <c r="BD315" s="903">
        <f>BC315/57500.01121417</f>
        <v>9.1669547339167173E-5</v>
      </c>
      <c r="BE315" s="905">
        <v>277</v>
      </c>
      <c r="BF315" s="905">
        <v>277</v>
      </c>
      <c r="BG315" s="905">
        <v>277</v>
      </c>
      <c r="BH315" s="905">
        <v>0</v>
      </c>
      <c r="BI315" s="905">
        <v>0</v>
      </c>
      <c r="BJ315" s="905">
        <v>0</v>
      </c>
      <c r="BK315" s="905">
        <v>0</v>
      </c>
      <c r="BL315" s="905">
        <v>0</v>
      </c>
      <c r="BM315" s="905">
        <v>0</v>
      </c>
      <c r="BN315" s="905">
        <v>0</v>
      </c>
      <c r="BO315" s="905">
        <v>0</v>
      </c>
      <c r="BP315" s="905">
        <v>0</v>
      </c>
      <c r="BQ315" s="905">
        <v>153</v>
      </c>
      <c r="BR315" s="905">
        <v>0</v>
      </c>
      <c r="BS315" s="905">
        <v>124</v>
      </c>
      <c r="BT315" s="905">
        <v>0</v>
      </c>
      <c r="BU315" s="905">
        <v>0</v>
      </c>
      <c r="BV315" s="905">
        <v>0</v>
      </c>
      <c r="BW315" s="905">
        <v>0</v>
      </c>
      <c r="BX315" s="905">
        <v>0</v>
      </c>
      <c r="BY315" s="905">
        <v>0</v>
      </c>
      <c r="BZ315" s="905">
        <v>0</v>
      </c>
      <c r="CA315" s="905">
        <v>0</v>
      </c>
      <c r="CB315" s="905">
        <v>0</v>
      </c>
      <c r="CC315" s="939">
        <f t="shared" ref="CC315:CC366" si="38">SUM(BH315:CB315)</f>
        <v>277</v>
      </c>
      <c r="CD315" s="855">
        <f t="shared" si="33"/>
        <v>277</v>
      </c>
      <c r="CE315" s="855">
        <f t="shared" si="34"/>
        <v>0</v>
      </c>
      <c r="CF315" s="1051">
        <v>847.74599999999998</v>
      </c>
      <c r="CG315" s="899"/>
      <c r="CH315" s="899"/>
      <c r="CI315" s="903">
        <f>CF315/CJ315</f>
        <v>0.85250296655336777</v>
      </c>
      <c r="CJ315" s="902">
        <v>994.42</v>
      </c>
      <c r="CK315" s="1057" t="s">
        <v>3265</v>
      </c>
      <c r="CL315" s="899" t="s">
        <v>492</v>
      </c>
      <c r="CM315" s="899" t="s">
        <v>492</v>
      </c>
      <c r="CN315" s="899" t="s">
        <v>492</v>
      </c>
      <c r="CO315" s="905" t="s">
        <v>492</v>
      </c>
      <c r="CP315" s="905" t="s">
        <v>492</v>
      </c>
      <c r="CQ315" s="905">
        <v>2</v>
      </c>
      <c r="CR315" s="899" t="s">
        <v>457</v>
      </c>
      <c r="CS315" s="899" t="s">
        <v>3266</v>
      </c>
      <c r="CT315" s="905">
        <v>92</v>
      </c>
      <c r="CU315" s="899" t="s">
        <v>492</v>
      </c>
      <c r="CV315" s="899" t="s">
        <v>492</v>
      </c>
      <c r="CW315" s="905" t="s">
        <v>492</v>
      </c>
      <c r="CX315" s="899" t="s">
        <v>492</v>
      </c>
      <c r="CY315" s="899" t="s">
        <v>492</v>
      </c>
      <c r="CZ315" s="905" t="s">
        <v>492</v>
      </c>
      <c r="DA315" s="899" t="s">
        <v>492</v>
      </c>
      <c r="DB315" s="899" t="s">
        <v>492</v>
      </c>
      <c r="DC315" s="905" t="s">
        <v>492</v>
      </c>
      <c r="DD315" s="899" t="s">
        <v>492</v>
      </c>
      <c r="DE315" s="899" t="s">
        <v>492</v>
      </c>
      <c r="DF315" s="905" t="s">
        <v>492</v>
      </c>
      <c r="DG315" s="899" t="s">
        <v>492</v>
      </c>
      <c r="DH315" s="899" t="s">
        <v>492</v>
      </c>
      <c r="DI315" s="905" t="s">
        <v>492</v>
      </c>
      <c r="DJ315" s="899" t="s">
        <v>492</v>
      </c>
      <c r="DK315" s="899" t="s">
        <v>492</v>
      </c>
      <c r="DL315" s="905" t="s">
        <v>492</v>
      </c>
      <c r="DM315" s="899" t="s">
        <v>492</v>
      </c>
      <c r="DN315" s="899" t="s">
        <v>492</v>
      </c>
      <c r="DO315" s="905" t="s">
        <v>492</v>
      </c>
      <c r="DP315" s="899" t="s">
        <v>489</v>
      </c>
      <c r="DQ315" s="899" t="s">
        <v>3267</v>
      </c>
      <c r="DR315" s="905">
        <v>106</v>
      </c>
      <c r="DS315" s="899" t="s">
        <v>492</v>
      </c>
      <c r="DT315" s="899" t="s">
        <v>492</v>
      </c>
      <c r="DU315" s="905" t="s">
        <v>492</v>
      </c>
      <c r="DV315" s="899" t="s">
        <v>492</v>
      </c>
      <c r="DW315" s="899" t="s">
        <v>492</v>
      </c>
      <c r="DX315" s="905" t="s">
        <v>492</v>
      </c>
      <c r="DY315" s="899" t="s">
        <v>492</v>
      </c>
      <c r="DZ315" s="899" t="s">
        <v>492</v>
      </c>
      <c r="EA315" s="905" t="s">
        <v>492</v>
      </c>
      <c r="EB315" s="899" t="s">
        <v>492</v>
      </c>
      <c r="EC315" s="899" t="s">
        <v>492</v>
      </c>
      <c r="ED315" s="905" t="s">
        <v>492</v>
      </c>
      <c r="EE315" s="899" t="s">
        <v>492</v>
      </c>
      <c r="EF315" s="899" t="s">
        <v>492</v>
      </c>
      <c r="EG315" s="905" t="s">
        <v>492</v>
      </c>
      <c r="EH315" s="899" t="s">
        <v>492</v>
      </c>
      <c r="EI315" s="899" t="s">
        <v>492</v>
      </c>
      <c r="EJ315" s="905" t="s">
        <v>492</v>
      </c>
      <c r="EK315" s="899" t="s">
        <v>492</v>
      </c>
      <c r="EL315" s="899" t="s">
        <v>492</v>
      </c>
      <c r="EM315" s="905" t="s">
        <v>492</v>
      </c>
      <c r="EN315" s="1058">
        <v>0.33600000000000002</v>
      </c>
      <c r="EO315" s="1054" t="s">
        <v>3268</v>
      </c>
      <c r="EP315" s="942">
        <v>92</v>
      </c>
      <c r="EQ315" s="899" t="s">
        <v>492</v>
      </c>
      <c r="ER315" s="899" t="s">
        <v>492</v>
      </c>
      <c r="ES315" s="1059" t="s">
        <v>3269</v>
      </c>
      <c r="ET315" s="899" t="s">
        <v>492</v>
      </c>
      <c r="EU315" s="899" t="s">
        <v>492</v>
      </c>
      <c r="EV315" s="899" t="s">
        <v>492</v>
      </c>
      <c r="EW315" s="899" t="s">
        <v>492</v>
      </c>
      <c r="EX315" s="899" t="s">
        <v>2560</v>
      </c>
      <c r="EY315" s="899" t="s">
        <v>492</v>
      </c>
      <c r="EZ315" s="899" t="s">
        <v>492</v>
      </c>
      <c r="FA315" s="899" t="s">
        <v>3270</v>
      </c>
      <c r="FB315" s="899" t="s">
        <v>3271</v>
      </c>
      <c r="FC315" s="1059" t="s">
        <v>3272</v>
      </c>
      <c r="FD315" s="899" t="s">
        <v>492</v>
      </c>
      <c r="FE315" s="899" t="s">
        <v>492</v>
      </c>
      <c r="FF315" s="899" t="s">
        <v>492</v>
      </c>
    </row>
    <row r="316" spans="5:162" ht="24" customHeight="1" x14ac:dyDescent="0.2">
      <c r="E316" s="1101" t="s">
        <v>8729</v>
      </c>
      <c r="F316" s="1101" t="s">
        <v>8687</v>
      </c>
      <c r="G316" s="847" t="s">
        <v>71</v>
      </c>
      <c r="H316" s="847" t="s">
        <v>159</v>
      </c>
      <c r="I316" s="847"/>
      <c r="J316" s="834" t="s">
        <v>1895</v>
      </c>
      <c r="K316" s="834" t="s">
        <v>1896</v>
      </c>
      <c r="L316" s="848">
        <v>2010</v>
      </c>
      <c r="M316" s="849" t="s">
        <v>1897</v>
      </c>
      <c r="N316" s="849" t="s">
        <v>1898</v>
      </c>
      <c r="O316" s="834" t="s">
        <v>1899</v>
      </c>
      <c r="P316" s="834"/>
      <c r="Q316" s="834" t="s">
        <v>1900</v>
      </c>
      <c r="R316" s="834" t="s">
        <v>1901</v>
      </c>
      <c r="S316" s="834"/>
      <c r="T316" s="834"/>
      <c r="U316" s="834"/>
      <c r="V316" s="834"/>
      <c r="W316" s="834"/>
      <c r="X316" s="834"/>
      <c r="Y316" s="834" t="s">
        <v>1902</v>
      </c>
      <c r="Z316" s="150" t="s">
        <v>1903</v>
      </c>
      <c r="AA316" s="834" t="s">
        <v>1904</v>
      </c>
      <c r="AB316" s="834" t="s">
        <v>1905</v>
      </c>
      <c r="AC316" s="834" t="s">
        <v>1906</v>
      </c>
      <c r="AD316" s="834" t="s">
        <v>1907</v>
      </c>
      <c r="AE316" s="850">
        <f>SUM(AH316,AK316,AN316,AQ316,AT316)</f>
        <v>77.387</v>
      </c>
      <c r="AF316" s="850">
        <f t="shared" si="31"/>
        <v>77.387</v>
      </c>
      <c r="AG316" s="850">
        <f t="shared" si="32"/>
        <v>0</v>
      </c>
      <c r="AH316" s="850">
        <v>20</v>
      </c>
      <c r="AI316" s="851">
        <v>0.26</v>
      </c>
      <c r="AJ316" s="917">
        <v>2.4000000000000001E-4</v>
      </c>
      <c r="AK316" s="850"/>
      <c r="AL316" s="851"/>
      <c r="AM316" s="851"/>
      <c r="AN316" s="850"/>
      <c r="AO316" s="850"/>
      <c r="AP316" s="851"/>
      <c r="AQ316" s="850">
        <v>37.387</v>
      </c>
      <c r="AR316" s="850"/>
      <c r="AS316" s="851">
        <v>0.48</v>
      </c>
      <c r="AT316" s="850">
        <v>20</v>
      </c>
      <c r="AU316" s="851">
        <v>0.26</v>
      </c>
      <c r="AV316" s="834"/>
      <c r="AW316" s="834" t="s">
        <v>1908</v>
      </c>
      <c r="AX316" s="834" t="s">
        <v>1905</v>
      </c>
      <c r="AY316" s="834" t="s">
        <v>451</v>
      </c>
      <c r="AZ316" s="834"/>
      <c r="BA316" s="834"/>
      <c r="BB316" s="834"/>
      <c r="BC316" s="850">
        <v>53.256</v>
      </c>
      <c r="BD316" s="917">
        <v>1.6000000000000001E-4</v>
      </c>
      <c r="BE316" s="853">
        <v>187</v>
      </c>
      <c r="BF316" s="853">
        <v>149</v>
      </c>
      <c r="BG316" s="853">
        <v>82</v>
      </c>
      <c r="BH316" s="853"/>
      <c r="BI316" s="853"/>
      <c r="BJ316" s="853"/>
      <c r="BK316" s="853"/>
      <c r="BL316" s="853"/>
      <c r="BM316" s="853">
        <v>2</v>
      </c>
      <c r="BN316" s="853">
        <v>13</v>
      </c>
      <c r="BO316" s="853">
        <v>8</v>
      </c>
      <c r="BP316" s="853">
        <v>7</v>
      </c>
      <c r="BQ316" s="853"/>
      <c r="BR316" s="853"/>
      <c r="BS316" s="853"/>
      <c r="BT316" s="853"/>
      <c r="BU316" s="853">
        <v>3</v>
      </c>
      <c r="BV316" s="853">
        <v>9</v>
      </c>
      <c r="BW316" s="853"/>
      <c r="BX316" s="853"/>
      <c r="BY316" s="853"/>
      <c r="BZ316" s="853">
        <v>34</v>
      </c>
      <c r="CA316" s="853"/>
      <c r="CB316" s="853">
        <v>6</v>
      </c>
      <c r="CC316" s="854">
        <f t="shared" si="38"/>
        <v>82</v>
      </c>
      <c r="CD316" s="855">
        <f t="shared" si="33"/>
        <v>82</v>
      </c>
      <c r="CE316" s="855">
        <f t="shared" si="34"/>
        <v>0</v>
      </c>
      <c r="CF316" s="850">
        <v>2538.732</v>
      </c>
      <c r="CG316" s="834" t="s">
        <v>1909</v>
      </c>
      <c r="CH316" s="834"/>
      <c r="CI316" s="851">
        <v>0.65</v>
      </c>
      <c r="CJ316" s="850">
        <v>3894.12</v>
      </c>
      <c r="CK316" s="860" t="s">
        <v>1910</v>
      </c>
      <c r="CL316" s="834" t="s">
        <v>451</v>
      </c>
      <c r="CM316" s="834"/>
      <c r="CN316" s="834"/>
      <c r="CO316" s="853"/>
      <c r="CP316" s="853"/>
      <c r="CQ316" s="853">
        <v>5</v>
      </c>
      <c r="CR316" s="834" t="s">
        <v>451</v>
      </c>
      <c r="CS316" s="834"/>
      <c r="CT316" s="853"/>
      <c r="CU316" s="834" t="s">
        <v>451</v>
      </c>
      <c r="CV316" s="834"/>
      <c r="CW316" s="853"/>
      <c r="CX316" s="853" t="s">
        <v>451</v>
      </c>
      <c r="CY316" s="853"/>
      <c r="CZ316" s="853"/>
      <c r="DA316" s="853" t="s">
        <v>451</v>
      </c>
      <c r="DB316" s="853"/>
      <c r="DC316" s="853"/>
      <c r="DD316" s="834" t="s">
        <v>451</v>
      </c>
      <c r="DE316" s="834"/>
      <c r="DF316" s="853"/>
      <c r="DG316" s="834" t="s">
        <v>457</v>
      </c>
      <c r="DH316" s="150" t="s">
        <v>1911</v>
      </c>
      <c r="DI316" s="853">
        <v>187</v>
      </c>
      <c r="DJ316" s="834" t="s">
        <v>451</v>
      </c>
      <c r="DK316" s="834"/>
      <c r="DL316" s="853"/>
      <c r="DM316" s="834" t="s">
        <v>451</v>
      </c>
      <c r="DN316" s="834"/>
      <c r="DO316" s="853"/>
      <c r="DP316" s="834" t="s">
        <v>451</v>
      </c>
      <c r="DQ316" s="834"/>
      <c r="DR316" s="853"/>
      <c r="DS316" s="834" t="s">
        <v>451</v>
      </c>
      <c r="DT316" s="834"/>
      <c r="DU316" s="853"/>
      <c r="DV316" s="853" t="s">
        <v>451</v>
      </c>
      <c r="DW316" s="853"/>
      <c r="DX316" s="853"/>
      <c r="DY316" s="834" t="s">
        <v>451</v>
      </c>
      <c r="DZ316" s="834"/>
      <c r="EA316" s="853"/>
      <c r="EB316" s="834" t="s">
        <v>451</v>
      </c>
      <c r="EC316" s="834"/>
      <c r="ED316" s="853"/>
      <c r="EE316" s="834" t="s">
        <v>451</v>
      </c>
      <c r="EF316" s="834"/>
      <c r="EG316" s="853"/>
      <c r="EH316" s="853" t="s">
        <v>457</v>
      </c>
      <c r="EI316" s="280" t="s">
        <v>1912</v>
      </c>
      <c r="EJ316" s="853">
        <v>64</v>
      </c>
      <c r="EK316" s="834" t="s">
        <v>451</v>
      </c>
      <c r="EL316" s="834"/>
      <c r="EM316" s="853"/>
      <c r="EN316" s="834">
        <v>100</v>
      </c>
      <c r="EO316" s="834"/>
      <c r="EP316" s="856">
        <v>38</v>
      </c>
      <c r="EQ316" s="834" t="s">
        <v>1913</v>
      </c>
      <c r="ER316" s="834" t="s">
        <v>1914</v>
      </c>
      <c r="ES316" s="150" t="s">
        <v>1915</v>
      </c>
      <c r="ET316" s="150" t="s">
        <v>1916</v>
      </c>
      <c r="EU316" s="834"/>
      <c r="EV316" s="834" t="s">
        <v>1917</v>
      </c>
      <c r="EW316" s="834"/>
      <c r="EX316" s="1060" t="s">
        <v>1918</v>
      </c>
      <c r="EY316" s="834">
        <v>3</v>
      </c>
      <c r="EZ316" s="834">
        <v>300</v>
      </c>
      <c r="FA316" s="834" t="s">
        <v>1919</v>
      </c>
      <c r="FB316" s="834" t="s">
        <v>1920</v>
      </c>
      <c r="FC316" s="150" t="s">
        <v>1921</v>
      </c>
      <c r="FD316" s="834" t="s">
        <v>1922</v>
      </c>
      <c r="FE316" s="834" t="s">
        <v>1923</v>
      </c>
      <c r="FF316" s="150" t="s">
        <v>1924</v>
      </c>
    </row>
    <row r="317" spans="5:162" ht="24" customHeight="1" x14ac:dyDescent="0.2">
      <c r="E317" s="1101" t="s">
        <v>8729</v>
      </c>
      <c r="F317" s="1101" t="s">
        <v>8687</v>
      </c>
      <c r="G317" s="847" t="s">
        <v>71</v>
      </c>
      <c r="H317" s="847" t="s">
        <v>159</v>
      </c>
      <c r="I317" s="847"/>
      <c r="J317" s="834" t="s">
        <v>2061</v>
      </c>
      <c r="K317" s="834" t="s">
        <v>2062</v>
      </c>
      <c r="L317" s="848">
        <v>2021</v>
      </c>
      <c r="M317" s="849">
        <v>44440</v>
      </c>
      <c r="N317" s="849">
        <v>44469</v>
      </c>
      <c r="O317" s="834" t="s">
        <v>1899</v>
      </c>
      <c r="P317" s="834"/>
      <c r="Q317" s="834" t="s">
        <v>1900</v>
      </c>
      <c r="R317" s="834" t="s">
        <v>1901</v>
      </c>
      <c r="S317" s="834"/>
      <c r="T317" s="834"/>
      <c r="U317" s="834"/>
      <c r="V317" s="834"/>
      <c r="W317" s="834"/>
      <c r="X317" s="834"/>
      <c r="Y317" s="834" t="s">
        <v>2063</v>
      </c>
      <c r="Z317" s="834" t="s">
        <v>2064</v>
      </c>
      <c r="AA317" s="834" t="s">
        <v>2065</v>
      </c>
      <c r="AB317" s="834" t="s">
        <v>2065</v>
      </c>
      <c r="AC317" s="834" t="s">
        <v>2066</v>
      </c>
      <c r="AD317" s="834" t="s">
        <v>1907</v>
      </c>
      <c r="AE317" s="850">
        <v>35</v>
      </c>
      <c r="AF317" s="850">
        <f t="shared" si="31"/>
        <v>35</v>
      </c>
      <c r="AG317" s="850">
        <f t="shared" si="32"/>
        <v>0</v>
      </c>
      <c r="AH317" s="850">
        <v>35</v>
      </c>
      <c r="AI317" s="851"/>
      <c r="AJ317" s="917">
        <v>1.1E-4</v>
      </c>
      <c r="AK317" s="850"/>
      <c r="AL317" s="851"/>
      <c r="AM317" s="851"/>
      <c r="AN317" s="850"/>
      <c r="AO317" s="850"/>
      <c r="AP317" s="851"/>
      <c r="AQ317" s="850"/>
      <c r="AR317" s="850"/>
      <c r="AS317" s="851"/>
      <c r="AT317" s="850"/>
      <c r="AU317" s="851"/>
      <c r="AV317" s="834"/>
      <c r="AW317" s="834"/>
      <c r="AX317" s="834"/>
      <c r="AY317" s="834"/>
      <c r="AZ317" s="834"/>
      <c r="BA317" s="834"/>
      <c r="BB317" s="834"/>
      <c r="BC317" s="1061">
        <v>0</v>
      </c>
      <c r="BD317" s="851">
        <v>0</v>
      </c>
      <c r="BE317" s="853">
        <v>178</v>
      </c>
      <c r="BF317" s="853">
        <v>165</v>
      </c>
      <c r="BG317" s="853">
        <v>84</v>
      </c>
      <c r="BH317" s="853"/>
      <c r="BI317" s="853"/>
      <c r="BJ317" s="853"/>
      <c r="BK317" s="853"/>
      <c r="BL317" s="853"/>
      <c r="BM317" s="853">
        <v>7</v>
      </c>
      <c r="BN317" s="853">
        <v>12</v>
      </c>
      <c r="BO317" s="853">
        <v>4</v>
      </c>
      <c r="BP317" s="853">
        <v>9</v>
      </c>
      <c r="BQ317" s="853">
        <v>1</v>
      </c>
      <c r="BR317" s="853">
        <v>1</v>
      </c>
      <c r="BS317" s="853">
        <v>2</v>
      </c>
      <c r="BT317" s="853"/>
      <c r="BU317" s="853"/>
      <c r="BV317" s="853">
        <v>4</v>
      </c>
      <c r="BW317" s="853"/>
      <c r="BX317" s="853">
        <v>1</v>
      </c>
      <c r="BY317" s="853"/>
      <c r="BZ317" s="853">
        <v>36</v>
      </c>
      <c r="CA317" s="853"/>
      <c r="CB317" s="853">
        <v>7</v>
      </c>
      <c r="CC317" s="854">
        <f t="shared" si="38"/>
        <v>84</v>
      </c>
      <c r="CD317" s="855">
        <f t="shared" si="33"/>
        <v>84</v>
      </c>
      <c r="CE317" s="855">
        <f t="shared" si="34"/>
        <v>0</v>
      </c>
      <c r="CF317" s="850">
        <v>3894.12</v>
      </c>
      <c r="CG317" s="834" t="s">
        <v>2067</v>
      </c>
      <c r="CH317" s="834"/>
      <c r="CI317" s="851">
        <v>1</v>
      </c>
      <c r="CJ317" s="850">
        <v>3894.12</v>
      </c>
      <c r="CK317" s="860" t="s">
        <v>1910</v>
      </c>
      <c r="CL317" s="834"/>
      <c r="CM317" s="834"/>
      <c r="CN317" s="834"/>
      <c r="CO317" s="853"/>
      <c r="CP317" s="853"/>
      <c r="CQ317" s="853"/>
      <c r="CR317" s="834"/>
      <c r="CS317" s="834"/>
      <c r="CT317" s="853"/>
      <c r="CU317" s="834"/>
      <c r="CV317" s="834"/>
      <c r="CW317" s="853"/>
      <c r="CX317" s="853"/>
      <c r="CY317" s="853"/>
      <c r="CZ317" s="853"/>
      <c r="DA317" s="853" t="s">
        <v>451</v>
      </c>
      <c r="DB317" s="853"/>
      <c r="DC317" s="853"/>
      <c r="DD317" s="834" t="s">
        <v>451</v>
      </c>
      <c r="DE317" s="834"/>
      <c r="DF317" s="853"/>
      <c r="DG317" s="834" t="s">
        <v>457</v>
      </c>
      <c r="DH317" s="834" t="s">
        <v>2068</v>
      </c>
      <c r="DI317" s="853">
        <v>178</v>
      </c>
      <c r="DJ317" s="834" t="s">
        <v>451</v>
      </c>
      <c r="DK317" s="834"/>
      <c r="DL317" s="853"/>
      <c r="DM317" s="834" t="s">
        <v>451</v>
      </c>
      <c r="DN317" s="834"/>
      <c r="DO317" s="853"/>
      <c r="DP317" s="834" t="s">
        <v>451</v>
      </c>
      <c r="DQ317" s="834"/>
      <c r="DR317" s="853"/>
      <c r="DS317" s="834" t="s">
        <v>451</v>
      </c>
      <c r="DT317" s="834"/>
      <c r="DU317" s="853"/>
      <c r="DV317" s="853" t="s">
        <v>451</v>
      </c>
      <c r="DW317" s="853"/>
      <c r="DX317" s="853"/>
      <c r="DY317" s="834" t="s">
        <v>451</v>
      </c>
      <c r="DZ317" s="834"/>
      <c r="EA317" s="853"/>
      <c r="EB317" s="834" t="s">
        <v>451</v>
      </c>
      <c r="EC317" s="834"/>
      <c r="ED317" s="853"/>
      <c r="EE317" s="834"/>
      <c r="EF317" s="834"/>
      <c r="EG317" s="853"/>
      <c r="EH317" s="853"/>
      <c r="EI317" s="853"/>
      <c r="EJ317" s="853"/>
      <c r="EK317" s="834" t="s">
        <v>2069</v>
      </c>
      <c r="EL317" s="834" t="s">
        <v>2070</v>
      </c>
      <c r="EM317" s="853">
        <v>85</v>
      </c>
      <c r="EN317" s="834" t="s">
        <v>2071</v>
      </c>
      <c r="EO317" s="834"/>
      <c r="EP317" s="856" t="s">
        <v>2072</v>
      </c>
      <c r="EQ317" s="834" t="s">
        <v>451</v>
      </c>
      <c r="ER317" s="834"/>
      <c r="ES317" s="150" t="s">
        <v>2073</v>
      </c>
      <c r="ET317" s="834" t="s">
        <v>2074</v>
      </c>
      <c r="EU317" s="834" t="s">
        <v>451</v>
      </c>
      <c r="EV317" s="834" t="s">
        <v>2075</v>
      </c>
      <c r="EW317" s="834" t="s">
        <v>451</v>
      </c>
      <c r="EX317" s="834" t="s">
        <v>2076</v>
      </c>
      <c r="EY317" s="834">
        <v>18</v>
      </c>
      <c r="EZ317" s="834">
        <v>246</v>
      </c>
      <c r="FA317" s="834" t="s">
        <v>2077</v>
      </c>
      <c r="FB317" s="834" t="s">
        <v>2078</v>
      </c>
      <c r="FC317" s="150" t="s">
        <v>2079</v>
      </c>
      <c r="FD317" s="834" t="s">
        <v>1922</v>
      </c>
      <c r="FE317" s="834" t="s">
        <v>1923</v>
      </c>
      <c r="FF317" s="150" t="s">
        <v>1924</v>
      </c>
    </row>
    <row r="318" spans="5:162" ht="24" customHeight="1" x14ac:dyDescent="0.2">
      <c r="E318" s="1101" t="s">
        <v>8731</v>
      </c>
      <c r="F318" s="1101" t="s">
        <v>8687</v>
      </c>
      <c r="G318" s="847" t="s">
        <v>71</v>
      </c>
      <c r="H318" s="847" t="s">
        <v>159</v>
      </c>
      <c r="I318" s="847"/>
      <c r="J318" s="834" t="s">
        <v>3156</v>
      </c>
      <c r="K318" s="834" t="s">
        <v>3157</v>
      </c>
      <c r="L318" s="848">
        <v>2014</v>
      </c>
      <c r="M318" s="849" t="s">
        <v>3158</v>
      </c>
      <c r="N318" s="849" t="s">
        <v>3159</v>
      </c>
      <c r="O318" s="834" t="s">
        <v>3160</v>
      </c>
      <c r="P318" s="834"/>
      <c r="Q318" s="834" t="s">
        <v>3161</v>
      </c>
      <c r="R318" s="150" t="s">
        <v>3162</v>
      </c>
      <c r="S318" s="834" t="s">
        <v>3163</v>
      </c>
      <c r="T318" s="150" t="s">
        <v>3164</v>
      </c>
      <c r="U318" s="834"/>
      <c r="V318" s="834"/>
      <c r="W318" s="834"/>
      <c r="X318" s="834"/>
      <c r="Y318" s="834"/>
      <c r="Z318" s="834"/>
      <c r="AA318" s="834" t="s">
        <v>3165</v>
      </c>
      <c r="AB318" s="834" t="s">
        <v>3165</v>
      </c>
      <c r="AC318" s="834" t="s">
        <v>919</v>
      </c>
      <c r="AD318" s="834" t="s">
        <v>3166</v>
      </c>
      <c r="AE318" s="850">
        <f>AH318+AN318</f>
        <v>1500.241</v>
      </c>
      <c r="AF318" s="850">
        <f t="shared" si="31"/>
        <v>1500.241</v>
      </c>
      <c r="AG318" s="850">
        <f t="shared" si="32"/>
        <v>0</v>
      </c>
      <c r="AH318" s="850">
        <v>1200.405</v>
      </c>
      <c r="AI318" s="851">
        <v>0.8</v>
      </c>
      <c r="AJ318" s="851">
        <v>3.5000000000000001E-3</v>
      </c>
      <c r="AK318" s="856"/>
      <c r="AL318" s="856"/>
      <c r="AM318" s="856"/>
      <c r="AN318" s="850">
        <v>299.83600000000001</v>
      </c>
      <c r="AO318" s="850"/>
      <c r="AP318" s="851">
        <v>0.2</v>
      </c>
      <c r="AQ318" s="850"/>
      <c r="AR318" s="850"/>
      <c r="AS318" s="851"/>
      <c r="AT318" s="850"/>
      <c r="AU318" s="851"/>
      <c r="AV318" s="834"/>
      <c r="AW318" s="834"/>
      <c r="AX318" s="834"/>
      <c r="AY318" s="834"/>
      <c r="AZ318" s="834"/>
      <c r="BA318" s="834"/>
      <c r="BB318" s="834"/>
      <c r="BC318" s="1061">
        <v>1000</v>
      </c>
      <c r="BD318" s="851">
        <v>3.0500000000000002E-3</v>
      </c>
      <c r="BE318" s="853"/>
      <c r="BF318" s="853"/>
      <c r="BG318" s="853">
        <v>4456</v>
      </c>
      <c r="BH318" s="853">
        <v>648</v>
      </c>
      <c r="BI318" s="853">
        <v>1495</v>
      </c>
      <c r="BJ318" s="853">
        <v>415</v>
      </c>
      <c r="BK318" s="853">
        <v>210</v>
      </c>
      <c r="BL318" s="853"/>
      <c r="BM318" s="853">
        <v>4</v>
      </c>
      <c r="BN318" s="853"/>
      <c r="BO318" s="853">
        <v>105</v>
      </c>
      <c r="BP318" s="853">
        <v>58</v>
      </c>
      <c r="BQ318" s="853"/>
      <c r="BR318" s="853">
        <v>144</v>
      </c>
      <c r="BS318" s="853">
        <v>793</v>
      </c>
      <c r="BT318" s="853">
        <v>467</v>
      </c>
      <c r="BU318" s="853">
        <v>117</v>
      </c>
      <c r="BV318" s="853"/>
      <c r="BW318" s="853"/>
      <c r="BX318" s="853"/>
      <c r="BY318" s="853"/>
      <c r="BZ318" s="853"/>
      <c r="CA318" s="853"/>
      <c r="CB318" s="853"/>
      <c r="CC318" s="854">
        <f t="shared" si="38"/>
        <v>4456</v>
      </c>
      <c r="CD318" s="855">
        <f t="shared" si="33"/>
        <v>4456</v>
      </c>
      <c r="CE318" s="855">
        <f t="shared" si="34"/>
        <v>0</v>
      </c>
      <c r="CF318" s="850">
        <v>1056.7349999999999</v>
      </c>
      <c r="CG318" s="834" t="s">
        <v>3167</v>
      </c>
      <c r="CH318" s="834"/>
      <c r="CI318" s="851">
        <v>0.27139999999999997</v>
      </c>
      <c r="CJ318" s="850">
        <v>3894.12</v>
      </c>
      <c r="CK318" s="860" t="s">
        <v>1910</v>
      </c>
      <c r="CL318" s="834"/>
      <c r="CM318" s="834"/>
      <c r="CN318" s="834"/>
      <c r="CO318" s="853"/>
      <c r="CP318" s="853"/>
      <c r="CQ318" s="853"/>
      <c r="CR318" s="834"/>
      <c r="CS318" s="834"/>
      <c r="CT318" s="853"/>
      <c r="CU318" s="834"/>
      <c r="CV318" s="834"/>
      <c r="CW318" s="853"/>
      <c r="CX318" s="853"/>
      <c r="CY318" s="853"/>
      <c r="CZ318" s="853"/>
      <c r="DA318" s="853"/>
      <c r="DB318" s="853"/>
      <c r="DC318" s="853"/>
      <c r="DD318" s="834"/>
      <c r="DE318" s="834"/>
      <c r="DF318" s="853"/>
      <c r="DG318" s="834"/>
      <c r="DH318" s="834"/>
      <c r="DI318" s="853"/>
      <c r="DJ318" s="834"/>
      <c r="DK318" s="834"/>
      <c r="DL318" s="853"/>
      <c r="DM318" s="834"/>
      <c r="DN318" s="834"/>
      <c r="DO318" s="853"/>
      <c r="DP318" s="834"/>
      <c r="DQ318" s="834"/>
      <c r="DR318" s="853"/>
      <c r="DS318" s="834"/>
      <c r="DT318" s="834"/>
      <c r="DU318" s="853"/>
      <c r="DV318" s="853"/>
      <c r="DW318" s="853"/>
      <c r="DX318" s="853"/>
      <c r="DY318" s="834" t="s">
        <v>457</v>
      </c>
      <c r="DZ318" s="834" t="s">
        <v>3168</v>
      </c>
      <c r="EA318" s="853">
        <v>469488</v>
      </c>
      <c r="EB318" s="834"/>
      <c r="EC318" s="834"/>
      <c r="ED318" s="853"/>
      <c r="EE318" s="834"/>
      <c r="EF318" s="834"/>
      <c r="EG318" s="853"/>
      <c r="EH318" s="853"/>
      <c r="EI318" s="853"/>
      <c r="EJ318" s="853"/>
      <c r="EK318" s="834"/>
      <c r="EL318" s="834"/>
      <c r="EM318" s="853"/>
      <c r="EN318" s="863">
        <v>1</v>
      </c>
      <c r="EO318" s="834"/>
      <c r="EP318" s="856">
        <v>885</v>
      </c>
      <c r="EQ318" s="834" t="s">
        <v>451</v>
      </c>
      <c r="ER318" s="834"/>
      <c r="ES318" s="834"/>
      <c r="ET318" s="150"/>
      <c r="EU318" s="834"/>
      <c r="EV318" s="834"/>
      <c r="EW318" s="834"/>
      <c r="EX318" s="834" t="s">
        <v>3169</v>
      </c>
      <c r="EY318" s="834">
        <v>10</v>
      </c>
      <c r="EZ318" s="834">
        <v>305</v>
      </c>
      <c r="FA318" s="834" t="s">
        <v>3170</v>
      </c>
      <c r="FB318" s="972" t="s">
        <v>3171</v>
      </c>
      <c r="FC318" s="150" t="s">
        <v>3172</v>
      </c>
      <c r="FD318" s="972"/>
      <c r="FE318" s="972"/>
      <c r="FF318" s="972"/>
    </row>
    <row r="319" spans="5:162" ht="24" customHeight="1" x14ac:dyDescent="0.2">
      <c r="E319" s="1101" t="s">
        <v>8720</v>
      </c>
      <c r="F319" s="1101" t="s">
        <v>8687</v>
      </c>
      <c r="G319" s="847" t="s">
        <v>72</v>
      </c>
      <c r="H319" s="847" t="s">
        <v>160</v>
      </c>
      <c r="I319" s="847"/>
      <c r="J319" s="834" t="s">
        <v>3351</v>
      </c>
      <c r="K319" s="834" t="s">
        <v>3351</v>
      </c>
      <c r="L319" s="848">
        <v>2021</v>
      </c>
      <c r="M319" s="849">
        <v>44306</v>
      </c>
      <c r="N319" s="849">
        <v>44530</v>
      </c>
      <c r="O319" s="834" t="s">
        <v>3352</v>
      </c>
      <c r="P319" s="834"/>
      <c r="Q319" s="834" t="s">
        <v>3353</v>
      </c>
      <c r="R319" s="150" t="s">
        <v>3354</v>
      </c>
      <c r="S319" s="834" t="s">
        <v>736</v>
      </c>
      <c r="T319" s="834"/>
      <c r="U319" s="834" t="s">
        <v>736</v>
      </c>
      <c r="V319" s="834"/>
      <c r="W319" s="834" t="s">
        <v>3355</v>
      </c>
      <c r="X319" s="150" t="s">
        <v>3356</v>
      </c>
      <c r="Y319" s="834" t="s">
        <v>3357</v>
      </c>
      <c r="Z319" s="150" t="s">
        <v>3358</v>
      </c>
      <c r="AA319" s="834" t="s">
        <v>3359</v>
      </c>
      <c r="AB319" s="834" t="s">
        <v>3359</v>
      </c>
      <c r="AC319" s="834" t="s">
        <v>3360</v>
      </c>
      <c r="AD319" s="834" t="s">
        <v>3361</v>
      </c>
      <c r="AE319" s="850">
        <v>1.6</v>
      </c>
      <c r="AF319" s="850">
        <f t="shared" si="31"/>
        <v>1.6</v>
      </c>
      <c r="AG319" s="850">
        <f t="shared" si="32"/>
        <v>0</v>
      </c>
      <c r="AH319" s="850">
        <v>0.8</v>
      </c>
      <c r="AI319" s="851">
        <f>AH319/AE319</f>
        <v>0.5</v>
      </c>
      <c r="AJ319" s="851">
        <v>0</v>
      </c>
      <c r="AK319" s="850">
        <v>0.7</v>
      </c>
      <c r="AL319" s="851">
        <f>AK319/AE319</f>
        <v>0.43749999999999994</v>
      </c>
      <c r="AM319" s="851"/>
      <c r="AN319" s="850">
        <v>0</v>
      </c>
      <c r="AO319" s="850"/>
      <c r="AP319" s="851">
        <f>AN319/AE319</f>
        <v>0</v>
      </c>
      <c r="AQ319" s="850">
        <v>0.1</v>
      </c>
      <c r="AR319" s="850"/>
      <c r="AS319" s="851">
        <f>AQ319/AE319</f>
        <v>6.25E-2</v>
      </c>
      <c r="AT319" s="850">
        <v>0</v>
      </c>
      <c r="AU319" s="851">
        <v>0</v>
      </c>
      <c r="AV319" s="834">
        <v>0</v>
      </c>
      <c r="AW319" s="834">
        <v>0</v>
      </c>
      <c r="AX319" s="834">
        <v>0</v>
      </c>
      <c r="AY319" s="834" t="s">
        <v>451</v>
      </c>
      <c r="AZ319" s="834" t="s">
        <v>451</v>
      </c>
      <c r="BA319" s="834"/>
      <c r="BB319" s="834">
        <v>0</v>
      </c>
      <c r="BC319" s="857">
        <v>9.3000000000000007</v>
      </c>
      <c r="BD319" s="851">
        <f>BC319/95136</f>
        <v>9.7754793138244209E-5</v>
      </c>
      <c r="BE319" s="853">
        <v>53</v>
      </c>
      <c r="BF319" s="853">
        <v>53</v>
      </c>
      <c r="BG319" s="853">
        <v>40</v>
      </c>
      <c r="BH319" s="853">
        <v>0</v>
      </c>
      <c r="BI319" s="853">
        <v>0</v>
      </c>
      <c r="BJ319" s="853">
        <v>0</v>
      </c>
      <c r="BK319" s="853">
        <v>0</v>
      </c>
      <c r="BL319" s="853">
        <v>0</v>
      </c>
      <c r="BM319" s="853">
        <v>0</v>
      </c>
      <c r="BN319" s="853">
        <v>0</v>
      </c>
      <c r="BO319" s="853">
        <v>0</v>
      </c>
      <c r="BP319" s="853">
        <v>0</v>
      </c>
      <c r="BQ319" s="853">
        <v>0</v>
      </c>
      <c r="BR319" s="853">
        <v>0</v>
      </c>
      <c r="BS319" s="853">
        <v>0</v>
      </c>
      <c r="BT319" s="853">
        <v>0</v>
      </c>
      <c r="BU319" s="853">
        <v>0</v>
      </c>
      <c r="BV319" s="853">
        <v>0</v>
      </c>
      <c r="BW319" s="853">
        <v>0</v>
      </c>
      <c r="BX319" s="853">
        <v>0</v>
      </c>
      <c r="BY319" s="853">
        <v>0</v>
      </c>
      <c r="BZ319" s="853">
        <v>0</v>
      </c>
      <c r="CA319" s="853">
        <v>3</v>
      </c>
      <c r="CB319" s="853">
        <v>0</v>
      </c>
      <c r="CC319" s="854">
        <f t="shared" si="38"/>
        <v>3</v>
      </c>
      <c r="CD319" s="855">
        <f t="shared" si="33"/>
        <v>3</v>
      </c>
      <c r="CE319" s="855">
        <f t="shared" si="34"/>
        <v>0</v>
      </c>
      <c r="CF319" s="850">
        <v>1320</v>
      </c>
      <c r="CG319" s="834" t="s">
        <v>3362</v>
      </c>
      <c r="CH319" s="834"/>
      <c r="CI319" s="225">
        <f>CF319/CJ319</f>
        <v>1.0597140859283618</v>
      </c>
      <c r="CJ319" s="850">
        <v>1245.6189999999999</v>
      </c>
      <c r="CK319" s="851"/>
      <c r="CL319" s="834" t="s">
        <v>451</v>
      </c>
      <c r="CM319" s="834"/>
      <c r="CN319" s="834"/>
      <c r="CO319" s="853"/>
      <c r="CP319" s="853"/>
      <c r="CQ319" s="853"/>
      <c r="CR319" s="834" t="s">
        <v>457</v>
      </c>
      <c r="CS319" s="834" t="s">
        <v>3363</v>
      </c>
      <c r="CT319" s="853" t="s">
        <v>3364</v>
      </c>
      <c r="CU319" s="834" t="s">
        <v>457</v>
      </c>
      <c r="CV319" s="834" t="s">
        <v>3365</v>
      </c>
      <c r="CW319" s="853" t="s">
        <v>3364</v>
      </c>
      <c r="CX319" s="853" t="s">
        <v>451</v>
      </c>
      <c r="CY319" s="853"/>
      <c r="CZ319" s="853"/>
      <c r="DA319" s="853" t="s">
        <v>451</v>
      </c>
      <c r="DB319" s="853"/>
      <c r="DC319" s="853"/>
      <c r="DD319" s="834" t="s">
        <v>451</v>
      </c>
      <c r="DE319" s="834"/>
      <c r="DF319" s="853"/>
      <c r="DG319" s="834" t="s">
        <v>451</v>
      </c>
      <c r="DH319" s="834"/>
      <c r="DI319" s="853"/>
      <c r="DJ319" s="834" t="s">
        <v>451</v>
      </c>
      <c r="DK319" s="834"/>
      <c r="DL319" s="853"/>
      <c r="DM319" s="834" t="s">
        <v>451</v>
      </c>
      <c r="DN319" s="834"/>
      <c r="DO319" s="853"/>
      <c r="DP319" s="834" t="s">
        <v>451</v>
      </c>
      <c r="DQ319" s="834"/>
      <c r="DR319" s="853"/>
      <c r="DS319" s="834" t="s">
        <v>451</v>
      </c>
      <c r="DT319" s="834"/>
      <c r="DU319" s="853"/>
      <c r="DV319" s="853" t="s">
        <v>451</v>
      </c>
      <c r="DW319" s="853"/>
      <c r="DX319" s="853"/>
      <c r="DY319" s="834" t="s">
        <v>451</v>
      </c>
      <c r="DZ319" s="834"/>
      <c r="EA319" s="853"/>
      <c r="EB319" s="834" t="s">
        <v>451</v>
      </c>
      <c r="EC319" s="834"/>
      <c r="ED319" s="853"/>
      <c r="EE319" s="834" t="s">
        <v>451</v>
      </c>
      <c r="EF319" s="834"/>
      <c r="EG319" s="853"/>
      <c r="EH319" s="834" t="s">
        <v>457</v>
      </c>
      <c r="EI319" s="834" t="s">
        <v>3366</v>
      </c>
      <c r="EJ319" s="853">
        <v>12</v>
      </c>
      <c r="EK319" s="834" t="s">
        <v>451</v>
      </c>
      <c r="EL319" s="834"/>
      <c r="EM319" s="853"/>
      <c r="EN319" s="834" t="s">
        <v>3367</v>
      </c>
      <c r="EO319" s="834"/>
      <c r="EP319" s="856">
        <v>1</v>
      </c>
      <c r="EQ319" s="834" t="s">
        <v>451</v>
      </c>
      <c r="ER319" s="834"/>
      <c r="ES319" s="834" t="s">
        <v>451</v>
      </c>
      <c r="ET319" s="834"/>
      <c r="EU319" s="834"/>
      <c r="EV319" s="834"/>
      <c r="EW319" s="834"/>
      <c r="EX319" s="834" t="s">
        <v>3368</v>
      </c>
      <c r="EY319" s="834">
        <v>1</v>
      </c>
      <c r="EZ319" s="834">
        <v>42</v>
      </c>
      <c r="FA319" s="834" t="s">
        <v>3369</v>
      </c>
      <c r="FB319" s="834" t="s">
        <v>3370</v>
      </c>
      <c r="FC319" s="834" t="s">
        <v>3371</v>
      </c>
      <c r="FD319" s="834" t="s">
        <v>3372</v>
      </c>
      <c r="FE319" s="834" t="s">
        <v>3373</v>
      </c>
      <c r="FF319" s="150" t="s">
        <v>3374</v>
      </c>
    </row>
    <row r="320" spans="5:162" ht="24" customHeight="1" x14ac:dyDescent="0.2">
      <c r="E320" s="1101" t="s">
        <v>8717</v>
      </c>
      <c r="F320" s="1101" t="s">
        <v>8687</v>
      </c>
      <c r="G320" s="847" t="s">
        <v>72</v>
      </c>
      <c r="H320" s="847" t="s">
        <v>160</v>
      </c>
      <c r="I320" s="847"/>
      <c r="J320" s="834" t="s">
        <v>3375</v>
      </c>
      <c r="K320" s="834" t="s">
        <v>3376</v>
      </c>
      <c r="L320" s="848">
        <v>2013</v>
      </c>
      <c r="M320" s="849">
        <v>44166</v>
      </c>
      <c r="N320" s="849">
        <v>44242</v>
      </c>
      <c r="O320" s="834" t="s">
        <v>3377</v>
      </c>
      <c r="P320" s="834"/>
      <c r="Q320" s="834" t="s">
        <v>3378</v>
      </c>
      <c r="R320" s="834" t="s">
        <v>3243</v>
      </c>
      <c r="S320" s="834" t="s">
        <v>3243</v>
      </c>
      <c r="T320" s="834" t="s">
        <v>3243</v>
      </c>
      <c r="U320" s="834" t="s">
        <v>3379</v>
      </c>
      <c r="V320" s="834" t="s">
        <v>3380</v>
      </c>
      <c r="W320" s="834" t="s">
        <v>3381</v>
      </c>
      <c r="X320" s="834" t="s">
        <v>3382</v>
      </c>
      <c r="Y320" s="834" t="s">
        <v>3383</v>
      </c>
      <c r="Z320" s="834"/>
      <c r="AA320" s="834" t="s">
        <v>3384</v>
      </c>
      <c r="AB320" s="834" t="s">
        <v>3384</v>
      </c>
      <c r="AC320" s="834" t="s">
        <v>3385</v>
      </c>
      <c r="AD320" s="834" t="s">
        <v>3386</v>
      </c>
      <c r="AE320" s="850">
        <f t="shared" ref="AE320:AE329" si="39">SUM(AH320,AK320,AN320,AQ320,AT320)</f>
        <v>294.60000000000002</v>
      </c>
      <c r="AF320" s="850">
        <f t="shared" si="31"/>
        <v>294.60000000000002</v>
      </c>
      <c r="AG320" s="850">
        <f t="shared" si="32"/>
        <v>0</v>
      </c>
      <c r="AH320" s="850">
        <v>183.5</v>
      </c>
      <c r="AI320" s="851">
        <f>AH320/301.5</f>
        <v>0.60862354892205639</v>
      </c>
      <c r="AJ320" s="851">
        <f>AH320/88842</f>
        <v>2.0654645325409154E-3</v>
      </c>
      <c r="AK320" s="850">
        <v>72.099999999999994</v>
      </c>
      <c r="AL320" s="851">
        <f>AK320/301.5</f>
        <v>0.23913764510779434</v>
      </c>
      <c r="AM320" s="851"/>
      <c r="AN320" s="850">
        <v>26.2</v>
      </c>
      <c r="AO320" s="850"/>
      <c r="AP320" s="851">
        <f>AN320/301.5</f>
        <v>8.6898839137645109E-2</v>
      </c>
      <c r="AQ320" s="850">
        <v>12.8</v>
      </c>
      <c r="AR320" s="850"/>
      <c r="AS320" s="851">
        <f>AQ320/301.5</f>
        <v>4.2454394693200663E-2</v>
      </c>
      <c r="AT320" s="850">
        <v>0</v>
      </c>
      <c r="AU320" s="851">
        <v>0</v>
      </c>
      <c r="AV320" s="834" t="s">
        <v>3243</v>
      </c>
      <c r="AW320" s="834" t="s">
        <v>3243</v>
      </c>
      <c r="AX320" s="834" t="s">
        <v>3243</v>
      </c>
      <c r="AY320" s="834" t="s">
        <v>451</v>
      </c>
      <c r="AZ320" s="834" t="s">
        <v>3243</v>
      </c>
      <c r="BA320" s="834" t="s">
        <v>3243</v>
      </c>
      <c r="BB320" s="834" t="s">
        <v>3243</v>
      </c>
      <c r="BC320" s="857">
        <v>219</v>
      </c>
      <c r="BD320" s="851">
        <f>BC320/95136</f>
        <v>2.3019677093844603E-3</v>
      </c>
      <c r="BE320" s="853">
        <v>275</v>
      </c>
      <c r="BF320" s="853">
        <v>275</v>
      </c>
      <c r="BG320" s="853">
        <v>262</v>
      </c>
      <c r="BH320" s="853">
        <v>49</v>
      </c>
      <c r="BI320" s="853">
        <v>46</v>
      </c>
      <c r="BJ320" s="853">
        <v>41</v>
      </c>
      <c r="BK320" s="853">
        <v>4</v>
      </c>
      <c r="BL320" s="853">
        <v>1</v>
      </c>
      <c r="BM320" s="853">
        <v>0</v>
      </c>
      <c r="BN320" s="853">
        <v>0</v>
      </c>
      <c r="BO320" s="853">
        <v>8</v>
      </c>
      <c r="BP320" s="853">
        <v>23</v>
      </c>
      <c r="BQ320" s="853">
        <v>0</v>
      </c>
      <c r="BR320" s="853">
        <v>39</v>
      </c>
      <c r="BS320" s="853">
        <v>27</v>
      </c>
      <c r="BT320" s="853">
        <v>17</v>
      </c>
      <c r="BU320" s="853">
        <v>27</v>
      </c>
      <c r="BV320" s="853">
        <v>0</v>
      </c>
      <c r="BW320" s="853">
        <v>0</v>
      </c>
      <c r="BX320" s="853">
        <v>0</v>
      </c>
      <c r="BY320" s="853">
        <v>22</v>
      </c>
      <c r="BZ320" s="853">
        <v>0</v>
      </c>
      <c r="CA320" s="853">
        <v>0</v>
      </c>
      <c r="CB320" s="853">
        <v>0</v>
      </c>
      <c r="CC320" s="854">
        <f t="shared" si="38"/>
        <v>304</v>
      </c>
      <c r="CD320" s="855">
        <f t="shared" si="33"/>
        <v>304</v>
      </c>
      <c r="CE320" s="855">
        <f t="shared" si="34"/>
        <v>0</v>
      </c>
      <c r="CF320" s="850">
        <v>54</v>
      </c>
      <c r="CG320" s="834" t="s">
        <v>3387</v>
      </c>
      <c r="CH320" s="834" t="s">
        <v>3243</v>
      </c>
      <c r="CI320" s="851">
        <f>CF320/1245.7</f>
        <v>4.3349120976157979E-2</v>
      </c>
      <c r="CJ320" s="850">
        <v>1245.7</v>
      </c>
      <c r="CK320" s="851" t="s">
        <v>3388</v>
      </c>
      <c r="CL320" s="834" t="s">
        <v>451</v>
      </c>
      <c r="CM320" s="834" t="s">
        <v>3243</v>
      </c>
      <c r="CN320" s="834" t="s">
        <v>3243</v>
      </c>
      <c r="CO320" s="853" t="s">
        <v>3243</v>
      </c>
      <c r="CP320" s="853" t="s">
        <v>3243</v>
      </c>
      <c r="CQ320" s="853">
        <v>4</v>
      </c>
      <c r="CR320" s="834" t="s">
        <v>457</v>
      </c>
      <c r="CS320" s="834" t="s">
        <v>3389</v>
      </c>
      <c r="CT320" s="853" t="s">
        <v>3243</v>
      </c>
      <c r="CU320" s="834" t="s">
        <v>457</v>
      </c>
      <c r="CV320" s="834" t="s">
        <v>3389</v>
      </c>
      <c r="CW320" s="853">
        <v>2166</v>
      </c>
      <c r="CX320" s="853" t="s">
        <v>457</v>
      </c>
      <c r="CY320" s="853" t="s">
        <v>3390</v>
      </c>
      <c r="CZ320" s="853" t="s">
        <v>3243</v>
      </c>
      <c r="DA320" s="853" t="s">
        <v>451</v>
      </c>
      <c r="DB320" s="853" t="s">
        <v>3243</v>
      </c>
      <c r="DC320" s="853" t="s">
        <v>3243</v>
      </c>
      <c r="DD320" s="834" t="s">
        <v>451</v>
      </c>
      <c r="DE320" s="834" t="s">
        <v>3243</v>
      </c>
      <c r="DF320" s="853" t="s">
        <v>3243</v>
      </c>
      <c r="DG320" s="834" t="s">
        <v>451</v>
      </c>
      <c r="DH320" s="834" t="s">
        <v>3243</v>
      </c>
      <c r="DI320" s="853" t="s">
        <v>3243</v>
      </c>
      <c r="DJ320" s="834" t="s">
        <v>451</v>
      </c>
      <c r="DK320" s="834" t="s">
        <v>3243</v>
      </c>
      <c r="DL320" s="853" t="s">
        <v>3243</v>
      </c>
      <c r="DM320" s="834" t="s">
        <v>457</v>
      </c>
      <c r="DN320" s="834" t="s">
        <v>3391</v>
      </c>
      <c r="DO320" s="853">
        <v>7</v>
      </c>
      <c r="DP320" s="834" t="s">
        <v>451</v>
      </c>
      <c r="DQ320" s="834" t="s">
        <v>3243</v>
      </c>
      <c r="DR320" s="853" t="s">
        <v>3243</v>
      </c>
      <c r="DS320" s="834" t="s">
        <v>451</v>
      </c>
      <c r="DT320" s="834" t="s">
        <v>3243</v>
      </c>
      <c r="DU320" s="853" t="s">
        <v>3243</v>
      </c>
      <c r="DV320" s="853" t="s">
        <v>451</v>
      </c>
      <c r="DW320" s="853" t="s">
        <v>3243</v>
      </c>
      <c r="DX320" s="853" t="s">
        <v>3243</v>
      </c>
      <c r="DY320" s="834" t="s">
        <v>451</v>
      </c>
      <c r="DZ320" s="834" t="s">
        <v>3243</v>
      </c>
      <c r="EA320" s="853" t="s">
        <v>3243</v>
      </c>
      <c r="EB320" s="834" t="s">
        <v>451</v>
      </c>
      <c r="EC320" s="834" t="s">
        <v>3243</v>
      </c>
      <c r="ED320" s="853" t="s">
        <v>3243</v>
      </c>
      <c r="EE320" s="834" t="s">
        <v>451</v>
      </c>
      <c r="EF320" s="834" t="s">
        <v>3243</v>
      </c>
      <c r="EG320" s="853" t="s">
        <v>3243</v>
      </c>
      <c r="EH320" s="834" t="s">
        <v>457</v>
      </c>
      <c r="EI320" s="834" t="s">
        <v>3392</v>
      </c>
      <c r="EJ320" s="853">
        <v>21</v>
      </c>
      <c r="EK320" s="834" t="s">
        <v>3243</v>
      </c>
      <c r="EL320" s="834" t="s">
        <v>3243</v>
      </c>
      <c r="EM320" s="853" t="s">
        <v>3243</v>
      </c>
      <c r="EN320" s="863" t="s">
        <v>451</v>
      </c>
      <c r="EO320" s="834" t="s">
        <v>3393</v>
      </c>
      <c r="EP320" s="856">
        <v>40</v>
      </c>
      <c r="EQ320" s="834" t="s">
        <v>451</v>
      </c>
      <c r="ER320" s="834" t="s">
        <v>451</v>
      </c>
      <c r="ES320" s="834" t="s">
        <v>3394</v>
      </c>
      <c r="ET320" s="834" t="s">
        <v>3395</v>
      </c>
      <c r="EU320" s="834" t="s">
        <v>3394</v>
      </c>
      <c r="EV320" s="834" t="s">
        <v>3396</v>
      </c>
      <c r="EW320" s="834" t="s">
        <v>3397</v>
      </c>
      <c r="EX320" s="834" t="s">
        <v>3398</v>
      </c>
      <c r="EY320" s="834">
        <v>4</v>
      </c>
      <c r="EZ320" s="834">
        <v>200</v>
      </c>
      <c r="FA320" s="834" t="s">
        <v>3399</v>
      </c>
      <c r="FB320" s="834" t="s">
        <v>3400</v>
      </c>
      <c r="FC320" s="834" t="s">
        <v>3374</v>
      </c>
      <c r="FD320" s="834" t="s">
        <v>3401</v>
      </c>
      <c r="FE320" s="834" t="s">
        <v>3400</v>
      </c>
      <c r="FF320" s="834" t="s">
        <v>3374</v>
      </c>
    </row>
    <row r="321" spans="4:162" ht="24" customHeight="1" x14ac:dyDescent="0.2">
      <c r="E321" s="1101" t="s">
        <v>8717</v>
      </c>
      <c r="F321" s="1101" t="s">
        <v>8687</v>
      </c>
      <c r="G321" s="847" t="s">
        <v>73</v>
      </c>
      <c r="H321" s="847" t="s">
        <v>161</v>
      </c>
      <c r="I321" s="847"/>
      <c r="J321" s="972" t="s">
        <v>2599</v>
      </c>
      <c r="K321" s="972" t="s">
        <v>2600</v>
      </c>
      <c r="L321" s="1062">
        <v>2018</v>
      </c>
      <c r="M321" s="849" t="s">
        <v>2601</v>
      </c>
      <c r="N321" s="1063">
        <v>44561</v>
      </c>
      <c r="O321" s="972" t="s">
        <v>2616</v>
      </c>
      <c r="P321" s="972"/>
      <c r="Q321" s="834" t="s">
        <v>2617</v>
      </c>
      <c r="R321" s="877" t="s">
        <v>2618</v>
      </c>
      <c r="S321" s="834" t="s">
        <v>451</v>
      </c>
      <c r="T321" s="834"/>
      <c r="U321" s="834" t="s">
        <v>451</v>
      </c>
      <c r="V321" s="834"/>
      <c r="W321" s="834" t="s">
        <v>451</v>
      </c>
      <c r="X321" s="834"/>
      <c r="Y321" s="834" t="s">
        <v>8431</v>
      </c>
      <c r="Z321" s="877" t="s">
        <v>2602</v>
      </c>
      <c r="AA321" s="972" t="s">
        <v>2603</v>
      </c>
      <c r="AB321" s="972" t="s">
        <v>2603</v>
      </c>
      <c r="AC321" s="972" t="s">
        <v>455</v>
      </c>
      <c r="AD321" s="972" t="s">
        <v>2604</v>
      </c>
      <c r="AE321" s="1064">
        <f t="shared" si="39"/>
        <v>52.827190659999999</v>
      </c>
      <c r="AF321" s="850">
        <f t="shared" si="31"/>
        <v>52.827190659999999</v>
      </c>
      <c r="AG321" s="850">
        <f t="shared" si="32"/>
        <v>0</v>
      </c>
      <c r="AH321" s="1064">
        <v>34.973291570000001</v>
      </c>
      <c r="AI321" s="1065">
        <f>AH321/AE321</f>
        <v>0.66203201671447731</v>
      </c>
      <c r="AJ321" s="1065">
        <v>3.6999999999999999E-4</v>
      </c>
      <c r="AK321" s="1064">
        <v>11.304903510000001</v>
      </c>
      <c r="AL321" s="1065">
        <f>AK321/AE321</f>
        <v>0.21399781757767999</v>
      </c>
      <c r="AM321" s="1065"/>
      <c r="AN321" s="1064">
        <v>3.6673223400000001</v>
      </c>
      <c r="AO321" s="1064"/>
      <c r="AP321" s="1065">
        <f>AN321/AE321</f>
        <v>6.9421112388943385E-2</v>
      </c>
      <c r="AQ321" s="1064">
        <v>2.88167324</v>
      </c>
      <c r="AR321" s="1064"/>
      <c r="AS321" s="1065">
        <f>AQ321/AE321</f>
        <v>5.4549053318899317E-2</v>
      </c>
      <c r="AT321" s="850">
        <v>0</v>
      </c>
      <c r="AU321" s="851">
        <v>0</v>
      </c>
      <c r="AV321" s="972" t="s">
        <v>451</v>
      </c>
      <c r="AW321" s="972" t="s">
        <v>451</v>
      </c>
      <c r="AX321" s="972" t="s">
        <v>451</v>
      </c>
      <c r="AY321" s="972" t="s">
        <v>457</v>
      </c>
      <c r="AZ321" s="972" t="s">
        <v>2619</v>
      </c>
      <c r="BA321" s="834"/>
      <c r="BB321" s="1064">
        <v>2.81235071</v>
      </c>
      <c r="BC321" s="1046">
        <v>40</v>
      </c>
      <c r="BD321" s="851">
        <v>4.4499999999999997E-4</v>
      </c>
      <c r="BE321" s="853"/>
      <c r="BF321" s="853">
        <v>102</v>
      </c>
      <c r="BG321" s="853">
        <v>66</v>
      </c>
      <c r="BH321" s="977">
        <v>7</v>
      </c>
      <c r="BI321" s="853">
        <v>7</v>
      </c>
      <c r="BJ321" s="853">
        <v>3</v>
      </c>
      <c r="BK321" s="853">
        <v>1</v>
      </c>
      <c r="BL321" s="853">
        <v>0</v>
      </c>
      <c r="BM321" s="977">
        <v>1</v>
      </c>
      <c r="BN321" s="853">
        <v>0</v>
      </c>
      <c r="BO321" s="853">
        <v>2</v>
      </c>
      <c r="BP321" s="977">
        <v>6</v>
      </c>
      <c r="BQ321" s="853">
        <v>0</v>
      </c>
      <c r="BR321" s="977">
        <v>14</v>
      </c>
      <c r="BS321" s="977">
        <v>4</v>
      </c>
      <c r="BT321" s="853">
        <v>14</v>
      </c>
      <c r="BU321" s="853">
        <v>1</v>
      </c>
      <c r="BV321" s="853">
        <v>0</v>
      </c>
      <c r="BW321" s="853">
        <v>0</v>
      </c>
      <c r="BX321" s="853">
        <v>0</v>
      </c>
      <c r="BY321" s="853">
        <v>0</v>
      </c>
      <c r="BZ321" s="853">
        <v>0</v>
      </c>
      <c r="CA321" s="853">
        <v>0</v>
      </c>
      <c r="CB321" s="853">
        <v>0</v>
      </c>
      <c r="CC321" s="1066">
        <f t="shared" si="38"/>
        <v>60</v>
      </c>
      <c r="CD321" s="855">
        <f t="shared" si="33"/>
        <v>60</v>
      </c>
      <c r="CE321" s="855">
        <f t="shared" si="34"/>
        <v>0</v>
      </c>
      <c r="CF321" s="1064">
        <v>45.878</v>
      </c>
      <c r="CG321" s="972" t="s">
        <v>2605</v>
      </c>
      <c r="CH321" s="834" t="s">
        <v>451</v>
      </c>
      <c r="CI321" s="1065">
        <f>CF321/CJ321</f>
        <v>4.2863055536610364E-2</v>
      </c>
      <c r="CJ321" s="850">
        <v>1070.3389999999999</v>
      </c>
      <c r="CK321" s="851" t="s">
        <v>2606</v>
      </c>
      <c r="CL321" s="834" t="s">
        <v>451</v>
      </c>
      <c r="CM321" s="834"/>
      <c r="CN321" s="834"/>
      <c r="CO321" s="853"/>
      <c r="CP321" s="853"/>
      <c r="CQ321" s="853">
        <v>2</v>
      </c>
      <c r="CR321" s="834" t="s">
        <v>457</v>
      </c>
      <c r="CS321" s="972" t="s">
        <v>2607</v>
      </c>
      <c r="CT321" s="853">
        <v>8501</v>
      </c>
      <c r="CU321" s="972" t="s">
        <v>457</v>
      </c>
      <c r="CV321" s="972" t="s">
        <v>2621</v>
      </c>
      <c r="CW321" s="853">
        <v>8435</v>
      </c>
      <c r="CX321" s="853" t="s">
        <v>451</v>
      </c>
      <c r="CY321" s="853"/>
      <c r="CZ321" s="853"/>
      <c r="DA321" s="853" t="s">
        <v>451</v>
      </c>
      <c r="DB321" s="853"/>
      <c r="DC321" s="853"/>
      <c r="DD321" s="834" t="s">
        <v>451</v>
      </c>
      <c r="DE321" s="834"/>
      <c r="DF321" s="853"/>
      <c r="DG321" s="972" t="s">
        <v>457</v>
      </c>
      <c r="DH321" s="972" t="s">
        <v>2622</v>
      </c>
      <c r="DI321" s="853">
        <v>3645</v>
      </c>
      <c r="DJ321" s="834" t="s">
        <v>451</v>
      </c>
      <c r="DK321" s="834"/>
      <c r="DL321" s="853"/>
      <c r="DM321" s="834" t="s">
        <v>451</v>
      </c>
      <c r="DN321" s="834"/>
      <c r="DO321" s="853"/>
      <c r="DP321" s="834" t="s">
        <v>451</v>
      </c>
      <c r="DQ321" s="834"/>
      <c r="DR321" s="853"/>
      <c r="DS321" s="834" t="s">
        <v>451</v>
      </c>
      <c r="DT321" s="834"/>
      <c r="DU321" s="853"/>
      <c r="DV321" s="853" t="s">
        <v>451</v>
      </c>
      <c r="DW321" s="853"/>
      <c r="DX321" s="853"/>
      <c r="DY321" s="834" t="s">
        <v>451</v>
      </c>
      <c r="DZ321" s="834"/>
      <c r="EA321" s="853"/>
      <c r="EB321" s="834" t="s">
        <v>451</v>
      </c>
      <c r="EC321" s="834"/>
      <c r="ED321" s="853"/>
      <c r="EE321" s="972" t="s">
        <v>457</v>
      </c>
      <c r="EF321" s="972" t="s">
        <v>2608</v>
      </c>
      <c r="EG321" s="853">
        <v>9</v>
      </c>
      <c r="EH321" s="853" t="s">
        <v>451</v>
      </c>
      <c r="EI321" s="853"/>
      <c r="EJ321" s="853"/>
      <c r="EK321" s="834" t="s">
        <v>451</v>
      </c>
      <c r="EL321" s="834"/>
      <c r="EM321" s="853"/>
      <c r="EN321" s="972" t="s">
        <v>2609</v>
      </c>
      <c r="EO321" s="972" t="s">
        <v>2610</v>
      </c>
      <c r="EP321" s="856">
        <v>67</v>
      </c>
      <c r="EQ321" s="834" t="s">
        <v>451</v>
      </c>
      <c r="ER321" s="834" t="s">
        <v>2611</v>
      </c>
      <c r="ES321" s="877" t="s">
        <v>2612</v>
      </c>
      <c r="ET321" s="834" t="s">
        <v>2623</v>
      </c>
      <c r="EU321" s="877" t="s">
        <v>2613</v>
      </c>
      <c r="EV321" s="972" t="s">
        <v>2624</v>
      </c>
      <c r="EW321" s="269" t="s">
        <v>2625</v>
      </c>
      <c r="EX321" s="834" t="s">
        <v>2626</v>
      </c>
      <c r="EY321" s="834">
        <v>2</v>
      </c>
      <c r="EZ321" s="834">
        <v>59</v>
      </c>
      <c r="FA321" s="972" t="s">
        <v>8432</v>
      </c>
      <c r="FB321" s="972" t="s">
        <v>2614</v>
      </c>
      <c r="FC321" s="877" t="s">
        <v>2615</v>
      </c>
      <c r="FD321" s="834"/>
      <c r="FE321" s="834"/>
      <c r="FF321" s="834"/>
    </row>
    <row r="322" spans="4:162" ht="24" customHeight="1" x14ac:dyDescent="0.2">
      <c r="E322" s="1101" t="s">
        <v>8717</v>
      </c>
      <c r="F322" s="1101" t="s">
        <v>8687</v>
      </c>
      <c r="G322" s="847" t="s">
        <v>74</v>
      </c>
      <c r="H322" s="847" t="s">
        <v>162</v>
      </c>
      <c r="I322" s="847"/>
      <c r="J322" s="834" t="s">
        <v>1780</v>
      </c>
      <c r="K322" s="834" t="s">
        <v>1780</v>
      </c>
      <c r="L322" s="848">
        <v>2011</v>
      </c>
      <c r="M322" s="849">
        <v>43843</v>
      </c>
      <c r="N322" s="849" t="s">
        <v>2811</v>
      </c>
      <c r="O322" s="834" t="s">
        <v>451</v>
      </c>
      <c r="P322" s="834"/>
      <c r="Q322" s="834" t="s">
        <v>451</v>
      </c>
      <c r="R322" s="834" t="s">
        <v>451</v>
      </c>
      <c r="S322" s="834" t="s">
        <v>451</v>
      </c>
      <c r="T322" s="834" t="s">
        <v>451</v>
      </c>
      <c r="U322" s="834" t="s">
        <v>2812</v>
      </c>
      <c r="V322" s="150" t="s">
        <v>2813</v>
      </c>
      <c r="W322" s="834" t="s">
        <v>451</v>
      </c>
      <c r="X322" s="834" t="s">
        <v>451</v>
      </c>
      <c r="Y322" s="834" t="s">
        <v>2814</v>
      </c>
      <c r="Z322" s="150" t="s">
        <v>2815</v>
      </c>
      <c r="AA322" s="834" t="s">
        <v>2816</v>
      </c>
      <c r="AB322" s="834" t="s">
        <v>2817</v>
      </c>
      <c r="AC322" s="834" t="s">
        <v>455</v>
      </c>
      <c r="AD322" s="834" t="s">
        <v>2818</v>
      </c>
      <c r="AE322" s="850">
        <f t="shared" si="39"/>
        <v>545</v>
      </c>
      <c r="AF322" s="850">
        <f t="shared" si="31"/>
        <v>545</v>
      </c>
      <c r="AG322" s="850">
        <f t="shared" si="32"/>
        <v>0</v>
      </c>
      <c r="AH322" s="850">
        <v>400</v>
      </c>
      <c r="AI322" s="851">
        <v>0.74</v>
      </c>
      <c r="AJ322" s="851">
        <v>5.4000000000000003E-3</v>
      </c>
      <c r="AK322" s="850">
        <v>89</v>
      </c>
      <c r="AL322" s="851">
        <v>0.16</v>
      </c>
      <c r="AM322" s="851"/>
      <c r="AN322" s="850">
        <v>56</v>
      </c>
      <c r="AO322" s="850"/>
      <c r="AP322" s="851">
        <v>0.1</v>
      </c>
      <c r="AQ322" s="850"/>
      <c r="AR322" s="850"/>
      <c r="AS322" s="851" t="s">
        <v>451</v>
      </c>
      <c r="AT322" s="850"/>
      <c r="AU322" s="850" t="s">
        <v>451</v>
      </c>
      <c r="AV322" s="850" t="s">
        <v>451</v>
      </c>
      <c r="AW322" s="850" t="s">
        <v>451</v>
      </c>
      <c r="AX322" s="850" t="s">
        <v>451</v>
      </c>
      <c r="AY322" s="834" t="s">
        <v>451</v>
      </c>
      <c r="AZ322" s="834" t="s">
        <v>451</v>
      </c>
      <c r="BA322" s="834" t="s">
        <v>451</v>
      </c>
      <c r="BB322" s="834" t="s">
        <v>451</v>
      </c>
      <c r="BC322" s="1067">
        <v>502.4</v>
      </c>
      <c r="BD322" s="851">
        <v>5.8999999999999999E-3</v>
      </c>
      <c r="BE322" s="853">
        <v>815</v>
      </c>
      <c r="BF322" s="853">
        <v>815</v>
      </c>
      <c r="BG322" s="853">
        <v>330</v>
      </c>
      <c r="BH322" s="853">
        <v>16</v>
      </c>
      <c r="BI322" s="853">
        <v>77</v>
      </c>
      <c r="BJ322" s="853">
        <v>7</v>
      </c>
      <c r="BK322" s="853" t="s">
        <v>451</v>
      </c>
      <c r="BL322" s="853" t="s">
        <v>451</v>
      </c>
      <c r="BM322" s="853" t="s">
        <v>451</v>
      </c>
      <c r="BN322" s="853">
        <v>112</v>
      </c>
      <c r="BO322" s="853">
        <v>13</v>
      </c>
      <c r="BP322" s="853">
        <v>1</v>
      </c>
      <c r="BQ322" s="853">
        <v>17</v>
      </c>
      <c r="BR322" s="853">
        <v>32</v>
      </c>
      <c r="BS322" s="853">
        <v>8</v>
      </c>
      <c r="BT322" s="853" t="s">
        <v>451</v>
      </c>
      <c r="BU322" s="853" t="s">
        <v>451</v>
      </c>
      <c r="BV322" s="853" t="s">
        <v>451</v>
      </c>
      <c r="BW322" s="853">
        <v>47</v>
      </c>
      <c r="BX322" s="853" t="s">
        <v>451</v>
      </c>
      <c r="BY322" s="853" t="s">
        <v>451</v>
      </c>
      <c r="BZ322" s="853" t="s">
        <v>451</v>
      </c>
      <c r="CA322" s="853" t="s">
        <v>451</v>
      </c>
      <c r="CB322" s="853" t="s">
        <v>451</v>
      </c>
      <c r="CC322" s="854">
        <f t="shared" si="38"/>
        <v>330</v>
      </c>
      <c r="CD322" s="855">
        <f t="shared" si="33"/>
        <v>330</v>
      </c>
      <c r="CE322" s="855">
        <f t="shared" si="34"/>
        <v>0</v>
      </c>
      <c r="CF322" s="850">
        <v>856.42499999999995</v>
      </c>
      <c r="CG322" s="834" t="s">
        <v>2820</v>
      </c>
      <c r="CH322" s="834" t="s">
        <v>451</v>
      </c>
      <c r="CI322" s="851">
        <v>0.59</v>
      </c>
      <c r="CJ322" s="850">
        <v>1449.115</v>
      </c>
      <c r="CK322" s="860" t="s">
        <v>2821</v>
      </c>
      <c r="CL322" s="834" t="s">
        <v>451</v>
      </c>
      <c r="CM322" s="834" t="s">
        <v>451</v>
      </c>
      <c r="CN322" s="834" t="s">
        <v>451</v>
      </c>
      <c r="CO322" s="834" t="s">
        <v>451</v>
      </c>
      <c r="CP322" s="834" t="s">
        <v>451</v>
      </c>
      <c r="CQ322" s="834">
        <v>1</v>
      </c>
      <c r="CR322" s="834" t="s">
        <v>451</v>
      </c>
      <c r="CS322" s="834" t="s">
        <v>451</v>
      </c>
      <c r="CT322" s="853" t="s">
        <v>451</v>
      </c>
      <c r="CU322" s="834" t="s">
        <v>457</v>
      </c>
      <c r="CV322" s="834" t="s">
        <v>2822</v>
      </c>
      <c r="CW322" s="853">
        <v>155284</v>
      </c>
      <c r="CX322" s="853" t="s">
        <v>457</v>
      </c>
      <c r="CY322" s="853" t="s">
        <v>2823</v>
      </c>
      <c r="CZ322" s="853">
        <v>92</v>
      </c>
      <c r="DA322" s="853" t="s">
        <v>457</v>
      </c>
      <c r="DB322" s="853" t="s">
        <v>2823</v>
      </c>
      <c r="DC322" s="853">
        <v>251</v>
      </c>
      <c r="DD322" s="834" t="s">
        <v>451</v>
      </c>
      <c r="DE322" s="834" t="s">
        <v>451</v>
      </c>
      <c r="DF322" s="853" t="s">
        <v>451</v>
      </c>
      <c r="DG322" s="834" t="s">
        <v>457</v>
      </c>
      <c r="DH322" s="150" t="s">
        <v>2824</v>
      </c>
      <c r="DI322" s="853">
        <v>815</v>
      </c>
      <c r="DJ322" s="834" t="s">
        <v>451</v>
      </c>
      <c r="DK322" s="834" t="s">
        <v>451</v>
      </c>
      <c r="DL322" s="853" t="s">
        <v>451</v>
      </c>
      <c r="DM322" s="834" t="s">
        <v>451</v>
      </c>
      <c r="DN322" s="834" t="s">
        <v>451</v>
      </c>
      <c r="DO322" s="853" t="s">
        <v>451</v>
      </c>
      <c r="DP322" s="834" t="s">
        <v>457</v>
      </c>
      <c r="DQ322" s="834" t="s">
        <v>2825</v>
      </c>
      <c r="DR322" s="853">
        <v>318678</v>
      </c>
      <c r="DS322" s="834" t="s">
        <v>451</v>
      </c>
      <c r="DT322" s="834" t="s">
        <v>451</v>
      </c>
      <c r="DU322" s="853" t="s">
        <v>451</v>
      </c>
      <c r="DV322" s="853" t="s">
        <v>451</v>
      </c>
      <c r="DW322" s="853" t="s">
        <v>451</v>
      </c>
      <c r="DX322" s="853" t="s">
        <v>451</v>
      </c>
      <c r="DY322" s="834" t="s">
        <v>451</v>
      </c>
      <c r="DZ322" s="834" t="s">
        <v>451</v>
      </c>
      <c r="EA322" s="853" t="s">
        <v>451</v>
      </c>
      <c r="EB322" s="834" t="s">
        <v>451</v>
      </c>
      <c r="EC322" s="834" t="s">
        <v>451</v>
      </c>
      <c r="ED322" s="853" t="s">
        <v>451</v>
      </c>
      <c r="EE322" s="834" t="s">
        <v>451</v>
      </c>
      <c r="EF322" s="834" t="s">
        <v>451</v>
      </c>
      <c r="EG322" s="853" t="s">
        <v>451</v>
      </c>
      <c r="EH322" s="853" t="s">
        <v>457</v>
      </c>
      <c r="EI322" s="834" t="s">
        <v>2826</v>
      </c>
      <c r="EJ322" s="853">
        <v>13</v>
      </c>
      <c r="EK322" s="834" t="s">
        <v>451</v>
      </c>
      <c r="EL322" s="834" t="s">
        <v>451</v>
      </c>
      <c r="EM322" s="853" t="s">
        <v>451</v>
      </c>
      <c r="EN322" s="225">
        <v>1</v>
      </c>
      <c r="EO322" s="834" t="s">
        <v>451</v>
      </c>
      <c r="EP322" s="856">
        <v>26</v>
      </c>
      <c r="EQ322" s="834" t="s">
        <v>457</v>
      </c>
      <c r="ER322" s="834" t="s">
        <v>2827</v>
      </c>
      <c r="ES322" s="150" t="s">
        <v>2824</v>
      </c>
      <c r="ET322" s="150" t="s">
        <v>2828</v>
      </c>
      <c r="EU322" s="150" t="s">
        <v>2829</v>
      </c>
      <c r="EV322" s="834" t="s">
        <v>2830</v>
      </c>
      <c r="EW322" s="834" t="s">
        <v>451</v>
      </c>
      <c r="EX322" s="834" t="s">
        <v>451</v>
      </c>
      <c r="EY322" s="834" t="s">
        <v>451</v>
      </c>
      <c r="EZ322" s="834" t="s">
        <v>451</v>
      </c>
      <c r="FA322" s="834" t="s">
        <v>2831</v>
      </c>
      <c r="FB322" s="834" t="s">
        <v>2832</v>
      </c>
      <c r="FC322" s="150" t="s">
        <v>2833</v>
      </c>
      <c r="FD322" s="834" t="s">
        <v>451</v>
      </c>
      <c r="FE322" s="834" t="s">
        <v>451</v>
      </c>
      <c r="FF322" s="834" t="s">
        <v>451</v>
      </c>
    </row>
    <row r="323" spans="4:162" ht="24" customHeight="1" x14ac:dyDescent="0.2">
      <c r="E323" s="1101" t="s">
        <v>8717</v>
      </c>
      <c r="F323" s="1101" t="s">
        <v>8687</v>
      </c>
      <c r="G323" s="847" t="s">
        <v>75</v>
      </c>
      <c r="H323" s="847" t="s">
        <v>163</v>
      </c>
      <c r="I323" s="847"/>
      <c r="J323" s="834" t="s">
        <v>2108</v>
      </c>
      <c r="K323" s="834" t="s">
        <v>2108</v>
      </c>
      <c r="L323" s="834">
        <v>2021</v>
      </c>
      <c r="M323" s="849">
        <v>44242</v>
      </c>
      <c r="N323" s="849">
        <v>44561</v>
      </c>
      <c r="O323" s="834" t="s">
        <v>451</v>
      </c>
      <c r="P323" s="834"/>
      <c r="Q323" s="834" t="s">
        <v>451</v>
      </c>
      <c r="R323" s="834"/>
      <c r="S323" s="834" t="s">
        <v>2109</v>
      </c>
      <c r="T323" s="834"/>
      <c r="U323" s="834" t="s">
        <v>451</v>
      </c>
      <c r="V323" s="834"/>
      <c r="W323" s="834" t="s">
        <v>451</v>
      </c>
      <c r="X323" s="834"/>
      <c r="Y323" s="834" t="s">
        <v>2110</v>
      </c>
      <c r="Z323" s="834"/>
      <c r="AA323" s="834" t="s">
        <v>2111</v>
      </c>
      <c r="AB323" s="834" t="s">
        <v>2111</v>
      </c>
      <c r="AC323" s="834" t="s">
        <v>553</v>
      </c>
      <c r="AD323" s="834" t="s">
        <v>2112</v>
      </c>
      <c r="AE323" s="850">
        <f t="shared" si="39"/>
        <v>28.2</v>
      </c>
      <c r="AF323" s="850">
        <f t="shared" si="31"/>
        <v>28.2</v>
      </c>
      <c r="AG323" s="850">
        <f t="shared" si="32"/>
        <v>0</v>
      </c>
      <c r="AH323" s="850">
        <v>20</v>
      </c>
      <c r="AI323" s="851">
        <f>AH323/AE323</f>
        <v>0.70921985815602839</v>
      </c>
      <c r="AJ323" s="851" t="s">
        <v>451</v>
      </c>
      <c r="AK323" s="850">
        <v>4.9000000000000004</v>
      </c>
      <c r="AL323" s="851">
        <f>AK323/AE323</f>
        <v>0.17375886524822698</v>
      </c>
      <c r="AM323" s="851"/>
      <c r="AN323" s="850">
        <v>3.3</v>
      </c>
      <c r="AO323" s="850"/>
      <c r="AP323" s="851">
        <f>AN323/AE323</f>
        <v>0.11702127659574468</v>
      </c>
      <c r="AQ323" s="850"/>
      <c r="AR323" s="850"/>
      <c r="AS323" s="851"/>
      <c r="AT323" s="850"/>
      <c r="AU323" s="850"/>
      <c r="AV323" s="850" t="s">
        <v>451</v>
      </c>
      <c r="AW323" s="850" t="s">
        <v>451</v>
      </c>
      <c r="AX323" s="850" t="s">
        <v>451</v>
      </c>
      <c r="AY323" s="834" t="s">
        <v>451</v>
      </c>
      <c r="AZ323" s="834" t="s">
        <v>451</v>
      </c>
      <c r="BA323" s="834"/>
      <c r="BB323" s="834" t="s">
        <v>451</v>
      </c>
      <c r="BC323" s="851" t="s">
        <v>2113</v>
      </c>
      <c r="BD323" s="851"/>
      <c r="BE323" s="853">
        <v>161</v>
      </c>
      <c r="BF323" s="853">
        <v>32</v>
      </c>
      <c r="BG323" s="853">
        <v>12</v>
      </c>
      <c r="BH323" s="853">
        <v>6</v>
      </c>
      <c r="BI323" s="853"/>
      <c r="BJ323" s="853"/>
      <c r="BK323" s="853"/>
      <c r="BL323" s="853">
        <v>2</v>
      </c>
      <c r="BM323" s="853">
        <v>1</v>
      </c>
      <c r="BN323" s="853">
        <v>1</v>
      </c>
      <c r="BO323" s="853"/>
      <c r="BP323" s="853">
        <v>1</v>
      </c>
      <c r="BQ323" s="853"/>
      <c r="BR323" s="853"/>
      <c r="BS323" s="853"/>
      <c r="BT323" s="853"/>
      <c r="BU323" s="853"/>
      <c r="BV323" s="853"/>
      <c r="BW323" s="853"/>
      <c r="BX323" s="853"/>
      <c r="BY323" s="853"/>
      <c r="BZ323" s="853"/>
      <c r="CA323" s="853"/>
      <c r="CB323" s="853">
        <v>1</v>
      </c>
      <c r="CC323" s="854">
        <f t="shared" si="38"/>
        <v>12</v>
      </c>
      <c r="CD323" s="855">
        <f t="shared" si="33"/>
        <v>12</v>
      </c>
      <c r="CE323" s="855">
        <f t="shared" si="34"/>
        <v>0</v>
      </c>
      <c r="CF323" s="850">
        <v>14.867000000000001</v>
      </c>
      <c r="CG323" s="834" t="s">
        <v>2114</v>
      </c>
      <c r="CH323" s="834"/>
      <c r="CI323" s="851">
        <v>4.4999999999999998E-2</v>
      </c>
      <c r="CJ323" s="850">
        <v>330.36799999999999</v>
      </c>
      <c r="CK323" s="851" t="s">
        <v>2115</v>
      </c>
      <c r="CL323" s="834" t="s">
        <v>451</v>
      </c>
      <c r="CM323" s="834"/>
      <c r="CN323" s="834"/>
      <c r="CO323" s="853"/>
      <c r="CP323" s="853"/>
      <c r="CQ323" s="853">
        <v>3</v>
      </c>
      <c r="CR323" s="834" t="s">
        <v>457</v>
      </c>
      <c r="CS323" s="834" t="s">
        <v>2116</v>
      </c>
      <c r="CT323" s="853">
        <v>1789</v>
      </c>
      <c r="CU323" s="834" t="s">
        <v>457</v>
      </c>
      <c r="CV323" s="834" t="s">
        <v>2116</v>
      </c>
      <c r="CW323" s="853">
        <v>301</v>
      </c>
      <c r="CX323" s="853" t="s">
        <v>457</v>
      </c>
      <c r="CY323" s="834" t="s">
        <v>2117</v>
      </c>
      <c r="CZ323" s="853">
        <v>75</v>
      </c>
      <c r="DA323" s="853" t="s">
        <v>451</v>
      </c>
      <c r="DB323" s="853"/>
      <c r="DC323" s="853"/>
      <c r="DD323" s="834" t="s">
        <v>451</v>
      </c>
      <c r="DE323" s="834"/>
      <c r="DF323" s="853"/>
      <c r="DG323" s="834" t="s">
        <v>457</v>
      </c>
      <c r="DH323" s="834" t="s">
        <v>2118</v>
      </c>
      <c r="DI323" s="853" t="s">
        <v>558</v>
      </c>
      <c r="DJ323" s="834" t="s">
        <v>451</v>
      </c>
      <c r="DK323" s="834"/>
      <c r="DL323" s="853"/>
      <c r="DM323" s="834"/>
      <c r="DN323" s="834"/>
      <c r="DO323" s="853"/>
      <c r="DP323" s="834" t="s">
        <v>457</v>
      </c>
      <c r="DQ323" s="834" t="s">
        <v>2118</v>
      </c>
      <c r="DR323" s="853"/>
      <c r="DS323" s="834" t="s">
        <v>457</v>
      </c>
      <c r="DT323" s="834" t="s">
        <v>2116</v>
      </c>
      <c r="DU323" s="853"/>
      <c r="DV323" s="853" t="s">
        <v>457</v>
      </c>
      <c r="DW323" s="853" t="s">
        <v>1167</v>
      </c>
      <c r="DX323" s="853"/>
      <c r="DY323" s="834" t="s">
        <v>451</v>
      </c>
      <c r="DZ323" s="834"/>
      <c r="EA323" s="853"/>
      <c r="EB323" s="834" t="s">
        <v>451</v>
      </c>
      <c r="EC323" s="834"/>
      <c r="ED323" s="853"/>
      <c r="EE323" s="834" t="s">
        <v>457</v>
      </c>
      <c r="EF323" s="834" t="s">
        <v>2119</v>
      </c>
      <c r="EG323" s="853"/>
      <c r="EH323" s="853" t="s">
        <v>457</v>
      </c>
      <c r="EI323" s="853" t="s">
        <v>2120</v>
      </c>
      <c r="EJ323" s="853">
        <v>20</v>
      </c>
      <c r="EK323" s="834"/>
      <c r="EL323" s="834"/>
      <c r="EM323" s="853"/>
      <c r="EN323" s="863">
        <v>1</v>
      </c>
      <c r="EO323" s="834"/>
      <c r="EP323" s="856">
        <v>32</v>
      </c>
      <c r="EQ323" s="834" t="s">
        <v>451</v>
      </c>
      <c r="ER323" s="834" t="s">
        <v>2121</v>
      </c>
      <c r="ES323" s="834" t="s">
        <v>2122</v>
      </c>
      <c r="ET323" s="834" t="s">
        <v>2123</v>
      </c>
      <c r="EU323" s="834"/>
      <c r="EV323" s="834" t="s">
        <v>2123</v>
      </c>
      <c r="EW323" s="834" t="s">
        <v>2124</v>
      </c>
      <c r="EX323" s="834" t="s">
        <v>451</v>
      </c>
      <c r="EY323" s="834"/>
      <c r="EZ323" s="834"/>
      <c r="FA323" s="834" t="s">
        <v>2125</v>
      </c>
      <c r="FB323" s="834">
        <v>83942222673</v>
      </c>
      <c r="FC323" s="150" t="s">
        <v>2126</v>
      </c>
      <c r="FD323" s="834"/>
      <c r="FE323" s="834"/>
      <c r="FF323" s="834"/>
    </row>
    <row r="324" spans="4:162" ht="34" customHeight="1" x14ac:dyDescent="0.2">
      <c r="E324" s="1114" t="s">
        <v>8731</v>
      </c>
      <c r="F324" s="1101" t="s">
        <v>8688</v>
      </c>
      <c r="G324" s="847" t="s">
        <v>75</v>
      </c>
      <c r="H324" s="847" t="s">
        <v>163</v>
      </c>
      <c r="I324" s="280" t="s">
        <v>3651</v>
      </c>
      <c r="J324" s="847" t="s">
        <v>3885</v>
      </c>
      <c r="K324" s="847" t="s">
        <v>3885</v>
      </c>
      <c r="L324" s="847">
        <v>2020</v>
      </c>
      <c r="M324" s="1068" t="s">
        <v>4084</v>
      </c>
      <c r="N324" s="1068" t="s">
        <v>4179</v>
      </c>
      <c r="O324" s="847" t="s">
        <v>4348</v>
      </c>
      <c r="P324" s="847"/>
      <c r="Q324" s="847"/>
      <c r="R324" s="847"/>
      <c r="S324" s="847"/>
      <c r="T324" s="847"/>
      <c r="U324" s="847"/>
      <c r="V324" s="847"/>
      <c r="W324" s="847"/>
      <c r="X324" s="847"/>
      <c r="Y324" s="847"/>
      <c r="Z324" s="847"/>
      <c r="AA324" s="847" t="s">
        <v>5551</v>
      </c>
      <c r="AB324" s="847" t="s">
        <v>5551</v>
      </c>
      <c r="AC324" s="847" t="s">
        <v>5801</v>
      </c>
      <c r="AD324" s="847" t="s">
        <v>5946</v>
      </c>
      <c r="AE324" s="875">
        <v>0.1</v>
      </c>
      <c r="AF324" s="850">
        <f>AH324+AK324+AN324+AO324+AQ324+AR324+AT324</f>
        <v>0.1</v>
      </c>
      <c r="AG324" s="850">
        <f t="shared" si="32"/>
        <v>0</v>
      </c>
      <c r="AH324" s="847"/>
      <c r="AI324" s="847"/>
      <c r="AJ324" s="847"/>
      <c r="AK324" s="847">
        <v>0.05</v>
      </c>
      <c r="AL324" s="228">
        <v>1</v>
      </c>
      <c r="AM324" s="229">
        <v>5.0000000000000001E-4</v>
      </c>
      <c r="AN324" s="847">
        <v>0.05</v>
      </c>
      <c r="AO324" s="847"/>
      <c r="AP324" s="847"/>
      <c r="AQ324" s="847">
        <v>0</v>
      </c>
      <c r="AR324" s="847">
        <v>0</v>
      </c>
      <c r="AS324" s="847">
        <v>0</v>
      </c>
      <c r="AT324" s="847"/>
      <c r="AU324" s="847"/>
      <c r="AV324" s="847"/>
      <c r="AW324" s="847"/>
      <c r="AX324" s="847"/>
      <c r="AY324" s="847">
        <v>0</v>
      </c>
      <c r="AZ324" s="847"/>
      <c r="BA324" s="847"/>
      <c r="BB324" s="847">
        <v>0</v>
      </c>
      <c r="BC324" s="1069">
        <v>0.5</v>
      </c>
      <c r="BD324" s="228">
        <v>5.0000000000000001E-4</v>
      </c>
      <c r="BE324" s="847">
        <v>1</v>
      </c>
      <c r="BF324" s="847">
        <v>1</v>
      </c>
      <c r="BG324" s="847">
        <v>1</v>
      </c>
      <c r="BH324" s="847">
        <v>1</v>
      </c>
      <c r="BI324" s="847"/>
      <c r="BJ324" s="847">
        <v>1</v>
      </c>
      <c r="BK324" s="847">
        <v>1</v>
      </c>
      <c r="BL324" s="847"/>
      <c r="BM324" s="847"/>
      <c r="BN324" s="847"/>
      <c r="BO324" s="847"/>
      <c r="BP324" s="847"/>
      <c r="BQ324" s="847"/>
      <c r="BR324" s="847"/>
      <c r="BS324" s="847"/>
      <c r="BT324" s="847"/>
      <c r="BU324" s="847"/>
      <c r="BV324" s="847"/>
      <c r="BW324" s="847"/>
      <c r="BX324" s="847"/>
      <c r="BY324" s="847"/>
      <c r="BZ324" s="847"/>
      <c r="CA324" s="847"/>
      <c r="CB324" s="847"/>
      <c r="CC324" s="836">
        <f>SUM(BH324:CB324)</f>
        <v>3</v>
      </c>
      <c r="CD324" s="855">
        <f t="shared" si="33"/>
        <v>3</v>
      </c>
      <c r="CE324" s="855">
        <f t="shared" si="34"/>
        <v>0</v>
      </c>
      <c r="CF324" s="1069">
        <v>2</v>
      </c>
      <c r="CG324" s="847"/>
      <c r="CH324" s="847"/>
      <c r="CI324" s="847"/>
      <c r="CJ324" s="847"/>
      <c r="CK324" s="847"/>
      <c r="CL324" s="847" t="s">
        <v>492</v>
      </c>
      <c r="CM324" s="847"/>
      <c r="CN324" s="847"/>
      <c r="CO324" s="847"/>
      <c r="CP324" s="847"/>
      <c r="CQ324" s="847"/>
      <c r="CR324" s="847"/>
      <c r="CS324" s="847"/>
      <c r="CT324" s="847"/>
      <c r="CU324" s="847" t="s">
        <v>489</v>
      </c>
      <c r="CV324" s="847"/>
      <c r="CW324" s="847">
        <v>328</v>
      </c>
      <c r="CX324" s="847"/>
      <c r="CY324" s="847"/>
      <c r="CZ324" s="847"/>
      <c r="DA324" s="847"/>
      <c r="DB324" s="847"/>
      <c r="DC324" s="847"/>
      <c r="DD324" s="847"/>
      <c r="DE324" s="847"/>
      <c r="DF324" s="847"/>
      <c r="DG324" s="847"/>
      <c r="DH324" s="847"/>
      <c r="DI324" s="847"/>
      <c r="DJ324" s="847"/>
      <c r="DK324" s="847"/>
      <c r="DL324" s="847"/>
      <c r="DM324" s="847"/>
      <c r="DN324" s="847"/>
      <c r="DO324" s="847"/>
      <c r="DP324" s="847"/>
      <c r="DQ324" s="847"/>
      <c r="DR324" s="847"/>
      <c r="DS324" s="847" t="s">
        <v>489</v>
      </c>
      <c r="DT324" s="847"/>
      <c r="DU324" s="847"/>
      <c r="DV324" s="847"/>
      <c r="DW324" s="847"/>
      <c r="DX324" s="847"/>
      <c r="DY324" s="847"/>
      <c r="DZ324" s="847"/>
      <c r="EA324" s="847"/>
      <c r="EB324" s="847"/>
      <c r="EC324" s="847"/>
      <c r="ED324" s="847"/>
      <c r="EE324" s="847"/>
      <c r="EF324" s="847"/>
      <c r="EG324" s="847"/>
      <c r="EH324" s="847"/>
      <c r="EI324" s="847"/>
      <c r="EJ324" s="847"/>
      <c r="EK324" s="847"/>
      <c r="EL324" s="847"/>
      <c r="EM324" s="847"/>
      <c r="EN324" s="847"/>
      <c r="EO324" s="847"/>
      <c r="EP324" s="847"/>
      <c r="EQ324" s="847" t="s">
        <v>492</v>
      </c>
      <c r="ER324" s="847"/>
      <c r="ES324" s="847" t="s">
        <v>481</v>
      </c>
      <c r="ET324" s="847" t="s">
        <v>481</v>
      </c>
      <c r="EU324" s="847" t="s">
        <v>481</v>
      </c>
      <c r="EV324" s="847" t="s">
        <v>481</v>
      </c>
      <c r="EW324" s="847" t="s">
        <v>481</v>
      </c>
      <c r="EX324" s="847" t="s">
        <v>492</v>
      </c>
      <c r="EY324" s="847"/>
      <c r="EZ324" s="847"/>
      <c r="FA324" s="847"/>
      <c r="FB324" s="847"/>
      <c r="FC324" s="847"/>
      <c r="FD324" s="847" t="s">
        <v>8293</v>
      </c>
      <c r="FE324" s="847">
        <v>83944221659</v>
      </c>
      <c r="FF324" s="847" t="s">
        <v>8380</v>
      </c>
    </row>
    <row r="325" spans="4:162" ht="24" customHeight="1" x14ac:dyDescent="0.2">
      <c r="E325" s="1101" t="s">
        <v>8719</v>
      </c>
      <c r="F325" s="1101" t="s">
        <v>8687</v>
      </c>
      <c r="G325" s="847" t="s">
        <v>76</v>
      </c>
      <c r="H325" s="847" t="s">
        <v>164</v>
      </c>
      <c r="I325" s="847"/>
      <c r="J325" s="960" t="s">
        <v>2656</v>
      </c>
      <c r="K325" s="960" t="s">
        <v>481</v>
      </c>
      <c r="L325" s="848">
        <v>2020</v>
      </c>
      <c r="M325" s="891">
        <v>44328</v>
      </c>
      <c r="N325" s="891">
        <v>44561</v>
      </c>
      <c r="O325" s="972" t="s">
        <v>2657</v>
      </c>
      <c r="P325" s="972"/>
      <c r="Q325" s="972" t="s">
        <v>2658</v>
      </c>
      <c r="R325" s="1070" t="s">
        <v>2659</v>
      </c>
      <c r="S325" s="834" t="s">
        <v>481</v>
      </c>
      <c r="T325" s="834" t="s">
        <v>481</v>
      </c>
      <c r="U325" s="834" t="s">
        <v>481</v>
      </c>
      <c r="V325" s="834" t="s">
        <v>481</v>
      </c>
      <c r="W325" s="834" t="s">
        <v>481</v>
      </c>
      <c r="X325" s="834" t="s">
        <v>481</v>
      </c>
      <c r="Y325" s="834" t="s">
        <v>481</v>
      </c>
      <c r="Z325" s="834" t="s">
        <v>481</v>
      </c>
      <c r="AA325" s="972" t="s">
        <v>2660</v>
      </c>
      <c r="AB325" s="1071" t="s">
        <v>2660</v>
      </c>
      <c r="AC325" s="851" t="s">
        <v>455</v>
      </c>
      <c r="AD325" s="834" t="s">
        <v>2661</v>
      </c>
      <c r="AE325" s="1046">
        <f t="shared" si="39"/>
        <v>5.588000000000001</v>
      </c>
      <c r="AF325" s="850">
        <f t="shared" si="31"/>
        <v>5.588000000000001</v>
      </c>
      <c r="AG325" s="850">
        <f t="shared" si="32"/>
        <v>0</v>
      </c>
      <c r="AH325" s="850">
        <v>3.6110000000000002</v>
      </c>
      <c r="AI325" s="851">
        <f>AH325/AE325</f>
        <v>0.64620615604867571</v>
      </c>
      <c r="AJ325" s="917">
        <f>AH325/223993</f>
        <v>1.6121039496769991E-5</v>
      </c>
      <c r="AK325" s="850">
        <v>0.64100000000000001</v>
      </c>
      <c r="AL325" s="851">
        <f>AK325/AE325</f>
        <v>0.11471009305654974</v>
      </c>
      <c r="AM325" s="851"/>
      <c r="AN325" s="850">
        <v>0</v>
      </c>
      <c r="AO325" s="850"/>
      <c r="AP325" s="851">
        <v>0</v>
      </c>
      <c r="AQ325" s="850">
        <v>0</v>
      </c>
      <c r="AR325" s="850"/>
      <c r="AS325" s="851">
        <v>0</v>
      </c>
      <c r="AT325" s="850">
        <v>1.3360000000000001</v>
      </c>
      <c r="AU325" s="851">
        <f>AT325/AE325</f>
        <v>0.23908375089477449</v>
      </c>
      <c r="AV325" s="972" t="s">
        <v>2662</v>
      </c>
      <c r="AW325" s="972" t="s">
        <v>488</v>
      </c>
      <c r="AX325" s="972" t="s">
        <v>2660</v>
      </c>
      <c r="AY325" s="850" t="s">
        <v>457</v>
      </c>
      <c r="AZ325" s="834" t="s">
        <v>2663</v>
      </c>
      <c r="BA325" s="834" t="s">
        <v>481</v>
      </c>
      <c r="BB325" s="921">
        <v>2.2578429999999998</v>
      </c>
      <c r="BC325" s="921">
        <v>3.6110699999999998</v>
      </c>
      <c r="BD325" s="1072">
        <f>BC325/233205</f>
        <v>1.5484530777641988E-5</v>
      </c>
      <c r="BE325" s="848">
        <v>111</v>
      </c>
      <c r="BF325" s="834">
        <v>42</v>
      </c>
      <c r="BG325" s="853">
        <v>5</v>
      </c>
      <c r="BH325" s="853" t="s">
        <v>481</v>
      </c>
      <c r="BI325" s="853" t="s">
        <v>481</v>
      </c>
      <c r="BJ325" s="853" t="s">
        <v>481</v>
      </c>
      <c r="BK325" s="853" t="s">
        <v>481</v>
      </c>
      <c r="BL325" s="853" t="s">
        <v>481</v>
      </c>
      <c r="BM325" s="853" t="s">
        <v>481</v>
      </c>
      <c r="BN325" s="853" t="s">
        <v>481</v>
      </c>
      <c r="BO325" s="853" t="s">
        <v>481</v>
      </c>
      <c r="BP325" s="853" t="s">
        <v>481</v>
      </c>
      <c r="BQ325" s="853" t="s">
        <v>481</v>
      </c>
      <c r="BR325" s="853">
        <v>5</v>
      </c>
      <c r="BS325" s="853" t="s">
        <v>481</v>
      </c>
      <c r="BT325" s="853" t="s">
        <v>481</v>
      </c>
      <c r="BU325" s="853" t="s">
        <v>481</v>
      </c>
      <c r="BV325" s="853" t="s">
        <v>481</v>
      </c>
      <c r="BW325" s="853" t="s">
        <v>481</v>
      </c>
      <c r="BX325" s="853" t="s">
        <v>481</v>
      </c>
      <c r="BY325" s="853" t="s">
        <v>481</v>
      </c>
      <c r="BZ325" s="853" t="s">
        <v>481</v>
      </c>
      <c r="CA325" s="853" t="s">
        <v>481</v>
      </c>
      <c r="CB325" s="853" t="s">
        <v>481</v>
      </c>
      <c r="CC325" s="854">
        <f t="shared" si="38"/>
        <v>5</v>
      </c>
      <c r="CD325" s="855">
        <f t="shared" si="33"/>
        <v>5</v>
      </c>
      <c r="CE325" s="855">
        <f t="shared" si="34"/>
        <v>0</v>
      </c>
      <c r="CF325" s="850">
        <v>2.2109999999999999</v>
      </c>
      <c r="CG325" s="834" t="s">
        <v>2664</v>
      </c>
      <c r="CH325" s="834" t="s">
        <v>481</v>
      </c>
      <c r="CI325" s="851">
        <f>CF325/CJ325/100%</f>
        <v>1.4325617196960713E-3</v>
      </c>
      <c r="CJ325" s="1073">
        <v>1543.3889999999999</v>
      </c>
      <c r="CK325" s="860" t="s">
        <v>2665</v>
      </c>
      <c r="CL325" s="834" t="s">
        <v>451</v>
      </c>
      <c r="CM325" s="834" t="s">
        <v>481</v>
      </c>
      <c r="CN325" s="834" t="s">
        <v>481</v>
      </c>
      <c r="CO325" s="853" t="s">
        <v>481</v>
      </c>
      <c r="CP325" s="853" t="s">
        <v>481</v>
      </c>
      <c r="CQ325" s="853">
        <v>1</v>
      </c>
      <c r="CR325" s="834" t="s">
        <v>457</v>
      </c>
      <c r="CS325" s="834" t="s">
        <v>2666</v>
      </c>
      <c r="CT325" s="853">
        <v>329</v>
      </c>
      <c r="CU325" s="834" t="s">
        <v>457</v>
      </c>
      <c r="CV325" s="834" t="s">
        <v>2667</v>
      </c>
      <c r="CW325" s="853">
        <v>191</v>
      </c>
      <c r="CX325" s="853" t="s">
        <v>451</v>
      </c>
      <c r="CY325" s="853" t="s">
        <v>481</v>
      </c>
      <c r="CZ325" s="853" t="s">
        <v>481</v>
      </c>
      <c r="DA325" s="853" t="s">
        <v>451</v>
      </c>
      <c r="DB325" s="853" t="s">
        <v>481</v>
      </c>
      <c r="DC325" s="853" t="s">
        <v>481</v>
      </c>
      <c r="DD325" s="853" t="s">
        <v>451</v>
      </c>
      <c r="DE325" s="834" t="s">
        <v>481</v>
      </c>
      <c r="DF325" s="853" t="s">
        <v>481</v>
      </c>
      <c r="DG325" s="853" t="s">
        <v>451</v>
      </c>
      <c r="DH325" s="834" t="s">
        <v>481</v>
      </c>
      <c r="DI325" s="853" t="s">
        <v>481</v>
      </c>
      <c r="DJ325" s="853" t="s">
        <v>451</v>
      </c>
      <c r="DK325" s="834" t="s">
        <v>481</v>
      </c>
      <c r="DL325" s="853" t="s">
        <v>481</v>
      </c>
      <c r="DM325" s="853" t="s">
        <v>451</v>
      </c>
      <c r="DN325" s="834" t="s">
        <v>481</v>
      </c>
      <c r="DO325" s="853" t="s">
        <v>481</v>
      </c>
      <c r="DP325" s="853" t="s">
        <v>451</v>
      </c>
      <c r="DQ325" s="834" t="s">
        <v>481</v>
      </c>
      <c r="DR325" s="853" t="s">
        <v>481</v>
      </c>
      <c r="DS325" s="853" t="s">
        <v>451</v>
      </c>
      <c r="DT325" s="834" t="s">
        <v>481</v>
      </c>
      <c r="DU325" s="853" t="s">
        <v>481</v>
      </c>
      <c r="DV325" s="853" t="s">
        <v>451</v>
      </c>
      <c r="DW325" s="853" t="s">
        <v>481</v>
      </c>
      <c r="DX325" s="853" t="s">
        <v>481</v>
      </c>
      <c r="DY325" s="853" t="s">
        <v>451</v>
      </c>
      <c r="DZ325" s="834" t="s">
        <v>481</v>
      </c>
      <c r="EA325" s="853" t="s">
        <v>481</v>
      </c>
      <c r="EB325" s="853" t="s">
        <v>451</v>
      </c>
      <c r="EC325" s="834" t="s">
        <v>481</v>
      </c>
      <c r="ED325" s="853" t="s">
        <v>481</v>
      </c>
      <c r="EE325" s="853" t="s">
        <v>457</v>
      </c>
      <c r="EF325" s="834" t="s">
        <v>2668</v>
      </c>
      <c r="EG325" s="853">
        <v>5</v>
      </c>
      <c r="EH325" s="853" t="s">
        <v>451</v>
      </c>
      <c r="EI325" s="853" t="s">
        <v>481</v>
      </c>
      <c r="EJ325" s="853" t="s">
        <v>481</v>
      </c>
      <c r="EK325" s="853" t="s">
        <v>451</v>
      </c>
      <c r="EL325" s="834" t="s">
        <v>481</v>
      </c>
      <c r="EM325" s="853" t="s">
        <v>481</v>
      </c>
      <c r="EN325" s="853" t="s">
        <v>2669</v>
      </c>
      <c r="EO325" s="834" t="s">
        <v>8433</v>
      </c>
      <c r="EP325" s="853">
        <v>85</v>
      </c>
      <c r="EQ325" s="834" t="s">
        <v>451</v>
      </c>
      <c r="ER325" s="834" t="s">
        <v>481</v>
      </c>
      <c r="ES325" s="834" t="s">
        <v>481</v>
      </c>
      <c r="ET325" s="834" t="s">
        <v>481</v>
      </c>
      <c r="EU325" s="834" t="s">
        <v>481</v>
      </c>
      <c r="EV325" s="834" t="s">
        <v>481</v>
      </c>
      <c r="EW325" s="834" t="s">
        <v>481</v>
      </c>
      <c r="EX325" s="834" t="s">
        <v>481</v>
      </c>
      <c r="EY325" s="834" t="s">
        <v>481</v>
      </c>
      <c r="EZ325" s="834" t="s">
        <v>481</v>
      </c>
      <c r="FA325" s="834" t="s">
        <v>2670</v>
      </c>
      <c r="FB325" s="834" t="s">
        <v>2671</v>
      </c>
      <c r="FC325" s="834" t="s">
        <v>2672</v>
      </c>
      <c r="FD325" s="834" t="s">
        <v>2673</v>
      </c>
      <c r="FE325" s="834" t="s">
        <v>2674</v>
      </c>
      <c r="FF325" s="834" t="s">
        <v>2675</v>
      </c>
    </row>
    <row r="326" spans="4:162" ht="24" customHeight="1" x14ac:dyDescent="0.2">
      <c r="E326" s="1101" t="s">
        <v>8718</v>
      </c>
      <c r="F326" s="1101" t="s">
        <v>8687</v>
      </c>
      <c r="G326" s="847" t="s">
        <v>76</v>
      </c>
      <c r="H326" s="847" t="s">
        <v>164</v>
      </c>
      <c r="I326" s="847"/>
      <c r="J326" s="1070" t="s">
        <v>2006</v>
      </c>
      <c r="K326" s="1070" t="s">
        <v>2006</v>
      </c>
      <c r="L326" s="1074">
        <v>2019</v>
      </c>
      <c r="M326" s="1075">
        <v>44197</v>
      </c>
      <c r="N326" s="1075">
        <v>44561</v>
      </c>
      <c r="O326" s="1074" t="s">
        <v>2676</v>
      </c>
      <c r="P326" s="1074"/>
      <c r="Q326" s="1070" t="s">
        <v>2677</v>
      </c>
      <c r="R326" s="150" t="s">
        <v>2678</v>
      </c>
      <c r="S326" s="1070" t="s">
        <v>481</v>
      </c>
      <c r="T326" s="1070" t="s">
        <v>481</v>
      </c>
      <c r="U326" s="1070" t="s">
        <v>481</v>
      </c>
      <c r="V326" s="1070" t="s">
        <v>481</v>
      </c>
      <c r="W326" s="1070" t="s">
        <v>481</v>
      </c>
      <c r="X326" s="1070" t="s">
        <v>481</v>
      </c>
      <c r="Y326" s="1070"/>
      <c r="Z326" s="1076"/>
      <c r="AA326" s="1074" t="s">
        <v>2679</v>
      </c>
      <c r="AB326" s="1074" t="s">
        <v>2679</v>
      </c>
      <c r="AC326" s="1076" t="s">
        <v>553</v>
      </c>
      <c r="AD326" s="1076" t="s">
        <v>2680</v>
      </c>
      <c r="AE326" s="1074">
        <f t="shared" si="39"/>
        <v>578.98300000000006</v>
      </c>
      <c r="AF326" s="850">
        <f t="shared" si="31"/>
        <v>578.98300000000006</v>
      </c>
      <c r="AG326" s="850">
        <f t="shared" si="32"/>
        <v>0</v>
      </c>
      <c r="AH326" s="1074">
        <v>389.81400000000002</v>
      </c>
      <c r="AI326" s="1076">
        <v>0.67330000000000001</v>
      </c>
      <c r="AJ326" s="1076">
        <f>AH326/223993</f>
        <v>1.740295455661561E-3</v>
      </c>
      <c r="AK326" s="1074">
        <v>8.17</v>
      </c>
      <c r="AL326" s="1076">
        <v>1.41E-2</v>
      </c>
      <c r="AM326" s="1076"/>
      <c r="AN326" s="1074">
        <v>0</v>
      </c>
      <c r="AO326" s="1074"/>
      <c r="AP326" s="1076">
        <v>0</v>
      </c>
      <c r="AQ326" s="1074">
        <v>0</v>
      </c>
      <c r="AR326" s="1074"/>
      <c r="AS326" s="1076">
        <v>0</v>
      </c>
      <c r="AT326" s="1074">
        <v>180.999</v>
      </c>
      <c r="AU326" s="1076">
        <v>0.31259999999999999</v>
      </c>
      <c r="AV326" s="1076" t="s">
        <v>2681</v>
      </c>
      <c r="AW326" s="1076" t="s">
        <v>881</v>
      </c>
      <c r="AX326" s="1076" t="s">
        <v>2679</v>
      </c>
      <c r="AY326" s="1070" t="s">
        <v>451</v>
      </c>
      <c r="AZ326" s="1070" t="s">
        <v>481</v>
      </c>
      <c r="BA326" s="1070" t="s">
        <v>481</v>
      </c>
      <c r="BB326" s="1070" t="s">
        <v>481</v>
      </c>
      <c r="BC326" s="1077">
        <v>539.79300000000001</v>
      </c>
      <c r="BD326" s="226">
        <f>BC326/233205</f>
        <v>2.3146716408310283E-3</v>
      </c>
      <c r="BE326" s="1078"/>
      <c r="BF326" s="1078" t="s">
        <v>481</v>
      </c>
      <c r="BG326" s="1078" t="s">
        <v>481</v>
      </c>
      <c r="BH326" s="1078" t="s">
        <v>481</v>
      </c>
      <c r="BI326" s="1078" t="s">
        <v>481</v>
      </c>
      <c r="BJ326" s="1078" t="s">
        <v>481</v>
      </c>
      <c r="BK326" s="1078" t="s">
        <v>481</v>
      </c>
      <c r="BL326" s="1078" t="s">
        <v>481</v>
      </c>
      <c r="BM326" s="1078" t="s">
        <v>481</v>
      </c>
      <c r="BN326" s="1078" t="s">
        <v>481</v>
      </c>
      <c r="BO326" s="1078" t="s">
        <v>481</v>
      </c>
      <c r="BP326" s="1078" t="s">
        <v>481</v>
      </c>
      <c r="BQ326" s="1078">
        <v>24</v>
      </c>
      <c r="BR326" s="1078" t="s">
        <v>481</v>
      </c>
      <c r="BS326" s="1078">
        <v>5</v>
      </c>
      <c r="BT326" s="1078" t="s">
        <v>481</v>
      </c>
      <c r="BU326" s="1078" t="s">
        <v>481</v>
      </c>
      <c r="BV326" s="1078" t="s">
        <v>481</v>
      </c>
      <c r="BW326" s="1078">
        <v>1</v>
      </c>
      <c r="BX326" s="1078" t="s">
        <v>481</v>
      </c>
      <c r="BY326" s="1078" t="s">
        <v>481</v>
      </c>
      <c r="BZ326" s="1078" t="s">
        <v>481</v>
      </c>
      <c r="CA326" s="1078" t="s">
        <v>481</v>
      </c>
      <c r="CB326" s="1078" t="s">
        <v>481</v>
      </c>
      <c r="CC326" s="1079">
        <f t="shared" si="38"/>
        <v>30</v>
      </c>
      <c r="CD326" s="855">
        <f t="shared" si="33"/>
        <v>30</v>
      </c>
      <c r="CE326" s="855">
        <f t="shared" si="34"/>
        <v>0</v>
      </c>
      <c r="CF326" s="1074">
        <v>100.327</v>
      </c>
      <c r="CG326" s="1078" t="s">
        <v>481</v>
      </c>
      <c r="CH326" s="1070" t="s">
        <v>481</v>
      </c>
      <c r="CI326" s="1076">
        <v>6.5000000000000002E-2</v>
      </c>
      <c r="CJ326" s="1074">
        <v>1543.3889999999999</v>
      </c>
      <c r="CK326" s="860" t="s">
        <v>2665</v>
      </c>
      <c r="CL326" s="1070" t="s">
        <v>451</v>
      </c>
      <c r="CM326" s="1070" t="s">
        <v>481</v>
      </c>
      <c r="CN326" s="1070" t="s">
        <v>481</v>
      </c>
      <c r="CO326" s="1078" t="s">
        <v>481</v>
      </c>
      <c r="CP326" s="1078">
        <v>228</v>
      </c>
      <c r="CQ326" s="1078">
        <v>4</v>
      </c>
      <c r="CR326" s="1070" t="s">
        <v>451</v>
      </c>
      <c r="CS326" s="1070" t="s">
        <v>481</v>
      </c>
      <c r="CT326" s="1078" t="s">
        <v>481</v>
      </c>
      <c r="CU326" s="1070" t="s">
        <v>457</v>
      </c>
      <c r="CV326" s="1070" t="s">
        <v>2682</v>
      </c>
      <c r="CW326" s="1078">
        <v>347</v>
      </c>
      <c r="CX326" s="1078" t="s">
        <v>451</v>
      </c>
      <c r="CY326" s="1078" t="s">
        <v>481</v>
      </c>
      <c r="CZ326" s="1078" t="s">
        <v>481</v>
      </c>
      <c r="DA326" s="1078" t="s">
        <v>451</v>
      </c>
      <c r="DB326" s="1078" t="s">
        <v>481</v>
      </c>
      <c r="DC326" s="1078" t="s">
        <v>481</v>
      </c>
      <c r="DD326" s="1070" t="s">
        <v>457</v>
      </c>
      <c r="DE326" s="1070" t="s">
        <v>2683</v>
      </c>
      <c r="DF326" s="1078">
        <v>996</v>
      </c>
      <c r="DG326" s="1070" t="s">
        <v>457</v>
      </c>
      <c r="DH326" s="1070" t="s">
        <v>2684</v>
      </c>
      <c r="DI326" s="1078">
        <v>46</v>
      </c>
      <c r="DJ326" s="1070" t="s">
        <v>451</v>
      </c>
      <c r="DK326" s="1070" t="s">
        <v>481</v>
      </c>
      <c r="DL326" s="1078" t="s">
        <v>481</v>
      </c>
      <c r="DM326" s="1070" t="s">
        <v>481</v>
      </c>
      <c r="DN326" s="1070" t="s">
        <v>481</v>
      </c>
      <c r="DO326" s="1078" t="s">
        <v>481</v>
      </c>
      <c r="DP326" s="1070" t="s">
        <v>457</v>
      </c>
      <c r="DQ326" s="1070" t="s">
        <v>2685</v>
      </c>
      <c r="DR326" s="1078">
        <v>36407</v>
      </c>
      <c r="DS326" s="1070" t="s">
        <v>451</v>
      </c>
      <c r="DT326" s="1070" t="s">
        <v>481</v>
      </c>
      <c r="DU326" s="1078" t="s">
        <v>481</v>
      </c>
      <c r="DV326" s="1078" t="s">
        <v>451</v>
      </c>
      <c r="DW326" s="1078" t="s">
        <v>481</v>
      </c>
      <c r="DX326" s="1078" t="s">
        <v>481</v>
      </c>
      <c r="DY326" s="1070" t="s">
        <v>451</v>
      </c>
      <c r="DZ326" s="1070" t="s">
        <v>481</v>
      </c>
      <c r="EA326" s="1078" t="s">
        <v>481</v>
      </c>
      <c r="EB326" s="1070" t="s">
        <v>451</v>
      </c>
      <c r="EC326" s="1070" t="s">
        <v>481</v>
      </c>
      <c r="ED326" s="1078" t="s">
        <v>481</v>
      </c>
      <c r="EE326" s="1070" t="s">
        <v>451</v>
      </c>
      <c r="EF326" s="1070" t="s">
        <v>481</v>
      </c>
      <c r="EG326" s="1078" t="s">
        <v>481</v>
      </c>
      <c r="EH326" s="1078" t="s">
        <v>451</v>
      </c>
      <c r="EI326" s="1078" t="s">
        <v>481</v>
      </c>
      <c r="EJ326" s="1078" t="s">
        <v>481</v>
      </c>
      <c r="EK326" s="1078" t="s">
        <v>481</v>
      </c>
      <c r="EL326" s="1078" t="s">
        <v>481</v>
      </c>
      <c r="EM326" s="1078" t="s">
        <v>481</v>
      </c>
      <c r="EN326" s="1070" t="s">
        <v>2686</v>
      </c>
      <c r="EO326" s="1078" t="s">
        <v>2687</v>
      </c>
      <c r="EP326" s="1080">
        <v>2</v>
      </c>
      <c r="EQ326" s="1070" t="s">
        <v>457</v>
      </c>
      <c r="ER326" s="1070" t="s">
        <v>2688</v>
      </c>
      <c r="ES326" s="1078" t="s">
        <v>2689</v>
      </c>
      <c r="ET326" s="1078" t="s">
        <v>2690</v>
      </c>
      <c r="EU326" s="1078" t="s">
        <v>2691</v>
      </c>
      <c r="EV326" s="1078" t="s">
        <v>2692</v>
      </c>
      <c r="EW326" s="1078" t="s">
        <v>1306</v>
      </c>
      <c r="EX326" s="1078" t="s">
        <v>2693</v>
      </c>
      <c r="EY326" s="1078" t="s">
        <v>2693</v>
      </c>
      <c r="EZ326" s="1078" t="s">
        <v>2693</v>
      </c>
      <c r="FA326" s="1078" t="s">
        <v>2694</v>
      </c>
      <c r="FB326" s="1070" t="s">
        <v>2695</v>
      </c>
      <c r="FC326" s="989" t="s">
        <v>2696</v>
      </c>
      <c r="FD326" s="1070" t="s">
        <v>2673</v>
      </c>
      <c r="FE326" s="1070" t="s">
        <v>2674</v>
      </c>
      <c r="FF326" s="1070" t="s">
        <v>2675</v>
      </c>
    </row>
    <row r="327" spans="4:162" ht="64" customHeight="1" x14ac:dyDescent="0.2">
      <c r="E327" s="1101" t="s">
        <v>8723</v>
      </c>
      <c r="F327" s="1101" t="s">
        <v>8688</v>
      </c>
      <c r="G327" s="847" t="s">
        <v>76</v>
      </c>
      <c r="H327" s="847" t="s">
        <v>164</v>
      </c>
      <c r="I327" s="280" t="s">
        <v>3652</v>
      </c>
      <c r="J327" s="280" t="s">
        <v>3886</v>
      </c>
      <c r="K327" s="280" t="s">
        <v>481</v>
      </c>
      <c r="L327" s="280">
        <v>2021</v>
      </c>
      <c r="M327" s="868">
        <v>44342</v>
      </c>
      <c r="N327" s="868">
        <v>44550</v>
      </c>
      <c r="O327" s="280" t="s">
        <v>481</v>
      </c>
      <c r="P327" s="280" t="s">
        <v>481</v>
      </c>
      <c r="Q327" s="280" t="s">
        <v>4737</v>
      </c>
      <c r="R327" s="280" t="s">
        <v>4888</v>
      </c>
      <c r="S327" s="280" t="s">
        <v>481</v>
      </c>
      <c r="T327" s="280" t="s">
        <v>481</v>
      </c>
      <c r="U327" s="280" t="s">
        <v>481</v>
      </c>
      <c r="V327" s="280" t="s">
        <v>481</v>
      </c>
      <c r="W327" s="280"/>
      <c r="X327" s="280"/>
      <c r="Y327" s="280"/>
      <c r="Z327" s="280"/>
      <c r="AA327" s="280" t="s">
        <v>5552</v>
      </c>
      <c r="AB327" s="280" t="s">
        <v>5690</v>
      </c>
      <c r="AC327" s="280" t="s">
        <v>5750</v>
      </c>
      <c r="AD327" s="280" t="s">
        <v>5690</v>
      </c>
      <c r="AE327" s="861">
        <v>26.419</v>
      </c>
      <c r="AF327" s="850">
        <f t="shared" si="31"/>
        <v>26.419</v>
      </c>
      <c r="AG327" s="850">
        <f t="shared" si="32"/>
        <v>0</v>
      </c>
      <c r="AH327" s="280"/>
      <c r="AI327" s="280"/>
      <c r="AJ327" s="280"/>
      <c r="AK327" s="280">
        <v>26.419</v>
      </c>
      <c r="AL327" s="869">
        <v>1</v>
      </c>
      <c r="AM327" s="869">
        <v>6.9999999999999999E-4</v>
      </c>
      <c r="AN327" s="280">
        <v>0</v>
      </c>
      <c r="AO327" s="869">
        <v>0</v>
      </c>
      <c r="AP327" s="869">
        <v>0</v>
      </c>
      <c r="AQ327" s="280">
        <v>0</v>
      </c>
      <c r="AR327" s="280">
        <v>0</v>
      </c>
      <c r="AS327" s="869">
        <v>0</v>
      </c>
      <c r="AT327" s="869"/>
      <c r="AU327" s="869"/>
      <c r="AV327" s="869"/>
      <c r="AW327" s="869"/>
      <c r="AX327" s="869"/>
      <c r="AY327" s="280" t="s">
        <v>457</v>
      </c>
      <c r="AZ327" s="280" t="s">
        <v>6047</v>
      </c>
      <c r="BA327" s="280" t="s">
        <v>4888</v>
      </c>
      <c r="BB327" s="280" t="s">
        <v>2258</v>
      </c>
      <c r="BC327" s="280">
        <v>10.005000000000001</v>
      </c>
      <c r="BD327" s="869">
        <v>4.8999999999999998E-4</v>
      </c>
      <c r="BE327" s="280">
        <v>4</v>
      </c>
      <c r="BF327" s="280">
        <v>3</v>
      </c>
      <c r="BG327" s="280">
        <v>3</v>
      </c>
      <c r="BH327" s="280" t="s">
        <v>481</v>
      </c>
      <c r="BI327" s="280">
        <v>3</v>
      </c>
      <c r="BJ327" s="280" t="s">
        <v>481</v>
      </c>
      <c r="BK327" s="280" t="s">
        <v>481</v>
      </c>
      <c r="BL327" s="280" t="s">
        <v>481</v>
      </c>
      <c r="BM327" s="280" t="s">
        <v>481</v>
      </c>
      <c r="BN327" s="280" t="s">
        <v>481</v>
      </c>
      <c r="BO327" s="280" t="s">
        <v>481</v>
      </c>
      <c r="BP327" s="280" t="s">
        <v>481</v>
      </c>
      <c r="BQ327" s="280" t="s">
        <v>481</v>
      </c>
      <c r="BR327" s="280" t="s">
        <v>481</v>
      </c>
      <c r="BS327" s="280" t="s">
        <v>481</v>
      </c>
      <c r="BT327" s="280" t="s">
        <v>481</v>
      </c>
      <c r="BU327" s="280" t="s">
        <v>481</v>
      </c>
      <c r="BV327" s="280" t="s">
        <v>481</v>
      </c>
      <c r="BW327" s="280" t="s">
        <v>481</v>
      </c>
      <c r="BX327" s="280" t="s">
        <v>481</v>
      </c>
      <c r="BY327" s="280" t="s">
        <v>481</v>
      </c>
      <c r="BZ327" s="280" t="s">
        <v>481</v>
      </c>
      <c r="CA327" s="280" t="s">
        <v>481</v>
      </c>
      <c r="CB327" s="280" t="s">
        <v>481</v>
      </c>
      <c r="CC327" s="280">
        <v>3</v>
      </c>
      <c r="CD327" s="855">
        <f t="shared" ref="CD327:CD391" si="40">SUM(BH327:CB327)</f>
        <v>3</v>
      </c>
      <c r="CE327" s="855">
        <f t="shared" ref="CE327:CE391" si="41">CD327-CC327</f>
        <v>0</v>
      </c>
      <c r="CF327" s="280"/>
      <c r="CG327" s="280" t="s">
        <v>481</v>
      </c>
      <c r="CH327" s="280" t="s">
        <v>481</v>
      </c>
      <c r="CI327" s="280" t="s">
        <v>481</v>
      </c>
      <c r="CJ327" s="280">
        <v>102.071</v>
      </c>
      <c r="CK327" s="280" t="s">
        <v>6377</v>
      </c>
      <c r="CL327" s="280" t="s">
        <v>451</v>
      </c>
      <c r="CM327" s="280" t="s">
        <v>481</v>
      </c>
      <c r="CN327" s="280" t="s">
        <v>481</v>
      </c>
      <c r="CO327" s="280" t="s">
        <v>481</v>
      </c>
      <c r="CP327" s="280" t="s">
        <v>481</v>
      </c>
      <c r="CQ327" s="280">
        <v>1</v>
      </c>
      <c r="CR327" s="280" t="s">
        <v>457</v>
      </c>
      <c r="CS327" s="280" t="s">
        <v>6506</v>
      </c>
      <c r="CT327" s="280">
        <v>123</v>
      </c>
      <c r="CU327" s="280" t="s">
        <v>457</v>
      </c>
      <c r="CV327" s="280" t="s">
        <v>6590</v>
      </c>
      <c r="CW327" s="280">
        <v>38</v>
      </c>
      <c r="CX327" s="280" t="s">
        <v>451</v>
      </c>
      <c r="CY327" s="280" t="s">
        <v>481</v>
      </c>
      <c r="CZ327" s="280" t="s">
        <v>481</v>
      </c>
      <c r="DA327" s="280" t="s">
        <v>451</v>
      </c>
      <c r="DB327" s="280" t="s">
        <v>481</v>
      </c>
      <c r="DC327" s="280" t="s">
        <v>481</v>
      </c>
      <c r="DD327" s="280" t="s">
        <v>451</v>
      </c>
      <c r="DE327" s="280" t="s">
        <v>481</v>
      </c>
      <c r="DF327" s="280" t="s">
        <v>481</v>
      </c>
      <c r="DG327" s="280" t="s">
        <v>451</v>
      </c>
      <c r="DH327" s="280" t="s">
        <v>481</v>
      </c>
      <c r="DI327" s="280" t="s">
        <v>481</v>
      </c>
      <c r="DJ327" s="280" t="s">
        <v>451</v>
      </c>
      <c r="DK327" s="280" t="s">
        <v>481</v>
      </c>
      <c r="DL327" s="280" t="s">
        <v>481</v>
      </c>
      <c r="DM327" s="280" t="s">
        <v>451</v>
      </c>
      <c r="DN327" s="280" t="s">
        <v>481</v>
      </c>
      <c r="DO327" s="280" t="s">
        <v>481</v>
      </c>
      <c r="DP327" s="280" t="s">
        <v>457</v>
      </c>
      <c r="DQ327" s="280" t="s">
        <v>6758</v>
      </c>
      <c r="DR327" s="866">
        <v>206</v>
      </c>
      <c r="DS327" s="280" t="s">
        <v>451</v>
      </c>
      <c r="DT327" s="280" t="s">
        <v>481</v>
      </c>
      <c r="DU327" s="280" t="s">
        <v>481</v>
      </c>
      <c r="DV327" s="280" t="s">
        <v>451</v>
      </c>
      <c r="DW327" s="280" t="s">
        <v>481</v>
      </c>
      <c r="DX327" s="280" t="s">
        <v>481</v>
      </c>
      <c r="DY327" s="280" t="s">
        <v>451</v>
      </c>
      <c r="DZ327" s="280" t="s">
        <v>481</v>
      </c>
      <c r="EA327" s="280" t="s">
        <v>481</v>
      </c>
      <c r="EB327" s="280" t="s">
        <v>451</v>
      </c>
      <c r="EC327" s="280" t="s">
        <v>481</v>
      </c>
      <c r="ED327" s="280" t="s">
        <v>481</v>
      </c>
      <c r="EE327" s="280" t="s">
        <v>451</v>
      </c>
      <c r="EF327" s="280" t="s">
        <v>481</v>
      </c>
      <c r="EG327" s="280" t="s">
        <v>481</v>
      </c>
      <c r="EH327" s="280" t="s">
        <v>457</v>
      </c>
      <c r="EI327" s="280" t="s">
        <v>6904</v>
      </c>
      <c r="EJ327" s="280">
        <v>10</v>
      </c>
      <c r="EK327" s="280" t="s">
        <v>451</v>
      </c>
      <c r="EL327" s="280" t="s">
        <v>481</v>
      </c>
      <c r="EM327" s="280" t="s">
        <v>481</v>
      </c>
      <c r="EN327" s="280"/>
      <c r="EO327" s="280"/>
      <c r="EP327" s="280"/>
      <c r="EQ327" s="280" t="s">
        <v>451</v>
      </c>
      <c r="ER327" s="280" t="s">
        <v>481</v>
      </c>
      <c r="ES327" s="280" t="s">
        <v>7046</v>
      </c>
      <c r="ET327" s="280" t="s">
        <v>481</v>
      </c>
      <c r="EU327" s="280" t="s">
        <v>481</v>
      </c>
      <c r="EV327" s="280" t="s">
        <v>7334</v>
      </c>
      <c r="EW327" s="280" t="s">
        <v>451</v>
      </c>
      <c r="EX327" s="280" t="s">
        <v>481</v>
      </c>
      <c r="EY327" s="280" t="s">
        <v>481</v>
      </c>
      <c r="EZ327" s="280" t="s">
        <v>481</v>
      </c>
      <c r="FA327" s="280" t="s">
        <v>7715</v>
      </c>
      <c r="FB327" s="280" t="s">
        <v>7943</v>
      </c>
      <c r="FC327" s="280" t="s">
        <v>8188</v>
      </c>
      <c r="FD327" s="280" t="s">
        <v>481</v>
      </c>
      <c r="FE327" s="280" t="s">
        <v>481</v>
      </c>
      <c r="FF327" s="280" t="s">
        <v>481</v>
      </c>
    </row>
    <row r="328" spans="4:162" ht="64" customHeight="1" x14ac:dyDescent="0.2">
      <c r="E328" s="1101" t="s">
        <v>8723</v>
      </c>
      <c r="F328" s="1101" t="s">
        <v>8688</v>
      </c>
      <c r="G328" s="847" t="s">
        <v>76</v>
      </c>
      <c r="H328" s="847" t="s">
        <v>164</v>
      </c>
      <c r="I328" s="280" t="s">
        <v>3653</v>
      </c>
      <c r="J328" s="280" t="s">
        <v>481</v>
      </c>
      <c r="K328" s="280" t="s">
        <v>3007</v>
      </c>
      <c r="L328" s="280" t="s">
        <v>3990</v>
      </c>
      <c r="M328" s="868">
        <v>44312</v>
      </c>
      <c r="N328" s="868">
        <v>44561</v>
      </c>
      <c r="O328" s="280" t="s">
        <v>4349</v>
      </c>
      <c r="P328" s="280" t="s">
        <v>4543</v>
      </c>
      <c r="Q328" s="280" t="s">
        <v>4738</v>
      </c>
      <c r="R328" s="280" t="s">
        <v>4889</v>
      </c>
      <c r="S328" s="280" t="s">
        <v>481</v>
      </c>
      <c r="T328" s="280" t="s">
        <v>481</v>
      </c>
      <c r="U328" s="280" t="s">
        <v>481</v>
      </c>
      <c r="V328" s="280" t="s">
        <v>481</v>
      </c>
      <c r="W328" s="280"/>
      <c r="X328" s="280"/>
      <c r="Y328" s="280"/>
      <c r="Z328" s="280"/>
      <c r="AA328" s="280" t="s">
        <v>5553</v>
      </c>
      <c r="AB328" s="280" t="s">
        <v>5691</v>
      </c>
      <c r="AC328" s="280" t="s">
        <v>5802</v>
      </c>
      <c r="AD328" s="280" t="s">
        <v>5947</v>
      </c>
      <c r="AE328" s="861">
        <v>9.9600000000000009</v>
      </c>
      <c r="AF328" s="850">
        <f t="shared" si="31"/>
        <v>9.9600000000000009</v>
      </c>
      <c r="AG328" s="850">
        <f t="shared" si="32"/>
        <v>0</v>
      </c>
      <c r="AH328" s="280"/>
      <c r="AI328" s="280"/>
      <c r="AJ328" s="280"/>
      <c r="AK328" s="280">
        <v>9.9600000000000009</v>
      </c>
      <c r="AL328" s="869">
        <v>1</v>
      </c>
      <c r="AM328" s="869">
        <v>2.9999999999999997E-4</v>
      </c>
      <c r="AN328" s="280">
        <v>0</v>
      </c>
      <c r="AO328" s="869">
        <v>0</v>
      </c>
      <c r="AP328" s="869">
        <v>0</v>
      </c>
      <c r="AQ328" s="280">
        <v>0</v>
      </c>
      <c r="AR328" s="280">
        <v>0</v>
      </c>
      <c r="AS328" s="869">
        <v>0</v>
      </c>
      <c r="AT328" s="869"/>
      <c r="AU328" s="869"/>
      <c r="AV328" s="869"/>
      <c r="AW328" s="869"/>
      <c r="AX328" s="869"/>
      <c r="AY328" s="280" t="s">
        <v>457</v>
      </c>
      <c r="AZ328" s="280" t="s">
        <v>6048</v>
      </c>
      <c r="BA328" s="280" t="s">
        <v>481</v>
      </c>
      <c r="BB328" s="280" t="s">
        <v>481</v>
      </c>
      <c r="BC328" s="280">
        <v>20</v>
      </c>
      <c r="BD328" s="869">
        <v>5.0000000000000001E-4</v>
      </c>
      <c r="BE328" s="280">
        <v>16</v>
      </c>
      <c r="BF328" s="280">
        <v>11</v>
      </c>
      <c r="BG328" s="280">
        <v>8</v>
      </c>
      <c r="BH328" s="280" t="s">
        <v>481</v>
      </c>
      <c r="BI328" s="280" t="s">
        <v>481</v>
      </c>
      <c r="BJ328" s="280" t="s">
        <v>481</v>
      </c>
      <c r="BK328" s="280" t="s">
        <v>481</v>
      </c>
      <c r="BL328" s="280" t="s">
        <v>481</v>
      </c>
      <c r="BM328" s="280" t="s">
        <v>481</v>
      </c>
      <c r="BN328" s="280" t="s">
        <v>481</v>
      </c>
      <c r="BO328" s="280" t="s">
        <v>481</v>
      </c>
      <c r="BP328" s="280">
        <v>1</v>
      </c>
      <c r="BQ328" s="280" t="s">
        <v>481</v>
      </c>
      <c r="BR328" s="280">
        <v>3</v>
      </c>
      <c r="BS328" s="280">
        <v>3</v>
      </c>
      <c r="BT328" s="280" t="s">
        <v>481</v>
      </c>
      <c r="BU328" s="280" t="s">
        <v>481</v>
      </c>
      <c r="BV328" s="280">
        <v>1</v>
      </c>
      <c r="BW328" s="280" t="s">
        <v>481</v>
      </c>
      <c r="BX328" s="280" t="s">
        <v>481</v>
      </c>
      <c r="BY328" s="280" t="s">
        <v>481</v>
      </c>
      <c r="BZ328" s="280" t="s">
        <v>481</v>
      </c>
      <c r="CA328" s="280" t="s">
        <v>481</v>
      </c>
      <c r="CB328" s="280" t="s">
        <v>481</v>
      </c>
      <c r="CC328" s="280">
        <v>8</v>
      </c>
      <c r="CD328" s="855">
        <f t="shared" si="40"/>
        <v>8</v>
      </c>
      <c r="CE328" s="855">
        <f t="shared" si="41"/>
        <v>0</v>
      </c>
      <c r="CF328" s="280">
        <v>8</v>
      </c>
      <c r="CG328" s="280" t="s">
        <v>6230</v>
      </c>
      <c r="CH328" s="280" t="s">
        <v>481</v>
      </c>
      <c r="CI328" s="280" t="s">
        <v>6288</v>
      </c>
      <c r="CJ328" s="280">
        <v>816.7</v>
      </c>
      <c r="CK328" s="280" t="s">
        <v>6378</v>
      </c>
      <c r="CL328" s="280" t="s">
        <v>451</v>
      </c>
      <c r="CM328" s="280" t="s">
        <v>481</v>
      </c>
      <c r="CN328" s="280" t="s">
        <v>481</v>
      </c>
      <c r="CO328" s="280" t="s">
        <v>481</v>
      </c>
      <c r="CP328" s="280" t="s">
        <v>481</v>
      </c>
      <c r="CQ328" s="280">
        <v>2</v>
      </c>
      <c r="CR328" s="280" t="s">
        <v>481</v>
      </c>
      <c r="CS328" s="280" t="s">
        <v>481</v>
      </c>
      <c r="CT328" s="280" t="s">
        <v>481</v>
      </c>
      <c r="CU328" s="280" t="s">
        <v>481</v>
      </c>
      <c r="CV328" s="280" t="s">
        <v>481</v>
      </c>
      <c r="CW328" s="280" t="s">
        <v>481</v>
      </c>
      <c r="CX328" s="280" t="s">
        <v>481</v>
      </c>
      <c r="CY328" s="280" t="s">
        <v>481</v>
      </c>
      <c r="CZ328" s="280" t="s">
        <v>481</v>
      </c>
      <c r="DA328" s="280" t="s">
        <v>481</v>
      </c>
      <c r="DB328" s="280" t="s">
        <v>481</v>
      </c>
      <c r="DC328" s="280" t="s">
        <v>481</v>
      </c>
      <c r="DD328" s="280" t="s">
        <v>481</v>
      </c>
      <c r="DE328" s="280" t="s">
        <v>481</v>
      </c>
      <c r="DF328" s="280" t="s">
        <v>481</v>
      </c>
      <c r="DG328" s="280" t="s">
        <v>457</v>
      </c>
      <c r="DH328" s="280" t="s">
        <v>6671</v>
      </c>
      <c r="DI328" s="280">
        <v>12</v>
      </c>
      <c r="DJ328" s="280" t="s">
        <v>481</v>
      </c>
      <c r="DK328" s="280" t="s">
        <v>481</v>
      </c>
      <c r="DL328" s="280" t="s">
        <v>481</v>
      </c>
      <c r="DM328" s="280" t="s">
        <v>6702</v>
      </c>
      <c r="DN328" s="280" t="s">
        <v>6727</v>
      </c>
      <c r="DO328" s="280">
        <v>4</v>
      </c>
      <c r="DP328" s="280" t="s">
        <v>457</v>
      </c>
      <c r="DQ328" s="280" t="s">
        <v>6759</v>
      </c>
      <c r="DR328" s="866">
        <v>5004</v>
      </c>
      <c r="DS328" s="280" t="s">
        <v>451</v>
      </c>
      <c r="DT328" s="280" t="s">
        <v>481</v>
      </c>
      <c r="DU328" s="280" t="s">
        <v>481</v>
      </c>
      <c r="DV328" s="280" t="s">
        <v>451</v>
      </c>
      <c r="DW328" s="280" t="s">
        <v>481</v>
      </c>
      <c r="DX328" s="280" t="s">
        <v>481</v>
      </c>
      <c r="DY328" s="280" t="s">
        <v>451</v>
      </c>
      <c r="DZ328" s="280" t="s">
        <v>481</v>
      </c>
      <c r="EA328" s="280" t="s">
        <v>481</v>
      </c>
      <c r="EB328" s="280" t="s">
        <v>451</v>
      </c>
      <c r="EC328" s="280" t="s">
        <v>481</v>
      </c>
      <c r="ED328" s="280" t="s">
        <v>481</v>
      </c>
      <c r="EE328" s="280" t="s">
        <v>481</v>
      </c>
      <c r="EF328" s="280" t="s">
        <v>481</v>
      </c>
      <c r="EG328" s="280" t="s">
        <v>481</v>
      </c>
      <c r="EH328" s="280" t="s">
        <v>6859</v>
      </c>
      <c r="EI328" s="280" t="s">
        <v>862</v>
      </c>
      <c r="EJ328" s="280" t="s">
        <v>6927</v>
      </c>
      <c r="EK328" s="280" t="s">
        <v>451</v>
      </c>
      <c r="EL328" s="280" t="s">
        <v>481</v>
      </c>
      <c r="EM328" s="280" t="s">
        <v>481</v>
      </c>
      <c r="EN328" s="280"/>
      <c r="EO328" s="280"/>
      <c r="EP328" s="280"/>
      <c r="EQ328" s="280" t="s">
        <v>451</v>
      </c>
      <c r="ER328" s="280" t="s">
        <v>481</v>
      </c>
      <c r="ES328" s="280" t="s">
        <v>481</v>
      </c>
      <c r="ET328" s="280" t="s">
        <v>7172</v>
      </c>
      <c r="EU328" s="280" t="s">
        <v>7233</v>
      </c>
      <c r="EV328" s="280" t="s">
        <v>7335</v>
      </c>
      <c r="EW328" s="280" t="s">
        <v>481</v>
      </c>
      <c r="EX328" s="280" t="s">
        <v>451</v>
      </c>
      <c r="EY328" s="280" t="s">
        <v>481</v>
      </c>
      <c r="EZ328" s="280" t="s">
        <v>481</v>
      </c>
      <c r="FA328" s="280" t="s">
        <v>7716</v>
      </c>
      <c r="FB328" s="280" t="s">
        <v>7944</v>
      </c>
      <c r="FC328" s="280" t="s">
        <v>8189</v>
      </c>
      <c r="FD328" s="280" t="s">
        <v>2673</v>
      </c>
      <c r="FE328" s="280" t="s">
        <v>2674</v>
      </c>
      <c r="FF328" s="280" t="s">
        <v>2675</v>
      </c>
    </row>
    <row r="329" spans="4:162" ht="24" customHeight="1" x14ac:dyDescent="0.2">
      <c r="E329" s="1101" t="s">
        <v>8717</v>
      </c>
      <c r="F329" s="1101" t="s">
        <v>8687</v>
      </c>
      <c r="G329" s="847" t="s">
        <v>77</v>
      </c>
      <c r="H329" s="847" t="s">
        <v>165</v>
      </c>
      <c r="I329" s="847"/>
      <c r="J329" s="834" t="s">
        <v>2936</v>
      </c>
      <c r="K329" s="834" t="s">
        <v>2937</v>
      </c>
      <c r="L329" s="848">
        <v>2019</v>
      </c>
      <c r="M329" s="849">
        <v>44043</v>
      </c>
      <c r="N329" s="849">
        <v>44561</v>
      </c>
      <c r="O329" s="834" t="s">
        <v>2938</v>
      </c>
      <c r="P329" s="834"/>
      <c r="Q329" s="834" t="s">
        <v>2939</v>
      </c>
      <c r="R329" s="877" t="s">
        <v>2940</v>
      </c>
      <c r="S329" s="834"/>
      <c r="T329" s="834"/>
      <c r="U329" s="834"/>
      <c r="V329" s="834"/>
      <c r="W329" s="834"/>
      <c r="X329" s="834"/>
      <c r="Y329" s="847" t="s">
        <v>2941</v>
      </c>
      <c r="Z329" s="877" t="s">
        <v>2942</v>
      </c>
      <c r="AA329" s="847" t="s">
        <v>2943</v>
      </c>
      <c r="AB329" s="847" t="s">
        <v>2943</v>
      </c>
      <c r="AC329" s="847" t="s">
        <v>455</v>
      </c>
      <c r="AD329" s="847" t="s">
        <v>2944</v>
      </c>
      <c r="AE329" s="850">
        <f t="shared" si="39"/>
        <v>257.02800000000002</v>
      </c>
      <c r="AF329" s="850">
        <f t="shared" ref="AF329:AF393" si="42">AH329+AK329+AN329+AO329+AQ329+AR329+AT329</f>
        <v>257.02800000000002</v>
      </c>
      <c r="AG329" s="850">
        <f t="shared" ref="AG329:AG393" si="43">AF329-AE329</f>
        <v>0</v>
      </c>
      <c r="AH329" s="850">
        <v>167.21299999999999</v>
      </c>
      <c r="AI329" s="851">
        <v>0.65059999999999996</v>
      </c>
      <c r="AJ329" s="851">
        <v>1.6000000000000001E-3</v>
      </c>
      <c r="AK329" s="850">
        <v>40.966999999999999</v>
      </c>
      <c r="AL329" s="851">
        <v>0.1593</v>
      </c>
      <c r="AM329" s="851"/>
      <c r="AN329" s="850">
        <v>26.117999999999999</v>
      </c>
      <c r="AO329" s="850"/>
      <c r="AP329" s="851">
        <v>0.1017</v>
      </c>
      <c r="AQ329" s="850">
        <v>22.73</v>
      </c>
      <c r="AR329" s="850"/>
      <c r="AS329" s="851">
        <v>8.8400000000000006E-2</v>
      </c>
      <c r="AT329" s="850"/>
      <c r="AU329" s="851"/>
      <c r="AV329" s="834"/>
      <c r="AW329" s="834"/>
      <c r="AX329" s="834"/>
      <c r="AY329" s="834" t="s">
        <v>2945</v>
      </c>
      <c r="AZ329" s="834" t="s">
        <v>2946</v>
      </c>
      <c r="BA329" s="877" t="s">
        <v>2942</v>
      </c>
      <c r="BB329" s="834">
        <v>33.640999999999998</v>
      </c>
      <c r="BC329" s="852">
        <v>180</v>
      </c>
      <c r="BD329" s="851">
        <v>1.9E-3</v>
      </c>
      <c r="BE329" s="853"/>
      <c r="BF329" s="853">
        <v>332</v>
      </c>
      <c r="BG329" s="853">
        <v>293</v>
      </c>
      <c r="BH329" s="853">
        <v>12</v>
      </c>
      <c r="BI329" s="853">
        <v>80</v>
      </c>
      <c r="BJ329" s="853">
        <v>11</v>
      </c>
      <c r="BK329" s="853">
        <v>1</v>
      </c>
      <c r="BL329" s="853">
        <v>0</v>
      </c>
      <c r="BM329" s="853">
        <v>11</v>
      </c>
      <c r="BN329" s="853">
        <v>34</v>
      </c>
      <c r="BO329" s="853">
        <v>19</v>
      </c>
      <c r="BP329" s="853">
        <v>44</v>
      </c>
      <c r="BQ329" s="853">
        <v>0</v>
      </c>
      <c r="BR329" s="853">
        <v>45</v>
      </c>
      <c r="BS329" s="853">
        <v>14</v>
      </c>
      <c r="BT329" s="853">
        <v>7</v>
      </c>
      <c r="BU329" s="853">
        <v>0</v>
      </c>
      <c r="BV329" s="853">
        <v>0</v>
      </c>
      <c r="BW329" s="853">
        <v>1</v>
      </c>
      <c r="BX329" s="853">
        <v>11</v>
      </c>
      <c r="BY329" s="853">
        <v>2</v>
      </c>
      <c r="BZ329" s="853">
        <v>1</v>
      </c>
      <c r="CA329" s="853"/>
      <c r="CB329" s="853"/>
      <c r="CC329" s="854">
        <f t="shared" si="38"/>
        <v>293</v>
      </c>
      <c r="CD329" s="855">
        <f t="shared" si="40"/>
        <v>293</v>
      </c>
      <c r="CE329" s="855">
        <f t="shared" si="41"/>
        <v>0</v>
      </c>
      <c r="CF329" s="850">
        <v>474.09699999999998</v>
      </c>
      <c r="CG329" s="834" t="s">
        <v>2948</v>
      </c>
      <c r="CH329" s="834" t="s">
        <v>2942</v>
      </c>
      <c r="CI329" s="851">
        <f>CF329/CJ329</f>
        <v>0.31747085088887045</v>
      </c>
      <c r="CJ329" s="850">
        <v>1493.356</v>
      </c>
      <c r="CK329" s="898" t="s">
        <v>2949</v>
      </c>
      <c r="CL329" s="834" t="s">
        <v>457</v>
      </c>
      <c r="CM329" s="834" t="s">
        <v>2950</v>
      </c>
      <c r="CN329" s="834" t="s">
        <v>2951</v>
      </c>
      <c r="CO329" s="853">
        <v>5</v>
      </c>
      <c r="CP329" s="853"/>
      <c r="CQ329" s="853"/>
      <c r="CR329" s="834" t="s">
        <v>457</v>
      </c>
      <c r="CS329" s="834" t="s">
        <v>2952</v>
      </c>
      <c r="CT329" s="853" t="s">
        <v>2953</v>
      </c>
      <c r="CU329" s="834" t="s">
        <v>457</v>
      </c>
      <c r="CV329" s="834" t="s">
        <v>2954</v>
      </c>
      <c r="CW329" s="853">
        <v>40603</v>
      </c>
      <c r="CX329" s="853" t="s">
        <v>451</v>
      </c>
      <c r="CY329" s="853"/>
      <c r="CZ329" s="853"/>
      <c r="DA329" s="853" t="s">
        <v>451</v>
      </c>
      <c r="DB329" s="853"/>
      <c r="DC329" s="853"/>
      <c r="DD329" s="834" t="s">
        <v>451</v>
      </c>
      <c r="DE329" s="834"/>
      <c r="DF329" s="853"/>
      <c r="DG329" s="834" t="s">
        <v>451</v>
      </c>
      <c r="DH329" s="834"/>
      <c r="DI329" s="853"/>
      <c r="DJ329" s="834" t="s">
        <v>451</v>
      </c>
      <c r="DK329" s="834"/>
      <c r="DL329" s="853"/>
      <c r="DM329" s="834" t="s">
        <v>451</v>
      </c>
      <c r="DN329" s="834"/>
      <c r="DO329" s="853"/>
      <c r="DP329" s="834" t="s">
        <v>451</v>
      </c>
      <c r="DQ329" s="834"/>
      <c r="DR329" s="853"/>
      <c r="DS329" s="834" t="s">
        <v>457</v>
      </c>
      <c r="DT329" s="847" t="s">
        <v>2955</v>
      </c>
      <c r="DU329" s="853">
        <v>10916</v>
      </c>
      <c r="DV329" s="853" t="s">
        <v>451</v>
      </c>
      <c r="DW329" s="853"/>
      <c r="DX329" s="853"/>
      <c r="DY329" s="834" t="s">
        <v>451</v>
      </c>
      <c r="DZ329" s="834"/>
      <c r="EA329" s="853"/>
      <c r="EB329" s="834" t="s">
        <v>451</v>
      </c>
      <c r="EC329" s="834"/>
      <c r="ED329" s="853" t="s">
        <v>451</v>
      </c>
      <c r="EE329" s="834"/>
      <c r="EF329" s="834"/>
      <c r="EG329" s="853"/>
      <c r="EH329" s="847" t="s">
        <v>457</v>
      </c>
      <c r="EI329" s="847" t="s">
        <v>2956</v>
      </c>
      <c r="EJ329" s="853">
        <v>18</v>
      </c>
      <c r="EK329" s="863"/>
      <c r="EL329" s="834"/>
      <c r="EM329" s="853"/>
      <c r="EN329" s="863">
        <v>1</v>
      </c>
      <c r="EO329" s="834"/>
      <c r="EP329" s="856">
        <v>168</v>
      </c>
      <c r="EQ329" s="834" t="s">
        <v>451</v>
      </c>
      <c r="ER329" s="834"/>
      <c r="ES329" s="834" t="s">
        <v>2957</v>
      </c>
      <c r="ET329" s="877" t="s">
        <v>2958</v>
      </c>
      <c r="EU329" s="834" t="s">
        <v>2959</v>
      </c>
      <c r="EV329" s="834" t="s">
        <v>2960</v>
      </c>
      <c r="EW329" s="834"/>
      <c r="EX329" s="847" t="s">
        <v>2961</v>
      </c>
      <c r="EY329" s="834"/>
      <c r="EZ329" s="834"/>
      <c r="FA329" s="834" t="s">
        <v>2962</v>
      </c>
      <c r="FB329" s="834" t="s">
        <v>2963</v>
      </c>
      <c r="FC329" s="834" t="s">
        <v>2964</v>
      </c>
      <c r="FD329" s="834" t="s">
        <v>2962</v>
      </c>
      <c r="FE329" s="834" t="s">
        <v>2963</v>
      </c>
      <c r="FF329" s="834" t="s">
        <v>2964</v>
      </c>
    </row>
    <row r="330" spans="4:162" ht="54" customHeight="1" x14ac:dyDescent="0.2">
      <c r="D330" s="246"/>
      <c r="E330" s="1101" t="s">
        <v>8720</v>
      </c>
      <c r="F330" s="1101" t="s">
        <v>8687</v>
      </c>
      <c r="G330" s="847" t="s">
        <v>77</v>
      </c>
      <c r="H330" s="847" t="s">
        <v>165</v>
      </c>
      <c r="I330" s="847"/>
      <c r="J330" s="834" t="s">
        <v>2965</v>
      </c>
      <c r="K330" s="834" t="s">
        <v>2966</v>
      </c>
      <c r="L330" s="848">
        <v>2020</v>
      </c>
      <c r="M330" s="849">
        <v>44214</v>
      </c>
      <c r="N330" s="849">
        <v>44561</v>
      </c>
      <c r="O330" s="834" t="s">
        <v>2938</v>
      </c>
      <c r="P330" s="834"/>
      <c r="Q330" s="834" t="s">
        <v>2967</v>
      </c>
      <c r="R330" s="877" t="s">
        <v>2968</v>
      </c>
      <c r="S330" s="834"/>
      <c r="T330" s="834"/>
      <c r="U330" s="834"/>
      <c r="V330" s="834"/>
      <c r="W330" s="834"/>
      <c r="X330" s="834"/>
      <c r="Y330" s="847" t="s">
        <v>2969</v>
      </c>
      <c r="Z330" s="877" t="s">
        <v>2970</v>
      </c>
      <c r="AA330" s="847" t="s">
        <v>2943</v>
      </c>
      <c r="AB330" s="847" t="s">
        <v>2943</v>
      </c>
      <c r="AC330" s="847" t="s">
        <v>919</v>
      </c>
      <c r="AD330" s="847" t="s">
        <v>2944</v>
      </c>
      <c r="AE330" s="850">
        <v>41.774000000000001</v>
      </c>
      <c r="AF330" s="850">
        <f>AH330+AK330+AN330+AO330+AQ330+AR330+AT330</f>
        <v>41.774000000000001</v>
      </c>
      <c r="AG330" s="850">
        <f t="shared" si="43"/>
        <v>0</v>
      </c>
      <c r="AH330" s="850">
        <v>33.929000000000002</v>
      </c>
      <c r="AI330" s="851">
        <f>AH330/AE330</f>
        <v>0.81220376310623832</v>
      </c>
      <c r="AJ330" s="851">
        <v>4.0000000000000002E-4</v>
      </c>
      <c r="AK330" s="850">
        <v>7.8410000000000002</v>
      </c>
      <c r="AL330" s="851">
        <f>AK330/AE330</f>
        <v>0.18770048355436397</v>
      </c>
      <c r="AM330" s="851"/>
      <c r="AN330" s="850">
        <v>0</v>
      </c>
      <c r="AO330" s="850"/>
      <c r="AP330" s="851">
        <v>0</v>
      </c>
      <c r="AQ330" s="850">
        <v>4.0000000000000001E-3</v>
      </c>
      <c r="AR330" s="850"/>
      <c r="AS330" s="851">
        <f>AQ330/AE330</f>
        <v>9.575333939771149E-5</v>
      </c>
      <c r="AT330" s="850"/>
      <c r="AU330" s="851"/>
      <c r="AV330" s="834"/>
      <c r="AW330" s="834"/>
      <c r="AX330" s="834"/>
      <c r="AY330" s="834" t="s">
        <v>451</v>
      </c>
      <c r="AZ330" s="834"/>
      <c r="BA330" s="877"/>
      <c r="BB330" s="834"/>
      <c r="BC330" s="852">
        <v>36.6</v>
      </c>
      <c r="BD330" s="851">
        <v>4.0000000000000002E-4</v>
      </c>
      <c r="BE330" s="853">
        <v>487</v>
      </c>
      <c r="BF330" s="853">
        <v>156</v>
      </c>
      <c r="BG330" s="853">
        <v>156</v>
      </c>
      <c r="BH330" s="853"/>
      <c r="BI330" s="853"/>
      <c r="BJ330" s="853"/>
      <c r="BK330" s="853"/>
      <c r="BL330" s="853"/>
      <c r="BM330" s="853"/>
      <c r="BN330" s="853"/>
      <c r="BO330" s="853"/>
      <c r="BP330" s="853"/>
      <c r="BQ330" s="853"/>
      <c r="BR330" s="853"/>
      <c r="BS330" s="853"/>
      <c r="BT330" s="853"/>
      <c r="BU330" s="853"/>
      <c r="BV330" s="853"/>
      <c r="BW330" s="853"/>
      <c r="BX330" s="853"/>
      <c r="BY330" s="853"/>
      <c r="BZ330" s="853"/>
      <c r="CA330" s="853">
        <v>156</v>
      </c>
      <c r="CB330" s="853"/>
      <c r="CC330" s="854">
        <f t="shared" si="38"/>
        <v>156</v>
      </c>
      <c r="CD330" s="855">
        <f t="shared" si="40"/>
        <v>156</v>
      </c>
      <c r="CE330" s="855">
        <f t="shared" si="41"/>
        <v>0</v>
      </c>
      <c r="CF330" s="850">
        <v>474.09699999999998</v>
      </c>
      <c r="CG330" s="834"/>
      <c r="CH330" s="877"/>
      <c r="CI330" s="851">
        <f>CF330/CJ330</f>
        <v>0.31747085088887045</v>
      </c>
      <c r="CJ330" s="850">
        <v>1493.356</v>
      </c>
      <c r="CK330" s="898" t="s">
        <v>2949</v>
      </c>
      <c r="CL330" s="834" t="s">
        <v>457</v>
      </c>
      <c r="CM330" s="834" t="s">
        <v>2950</v>
      </c>
      <c r="CN330" s="834" t="s">
        <v>2951</v>
      </c>
      <c r="CO330" s="853">
        <v>5</v>
      </c>
      <c r="CP330" s="853"/>
      <c r="CQ330" s="853"/>
      <c r="CR330" s="834" t="s">
        <v>451</v>
      </c>
      <c r="CS330" s="834"/>
      <c r="CT330" s="853"/>
      <c r="CU330" s="834" t="s">
        <v>451</v>
      </c>
      <c r="CV330" s="834"/>
      <c r="CW330" s="853"/>
      <c r="CX330" s="853" t="s">
        <v>451</v>
      </c>
      <c r="CY330" s="853"/>
      <c r="CZ330" s="853"/>
      <c r="DA330" s="853" t="s">
        <v>451</v>
      </c>
      <c r="DB330" s="853"/>
      <c r="DC330" s="853"/>
      <c r="DD330" s="834" t="s">
        <v>451</v>
      </c>
      <c r="DE330" s="834"/>
      <c r="DF330" s="853"/>
      <c r="DG330" s="834" t="s">
        <v>451</v>
      </c>
      <c r="DH330" s="834"/>
      <c r="DI330" s="853"/>
      <c r="DJ330" s="834" t="s">
        <v>451</v>
      </c>
      <c r="DK330" s="834"/>
      <c r="DL330" s="853"/>
      <c r="DM330" s="834" t="s">
        <v>457</v>
      </c>
      <c r="DN330" s="834" t="s">
        <v>2971</v>
      </c>
      <c r="DO330" s="853" t="s">
        <v>2972</v>
      </c>
      <c r="DP330" s="834" t="s">
        <v>451</v>
      </c>
      <c r="DQ330" s="834"/>
      <c r="DR330" s="853"/>
      <c r="DS330" s="834" t="s">
        <v>451</v>
      </c>
      <c r="DT330" s="847"/>
      <c r="DU330" s="853"/>
      <c r="DV330" s="853" t="s">
        <v>451</v>
      </c>
      <c r="DW330" s="853"/>
      <c r="DX330" s="853"/>
      <c r="DY330" s="834" t="s">
        <v>451</v>
      </c>
      <c r="DZ330" s="834"/>
      <c r="EA330" s="853"/>
      <c r="EB330" s="834" t="s">
        <v>451</v>
      </c>
      <c r="EC330" s="834"/>
      <c r="ED330" s="853" t="s">
        <v>451</v>
      </c>
      <c r="EE330" s="834"/>
      <c r="EF330" s="834"/>
      <c r="EG330" s="853"/>
      <c r="EH330" s="847" t="s">
        <v>2973</v>
      </c>
      <c r="EI330" s="847" t="s">
        <v>2974</v>
      </c>
      <c r="EJ330" s="853">
        <v>14</v>
      </c>
      <c r="EK330" s="834" t="s">
        <v>2975</v>
      </c>
      <c r="EL330" s="834" t="s">
        <v>2976</v>
      </c>
      <c r="EM330" s="853">
        <v>2050</v>
      </c>
      <c r="EN330" s="863">
        <v>1</v>
      </c>
      <c r="EO330" s="834"/>
      <c r="EP330" s="958">
        <v>56</v>
      </c>
      <c r="EQ330" s="834" t="s">
        <v>2977</v>
      </c>
      <c r="ER330" s="847" t="s">
        <v>2978</v>
      </c>
      <c r="ES330" s="834" t="s">
        <v>2979</v>
      </c>
      <c r="ET330" s="877" t="s">
        <v>2980</v>
      </c>
      <c r="EU330" s="834" t="s">
        <v>2981</v>
      </c>
      <c r="EV330" s="834" t="s">
        <v>2982</v>
      </c>
      <c r="EW330" s="834"/>
      <c r="EX330" s="847" t="s">
        <v>2983</v>
      </c>
      <c r="EY330" s="834" t="s">
        <v>2984</v>
      </c>
      <c r="EZ330" s="834" t="s">
        <v>2985</v>
      </c>
      <c r="FA330" s="834" t="s">
        <v>2962</v>
      </c>
      <c r="FB330" s="834" t="s">
        <v>2963</v>
      </c>
      <c r="FC330" s="834" t="s">
        <v>2964</v>
      </c>
      <c r="FD330" s="834" t="s">
        <v>2962</v>
      </c>
      <c r="FE330" s="834" t="s">
        <v>2963</v>
      </c>
      <c r="FF330" s="834" t="s">
        <v>2964</v>
      </c>
    </row>
    <row r="331" spans="4:162" ht="64" customHeight="1" x14ac:dyDescent="0.2">
      <c r="E331" s="1101" t="s">
        <v>8723</v>
      </c>
      <c r="F331" s="1101" t="s">
        <v>8688</v>
      </c>
      <c r="G331" s="847" t="s">
        <v>77</v>
      </c>
      <c r="H331" s="847" t="s">
        <v>165</v>
      </c>
      <c r="I331" s="847" t="s">
        <v>3654</v>
      </c>
      <c r="J331" s="269" t="s">
        <v>3887</v>
      </c>
      <c r="K331" s="269" t="s">
        <v>3966</v>
      </c>
      <c r="L331" s="269">
        <v>2020</v>
      </c>
      <c r="M331" s="870" t="s">
        <v>4066</v>
      </c>
      <c r="N331" s="870" t="s">
        <v>4130</v>
      </c>
      <c r="O331" s="269" t="s">
        <v>4350</v>
      </c>
      <c r="P331" s="269" t="s">
        <v>4350</v>
      </c>
      <c r="Q331" s="269"/>
      <c r="R331" s="269"/>
      <c r="S331" s="269"/>
      <c r="T331" s="269"/>
      <c r="U331" s="269"/>
      <c r="V331" s="269"/>
      <c r="W331" s="269"/>
      <c r="X331" s="269"/>
      <c r="Y331" s="269"/>
      <c r="Z331" s="269"/>
      <c r="AA331" s="269" t="s">
        <v>5554</v>
      </c>
      <c r="AB331" s="269" t="s">
        <v>5554</v>
      </c>
      <c r="AC331" s="269" t="s">
        <v>5732</v>
      </c>
      <c r="AD331" s="269" t="s">
        <v>5948</v>
      </c>
      <c r="AE331" s="871">
        <v>1.32</v>
      </c>
      <c r="AF331" s="850">
        <f t="shared" si="42"/>
        <v>1.32</v>
      </c>
      <c r="AG331" s="850">
        <f t="shared" si="43"/>
        <v>0</v>
      </c>
      <c r="AH331" s="269"/>
      <c r="AI331" s="269"/>
      <c r="AJ331" s="269"/>
      <c r="AK331" s="269">
        <v>0.88</v>
      </c>
      <c r="AL331" s="872">
        <v>0.66669999999999996</v>
      </c>
      <c r="AM331" s="872">
        <v>8.0000000000000004E-4</v>
      </c>
      <c r="AN331" s="269">
        <v>0</v>
      </c>
      <c r="AO331" s="269">
        <v>0.44</v>
      </c>
      <c r="AP331" s="872">
        <v>0.33329999999999999</v>
      </c>
      <c r="AQ331" s="269">
        <v>0</v>
      </c>
      <c r="AR331" s="269">
        <v>0</v>
      </c>
      <c r="AS331" s="269"/>
      <c r="AT331" s="269"/>
      <c r="AU331" s="269"/>
      <c r="AV331" s="269"/>
      <c r="AW331" s="269"/>
      <c r="AX331" s="269"/>
      <c r="AY331" s="269" t="s">
        <v>451</v>
      </c>
      <c r="AZ331" s="269"/>
      <c r="BA331" s="269"/>
      <c r="BB331" s="269"/>
      <c r="BC331" s="269">
        <v>0.15</v>
      </c>
      <c r="BD331" s="872">
        <v>2.0000000000000001E-4</v>
      </c>
      <c r="BE331" s="269">
        <v>4</v>
      </c>
      <c r="BF331" s="269">
        <v>4</v>
      </c>
      <c r="BG331" s="269">
        <v>4</v>
      </c>
      <c r="BH331" s="269"/>
      <c r="BI331" s="269">
        <v>4</v>
      </c>
      <c r="BJ331" s="269"/>
      <c r="BK331" s="269"/>
      <c r="BL331" s="269"/>
      <c r="BM331" s="269"/>
      <c r="BN331" s="269"/>
      <c r="BO331" s="269"/>
      <c r="BP331" s="269"/>
      <c r="BQ331" s="269"/>
      <c r="BR331" s="269"/>
      <c r="BS331" s="269"/>
      <c r="BT331" s="269"/>
      <c r="BU331" s="269"/>
      <c r="BV331" s="269"/>
      <c r="BW331" s="269"/>
      <c r="BX331" s="269"/>
      <c r="BY331" s="269"/>
      <c r="BZ331" s="269"/>
      <c r="CA331" s="269"/>
      <c r="CB331" s="269"/>
      <c r="CC331" s="269">
        <v>4</v>
      </c>
      <c r="CD331" s="855">
        <f t="shared" si="40"/>
        <v>4</v>
      </c>
      <c r="CE331" s="855">
        <f t="shared" si="41"/>
        <v>0</v>
      </c>
      <c r="CF331" s="269">
        <v>0.93500000000000005</v>
      </c>
      <c r="CG331" s="269" t="s">
        <v>6231</v>
      </c>
      <c r="CH331" s="269" t="s">
        <v>451</v>
      </c>
      <c r="CI331" s="269">
        <v>6.3</v>
      </c>
      <c r="CJ331" s="269">
        <v>14.81</v>
      </c>
      <c r="CK331" s="269" t="s">
        <v>6379</v>
      </c>
      <c r="CL331" s="269" t="s">
        <v>451</v>
      </c>
      <c r="CM331" s="269"/>
      <c r="CN331" s="269"/>
      <c r="CO331" s="269"/>
      <c r="CP331" s="269"/>
      <c r="CQ331" s="269"/>
      <c r="CR331" s="269" t="s">
        <v>451</v>
      </c>
      <c r="CS331" s="269"/>
      <c r="CT331" s="269"/>
      <c r="CU331" s="269" t="s">
        <v>457</v>
      </c>
      <c r="CV331" s="269" t="s">
        <v>6591</v>
      </c>
      <c r="CW331" s="269">
        <v>93</v>
      </c>
      <c r="CX331" s="269" t="s">
        <v>451</v>
      </c>
      <c r="CY331" s="269"/>
      <c r="CZ331" s="269"/>
      <c r="DA331" s="269" t="s">
        <v>451</v>
      </c>
      <c r="DB331" s="269"/>
      <c r="DC331" s="269"/>
      <c r="DD331" s="269" t="s">
        <v>451</v>
      </c>
      <c r="DE331" s="269"/>
      <c r="DF331" s="269"/>
      <c r="DG331" s="269" t="s">
        <v>451</v>
      </c>
      <c r="DH331" s="269"/>
      <c r="DI331" s="269"/>
      <c r="DJ331" s="269" t="s">
        <v>451</v>
      </c>
      <c r="DK331" s="269"/>
      <c r="DL331" s="269"/>
      <c r="DM331" s="269" t="s">
        <v>451</v>
      </c>
      <c r="DN331" s="269"/>
      <c r="DO331" s="269"/>
      <c r="DP331" s="269" t="s">
        <v>451</v>
      </c>
      <c r="DQ331" s="269"/>
      <c r="DR331" s="269"/>
      <c r="DS331" s="269" t="s">
        <v>451</v>
      </c>
      <c r="DT331" s="269"/>
      <c r="DU331" s="269"/>
      <c r="DV331" s="269" t="s">
        <v>451</v>
      </c>
      <c r="DW331" s="269"/>
      <c r="DX331" s="269"/>
      <c r="DY331" s="269" t="s">
        <v>451</v>
      </c>
      <c r="DZ331" s="269"/>
      <c r="EA331" s="269"/>
      <c r="EB331" s="269" t="s">
        <v>451</v>
      </c>
      <c r="EC331" s="269"/>
      <c r="ED331" s="269"/>
      <c r="EE331" s="269" t="s">
        <v>451</v>
      </c>
      <c r="EF331" s="269"/>
      <c r="EG331" s="269"/>
      <c r="EH331" s="269" t="s">
        <v>451</v>
      </c>
      <c r="EI331" s="269"/>
      <c r="EJ331" s="269"/>
      <c r="EK331" s="269" t="s">
        <v>451</v>
      </c>
      <c r="EL331" s="269"/>
      <c r="EM331" s="269"/>
      <c r="EN331" s="269"/>
      <c r="EO331" s="269"/>
      <c r="EP331" s="269"/>
      <c r="EQ331" s="269" t="s">
        <v>451</v>
      </c>
      <c r="ER331" s="269"/>
      <c r="ES331" s="269" t="s">
        <v>451</v>
      </c>
      <c r="ET331" s="269" t="s">
        <v>451</v>
      </c>
      <c r="EU331" s="269" t="s">
        <v>451</v>
      </c>
      <c r="EV331" s="269"/>
      <c r="EW331" s="269"/>
      <c r="EX331" s="269" t="s">
        <v>451</v>
      </c>
      <c r="EY331" s="269"/>
      <c r="EZ331" s="269"/>
      <c r="FA331" s="269" t="s">
        <v>7717</v>
      </c>
      <c r="FB331" s="269" t="s">
        <v>7945</v>
      </c>
      <c r="FC331" s="269" t="s">
        <v>8190</v>
      </c>
      <c r="FD331" s="269" t="s">
        <v>2962</v>
      </c>
      <c r="FE331" s="269" t="s">
        <v>2963</v>
      </c>
      <c r="FF331" s="269" t="s">
        <v>2964</v>
      </c>
    </row>
    <row r="332" spans="4:162" ht="64" customHeight="1" x14ac:dyDescent="0.2">
      <c r="E332" s="1101" t="s">
        <v>8723</v>
      </c>
      <c r="F332" s="1101" t="s">
        <v>8688</v>
      </c>
      <c r="G332" s="847" t="s">
        <v>77</v>
      </c>
      <c r="H332" s="847" t="s">
        <v>165</v>
      </c>
      <c r="I332" s="834" t="s">
        <v>3655</v>
      </c>
      <c r="J332" s="269" t="s">
        <v>3888</v>
      </c>
      <c r="K332" s="269" t="s">
        <v>3967</v>
      </c>
      <c r="L332" s="269">
        <v>2019</v>
      </c>
      <c r="M332" s="870">
        <v>44288</v>
      </c>
      <c r="N332" s="870">
        <v>44499</v>
      </c>
      <c r="O332" s="269" t="s">
        <v>4351</v>
      </c>
      <c r="P332" s="269" t="s">
        <v>4544</v>
      </c>
      <c r="Q332" s="269" t="s">
        <v>4739</v>
      </c>
      <c r="R332" s="269" t="s">
        <v>4544</v>
      </c>
      <c r="S332" s="269"/>
      <c r="T332" s="269"/>
      <c r="U332" s="269"/>
      <c r="V332" s="269"/>
      <c r="W332" s="269"/>
      <c r="X332" s="269"/>
      <c r="Y332" s="269"/>
      <c r="Z332" s="269"/>
      <c r="AA332" s="269" t="s">
        <v>5555</v>
      </c>
      <c r="AB332" s="269" t="s">
        <v>5692</v>
      </c>
      <c r="AC332" s="269" t="s">
        <v>1318</v>
      </c>
      <c r="AD332" s="269" t="s">
        <v>5949</v>
      </c>
      <c r="AE332" s="871">
        <v>2.0099999999999998</v>
      </c>
      <c r="AF332" s="850">
        <f t="shared" si="42"/>
        <v>2.0099999999999998</v>
      </c>
      <c r="AG332" s="850">
        <f t="shared" si="43"/>
        <v>0</v>
      </c>
      <c r="AH332" s="269"/>
      <c r="AI332" s="269"/>
      <c r="AJ332" s="269"/>
      <c r="AK332" s="269">
        <v>1.621</v>
      </c>
      <c r="AL332" s="224">
        <v>0.80600000000000005</v>
      </c>
      <c r="AM332" s="224">
        <v>2.0999999999999999E-3</v>
      </c>
      <c r="AN332" s="269"/>
      <c r="AO332" s="269">
        <v>0.33700000000000002</v>
      </c>
      <c r="AP332" s="224">
        <v>0.16800000000000001</v>
      </c>
      <c r="AQ332" s="269"/>
      <c r="AR332" s="269">
        <v>5.1999999999999998E-2</v>
      </c>
      <c r="AS332" s="269">
        <v>2.59</v>
      </c>
      <c r="AT332" s="269"/>
      <c r="AU332" s="269"/>
      <c r="AV332" s="269"/>
      <c r="AW332" s="269"/>
      <c r="AX332" s="269"/>
      <c r="AY332" s="269" t="s">
        <v>457</v>
      </c>
      <c r="AZ332" s="269" t="s">
        <v>6049</v>
      </c>
      <c r="BA332" s="269" t="s">
        <v>4351</v>
      </c>
      <c r="BB332" s="269">
        <v>0.35</v>
      </c>
      <c r="BC332" s="269">
        <v>2.75</v>
      </c>
      <c r="BD332" s="269">
        <v>0.5</v>
      </c>
      <c r="BE332" s="269">
        <v>9</v>
      </c>
      <c r="BF332" s="269">
        <v>9</v>
      </c>
      <c r="BG332" s="269">
        <v>9</v>
      </c>
      <c r="BH332" s="269"/>
      <c r="BI332" s="269">
        <v>5</v>
      </c>
      <c r="BJ332" s="269">
        <v>4</v>
      </c>
      <c r="BK332" s="269"/>
      <c r="BL332" s="269"/>
      <c r="BM332" s="269"/>
      <c r="BN332" s="269"/>
      <c r="BO332" s="269"/>
      <c r="BP332" s="269"/>
      <c r="BQ332" s="269"/>
      <c r="BR332" s="269"/>
      <c r="BS332" s="269"/>
      <c r="BT332" s="269"/>
      <c r="BU332" s="269"/>
      <c r="BV332" s="269"/>
      <c r="BW332" s="269"/>
      <c r="BX332" s="269"/>
      <c r="BY332" s="269"/>
      <c r="BZ332" s="269"/>
      <c r="CA332" s="269"/>
      <c r="CB332" s="269"/>
      <c r="CC332" s="269">
        <v>9</v>
      </c>
      <c r="CD332" s="855">
        <f t="shared" si="40"/>
        <v>9</v>
      </c>
      <c r="CE332" s="855">
        <f t="shared" si="41"/>
        <v>0</v>
      </c>
      <c r="CF332" s="269">
        <v>1.8</v>
      </c>
      <c r="CG332" s="269" t="s">
        <v>6232</v>
      </c>
      <c r="CH332" s="269" t="s">
        <v>4544</v>
      </c>
      <c r="CI332" s="269">
        <v>12.4</v>
      </c>
      <c r="CJ332" s="269">
        <v>14.87</v>
      </c>
      <c r="CK332" s="269" t="s">
        <v>6380</v>
      </c>
      <c r="CL332" s="269" t="s">
        <v>451</v>
      </c>
      <c r="CM332" s="269"/>
      <c r="CN332" s="269"/>
      <c r="CO332" s="269"/>
      <c r="CP332" s="269"/>
      <c r="CQ332" s="269"/>
      <c r="CR332" s="269" t="s">
        <v>457</v>
      </c>
      <c r="CS332" s="269" t="s">
        <v>6492</v>
      </c>
      <c r="CT332" s="269">
        <v>332</v>
      </c>
      <c r="CU332" s="269"/>
      <c r="CV332" s="269"/>
      <c r="CW332" s="269"/>
      <c r="CX332" s="269"/>
      <c r="CY332" s="269"/>
      <c r="CZ332" s="269"/>
      <c r="DA332" s="269"/>
      <c r="DB332" s="269"/>
      <c r="DC332" s="269"/>
      <c r="DD332" s="269"/>
      <c r="DE332" s="269"/>
      <c r="DF332" s="269"/>
      <c r="DG332" s="269"/>
      <c r="DH332" s="269"/>
      <c r="DI332" s="269"/>
      <c r="DJ332" s="269"/>
      <c r="DK332" s="269"/>
      <c r="DL332" s="269"/>
      <c r="DM332" s="269"/>
      <c r="DN332" s="269"/>
      <c r="DO332" s="269"/>
      <c r="DP332" s="269"/>
      <c r="DQ332" s="269"/>
      <c r="DR332" s="269"/>
      <c r="DS332" s="269" t="s">
        <v>457</v>
      </c>
      <c r="DT332" s="269" t="s">
        <v>6793</v>
      </c>
      <c r="DU332" s="269">
        <v>207</v>
      </c>
      <c r="DV332" s="269"/>
      <c r="DW332" s="269"/>
      <c r="DX332" s="269"/>
      <c r="DY332" s="269"/>
      <c r="DZ332" s="269"/>
      <c r="EA332" s="269"/>
      <c r="EB332" s="269"/>
      <c r="EC332" s="269"/>
      <c r="ED332" s="269"/>
      <c r="EE332" s="269"/>
      <c r="EF332" s="269"/>
      <c r="EG332" s="269"/>
      <c r="EH332" s="269" t="s">
        <v>457</v>
      </c>
      <c r="EI332" s="269" t="s">
        <v>6905</v>
      </c>
      <c r="EJ332" s="269">
        <v>8</v>
      </c>
      <c r="EK332" s="269"/>
      <c r="EL332" s="269"/>
      <c r="EM332" s="269"/>
      <c r="EN332" s="269"/>
      <c r="EO332" s="269"/>
      <c r="EP332" s="269"/>
      <c r="EQ332" s="269" t="s">
        <v>451</v>
      </c>
      <c r="ER332" s="269"/>
      <c r="ES332" s="269" t="s">
        <v>4544</v>
      </c>
      <c r="ET332" s="269" t="s">
        <v>7173</v>
      </c>
      <c r="EU332" s="269"/>
      <c r="EV332" s="269"/>
      <c r="EW332" s="269"/>
      <c r="EX332" s="269"/>
      <c r="EY332" s="269"/>
      <c r="EZ332" s="269"/>
      <c r="FA332" s="269" t="s">
        <v>7718</v>
      </c>
      <c r="FB332" s="269" t="s">
        <v>7946</v>
      </c>
      <c r="FC332" s="269" t="s">
        <v>8191</v>
      </c>
      <c r="FD332" s="269" t="s">
        <v>2962</v>
      </c>
      <c r="FE332" s="269" t="s">
        <v>2963</v>
      </c>
      <c r="FF332" s="269" t="s">
        <v>2964</v>
      </c>
    </row>
    <row r="333" spans="4:162" ht="64" customHeight="1" x14ac:dyDescent="0.2">
      <c r="E333" s="1101" t="s">
        <v>8717</v>
      </c>
      <c r="F333" s="1101" t="s">
        <v>8688</v>
      </c>
      <c r="G333" s="847" t="s">
        <v>77</v>
      </c>
      <c r="H333" s="847" t="s">
        <v>165</v>
      </c>
      <c r="I333" s="834" t="s">
        <v>3656</v>
      </c>
      <c r="J333" s="269" t="s">
        <v>3889</v>
      </c>
      <c r="K333" s="269" t="s">
        <v>3968</v>
      </c>
      <c r="L333" s="269">
        <v>2021</v>
      </c>
      <c r="M333" s="870">
        <v>44440</v>
      </c>
      <c r="N333" s="870">
        <v>44499</v>
      </c>
      <c r="O333" s="269" t="s">
        <v>481</v>
      </c>
      <c r="P333" s="269" t="s">
        <v>481</v>
      </c>
      <c r="Q333" s="269" t="s">
        <v>3889</v>
      </c>
      <c r="R333" s="269" t="s">
        <v>4890</v>
      </c>
      <c r="S333" s="269" t="s">
        <v>481</v>
      </c>
      <c r="T333" s="269" t="s">
        <v>481</v>
      </c>
      <c r="U333" s="269" t="s">
        <v>481</v>
      </c>
      <c r="V333" s="269" t="s">
        <v>481</v>
      </c>
      <c r="W333" s="269"/>
      <c r="X333" s="269"/>
      <c r="Y333" s="269"/>
      <c r="Z333" s="269"/>
      <c r="AA333" s="269" t="s">
        <v>3656</v>
      </c>
      <c r="AB333" s="269" t="s">
        <v>5693</v>
      </c>
      <c r="AC333" s="269" t="s">
        <v>5803</v>
      </c>
      <c r="AD333" s="269" t="s">
        <v>3656</v>
      </c>
      <c r="AE333" s="871">
        <v>0.99099999999999999</v>
      </c>
      <c r="AF333" s="850">
        <f>AH333+AK333+AN333+AO333+AQ333+AR333+AT333</f>
        <v>0.99085000000000001</v>
      </c>
      <c r="AG333" s="850">
        <f t="shared" si="43"/>
        <v>-1.4999999999998348E-4</v>
      </c>
      <c r="AH333" s="269"/>
      <c r="AI333" s="269"/>
      <c r="AJ333" s="269"/>
      <c r="AK333" s="269">
        <v>0.86160800000000004</v>
      </c>
      <c r="AL333" s="224">
        <v>0.79800000000000004</v>
      </c>
      <c r="AM333" s="224"/>
      <c r="AN333" s="269">
        <v>0.129242</v>
      </c>
      <c r="AO333" s="269"/>
      <c r="AP333" s="224">
        <v>0.15</v>
      </c>
      <c r="AQ333" s="269">
        <v>0</v>
      </c>
      <c r="AR333" s="269">
        <v>0</v>
      </c>
      <c r="AS333" s="269">
        <v>0</v>
      </c>
      <c r="AT333" s="269"/>
      <c r="AU333" s="269"/>
      <c r="AV333" s="269"/>
      <c r="AW333" s="269"/>
      <c r="AX333" s="269"/>
      <c r="AY333" s="269"/>
      <c r="AZ333" s="269" t="s">
        <v>6050</v>
      </c>
      <c r="BA333" s="269" t="s">
        <v>6098</v>
      </c>
      <c r="BB333" s="269">
        <v>0.10286099999999999</v>
      </c>
      <c r="BC333" s="269" t="s">
        <v>481</v>
      </c>
      <c r="BD333" s="269" t="s">
        <v>481</v>
      </c>
      <c r="BE333" s="269" t="s">
        <v>481</v>
      </c>
      <c r="BF333" s="269" t="s">
        <v>481</v>
      </c>
      <c r="BG333" s="269" t="s">
        <v>481</v>
      </c>
      <c r="BH333" s="269" t="s">
        <v>481</v>
      </c>
      <c r="BI333" s="269" t="s">
        <v>481</v>
      </c>
      <c r="BJ333" s="269" t="s">
        <v>481</v>
      </c>
      <c r="BK333" s="269" t="s">
        <v>481</v>
      </c>
      <c r="BL333" s="269" t="s">
        <v>481</v>
      </c>
      <c r="BM333" s="269" t="s">
        <v>481</v>
      </c>
      <c r="BN333" s="269" t="s">
        <v>481</v>
      </c>
      <c r="BO333" s="269" t="s">
        <v>481</v>
      </c>
      <c r="BP333" s="269" t="s">
        <v>481</v>
      </c>
      <c r="BQ333" s="269" t="s">
        <v>481</v>
      </c>
      <c r="BR333" s="269">
        <v>2</v>
      </c>
      <c r="BS333" s="269" t="s">
        <v>481</v>
      </c>
      <c r="BT333" s="269" t="s">
        <v>481</v>
      </c>
      <c r="BU333" s="269" t="s">
        <v>481</v>
      </c>
      <c r="BV333" s="269" t="s">
        <v>481</v>
      </c>
      <c r="BW333" s="269" t="s">
        <v>481</v>
      </c>
      <c r="BX333" s="269" t="s">
        <v>481</v>
      </c>
      <c r="BY333" s="269" t="s">
        <v>481</v>
      </c>
      <c r="BZ333" s="269" t="s">
        <v>481</v>
      </c>
      <c r="CA333" s="269" t="s">
        <v>481</v>
      </c>
      <c r="CB333" s="269" t="s">
        <v>481</v>
      </c>
      <c r="CC333" s="269">
        <v>2</v>
      </c>
      <c r="CD333" s="855">
        <f t="shared" si="40"/>
        <v>2</v>
      </c>
      <c r="CE333" s="855">
        <f t="shared" si="41"/>
        <v>0</v>
      </c>
      <c r="CF333" s="269">
        <v>0.56799999999999995</v>
      </c>
      <c r="CG333" s="269" t="s">
        <v>481</v>
      </c>
      <c r="CH333" s="269" t="s">
        <v>481</v>
      </c>
      <c r="CI333" s="269">
        <v>19.899999999999999</v>
      </c>
      <c r="CJ333" s="269">
        <v>3020</v>
      </c>
      <c r="CK333" s="269" t="s">
        <v>6381</v>
      </c>
      <c r="CL333" s="269" t="s">
        <v>481</v>
      </c>
      <c r="CM333" s="269" t="s">
        <v>481</v>
      </c>
      <c r="CN333" s="269" t="s">
        <v>481</v>
      </c>
      <c r="CO333" s="269" t="s">
        <v>481</v>
      </c>
      <c r="CP333" s="269" t="s">
        <v>481</v>
      </c>
      <c r="CQ333" s="269" t="s">
        <v>481</v>
      </c>
      <c r="CR333" s="269" t="s">
        <v>489</v>
      </c>
      <c r="CS333" s="269" t="s">
        <v>92</v>
      </c>
      <c r="CT333" s="269">
        <v>568</v>
      </c>
      <c r="CU333" s="269" t="s">
        <v>457</v>
      </c>
      <c r="CV333" s="269" t="s">
        <v>92</v>
      </c>
      <c r="CW333" s="269">
        <v>568</v>
      </c>
      <c r="CX333" s="269" t="s">
        <v>481</v>
      </c>
      <c r="CY333" s="269" t="s">
        <v>481</v>
      </c>
      <c r="CZ333" s="269" t="s">
        <v>481</v>
      </c>
      <c r="DA333" s="269" t="s">
        <v>481</v>
      </c>
      <c r="DB333" s="269" t="s">
        <v>481</v>
      </c>
      <c r="DC333" s="269" t="s">
        <v>481</v>
      </c>
      <c r="DD333" s="269" t="s">
        <v>481</v>
      </c>
      <c r="DE333" s="269" t="s">
        <v>481</v>
      </c>
      <c r="DF333" s="269" t="s">
        <v>481</v>
      </c>
      <c r="DG333" s="269" t="s">
        <v>481</v>
      </c>
      <c r="DH333" s="269" t="s">
        <v>481</v>
      </c>
      <c r="DI333" s="269" t="s">
        <v>481</v>
      </c>
      <c r="DJ333" s="269" t="s">
        <v>481</v>
      </c>
      <c r="DK333" s="269" t="s">
        <v>481</v>
      </c>
      <c r="DL333" s="269" t="s">
        <v>481</v>
      </c>
      <c r="DM333" s="269" t="s">
        <v>481</v>
      </c>
      <c r="DN333" s="269" t="s">
        <v>481</v>
      </c>
      <c r="DO333" s="269" t="s">
        <v>481</v>
      </c>
      <c r="DP333" s="269" t="s">
        <v>481</v>
      </c>
      <c r="DQ333" s="269" t="s">
        <v>481</v>
      </c>
      <c r="DR333" s="269" t="s">
        <v>481</v>
      </c>
      <c r="DS333" s="269" t="s">
        <v>457</v>
      </c>
      <c r="DT333" s="269">
        <v>568</v>
      </c>
      <c r="DU333" s="269" t="s">
        <v>481</v>
      </c>
      <c r="DV333" s="269" t="s">
        <v>481</v>
      </c>
      <c r="DW333" s="269" t="s">
        <v>481</v>
      </c>
      <c r="DX333" s="269" t="s">
        <v>481</v>
      </c>
      <c r="DY333" s="269" t="s">
        <v>481</v>
      </c>
      <c r="DZ333" s="269" t="s">
        <v>481</v>
      </c>
      <c r="EA333" s="269" t="s">
        <v>481</v>
      </c>
      <c r="EB333" s="269" t="s">
        <v>481</v>
      </c>
      <c r="EC333" s="269" t="s">
        <v>481</v>
      </c>
      <c r="ED333" s="269" t="s">
        <v>481</v>
      </c>
      <c r="EE333" s="269" t="s">
        <v>481</v>
      </c>
      <c r="EF333" s="269" t="s">
        <v>481</v>
      </c>
      <c r="EG333" s="269" t="s">
        <v>481</v>
      </c>
      <c r="EH333" s="269" t="s">
        <v>481</v>
      </c>
      <c r="EI333" s="269" t="s">
        <v>481</v>
      </c>
      <c r="EJ333" s="269" t="s">
        <v>481</v>
      </c>
      <c r="EK333" s="269" t="s">
        <v>481</v>
      </c>
      <c r="EL333" s="269" t="s">
        <v>481</v>
      </c>
      <c r="EM333" s="269" t="s">
        <v>481</v>
      </c>
      <c r="EN333" s="269"/>
      <c r="EO333" s="269"/>
      <c r="EP333" s="269"/>
      <c r="EQ333" s="269" t="s">
        <v>451</v>
      </c>
      <c r="ER333" s="269" t="s">
        <v>481</v>
      </c>
      <c r="ES333" s="269" t="s">
        <v>481</v>
      </c>
      <c r="ET333" s="269" t="s">
        <v>7174</v>
      </c>
      <c r="EU333" s="269" t="s">
        <v>4890</v>
      </c>
      <c r="EV333" s="269" t="s">
        <v>7336</v>
      </c>
      <c r="EW333" s="269" t="s">
        <v>481</v>
      </c>
      <c r="EX333" s="269" t="s">
        <v>7498</v>
      </c>
      <c r="EY333" s="269">
        <v>1</v>
      </c>
      <c r="EZ333" s="269">
        <v>10</v>
      </c>
      <c r="FA333" s="269" t="s">
        <v>7719</v>
      </c>
      <c r="FB333" s="269" t="s">
        <v>7947</v>
      </c>
      <c r="FC333" s="269" t="s">
        <v>8192</v>
      </c>
      <c r="FD333" s="269" t="s">
        <v>2962</v>
      </c>
      <c r="FE333" s="269" t="s">
        <v>2963</v>
      </c>
      <c r="FF333" s="269" t="s">
        <v>2964</v>
      </c>
    </row>
    <row r="334" spans="4:162" ht="64" customHeight="1" x14ac:dyDescent="0.2">
      <c r="E334" s="1101" t="s">
        <v>8723</v>
      </c>
      <c r="F334" s="1101" t="s">
        <v>8688</v>
      </c>
      <c r="G334" s="847" t="s">
        <v>77</v>
      </c>
      <c r="H334" s="847" t="s">
        <v>165</v>
      </c>
      <c r="I334" s="834" t="s">
        <v>3657</v>
      </c>
      <c r="J334" s="269" t="s">
        <v>3890</v>
      </c>
      <c r="K334" s="269" t="s">
        <v>3890</v>
      </c>
      <c r="L334" s="269">
        <v>2019</v>
      </c>
      <c r="M334" s="870">
        <v>44323</v>
      </c>
      <c r="N334" s="870">
        <v>44561</v>
      </c>
      <c r="O334" s="269"/>
      <c r="P334" s="269"/>
      <c r="Q334" s="269" t="s">
        <v>4740</v>
      </c>
      <c r="R334" s="269" t="s">
        <v>4891</v>
      </c>
      <c r="S334" s="269" t="s">
        <v>5066</v>
      </c>
      <c r="T334" s="269" t="s">
        <v>5224</v>
      </c>
      <c r="U334" s="269"/>
      <c r="V334" s="269"/>
      <c r="W334" s="269"/>
      <c r="X334" s="269"/>
      <c r="Y334" s="269"/>
      <c r="Z334" s="269"/>
      <c r="AA334" s="269" t="s">
        <v>5556</v>
      </c>
      <c r="AB334" s="269" t="s">
        <v>5694</v>
      </c>
      <c r="AC334" s="269" t="s">
        <v>919</v>
      </c>
      <c r="AD334" s="269" t="s">
        <v>5950</v>
      </c>
      <c r="AE334" s="871">
        <v>8.3339999999999996</v>
      </c>
      <c r="AF334" s="850">
        <f t="shared" si="42"/>
        <v>8.3339999999999996</v>
      </c>
      <c r="AG334" s="850">
        <f t="shared" si="43"/>
        <v>0</v>
      </c>
      <c r="AH334" s="269"/>
      <c r="AI334" s="269"/>
      <c r="AJ334" s="269"/>
      <c r="AK334" s="269">
        <v>4.2190000000000003</v>
      </c>
      <c r="AL334" s="224">
        <v>0.50623950083993285</v>
      </c>
      <c r="AM334" s="224">
        <v>3.8999999999999998E-3</v>
      </c>
      <c r="AN334" s="269"/>
      <c r="AO334" s="269">
        <v>2.3170000000000002</v>
      </c>
      <c r="AP334" s="224">
        <v>0.27801775857931371</v>
      </c>
      <c r="AQ334" s="269"/>
      <c r="AR334" s="269">
        <v>1.798</v>
      </c>
      <c r="AS334" s="269">
        <v>0.21574274058075354</v>
      </c>
      <c r="AT334" s="269"/>
      <c r="AU334" s="269"/>
      <c r="AV334" s="269"/>
      <c r="AW334" s="269"/>
      <c r="AX334" s="269"/>
      <c r="AY334" s="269" t="s">
        <v>457</v>
      </c>
      <c r="AZ334" s="269" t="s">
        <v>6051</v>
      </c>
      <c r="BA334" s="269"/>
      <c r="BB334" s="269" t="s">
        <v>6110</v>
      </c>
      <c r="BC334" s="269">
        <v>6</v>
      </c>
      <c r="BD334" s="269">
        <v>4.7999999999999996E-3</v>
      </c>
      <c r="BE334" s="269">
        <v>32</v>
      </c>
      <c r="BF334" s="269">
        <v>32</v>
      </c>
      <c r="BG334" s="269">
        <v>24</v>
      </c>
      <c r="BH334" s="269"/>
      <c r="BI334" s="269">
        <v>19</v>
      </c>
      <c r="BJ334" s="269">
        <v>2</v>
      </c>
      <c r="BK334" s="269"/>
      <c r="BL334" s="269"/>
      <c r="BM334" s="269"/>
      <c r="BN334" s="269"/>
      <c r="BO334" s="269">
        <v>1</v>
      </c>
      <c r="BP334" s="269">
        <v>1</v>
      </c>
      <c r="BQ334" s="269"/>
      <c r="BR334" s="269">
        <v>1</v>
      </c>
      <c r="BS334" s="269"/>
      <c r="BT334" s="269"/>
      <c r="BU334" s="269"/>
      <c r="BV334" s="269"/>
      <c r="BW334" s="269"/>
      <c r="BX334" s="269"/>
      <c r="BY334" s="269"/>
      <c r="BZ334" s="269"/>
      <c r="CA334" s="269"/>
      <c r="CB334" s="269"/>
      <c r="CC334" s="269">
        <v>24</v>
      </c>
      <c r="CD334" s="855">
        <f t="shared" si="40"/>
        <v>24</v>
      </c>
      <c r="CE334" s="855">
        <f t="shared" si="41"/>
        <v>0</v>
      </c>
      <c r="CF334" s="269">
        <v>3.7229999999999999</v>
      </c>
      <c r="CG334" s="269" t="s">
        <v>451</v>
      </c>
      <c r="CH334" s="269"/>
      <c r="CI334" s="269">
        <v>4.6153846153846149E-2</v>
      </c>
      <c r="CJ334" s="269">
        <v>80.665000000000006</v>
      </c>
      <c r="CK334" s="269" t="s">
        <v>2949</v>
      </c>
      <c r="CL334" s="269" t="s">
        <v>451</v>
      </c>
      <c r="CM334" s="269"/>
      <c r="CN334" s="269"/>
      <c r="CO334" s="269"/>
      <c r="CP334" s="269"/>
      <c r="CQ334" s="269">
        <v>2</v>
      </c>
      <c r="CR334" s="269" t="s">
        <v>451</v>
      </c>
      <c r="CS334" s="269" t="s">
        <v>6507</v>
      </c>
      <c r="CT334" s="269"/>
      <c r="CU334" s="269" t="s">
        <v>679</v>
      </c>
      <c r="CV334" s="269" t="s">
        <v>6592</v>
      </c>
      <c r="CW334" s="269">
        <v>740</v>
      </c>
      <c r="CX334" s="269" t="s">
        <v>451</v>
      </c>
      <c r="CY334" s="269"/>
      <c r="CZ334" s="269"/>
      <c r="DA334" s="269" t="s">
        <v>451</v>
      </c>
      <c r="DB334" s="269"/>
      <c r="DC334" s="269"/>
      <c r="DD334" s="269" t="s">
        <v>451</v>
      </c>
      <c r="DE334" s="269"/>
      <c r="DF334" s="269"/>
      <c r="DG334" s="269" t="s">
        <v>451</v>
      </c>
      <c r="DH334" s="269"/>
      <c r="DI334" s="269"/>
      <c r="DJ334" s="269" t="s">
        <v>451</v>
      </c>
      <c r="DK334" s="269"/>
      <c r="DL334" s="269"/>
      <c r="DM334" s="269"/>
      <c r="DN334" s="269"/>
      <c r="DO334" s="269"/>
      <c r="DP334" s="269" t="s">
        <v>451</v>
      </c>
      <c r="DQ334" s="269"/>
      <c r="DR334" s="269"/>
      <c r="DS334" s="269" t="s">
        <v>457</v>
      </c>
      <c r="DT334" s="269"/>
      <c r="DU334" s="269">
        <v>1480</v>
      </c>
      <c r="DV334" s="269" t="s">
        <v>451</v>
      </c>
      <c r="DW334" s="269"/>
      <c r="DX334" s="269"/>
      <c r="DY334" s="269" t="s">
        <v>451</v>
      </c>
      <c r="DZ334" s="269"/>
      <c r="EA334" s="269"/>
      <c r="EB334" s="269" t="s">
        <v>451</v>
      </c>
      <c r="EC334" s="269"/>
      <c r="ED334" s="269"/>
      <c r="EE334" s="269" t="s">
        <v>451</v>
      </c>
      <c r="EF334" s="269"/>
      <c r="EG334" s="269"/>
      <c r="EH334" s="269" t="s">
        <v>457</v>
      </c>
      <c r="EI334" s="269"/>
      <c r="EJ334" s="269"/>
      <c r="EK334" s="269"/>
      <c r="EL334" s="269"/>
      <c r="EM334" s="269"/>
      <c r="EN334" s="269"/>
      <c r="EO334" s="269"/>
      <c r="EP334" s="269"/>
      <c r="EQ334" s="269" t="s">
        <v>451</v>
      </c>
      <c r="ER334" s="269"/>
      <c r="ES334" s="269" t="s">
        <v>7047</v>
      </c>
      <c r="ET334" s="269" t="s">
        <v>7175</v>
      </c>
      <c r="EU334" s="269" t="s">
        <v>7234</v>
      </c>
      <c r="EV334" s="269" t="s">
        <v>7337</v>
      </c>
      <c r="EW334" s="269" t="s">
        <v>451</v>
      </c>
      <c r="EX334" s="269" t="s">
        <v>7499</v>
      </c>
      <c r="EY334" s="269"/>
      <c r="EZ334" s="269"/>
      <c r="FA334" s="269" t="s">
        <v>7720</v>
      </c>
      <c r="FB334" s="269" t="s">
        <v>7948</v>
      </c>
      <c r="FC334" s="269" t="s">
        <v>8193</v>
      </c>
      <c r="FD334" s="269" t="s">
        <v>2962</v>
      </c>
      <c r="FE334" s="269" t="s">
        <v>2963</v>
      </c>
      <c r="FF334" s="269" t="s">
        <v>2964</v>
      </c>
    </row>
    <row r="335" spans="4:162" ht="64" customHeight="1" x14ac:dyDescent="0.2">
      <c r="E335" s="1101" t="s">
        <v>8723</v>
      </c>
      <c r="F335" s="1101" t="s">
        <v>8688</v>
      </c>
      <c r="G335" s="847" t="s">
        <v>77</v>
      </c>
      <c r="H335" s="847" t="s">
        <v>165</v>
      </c>
      <c r="I335" s="280" t="s">
        <v>3658</v>
      </c>
      <c r="J335" s="269" t="s">
        <v>689</v>
      </c>
      <c r="K335" s="269" t="s">
        <v>1412</v>
      </c>
      <c r="L335" s="269">
        <v>2021</v>
      </c>
      <c r="M335" s="870">
        <v>44329</v>
      </c>
      <c r="N335" s="870">
        <v>44545</v>
      </c>
      <c r="O335" s="269"/>
      <c r="P335" s="269"/>
      <c r="Q335" s="269" t="s">
        <v>4741</v>
      </c>
      <c r="R335" s="269" t="s">
        <v>4892</v>
      </c>
      <c r="S335" s="269" t="s">
        <v>5067</v>
      </c>
      <c r="T335" s="269"/>
      <c r="U335" s="269"/>
      <c r="V335" s="269"/>
      <c r="W335" s="269"/>
      <c r="X335" s="269"/>
      <c r="Y335" s="269"/>
      <c r="Z335" s="269"/>
      <c r="AA335" s="269" t="s">
        <v>5557</v>
      </c>
      <c r="AB335" s="269" t="s">
        <v>5557</v>
      </c>
      <c r="AC335" s="269"/>
      <c r="AD335" s="269"/>
      <c r="AE335" s="871">
        <v>2.2389999999999999</v>
      </c>
      <c r="AF335" s="850">
        <f t="shared" si="42"/>
        <v>2.2390000000000003</v>
      </c>
      <c r="AG335" s="850">
        <f t="shared" si="43"/>
        <v>0</v>
      </c>
      <c r="AH335" s="269"/>
      <c r="AI335" s="269"/>
      <c r="AJ335" s="269"/>
      <c r="AK335" s="269">
        <v>1.8149999999999999</v>
      </c>
      <c r="AL335" s="224">
        <v>0.8102316860854426</v>
      </c>
      <c r="AM335" s="224">
        <v>0.1</v>
      </c>
      <c r="AN335" s="269">
        <v>0</v>
      </c>
      <c r="AO335" s="269">
        <v>0.224</v>
      </c>
      <c r="AP335" s="224">
        <v>9.9995535913575295E-2</v>
      </c>
      <c r="AQ335" s="269"/>
      <c r="AR335" s="269">
        <v>0.2</v>
      </c>
      <c r="AS335" s="269">
        <v>8.9281728494263649E-2</v>
      </c>
      <c r="AT335" s="269"/>
      <c r="AU335" s="269"/>
      <c r="AV335" s="269"/>
      <c r="AW335" s="269"/>
      <c r="AX335" s="269"/>
      <c r="AY335" s="269" t="s">
        <v>457</v>
      </c>
      <c r="AZ335" s="269" t="s">
        <v>6052</v>
      </c>
      <c r="BA335" s="269" t="s">
        <v>6099</v>
      </c>
      <c r="BB335" s="269">
        <v>0.34699999999999998</v>
      </c>
      <c r="BC335" s="269"/>
      <c r="BD335" s="269"/>
      <c r="BE335" s="269">
        <v>2</v>
      </c>
      <c r="BF335" s="269">
        <v>2</v>
      </c>
      <c r="BG335" s="269">
        <v>2</v>
      </c>
      <c r="BH335" s="269"/>
      <c r="BI335" s="269"/>
      <c r="BJ335" s="269"/>
      <c r="BK335" s="269"/>
      <c r="BL335" s="269"/>
      <c r="BM335" s="269"/>
      <c r="BN335" s="269"/>
      <c r="BO335" s="269"/>
      <c r="BP335" s="269"/>
      <c r="BQ335" s="269"/>
      <c r="BR335" s="269"/>
      <c r="BS335" s="269">
        <v>2</v>
      </c>
      <c r="BT335" s="269"/>
      <c r="BU335" s="269"/>
      <c r="BV335" s="269"/>
      <c r="BW335" s="269"/>
      <c r="BX335" s="269"/>
      <c r="BY335" s="269"/>
      <c r="BZ335" s="269"/>
      <c r="CA335" s="269"/>
      <c r="CB335" s="269"/>
      <c r="CC335" s="269">
        <v>2</v>
      </c>
      <c r="CD335" s="855">
        <f t="shared" si="40"/>
        <v>2</v>
      </c>
      <c r="CE335" s="855">
        <f t="shared" si="41"/>
        <v>0</v>
      </c>
      <c r="CF335" s="269">
        <v>1.2889999999999999</v>
      </c>
      <c r="CG335" s="269" t="s">
        <v>6233</v>
      </c>
      <c r="CH335" s="269" t="s">
        <v>6099</v>
      </c>
      <c r="CI335" s="269" t="s">
        <v>6289</v>
      </c>
      <c r="CJ335" s="269">
        <v>10.611000000000001</v>
      </c>
      <c r="CK335" s="269" t="s">
        <v>6382</v>
      </c>
      <c r="CL335" s="269" t="s">
        <v>451</v>
      </c>
      <c r="CM335" s="269"/>
      <c r="CN335" s="269"/>
      <c r="CO335" s="269"/>
      <c r="CP335" s="269"/>
      <c r="CQ335" s="269"/>
      <c r="CR335" s="269" t="s">
        <v>457</v>
      </c>
      <c r="CS335" s="269" t="s">
        <v>6492</v>
      </c>
      <c r="CT335" s="269">
        <v>53</v>
      </c>
      <c r="CU335" s="269" t="s">
        <v>457</v>
      </c>
      <c r="CV335" s="269" t="s">
        <v>6593</v>
      </c>
      <c r="CW335" s="269">
        <v>614</v>
      </c>
      <c r="CX335" s="269" t="s">
        <v>457</v>
      </c>
      <c r="CY335" s="269" t="s">
        <v>6648</v>
      </c>
      <c r="CZ335" s="269">
        <v>480</v>
      </c>
      <c r="DA335" s="269" t="s">
        <v>451</v>
      </c>
      <c r="DB335" s="269"/>
      <c r="DC335" s="269"/>
      <c r="DD335" s="269" t="s">
        <v>451</v>
      </c>
      <c r="DE335" s="269"/>
      <c r="DF335" s="269"/>
      <c r="DG335" s="269" t="s">
        <v>451</v>
      </c>
      <c r="DH335" s="269"/>
      <c r="DI335" s="269"/>
      <c r="DJ335" s="269" t="s">
        <v>451</v>
      </c>
      <c r="DK335" s="269"/>
      <c r="DL335" s="269"/>
      <c r="DM335" s="269"/>
      <c r="DN335" s="269"/>
      <c r="DO335" s="269"/>
      <c r="DP335" s="269" t="s">
        <v>451</v>
      </c>
      <c r="DQ335" s="269"/>
      <c r="DR335" s="269"/>
      <c r="DS335" s="269" t="s">
        <v>451</v>
      </c>
      <c r="DT335" s="269"/>
      <c r="DU335" s="269"/>
      <c r="DV335" s="269" t="s">
        <v>451</v>
      </c>
      <c r="DW335" s="269"/>
      <c r="DX335" s="269"/>
      <c r="DY335" s="269" t="s">
        <v>451</v>
      </c>
      <c r="DZ335" s="269"/>
      <c r="EA335" s="269"/>
      <c r="EB335" s="269" t="s">
        <v>451</v>
      </c>
      <c r="EC335" s="269"/>
      <c r="ED335" s="269"/>
      <c r="EE335" s="269" t="s">
        <v>457</v>
      </c>
      <c r="EF335" s="269" t="s">
        <v>6842</v>
      </c>
      <c r="EG335" s="269">
        <v>7</v>
      </c>
      <c r="EH335" s="269" t="s">
        <v>451</v>
      </c>
      <c r="EI335" s="269"/>
      <c r="EJ335" s="269"/>
      <c r="EK335" s="269"/>
      <c r="EL335" s="269"/>
      <c r="EM335" s="269"/>
      <c r="EN335" s="269"/>
      <c r="EO335" s="269"/>
      <c r="EP335" s="269"/>
      <c r="EQ335" s="269" t="s">
        <v>451</v>
      </c>
      <c r="ER335" s="269"/>
      <c r="ES335" s="269" t="s">
        <v>451</v>
      </c>
      <c r="ET335" s="269" t="s">
        <v>451</v>
      </c>
      <c r="EU335" s="269" t="s">
        <v>451</v>
      </c>
      <c r="EV335" s="269" t="s">
        <v>451</v>
      </c>
      <c r="EW335" s="269" t="s">
        <v>451</v>
      </c>
      <c r="EX335" s="269" t="s">
        <v>481</v>
      </c>
      <c r="EY335" s="269" t="s">
        <v>481</v>
      </c>
      <c r="EZ335" s="269" t="s">
        <v>481</v>
      </c>
      <c r="FA335" s="269" t="s">
        <v>7721</v>
      </c>
      <c r="FB335" s="269" t="s">
        <v>7949</v>
      </c>
      <c r="FC335" s="269" t="s">
        <v>8194</v>
      </c>
      <c r="FD335" s="269" t="s">
        <v>2962</v>
      </c>
      <c r="FE335" s="269" t="s">
        <v>2963</v>
      </c>
      <c r="FF335" s="269" t="s">
        <v>2964</v>
      </c>
    </row>
    <row r="336" spans="4:162" ht="64" customHeight="1" x14ac:dyDescent="0.2">
      <c r="E336" s="1101" t="s">
        <v>8717</v>
      </c>
      <c r="F336" s="1101" t="s">
        <v>8688</v>
      </c>
      <c r="G336" s="847" t="s">
        <v>77</v>
      </c>
      <c r="H336" s="847" t="s">
        <v>165</v>
      </c>
      <c r="I336" s="280" t="s">
        <v>3659</v>
      </c>
      <c r="J336" s="269" t="s">
        <v>3891</v>
      </c>
      <c r="K336" s="269" t="s">
        <v>451</v>
      </c>
      <c r="L336" s="269">
        <v>2021</v>
      </c>
      <c r="M336" s="870">
        <v>44382</v>
      </c>
      <c r="N336" s="870">
        <v>44512</v>
      </c>
      <c r="O336" s="269"/>
      <c r="P336" s="269"/>
      <c r="Q336" s="269" t="s">
        <v>4742</v>
      </c>
      <c r="R336" s="269" t="s">
        <v>4893</v>
      </c>
      <c r="S336" s="269"/>
      <c r="T336" s="269"/>
      <c r="U336" s="269"/>
      <c r="V336" s="269"/>
      <c r="W336" s="269"/>
      <c r="X336" s="269"/>
      <c r="Y336" s="269"/>
      <c r="Z336" s="269"/>
      <c r="AA336" s="269" t="s">
        <v>5558</v>
      </c>
      <c r="AB336" s="269" t="s">
        <v>5558</v>
      </c>
      <c r="AC336" s="269" t="s">
        <v>5804</v>
      </c>
      <c r="AD336" s="269" t="s">
        <v>5558</v>
      </c>
      <c r="AE336" s="871">
        <v>3.0129999999999999</v>
      </c>
      <c r="AF336" s="850">
        <f t="shared" si="42"/>
        <v>3.0129999999999999</v>
      </c>
      <c r="AG336" s="850">
        <f t="shared" si="43"/>
        <v>0</v>
      </c>
      <c r="AH336" s="269"/>
      <c r="AI336" s="269"/>
      <c r="AJ336" s="269"/>
      <c r="AK336" s="269">
        <v>2.7519999999999998</v>
      </c>
      <c r="AL336" s="224">
        <v>0.91337537338201125</v>
      </c>
      <c r="AM336" s="224">
        <v>0.27279999999999999</v>
      </c>
      <c r="AN336" s="269">
        <v>0.224</v>
      </c>
      <c r="AO336" s="269"/>
      <c r="AP336" s="224">
        <v>7.4344507135745114E-2</v>
      </c>
      <c r="AQ336" s="269">
        <v>3.6999999999999998E-2</v>
      </c>
      <c r="AR336" s="269"/>
      <c r="AS336" s="269">
        <v>1.228011948224361E-2</v>
      </c>
      <c r="AT336" s="269"/>
      <c r="AU336" s="269"/>
      <c r="AV336" s="269"/>
      <c r="AW336" s="269"/>
      <c r="AX336" s="269"/>
      <c r="AY336" s="269" t="s">
        <v>451</v>
      </c>
      <c r="AZ336" s="269"/>
      <c r="BA336" s="269"/>
      <c r="BB336" s="269"/>
      <c r="BC336" s="269">
        <v>0</v>
      </c>
      <c r="BD336" s="269">
        <v>0</v>
      </c>
      <c r="BE336" s="269">
        <v>6</v>
      </c>
      <c r="BF336" s="269">
        <v>4</v>
      </c>
      <c r="BG336" s="269">
        <v>4</v>
      </c>
      <c r="BH336" s="269"/>
      <c r="BI336" s="269">
        <v>4</v>
      </c>
      <c r="BJ336" s="269"/>
      <c r="BK336" s="269"/>
      <c r="BL336" s="269"/>
      <c r="BM336" s="269"/>
      <c r="BN336" s="269"/>
      <c r="BO336" s="269"/>
      <c r="BP336" s="269"/>
      <c r="BQ336" s="269"/>
      <c r="BR336" s="269"/>
      <c r="BS336" s="269"/>
      <c r="BT336" s="269"/>
      <c r="BU336" s="269"/>
      <c r="BV336" s="269"/>
      <c r="BW336" s="269"/>
      <c r="BX336" s="269"/>
      <c r="BY336" s="269"/>
      <c r="BZ336" s="269"/>
      <c r="CA336" s="269"/>
      <c r="CB336" s="269"/>
      <c r="CC336" s="269">
        <v>4</v>
      </c>
      <c r="CD336" s="855">
        <f t="shared" si="40"/>
        <v>4</v>
      </c>
      <c r="CE336" s="855">
        <f t="shared" si="41"/>
        <v>0</v>
      </c>
      <c r="CF336" s="269">
        <v>285</v>
      </c>
      <c r="CG336" s="269"/>
      <c r="CH336" s="269"/>
      <c r="CI336" s="269">
        <v>7.27</v>
      </c>
      <c r="CJ336" s="269">
        <v>3.9180000000000001</v>
      </c>
      <c r="CK336" s="269" t="s">
        <v>6383</v>
      </c>
      <c r="CL336" s="269" t="s">
        <v>451</v>
      </c>
      <c r="CM336" s="269"/>
      <c r="CN336" s="269"/>
      <c r="CO336" s="269"/>
      <c r="CP336" s="269"/>
      <c r="CQ336" s="269"/>
      <c r="CR336" s="269" t="s">
        <v>457</v>
      </c>
      <c r="CS336" s="269" t="s">
        <v>6475</v>
      </c>
      <c r="CT336" s="269">
        <v>72</v>
      </c>
      <c r="CU336" s="269" t="s">
        <v>457</v>
      </c>
      <c r="CV336" s="269" t="s">
        <v>6594</v>
      </c>
      <c r="CW336" s="269">
        <v>72</v>
      </c>
      <c r="CX336" s="269" t="s">
        <v>457</v>
      </c>
      <c r="CY336" s="269" t="s">
        <v>862</v>
      </c>
      <c r="CZ336" s="269">
        <v>72</v>
      </c>
      <c r="DA336" s="269" t="s">
        <v>451</v>
      </c>
      <c r="DB336" s="269"/>
      <c r="DC336" s="269"/>
      <c r="DD336" s="269" t="s">
        <v>451</v>
      </c>
      <c r="DE336" s="269"/>
      <c r="DF336" s="269"/>
      <c r="DG336" s="269" t="s">
        <v>457</v>
      </c>
      <c r="DH336" s="269" t="s">
        <v>6672</v>
      </c>
      <c r="DI336" s="269"/>
      <c r="DJ336" s="269" t="s">
        <v>451</v>
      </c>
      <c r="DK336" s="269"/>
      <c r="DL336" s="269"/>
      <c r="DM336" s="269"/>
      <c r="DN336" s="269"/>
      <c r="DO336" s="269"/>
      <c r="DP336" s="269" t="s">
        <v>451</v>
      </c>
      <c r="DQ336" s="269"/>
      <c r="DR336" s="269"/>
      <c r="DS336" s="269" t="s">
        <v>457</v>
      </c>
      <c r="DT336" s="269" t="s">
        <v>6794</v>
      </c>
      <c r="DU336" s="269">
        <v>57</v>
      </c>
      <c r="DV336" s="269" t="s">
        <v>451</v>
      </c>
      <c r="DW336" s="269"/>
      <c r="DX336" s="269"/>
      <c r="DY336" s="269" t="s">
        <v>451</v>
      </c>
      <c r="DZ336" s="269"/>
      <c r="EA336" s="269"/>
      <c r="EB336" s="269" t="s">
        <v>451</v>
      </c>
      <c r="EC336" s="269"/>
      <c r="ED336" s="269"/>
      <c r="EE336" s="269" t="s">
        <v>451</v>
      </c>
      <c r="EF336" s="269"/>
      <c r="EG336" s="269"/>
      <c r="EH336" s="269" t="s">
        <v>451</v>
      </c>
      <c r="EI336" s="269"/>
      <c r="EJ336" s="269"/>
      <c r="EK336" s="269" t="s">
        <v>451</v>
      </c>
      <c r="EL336" s="269"/>
      <c r="EM336" s="269"/>
      <c r="EN336" s="269"/>
      <c r="EO336" s="269"/>
      <c r="EP336" s="269"/>
      <c r="EQ336" s="269" t="s">
        <v>457</v>
      </c>
      <c r="ER336" s="269" t="s">
        <v>6960</v>
      </c>
      <c r="ES336" s="269"/>
      <c r="ET336" s="269"/>
      <c r="EU336" s="269"/>
      <c r="EV336" s="269"/>
      <c r="EW336" s="269"/>
      <c r="EX336" s="269"/>
      <c r="EY336" s="269"/>
      <c r="EZ336" s="269"/>
      <c r="FA336" s="269" t="s">
        <v>7722</v>
      </c>
      <c r="FB336" s="269" t="s">
        <v>7950</v>
      </c>
      <c r="FC336" s="269" t="s">
        <v>8195</v>
      </c>
      <c r="FD336" s="269" t="s">
        <v>2962</v>
      </c>
      <c r="FE336" s="269" t="s">
        <v>2963</v>
      </c>
      <c r="FF336" s="269" t="s">
        <v>2964</v>
      </c>
    </row>
    <row r="337" spans="5:162" ht="64" customHeight="1" x14ac:dyDescent="0.2">
      <c r="E337" s="1101" t="s">
        <v>8723</v>
      </c>
      <c r="F337" s="1101" t="s">
        <v>8688</v>
      </c>
      <c r="G337" s="847" t="s">
        <v>77</v>
      </c>
      <c r="H337" s="847" t="s">
        <v>165</v>
      </c>
      <c r="I337" s="280" t="s">
        <v>3660</v>
      </c>
      <c r="J337" s="269" t="s">
        <v>3892</v>
      </c>
      <c r="K337" s="269" t="s">
        <v>3892</v>
      </c>
      <c r="L337" s="269">
        <v>2021</v>
      </c>
      <c r="M337" s="870">
        <v>44362</v>
      </c>
      <c r="N337" s="870" t="s">
        <v>4180</v>
      </c>
      <c r="O337" s="269" t="s">
        <v>451</v>
      </c>
      <c r="P337" s="269"/>
      <c r="Q337" s="269" t="s">
        <v>4743</v>
      </c>
      <c r="R337" s="269" t="s">
        <v>4894</v>
      </c>
      <c r="S337" s="269" t="s">
        <v>5068</v>
      </c>
      <c r="T337" s="269"/>
      <c r="U337" s="269" t="s">
        <v>451</v>
      </c>
      <c r="V337" s="269"/>
      <c r="W337" s="269"/>
      <c r="X337" s="269"/>
      <c r="Y337" s="269"/>
      <c r="Z337" s="269"/>
      <c r="AA337" s="269" t="s">
        <v>5559</v>
      </c>
      <c r="AB337" s="269" t="s">
        <v>5559</v>
      </c>
      <c r="AC337" s="269" t="s">
        <v>5805</v>
      </c>
      <c r="AD337" s="269" t="s">
        <v>5559</v>
      </c>
      <c r="AE337" s="871">
        <v>0.33</v>
      </c>
      <c r="AF337" s="850">
        <f t="shared" si="42"/>
        <v>0.33</v>
      </c>
      <c r="AG337" s="850">
        <f t="shared" si="43"/>
        <v>0</v>
      </c>
      <c r="AH337" s="269"/>
      <c r="AI337" s="269"/>
      <c r="AJ337" s="269"/>
      <c r="AK337" s="269">
        <v>0.25890000000000002</v>
      </c>
      <c r="AL337" s="224">
        <v>0.78500000000000003</v>
      </c>
      <c r="AM337" s="224">
        <v>5.0000000000000001E-4</v>
      </c>
      <c r="AN337" s="269"/>
      <c r="AO337" s="269">
        <v>6.1100000000000002E-2</v>
      </c>
      <c r="AP337" s="224">
        <v>0.185</v>
      </c>
      <c r="AQ337" s="269"/>
      <c r="AR337" s="269">
        <v>0.01</v>
      </c>
      <c r="AS337" s="269">
        <v>0.03</v>
      </c>
      <c r="AT337" s="269"/>
      <c r="AU337" s="269"/>
      <c r="AV337" s="269"/>
      <c r="AW337" s="269"/>
      <c r="AX337" s="269"/>
      <c r="AY337" s="269" t="s">
        <v>451</v>
      </c>
      <c r="AZ337" s="269"/>
      <c r="BA337" s="269"/>
      <c r="BB337" s="269" t="s">
        <v>2258</v>
      </c>
      <c r="BC337" s="269" t="s">
        <v>451</v>
      </c>
      <c r="BD337" s="269" t="s">
        <v>451</v>
      </c>
      <c r="BE337" s="269">
        <v>3</v>
      </c>
      <c r="BF337" s="269">
        <v>1</v>
      </c>
      <c r="BG337" s="269">
        <v>1</v>
      </c>
      <c r="BH337" s="269"/>
      <c r="BI337" s="269"/>
      <c r="BJ337" s="269"/>
      <c r="BK337" s="269"/>
      <c r="BL337" s="269"/>
      <c r="BM337" s="269"/>
      <c r="BN337" s="269"/>
      <c r="BO337" s="269"/>
      <c r="BP337" s="269"/>
      <c r="BQ337" s="269"/>
      <c r="BR337" s="269">
        <v>1</v>
      </c>
      <c r="BS337" s="269"/>
      <c r="BT337" s="269"/>
      <c r="BU337" s="269"/>
      <c r="BV337" s="269"/>
      <c r="BW337" s="269"/>
      <c r="BX337" s="269"/>
      <c r="BY337" s="269"/>
      <c r="BZ337" s="269"/>
      <c r="CA337" s="269"/>
      <c r="CB337" s="269"/>
      <c r="CC337" s="269">
        <v>1</v>
      </c>
      <c r="CD337" s="855">
        <f t="shared" si="40"/>
        <v>1</v>
      </c>
      <c r="CE337" s="855">
        <f t="shared" si="41"/>
        <v>0</v>
      </c>
      <c r="CF337" s="269">
        <v>9.6000000000000002E-2</v>
      </c>
      <c r="CG337" s="269" t="s">
        <v>451</v>
      </c>
      <c r="CH337" s="269"/>
      <c r="CI337" s="269">
        <v>1</v>
      </c>
      <c r="CJ337" s="269">
        <v>9.6000000000000002E-2</v>
      </c>
      <c r="CK337" s="269" t="s">
        <v>6384</v>
      </c>
      <c r="CL337" s="269" t="s">
        <v>451</v>
      </c>
      <c r="CM337" s="269"/>
      <c r="CN337" s="269"/>
      <c r="CO337" s="269"/>
      <c r="CP337" s="269"/>
      <c r="CQ337" s="269"/>
      <c r="CR337" s="269" t="s">
        <v>451</v>
      </c>
      <c r="CS337" s="269"/>
      <c r="CT337" s="269"/>
      <c r="CU337" s="269" t="s">
        <v>457</v>
      </c>
      <c r="CV337" s="269" t="s">
        <v>6595</v>
      </c>
      <c r="CW337" s="269">
        <v>35</v>
      </c>
      <c r="CX337" s="269" t="s">
        <v>451</v>
      </c>
      <c r="CY337" s="269"/>
      <c r="CZ337" s="269"/>
      <c r="DA337" s="269" t="s">
        <v>451</v>
      </c>
      <c r="DB337" s="269"/>
      <c r="DC337" s="269"/>
      <c r="DD337" s="269" t="s">
        <v>451</v>
      </c>
      <c r="DE337" s="269"/>
      <c r="DF337" s="269"/>
      <c r="DG337" s="269" t="s">
        <v>451</v>
      </c>
      <c r="DH337" s="269"/>
      <c r="DI337" s="269"/>
      <c r="DJ337" s="269" t="s">
        <v>451</v>
      </c>
      <c r="DK337" s="269"/>
      <c r="DL337" s="269"/>
      <c r="DM337" s="269" t="s">
        <v>451</v>
      </c>
      <c r="DN337" s="269"/>
      <c r="DO337" s="269"/>
      <c r="DP337" s="269" t="s">
        <v>451</v>
      </c>
      <c r="DQ337" s="269"/>
      <c r="DR337" s="269"/>
      <c r="DS337" s="269" t="s">
        <v>457</v>
      </c>
      <c r="DT337" s="269" t="s">
        <v>6595</v>
      </c>
      <c r="DU337" s="269">
        <v>15</v>
      </c>
      <c r="DV337" s="269" t="s">
        <v>451</v>
      </c>
      <c r="DW337" s="269"/>
      <c r="DX337" s="269"/>
      <c r="DY337" s="269" t="s">
        <v>451</v>
      </c>
      <c r="DZ337" s="269"/>
      <c r="EA337" s="269"/>
      <c r="EB337" s="269" t="s">
        <v>451</v>
      </c>
      <c r="EC337" s="269"/>
      <c r="ED337" s="269"/>
      <c r="EE337" s="269" t="s">
        <v>451</v>
      </c>
      <c r="EF337" s="269"/>
      <c r="EG337" s="269"/>
      <c r="EH337" s="269" t="s">
        <v>451</v>
      </c>
      <c r="EI337" s="269"/>
      <c r="EJ337" s="269"/>
      <c r="EK337" s="269" t="s">
        <v>451</v>
      </c>
      <c r="EL337" s="269"/>
      <c r="EM337" s="269"/>
      <c r="EN337" s="269"/>
      <c r="EO337" s="269"/>
      <c r="EP337" s="269"/>
      <c r="EQ337" s="269" t="s">
        <v>451</v>
      </c>
      <c r="ER337" s="269" t="s">
        <v>451</v>
      </c>
      <c r="ES337" s="269" t="s">
        <v>451</v>
      </c>
      <c r="ET337" s="269" t="s">
        <v>7176</v>
      </c>
      <c r="EU337" s="269" t="s">
        <v>7235</v>
      </c>
      <c r="EV337" s="269" t="s">
        <v>2258</v>
      </c>
      <c r="EW337" s="269" t="s">
        <v>451</v>
      </c>
      <c r="EX337" s="269" t="s">
        <v>6546</v>
      </c>
      <c r="EY337" s="269">
        <v>2</v>
      </c>
      <c r="EZ337" s="269">
        <v>50</v>
      </c>
      <c r="FA337" s="269" t="s">
        <v>7723</v>
      </c>
      <c r="FB337" s="269">
        <v>83416421541</v>
      </c>
      <c r="FC337" s="269" t="s">
        <v>8196</v>
      </c>
      <c r="FD337" s="269" t="s">
        <v>2962</v>
      </c>
      <c r="FE337" s="269" t="s">
        <v>2963</v>
      </c>
      <c r="FF337" s="269" t="s">
        <v>2964</v>
      </c>
    </row>
    <row r="338" spans="5:162" ht="64" customHeight="1" x14ac:dyDescent="0.2">
      <c r="E338" s="1101" t="s">
        <v>8723</v>
      </c>
      <c r="F338" s="1101" t="s">
        <v>8688</v>
      </c>
      <c r="G338" s="847" t="s">
        <v>77</v>
      </c>
      <c r="H338" s="847" t="s">
        <v>165</v>
      </c>
      <c r="I338" s="280" t="s">
        <v>3661</v>
      </c>
      <c r="J338" s="269" t="s">
        <v>3893</v>
      </c>
      <c r="K338" s="269" t="s">
        <v>3893</v>
      </c>
      <c r="L338" s="269">
        <v>2019</v>
      </c>
      <c r="M338" s="870" t="s">
        <v>4085</v>
      </c>
      <c r="N338" s="870" t="s">
        <v>4181</v>
      </c>
      <c r="O338" s="269" t="s">
        <v>4352</v>
      </c>
      <c r="P338" s="269" t="s">
        <v>4545</v>
      </c>
      <c r="Q338" s="269"/>
      <c r="R338" s="269"/>
      <c r="S338" s="269" t="s">
        <v>5069</v>
      </c>
      <c r="T338" s="269" t="s">
        <v>5225</v>
      </c>
      <c r="U338" s="269"/>
      <c r="V338" s="269"/>
      <c r="W338" s="269"/>
      <c r="X338" s="269"/>
      <c r="Y338" s="269"/>
      <c r="Z338" s="269"/>
      <c r="AA338" s="269" t="s">
        <v>5560</v>
      </c>
      <c r="AB338" s="269" t="s">
        <v>5695</v>
      </c>
      <c r="AC338" s="269"/>
      <c r="AD338" s="269" t="s">
        <v>5695</v>
      </c>
      <c r="AE338" s="871">
        <v>13.8</v>
      </c>
      <c r="AF338" s="850">
        <f t="shared" si="42"/>
        <v>13.8</v>
      </c>
      <c r="AG338" s="850">
        <f t="shared" si="43"/>
        <v>0</v>
      </c>
      <c r="AH338" s="269"/>
      <c r="AI338" s="269"/>
      <c r="AJ338" s="269"/>
      <c r="AK338" s="269">
        <v>11.9</v>
      </c>
      <c r="AL338" s="224">
        <v>0.86299999999999999</v>
      </c>
      <c r="AM338" s="224">
        <v>1.03E-2</v>
      </c>
      <c r="AN338" s="269"/>
      <c r="AO338" s="269">
        <v>1.3</v>
      </c>
      <c r="AP338" s="224">
        <v>9.0999999999999998E-2</v>
      </c>
      <c r="AQ338" s="269"/>
      <c r="AR338" s="269">
        <v>0.6</v>
      </c>
      <c r="AS338" s="269">
        <v>4.4999999999999998E-2</v>
      </c>
      <c r="AT338" s="269"/>
      <c r="AU338" s="269"/>
      <c r="AV338" s="269"/>
      <c r="AW338" s="269"/>
      <c r="AX338" s="269"/>
      <c r="AY338" s="269" t="s">
        <v>457</v>
      </c>
      <c r="AZ338" s="269" t="s">
        <v>6053</v>
      </c>
      <c r="BA338" s="269"/>
      <c r="BB338" s="269">
        <v>0.5</v>
      </c>
      <c r="BC338" s="269">
        <v>16.8</v>
      </c>
      <c r="BD338" s="269">
        <v>0.02</v>
      </c>
      <c r="BE338" s="269">
        <v>40</v>
      </c>
      <c r="BF338" s="269">
        <v>19</v>
      </c>
      <c r="BG338" s="269">
        <v>17</v>
      </c>
      <c r="BH338" s="269">
        <v>1</v>
      </c>
      <c r="BI338" s="269">
        <v>16</v>
      </c>
      <c r="BJ338" s="269"/>
      <c r="BK338" s="269"/>
      <c r="BL338" s="269"/>
      <c r="BM338" s="269"/>
      <c r="BN338" s="269"/>
      <c r="BO338" s="269"/>
      <c r="BP338" s="269"/>
      <c r="BQ338" s="269"/>
      <c r="BR338" s="269"/>
      <c r="BS338" s="269"/>
      <c r="BT338" s="269"/>
      <c r="BU338" s="269"/>
      <c r="BV338" s="269"/>
      <c r="BW338" s="269"/>
      <c r="BX338" s="269"/>
      <c r="BY338" s="269"/>
      <c r="BZ338" s="269"/>
      <c r="CA338" s="269"/>
      <c r="CB338" s="269"/>
      <c r="CC338" s="269">
        <v>17</v>
      </c>
      <c r="CD338" s="855">
        <f t="shared" si="40"/>
        <v>17</v>
      </c>
      <c r="CE338" s="855">
        <f t="shared" si="41"/>
        <v>0</v>
      </c>
      <c r="CF338" s="269">
        <v>4.6689999999999996</v>
      </c>
      <c r="CG338" s="269" t="s">
        <v>6234</v>
      </c>
      <c r="CH338" s="269" t="s">
        <v>6277</v>
      </c>
      <c r="CI338" s="269">
        <v>18.3</v>
      </c>
      <c r="CJ338" s="269">
        <v>25.483000000000001</v>
      </c>
      <c r="CK338" s="269" t="s">
        <v>6385</v>
      </c>
      <c r="CL338" s="269" t="s">
        <v>451</v>
      </c>
      <c r="CM338" s="269" t="s">
        <v>451</v>
      </c>
      <c r="CN338" s="269" t="s">
        <v>451</v>
      </c>
      <c r="CO338" s="269" t="s">
        <v>451</v>
      </c>
      <c r="CP338" s="269" t="s">
        <v>451</v>
      </c>
      <c r="CQ338" s="269">
        <v>9</v>
      </c>
      <c r="CR338" s="269" t="s">
        <v>457</v>
      </c>
      <c r="CS338" s="269" t="s">
        <v>6508</v>
      </c>
      <c r="CT338" s="269">
        <v>1135</v>
      </c>
      <c r="CU338" s="269" t="s">
        <v>457</v>
      </c>
      <c r="CV338" s="269" t="s">
        <v>6596</v>
      </c>
      <c r="CW338" s="269">
        <v>678</v>
      </c>
      <c r="CX338" s="269" t="s">
        <v>451</v>
      </c>
      <c r="CY338" s="269" t="s">
        <v>451</v>
      </c>
      <c r="CZ338" s="269" t="s">
        <v>451</v>
      </c>
      <c r="DA338" s="269" t="s">
        <v>451</v>
      </c>
      <c r="DB338" s="269" t="s">
        <v>451</v>
      </c>
      <c r="DC338" s="269" t="s">
        <v>451</v>
      </c>
      <c r="DD338" s="269" t="s">
        <v>451</v>
      </c>
      <c r="DE338" s="269" t="s">
        <v>451</v>
      </c>
      <c r="DF338" s="269" t="s">
        <v>451</v>
      </c>
      <c r="DG338" s="269" t="s">
        <v>451</v>
      </c>
      <c r="DH338" s="269" t="s">
        <v>451</v>
      </c>
      <c r="DI338" s="269" t="s">
        <v>451</v>
      </c>
      <c r="DJ338" s="269" t="s">
        <v>451</v>
      </c>
      <c r="DK338" s="269" t="s">
        <v>451</v>
      </c>
      <c r="DL338" s="269" t="s">
        <v>451</v>
      </c>
      <c r="DM338" s="269" t="s">
        <v>451</v>
      </c>
      <c r="DN338" s="269" t="s">
        <v>451</v>
      </c>
      <c r="DO338" s="269" t="s">
        <v>451</v>
      </c>
      <c r="DP338" s="269" t="s">
        <v>451</v>
      </c>
      <c r="DQ338" s="269" t="s">
        <v>451</v>
      </c>
      <c r="DR338" s="269" t="s">
        <v>451</v>
      </c>
      <c r="DS338" s="269" t="s">
        <v>457</v>
      </c>
      <c r="DT338" s="269" t="s">
        <v>6795</v>
      </c>
      <c r="DU338" s="269">
        <v>552</v>
      </c>
      <c r="DV338" s="269" t="s">
        <v>451</v>
      </c>
      <c r="DW338" s="269" t="s">
        <v>451</v>
      </c>
      <c r="DX338" s="269" t="s">
        <v>451</v>
      </c>
      <c r="DY338" s="269" t="s">
        <v>451</v>
      </c>
      <c r="DZ338" s="269" t="s">
        <v>451</v>
      </c>
      <c r="EA338" s="269" t="s">
        <v>451</v>
      </c>
      <c r="EB338" s="269" t="s">
        <v>451</v>
      </c>
      <c r="EC338" s="269" t="s">
        <v>451</v>
      </c>
      <c r="ED338" s="269" t="s">
        <v>451</v>
      </c>
      <c r="EE338" s="269" t="s">
        <v>457</v>
      </c>
      <c r="EF338" s="269" t="s">
        <v>6795</v>
      </c>
      <c r="EG338" s="269">
        <v>9</v>
      </c>
      <c r="EH338" s="269" t="s">
        <v>451</v>
      </c>
      <c r="EI338" s="269" t="s">
        <v>451</v>
      </c>
      <c r="EJ338" s="269" t="s">
        <v>451</v>
      </c>
      <c r="EK338" s="269" t="s">
        <v>451</v>
      </c>
      <c r="EL338" s="269" t="s">
        <v>451</v>
      </c>
      <c r="EM338" s="269" t="s">
        <v>451</v>
      </c>
      <c r="EN338" s="269"/>
      <c r="EO338" s="269"/>
      <c r="EP338" s="269"/>
      <c r="EQ338" s="269" t="s">
        <v>457</v>
      </c>
      <c r="ER338" s="269" t="s">
        <v>6961</v>
      </c>
      <c r="ES338" s="269" t="s">
        <v>4545</v>
      </c>
      <c r="ET338" s="269" t="s">
        <v>7177</v>
      </c>
      <c r="EU338" s="269" t="s">
        <v>4545</v>
      </c>
      <c r="EV338" s="269" t="s">
        <v>7338</v>
      </c>
      <c r="EW338" s="269" t="s">
        <v>7412</v>
      </c>
      <c r="EX338" s="269" t="s">
        <v>7500</v>
      </c>
      <c r="EY338" s="269">
        <v>1</v>
      </c>
      <c r="EZ338" s="269">
        <v>30</v>
      </c>
      <c r="FA338" s="269" t="s">
        <v>7724</v>
      </c>
      <c r="FB338" s="269" t="s">
        <v>7951</v>
      </c>
      <c r="FC338" s="269" t="s">
        <v>8197</v>
      </c>
      <c r="FD338" s="269" t="s">
        <v>2962</v>
      </c>
      <c r="FE338" s="269" t="s">
        <v>2963</v>
      </c>
      <c r="FF338" s="269" t="s">
        <v>2964</v>
      </c>
    </row>
    <row r="339" spans="5:162" ht="49" customHeight="1" x14ac:dyDescent="0.2">
      <c r="E339" s="1101" t="s">
        <v>8717</v>
      </c>
      <c r="F339" s="1101" t="s">
        <v>8687</v>
      </c>
      <c r="G339" s="847" t="s">
        <v>78</v>
      </c>
      <c r="H339" s="847" t="s">
        <v>166</v>
      </c>
      <c r="I339" s="847"/>
      <c r="J339" s="834" t="s">
        <v>2731</v>
      </c>
      <c r="K339" s="834" t="s">
        <v>2732</v>
      </c>
      <c r="L339" s="848">
        <v>2015</v>
      </c>
      <c r="M339" s="849">
        <v>44176</v>
      </c>
      <c r="N339" s="849">
        <v>44531</v>
      </c>
      <c r="O339" s="834" t="s">
        <v>2733</v>
      </c>
      <c r="P339" s="834"/>
      <c r="Q339" s="834" t="s">
        <v>2734</v>
      </c>
      <c r="R339" s="877" t="s">
        <v>2735</v>
      </c>
      <c r="S339" s="834" t="s">
        <v>2736</v>
      </c>
      <c r="T339" s="877" t="s">
        <v>2737</v>
      </c>
      <c r="U339" s="834" t="s">
        <v>451</v>
      </c>
      <c r="V339" s="834" t="s">
        <v>481</v>
      </c>
      <c r="W339" s="899" t="s">
        <v>2738</v>
      </c>
      <c r="X339" s="877" t="s">
        <v>2739</v>
      </c>
      <c r="Y339" s="834" t="s">
        <v>2740</v>
      </c>
      <c r="Z339" s="877" t="s">
        <v>2741</v>
      </c>
      <c r="AA339" s="834" t="s">
        <v>2742</v>
      </c>
      <c r="AB339" s="834" t="s">
        <v>2742</v>
      </c>
      <c r="AC339" s="834" t="s">
        <v>2743</v>
      </c>
      <c r="AD339" s="834" t="s">
        <v>2744</v>
      </c>
      <c r="AE339" s="850">
        <f>SUM(AH339,AK339,AN339,AQ339,AT339)</f>
        <v>150.87700000000001</v>
      </c>
      <c r="AF339" s="850">
        <f t="shared" si="42"/>
        <v>150.87700000000001</v>
      </c>
      <c r="AG339" s="850">
        <f t="shared" si="43"/>
        <v>0</v>
      </c>
      <c r="AH339" s="850">
        <v>108.38800000000001</v>
      </c>
      <c r="AI339" s="851">
        <v>0.71840000000000004</v>
      </c>
      <c r="AJ339" s="851">
        <v>1.4E-3</v>
      </c>
      <c r="AK339" s="850">
        <v>21.742000000000001</v>
      </c>
      <c r="AL339" s="851">
        <v>0.14410000000000001</v>
      </c>
      <c r="AM339" s="851"/>
      <c r="AN339" s="850">
        <v>13.407</v>
      </c>
      <c r="AO339" s="850"/>
      <c r="AP339" s="851">
        <v>8.8900000000000007E-2</v>
      </c>
      <c r="AQ339" s="850">
        <v>7.34</v>
      </c>
      <c r="AR339" s="850"/>
      <c r="AS339" s="851">
        <v>4.8599999999999997E-2</v>
      </c>
      <c r="AT339" s="850"/>
      <c r="AU339" s="851" t="s">
        <v>481</v>
      </c>
      <c r="AV339" s="834" t="s">
        <v>481</v>
      </c>
      <c r="AW339" s="834" t="s">
        <v>481</v>
      </c>
      <c r="AX339" s="834" t="s">
        <v>481</v>
      </c>
      <c r="AY339" s="834" t="s">
        <v>457</v>
      </c>
      <c r="AZ339" s="834" t="s">
        <v>2745</v>
      </c>
      <c r="BA339" s="834" t="s">
        <v>2746</v>
      </c>
      <c r="BB339" s="834">
        <v>0.54700000000000004</v>
      </c>
      <c r="BC339" s="852">
        <v>80</v>
      </c>
      <c r="BD339" s="851">
        <v>1E-3</v>
      </c>
      <c r="BE339" s="853">
        <v>572</v>
      </c>
      <c r="BF339" s="853">
        <v>182</v>
      </c>
      <c r="BG339" s="853">
        <v>109</v>
      </c>
      <c r="BH339" s="853">
        <v>14</v>
      </c>
      <c r="BI339" s="853">
        <v>8</v>
      </c>
      <c r="BJ339" s="853"/>
      <c r="BK339" s="853">
        <v>1</v>
      </c>
      <c r="BL339" s="853"/>
      <c r="BM339" s="853"/>
      <c r="BN339" s="853">
        <v>6</v>
      </c>
      <c r="BO339" s="853">
        <v>36</v>
      </c>
      <c r="BP339" s="853">
        <v>7</v>
      </c>
      <c r="BQ339" s="853">
        <v>26</v>
      </c>
      <c r="BR339" s="853">
        <v>11</v>
      </c>
      <c r="BS339" s="853"/>
      <c r="BT339" s="853"/>
      <c r="BU339" s="853"/>
      <c r="BV339" s="853"/>
      <c r="BW339" s="853"/>
      <c r="BX339" s="853"/>
      <c r="BY339" s="853"/>
      <c r="BZ339" s="853"/>
      <c r="CA339" s="853"/>
      <c r="CB339" s="853"/>
      <c r="CC339" s="854">
        <f t="shared" si="38"/>
        <v>109</v>
      </c>
      <c r="CD339" s="855">
        <f t="shared" si="40"/>
        <v>109</v>
      </c>
      <c r="CE339" s="855">
        <f t="shared" si="41"/>
        <v>0</v>
      </c>
      <c r="CF339" s="850">
        <v>222.55199999999999</v>
      </c>
      <c r="CG339" s="834" t="s">
        <v>2747</v>
      </c>
      <c r="CH339" s="1081" t="s">
        <v>2737</v>
      </c>
      <c r="CI339" s="851">
        <v>0.1827</v>
      </c>
      <c r="CJ339" s="850">
        <v>1218.319</v>
      </c>
      <c r="CK339" s="1082" t="s">
        <v>2748</v>
      </c>
      <c r="CL339" s="834" t="s">
        <v>457</v>
      </c>
      <c r="CM339" s="834" t="s">
        <v>2749</v>
      </c>
      <c r="CN339" s="834" t="s">
        <v>2750</v>
      </c>
      <c r="CO339" s="853">
        <v>3</v>
      </c>
      <c r="CP339" s="853" t="s">
        <v>451</v>
      </c>
      <c r="CQ339" s="853" t="s">
        <v>451</v>
      </c>
      <c r="CR339" s="834" t="s">
        <v>451</v>
      </c>
      <c r="CS339" s="834"/>
      <c r="CT339" s="853"/>
      <c r="CU339" s="834" t="s">
        <v>457</v>
      </c>
      <c r="CV339" s="834" t="s">
        <v>2751</v>
      </c>
      <c r="CW339" s="853">
        <v>50505</v>
      </c>
      <c r="CX339" s="853" t="s">
        <v>451</v>
      </c>
      <c r="CY339" s="853"/>
      <c r="CZ339" s="853"/>
      <c r="DA339" s="853" t="s">
        <v>451</v>
      </c>
      <c r="DB339" s="853"/>
      <c r="DC339" s="853"/>
      <c r="DD339" s="834" t="s">
        <v>451</v>
      </c>
      <c r="DE339" s="834"/>
      <c r="DF339" s="853"/>
      <c r="DG339" s="834" t="s">
        <v>451</v>
      </c>
      <c r="DH339" s="834"/>
      <c r="DI339" s="853"/>
      <c r="DJ339" s="834" t="s">
        <v>451</v>
      </c>
      <c r="DK339" s="834"/>
      <c r="DL339" s="853"/>
      <c r="DM339" s="834" t="s">
        <v>451</v>
      </c>
      <c r="DN339" s="834"/>
      <c r="DO339" s="853"/>
      <c r="DP339" s="834" t="s">
        <v>451</v>
      </c>
      <c r="DQ339" s="834"/>
      <c r="DR339" s="853"/>
      <c r="DS339" s="834" t="s">
        <v>451</v>
      </c>
      <c r="DT339" s="834"/>
      <c r="DU339" s="853"/>
      <c r="DV339" s="853" t="s">
        <v>451</v>
      </c>
      <c r="DW339" s="853"/>
      <c r="DX339" s="853"/>
      <c r="DY339" s="834" t="s">
        <v>451</v>
      </c>
      <c r="DZ339" s="834"/>
      <c r="EA339" s="853"/>
      <c r="EB339" s="834" t="s">
        <v>451</v>
      </c>
      <c r="EC339" s="834"/>
      <c r="ED339" s="853"/>
      <c r="EE339" s="834" t="s">
        <v>457</v>
      </c>
      <c r="EF339" s="834" t="s">
        <v>2752</v>
      </c>
      <c r="EG339" s="853">
        <v>18</v>
      </c>
      <c r="EH339" s="853" t="s">
        <v>451</v>
      </c>
      <c r="EI339" s="853"/>
      <c r="EJ339" s="853"/>
      <c r="EK339" s="834" t="s">
        <v>451</v>
      </c>
      <c r="EL339" s="834"/>
      <c r="EM339" s="853"/>
      <c r="EN339" s="863">
        <v>1</v>
      </c>
      <c r="EO339" s="834" t="s">
        <v>2753</v>
      </c>
      <c r="EP339" s="856">
        <v>139</v>
      </c>
      <c r="EQ339" s="834" t="s">
        <v>2754</v>
      </c>
      <c r="ER339" s="834" t="s">
        <v>2755</v>
      </c>
      <c r="ES339" s="834"/>
      <c r="ET339" s="877" t="s">
        <v>2756</v>
      </c>
      <c r="EU339" s="877" t="s">
        <v>2757</v>
      </c>
      <c r="EV339" s="834" t="s">
        <v>2758</v>
      </c>
      <c r="EW339" s="834" t="s">
        <v>2759</v>
      </c>
      <c r="EX339" s="834" t="s">
        <v>2760</v>
      </c>
      <c r="EY339" s="834">
        <v>11</v>
      </c>
      <c r="EZ339" s="834">
        <v>569</v>
      </c>
      <c r="FA339" s="834" t="s">
        <v>2761</v>
      </c>
      <c r="FB339" s="834" t="s">
        <v>2762</v>
      </c>
      <c r="FC339" s="877" t="s">
        <v>2763</v>
      </c>
      <c r="FD339" s="834" t="s">
        <v>2764</v>
      </c>
      <c r="FE339" s="834" t="s">
        <v>2765</v>
      </c>
      <c r="FF339" s="877" t="s">
        <v>2766</v>
      </c>
    </row>
    <row r="340" spans="5:162" ht="47" customHeight="1" x14ac:dyDescent="0.2">
      <c r="E340" s="1101" t="s">
        <v>8719</v>
      </c>
      <c r="F340" s="1101" t="s">
        <v>8687</v>
      </c>
      <c r="G340" s="847" t="s">
        <v>78</v>
      </c>
      <c r="H340" s="847" t="s">
        <v>166</v>
      </c>
      <c r="I340" s="847"/>
      <c r="J340" s="833" t="s">
        <v>2767</v>
      </c>
      <c r="K340" s="833" t="s">
        <v>481</v>
      </c>
      <c r="L340" s="833">
        <v>2020</v>
      </c>
      <c r="M340" s="1083">
        <v>44197</v>
      </c>
      <c r="N340" s="1083">
        <v>44561</v>
      </c>
      <c r="O340" s="833" t="s">
        <v>2767</v>
      </c>
      <c r="P340" s="833"/>
      <c r="Q340" s="833" t="s">
        <v>2768</v>
      </c>
      <c r="R340" s="833" t="s">
        <v>2769</v>
      </c>
      <c r="S340" s="833" t="s">
        <v>451</v>
      </c>
      <c r="T340" s="833"/>
      <c r="U340" s="833" t="s">
        <v>451</v>
      </c>
      <c r="V340" s="833"/>
      <c r="W340" s="833" t="s">
        <v>451</v>
      </c>
      <c r="X340" s="833"/>
      <c r="Y340" s="833" t="s">
        <v>451</v>
      </c>
      <c r="Z340" s="833"/>
      <c r="AA340" s="833" t="s">
        <v>2770</v>
      </c>
      <c r="AB340" s="833" t="s">
        <v>2770</v>
      </c>
      <c r="AC340" s="833" t="s">
        <v>553</v>
      </c>
      <c r="AD340" s="833" t="s">
        <v>2771</v>
      </c>
      <c r="AE340" s="924">
        <v>554.05999999999995</v>
      </c>
      <c r="AF340" s="850">
        <f t="shared" si="42"/>
        <v>554.05999999999995</v>
      </c>
      <c r="AG340" s="850">
        <f t="shared" si="43"/>
        <v>0</v>
      </c>
      <c r="AH340" s="833">
        <v>40.01</v>
      </c>
      <c r="AI340" s="830" t="s">
        <v>2772</v>
      </c>
      <c r="AJ340" s="830"/>
      <c r="AK340" s="833">
        <v>8.17</v>
      </c>
      <c r="AL340" s="830" t="s">
        <v>2773</v>
      </c>
      <c r="AM340" s="830"/>
      <c r="AN340" s="833">
        <v>49.31</v>
      </c>
      <c r="AO340" s="833"/>
      <c r="AP340" s="830">
        <v>0.09</v>
      </c>
      <c r="AQ340" s="924"/>
      <c r="AR340" s="924"/>
      <c r="AS340" s="926"/>
      <c r="AT340" s="833">
        <v>456.57</v>
      </c>
      <c r="AU340" s="833">
        <v>0.82</v>
      </c>
      <c r="AV340" s="833" t="s">
        <v>2774</v>
      </c>
      <c r="AW340" s="833" t="s">
        <v>488</v>
      </c>
      <c r="AX340" s="833" t="s">
        <v>2770</v>
      </c>
      <c r="AY340" s="833" t="s">
        <v>2775</v>
      </c>
      <c r="AZ340" s="833" t="s">
        <v>2776</v>
      </c>
      <c r="BA340" s="833" t="s">
        <v>2777</v>
      </c>
      <c r="BB340" s="833" t="s">
        <v>481</v>
      </c>
      <c r="BC340" s="833">
        <v>163.76</v>
      </c>
      <c r="BD340" s="833">
        <v>0.28000000000000003</v>
      </c>
      <c r="BE340" s="928">
        <v>474</v>
      </c>
      <c r="BF340" s="928">
        <v>474</v>
      </c>
      <c r="BG340" s="928">
        <v>249</v>
      </c>
      <c r="BH340" s="928">
        <v>3</v>
      </c>
      <c r="BI340" s="928">
        <v>1</v>
      </c>
      <c r="BJ340" s="928">
        <v>44</v>
      </c>
      <c r="BK340" s="928" t="s">
        <v>481</v>
      </c>
      <c r="BL340" s="928" t="s">
        <v>481</v>
      </c>
      <c r="BM340" s="928">
        <v>20</v>
      </c>
      <c r="BN340" s="928" t="s">
        <v>481</v>
      </c>
      <c r="BO340" s="928" t="s">
        <v>481</v>
      </c>
      <c r="BP340" s="928">
        <v>22</v>
      </c>
      <c r="BQ340" s="928" t="s">
        <v>481</v>
      </c>
      <c r="BR340" s="928">
        <v>25</v>
      </c>
      <c r="BS340" s="928">
        <v>48</v>
      </c>
      <c r="BT340" s="928" t="s">
        <v>481</v>
      </c>
      <c r="BU340" s="928">
        <v>49</v>
      </c>
      <c r="BV340" s="928" t="s">
        <v>481</v>
      </c>
      <c r="BW340" s="928">
        <v>16</v>
      </c>
      <c r="BX340" s="928" t="s">
        <v>481</v>
      </c>
      <c r="BY340" s="928" t="s">
        <v>481</v>
      </c>
      <c r="BZ340" s="928" t="s">
        <v>481</v>
      </c>
      <c r="CA340" s="928" t="s">
        <v>481</v>
      </c>
      <c r="CB340" s="928">
        <v>21</v>
      </c>
      <c r="CC340" s="929">
        <f t="shared" si="38"/>
        <v>249</v>
      </c>
      <c r="CD340" s="855">
        <f t="shared" si="40"/>
        <v>249</v>
      </c>
      <c r="CE340" s="855">
        <f t="shared" si="41"/>
        <v>0</v>
      </c>
      <c r="CF340" s="924">
        <v>256.02800000000002</v>
      </c>
      <c r="CG340" s="833" t="s">
        <v>2778</v>
      </c>
      <c r="CH340" s="926" t="s">
        <v>2748</v>
      </c>
      <c r="CI340" s="926">
        <v>2.0999999999999999E-3</v>
      </c>
      <c r="CJ340" s="924">
        <v>1218.319</v>
      </c>
      <c r="CK340" s="926" t="s">
        <v>2748</v>
      </c>
      <c r="CL340" s="833" t="s">
        <v>451</v>
      </c>
      <c r="CM340" s="833"/>
      <c r="CN340" s="833"/>
      <c r="CO340" s="928"/>
      <c r="CP340" s="928"/>
      <c r="CQ340" s="928">
        <v>3</v>
      </c>
      <c r="CR340" s="833" t="s">
        <v>451</v>
      </c>
      <c r="CS340" s="833"/>
      <c r="CT340" s="928"/>
      <c r="CU340" s="833" t="s">
        <v>2775</v>
      </c>
      <c r="CV340" s="833" t="s">
        <v>2779</v>
      </c>
      <c r="CW340" s="928">
        <v>256028</v>
      </c>
      <c r="CX340" s="928" t="s">
        <v>451</v>
      </c>
      <c r="CY340" s="928"/>
      <c r="CZ340" s="928"/>
      <c r="DA340" s="928" t="s">
        <v>451</v>
      </c>
      <c r="DB340" s="928"/>
      <c r="DC340" s="928"/>
      <c r="DD340" s="833" t="s">
        <v>451</v>
      </c>
      <c r="DE340" s="833"/>
      <c r="DF340" s="928"/>
      <c r="DG340" s="833" t="s">
        <v>451</v>
      </c>
      <c r="DH340" s="833"/>
      <c r="DI340" s="928"/>
      <c r="DJ340" s="833" t="s">
        <v>451</v>
      </c>
      <c r="DK340" s="833"/>
      <c r="DL340" s="928"/>
      <c r="DM340" s="833" t="s">
        <v>451</v>
      </c>
      <c r="DN340" s="833"/>
      <c r="DO340" s="928"/>
      <c r="DP340" s="833" t="s">
        <v>451</v>
      </c>
      <c r="DQ340" s="833"/>
      <c r="DR340" s="928"/>
      <c r="DS340" s="833" t="s">
        <v>2775</v>
      </c>
      <c r="DT340" s="833" t="s">
        <v>2779</v>
      </c>
      <c r="DU340" s="928">
        <v>256028</v>
      </c>
      <c r="DV340" s="928" t="s">
        <v>451</v>
      </c>
      <c r="DW340" s="928"/>
      <c r="DX340" s="928"/>
      <c r="DY340" s="833" t="s">
        <v>451</v>
      </c>
      <c r="DZ340" s="833"/>
      <c r="EA340" s="928"/>
      <c r="EB340" s="833" t="s">
        <v>451</v>
      </c>
      <c r="EC340" s="833"/>
      <c r="ED340" s="928"/>
      <c r="EE340" s="833" t="s">
        <v>451</v>
      </c>
      <c r="EF340" s="833"/>
      <c r="EG340" s="928"/>
      <c r="EH340" s="928" t="s">
        <v>451</v>
      </c>
      <c r="EI340" s="928"/>
      <c r="EJ340" s="928"/>
      <c r="EK340" s="833"/>
      <c r="EL340" s="833"/>
      <c r="EM340" s="928"/>
      <c r="EN340" s="833"/>
      <c r="EO340" s="833" t="s">
        <v>2780</v>
      </c>
      <c r="EP340" s="925" t="s">
        <v>2781</v>
      </c>
      <c r="EQ340" s="833" t="s">
        <v>451</v>
      </c>
      <c r="ER340" s="833"/>
      <c r="ES340" s="833" t="s">
        <v>451</v>
      </c>
      <c r="ET340" s="833"/>
      <c r="EU340" s="833"/>
      <c r="EV340" s="833"/>
      <c r="EW340" s="833"/>
      <c r="EX340" s="833" t="s">
        <v>2782</v>
      </c>
      <c r="EY340" s="833" t="s">
        <v>2783</v>
      </c>
      <c r="EZ340" s="833">
        <v>87</v>
      </c>
      <c r="FA340" s="833" t="s">
        <v>2784</v>
      </c>
      <c r="FB340" s="833" t="s">
        <v>2785</v>
      </c>
      <c r="FC340" s="833" t="s">
        <v>2786</v>
      </c>
      <c r="FD340" s="833" t="s">
        <v>2784</v>
      </c>
      <c r="FE340" s="833" t="s">
        <v>2785</v>
      </c>
      <c r="FF340" s="833" t="s">
        <v>2786</v>
      </c>
    </row>
    <row r="341" spans="5:162" ht="64" customHeight="1" x14ac:dyDescent="0.2">
      <c r="E341" s="1101" t="s">
        <v>8718</v>
      </c>
      <c r="F341" s="1101" t="s">
        <v>8687</v>
      </c>
      <c r="G341" s="847" t="s">
        <v>78</v>
      </c>
      <c r="H341" s="847" t="s">
        <v>166</v>
      </c>
      <c r="I341" s="847"/>
      <c r="J341" s="833" t="s">
        <v>2787</v>
      </c>
      <c r="K341" s="833" t="s">
        <v>2788</v>
      </c>
      <c r="L341" s="840">
        <v>2017</v>
      </c>
      <c r="M341" s="923" t="s">
        <v>2789</v>
      </c>
      <c r="N341" s="923" t="s">
        <v>2790</v>
      </c>
      <c r="O341" s="833" t="s">
        <v>2791</v>
      </c>
      <c r="P341" s="833"/>
      <c r="Q341" s="833" t="s">
        <v>2787</v>
      </c>
      <c r="R341" s="1084" t="s">
        <v>2792</v>
      </c>
      <c r="S341" s="833" t="s">
        <v>2181</v>
      </c>
      <c r="T341" s="833" t="s">
        <v>2181</v>
      </c>
      <c r="U341" s="833" t="s">
        <v>2181</v>
      </c>
      <c r="V341" s="833" t="s">
        <v>2181</v>
      </c>
      <c r="W341" s="833" t="s">
        <v>2181</v>
      </c>
      <c r="X341" s="833" t="s">
        <v>2181</v>
      </c>
      <c r="Y341" s="833" t="s">
        <v>2181</v>
      </c>
      <c r="Z341" s="833"/>
      <c r="AA341" s="833" t="s">
        <v>2793</v>
      </c>
      <c r="AB341" s="833" t="s">
        <v>2794</v>
      </c>
      <c r="AC341" s="833" t="s">
        <v>2012</v>
      </c>
      <c r="AD341" s="833" t="s">
        <v>2795</v>
      </c>
      <c r="AE341" s="924">
        <f>SUM(AH341,AK341,AN341,AQ341,AT341)</f>
        <v>789.41572999999994</v>
      </c>
      <c r="AF341" s="850">
        <f t="shared" si="42"/>
        <v>789.41572999999994</v>
      </c>
      <c r="AG341" s="850">
        <f t="shared" si="43"/>
        <v>0</v>
      </c>
      <c r="AH341" s="1000">
        <v>264.40363000000002</v>
      </c>
      <c r="AI341" s="926">
        <v>0.33400000000000002</v>
      </c>
      <c r="AJ341" s="926">
        <v>3.5000000000000001E-3</v>
      </c>
      <c r="AK341" s="924">
        <v>46.450499999999998</v>
      </c>
      <c r="AL341" s="926">
        <v>6.2E-2</v>
      </c>
      <c r="AM341" s="926"/>
      <c r="AN341" s="924"/>
      <c r="AO341" s="924"/>
      <c r="AP341" s="926" t="s">
        <v>2181</v>
      </c>
      <c r="AQ341" s="924"/>
      <c r="AR341" s="924"/>
      <c r="AS341" s="926" t="s">
        <v>2181</v>
      </c>
      <c r="AT341" s="924">
        <v>478.5616</v>
      </c>
      <c r="AU341" s="1085">
        <v>0.60599999999999998</v>
      </c>
      <c r="AV341" s="833" t="s">
        <v>2796</v>
      </c>
      <c r="AW341" s="833" t="s">
        <v>881</v>
      </c>
      <c r="AX341" s="833" t="s">
        <v>2797</v>
      </c>
      <c r="AY341" s="833" t="s">
        <v>451</v>
      </c>
      <c r="AZ341" s="833"/>
      <c r="BA341" s="833"/>
      <c r="BB341" s="833"/>
      <c r="BC341" s="933">
        <v>79.919700000000006</v>
      </c>
      <c r="BD341" s="926">
        <v>0.16300000000000001</v>
      </c>
      <c r="BE341" s="928">
        <v>17</v>
      </c>
      <c r="BF341" s="928">
        <v>17</v>
      </c>
      <c r="BG341" s="928">
        <v>17</v>
      </c>
      <c r="BH341" s="928"/>
      <c r="BI341" s="928"/>
      <c r="BJ341" s="928"/>
      <c r="BK341" s="928"/>
      <c r="BL341" s="928"/>
      <c r="BM341" s="928"/>
      <c r="BN341" s="928"/>
      <c r="BO341" s="928"/>
      <c r="BP341" s="928"/>
      <c r="BQ341" s="928">
        <v>127</v>
      </c>
      <c r="BR341" s="928"/>
      <c r="BS341" s="928">
        <v>24</v>
      </c>
      <c r="BT341" s="928"/>
      <c r="BU341" s="928"/>
      <c r="BV341" s="928"/>
      <c r="BW341" s="928"/>
      <c r="BX341" s="928"/>
      <c r="BY341" s="928"/>
      <c r="BZ341" s="928"/>
      <c r="CA341" s="928"/>
      <c r="CB341" s="928"/>
      <c r="CC341" s="929">
        <f t="shared" si="38"/>
        <v>151</v>
      </c>
      <c r="CD341" s="855">
        <f t="shared" si="40"/>
        <v>151</v>
      </c>
      <c r="CE341" s="855">
        <f t="shared" si="41"/>
        <v>0</v>
      </c>
      <c r="CF341" s="924">
        <v>290</v>
      </c>
      <c r="CG341" s="833" t="s">
        <v>2798</v>
      </c>
      <c r="CH341" s="833" t="s">
        <v>2799</v>
      </c>
      <c r="CI341" s="926">
        <v>0.156</v>
      </c>
      <c r="CJ341" s="924">
        <v>1218.319</v>
      </c>
      <c r="CK341" s="1086" t="s">
        <v>2800</v>
      </c>
      <c r="CL341" s="833" t="s">
        <v>451</v>
      </c>
      <c r="CM341" s="833"/>
      <c r="CN341" s="833"/>
      <c r="CO341" s="833"/>
      <c r="CP341" s="928"/>
      <c r="CQ341" s="928">
        <v>11</v>
      </c>
      <c r="CR341" s="833" t="s">
        <v>489</v>
      </c>
      <c r="CS341" s="833" t="s">
        <v>838</v>
      </c>
      <c r="CT341" s="1000">
        <v>62076</v>
      </c>
      <c r="CU341" s="833" t="s">
        <v>489</v>
      </c>
      <c r="CV341" s="833" t="s">
        <v>838</v>
      </c>
      <c r="CW341" s="1000">
        <v>62076</v>
      </c>
      <c r="CX341" s="928" t="s">
        <v>451</v>
      </c>
      <c r="CY341" s="928"/>
      <c r="CZ341" s="928"/>
      <c r="DA341" s="928" t="s">
        <v>451</v>
      </c>
      <c r="DB341" s="928"/>
      <c r="DC341" s="928"/>
      <c r="DD341" s="833" t="s">
        <v>451</v>
      </c>
      <c r="DE341" s="833"/>
      <c r="DF341" s="928"/>
      <c r="DG341" s="833" t="s">
        <v>451</v>
      </c>
      <c r="DH341" s="833"/>
      <c r="DI341" s="928"/>
      <c r="DJ341" s="833" t="s">
        <v>451</v>
      </c>
      <c r="DK341" s="833"/>
      <c r="DL341" s="928"/>
      <c r="DM341" s="833"/>
      <c r="DN341" s="833"/>
      <c r="DO341" s="928"/>
      <c r="DP341" s="833" t="s">
        <v>457</v>
      </c>
      <c r="DQ341" s="1084" t="s">
        <v>2801</v>
      </c>
      <c r="DR341" s="1000">
        <v>62076</v>
      </c>
      <c r="DS341" s="833" t="s">
        <v>451</v>
      </c>
      <c r="DT341" s="833"/>
      <c r="DU341" s="833"/>
      <c r="DV341" s="928" t="s">
        <v>451</v>
      </c>
      <c r="DW341" s="928"/>
      <c r="DX341" s="928"/>
      <c r="DY341" s="833" t="s">
        <v>451</v>
      </c>
      <c r="DZ341" s="928"/>
      <c r="EA341" s="928"/>
      <c r="EB341" s="833" t="s">
        <v>451</v>
      </c>
      <c r="EC341" s="928"/>
      <c r="ED341" s="928"/>
      <c r="EE341" s="833" t="s">
        <v>457</v>
      </c>
      <c r="EF341" s="928" t="s">
        <v>2802</v>
      </c>
      <c r="EG341" s="928"/>
      <c r="EH341" s="928" t="s">
        <v>457</v>
      </c>
      <c r="EI341" s="928" t="s">
        <v>2802</v>
      </c>
      <c r="EJ341" s="928"/>
      <c r="EK341" s="833" t="s">
        <v>451</v>
      </c>
      <c r="EL341" s="833"/>
      <c r="EM341" s="928"/>
      <c r="EN341" s="931" t="s">
        <v>2803</v>
      </c>
      <c r="EO341" s="931" t="s">
        <v>2181</v>
      </c>
      <c r="EP341" s="925">
        <v>24</v>
      </c>
      <c r="EQ341" s="833" t="s">
        <v>451</v>
      </c>
      <c r="ER341" s="833"/>
      <c r="ES341" s="833" t="s">
        <v>2804</v>
      </c>
      <c r="ET341" s="1084" t="s">
        <v>2805</v>
      </c>
      <c r="EU341" s="1084" t="s">
        <v>2806</v>
      </c>
      <c r="EV341" s="833" t="s">
        <v>2807</v>
      </c>
      <c r="EW341" s="1084" t="s">
        <v>2806</v>
      </c>
      <c r="EX341" s="833" t="s">
        <v>451</v>
      </c>
      <c r="EY341" s="833"/>
      <c r="EZ341" s="833"/>
      <c r="FA341" s="833" t="s">
        <v>2808</v>
      </c>
      <c r="FB341" s="833" t="s">
        <v>2809</v>
      </c>
      <c r="FC341" s="1084" t="s">
        <v>2810</v>
      </c>
      <c r="FD341" s="833" t="s">
        <v>2808</v>
      </c>
      <c r="FE341" s="833" t="s">
        <v>2809</v>
      </c>
      <c r="FF341" s="1084" t="s">
        <v>2810</v>
      </c>
    </row>
    <row r="342" spans="5:162" ht="64" customHeight="1" x14ac:dyDescent="0.2">
      <c r="E342" s="1101" t="s">
        <v>8723</v>
      </c>
      <c r="F342" s="1101" t="s">
        <v>8688</v>
      </c>
      <c r="G342" s="950" t="s">
        <v>78</v>
      </c>
      <c r="H342" s="847" t="s">
        <v>166</v>
      </c>
      <c r="I342" s="1087" t="s">
        <v>3662</v>
      </c>
      <c r="J342" s="280" t="s">
        <v>3894</v>
      </c>
      <c r="K342" s="280" t="s">
        <v>3894</v>
      </c>
      <c r="L342" s="280">
        <v>2021</v>
      </c>
      <c r="M342" s="868" t="s">
        <v>4086</v>
      </c>
      <c r="N342" s="868" t="s">
        <v>852</v>
      </c>
      <c r="O342" s="280"/>
      <c r="P342" s="280"/>
      <c r="Q342" s="280" t="s">
        <v>4744</v>
      </c>
      <c r="R342" s="280" t="s">
        <v>4895</v>
      </c>
      <c r="S342" s="280"/>
      <c r="T342" s="280"/>
      <c r="U342" s="280"/>
      <c r="V342" s="280"/>
      <c r="W342" s="280"/>
      <c r="X342" s="280"/>
      <c r="Y342" s="280"/>
      <c r="Z342" s="280"/>
      <c r="AA342" s="280" t="s">
        <v>5561</v>
      </c>
      <c r="AB342" s="280" t="s">
        <v>5696</v>
      </c>
      <c r="AC342" s="280" t="s">
        <v>5806</v>
      </c>
      <c r="AD342" s="280" t="s">
        <v>5951</v>
      </c>
      <c r="AE342" s="861">
        <f>SUM(AK342,AN342,AO342,AQ342:AR342)</f>
        <v>35.9</v>
      </c>
      <c r="AF342" s="850">
        <f t="shared" si="42"/>
        <v>35.9</v>
      </c>
      <c r="AG342" s="850">
        <f t="shared" si="43"/>
        <v>0</v>
      </c>
      <c r="AH342" s="973"/>
      <c r="AI342" s="973"/>
      <c r="AJ342" s="973"/>
      <c r="AK342" s="280">
        <v>29.533999999999999</v>
      </c>
      <c r="AL342" s="869">
        <v>0.90200000000000002</v>
      </c>
      <c r="AM342" s="869">
        <v>2.0999999999999999E-3</v>
      </c>
      <c r="AN342" s="280">
        <v>2.298</v>
      </c>
      <c r="AO342" s="280">
        <v>2.298</v>
      </c>
      <c r="AP342" s="869">
        <v>7.0300000000000001E-2</v>
      </c>
      <c r="AQ342" s="280">
        <v>0.88500000000000001</v>
      </c>
      <c r="AR342" s="280">
        <v>0.88500000000000001</v>
      </c>
      <c r="AS342" s="869">
        <v>2.75E-2</v>
      </c>
      <c r="AT342" s="869"/>
      <c r="AU342" s="869"/>
      <c r="AV342" s="869"/>
      <c r="AW342" s="869"/>
      <c r="AX342" s="869"/>
      <c r="AY342" s="280" t="s">
        <v>489</v>
      </c>
      <c r="AZ342" s="280" t="s">
        <v>6054</v>
      </c>
      <c r="BA342" s="280" t="s">
        <v>6100</v>
      </c>
      <c r="BB342" s="869">
        <v>0</v>
      </c>
      <c r="BC342" s="973">
        <v>32</v>
      </c>
      <c r="BD342" s="869">
        <v>2.2000000000000001E-3</v>
      </c>
      <c r="BE342" s="280">
        <v>54</v>
      </c>
      <c r="BF342" s="280">
        <v>49</v>
      </c>
      <c r="BG342" s="280">
        <v>19</v>
      </c>
      <c r="BH342" s="280">
        <v>0</v>
      </c>
      <c r="BI342" s="280">
        <v>0</v>
      </c>
      <c r="BJ342" s="280">
        <v>2</v>
      </c>
      <c r="BK342" s="280">
        <v>0</v>
      </c>
      <c r="BL342" s="280">
        <v>0</v>
      </c>
      <c r="BM342" s="280">
        <v>0</v>
      </c>
      <c r="BN342" s="280">
        <v>1</v>
      </c>
      <c r="BO342" s="280">
        <v>2</v>
      </c>
      <c r="BP342" s="280">
        <v>0</v>
      </c>
      <c r="BQ342" s="280">
        <v>0</v>
      </c>
      <c r="BR342" s="280">
        <v>0</v>
      </c>
      <c r="BS342" s="280">
        <v>14</v>
      </c>
      <c r="BT342" s="280">
        <v>0</v>
      </c>
      <c r="BU342" s="280">
        <v>0</v>
      </c>
      <c r="BV342" s="280">
        <v>0</v>
      </c>
      <c r="BW342" s="280">
        <v>0</v>
      </c>
      <c r="BX342" s="280">
        <v>0</v>
      </c>
      <c r="BY342" s="280">
        <v>0</v>
      </c>
      <c r="BZ342" s="280">
        <v>0</v>
      </c>
      <c r="CA342" s="280">
        <v>0</v>
      </c>
      <c r="CB342" s="280">
        <v>0</v>
      </c>
      <c r="CC342" s="280">
        <f>SUM(BH342:CB342)</f>
        <v>19</v>
      </c>
      <c r="CD342" s="855">
        <f t="shared" si="40"/>
        <v>19</v>
      </c>
      <c r="CE342" s="855">
        <f t="shared" si="41"/>
        <v>0</v>
      </c>
      <c r="CF342" s="280">
        <v>600</v>
      </c>
      <c r="CG342" s="280" t="s">
        <v>492</v>
      </c>
      <c r="CH342" s="280"/>
      <c r="CI342" s="869">
        <v>0.92600000000000005</v>
      </c>
      <c r="CJ342" s="280">
        <v>647.79999999999995</v>
      </c>
      <c r="CK342" s="280" t="s">
        <v>6386</v>
      </c>
      <c r="CL342" s="280" t="s">
        <v>492</v>
      </c>
      <c r="CM342" s="280"/>
      <c r="CN342" s="280"/>
      <c r="CO342" s="280"/>
      <c r="CP342" s="280"/>
      <c r="CQ342" s="280">
        <v>11</v>
      </c>
      <c r="CR342" s="280" t="s">
        <v>492</v>
      </c>
      <c r="CS342" s="280"/>
      <c r="CT342" s="280"/>
      <c r="CU342" s="280" t="s">
        <v>489</v>
      </c>
      <c r="CV342" s="280" t="s">
        <v>4895</v>
      </c>
      <c r="CW342" s="280" t="s">
        <v>6622</v>
      </c>
      <c r="CX342" s="280" t="s">
        <v>489</v>
      </c>
      <c r="CY342" s="280" t="s">
        <v>4895</v>
      </c>
      <c r="CZ342" s="280" t="s">
        <v>6622</v>
      </c>
      <c r="DA342" s="280" t="s">
        <v>492</v>
      </c>
      <c r="DB342" s="280"/>
      <c r="DC342" s="280"/>
      <c r="DD342" s="280" t="s">
        <v>492</v>
      </c>
      <c r="DE342" s="280"/>
      <c r="DF342" s="280"/>
      <c r="DG342" s="280" t="s">
        <v>492</v>
      </c>
      <c r="DH342" s="280"/>
      <c r="DI342" s="280"/>
      <c r="DJ342" s="280" t="s">
        <v>492</v>
      </c>
      <c r="DK342" s="280"/>
      <c r="DL342" s="280"/>
      <c r="DM342" s="280" t="s">
        <v>492</v>
      </c>
      <c r="DN342" s="280"/>
      <c r="DO342" s="280"/>
      <c r="DP342" s="280" t="s">
        <v>492</v>
      </c>
      <c r="DQ342" s="280"/>
      <c r="DR342" s="280"/>
      <c r="DS342" s="280" t="s">
        <v>492</v>
      </c>
      <c r="DT342" s="280"/>
      <c r="DU342" s="280"/>
      <c r="DV342" s="280" t="s">
        <v>492</v>
      </c>
      <c r="DW342" s="280"/>
      <c r="DX342" s="280"/>
      <c r="DY342" s="280" t="s">
        <v>492</v>
      </c>
      <c r="DZ342" s="280"/>
      <c r="EA342" s="280"/>
      <c r="EB342" s="280" t="s">
        <v>492</v>
      </c>
      <c r="EC342" s="280"/>
      <c r="ED342" s="280"/>
      <c r="EE342" s="280" t="s">
        <v>492</v>
      </c>
      <c r="EF342" s="280"/>
      <c r="EG342" s="280"/>
      <c r="EH342" s="280" t="s">
        <v>489</v>
      </c>
      <c r="EI342" s="280" t="s">
        <v>6906</v>
      </c>
      <c r="EJ342" s="280">
        <v>12</v>
      </c>
      <c r="EK342" s="280" t="s">
        <v>492</v>
      </c>
      <c r="EL342" s="280"/>
      <c r="EM342" s="280"/>
      <c r="EN342" s="280"/>
      <c r="EO342" s="280"/>
      <c r="EP342" s="280"/>
      <c r="EQ342" s="280" t="s">
        <v>492</v>
      </c>
      <c r="ER342" s="280"/>
      <c r="ES342" s="280" t="s">
        <v>7048</v>
      </c>
      <c r="ET342" s="280" t="s">
        <v>492</v>
      </c>
      <c r="EU342" s="280" t="s">
        <v>492</v>
      </c>
      <c r="EV342" s="280" t="s">
        <v>7339</v>
      </c>
      <c r="EW342" s="280" t="s">
        <v>492</v>
      </c>
      <c r="EX342" s="280" t="s">
        <v>492</v>
      </c>
      <c r="EY342" s="280"/>
      <c r="EZ342" s="280"/>
      <c r="FA342" s="280" t="s">
        <v>7725</v>
      </c>
      <c r="FB342" s="280" t="s">
        <v>7952</v>
      </c>
      <c r="FC342" s="280" t="s">
        <v>8198</v>
      </c>
      <c r="FD342" s="280" t="s">
        <v>8294</v>
      </c>
      <c r="FE342" s="280" t="s">
        <v>8337</v>
      </c>
      <c r="FF342" s="280" t="s">
        <v>8381</v>
      </c>
    </row>
    <row r="343" spans="5:162" ht="64" customHeight="1" x14ac:dyDescent="0.2">
      <c r="E343" s="1101" t="s">
        <v>8717</v>
      </c>
      <c r="F343" s="1101" t="s">
        <v>8688</v>
      </c>
      <c r="G343" s="950" t="s">
        <v>78</v>
      </c>
      <c r="H343" s="847" t="s">
        <v>166</v>
      </c>
      <c r="I343" s="1087" t="s">
        <v>3663</v>
      </c>
      <c r="J343" s="280" t="s">
        <v>3895</v>
      </c>
      <c r="K343" s="280" t="s">
        <v>3969</v>
      </c>
      <c r="L343" s="280">
        <v>2019</v>
      </c>
      <c r="M343" s="868" t="s">
        <v>4001</v>
      </c>
      <c r="N343" s="868" t="s">
        <v>4182</v>
      </c>
      <c r="O343" s="280" t="s">
        <v>4353</v>
      </c>
      <c r="P343" s="280" t="s">
        <v>4546</v>
      </c>
      <c r="Q343" s="280"/>
      <c r="R343" s="280"/>
      <c r="S343" s="280" t="s">
        <v>5070</v>
      </c>
      <c r="T343" s="280" t="s">
        <v>5226</v>
      </c>
      <c r="U343" s="280"/>
      <c r="V343" s="280"/>
      <c r="W343" s="280"/>
      <c r="X343" s="280"/>
      <c r="Y343" s="280"/>
      <c r="Z343" s="280"/>
      <c r="AA343" s="280" t="s">
        <v>5562</v>
      </c>
      <c r="AB343" s="280" t="s">
        <v>5697</v>
      </c>
      <c r="AC343" s="280" t="s">
        <v>5807</v>
      </c>
      <c r="AD343" s="280" t="s">
        <v>5952</v>
      </c>
      <c r="AE343" s="861">
        <v>0.5</v>
      </c>
      <c r="AF343" s="850">
        <f t="shared" si="42"/>
        <v>0.5</v>
      </c>
      <c r="AG343" s="850">
        <f t="shared" si="43"/>
        <v>0</v>
      </c>
      <c r="AH343" s="973"/>
      <c r="AI343" s="973"/>
      <c r="AJ343" s="973"/>
      <c r="AK343" s="973">
        <v>0.5</v>
      </c>
      <c r="AL343" s="869">
        <v>1</v>
      </c>
      <c r="AM343" s="869">
        <v>5.9999999999999995E-4</v>
      </c>
      <c r="AN343" s="280">
        <v>0</v>
      </c>
      <c r="AO343" s="280"/>
      <c r="AP343" s="280"/>
      <c r="AQ343" s="280">
        <v>0</v>
      </c>
      <c r="AR343" s="280"/>
      <c r="AS343" s="280"/>
      <c r="AT343" s="280"/>
      <c r="AU343" s="280"/>
      <c r="AV343" s="280"/>
      <c r="AW343" s="280"/>
      <c r="AX343" s="280"/>
      <c r="AY343" s="280" t="s">
        <v>492</v>
      </c>
      <c r="AZ343" s="280"/>
      <c r="BA343" s="280"/>
      <c r="BB343" s="280"/>
      <c r="BC343" s="973">
        <v>0.5</v>
      </c>
      <c r="BD343" s="869">
        <v>5.0000000000000001E-4</v>
      </c>
      <c r="BE343" s="280">
        <v>3</v>
      </c>
      <c r="BF343" s="280">
        <v>3</v>
      </c>
      <c r="BG343" s="280">
        <v>1</v>
      </c>
      <c r="BH343" s="280"/>
      <c r="BI343" s="280"/>
      <c r="BJ343" s="280"/>
      <c r="BK343" s="280"/>
      <c r="BL343" s="280"/>
      <c r="BM343" s="280"/>
      <c r="BN343" s="280">
        <v>1</v>
      </c>
      <c r="BO343" s="280"/>
      <c r="BP343" s="280"/>
      <c r="BQ343" s="280"/>
      <c r="BR343" s="280"/>
      <c r="BS343" s="280"/>
      <c r="BT343" s="280"/>
      <c r="BU343" s="280"/>
      <c r="BV343" s="280"/>
      <c r="BW343" s="280"/>
      <c r="BX343" s="280"/>
      <c r="BY343" s="280"/>
      <c r="BZ343" s="280"/>
      <c r="CA343" s="280"/>
      <c r="CB343" s="280"/>
      <c r="CC343" s="280">
        <v>1</v>
      </c>
      <c r="CD343" s="855">
        <f t="shared" si="40"/>
        <v>1</v>
      </c>
      <c r="CE343" s="855">
        <f t="shared" si="41"/>
        <v>0</v>
      </c>
      <c r="CF343" s="280">
        <v>0.125</v>
      </c>
      <c r="CG343" s="280"/>
      <c r="CH343" s="280"/>
      <c r="CI343" s="223">
        <v>2.0080000000000001E-2</v>
      </c>
      <c r="CJ343" s="280">
        <v>6.226</v>
      </c>
      <c r="CK343" s="280" t="s">
        <v>2748</v>
      </c>
      <c r="CL343" s="280" t="s">
        <v>492</v>
      </c>
      <c r="CM343" s="280"/>
      <c r="CN343" s="280"/>
      <c r="CO343" s="280"/>
      <c r="CP343" s="280"/>
      <c r="CQ343" s="280">
        <v>4</v>
      </c>
      <c r="CR343" s="280" t="s">
        <v>492</v>
      </c>
      <c r="CS343" s="280"/>
      <c r="CT343" s="280"/>
      <c r="CU343" s="280" t="s">
        <v>489</v>
      </c>
      <c r="CV343" s="280" t="s">
        <v>1554</v>
      </c>
      <c r="CW343" s="280">
        <v>23</v>
      </c>
      <c r="CX343" s="280" t="s">
        <v>492</v>
      </c>
      <c r="CY343" s="280"/>
      <c r="CZ343" s="280"/>
      <c r="DA343" s="280" t="s">
        <v>492</v>
      </c>
      <c r="DB343" s="280"/>
      <c r="DC343" s="280"/>
      <c r="DD343" s="280" t="s">
        <v>492</v>
      </c>
      <c r="DE343" s="280"/>
      <c r="DF343" s="280"/>
      <c r="DG343" s="280" t="s">
        <v>492</v>
      </c>
      <c r="DH343" s="280"/>
      <c r="DI343" s="280"/>
      <c r="DJ343" s="280" t="s">
        <v>492</v>
      </c>
      <c r="DK343" s="280"/>
      <c r="DL343" s="280"/>
      <c r="DM343" s="280" t="s">
        <v>492</v>
      </c>
      <c r="DN343" s="280"/>
      <c r="DO343" s="280"/>
      <c r="DP343" s="280" t="s">
        <v>492</v>
      </c>
      <c r="DQ343" s="280"/>
      <c r="DR343" s="280"/>
      <c r="DS343" s="280"/>
      <c r="DT343" s="280"/>
      <c r="DU343" s="280"/>
      <c r="DV343" s="280" t="s">
        <v>492</v>
      </c>
      <c r="DW343" s="280"/>
      <c r="DX343" s="280"/>
      <c r="DY343" s="280" t="s">
        <v>492</v>
      </c>
      <c r="DZ343" s="280"/>
      <c r="EA343" s="280"/>
      <c r="EB343" s="280" t="s">
        <v>489</v>
      </c>
      <c r="EC343" s="280" t="s">
        <v>2505</v>
      </c>
      <c r="ED343" s="280">
        <v>5</v>
      </c>
      <c r="EE343" s="280" t="s">
        <v>492</v>
      </c>
      <c r="EF343" s="280"/>
      <c r="EG343" s="280"/>
      <c r="EH343" s="280" t="s">
        <v>492</v>
      </c>
      <c r="EI343" s="280"/>
      <c r="EJ343" s="280"/>
      <c r="EK343" s="280" t="s">
        <v>492</v>
      </c>
      <c r="EL343" s="280"/>
      <c r="EM343" s="280"/>
      <c r="EN343" s="280"/>
      <c r="EO343" s="280"/>
      <c r="EP343" s="280"/>
      <c r="EQ343" s="280" t="s">
        <v>492</v>
      </c>
      <c r="ER343" s="280"/>
      <c r="ES343" s="280" t="s">
        <v>4546</v>
      </c>
      <c r="ET343" s="280"/>
      <c r="EU343" s="280"/>
      <c r="EV343" s="280" t="s">
        <v>7340</v>
      </c>
      <c r="EW343" s="280"/>
      <c r="EX343" s="280" t="s">
        <v>7501</v>
      </c>
      <c r="EY343" s="280">
        <v>2</v>
      </c>
      <c r="EZ343" s="280">
        <v>50</v>
      </c>
      <c r="FA343" s="280" t="s">
        <v>7726</v>
      </c>
      <c r="FB343" s="280" t="s">
        <v>7953</v>
      </c>
      <c r="FC343" s="280" t="s">
        <v>8199</v>
      </c>
      <c r="FD343" s="280" t="s">
        <v>8294</v>
      </c>
      <c r="FE343" s="280" t="s">
        <v>8337</v>
      </c>
      <c r="FF343" s="280" t="s">
        <v>8381</v>
      </c>
    </row>
    <row r="344" spans="5:162" ht="64" customHeight="1" x14ac:dyDescent="0.2">
      <c r="E344" s="1101" t="s">
        <v>8717</v>
      </c>
      <c r="F344" s="1101" t="s">
        <v>8688</v>
      </c>
      <c r="G344" s="847" t="s">
        <v>78</v>
      </c>
      <c r="H344" s="847" t="s">
        <v>166</v>
      </c>
      <c r="I344" s="847" t="s">
        <v>3664</v>
      </c>
      <c r="J344" s="280" t="s">
        <v>1402</v>
      </c>
      <c r="K344" s="280" t="s">
        <v>1402</v>
      </c>
      <c r="L344" s="280">
        <v>2017</v>
      </c>
      <c r="M344" s="247">
        <v>43976</v>
      </c>
      <c r="N344" s="247">
        <v>44154</v>
      </c>
      <c r="O344" s="280" t="s">
        <v>4354</v>
      </c>
      <c r="P344" s="280" t="s">
        <v>4547</v>
      </c>
      <c r="Q344" s="280"/>
      <c r="R344" s="280"/>
      <c r="S344" s="280"/>
      <c r="T344" s="280"/>
      <c r="U344" s="280"/>
      <c r="V344" s="280"/>
      <c r="W344" s="280"/>
      <c r="X344" s="280"/>
      <c r="Y344" s="280"/>
      <c r="Z344" s="280"/>
      <c r="AA344" s="280" t="s">
        <v>5563</v>
      </c>
      <c r="AB344" s="280" t="s">
        <v>5563</v>
      </c>
      <c r="AC344" s="280" t="s">
        <v>5733</v>
      </c>
      <c r="AD344" s="280" t="s">
        <v>5563</v>
      </c>
      <c r="AE344" s="861">
        <v>0.12</v>
      </c>
      <c r="AF344" s="850">
        <f t="shared" si="42"/>
        <v>0.12</v>
      </c>
      <c r="AG344" s="850">
        <f t="shared" si="43"/>
        <v>0</v>
      </c>
      <c r="AH344" s="973"/>
      <c r="AI344" s="973"/>
      <c r="AJ344" s="973"/>
      <c r="AK344" s="973">
        <v>0.12</v>
      </c>
      <c r="AL344" s="869">
        <v>1</v>
      </c>
      <c r="AM344" s="869">
        <v>1</v>
      </c>
      <c r="AN344" s="280">
        <v>0</v>
      </c>
      <c r="AO344" s="280"/>
      <c r="AP344" s="280"/>
      <c r="AQ344" s="280">
        <v>0</v>
      </c>
      <c r="AR344" s="280"/>
      <c r="AS344" s="280"/>
      <c r="AT344" s="280"/>
      <c r="AU344" s="280"/>
      <c r="AV344" s="280"/>
      <c r="AW344" s="280"/>
      <c r="AX344" s="280"/>
      <c r="AY344" s="280" t="s">
        <v>492</v>
      </c>
      <c r="AZ344" s="280"/>
      <c r="BA344" s="280"/>
      <c r="BB344" s="280"/>
      <c r="BC344" s="973">
        <v>0.1</v>
      </c>
      <c r="BD344" s="869">
        <v>8.9999999999999993E-3</v>
      </c>
      <c r="BE344" s="280">
        <v>2</v>
      </c>
      <c r="BF344" s="280">
        <v>1</v>
      </c>
      <c r="BG344" s="280">
        <v>1</v>
      </c>
      <c r="BH344" s="280"/>
      <c r="BI344" s="280"/>
      <c r="BJ344" s="280"/>
      <c r="BK344" s="280"/>
      <c r="BL344" s="280"/>
      <c r="BM344" s="280"/>
      <c r="BN344" s="280"/>
      <c r="BO344" s="280"/>
      <c r="BP344" s="280"/>
      <c r="BQ344" s="280"/>
      <c r="BR344" s="280"/>
      <c r="BS344" s="280">
        <v>1</v>
      </c>
      <c r="BT344" s="280"/>
      <c r="BU344" s="280"/>
      <c r="BV344" s="280"/>
      <c r="BW344" s="280"/>
      <c r="BX344" s="280"/>
      <c r="BY344" s="280"/>
      <c r="BZ344" s="280"/>
      <c r="CA344" s="280"/>
      <c r="CB344" s="280"/>
      <c r="CC344" s="280">
        <v>1</v>
      </c>
      <c r="CD344" s="855">
        <f t="shared" si="40"/>
        <v>1</v>
      </c>
      <c r="CE344" s="855">
        <f t="shared" si="41"/>
        <v>0</v>
      </c>
      <c r="CF344" s="280">
        <v>1.615</v>
      </c>
      <c r="CG344" s="280"/>
      <c r="CH344" s="280"/>
      <c r="CI344" s="223">
        <f>CF344/CJ344</f>
        <v>0.9653317393903168</v>
      </c>
      <c r="CJ344" s="280">
        <v>1.673</v>
      </c>
      <c r="CK344" s="280" t="s">
        <v>6387</v>
      </c>
      <c r="CL344" s="280" t="s">
        <v>492</v>
      </c>
      <c r="CM344" s="280"/>
      <c r="CN344" s="280"/>
      <c r="CO344" s="280"/>
      <c r="CP344" s="280"/>
      <c r="CQ344" s="280">
        <v>1</v>
      </c>
      <c r="CR344" s="280" t="s">
        <v>492</v>
      </c>
      <c r="CS344" s="280"/>
      <c r="CT344" s="280"/>
      <c r="CU344" s="280" t="s">
        <v>489</v>
      </c>
      <c r="CV344" s="280" t="s">
        <v>2505</v>
      </c>
      <c r="CW344" s="280">
        <v>15</v>
      </c>
      <c r="CX344" s="280" t="s">
        <v>492</v>
      </c>
      <c r="CY344" s="280"/>
      <c r="CZ344" s="280"/>
      <c r="DA344" s="280" t="s">
        <v>492</v>
      </c>
      <c r="DB344" s="280"/>
      <c r="DC344" s="280"/>
      <c r="DD344" s="280" t="s">
        <v>492</v>
      </c>
      <c r="DE344" s="280"/>
      <c r="DF344" s="280"/>
      <c r="DG344" s="280" t="s">
        <v>492</v>
      </c>
      <c r="DH344" s="280"/>
      <c r="DI344" s="280"/>
      <c r="DJ344" s="280" t="s">
        <v>492</v>
      </c>
      <c r="DK344" s="280"/>
      <c r="DL344" s="280"/>
      <c r="DM344" s="280" t="s">
        <v>492</v>
      </c>
      <c r="DN344" s="280"/>
      <c r="DO344" s="280"/>
      <c r="DP344" s="280" t="s">
        <v>492</v>
      </c>
      <c r="DQ344" s="280"/>
      <c r="DR344" s="280"/>
      <c r="DS344" s="280" t="s">
        <v>489</v>
      </c>
      <c r="DT344" s="280" t="s">
        <v>2505</v>
      </c>
      <c r="DU344" s="280">
        <v>15</v>
      </c>
      <c r="DV344" s="280" t="s">
        <v>492</v>
      </c>
      <c r="DW344" s="280"/>
      <c r="DX344" s="280"/>
      <c r="DY344" s="280" t="s">
        <v>492</v>
      </c>
      <c r="DZ344" s="280"/>
      <c r="EA344" s="280"/>
      <c r="EB344" s="280" t="s">
        <v>492</v>
      </c>
      <c r="EC344" s="280"/>
      <c r="ED344" s="280"/>
      <c r="EE344" s="280" t="s">
        <v>492</v>
      </c>
      <c r="EF344" s="280"/>
      <c r="EG344" s="280"/>
      <c r="EH344" s="280" t="s">
        <v>492</v>
      </c>
      <c r="EI344" s="280"/>
      <c r="EJ344" s="280"/>
      <c r="EK344" s="280" t="s">
        <v>492</v>
      </c>
      <c r="EL344" s="280"/>
      <c r="EM344" s="280"/>
      <c r="EN344" s="280"/>
      <c r="EO344" s="280"/>
      <c r="EP344" s="280"/>
      <c r="EQ344" s="280" t="s">
        <v>492</v>
      </c>
      <c r="ER344" s="280"/>
      <c r="ES344" s="280" t="s">
        <v>4547</v>
      </c>
      <c r="ET344" s="280"/>
      <c r="EU344" s="280"/>
      <c r="EV344" s="280" t="s">
        <v>7341</v>
      </c>
      <c r="EW344" s="280"/>
      <c r="EX344" s="280" t="s">
        <v>492</v>
      </c>
      <c r="EY344" s="280"/>
      <c r="EZ344" s="280"/>
      <c r="FA344" s="280" t="s">
        <v>7727</v>
      </c>
      <c r="FB344" s="280" t="s">
        <v>7954</v>
      </c>
      <c r="FC344" s="280" t="s">
        <v>8200</v>
      </c>
      <c r="FD344" s="280" t="s">
        <v>8294</v>
      </c>
      <c r="FE344" s="280" t="s">
        <v>8337</v>
      </c>
      <c r="FF344" s="280" t="s">
        <v>8381</v>
      </c>
    </row>
    <row r="345" spans="5:162" ht="64" customHeight="1" x14ac:dyDescent="0.2">
      <c r="E345" s="1101" t="s">
        <v>8717</v>
      </c>
      <c r="F345" s="1101" t="s">
        <v>8688</v>
      </c>
      <c r="G345" s="847" t="s">
        <v>78</v>
      </c>
      <c r="H345" s="847" t="s">
        <v>166</v>
      </c>
      <c r="I345" s="847" t="s">
        <v>3665</v>
      </c>
      <c r="J345" s="280" t="s">
        <v>1402</v>
      </c>
      <c r="K345" s="280" t="s">
        <v>1402</v>
      </c>
      <c r="L345" s="280">
        <v>2016</v>
      </c>
      <c r="M345" s="868" t="s">
        <v>4087</v>
      </c>
      <c r="N345" s="868" t="s">
        <v>4181</v>
      </c>
      <c r="O345" s="280" t="s">
        <v>4355</v>
      </c>
      <c r="P345" s="280" t="s">
        <v>4548</v>
      </c>
      <c r="Q345" s="280"/>
      <c r="R345" s="280"/>
      <c r="S345" s="280"/>
      <c r="T345" s="280"/>
      <c r="U345" s="280"/>
      <c r="V345" s="280"/>
      <c r="W345" s="280"/>
      <c r="X345" s="280"/>
      <c r="Y345" s="280"/>
      <c r="Z345" s="280"/>
      <c r="AA345" s="280" t="s">
        <v>5564</v>
      </c>
      <c r="AB345" s="280" t="s">
        <v>5698</v>
      </c>
      <c r="AC345" s="280" t="s">
        <v>5808</v>
      </c>
      <c r="AD345" s="280" t="s">
        <v>5953</v>
      </c>
      <c r="AE345" s="861">
        <v>0.19900000000000001</v>
      </c>
      <c r="AF345" s="850">
        <f t="shared" si="42"/>
        <v>0.19900000000000001</v>
      </c>
      <c r="AG345" s="850">
        <f t="shared" si="43"/>
        <v>0</v>
      </c>
      <c r="AH345" s="280"/>
      <c r="AI345" s="280"/>
      <c r="AJ345" s="280"/>
      <c r="AK345" s="280">
        <v>0.19900000000000001</v>
      </c>
      <c r="AL345" s="869">
        <v>1</v>
      </c>
      <c r="AM345" s="869">
        <v>1E-4</v>
      </c>
      <c r="AN345" s="280">
        <v>0</v>
      </c>
      <c r="AO345" s="280"/>
      <c r="AP345" s="280"/>
      <c r="AQ345" s="280">
        <v>0</v>
      </c>
      <c r="AR345" s="280"/>
      <c r="AS345" s="280"/>
      <c r="AT345" s="280"/>
      <c r="AU345" s="280"/>
      <c r="AV345" s="280"/>
      <c r="AW345" s="280"/>
      <c r="AX345" s="280"/>
      <c r="AY345" s="280" t="s">
        <v>492</v>
      </c>
      <c r="AZ345" s="280"/>
      <c r="BA345" s="280"/>
      <c r="BB345" s="280"/>
      <c r="BC345" s="897">
        <v>0</v>
      </c>
      <c r="BD345" s="280"/>
      <c r="BE345" s="280">
        <v>2</v>
      </c>
      <c r="BF345" s="280">
        <v>1</v>
      </c>
      <c r="BG345" s="280">
        <v>1</v>
      </c>
      <c r="BH345" s="280"/>
      <c r="BI345" s="280"/>
      <c r="BJ345" s="280"/>
      <c r="BK345" s="280"/>
      <c r="BL345" s="280"/>
      <c r="BM345" s="280">
        <v>1</v>
      </c>
      <c r="BN345" s="280"/>
      <c r="BO345" s="280"/>
      <c r="BP345" s="280"/>
      <c r="BQ345" s="280"/>
      <c r="BR345" s="280"/>
      <c r="BS345" s="280"/>
      <c r="BT345" s="280"/>
      <c r="BU345" s="280"/>
      <c r="BV345" s="280"/>
      <c r="BW345" s="280"/>
      <c r="BX345" s="280"/>
      <c r="BY345" s="280"/>
      <c r="BZ345" s="280"/>
      <c r="CA345" s="280"/>
      <c r="CB345" s="280"/>
      <c r="CC345" s="280">
        <v>1</v>
      </c>
      <c r="CD345" s="855">
        <f t="shared" si="40"/>
        <v>1</v>
      </c>
      <c r="CE345" s="855">
        <f t="shared" si="41"/>
        <v>0</v>
      </c>
      <c r="CF345" s="973">
        <v>0.4</v>
      </c>
      <c r="CG345" s="280"/>
      <c r="CH345" s="280" t="s">
        <v>6278</v>
      </c>
      <c r="CI345" s="223">
        <f>CF345/CJ345</f>
        <v>5.4054054054054057E-2</v>
      </c>
      <c r="CJ345" s="973">
        <v>7.4</v>
      </c>
      <c r="CK345" s="280" t="s">
        <v>2748</v>
      </c>
      <c r="CL345" s="280" t="s">
        <v>492</v>
      </c>
      <c r="CM345" s="280"/>
      <c r="CN345" s="280"/>
      <c r="CO345" s="280"/>
      <c r="CP345" s="280"/>
      <c r="CQ345" s="280"/>
      <c r="CR345" s="280" t="s">
        <v>492</v>
      </c>
      <c r="CS345" s="280"/>
      <c r="CT345" s="280"/>
      <c r="CU345" s="280" t="s">
        <v>489</v>
      </c>
      <c r="CV345" s="280" t="s">
        <v>1554</v>
      </c>
      <c r="CW345" s="280">
        <v>39</v>
      </c>
      <c r="CX345" s="280" t="s">
        <v>492</v>
      </c>
      <c r="CY345" s="280"/>
      <c r="CZ345" s="280"/>
      <c r="DA345" s="280" t="s">
        <v>492</v>
      </c>
      <c r="DB345" s="280"/>
      <c r="DC345" s="280"/>
      <c r="DD345" s="280" t="s">
        <v>492</v>
      </c>
      <c r="DE345" s="280"/>
      <c r="DF345" s="280"/>
      <c r="DG345" s="280" t="s">
        <v>492</v>
      </c>
      <c r="DH345" s="280"/>
      <c r="DI345" s="280"/>
      <c r="DJ345" s="280" t="s">
        <v>492</v>
      </c>
      <c r="DK345" s="280"/>
      <c r="DL345" s="280"/>
      <c r="DM345" s="280" t="s">
        <v>492</v>
      </c>
      <c r="DN345" s="280"/>
      <c r="DO345" s="280"/>
      <c r="DP345" s="280" t="s">
        <v>492</v>
      </c>
      <c r="DQ345" s="280"/>
      <c r="DR345" s="280"/>
      <c r="DS345" s="280" t="s">
        <v>492</v>
      </c>
      <c r="DT345" s="280"/>
      <c r="DU345" s="280"/>
      <c r="DV345" s="280" t="s">
        <v>492</v>
      </c>
      <c r="DW345" s="280"/>
      <c r="DX345" s="280"/>
      <c r="DY345" s="280" t="s">
        <v>492</v>
      </c>
      <c r="DZ345" s="280"/>
      <c r="EA345" s="280"/>
      <c r="EB345" s="280" t="s">
        <v>489</v>
      </c>
      <c r="EC345" s="280" t="s">
        <v>6816</v>
      </c>
      <c r="ED345" s="280">
        <v>39</v>
      </c>
      <c r="EE345" s="280" t="s">
        <v>492</v>
      </c>
      <c r="EF345" s="280"/>
      <c r="EG345" s="280"/>
      <c r="EH345" s="280" t="s">
        <v>492</v>
      </c>
      <c r="EI345" s="280"/>
      <c r="EJ345" s="280"/>
      <c r="EK345" s="280" t="s">
        <v>492</v>
      </c>
      <c r="EL345" s="280"/>
      <c r="EM345" s="280"/>
      <c r="EN345" s="280"/>
      <c r="EO345" s="280"/>
      <c r="EP345" s="280"/>
      <c r="EQ345" s="280" t="s">
        <v>492</v>
      </c>
      <c r="ER345" s="280"/>
      <c r="ES345" s="280" t="s">
        <v>7049</v>
      </c>
      <c r="ET345" s="280" t="s">
        <v>7178</v>
      </c>
      <c r="EU345" s="280" t="s">
        <v>492</v>
      </c>
      <c r="EV345" s="280"/>
      <c r="EW345" s="280"/>
      <c r="EX345" s="280"/>
      <c r="EY345" s="280"/>
      <c r="EZ345" s="280"/>
      <c r="FA345" s="280" t="s">
        <v>7728</v>
      </c>
      <c r="FB345" s="280" t="s">
        <v>7955</v>
      </c>
      <c r="FC345" s="280" t="s">
        <v>8201</v>
      </c>
      <c r="FD345" s="280" t="s">
        <v>8294</v>
      </c>
      <c r="FE345" s="280" t="s">
        <v>8337</v>
      </c>
      <c r="FF345" s="280" t="s">
        <v>8381</v>
      </c>
    </row>
    <row r="346" spans="5:162" ht="64" customHeight="1" x14ac:dyDescent="0.2">
      <c r="E346" s="1101" t="s">
        <v>8717</v>
      </c>
      <c r="F346" s="1101" t="s">
        <v>8688</v>
      </c>
      <c r="G346" s="847" t="s">
        <v>78</v>
      </c>
      <c r="H346" s="847" t="s">
        <v>166</v>
      </c>
      <c r="I346" s="847" t="s">
        <v>3666</v>
      </c>
      <c r="J346" s="280" t="s">
        <v>1780</v>
      </c>
      <c r="K346" s="280" t="s">
        <v>1780</v>
      </c>
      <c r="L346" s="280">
        <v>2019</v>
      </c>
      <c r="M346" s="868" t="s">
        <v>4088</v>
      </c>
      <c r="N346" s="868" t="s">
        <v>4183</v>
      </c>
      <c r="O346" s="280" t="s">
        <v>4356</v>
      </c>
      <c r="P346" s="280" t="s">
        <v>4549</v>
      </c>
      <c r="Q346" s="280"/>
      <c r="R346" s="280"/>
      <c r="S346" s="280"/>
      <c r="T346" s="280"/>
      <c r="U346" s="280"/>
      <c r="V346" s="280"/>
      <c r="W346" s="280"/>
      <c r="X346" s="280"/>
      <c r="Y346" s="280"/>
      <c r="Z346" s="280"/>
      <c r="AA346" s="280" t="s">
        <v>5565</v>
      </c>
      <c r="AB346" s="280" t="s">
        <v>5565</v>
      </c>
      <c r="AC346" s="280" t="s">
        <v>814</v>
      </c>
      <c r="AD346" s="280" t="s">
        <v>5954</v>
      </c>
      <c r="AE346" s="861">
        <v>0.5</v>
      </c>
      <c r="AF346" s="850">
        <f t="shared" si="42"/>
        <v>0.5</v>
      </c>
      <c r="AG346" s="850">
        <f t="shared" si="43"/>
        <v>0</v>
      </c>
      <c r="AH346" s="973"/>
      <c r="AI346" s="973"/>
      <c r="AJ346" s="973"/>
      <c r="AK346" s="973">
        <v>0.5</v>
      </c>
      <c r="AL346" s="869">
        <v>1</v>
      </c>
      <c r="AM346" s="869">
        <v>5.0000000000000001E-4</v>
      </c>
      <c r="AN346" s="280">
        <v>0</v>
      </c>
      <c r="AO346" s="280"/>
      <c r="AP346" s="280"/>
      <c r="AQ346" s="280">
        <v>0</v>
      </c>
      <c r="AR346" s="280"/>
      <c r="AS346" s="280"/>
      <c r="AT346" s="280"/>
      <c r="AU346" s="280"/>
      <c r="AV346" s="280"/>
      <c r="AW346" s="280"/>
      <c r="AX346" s="280"/>
      <c r="AY346" s="280" t="s">
        <v>492</v>
      </c>
      <c r="AZ346" s="280"/>
      <c r="BA346" s="280"/>
      <c r="BB346" s="280"/>
      <c r="BC346" s="973">
        <v>0.5</v>
      </c>
      <c r="BD346" s="851">
        <v>5.0000000000000001E-4</v>
      </c>
      <c r="BE346" s="280">
        <v>1</v>
      </c>
      <c r="BF346" s="280">
        <v>1</v>
      </c>
      <c r="BG346" s="280">
        <v>1</v>
      </c>
      <c r="BH346" s="280"/>
      <c r="BI346" s="280"/>
      <c r="BJ346" s="280"/>
      <c r="BK346" s="280"/>
      <c r="BL346" s="280"/>
      <c r="BM346" s="280"/>
      <c r="BN346" s="280"/>
      <c r="BO346" s="280"/>
      <c r="BP346" s="280"/>
      <c r="BQ346" s="280"/>
      <c r="BR346" s="280">
        <v>1</v>
      </c>
      <c r="BS346" s="280"/>
      <c r="BT346" s="280"/>
      <c r="BU346" s="280"/>
      <c r="BV346" s="280"/>
      <c r="BW346" s="280"/>
      <c r="BX346" s="280"/>
      <c r="BY346" s="280"/>
      <c r="BZ346" s="280"/>
      <c r="CA346" s="280"/>
      <c r="CB346" s="280"/>
      <c r="CC346" s="280">
        <v>1</v>
      </c>
      <c r="CD346" s="855">
        <f t="shared" si="40"/>
        <v>1</v>
      </c>
      <c r="CE346" s="855">
        <f t="shared" si="41"/>
        <v>0</v>
      </c>
      <c r="CF346" s="973">
        <v>10.856999999999999</v>
      </c>
      <c r="CG346" s="834" t="s">
        <v>481</v>
      </c>
      <c r="CH346" s="834" t="s">
        <v>481</v>
      </c>
      <c r="CI346" s="223">
        <f>CF346/CJ346</f>
        <v>0.30178452301534353</v>
      </c>
      <c r="CJ346" s="973">
        <v>35.975999999999999</v>
      </c>
      <c r="CK346" s="280" t="s">
        <v>6388</v>
      </c>
      <c r="CL346" s="280" t="s">
        <v>492</v>
      </c>
      <c r="CM346" s="280"/>
      <c r="CN346" s="280"/>
      <c r="CO346" s="280"/>
      <c r="CP346" s="280"/>
      <c r="CQ346" s="280">
        <v>12</v>
      </c>
      <c r="CR346" s="280" t="s">
        <v>492</v>
      </c>
      <c r="CS346" s="280"/>
      <c r="CT346" s="280"/>
      <c r="CU346" s="280" t="s">
        <v>492</v>
      </c>
      <c r="CV346" s="280"/>
      <c r="CW346" s="280"/>
      <c r="CX346" s="280" t="s">
        <v>492</v>
      </c>
      <c r="CY346" s="280"/>
      <c r="CZ346" s="280"/>
      <c r="DA346" s="280" t="s">
        <v>492</v>
      </c>
      <c r="DB346" s="280"/>
      <c r="DC346" s="280"/>
      <c r="DD346" s="280" t="s">
        <v>492</v>
      </c>
      <c r="DE346" s="280"/>
      <c r="DF346" s="280"/>
      <c r="DG346" s="280" t="s">
        <v>492</v>
      </c>
      <c r="DH346" s="280"/>
      <c r="DI346" s="280"/>
      <c r="DJ346" s="280" t="s">
        <v>489</v>
      </c>
      <c r="DK346" s="280" t="s">
        <v>6690</v>
      </c>
      <c r="DL346" s="280">
        <v>1</v>
      </c>
      <c r="DM346" s="280"/>
      <c r="DN346" s="280"/>
      <c r="DO346" s="280"/>
      <c r="DP346" s="280" t="s">
        <v>492</v>
      </c>
      <c r="DQ346" s="280"/>
      <c r="DR346" s="280"/>
      <c r="DS346" s="280" t="s">
        <v>492</v>
      </c>
      <c r="DT346" s="280"/>
      <c r="DU346" s="280"/>
      <c r="DV346" s="280" t="s">
        <v>492</v>
      </c>
      <c r="DW346" s="280"/>
      <c r="DX346" s="280"/>
      <c r="DY346" s="280" t="s">
        <v>492</v>
      </c>
      <c r="DZ346" s="280"/>
      <c r="EA346" s="280"/>
      <c r="EB346" s="280" t="s">
        <v>972</v>
      </c>
      <c r="EC346" s="280" t="s">
        <v>6817</v>
      </c>
      <c r="ED346" s="280">
        <v>10</v>
      </c>
      <c r="EE346" s="280" t="s">
        <v>492</v>
      </c>
      <c r="EF346" s="280"/>
      <c r="EG346" s="280"/>
      <c r="EH346" s="280" t="s">
        <v>492</v>
      </c>
      <c r="EI346" s="280"/>
      <c r="EJ346" s="280"/>
      <c r="EK346" s="280"/>
      <c r="EL346" s="280"/>
      <c r="EM346" s="280"/>
      <c r="EN346" s="280"/>
      <c r="EO346" s="280"/>
      <c r="EP346" s="280"/>
      <c r="EQ346" s="280" t="s">
        <v>489</v>
      </c>
      <c r="ER346" s="280" t="s">
        <v>6962</v>
      </c>
      <c r="ES346" s="280"/>
      <c r="ET346" s="150" t="s">
        <v>7179</v>
      </c>
      <c r="EU346" s="280"/>
      <c r="EV346" s="868" t="s">
        <v>7342</v>
      </c>
      <c r="EW346" s="280" t="s">
        <v>481</v>
      </c>
      <c r="EX346" s="280" t="s">
        <v>492</v>
      </c>
      <c r="EY346" s="280"/>
      <c r="EZ346" s="280"/>
      <c r="FA346" s="280" t="s">
        <v>7729</v>
      </c>
      <c r="FB346" s="280" t="s">
        <v>7956</v>
      </c>
      <c r="FC346" s="280" t="s">
        <v>8202</v>
      </c>
      <c r="FD346" s="280" t="s">
        <v>8294</v>
      </c>
      <c r="FE346" s="280" t="s">
        <v>8337</v>
      </c>
      <c r="FF346" s="280" t="s">
        <v>8381</v>
      </c>
    </row>
    <row r="347" spans="5:162" ht="64" customHeight="1" x14ac:dyDescent="0.2">
      <c r="E347" s="1101" t="s">
        <v>8717</v>
      </c>
      <c r="F347" s="1101" t="s">
        <v>8688</v>
      </c>
      <c r="G347" s="847" t="s">
        <v>78</v>
      </c>
      <c r="H347" s="847" t="s">
        <v>166</v>
      </c>
      <c r="I347" s="847" t="s">
        <v>3667</v>
      </c>
      <c r="J347" s="280" t="s">
        <v>3896</v>
      </c>
      <c r="K347" s="280" t="s">
        <v>3896</v>
      </c>
      <c r="L347" s="280">
        <v>2016</v>
      </c>
      <c r="M347" s="868" t="s">
        <v>4089</v>
      </c>
      <c r="N347" s="868" t="s">
        <v>4184</v>
      </c>
      <c r="O347" s="280" t="s">
        <v>4357</v>
      </c>
      <c r="P347" s="280" t="s">
        <v>4550</v>
      </c>
      <c r="Q347" s="280" t="s">
        <v>4745</v>
      </c>
      <c r="R347" s="280" t="s">
        <v>4896</v>
      </c>
      <c r="S347" s="280" t="s">
        <v>5071</v>
      </c>
      <c r="T347" s="280" t="s">
        <v>5227</v>
      </c>
      <c r="U347" s="280" t="s">
        <v>5311</v>
      </c>
      <c r="V347" s="280" t="s">
        <v>5365</v>
      </c>
      <c r="W347" s="280"/>
      <c r="X347" s="280"/>
      <c r="Y347" s="280"/>
      <c r="Z347" s="280"/>
      <c r="AA347" s="280" t="s">
        <v>5566</v>
      </c>
      <c r="AB347" s="280" t="s">
        <v>5566</v>
      </c>
      <c r="AC347" s="280" t="s">
        <v>5733</v>
      </c>
      <c r="AD347" s="280" t="s">
        <v>5955</v>
      </c>
      <c r="AE347" s="861">
        <v>0.123</v>
      </c>
      <c r="AF347" s="850">
        <f t="shared" si="42"/>
        <v>0.123</v>
      </c>
      <c r="AG347" s="850">
        <f t="shared" si="43"/>
        <v>0</v>
      </c>
      <c r="AH347" s="280"/>
      <c r="AI347" s="280"/>
      <c r="AJ347" s="280"/>
      <c r="AK347" s="280">
        <v>0.123</v>
      </c>
      <c r="AL347" s="869">
        <v>1</v>
      </c>
      <c r="AM347" s="869">
        <v>5.7999999999999996E-3</v>
      </c>
      <c r="AN347" s="280">
        <v>0</v>
      </c>
      <c r="AO347" s="280"/>
      <c r="AP347" s="280"/>
      <c r="AQ347" s="280">
        <v>0</v>
      </c>
      <c r="AR347" s="280">
        <v>0</v>
      </c>
      <c r="AS347" s="280"/>
      <c r="AT347" s="280"/>
      <c r="AU347" s="280"/>
      <c r="AV347" s="280"/>
      <c r="AW347" s="280"/>
      <c r="AX347" s="280"/>
      <c r="AY347" s="280" t="s">
        <v>492</v>
      </c>
      <c r="AZ347" s="280"/>
      <c r="BA347" s="280"/>
      <c r="BB347" s="280"/>
      <c r="BC347" s="280">
        <v>0</v>
      </c>
      <c r="BD347" s="869">
        <v>0</v>
      </c>
      <c r="BE347" s="280">
        <v>2</v>
      </c>
      <c r="BF347" s="280">
        <v>1</v>
      </c>
      <c r="BG347" s="280">
        <v>1</v>
      </c>
      <c r="BH347" s="280"/>
      <c r="BI347" s="280"/>
      <c r="BJ347" s="280"/>
      <c r="BK347" s="280"/>
      <c r="BL347" s="280"/>
      <c r="BM347" s="280"/>
      <c r="BN347" s="280"/>
      <c r="BO347" s="280"/>
      <c r="BP347" s="280"/>
      <c r="BQ347" s="280">
        <v>1</v>
      </c>
      <c r="BR347" s="280"/>
      <c r="BS347" s="280"/>
      <c r="BT347" s="280"/>
      <c r="BU347" s="280"/>
      <c r="BV347" s="280"/>
      <c r="BW347" s="280"/>
      <c r="BX347" s="280"/>
      <c r="BY347" s="280"/>
      <c r="BZ347" s="280"/>
      <c r="CA347" s="280"/>
      <c r="CB347" s="280"/>
      <c r="CC347" s="280">
        <v>1</v>
      </c>
      <c r="CD347" s="855">
        <f t="shared" si="40"/>
        <v>1</v>
      </c>
      <c r="CE347" s="855">
        <f t="shared" si="41"/>
        <v>0</v>
      </c>
      <c r="CF347" s="280">
        <v>0.74199999999999999</v>
      </c>
      <c r="CG347" s="280" t="s">
        <v>6235</v>
      </c>
      <c r="CH347" s="280"/>
      <c r="CI347" s="223">
        <f>CF347/CJ347</f>
        <v>0.14560439560439559</v>
      </c>
      <c r="CJ347" s="973">
        <v>5.0960000000000001</v>
      </c>
      <c r="CK347" s="280" t="s">
        <v>6388</v>
      </c>
      <c r="CL347" s="280" t="s">
        <v>492</v>
      </c>
      <c r="CM347" s="280"/>
      <c r="CN347" s="280"/>
      <c r="CO347" s="280"/>
      <c r="CP347" s="280"/>
      <c r="CQ347" s="280">
        <v>2</v>
      </c>
      <c r="CR347" s="280" t="s">
        <v>492</v>
      </c>
      <c r="CS347" s="280"/>
      <c r="CT347" s="280"/>
      <c r="CU347" s="280"/>
      <c r="CV347" s="280"/>
      <c r="CW347" s="280"/>
      <c r="CX347" s="280" t="s">
        <v>492</v>
      </c>
      <c r="CY347" s="280"/>
      <c r="CZ347" s="280"/>
      <c r="DA347" s="280" t="s">
        <v>492</v>
      </c>
      <c r="DB347" s="280"/>
      <c r="DC347" s="280"/>
      <c r="DD347" s="280" t="s">
        <v>492</v>
      </c>
      <c r="DE347" s="280"/>
      <c r="DF347" s="280"/>
      <c r="DG347" s="280" t="s">
        <v>492</v>
      </c>
      <c r="DH347" s="280"/>
      <c r="DI347" s="280"/>
      <c r="DJ347" s="280" t="s">
        <v>492</v>
      </c>
      <c r="DK347" s="280"/>
      <c r="DL347" s="280"/>
      <c r="DM347" s="280" t="s">
        <v>6703</v>
      </c>
      <c r="DN347" s="280" t="s">
        <v>6728</v>
      </c>
      <c r="DO347" s="280">
        <v>132</v>
      </c>
      <c r="DP347" s="280" t="s">
        <v>492</v>
      </c>
      <c r="DQ347" s="280"/>
      <c r="DR347" s="280"/>
      <c r="DS347" s="280" t="s">
        <v>492</v>
      </c>
      <c r="DT347" s="280"/>
      <c r="DU347" s="280"/>
      <c r="DV347" s="280" t="s">
        <v>492</v>
      </c>
      <c r="DW347" s="280"/>
      <c r="DX347" s="280"/>
      <c r="DY347" s="280" t="s">
        <v>492</v>
      </c>
      <c r="DZ347" s="280"/>
      <c r="EA347" s="280"/>
      <c r="EB347" s="280" t="s">
        <v>972</v>
      </c>
      <c r="EC347" s="280" t="s">
        <v>2505</v>
      </c>
      <c r="ED347" s="280">
        <v>132</v>
      </c>
      <c r="EE347" s="280" t="s">
        <v>492</v>
      </c>
      <c r="EF347" s="280"/>
      <c r="EG347" s="280"/>
      <c r="EH347" s="280" t="s">
        <v>492</v>
      </c>
      <c r="EI347" s="280"/>
      <c r="EJ347" s="280"/>
      <c r="EK347" s="280" t="s">
        <v>492</v>
      </c>
      <c r="EL347" s="280"/>
      <c r="EM347" s="280"/>
      <c r="EN347" s="280"/>
      <c r="EO347" s="280"/>
      <c r="EP347" s="280"/>
      <c r="EQ347" s="280" t="s">
        <v>492</v>
      </c>
      <c r="ER347" s="280"/>
      <c r="ES347" s="280" t="s">
        <v>7050</v>
      </c>
      <c r="ET347" s="280"/>
      <c r="EU347" s="280"/>
      <c r="EV347" s="280" t="s">
        <v>7343</v>
      </c>
      <c r="EW347" s="280"/>
      <c r="EX347" s="280" t="s">
        <v>7502</v>
      </c>
      <c r="EY347" s="280">
        <v>27</v>
      </c>
      <c r="EZ347" s="280">
        <v>1380</v>
      </c>
      <c r="FA347" s="280" t="s">
        <v>7730</v>
      </c>
      <c r="FB347" s="280">
        <v>88424021685</v>
      </c>
      <c r="FC347" s="280" t="s">
        <v>8203</v>
      </c>
      <c r="FD347" s="280" t="s">
        <v>8294</v>
      </c>
      <c r="FE347" s="280" t="s">
        <v>8337</v>
      </c>
      <c r="FF347" s="280" t="s">
        <v>8381</v>
      </c>
    </row>
    <row r="348" spans="5:162" ht="64" customHeight="1" x14ac:dyDescent="0.2">
      <c r="E348" s="1101" t="s">
        <v>8717</v>
      </c>
      <c r="F348" s="1101" t="s">
        <v>8688</v>
      </c>
      <c r="G348" s="847" t="s">
        <v>78</v>
      </c>
      <c r="H348" s="847" t="s">
        <v>166</v>
      </c>
      <c r="I348" s="847" t="s">
        <v>3668</v>
      </c>
      <c r="J348" s="280" t="s">
        <v>1402</v>
      </c>
      <c r="K348" s="280" t="s">
        <v>1402</v>
      </c>
      <c r="L348" s="280">
        <v>2016</v>
      </c>
      <c r="M348" s="868" t="s">
        <v>4090</v>
      </c>
      <c r="N348" s="868" t="s">
        <v>4130</v>
      </c>
      <c r="O348" s="280" t="s">
        <v>4358</v>
      </c>
      <c r="P348" s="280" t="s">
        <v>4551</v>
      </c>
      <c r="Q348" s="280"/>
      <c r="R348" s="280"/>
      <c r="S348" s="280"/>
      <c r="T348" s="280"/>
      <c r="U348" s="280"/>
      <c r="V348" s="280"/>
      <c r="W348" s="280"/>
      <c r="X348" s="280"/>
      <c r="Y348" s="280"/>
      <c r="Z348" s="280"/>
      <c r="AA348" s="280" t="s">
        <v>5567</v>
      </c>
      <c r="AB348" s="280" t="s">
        <v>5567</v>
      </c>
      <c r="AC348" s="280" t="s">
        <v>5809</v>
      </c>
      <c r="AD348" s="280" t="s">
        <v>5567</v>
      </c>
      <c r="AE348" s="861">
        <v>2</v>
      </c>
      <c r="AF348" s="850">
        <f t="shared" si="42"/>
        <v>2</v>
      </c>
      <c r="AG348" s="850">
        <f t="shared" si="43"/>
        <v>0</v>
      </c>
      <c r="AH348" s="973"/>
      <c r="AI348" s="973"/>
      <c r="AJ348" s="973"/>
      <c r="AK348" s="973">
        <v>2</v>
      </c>
      <c r="AL348" s="869">
        <v>1</v>
      </c>
      <c r="AM348" s="869">
        <v>4.9000000000000002E-2</v>
      </c>
      <c r="AN348" s="280">
        <v>0</v>
      </c>
      <c r="AO348" s="869"/>
      <c r="AP348" s="869"/>
      <c r="AQ348" s="280">
        <v>0</v>
      </c>
      <c r="AR348" s="280">
        <v>0</v>
      </c>
      <c r="AS348" s="869">
        <v>0</v>
      </c>
      <c r="AT348" s="869"/>
      <c r="AU348" s="869"/>
      <c r="AV348" s="869"/>
      <c r="AW348" s="869"/>
      <c r="AX348" s="869"/>
      <c r="AY348" s="280" t="s">
        <v>492</v>
      </c>
      <c r="AZ348" s="280"/>
      <c r="BA348" s="280"/>
      <c r="BB348" s="280"/>
      <c r="BC348" s="974">
        <v>2</v>
      </c>
      <c r="BD348" s="869">
        <v>0.05</v>
      </c>
      <c r="BE348" s="280">
        <v>6</v>
      </c>
      <c r="BF348" s="280">
        <v>2</v>
      </c>
      <c r="BG348" s="280">
        <v>2</v>
      </c>
      <c r="BH348" s="280"/>
      <c r="BI348" s="280"/>
      <c r="BJ348" s="280"/>
      <c r="BK348" s="280"/>
      <c r="BL348" s="280"/>
      <c r="BM348" s="280"/>
      <c r="BN348" s="280"/>
      <c r="BO348" s="280"/>
      <c r="BP348" s="280"/>
      <c r="BQ348" s="280"/>
      <c r="BR348" s="280"/>
      <c r="BS348" s="280">
        <v>2</v>
      </c>
      <c r="BT348" s="280"/>
      <c r="BU348" s="280"/>
      <c r="BV348" s="280"/>
      <c r="BW348" s="280"/>
      <c r="BX348" s="280"/>
      <c r="BY348" s="280"/>
      <c r="BZ348" s="280"/>
      <c r="CA348" s="280"/>
      <c r="CB348" s="280"/>
      <c r="CC348" s="280">
        <v>2</v>
      </c>
      <c r="CD348" s="855">
        <f t="shared" si="40"/>
        <v>2</v>
      </c>
      <c r="CE348" s="855">
        <f t="shared" si="41"/>
        <v>0</v>
      </c>
      <c r="CF348" s="973">
        <v>14.2</v>
      </c>
      <c r="CG348" s="280"/>
      <c r="CH348" s="280"/>
      <c r="CI348" s="223">
        <f>CF348/CJ348</f>
        <v>0.38274932614555252</v>
      </c>
      <c r="CJ348" s="973">
        <v>37.1</v>
      </c>
      <c r="CK348" s="280" t="s">
        <v>6389</v>
      </c>
      <c r="CL348" s="280" t="s">
        <v>492</v>
      </c>
      <c r="CM348" s="280"/>
      <c r="CN348" s="280"/>
      <c r="CO348" s="280"/>
      <c r="CP348" s="280"/>
      <c r="CQ348" s="280">
        <v>2</v>
      </c>
      <c r="CR348" s="280" t="s">
        <v>489</v>
      </c>
      <c r="CS348" s="280" t="s">
        <v>6509</v>
      </c>
      <c r="CT348" s="280">
        <v>12</v>
      </c>
      <c r="CU348" s="280" t="s">
        <v>492</v>
      </c>
      <c r="CV348" s="280"/>
      <c r="CW348" s="280"/>
      <c r="CX348" s="280" t="s">
        <v>492</v>
      </c>
      <c r="CY348" s="280"/>
      <c r="CZ348" s="280"/>
      <c r="DA348" s="280" t="s">
        <v>492</v>
      </c>
      <c r="DB348" s="280"/>
      <c r="DC348" s="280"/>
      <c r="DD348" s="280" t="s">
        <v>492</v>
      </c>
      <c r="DE348" s="280"/>
      <c r="DF348" s="280"/>
      <c r="DG348" s="280" t="s">
        <v>492</v>
      </c>
      <c r="DH348" s="280"/>
      <c r="DI348" s="280"/>
      <c r="DJ348" s="280" t="s">
        <v>492</v>
      </c>
      <c r="DK348" s="280"/>
      <c r="DL348" s="280"/>
      <c r="DM348" s="280"/>
      <c r="DN348" s="280"/>
      <c r="DO348" s="280"/>
      <c r="DP348" s="280" t="s">
        <v>492</v>
      </c>
      <c r="DQ348" s="280"/>
      <c r="DR348" s="280"/>
      <c r="DS348" s="280" t="s">
        <v>492</v>
      </c>
      <c r="DT348" s="280"/>
      <c r="DU348" s="280"/>
      <c r="DV348" s="280" t="s">
        <v>492</v>
      </c>
      <c r="DW348" s="280"/>
      <c r="DX348" s="280"/>
      <c r="DY348" s="280" t="s">
        <v>492</v>
      </c>
      <c r="DZ348" s="280"/>
      <c r="EA348" s="280"/>
      <c r="EB348" s="280" t="s">
        <v>972</v>
      </c>
      <c r="EC348" s="280" t="s">
        <v>6509</v>
      </c>
      <c r="ED348" s="280">
        <v>12</v>
      </c>
      <c r="EE348" s="280" t="s">
        <v>492</v>
      </c>
      <c r="EF348" s="280"/>
      <c r="EG348" s="280"/>
      <c r="EH348" s="280" t="s">
        <v>492</v>
      </c>
      <c r="EI348" s="280"/>
      <c r="EJ348" s="280"/>
      <c r="EK348" s="280"/>
      <c r="EL348" s="280"/>
      <c r="EM348" s="280"/>
      <c r="EN348" s="280"/>
      <c r="EO348" s="280"/>
      <c r="EP348" s="280"/>
      <c r="EQ348" s="280" t="s">
        <v>492</v>
      </c>
      <c r="ER348" s="280"/>
      <c r="ES348" s="280" t="s">
        <v>7051</v>
      </c>
      <c r="ET348" s="280"/>
      <c r="EU348" s="280"/>
      <c r="EV348" s="280" t="s">
        <v>7344</v>
      </c>
      <c r="EW348" s="280"/>
      <c r="EX348" s="280" t="s">
        <v>7503</v>
      </c>
      <c r="EY348" s="280">
        <v>1</v>
      </c>
      <c r="EZ348" s="280">
        <v>13</v>
      </c>
      <c r="FA348" s="280" t="s">
        <v>7731</v>
      </c>
      <c r="FB348" s="280" t="s">
        <v>7957</v>
      </c>
      <c r="FC348" s="280" t="s">
        <v>8204</v>
      </c>
      <c r="FD348" s="280" t="s">
        <v>8294</v>
      </c>
      <c r="FE348" s="280" t="s">
        <v>8337</v>
      </c>
      <c r="FF348" s="280" t="s">
        <v>8381</v>
      </c>
    </row>
    <row r="349" spans="5:162" ht="64" customHeight="1" x14ac:dyDescent="0.2">
      <c r="E349" s="1101" t="s">
        <v>8717</v>
      </c>
      <c r="F349" s="1101" t="s">
        <v>8688</v>
      </c>
      <c r="G349" s="847" t="s">
        <v>78</v>
      </c>
      <c r="H349" s="847" t="s">
        <v>166</v>
      </c>
      <c r="I349" s="847" t="s">
        <v>3669</v>
      </c>
      <c r="J349" s="280" t="s">
        <v>3897</v>
      </c>
      <c r="K349" s="280" t="s">
        <v>3970</v>
      </c>
      <c r="L349" s="280" t="s">
        <v>3995</v>
      </c>
      <c r="M349" s="868" t="s">
        <v>4091</v>
      </c>
      <c r="N349" s="868" t="s">
        <v>4185</v>
      </c>
      <c r="O349" s="280" t="s">
        <v>4359</v>
      </c>
      <c r="P349" s="280" t="s">
        <v>4552</v>
      </c>
      <c r="Q349" s="280"/>
      <c r="R349" s="280"/>
      <c r="S349" s="280"/>
      <c r="T349" s="280"/>
      <c r="U349" s="280"/>
      <c r="V349" s="280"/>
      <c r="W349" s="280"/>
      <c r="X349" s="280"/>
      <c r="Y349" s="280"/>
      <c r="Z349" s="280"/>
      <c r="AA349" s="280" t="s">
        <v>5568</v>
      </c>
      <c r="AB349" s="280" t="s">
        <v>5568</v>
      </c>
      <c r="AC349" s="280" t="s">
        <v>5810</v>
      </c>
      <c r="AD349" s="280" t="s">
        <v>5568</v>
      </c>
      <c r="AE349" s="861">
        <v>2.8000000000000001E-2</v>
      </c>
      <c r="AF349" s="850">
        <f t="shared" si="42"/>
        <v>2.8000000000000001E-2</v>
      </c>
      <c r="AG349" s="850">
        <f t="shared" si="43"/>
        <v>0</v>
      </c>
      <c r="AH349" s="280"/>
      <c r="AI349" s="280"/>
      <c r="AJ349" s="280"/>
      <c r="AK349" s="280">
        <v>2.8000000000000001E-2</v>
      </c>
      <c r="AL349" s="869">
        <v>1</v>
      </c>
      <c r="AM349" s="869">
        <v>2.9999999999999997E-4</v>
      </c>
      <c r="AN349" s="280">
        <v>0</v>
      </c>
      <c r="AO349" s="869"/>
      <c r="AP349" s="869">
        <v>0</v>
      </c>
      <c r="AQ349" s="280">
        <v>0</v>
      </c>
      <c r="AR349" s="280">
        <v>0</v>
      </c>
      <c r="AS349" s="869">
        <v>0</v>
      </c>
      <c r="AT349" s="869"/>
      <c r="AU349" s="869"/>
      <c r="AV349" s="869"/>
      <c r="AW349" s="869"/>
      <c r="AX349" s="869"/>
      <c r="AY349" s="280" t="s">
        <v>492</v>
      </c>
      <c r="AZ349" s="280"/>
      <c r="BA349" s="280"/>
      <c r="BB349" s="280"/>
      <c r="BC349" s="280">
        <v>0.02</v>
      </c>
      <c r="BD349" s="869">
        <v>1E-4</v>
      </c>
      <c r="BE349" s="280">
        <v>2</v>
      </c>
      <c r="BF349" s="280">
        <v>1</v>
      </c>
      <c r="BG349" s="280">
        <v>1</v>
      </c>
      <c r="BH349" s="280"/>
      <c r="BI349" s="280"/>
      <c r="BJ349" s="280"/>
      <c r="BK349" s="280"/>
      <c r="BL349" s="280"/>
      <c r="BM349" s="280"/>
      <c r="BN349" s="280"/>
      <c r="BO349" s="280"/>
      <c r="BP349" s="280"/>
      <c r="BQ349" s="280"/>
      <c r="BR349" s="280"/>
      <c r="BS349" s="280"/>
      <c r="BT349" s="280">
        <v>1</v>
      </c>
      <c r="BU349" s="280"/>
      <c r="BV349" s="280"/>
      <c r="BW349" s="280"/>
      <c r="BX349" s="280"/>
      <c r="BY349" s="280"/>
      <c r="BZ349" s="280"/>
      <c r="CA349" s="280"/>
      <c r="CB349" s="280"/>
      <c r="CC349" s="280">
        <v>1</v>
      </c>
      <c r="CD349" s="855">
        <f t="shared" si="40"/>
        <v>1</v>
      </c>
      <c r="CE349" s="855">
        <f t="shared" si="41"/>
        <v>0</v>
      </c>
      <c r="CF349" s="280">
        <v>1.4470000000000001</v>
      </c>
      <c r="CG349" s="280"/>
      <c r="CH349" s="280"/>
      <c r="CI349" s="223">
        <v>1</v>
      </c>
      <c r="CJ349" s="280">
        <v>1.4470000000000001</v>
      </c>
      <c r="CK349" s="280" t="s">
        <v>6390</v>
      </c>
      <c r="CL349" s="280" t="s">
        <v>492</v>
      </c>
      <c r="CM349" s="280"/>
      <c r="CN349" s="280"/>
      <c r="CO349" s="280"/>
      <c r="CP349" s="280"/>
      <c r="CQ349" s="280">
        <v>1</v>
      </c>
      <c r="CR349" s="280" t="s">
        <v>492</v>
      </c>
      <c r="CS349" s="280"/>
      <c r="CT349" s="280"/>
      <c r="CU349" s="280" t="s">
        <v>489</v>
      </c>
      <c r="CV349" s="280" t="s">
        <v>6597</v>
      </c>
      <c r="CW349" s="280">
        <v>5</v>
      </c>
      <c r="CX349" s="280" t="s">
        <v>492</v>
      </c>
      <c r="CY349" s="280"/>
      <c r="CZ349" s="280"/>
      <c r="DA349" s="280" t="s">
        <v>492</v>
      </c>
      <c r="DB349" s="280"/>
      <c r="DC349" s="280"/>
      <c r="DD349" s="280" t="s">
        <v>492</v>
      </c>
      <c r="DE349" s="280"/>
      <c r="DF349" s="280"/>
      <c r="DG349" s="280" t="s">
        <v>492</v>
      </c>
      <c r="DH349" s="280"/>
      <c r="DI349" s="280"/>
      <c r="DJ349" s="280" t="s">
        <v>492</v>
      </c>
      <c r="DK349" s="280"/>
      <c r="DL349" s="280"/>
      <c r="DM349" s="280" t="s">
        <v>492</v>
      </c>
      <c r="DN349" s="280"/>
      <c r="DO349" s="280"/>
      <c r="DP349" s="280" t="s">
        <v>492</v>
      </c>
      <c r="DQ349" s="280"/>
      <c r="DR349" s="280"/>
      <c r="DS349" s="280" t="s">
        <v>492</v>
      </c>
      <c r="DT349" s="280"/>
      <c r="DU349" s="280"/>
      <c r="DV349" s="280" t="s">
        <v>492</v>
      </c>
      <c r="DW349" s="280"/>
      <c r="DX349" s="280"/>
      <c r="DY349" s="280" t="s">
        <v>492</v>
      </c>
      <c r="DZ349" s="280"/>
      <c r="EA349" s="280"/>
      <c r="EB349" s="280" t="s">
        <v>972</v>
      </c>
      <c r="EC349" s="280" t="s">
        <v>6818</v>
      </c>
      <c r="ED349" s="280">
        <v>5</v>
      </c>
      <c r="EE349" s="280" t="s">
        <v>492</v>
      </c>
      <c r="EF349" s="280"/>
      <c r="EG349" s="280"/>
      <c r="EH349" s="280" t="s">
        <v>492</v>
      </c>
      <c r="EI349" s="280"/>
      <c r="EJ349" s="280"/>
      <c r="EK349" s="280" t="s">
        <v>492</v>
      </c>
      <c r="EL349" s="280"/>
      <c r="EM349" s="280"/>
      <c r="EN349" s="280"/>
      <c r="EO349" s="280"/>
      <c r="EP349" s="280"/>
      <c r="EQ349" s="280" t="s">
        <v>492</v>
      </c>
      <c r="ER349" s="280"/>
      <c r="ES349" s="280" t="s">
        <v>7052</v>
      </c>
      <c r="ET349" s="280"/>
      <c r="EU349" s="280"/>
      <c r="EV349" s="280" t="s">
        <v>7345</v>
      </c>
      <c r="EW349" s="280"/>
      <c r="EX349" s="280"/>
      <c r="EY349" s="280"/>
      <c r="EZ349" s="280"/>
      <c r="FA349" s="280" t="s">
        <v>7732</v>
      </c>
      <c r="FB349" s="280" t="s">
        <v>7958</v>
      </c>
      <c r="FC349" s="280" t="s">
        <v>8205</v>
      </c>
      <c r="FD349" s="280" t="s">
        <v>8294</v>
      </c>
      <c r="FE349" s="280" t="s">
        <v>8337</v>
      </c>
      <c r="FF349" s="280" t="s">
        <v>8381</v>
      </c>
    </row>
    <row r="350" spans="5:162" ht="64" customHeight="1" x14ac:dyDescent="0.2">
      <c r="E350" s="1101" t="s">
        <v>8717</v>
      </c>
      <c r="F350" s="1101" t="s">
        <v>8688</v>
      </c>
      <c r="G350" s="847" t="s">
        <v>78</v>
      </c>
      <c r="H350" s="847" t="s">
        <v>166</v>
      </c>
      <c r="I350" s="1087" t="s">
        <v>3670</v>
      </c>
      <c r="J350" s="280" t="s">
        <v>3897</v>
      </c>
      <c r="K350" s="280" t="s">
        <v>3970</v>
      </c>
      <c r="L350" s="280" t="s">
        <v>3995</v>
      </c>
      <c r="M350" s="868" t="s">
        <v>4092</v>
      </c>
      <c r="N350" s="868" t="s">
        <v>4186</v>
      </c>
      <c r="O350" s="280" t="s">
        <v>4360</v>
      </c>
      <c r="P350" s="280" t="s">
        <v>4553</v>
      </c>
      <c r="Q350" s="280"/>
      <c r="R350" s="280"/>
      <c r="S350" s="280"/>
      <c r="T350" s="280"/>
      <c r="U350" s="280"/>
      <c r="V350" s="280"/>
      <c r="W350" s="280"/>
      <c r="X350" s="280"/>
      <c r="Y350" s="280"/>
      <c r="Z350" s="280"/>
      <c r="AA350" s="280" t="s">
        <v>5569</v>
      </c>
      <c r="AB350" s="280" t="s">
        <v>5699</v>
      </c>
      <c r="AC350" s="280" t="s">
        <v>5810</v>
      </c>
      <c r="AD350" s="280" t="s">
        <v>5956</v>
      </c>
      <c r="AE350" s="861">
        <v>0.77400000000000002</v>
      </c>
      <c r="AF350" s="850">
        <f t="shared" si="42"/>
        <v>0.77400000000000002</v>
      </c>
      <c r="AG350" s="850">
        <f t="shared" si="43"/>
        <v>0</v>
      </c>
      <c r="AH350" s="280"/>
      <c r="AI350" s="280"/>
      <c r="AJ350" s="280"/>
      <c r="AK350" s="280">
        <v>0.77400000000000002</v>
      </c>
      <c r="AL350" s="869">
        <v>1</v>
      </c>
      <c r="AM350" s="869">
        <v>1E-4</v>
      </c>
      <c r="AN350" s="280"/>
      <c r="AO350" s="280"/>
      <c r="AP350" s="280"/>
      <c r="AQ350" s="280"/>
      <c r="AR350" s="280"/>
      <c r="AS350" s="280"/>
      <c r="AT350" s="280"/>
      <c r="AU350" s="280"/>
      <c r="AV350" s="280"/>
      <c r="AW350" s="280"/>
      <c r="AX350" s="280"/>
      <c r="AY350" s="280" t="s">
        <v>492</v>
      </c>
      <c r="AZ350" s="280"/>
      <c r="BA350" s="280"/>
      <c r="BB350" s="280"/>
      <c r="BC350" s="280">
        <v>0</v>
      </c>
      <c r="BD350" s="280"/>
      <c r="BE350" s="280">
        <v>5</v>
      </c>
      <c r="BF350" s="280">
        <v>2</v>
      </c>
      <c r="BG350" s="280">
        <v>2</v>
      </c>
      <c r="BH350" s="280"/>
      <c r="BI350" s="280"/>
      <c r="BJ350" s="280"/>
      <c r="BK350" s="280"/>
      <c r="BL350" s="280"/>
      <c r="BM350" s="280"/>
      <c r="BN350" s="280">
        <v>2</v>
      </c>
      <c r="BO350" s="280"/>
      <c r="BP350" s="280"/>
      <c r="BQ350" s="280"/>
      <c r="BR350" s="280"/>
      <c r="BS350" s="280"/>
      <c r="BT350" s="280"/>
      <c r="BU350" s="280"/>
      <c r="BV350" s="280"/>
      <c r="BW350" s="280"/>
      <c r="BX350" s="280"/>
      <c r="BY350" s="280"/>
      <c r="BZ350" s="280"/>
      <c r="CA350" s="280"/>
      <c r="CB350" s="280"/>
      <c r="CC350" s="280">
        <v>2</v>
      </c>
      <c r="CD350" s="855">
        <f t="shared" si="40"/>
        <v>2</v>
      </c>
      <c r="CE350" s="855">
        <f t="shared" si="41"/>
        <v>0</v>
      </c>
      <c r="CF350" s="280">
        <v>0.32900000000000001</v>
      </c>
      <c r="CG350" s="280"/>
      <c r="CH350" s="280"/>
      <c r="CI350" s="223">
        <f>CF350/CJ350</f>
        <v>3.9936877882981309E-2</v>
      </c>
      <c r="CJ350" s="280">
        <v>8.2379999999999995</v>
      </c>
      <c r="CK350" s="280" t="s">
        <v>6390</v>
      </c>
      <c r="CL350" s="280" t="s">
        <v>492</v>
      </c>
      <c r="CM350" s="280"/>
      <c r="CN350" s="280"/>
      <c r="CO350" s="280"/>
      <c r="CP350" s="280"/>
      <c r="CQ350" s="280">
        <v>1</v>
      </c>
      <c r="CR350" s="280" t="s">
        <v>492</v>
      </c>
      <c r="CS350" s="280"/>
      <c r="CT350" s="280"/>
      <c r="CU350" s="280" t="s">
        <v>489</v>
      </c>
      <c r="CV350" s="280" t="s">
        <v>789</v>
      </c>
      <c r="CW350" s="280">
        <v>5</v>
      </c>
      <c r="CX350" s="280" t="s">
        <v>492</v>
      </c>
      <c r="CY350" s="280"/>
      <c r="CZ350" s="280"/>
      <c r="DA350" s="280" t="s">
        <v>492</v>
      </c>
      <c r="DB350" s="280"/>
      <c r="DC350" s="280"/>
      <c r="DD350" s="280" t="s">
        <v>492</v>
      </c>
      <c r="DE350" s="280"/>
      <c r="DF350" s="280"/>
      <c r="DG350" s="280" t="s">
        <v>492</v>
      </c>
      <c r="DH350" s="280"/>
      <c r="DI350" s="280"/>
      <c r="DJ350" s="280" t="s">
        <v>492</v>
      </c>
      <c r="DK350" s="280"/>
      <c r="DL350" s="280"/>
      <c r="DM350" s="280"/>
      <c r="DN350" s="280"/>
      <c r="DO350" s="280"/>
      <c r="DP350" s="280" t="s">
        <v>492</v>
      </c>
      <c r="DQ350" s="280"/>
      <c r="DR350" s="280"/>
      <c r="DS350" s="280" t="s">
        <v>492</v>
      </c>
      <c r="DT350" s="280"/>
      <c r="DU350" s="280"/>
      <c r="DV350" s="280" t="s">
        <v>492</v>
      </c>
      <c r="DW350" s="280"/>
      <c r="DX350" s="280"/>
      <c r="DY350" s="280" t="s">
        <v>492</v>
      </c>
      <c r="DZ350" s="280"/>
      <c r="EA350" s="280"/>
      <c r="EB350" s="280" t="s">
        <v>972</v>
      </c>
      <c r="EC350" s="280" t="s">
        <v>6819</v>
      </c>
      <c r="ED350" s="280">
        <v>5</v>
      </c>
      <c r="EE350" s="280" t="s">
        <v>492</v>
      </c>
      <c r="EF350" s="280"/>
      <c r="EG350" s="280"/>
      <c r="EH350" s="280" t="s">
        <v>492</v>
      </c>
      <c r="EI350" s="280"/>
      <c r="EJ350" s="280"/>
      <c r="EK350" s="280"/>
      <c r="EL350" s="280"/>
      <c r="EM350" s="280"/>
      <c r="EN350" s="280"/>
      <c r="EO350" s="280"/>
      <c r="EP350" s="280"/>
      <c r="EQ350" s="280" t="s">
        <v>492</v>
      </c>
      <c r="ER350" s="280"/>
      <c r="ES350" s="280" t="s">
        <v>7052</v>
      </c>
      <c r="ET350" s="280"/>
      <c r="EU350" s="280"/>
      <c r="EV350" s="280" t="s">
        <v>7346</v>
      </c>
      <c r="EW350" s="280"/>
      <c r="EX350" s="280" t="s">
        <v>2560</v>
      </c>
      <c r="EY350" s="280"/>
      <c r="EZ350" s="280"/>
      <c r="FA350" s="280" t="s">
        <v>7732</v>
      </c>
      <c r="FB350" s="280" t="s">
        <v>7958</v>
      </c>
      <c r="FC350" s="280" t="s">
        <v>8205</v>
      </c>
      <c r="FD350" s="280" t="s">
        <v>8294</v>
      </c>
      <c r="FE350" s="280" t="s">
        <v>8337</v>
      </c>
      <c r="FF350" s="280" t="s">
        <v>8381</v>
      </c>
    </row>
    <row r="351" spans="5:162" ht="64" customHeight="1" x14ac:dyDescent="0.2">
      <c r="E351" s="1101" t="s">
        <v>8717</v>
      </c>
      <c r="F351" s="1101" t="s">
        <v>8688</v>
      </c>
      <c r="G351" s="847" t="s">
        <v>78</v>
      </c>
      <c r="H351" s="847" t="s">
        <v>166</v>
      </c>
      <c r="I351" s="1087" t="s">
        <v>3671</v>
      </c>
      <c r="J351" s="280" t="s">
        <v>3897</v>
      </c>
      <c r="K351" s="280" t="s">
        <v>3970</v>
      </c>
      <c r="L351" s="280" t="s">
        <v>3995</v>
      </c>
      <c r="M351" s="868" t="s">
        <v>4093</v>
      </c>
      <c r="N351" s="868" t="s">
        <v>4187</v>
      </c>
      <c r="O351" s="280" t="s">
        <v>4361</v>
      </c>
      <c r="P351" s="280" t="s">
        <v>4554</v>
      </c>
      <c r="Q351" s="280"/>
      <c r="R351" s="280"/>
      <c r="S351" s="280"/>
      <c r="T351" s="280"/>
      <c r="U351" s="280"/>
      <c r="V351" s="280"/>
      <c r="W351" s="280"/>
      <c r="X351" s="280"/>
      <c r="Y351" s="280"/>
      <c r="Z351" s="280"/>
      <c r="AA351" s="280" t="s">
        <v>5569</v>
      </c>
      <c r="AB351" s="280" t="s">
        <v>5569</v>
      </c>
      <c r="AC351" s="280" t="s">
        <v>5810</v>
      </c>
      <c r="AD351" s="280" t="s">
        <v>5569</v>
      </c>
      <c r="AE351" s="861">
        <v>0.03</v>
      </c>
      <c r="AF351" s="850">
        <f t="shared" si="42"/>
        <v>0.03</v>
      </c>
      <c r="AG351" s="850">
        <f t="shared" si="43"/>
        <v>0</v>
      </c>
      <c r="AH351" s="280"/>
      <c r="AI351" s="280"/>
      <c r="AJ351" s="280"/>
      <c r="AK351" s="280">
        <v>0.03</v>
      </c>
      <c r="AL351" s="869">
        <v>1</v>
      </c>
      <c r="AM351" s="869">
        <v>2.8999999999999998E-3</v>
      </c>
      <c r="AN351" s="280"/>
      <c r="AO351" s="280"/>
      <c r="AP351" s="280"/>
      <c r="AQ351" s="280"/>
      <c r="AR351" s="280"/>
      <c r="AS351" s="280"/>
      <c r="AT351" s="280"/>
      <c r="AU351" s="280"/>
      <c r="AV351" s="280"/>
      <c r="AW351" s="280"/>
      <c r="AX351" s="280"/>
      <c r="AY351" s="280" t="s">
        <v>492</v>
      </c>
      <c r="AZ351" s="280"/>
      <c r="BA351" s="280"/>
      <c r="BB351" s="280"/>
      <c r="BC351" s="280">
        <v>0.1</v>
      </c>
      <c r="BD351" s="869">
        <v>1E-4</v>
      </c>
      <c r="BE351" s="280">
        <v>3</v>
      </c>
      <c r="BF351" s="280">
        <v>1</v>
      </c>
      <c r="BG351" s="280">
        <v>1</v>
      </c>
      <c r="BH351" s="280"/>
      <c r="BI351" s="280"/>
      <c r="BJ351" s="280"/>
      <c r="BK351" s="280"/>
      <c r="BL351" s="280"/>
      <c r="BM351" s="280"/>
      <c r="BN351" s="280"/>
      <c r="BO351" s="280"/>
      <c r="BP351" s="280"/>
      <c r="BQ351" s="280"/>
      <c r="BR351" s="280"/>
      <c r="BS351" s="280">
        <v>1</v>
      </c>
      <c r="BT351" s="280"/>
      <c r="BU351" s="280"/>
      <c r="BV351" s="280"/>
      <c r="BW351" s="280"/>
      <c r="BX351" s="280"/>
      <c r="BY351" s="280"/>
      <c r="BZ351" s="280"/>
      <c r="CA351" s="280"/>
      <c r="CB351" s="280"/>
      <c r="CC351" s="280">
        <v>1</v>
      </c>
      <c r="CD351" s="855">
        <f t="shared" si="40"/>
        <v>1</v>
      </c>
      <c r="CE351" s="855">
        <f t="shared" si="41"/>
        <v>0</v>
      </c>
      <c r="CF351" s="280">
        <v>8.2379999999999995</v>
      </c>
      <c r="CG351" s="280"/>
      <c r="CH351" s="280"/>
      <c r="CI351" s="230">
        <v>1</v>
      </c>
      <c r="CJ351" s="280">
        <v>8.2379999999999995</v>
      </c>
      <c r="CK351" s="280" t="s">
        <v>6390</v>
      </c>
      <c r="CL351" s="280" t="s">
        <v>492</v>
      </c>
      <c r="CM351" s="280"/>
      <c r="CN351" s="280"/>
      <c r="CO351" s="280"/>
      <c r="CP351" s="280"/>
      <c r="CQ351" s="280">
        <v>1</v>
      </c>
      <c r="CR351" s="280" t="s">
        <v>492</v>
      </c>
      <c r="CS351" s="280"/>
      <c r="CT351" s="280"/>
      <c r="CU351" s="280" t="s">
        <v>489</v>
      </c>
      <c r="CV351" s="280" t="s">
        <v>789</v>
      </c>
      <c r="CW351" s="280">
        <v>5</v>
      </c>
      <c r="CX351" s="280" t="s">
        <v>492</v>
      </c>
      <c r="CY351" s="280"/>
      <c r="CZ351" s="280"/>
      <c r="DA351" s="280" t="s">
        <v>492</v>
      </c>
      <c r="DB351" s="280"/>
      <c r="DC351" s="280"/>
      <c r="DD351" s="280" t="s">
        <v>492</v>
      </c>
      <c r="DE351" s="280"/>
      <c r="DF351" s="280"/>
      <c r="DG351" s="280" t="s">
        <v>492</v>
      </c>
      <c r="DH351" s="280"/>
      <c r="DI351" s="280"/>
      <c r="DJ351" s="280" t="s">
        <v>492</v>
      </c>
      <c r="DK351" s="280"/>
      <c r="DL351" s="280"/>
      <c r="DM351" s="280"/>
      <c r="DN351" s="280"/>
      <c r="DO351" s="280"/>
      <c r="DP351" s="280" t="s">
        <v>492</v>
      </c>
      <c r="DQ351" s="280"/>
      <c r="DR351" s="280"/>
      <c r="DS351" s="280" t="s">
        <v>492</v>
      </c>
      <c r="DT351" s="280"/>
      <c r="DU351" s="280"/>
      <c r="DV351" s="280" t="s">
        <v>492</v>
      </c>
      <c r="DW351" s="280"/>
      <c r="DX351" s="280"/>
      <c r="DY351" s="280" t="s">
        <v>492</v>
      </c>
      <c r="DZ351" s="280"/>
      <c r="EA351" s="280"/>
      <c r="EB351" s="280" t="s">
        <v>972</v>
      </c>
      <c r="EC351" s="280" t="s">
        <v>789</v>
      </c>
      <c r="ED351" s="280">
        <v>5</v>
      </c>
      <c r="EE351" s="280" t="s">
        <v>492</v>
      </c>
      <c r="EF351" s="280"/>
      <c r="EG351" s="280"/>
      <c r="EH351" s="280" t="s">
        <v>492</v>
      </c>
      <c r="EI351" s="280"/>
      <c r="EJ351" s="280"/>
      <c r="EK351" s="280"/>
      <c r="EL351" s="280"/>
      <c r="EM351" s="280"/>
      <c r="EN351" s="280"/>
      <c r="EO351" s="280"/>
      <c r="EP351" s="280"/>
      <c r="EQ351" s="280" t="s">
        <v>492</v>
      </c>
      <c r="ER351" s="280"/>
      <c r="ES351" s="280" t="s">
        <v>7052</v>
      </c>
      <c r="ET351" s="280"/>
      <c r="EU351" s="280"/>
      <c r="EV351" s="280" t="s">
        <v>7347</v>
      </c>
      <c r="EW351" s="280"/>
      <c r="EX351" s="280" t="s">
        <v>2560</v>
      </c>
      <c r="EY351" s="280"/>
      <c r="EZ351" s="280"/>
      <c r="FA351" s="280" t="s">
        <v>7732</v>
      </c>
      <c r="FB351" s="280" t="s">
        <v>7958</v>
      </c>
      <c r="FC351" s="280" t="s">
        <v>8205</v>
      </c>
      <c r="FD351" s="280" t="s">
        <v>8294</v>
      </c>
      <c r="FE351" s="280" t="s">
        <v>8337</v>
      </c>
      <c r="FF351" s="280" t="s">
        <v>8381</v>
      </c>
    </row>
    <row r="352" spans="5:162" ht="64" customHeight="1" x14ac:dyDescent="0.2">
      <c r="E352" s="1101" t="s">
        <v>8717</v>
      </c>
      <c r="F352" s="1101" t="s">
        <v>8688</v>
      </c>
      <c r="G352" s="847" t="s">
        <v>78</v>
      </c>
      <c r="H352" s="847" t="s">
        <v>166</v>
      </c>
      <c r="I352" s="1087" t="s">
        <v>3672</v>
      </c>
      <c r="J352" s="280" t="s">
        <v>3897</v>
      </c>
      <c r="K352" s="280" t="s">
        <v>3970</v>
      </c>
      <c r="L352" s="280" t="s">
        <v>3995</v>
      </c>
      <c r="M352" s="868" t="s">
        <v>4094</v>
      </c>
      <c r="N352" s="868" t="s">
        <v>4188</v>
      </c>
      <c r="O352" s="280" t="s">
        <v>4362</v>
      </c>
      <c r="P352" s="280" t="s">
        <v>4555</v>
      </c>
      <c r="Q352" s="280"/>
      <c r="R352" s="280"/>
      <c r="S352" s="280"/>
      <c r="T352" s="280"/>
      <c r="U352" s="280"/>
      <c r="V352" s="280"/>
      <c r="W352" s="280"/>
      <c r="X352" s="280"/>
      <c r="Y352" s="280"/>
      <c r="Z352" s="280"/>
      <c r="AA352" s="280" t="s">
        <v>5570</v>
      </c>
      <c r="AB352" s="280" t="s">
        <v>5570</v>
      </c>
      <c r="AC352" s="280" t="s">
        <v>5810</v>
      </c>
      <c r="AD352" s="280" t="s">
        <v>5570</v>
      </c>
      <c r="AE352" s="861">
        <v>2.5000000000000001E-2</v>
      </c>
      <c r="AF352" s="850">
        <f t="shared" si="42"/>
        <v>2.5000000000000001E-2</v>
      </c>
      <c r="AG352" s="850">
        <f t="shared" si="43"/>
        <v>0</v>
      </c>
      <c r="AH352" s="280"/>
      <c r="AI352" s="280"/>
      <c r="AJ352" s="280"/>
      <c r="AK352" s="280">
        <v>2.5000000000000001E-2</v>
      </c>
      <c r="AL352" s="869">
        <v>1</v>
      </c>
      <c r="AM352" s="869">
        <v>2.0999999999999999E-3</v>
      </c>
      <c r="AN352" s="280"/>
      <c r="AO352" s="280"/>
      <c r="AP352" s="280"/>
      <c r="AQ352" s="280"/>
      <c r="AR352" s="280"/>
      <c r="AS352" s="280"/>
      <c r="AT352" s="280"/>
      <c r="AU352" s="280"/>
      <c r="AV352" s="280"/>
      <c r="AW352" s="280"/>
      <c r="AX352" s="280"/>
      <c r="AY352" s="280" t="s">
        <v>451</v>
      </c>
      <c r="AZ352" s="280"/>
      <c r="BA352" s="280"/>
      <c r="BB352" s="280"/>
      <c r="BC352" s="280">
        <v>2.5000000000000001E-2</v>
      </c>
      <c r="BD352" s="869">
        <v>1E-4</v>
      </c>
      <c r="BE352" s="280">
        <v>2</v>
      </c>
      <c r="BF352" s="280">
        <v>1</v>
      </c>
      <c r="BG352" s="280">
        <v>1</v>
      </c>
      <c r="BH352" s="280"/>
      <c r="BI352" s="280"/>
      <c r="BJ352" s="280">
        <v>1</v>
      </c>
      <c r="BK352" s="280"/>
      <c r="BL352" s="280"/>
      <c r="BM352" s="280"/>
      <c r="BN352" s="280"/>
      <c r="BO352" s="280"/>
      <c r="BP352" s="280"/>
      <c r="BQ352" s="280"/>
      <c r="BR352" s="280"/>
      <c r="BS352" s="280"/>
      <c r="BT352" s="280"/>
      <c r="BU352" s="280"/>
      <c r="BV352" s="280"/>
      <c r="BW352" s="280"/>
      <c r="BX352" s="280"/>
      <c r="BY352" s="280"/>
      <c r="BZ352" s="280"/>
      <c r="CA352" s="280"/>
      <c r="CB352" s="280"/>
      <c r="CC352" s="280">
        <v>1</v>
      </c>
      <c r="CD352" s="855">
        <f t="shared" si="40"/>
        <v>1</v>
      </c>
      <c r="CE352" s="855">
        <f t="shared" si="41"/>
        <v>0</v>
      </c>
      <c r="CF352" s="280">
        <v>2.3380000000000001</v>
      </c>
      <c r="CG352" s="280"/>
      <c r="CH352" s="280"/>
      <c r="CI352" s="280">
        <v>100</v>
      </c>
      <c r="CJ352" s="280">
        <v>2.3380000000000001</v>
      </c>
      <c r="CK352" s="280" t="s">
        <v>6390</v>
      </c>
      <c r="CL352" s="280" t="s">
        <v>451</v>
      </c>
      <c r="CM352" s="280"/>
      <c r="CN352" s="280"/>
      <c r="CO352" s="280"/>
      <c r="CP352" s="280"/>
      <c r="CQ352" s="280">
        <v>1</v>
      </c>
      <c r="CR352" s="280" t="s">
        <v>451</v>
      </c>
      <c r="CS352" s="280"/>
      <c r="CT352" s="280"/>
      <c r="CU352" s="280" t="s">
        <v>457</v>
      </c>
      <c r="CV352" s="280" t="s">
        <v>789</v>
      </c>
      <c r="CW352" s="280">
        <v>5</v>
      </c>
      <c r="CX352" s="280" t="s">
        <v>451</v>
      </c>
      <c r="CY352" s="280"/>
      <c r="CZ352" s="280"/>
      <c r="DA352" s="280" t="s">
        <v>451</v>
      </c>
      <c r="DB352" s="280"/>
      <c r="DC352" s="280"/>
      <c r="DD352" s="280" t="s">
        <v>451</v>
      </c>
      <c r="DE352" s="280"/>
      <c r="DF352" s="280"/>
      <c r="DG352" s="280" t="s">
        <v>451</v>
      </c>
      <c r="DH352" s="280"/>
      <c r="DI352" s="280"/>
      <c r="DJ352" s="280" t="s">
        <v>451</v>
      </c>
      <c r="DK352" s="280"/>
      <c r="DL352" s="280"/>
      <c r="DM352" s="280"/>
      <c r="DN352" s="280"/>
      <c r="DO352" s="280"/>
      <c r="DP352" s="280" t="s">
        <v>451</v>
      </c>
      <c r="DQ352" s="280"/>
      <c r="DR352" s="280"/>
      <c r="DS352" s="280" t="s">
        <v>451</v>
      </c>
      <c r="DT352" s="280"/>
      <c r="DU352" s="280"/>
      <c r="DV352" s="280" t="s">
        <v>451</v>
      </c>
      <c r="DW352" s="280"/>
      <c r="DX352" s="280"/>
      <c r="DY352" s="280" t="s">
        <v>451</v>
      </c>
      <c r="DZ352" s="280"/>
      <c r="EA352" s="280"/>
      <c r="EB352" s="280" t="s">
        <v>457</v>
      </c>
      <c r="EC352" s="280" t="s">
        <v>6530</v>
      </c>
      <c r="ED352" s="280">
        <v>5</v>
      </c>
      <c r="EE352" s="280" t="s">
        <v>451</v>
      </c>
      <c r="EF352" s="280"/>
      <c r="EG352" s="280"/>
      <c r="EH352" s="280" t="s">
        <v>451</v>
      </c>
      <c r="EI352" s="280"/>
      <c r="EJ352" s="280"/>
      <c r="EK352" s="280"/>
      <c r="EL352" s="280"/>
      <c r="EM352" s="280"/>
      <c r="EN352" s="280"/>
      <c r="EO352" s="280"/>
      <c r="EP352" s="280"/>
      <c r="EQ352" s="280" t="s">
        <v>451</v>
      </c>
      <c r="ER352" s="280"/>
      <c r="ES352" s="280" t="s">
        <v>7052</v>
      </c>
      <c r="ET352" s="280"/>
      <c r="EU352" s="280"/>
      <c r="EV352" s="280" t="s">
        <v>7348</v>
      </c>
      <c r="EW352" s="280"/>
      <c r="EX352" s="280" t="s">
        <v>2560</v>
      </c>
      <c r="EY352" s="280"/>
      <c r="EZ352" s="280"/>
      <c r="FA352" s="280" t="s">
        <v>7732</v>
      </c>
      <c r="FB352" s="280" t="s">
        <v>7958</v>
      </c>
      <c r="FC352" s="280" t="s">
        <v>8205</v>
      </c>
      <c r="FD352" s="280" t="s">
        <v>8294</v>
      </c>
      <c r="FE352" s="280" t="s">
        <v>8337</v>
      </c>
      <c r="FF352" s="280" t="s">
        <v>8381</v>
      </c>
    </row>
    <row r="353" spans="5:162" ht="64" customHeight="1" x14ac:dyDescent="0.2">
      <c r="E353" s="1101" t="s">
        <v>8717</v>
      </c>
      <c r="F353" s="1101" t="s">
        <v>8688</v>
      </c>
      <c r="G353" s="847" t="s">
        <v>78</v>
      </c>
      <c r="H353" s="847" t="s">
        <v>166</v>
      </c>
      <c r="I353" s="1087" t="s">
        <v>3673</v>
      </c>
      <c r="J353" s="280" t="s">
        <v>3897</v>
      </c>
      <c r="K353" s="280" t="s">
        <v>3970</v>
      </c>
      <c r="L353" s="280" t="s">
        <v>3995</v>
      </c>
      <c r="M353" s="868" t="s">
        <v>4095</v>
      </c>
      <c r="N353" s="868" t="s">
        <v>4189</v>
      </c>
      <c r="O353" s="280" t="s">
        <v>4363</v>
      </c>
      <c r="P353" s="280" t="s">
        <v>4556</v>
      </c>
      <c r="Q353" s="280"/>
      <c r="R353" s="280"/>
      <c r="S353" s="280"/>
      <c r="T353" s="280"/>
      <c r="U353" s="280"/>
      <c r="V353" s="280"/>
      <c r="W353" s="280"/>
      <c r="X353" s="280"/>
      <c r="Y353" s="280"/>
      <c r="Z353" s="280"/>
      <c r="AA353" s="280" t="s">
        <v>5571</v>
      </c>
      <c r="AB353" s="280" t="s">
        <v>5571</v>
      </c>
      <c r="AC353" s="280" t="s">
        <v>5810</v>
      </c>
      <c r="AD353" s="280" t="s">
        <v>5571</v>
      </c>
      <c r="AE353" s="861">
        <v>0.02</v>
      </c>
      <c r="AF353" s="850">
        <f t="shared" si="42"/>
        <v>0.02</v>
      </c>
      <c r="AG353" s="850">
        <f t="shared" si="43"/>
        <v>0</v>
      </c>
      <c r="AH353" s="280"/>
      <c r="AI353" s="280"/>
      <c r="AJ353" s="280"/>
      <c r="AK353" s="280">
        <v>0.02</v>
      </c>
      <c r="AL353" s="869">
        <v>1</v>
      </c>
      <c r="AM353" s="869">
        <v>1E-4</v>
      </c>
      <c r="AN353" s="280"/>
      <c r="AO353" s="280"/>
      <c r="AP353" s="280"/>
      <c r="AQ353" s="280"/>
      <c r="AR353" s="280"/>
      <c r="AS353" s="280"/>
      <c r="AT353" s="280"/>
      <c r="AU353" s="280"/>
      <c r="AV353" s="280"/>
      <c r="AW353" s="280"/>
      <c r="AX353" s="280"/>
      <c r="AY353" s="280" t="s">
        <v>451</v>
      </c>
      <c r="AZ353" s="280"/>
      <c r="BA353" s="280"/>
      <c r="BB353" s="280"/>
      <c r="BC353" s="280">
        <v>1E-3</v>
      </c>
      <c r="BD353" s="869">
        <v>1E-4</v>
      </c>
      <c r="BE353" s="280">
        <v>3</v>
      </c>
      <c r="BF353" s="280">
        <v>1</v>
      </c>
      <c r="BG353" s="280">
        <v>1</v>
      </c>
      <c r="BH353" s="280"/>
      <c r="BI353" s="280"/>
      <c r="BJ353" s="280"/>
      <c r="BK353" s="280"/>
      <c r="BL353" s="280"/>
      <c r="BM353" s="280">
        <v>1</v>
      </c>
      <c r="BN353" s="280"/>
      <c r="BO353" s="280"/>
      <c r="BP353" s="280"/>
      <c r="BQ353" s="280"/>
      <c r="BR353" s="280"/>
      <c r="BS353" s="280"/>
      <c r="BT353" s="280"/>
      <c r="BU353" s="280"/>
      <c r="BV353" s="280"/>
      <c r="BW353" s="280"/>
      <c r="BX353" s="280"/>
      <c r="BY353" s="280"/>
      <c r="BZ353" s="280"/>
      <c r="CA353" s="280"/>
      <c r="CB353" s="280"/>
      <c r="CC353" s="280">
        <v>1</v>
      </c>
      <c r="CD353" s="855">
        <f t="shared" si="40"/>
        <v>1</v>
      </c>
      <c r="CE353" s="855">
        <f t="shared" si="41"/>
        <v>0</v>
      </c>
      <c r="CF353" s="280">
        <v>0.878</v>
      </c>
      <c r="CG353" s="280"/>
      <c r="CH353" s="280"/>
      <c r="CI353" s="280">
        <v>100</v>
      </c>
      <c r="CJ353" s="280">
        <v>0.878</v>
      </c>
      <c r="CK353" s="280" t="s">
        <v>6390</v>
      </c>
      <c r="CL353" s="280" t="s">
        <v>451</v>
      </c>
      <c r="CM353" s="280"/>
      <c r="CN353" s="280"/>
      <c r="CO353" s="280"/>
      <c r="CP353" s="280"/>
      <c r="CQ353" s="280">
        <v>1</v>
      </c>
      <c r="CR353" s="280" t="s">
        <v>451</v>
      </c>
      <c r="CS353" s="280"/>
      <c r="CT353" s="280"/>
      <c r="CU353" s="280" t="s">
        <v>457</v>
      </c>
      <c r="CV353" s="280" t="s">
        <v>789</v>
      </c>
      <c r="CW353" s="280">
        <v>10</v>
      </c>
      <c r="CX353" s="280" t="s">
        <v>451</v>
      </c>
      <c r="CY353" s="280"/>
      <c r="CZ353" s="280"/>
      <c r="DA353" s="280" t="s">
        <v>451</v>
      </c>
      <c r="DB353" s="280"/>
      <c r="DC353" s="280"/>
      <c r="DD353" s="280" t="s">
        <v>451</v>
      </c>
      <c r="DE353" s="280"/>
      <c r="DF353" s="280"/>
      <c r="DG353" s="280" t="s">
        <v>451</v>
      </c>
      <c r="DH353" s="280"/>
      <c r="DI353" s="280"/>
      <c r="DJ353" s="280" t="s">
        <v>451</v>
      </c>
      <c r="DK353" s="280"/>
      <c r="DL353" s="280"/>
      <c r="DM353" s="280"/>
      <c r="DN353" s="280"/>
      <c r="DO353" s="280"/>
      <c r="DP353" s="280" t="s">
        <v>451</v>
      </c>
      <c r="DQ353" s="280"/>
      <c r="DR353" s="280"/>
      <c r="DS353" s="280" t="s">
        <v>451</v>
      </c>
      <c r="DT353" s="280"/>
      <c r="DU353" s="280"/>
      <c r="DV353" s="280" t="s">
        <v>451</v>
      </c>
      <c r="DW353" s="280"/>
      <c r="DX353" s="280"/>
      <c r="DY353" s="280" t="s">
        <v>451</v>
      </c>
      <c r="DZ353" s="280"/>
      <c r="EA353" s="280"/>
      <c r="EB353" s="280" t="s">
        <v>457</v>
      </c>
      <c r="EC353" s="280" t="s">
        <v>789</v>
      </c>
      <c r="ED353" s="280">
        <v>40</v>
      </c>
      <c r="EE353" s="280" t="s">
        <v>451</v>
      </c>
      <c r="EF353" s="280"/>
      <c r="EG353" s="280"/>
      <c r="EH353" s="280" t="s">
        <v>451</v>
      </c>
      <c r="EI353" s="280"/>
      <c r="EJ353" s="280"/>
      <c r="EK353" s="280"/>
      <c r="EL353" s="280"/>
      <c r="EM353" s="280"/>
      <c r="EN353" s="280"/>
      <c r="EO353" s="280"/>
      <c r="EP353" s="280"/>
      <c r="EQ353" s="280" t="s">
        <v>451</v>
      </c>
      <c r="ER353" s="280"/>
      <c r="ES353" s="280" t="s">
        <v>7052</v>
      </c>
      <c r="ET353" s="280"/>
      <c r="EU353" s="280"/>
      <c r="EV353" s="280" t="s">
        <v>7349</v>
      </c>
      <c r="EW353" s="280"/>
      <c r="EX353" s="280" t="s">
        <v>2560</v>
      </c>
      <c r="EY353" s="280"/>
      <c r="EZ353" s="280"/>
      <c r="FA353" s="280" t="s">
        <v>7732</v>
      </c>
      <c r="FB353" s="280" t="s">
        <v>7958</v>
      </c>
      <c r="FC353" s="280" t="s">
        <v>8205</v>
      </c>
      <c r="FD353" s="280" t="s">
        <v>8294</v>
      </c>
      <c r="FE353" s="280" t="s">
        <v>8337</v>
      </c>
      <c r="FF353" s="280" t="s">
        <v>8381</v>
      </c>
    </row>
    <row r="354" spans="5:162" ht="64" customHeight="1" x14ac:dyDescent="0.2">
      <c r="E354" s="1101" t="s">
        <v>8717</v>
      </c>
      <c r="F354" s="1101" t="s">
        <v>8688</v>
      </c>
      <c r="G354" s="847" t="s">
        <v>78</v>
      </c>
      <c r="H354" s="847" t="s">
        <v>166</v>
      </c>
      <c r="I354" s="1087" t="s">
        <v>3674</v>
      </c>
      <c r="J354" s="280" t="s">
        <v>1401</v>
      </c>
      <c r="K354" s="280" t="s">
        <v>1402</v>
      </c>
      <c r="L354" s="280">
        <v>2016</v>
      </c>
      <c r="M354" s="868" t="s">
        <v>4096</v>
      </c>
      <c r="N354" s="868" t="s">
        <v>4190</v>
      </c>
      <c r="O354" s="280" t="s">
        <v>4364</v>
      </c>
      <c r="P354" s="280" t="s">
        <v>4557</v>
      </c>
      <c r="Q354" s="280" t="s">
        <v>4746</v>
      </c>
      <c r="R354" s="280" t="s">
        <v>4897</v>
      </c>
      <c r="S354" s="280" t="s">
        <v>5072</v>
      </c>
      <c r="T354" s="280"/>
      <c r="U354" s="280"/>
      <c r="V354" s="280"/>
      <c r="W354" s="280"/>
      <c r="X354" s="280"/>
      <c r="Y354" s="280"/>
      <c r="Z354" s="280"/>
      <c r="AA354" s="280" t="s">
        <v>5572</v>
      </c>
      <c r="AB354" s="280" t="s">
        <v>5572</v>
      </c>
      <c r="AC354" s="280" t="s">
        <v>5811</v>
      </c>
      <c r="AD354" s="280" t="s">
        <v>5572</v>
      </c>
      <c r="AE354" s="861">
        <v>0.5</v>
      </c>
      <c r="AF354" s="850">
        <f t="shared" si="42"/>
        <v>0.5</v>
      </c>
      <c r="AG354" s="850">
        <f t="shared" si="43"/>
        <v>0</v>
      </c>
      <c r="AH354" s="280"/>
      <c r="AI354" s="280"/>
      <c r="AJ354" s="280"/>
      <c r="AK354" s="280">
        <v>0.5</v>
      </c>
      <c r="AL354" s="869">
        <v>1</v>
      </c>
      <c r="AM354" s="869">
        <v>6.1999999999999998E-3</v>
      </c>
      <c r="AN354" s="280">
        <v>0</v>
      </c>
      <c r="AO354" s="869">
        <v>0</v>
      </c>
      <c r="AP354" s="869">
        <v>0</v>
      </c>
      <c r="AQ354" s="280"/>
      <c r="AR354" s="280"/>
      <c r="AS354" s="280"/>
      <c r="AT354" s="280"/>
      <c r="AU354" s="280"/>
      <c r="AV354" s="280"/>
      <c r="AW354" s="280"/>
      <c r="AX354" s="280"/>
      <c r="AY354" s="280" t="s">
        <v>451</v>
      </c>
      <c r="AZ354" s="280"/>
      <c r="BA354" s="280"/>
      <c r="BB354" s="280"/>
      <c r="BC354" s="280">
        <v>0.38900000000000001</v>
      </c>
      <c r="BD354" s="869">
        <v>8.0000000000000004E-4</v>
      </c>
      <c r="BE354" s="280">
        <v>2</v>
      </c>
      <c r="BF354" s="280">
        <v>2</v>
      </c>
      <c r="BG354" s="280">
        <v>2</v>
      </c>
      <c r="BH354" s="280"/>
      <c r="BI354" s="280"/>
      <c r="BJ354" s="280"/>
      <c r="BK354" s="280"/>
      <c r="BL354" s="280"/>
      <c r="BM354" s="280">
        <v>1</v>
      </c>
      <c r="BN354" s="280"/>
      <c r="BO354" s="280"/>
      <c r="BP354" s="280"/>
      <c r="BQ354" s="280"/>
      <c r="BR354" s="280"/>
      <c r="BS354" s="280"/>
      <c r="BT354" s="280"/>
      <c r="BU354" s="280"/>
      <c r="BV354" s="280"/>
      <c r="BW354" s="280"/>
      <c r="BX354" s="280"/>
      <c r="BY354" s="280"/>
      <c r="BZ354" s="280">
        <v>1</v>
      </c>
      <c r="CA354" s="280"/>
      <c r="CB354" s="280"/>
      <c r="CC354" s="280">
        <v>2</v>
      </c>
      <c r="CD354" s="855">
        <f t="shared" si="40"/>
        <v>2</v>
      </c>
      <c r="CE354" s="855">
        <f t="shared" si="41"/>
        <v>0</v>
      </c>
      <c r="CF354" s="280">
        <v>5.5609999999999999</v>
      </c>
      <c r="CG354" s="280"/>
      <c r="CH354" s="280"/>
      <c r="CI354" s="280"/>
      <c r="CJ354" s="280">
        <v>6.0810000000000004</v>
      </c>
      <c r="CK354" s="280" t="s">
        <v>6391</v>
      </c>
      <c r="CL354" s="280" t="s">
        <v>451</v>
      </c>
      <c r="CM354" s="280"/>
      <c r="CN354" s="280"/>
      <c r="CO354" s="280"/>
      <c r="CP354" s="280"/>
      <c r="CQ354" s="280">
        <v>1</v>
      </c>
      <c r="CR354" s="280" t="s">
        <v>451</v>
      </c>
      <c r="CS354" s="280"/>
      <c r="CT354" s="280"/>
      <c r="CU354" s="280" t="s">
        <v>679</v>
      </c>
      <c r="CV354" s="280" t="s">
        <v>862</v>
      </c>
      <c r="CW354" s="280">
        <v>15</v>
      </c>
      <c r="CX354" s="280" t="s">
        <v>451</v>
      </c>
      <c r="CY354" s="280"/>
      <c r="CZ354" s="280"/>
      <c r="DA354" s="280" t="s">
        <v>451</v>
      </c>
      <c r="DB354" s="280"/>
      <c r="DC354" s="280"/>
      <c r="DD354" s="280" t="s">
        <v>451</v>
      </c>
      <c r="DE354" s="280"/>
      <c r="DF354" s="280"/>
      <c r="DG354" s="280" t="s">
        <v>451</v>
      </c>
      <c r="DH354" s="280"/>
      <c r="DI354" s="280"/>
      <c r="DJ354" s="280" t="s">
        <v>451</v>
      </c>
      <c r="DK354" s="280"/>
      <c r="DL354" s="280"/>
      <c r="DM354" s="280"/>
      <c r="DN354" s="280"/>
      <c r="DO354" s="280"/>
      <c r="DP354" s="280" t="s">
        <v>451</v>
      </c>
      <c r="DQ354" s="280"/>
      <c r="DR354" s="280"/>
      <c r="DS354" s="280" t="s">
        <v>451</v>
      </c>
      <c r="DT354" s="280"/>
      <c r="DU354" s="280"/>
      <c r="DV354" s="280" t="s">
        <v>451</v>
      </c>
      <c r="DW354" s="280"/>
      <c r="DX354" s="280"/>
      <c r="DY354" s="280" t="s">
        <v>451</v>
      </c>
      <c r="DZ354" s="280"/>
      <c r="EA354" s="280"/>
      <c r="EB354" s="280" t="s">
        <v>679</v>
      </c>
      <c r="EC354" s="280" t="s">
        <v>862</v>
      </c>
      <c r="ED354" s="280">
        <v>15</v>
      </c>
      <c r="EE354" s="280" t="s">
        <v>451</v>
      </c>
      <c r="EF354" s="280"/>
      <c r="EG354" s="280"/>
      <c r="EH354" s="280" t="s">
        <v>451</v>
      </c>
      <c r="EI354" s="280"/>
      <c r="EJ354" s="280"/>
      <c r="EK354" s="280"/>
      <c r="EL354" s="280"/>
      <c r="EM354" s="280"/>
      <c r="EN354" s="280"/>
      <c r="EO354" s="280"/>
      <c r="EP354" s="280"/>
      <c r="EQ354" s="280" t="s">
        <v>451</v>
      </c>
      <c r="ER354" s="280"/>
      <c r="ES354" s="280" t="s">
        <v>7053</v>
      </c>
      <c r="ET354" s="280"/>
      <c r="EU354" s="280"/>
      <c r="EV354" s="280" t="s">
        <v>7350</v>
      </c>
      <c r="EW354" s="280"/>
      <c r="EX354" s="280" t="s">
        <v>7504</v>
      </c>
      <c r="EY354" s="280">
        <v>1</v>
      </c>
      <c r="EZ354" s="280">
        <v>15</v>
      </c>
      <c r="FA354" s="280" t="s">
        <v>7733</v>
      </c>
      <c r="FB354" s="280" t="s">
        <v>7959</v>
      </c>
      <c r="FC354" s="280" t="s">
        <v>8206</v>
      </c>
      <c r="FD354" s="280" t="s">
        <v>8294</v>
      </c>
      <c r="FE354" s="280" t="s">
        <v>8337</v>
      </c>
      <c r="FF354" s="280" t="s">
        <v>8381</v>
      </c>
    </row>
    <row r="355" spans="5:162" ht="64" customHeight="1" x14ac:dyDescent="0.2">
      <c r="E355" s="1101" t="s">
        <v>8717</v>
      </c>
      <c r="F355" s="1101" t="s">
        <v>8688</v>
      </c>
      <c r="G355" s="847" t="s">
        <v>78</v>
      </c>
      <c r="H355" s="847" t="s">
        <v>166</v>
      </c>
      <c r="I355" s="1087" t="s">
        <v>3675</v>
      </c>
      <c r="J355" s="280" t="s">
        <v>3898</v>
      </c>
      <c r="K355" s="280" t="s">
        <v>1780</v>
      </c>
      <c r="L355" s="280">
        <v>2016</v>
      </c>
      <c r="M355" s="868" t="s">
        <v>4097</v>
      </c>
      <c r="N355" s="868" t="s">
        <v>4133</v>
      </c>
      <c r="O355" s="280" t="s">
        <v>4365</v>
      </c>
      <c r="P355" s="280" t="s">
        <v>4558</v>
      </c>
      <c r="Q355" s="280"/>
      <c r="R355" s="280"/>
      <c r="S355" s="280"/>
      <c r="T355" s="280"/>
      <c r="U355" s="280"/>
      <c r="V355" s="280"/>
      <c r="W355" s="280"/>
      <c r="X355" s="280"/>
      <c r="Y355" s="280"/>
      <c r="Z355" s="280"/>
      <c r="AA355" s="280" t="s">
        <v>5573</v>
      </c>
      <c r="AB355" s="280" t="s">
        <v>5700</v>
      </c>
      <c r="AC355" s="280" t="s">
        <v>5732</v>
      </c>
      <c r="AD355" s="280" t="s">
        <v>5700</v>
      </c>
      <c r="AE355" s="861">
        <v>0.8</v>
      </c>
      <c r="AF355" s="850">
        <f t="shared" si="42"/>
        <v>0.8</v>
      </c>
      <c r="AG355" s="850">
        <f t="shared" si="43"/>
        <v>0</v>
      </c>
      <c r="AH355" s="280"/>
      <c r="AI355" s="280"/>
      <c r="AJ355" s="280"/>
      <c r="AK355" s="280">
        <v>0.5</v>
      </c>
      <c r="AL355" s="869">
        <v>0.625</v>
      </c>
      <c r="AM355" s="869">
        <v>0.23799999999999999</v>
      </c>
      <c r="AN355" s="280">
        <v>0</v>
      </c>
      <c r="AO355" s="280"/>
      <c r="AP355" s="280"/>
      <c r="AQ355" s="280">
        <v>0.3</v>
      </c>
      <c r="AR355" s="280"/>
      <c r="AS355" s="869">
        <v>0.375</v>
      </c>
      <c r="AT355" s="869"/>
      <c r="AU355" s="869"/>
      <c r="AV355" s="869"/>
      <c r="AW355" s="869"/>
      <c r="AX355" s="869"/>
      <c r="AY355" s="280" t="s">
        <v>451</v>
      </c>
      <c r="AZ355" s="280"/>
      <c r="BA355" s="280"/>
      <c r="BB355" s="280"/>
      <c r="BC355" s="280">
        <v>0</v>
      </c>
      <c r="BD355" s="280"/>
      <c r="BE355" s="280">
        <v>1</v>
      </c>
      <c r="BF355" s="280">
        <v>1</v>
      </c>
      <c r="BG355" s="280">
        <v>1</v>
      </c>
      <c r="BH355" s="280"/>
      <c r="BI355" s="280"/>
      <c r="BJ355" s="280"/>
      <c r="BK355" s="280"/>
      <c r="BL355" s="280"/>
      <c r="BM355" s="280"/>
      <c r="BN355" s="280"/>
      <c r="BO355" s="280">
        <v>1</v>
      </c>
      <c r="BP355" s="280"/>
      <c r="BQ355" s="280"/>
      <c r="BR355" s="280"/>
      <c r="BS355" s="280"/>
      <c r="BT355" s="280"/>
      <c r="BU355" s="280"/>
      <c r="BV355" s="280"/>
      <c r="BW355" s="280"/>
      <c r="BX355" s="280"/>
      <c r="BY355" s="280"/>
      <c r="BZ355" s="280"/>
      <c r="CA355" s="280"/>
      <c r="CB355" s="280"/>
      <c r="CC355" s="280">
        <v>1</v>
      </c>
      <c r="CD355" s="855">
        <f t="shared" si="40"/>
        <v>1</v>
      </c>
      <c r="CE355" s="855">
        <f t="shared" si="41"/>
        <v>0</v>
      </c>
      <c r="CF355" s="280">
        <v>2</v>
      </c>
      <c r="CG355" s="280"/>
      <c r="CH355" s="280"/>
      <c r="CI355" s="280">
        <v>38</v>
      </c>
      <c r="CJ355" s="280">
        <v>5.2</v>
      </c>
      <c r="CK355" s="280" t="s">
        <v>6392</v>
      </c>
      <c r="CL355" s="280" t="s">
        <v>451</v>
      </c>
      <c r="CM355" s="280"/>
      <c r="CN355" s="280"/>
      <c r="CO355" s="280"/>
      <c r="CP355" s="280"/>
      <c r="CQ355" s="280">
        <v>1</v>
      </c>
      <c r="CR355" s="280" t="s">
        <v>451</v>
      </c>
      <c r="CS355" s="280"/>
      <c r="CT355" s="280"/>
      <c r="CU355" s="280" t="s">
        <v>679</v>
      </c>
      <c r="CV355" s="280" t="s">
        <v>6598</v>
      </c>
      <c r="CW355" s="280">
        <v>19</v>
      </c>
      <c r="CX355" s="280"/>
      <c r="CY355" s="280"/>
      <c r="CZ355" s="280"/>
      <c r="DA355" s="280" t="s">
        <v>451</v>
      </c>
      <c r="DB355" s="280"/>
      <c r="DC355" s="280"/>
      <c r="DD355" s="280" t="s">
        <v>451</v>
      </c>
      <c r="DE355" s="280"/>
      <c r="DF355" s="280"/>
      <c r="DG355" s="280" t="s">
        <v>451</v>
      </c>
      <c r="DH355" s="280"/>
      <c r="DI355" s="280"/>
      <c r="DJ355" s="280" t="s">
        <v>451</v>
      </c>
      <c r="DK355" s="280"/>
      <c r="DL355" s="280"/>
      <c r="DM355" s="280"/>
      <c r="DN355" s="280"/>
      <c r="DO355" s="280"/>
      <c r="DP355" s="280" t="s">
        <v>451</v>
      </c>
      <c r="DQ355" s="280"/>
      <c r="DR355" s="280"/>
      <c r="DS355" s="280" t="s">
        <v>451</v>
      </c>
      <c r="DT355" s="280"/>
      <c r="DU355" s="280"/>
      <c r="DV355" s="280" t="s">
        <v>451</v>
      </c>
      <c r="DW355" s="280"/>
      <c r="DX355" s="280"/>
      <c r="DY355" s="280" t="s">
        <v>451</v>
      </c>
      <c r="DZ355" s="280"/>
      <c r="EA355" s="280"/>
      <c r="EB355" s="280" t="s">
        <v>451</v>
      </c>
      <c r="EC355" s="280"/>
      <c r="ED355" s="280"/>
      <c r="EE355" s="280" t="s">
        <v>457</v>
      </c>
      <c r="EF355" s="280" t="s">
        <v>6843</v>
      </c>
      <c r="EG355" s="280">
        <v>8</v>
      </c>
      <c r="EH355" s="280" t="s">
        <v>451</v>
      </c>
      <c r="EI355" s="280"/>
      <c r="EJ355" s="280"/>
      <c r="EK355" s="280"/>
      <c r="EL355" s="280"/>
      <c r="EM355" s="280"/>
      <c r="EN355" s="280"/>
      <c r="EO355" s="280"/>
      <c r="EP355" s="280"/>
      <c r="EQ355" s="280" t="s">
        <v>457</v>
      </c>
      <c r="ER355" s="280" t="s">
        <v>6963</v>
      </c>
      <c r="ES355" s="280" t="s">
        <v>7054</v>
      </c>
      <c r="ET355" s="280"/>
      <c r="EU355" s="280"/>
      <c r="EV355" s="280" t="s">
        <v>7351</v>
      </c>
      <c r="EW355" s="280"/>
      <c r="EX355" s="280"/>
      <c r="EY355" s="280"/>
      <c r="EZ355" s="280"/>
      <c r="FA355" s="280" t="s">
        <v>7734</v>
      </c>
      <c r="FB355" s="280" t="s">
        <v>7960</v>
      </c>
      <c r="FC355" s="280" t="s">
        <v>8207</v>
      </c>
      <c r="FD355" s="280" t="s">
        <v>8294</v>
      </c>
      <c r="FE355" s="280" t="s">
        <v>8337</v>
      </c>
      <c r="FF355" s="280" t="s">
        <v>8381</v>
      </c>
    </row>
    <row r="356" spans="5:162" ht="64" customHeight="1" x14ac:dyDescent="0.2">
      <c r="E356" s="1101" t="s">
        <v>8717</v>
      </c>
      <c r="F356" s="1101" t="s">
        <v>8688</v>
      </c>
      <c r="G356" s="847" t="s">
        <v>78</v>
      </c>
      <c r="H356" s="847" t="s">
        <v>166</v>
      </c>
      <c r="I356" s="1087" t="s">
        <v>3676</v>
      </c>
      <c r="J356" s="280" t="s">
        <v>3899</v>
      </c>
      <c r="K356" s="280" t="s">
        <v>3971</v>
      </c>
      <c r="L356" s="280">
        <v>2020</v>
      </c>
      <c r="M356" s="868" t="s">
        <v>4098</v>
      </c>
      <c r="N356" s="868" t="s">
        <v>4181</v>
      </c>
      <c r="O356" s="280" t="s">
        <v>4366</v>
      </c>
      <c r="P356" s="280" t="s">
        <v>4559</v>
      </c>
      <c r="Q356" s="280"/>
      <c r="R356" s="280"/>
      <c r="S356" s="280"/>
      <c r="T356" s="280"/>
      <c r="U356" s="280"/>
      <c r="V356" s="280"/>
      <c r="W356" s="280"/>
      <c r="X356" s="280"/>
      <c r="Y356" s="280"/>
      <c r="Z356" s="280"/>
      <c r="AA356" s="280" t="s">
        <v>5574</v>
      </c>
      <c r="AB356" s="280" t="s">
        <v>5701</v>
      </c>
      <c r="AC356" s="280" t="s">
        <v>5732</v>
      </c>
      <c r="AD356" s="280" t="s">
        <v>5957</v>
      </c>
      <c r="AE356" s="861">
        <v>0.5</v>
      </c>
      <c r="AF356" s="850">
        <f t="shared" si="42"/>
        <v>0.5</v>
      </c>
      <c r="AG356" s="850">
        <f t="shared" si="43"/>
        <v>0</v>
      </c>
      <c r="AH356" s="280"/>
      <c r="AI356" s="280"/>
      <c r="AJ356" s="280"/>
      <c r="AK356" s="280">
        <v>0.5</v>
      </c>
      <c r="AL356" s="869">
        <v>1</v>
      </c>
      <c r="AM356" s="869">
        <v>6.9999999999999999E-4</v>
      </c>
      <c r="AN356" s="280"/>
      <c r="AO356" s="869">
        <v>0</v>
      </c>
      <c r="AP356" s="869">
        <v>0</v>
      </c>
      <c r="AQ356" s="280"/>
      <c r="AR356" s="280">
        <v>0</v>
      </c>
      <c r="AS356" s="869">
        <v>0</v>
      </c>
      <c r="AT356" s="869"/>
      <c r="AU356" s="869"/>
      <c r="AV356" s="869"/>
      <c r="AW356" s="869"/>
      <c r="AX356" s="869"/>
      <c r="AY356" s="280" t="s">
        <v>451</v>
      </c>
      <c r="AZ356" s="280"/>
      <c r="BA356" s="280"/>
      <c r="BB356" s="869">
        <v>0</v>
      </c>
      <c r="BC356" s="280">
        <v>0.5</v>
      </c>
      <c r="BD356" s="869">
        <v>8.0000000000000004E-4</v>
      </c>
      <c r="BE356" s="280">
        <v>10</v>
      </c>
      <c r="BF356" s="280">
        <v>10</v>
      </c>
      <c r="BG356" s="280">
        <v>2</v>
      </c>
      <c r="BH356" s="280"/>
      <c r="BI356" s="280"/>
      <c r="BJ356" s="280"/>
      <c r="BK356" s="280"/>
      <c r="BL356" s="280"/>
      <c r="BM356" s="280"/>
      <c r="BN356" s="280">
        <v>2</v>
      </c>
      <c r="BO356" s="280"/>
      <c r="BP356" s="280"/>
      <c r="BQ356" s="280"/>
      <c r="BR356" s="280"/>
      <c r="BS356" s="280"/>
      <c r="BT356" s="280"/>
      <c r="BU356" s="280"/>
      <c r="BV356" s="280"/>
      <c r="BW356" s="280"/>
      <c r="BX356" s="280"/>
      <c r="BY356" s="280"/>
      <c r="BZ356" s="280"/>
      <c r="CA356" s="280"/>
      <c r="CB356" s="280"/>
      <c r="CC356" s="280">
        <v>2</v>
      </c>
      <c r="CD356" s="855">
        <f t="shared" si="40"/>
        <v>2</v>
      </c>
      <c r="CE356" s="855">
        <f t="shared" si="41"/>
        <v>0</v>
      </c>
      <c r="CF356" s="280">
        <v>0.42499999999999999</v>
      </c>
      <c r="CG356" s="280" t="s">
        <v>6236</v>
      </c>
      <c r="CH356" s="280" t="s">
        <v>451</v>
      </c>
      <c r="CI356" s="280">
        <v>2</v>
      </c>
      <c r="CJ356" s="280">
        <v>20.3</v>
      </c>
      <c r="CK356" s="280" t="s">
        <v>2748</v>
      </c>
      <c r="CL356" s="280" t="s">
        <v>451</v>
      </c>
      <c r="CM356" s="280"/>
      <c r="CN356" s="280"/>
      <c r="CO356" s="280"/>
      <c r="CP356" s="280"/>
      <c r="CQ356" s="280">
        <v>3</v>
      </c>
      <c r="CR356" s="280" t="s">
        <v>457</v>
      </c>
      <c r="CS356" s="280" t="s">
        <v>6510</v>
      </c>
      <c r="CT356" s="280">
        <v>60</v>
      </c>
      <c r="CU356" s="280" t="s">
        <v>451</v>
      </c>
      <c r="CV356" s="280"/>
      <c r="CW356" s="280"/>
      <c r="CX356" s="280" t="s">
        <v>451</v>
      </c>
      <c r="CY356" s="280"/>
      <c r="CZ356" s="280"/>
      <c r="DA356" s="280" t="s">
        <v>451</v>
      </c>
      <c r="DB356" s="280"/>
      <c r="DC356" s="280"/>
      <c r="DD356" s="280" t="s">
        <v>451</v>
      </c>
      <c r="DE356" s="280"/>
      <c r="DF356" s="280"/>
      <c r="DG356" s="280" t="s">
        <v>451</v>
      </c>
      <c r="DH356" s="280"/>
      <c r="DI356" s="280"/>
      <c r="DJ356" s="280" t="s">
        <v>451</v>
      </c>
      <c r="DK356" s="280"/>
      <c r="DL356" s="280"/>
      <c r="DM356" s="280" t="s">
        <v>451</v>
      </c>
      <c r="DN356" s="280"/>
      <c r="DO356" s="280"/>
      <c r="DP356" s="280" t="s">
        <v>451</v>
      </c>
      <c r="DQ356" s="280"/>
      <c r="DR356" s="280"/>
      <c r="DS356" s="280" t="s">
        <v>451</v>
      </c>
      <c r="DT356" s="280"/>
      <c r="DU356" s="280"/>
      <c r="DV356" s="280" t="s">
        <v>451</v>
      </c>
      <c r="DW356" s="280"/>
      <c r="DX356" s="280"/>
      <c r="DY356" s="280" t="s">
        <v>451</v>
      </c>
      <c r="DZ356" s="280"/>
      <c r="EA356" s="280"/>
      <c r="EB356" s="280" t="s">
        <v>451</v>
      </c>
      <c r="EC356" s="280"/>
      <c r="ED356" s="280"/>
      <c r="EE356" s="280" t="s">
        <v>451</v>
      </c>
      <c r="EF356" s="280"/>
      <c r="EG356" s="280"/>
      <c r="EH356" s="280" t="s">
        <v>451</v>
      </c>
      <c r="EI356" s="280"/>
      <c r="EJ356" s="280"/>
      <c r="EK356" s="280" t="s">
        <v>451</v>
      </c>
      <c r="EL356" s="280"/>
      <c r="EM356" s="280"/>
      <c r="EN356" s="280"/>
      <c r="EO356" s="280"/>
      <c r="EP356" s="280"/>
      <c r="EQ356" s="280" t="s">
        <v>451</v>
      </c>
      <c r="ER356" s="280"/>
      <c r="ES356" s="280" t="s">
        <v>7055</v>
      </c>
      <c r="ET356" s="280"/>
      <c r="EU356" s="280"/>
      <c r="EV356" s="280" t="s">
        <v>7352</v>
      </c>
      <c r="EW356" s="280" t="s">
        <v>451</v>
      </c>
      <c r="EX356" s="280" t="s">
        <v>451</v>
      </c>
      <c r="EY356" s="280"/>
      <c r="EZ356" s="280"/>
      <c r="FA356" s="280" t="s">
        <v>7735</v>
      </c>
      <c r="FB356" s="280" t="s">
        <v>7961</v>
      </c>
      <c r="FC356" s="280" t="s">
        <v>8208</v>
      </c>
      <c r="FD356" s="280" t="s">
        <v>8294</v>
      </c>
      <c r="FE356" s="280" t="s">
        <v>8337</v>
      </c>
      <c r="FF356" s="280" t="s">
        <v>8381</v>
      </c>
    </row>
    <row r="357" spans="5:162" ht="64" customHeight="1" x14ac:dyDescent="0.2">
      <c r="E357" s="1101" t="s">
        <v>8717</v>
      </c>
      <c r="F357" s="1101" t="s">
        <v>8688</v>
      </c>
      <c r="G357" s="847" t="s">
        <v>78</v>
      </c>
      <c r="H357" s="847" t="s">
        <v>166</v>
      </c>
      <c r="I357" s="1087" t="s">
        <v>3677</v>
      </c>
      <c r="J357" s="280" t="s">
        <v>1402</v>
      </c>
      <c r="K357" s="280" t="s">
        <v>1402</v>
      </c>
      <c r="L357" s="280">
        <v>2016</v>
      </c>
      <c r="M357" s="868" t="s">
        <v>4099</v>
      </c>
      <c r="N357" s="868" t="s">
        <v>1603</v>
      </c>
      <c r="O357" s="280" t="s">
        <v>4367</v>
      </c>
      <c r="P357" s="280" t="s">
        <v>4560</v>
      </c>
      <c r="Q357" s="280" t="s">
        <v>492</v>
      </c>
      <c r="R357" s="280" t="s">
        <v>451</v>
      </c>
      <c r="S357" s="280" t="s">
        <v>5073</v>
      </c>
      <c r="T357" s="280" t="s">
        <v>451</v>
      </c>
      <c r="U357" s="280"/>
      <c r="V357" s="280"/>
      <c r="W357" s="280"/>
      <c r="X357" s="280"/>
      <c r="Y357" s="280"/>
      <c r="Z357" s="280"/>
      <c r="AA357" s="280" t="s">
        <v>5575</v>
      </c>
      <c r="AB357" s="280" t="s">
        <v>5575</v>
      </c>
      <c r="AC357" s="280" t="s">
        <v>5763</v>
      </c>
      <c r="AD357" s="280" t="s">
        <v>5958</v>
      </c>
      <c r="AE357" s="861">
        <v>8.9999999999999993E-3</v>
      </c>
      <c r="AF357" s="850">
        <f t="shared" si="42"/>
        <v>8.9999999999999993E-3</v>
      </c>
      <c r="AG357" s="850">
        <f t="shared" si="43"/>
        <v>0</v>
      </c>
      <c r="AH357" s="280"/>
      <c r="AI357" s="280"/>
      <c r="AJ357" s="280"/>
      <c r="AK357" s="280">
        <v>8.9999999999999993E-3</v>
      </c>
      <c r="AL357" s="869">
        <v>1</v>
      </c>
      <c r="AM357" s="869">
        <v>2.0000000000000001E-4</v>
      </c>
      <c r="AN357" s="280">
        <v>0</v>
      </c>
      <c r="AO357" s="869">
        <v>0</v>
      </c>
      <c r="AP357" s="869">
        <v>0</v>
      </c>
      <c r="AQ357" s="280">
        <v>0</v>
      </c>
      <c r="AR357" s="280">
        <v>0</v>
      </c>
      <c r="AS357" s="869">
        <v>0</v>
      </c>
      <c r="AT357" s="869"/>
      <c r="AU357" s="869"/>
      <c r="AV357" s="869"/>
      <c r="AW357" s="869"/>
      <c r="AX357" s="869"/>
      <c r="AY357" s="869">
        <v>0</v>
      </c>
      <c r="AZ357" s="869">
        <v>0</v>
      </c>
      <c r="BA357" s="869">
        <v>0</v>
      </c>
      <c r="BB357" s="869">
        <v>0</v>
      </c>
      <c r="BC357" s="280">
        <v>100</v>
      </c>
      <c r="BD357" s="869">
        <v>2.0000000000000001E-4</v>
      </c>
      <c r="BE357" s="280">
        <v>3</v>
      </c>
      <c r="BF357" s="280">
        <v>2</v>
      </c>
      <c r="BG357" s="280">
        <v>1</v>
      </c>
      <c r="BH357" s="280"/>
      <c r="BI357" s="280"/>
      <c r="BJ357" s="280"/>
      <c r="BK357" s="280"/>
      <c r="BL357" s="280"/>
      <c r="BM357" s="280"/>
      <c r="BN357" s="280"/>
      <c r="BO357" s="280"/>
      <c r="BP357" s="280"/>
      <c r="BQ357" s="280"/>
      <c r="BR357" s="280"/>
      <c r="BS357" s="280">
        <v>1</v>
      </c>
      <c r="BT357" s="280"/>
      <c r="BU357" s="280"/>
      <c r="BV357" s="280"/>
      <c r="BW357" s="280"/>
      <c r="BX357" s="280"/>
      <c r="BY357" s="280"/>
      <c r="BZ357" s="280"/>
      <c r="CA357" s="280"/>
      <c r="CB357" s="280"/>
      <c r="CC357" s="280">
        <v>1</v>
      </c>
      <c r="CD357" s="855">
        <f t="shared" si="40"/>
        <v>1</v>
      </c>
      <c r="CE357" s="855">
        <f t="shared" si="41"/>
        <v>0</v>
      </c>
      <c r="CF357" s="280">
        <v>4.5999999999999996</v>
      </c>
      <c r="CG357" s="280" t="s">
        <v>6237</v>
      </c>
      <c r="CH357" s="280" t="s">
        <v>451</v>
      </c>
      <c r="CI357" s="280">
        <v>43.4</v>
      </c>
      <c r="CJ357" s="280">
        <v>10.6</v>
      </c>
      <c r="CK357" s="280"/>
      <c r="CL357" s="280" t="s">
        <v>451</v>
      </c>
      <c r="CM357" s="280"/>
      <c r="CN357" s="280"/>
      <c r="CO357" s="280"/>
      <c r="CP357" s="280"/>
      <c r="CQ357" s="280">
        <v>2</v>
      </c>
      <c r="CR357" s="280" t="s">
        <v>451</v>
      </c>
      <c r="CS357" s="280"/>
      <c r="CT357" s="280"/>
      <c r="CU357" s="280" t="s">
        <v>457</v>
      </c>
      <c r="CV357" s="280" t="s">
        <v>2779</v>
      </c>
      <c r="CW357" s="280">
        <v>15</v>
      </c>
      <c r="CX357" s="280" t="s">
        <v>451</v>
      </c>
      <c r="CY357" s="280"/>
      <c r="CZ357" s="280"/>
      <c r="DA357" s="280" t="s">
        <v>995</v>
      </c>
      <c r="DB357" s="280"/>
      <c r="DC357" s="280"/>
      <c r="DD357" s="280" t="s">
        <v>451</v>
      </c>
      <c r="DE357" s="280"/>
      <c r="DF357" s="280"/>
      <c r="DG357" s="280" t="s">
        <v>451</v>
      </c>
      <c r="DH357" s="280"/>
      <c r="DI357" s="280"/>
      <c r="DJ357" s="280" t="s">
        <v>451</v>
      </c>
      <c r="DK357" s="280"/>
      <c r="DL357" s="280"/>
      <c r="DM357" s="280" t="s">
        <v>451</v>
      </c>
      <c r="DN357" s="280"/>
      <c r="DO357" s="280"/>
      <c r="DP357" s="280" t="s">
        <v>995</v>
      </c>
      <c r="DQ357" s="280"/>
      <c r="DR357" s="280"/>
      <c r="DS357" s="280" t="s">
        <v>457</v>
      </c>
      <c r="DT357" s="280" t="s">
        <v>6796</v>
      </c>
      <c r="DU357" s="866">
        <v>4643</v>
      </c>
      <c r="DV357" s="280" t="s">
        <v>995</v>
      </c>
      <c r="DW357" s="280"/>
      <c r="DX357" s="280"/>
      <c r="DY357" s="280" t="s">
        <v>995</v>
      </c>
      <c r="DZ357" s="280"/>
      <c r="EA357" s="280"/>
      <c r="EB357" s="280" t="s">
        <v>451</v>
      </c>
      <c r="EC357" s="280"/>
      <c r="ED357" s="280"/>
      <c r="EE357" s="280" t="s">
        <v>995</v>
      </c>
      <c r="EF357" s="280"/>
      <c r="EG357" s="280"/>
      <c r="EH357" s="280" t="s">
        <v>451</v>
      </c>
      <c r="EI357" s="280"/>
      <c r="EJ357" s="280"/>
      <c r="EK357" s="280" t="s">
        <v>451</v>
      </c>
      <c r="EL357" s="280"/>
      <c r="EM357" s="280"/>
      <c r="EN357" s="280"/>
      <c r="EO357" s="280"/>
      <c r="EP357" s="280"/>
      <c r="EQ357" s="280" t="s">
        <v>451</v>
      </c>
      <c r="ER357" s="280"/>
      <c r="ES357" s="280" t="s">
        <v>7056</v>
      </c>
      <c r="ET357" s="280" t="s">
        <v>7180</v>
      </c>
      <c r="EU357" s="280" t="s">
        <v>451</v>
      </c>
      <c r="EV357" s="280"/>
      <c r="EW357" s="280" t="s">
        <v>451</v>
      </c>
      <c r="EX357" s="280" t="s">
        <v>451</v>
      </c>
      <c r="EY357" s="280"/>
      <c r="EZ357" s="280"/>
      <c r="FA357" s="280" t="s">
        <v>7736</v>
      </c>
      <c r="FB357" s="280" t="s">
        <v>7962</v>
      </c>
      <c r="FC357" s="280" t="s">
        <v>8209</v>
      </c>
      <c r="FD357" s="280" t="s">
        <v>8294</v>
      </c>
      <c r="FE357" s="280" t="s">
        <v>8337</v>
      </c>
      <c r="FF357" s="280" t="s">
        <v>8381</v>
      </c>
    </row>
    <row r="358" spans="5:162" ht="64" customHeight="1" x14ac:dyDescent="0.2">
      <c r="E358" s="1101" t="s">
        <v>8717</v>
      </c>
      <c r="F358" s="1101" t="s">
        <v>8688</v>
      </c>
      <c r="G358" s="847" t="s">
        <v>78</v>
      </c>
      <c r="H358" s="847" t="s">
        <v>166</v>
      </c>
      <c r="I358" s="1087" t="s">
        <v>3678</v>
      </c>
      <c r="J358" s="280" t="s">
        <v>3897</v>
      </c>
      <c r="K358" s="280" t="s">
        <v>3970</v>
      </c>
      <c r="L358" s="280" t="s">
        <v>3995</v>
      </c>
      <c r="M358" s="868" t="s">
        <v>4100</v>
      </c>
      <c r="N358" s="868" t="s">
        <v>4191</v>
      </c>
      <c r="O358" s="280" t="s">
        <v>4368</v>
      </c>
      <c r="P358" s="280" t="s">
        <v>4561</v>
      </c>
      <c r="Q358" s="280"/>
      <c r="R358" s="280"/>
      <c r="S358" s="280"/>
      <c r="T358" s="280"/>
      <c r="U358" s="280"/>
      <c r="V358" s="280"/>
      <c r="W358" s="280"/>
      <c r="X358" s="280"/>
      <c r="Y358" s="280"/>
      <c r="Z358" s="280"/>
      <c r="AA358" s="280" t="s">
        <v>5576</v>
      </c>
      <c r="AB358" s="280" t="s">
        <v>5576</v>
      </c>
      <c r="AC358" s="280" t="s">
        <v>5810</v>
      </c>
      <c r="AD358" s="280" t="s">
        <v>5576</v>
      </c>
      <c r="AE358" s="861">
        <v>0.01</v>
      </c>
      <c r="AF358" s="850">
        <f t="shared" si="42"/>
        <v>0.01</v>
      </c>
      <c r="AG358" s="850">
        <f t="shared" si="43"/>
        <v>0</v>
      </c>
      <c r="AH358" s="280"/>
      <c r="AI358" s="280"/>
      <c r="AJ358" s="280"/>
      <c r="AK358" s="280">
        <v>0.01</v>
      </c>
      <c r="AL358" s="869">
        <v>1</v>
      </c>
      <c r="AM358" s="869">
        <v>1E-4</v>
      </c>
      <c r="AN358" s="280"/>
      <c r="AO358" s="280"/>
      <c r="AP358" s="280"/>
      <c r="AQ358" s="280"/>
      <c r="AR358" s="280"/>
      <c r="AS358" s="280"/>
      <c r="AT358" s="280"/>
      <c r="AU358" s="280"/>
      <c r="AV358" s="280"/>
      <c r="AW358" s="280"/>
      <c r="AX358" s="280"/>
      <c r="AY358" s="280" t="s">
        <v>451</v>
      </c>
      <c r="AZ358" s="280"/>
      <c r="BA358" s="280"/>
      <c r="BB358" s="280"/>
      <c r="BC358" s="280">
        <v>0.01</v>
      </c>
      <c r="BD358" s="869">
        <v>1E-4</v>
      </c>
      <c r="BE358" s="280">
        <v>2</v>
      </c>
      <c r="BF358" s="280">
        <v>1</v>
      </c>
      <c r="BG358" s="280">
        <v>1</v>
      </c>
      <c r="BH358" s="280"/>
      <c r="BI358" s="280"/>
      <c r="BJ358" s="280"/>
      <c r="BK358" s="280"/>
      <c r="BL358" s="280"/>
      <c r="BM358" s="280"/>
      <c r="BN358" s="280"/>
      <c r="BO358" s="280"/>
      <c r="BP358" s="280"/>
      <c r="BQ358" s="280"/>
      <c r="BR358" s="280"/>
      <c r="BS358" s="280">
        <v>1</v>
      </c>
      <c r="BT358" s="280"/>
      <c r="BU358" s="280"/>
      <c r="BV358" s="280"/>
      <c r="BW358" s="280"/>
      <c r="BX358" s="280"/>
      <c r="BY358" s="280"/>
      <c r="BZ358" s="280"/>
      <c r="CA358" s="280"/>
      <c r="CB358" s="280"/>
      <c r="CC358" s="280">
        <v>1</v>
      </c>
      <c r="CD358" s="855">
        <f t="shared" si="40"/>
        <v>1</v>
      </c>
      <c r="CE358" s="855">
        <f t="shared" si="41"/>
        <v>0</v>
      </c>
      <c r="CF358" s="280">
        <v>0.75600000000000001</v>
      </c>
      <c r="CG358" s="280"/>
      <c r="CH358" s="280"/>
      <c r="CI358" s="280">
        <v>100</v>
      </c>
      <c r="CJ358" s="280">
        <v>0.75600000000000001</v>
      </c>
      <c r="CK358" s="280" t="s">
        <v>6390</v>
      </c>
      <c r="CL358" s="280" t="s">
        <v>451</v>
      </c>
      <c r="CM358" s="280"/>
      <c r="CN358" s="280"/>
      <c r="CO358" s="280"/>
      <c r="CP358" s="280"/>
      <c r="CQ358" s="280">
        <v>1</v>
      </c>
      <c r="CR358" s="280" t="s">
        <v>451</v>
      </c>
      <c r="CS358" s="280"/>
      <c r="CT358" s="280"/>
      <c r="CU358" s="280" t="s">
        <v>457</v>
      </c>
      <c r="CV358" s="280" t="s">
        <v>789</v>
      </c>
      <c r="CW358" s="280">
        <v>5</v>
      </c>
      <c r="CX358" s="280" t="s">
        <v>451</v>
      </c>
      <c r="CY358" s="280"/>
      <c r="CZ358" s="280"/>
      <c r="DA358" s="280" t="s">
        <v>451</v>
      </c>
      <c r="DB358" s="280"/>
      <c r="DC358" s="280"/>
      <c r="DD358" s="280" t="s">
        <v>451</v>
      </c>
      <c r="DE358" s="280"/>
      <c r="DF358" s="280"/>
      <c r="DG358" s="280" t="s">
        <v>451</v>
      </c>
      <c r="DH358" s="280"/>
      <c r="DI358" s="280"/>
      <c r="DJ358" s="280" t="s">
        <v>451</v>
      </c>
      <c r="DK358" s="280"/>
      <c r="DL358" s="280"/>
      <c r="DM358" s="280"/>
      <c r="DN358" s="280"/>
      <c r="DO358" s="280"/>
      <c r="DP358" s="280" t="s">
        <v>451</v>
      </c>
      <c r="DQ358" s="280"/>
      <c r="DR358" s="280"/>
      <c r="DS358" s="280" t="s">
        <v>451</v>
      </c>
      <c r="DT358" s="280"/>
      <c r="DU358" s="280"/>
      <c r="DV358" s="280" t="s">
        <v>451</v>
      </c>
      <c r="DW358" s="280"/>
      <c r="DX358" s="280"/>
      <c r="DY358" s="280" t="s">
        <v>451</v>
      </c>
      <c r="DZ358" s="280"/>
      <c r="EA358" s="280"/>
      <c r="EB358" s="280" t="s">
        <v>457</v>
      </c>
      <c r="EC358" s="280" t="s">
        <v>6530</v>
      </c>
      <c r="ED358" s="280">
        <v>5</v>
      </c>
      <c r="EE358" s="280" t="s">
        <v>451</v>
      </c>
      <c r="EF358" s="280"/>
      <c r="EG358" s="280"/>
      <c r="EH358" s="280" t="s">
        <v>451</v>
      </c>
      <c r="EI358" s="280"/>
      <c r="EJ358" s="280"/>
      <c r="EK358" s="280"/>
      <c r="EL358" s="280"/>
      <c r="EM358" s="280"/>
      <c r="EN358" s="280"/>
      <c r="EO358" s="280"/>
      <c r="EP358" s="280"/>
      <c r="EQ358" s="280" t="s">
        <v>451</v>
      </c>
      <c r="ER358" s="280"/>
      <c r="ES358" s="280" t="s">
        <v>7052</v>
      </c>
      <c r="ET358" s="280"/>
      <c r="EU358" s="280"/>
      <c r="EV358" s="280" t="s">
        <v>7348</v>
      </c>
      <c r="EW358" s="280"/>
      <c r="EX358" s="280" t="s">
        <v>2560</v>
      </c>
      <c r="EY358" s="280"/>
      <c r="EZ358" s="280"/>
      <c r="FA358" s="280" t="s">
        <v>7732</v>
      </c>
      <c r="FB358" s="280" t="s">
        <v>7958</v>
      </c>
      <c r="FC358" s="280" t="s">
        <v>8205</v>
      </c>
      <c r="FD358" s="280" t="s">
        <v>8294</v>
      </c>
      <c r="FE358" s="280" t="s">
        <v>8337</v>
      </c>
      <c r="FF358" s="280" t="s">
        <v>8381</v>
      </c>
    </row>
    <row r="359" spans="5:162" ht="64" customHeight="1" x14ac:dyDescent="0.2">
      <c r="E359" s="1101" t="s">
        <v>8717</v>
      </c>
      <c r="F359" s="1101" t="s">
        <v>8688</v>
      </c>
      <c r="G359" s="847" t="s">
        <v>78</v>
      </c>
      <c r="H359" s="847" t="s">
        <v>166</v>
      </c>
      <c r="I359" s="1087" t="s">
        <v>3679</v>
      </c>
      <c r="J359" s="280" t="s">
        <v>1401</v>
      </c>
      <c r="K359" s="280" t="s">
        <v>1401</v>
      </c>
      <c r="L359" s="280">
        <v>2016</v>
      </c>
      <c r="M359" s="868" t="s">
        <v>4101</v>
      </c>
      <c r="N359" s="868" t="s">
        <v>4192</v>
      </c>
      <c r="O359" s="280" t="s">
        <v>4369</v>
      </c>
      <c r="P359" s="280" t="s">
        <v>4562</v>
      </c>
      <c r="Q359" s="280"/>
      <c r="R359" s="280"/>
      <c r="S359" s="280"/>
      <c r="T359" s="280"/>
      <c r="U359" s="280"/>
      <c r="V359" s="280"/>
      <c r="W359" s="280"/>
      <c r="X359" s="280"/>
      <c r="Y359" s="280"/>
      <c r="Z359" s="280"/>
      <c r="AA359" s="280" t="s">
        <v>5577</v>
      </c>
      <c r="AB359" s="280" t="s">
        <v>5577</v>
      </c>
      <c r="AC359" s="280" t="s">
        <v>5732</v>
      </c>
      <c r="AD359" s="280" t="s">
        <v>5577</v>
      </c>
      <c r="AE359" s="861">
        <v>0.499</v>
      </c>
      <c r="AF359" s="850">
        <f t="shared" si="42"/>
        <v>0.499</v>
      </c>
      <c r="AG359" s="850">
        <f t="shared" si="43"/>
        <v>0</v>
      </c>
      <c r="AH359" s="280"/>
      <c r="AI359" s="280"/>
      <c r="AJ359" s="280"/>
      <c r="AK359" s="280">
        <v>0.499</v>
      </c>
      <c r="AL359" s="869">
        <v>1</v>
      </c>
      <c r="AM359" s="869">
        <v>2.1000000000000001E-2</v>
      </c>
      <c r="AN359" s="280"/>
      <c r="AO359" s="280"/>
      <c r="AP359" s="280"/>
      <c r="AQ359" s="280"/>
      <c r="AR359" s="280"/>
      <c r="AS359" s="280"/>
      <c r="AT359" s="280"/>
      <c r="AU359" s="280"/>
      <c r="AV359" s="280"/>
      <c r="AW359" s="280"/>
      <c r="AX359" s="280"/>
      <c r="AY359" s="280" t="s">
        <v>451</v>
      </c>
      <c r="AZ359" s="280"/>
      <c r="BA359" s="280"/>
      <c r="BB359" s="280"/>
      <c r="BC359" s="280">
        <v>0.5</v>
      </c>
      <c r="BD359" s="869">
        <v>0.02</v>
      </c>
      <c r="BE359" s="280">
        <v>3</v>
      </c>
      <c r="BF359" s="280">
        <v>3</v>
      </c>
      <c r="BG359" s="280">
        <v>3</v>
      </c>
      <c r="BH359" s="280"/>
      <c r="BI359" s="280"/>
      <c r="BJ359" s="280"/>
      <c r="BK359" s="280"/>
      <c r="BL359" s="280"/>
      <c r="BM359" s="280"/>
      <c r="BN359" s="280"/>
      <c r="BO359" s="280"/>
      <c r="BP359" s="280">
        <v>1</v>
      </c>
      <c r="BQ359" s="280">
        <v>1</v>
      </c>
      <c r="BR359" s="280">
        <v>1</v>
      </c>
      <c r="BS359" s="280"/>
      <c r="BT359" s="280"/>
      <c r="BU359" s="280"/>
      <c r="BV359" s="280"/>
      <c r="BW359" s="280"/>
      <c r="BX359" s="280"/>
      <c r="BY359" s="280"/>
      <c r="BZ359" s="280"/>
      <c r="CA359" s="280"/>
      <c r="CB359" s="280"/>
      <c r="CC359" s="280">
        <v>3</v>
      </c>
      <c r="CD359" s="855">
        <f t="shared" si="40"/>
        <v>3</v>
      </c>
      <c r="CE359" s="855">
        <f t="shared" si="41"/>
        <v>0</v>
      </c>
      <c r="CF359" s="280">
        <v>4.5</v>
      </c>
      <c r="CG359" s="280"/>
      <c r="CH359" s="280"/>
      <c r="CI359" s="280">
        <v>66.2</v>
      </c>
      <c r="CJ359" s="280">
        <v>6.8</v>
      </c>
      <c r="CK359" s="280" t="s">
        <v>6393</v>
      </c>
      <c r="CL359" s="280" t="s">
        <v>451</v>
      </c>
      <c r="CM359" s="280"/>
      <c r="CN359" s="280"/>
      <c r="CO359" s="280"/>
      <c r="CP359" s="280"/>
      <c r="CQ359" s="280">
        <v>7</v>
      </c>
      <c r="CR359" s="280" t="s">
        <v>457</v>
      </c>
      <c r="CS359" s="280" t="s">
        <v>6511</v>
      </c>
      <c r="CT359" s="280">
        <v>81</v>
      </c>
      <c r="CU359" s="280" t="s">
        <v>457</v>
      </c>
      <c r="CV359" s="280" t="s">
        <v>6599</v>
      </c>
      <c r="CW359" s="280">
        <v>60</v>
      </c>
      <c r="CX359" s="280" t="s">
        <v>451</v>
      </c>
      <c r="CY359" s="280"/>
      <c r="CZ359" s="280"/>
      <c r="DA359" s="280" t="s">
        <v>451</v>
      </c>
      <c r="DB359" s="280"/>
      <c r="DC359" s="280"/>
      <c r="DD359" s="280" t="s">
        <v>451</v>
      </c>
      <c r="DE359" s="280"/>
      <c r="DF359" s="280"/>
      <c r="DG359" s="280" t="s">
        <v>451</v>
      </c>
      <c r="DH359" s="280"/>
      <c r="DI359" s="280"/>
      <c r="DJ359" s="280" t="s">
        <v>451</v>
      </c>
      <c r="DK359" s="280"/>
      <c r="DL359" s="280"/>
      <c r="DM359" s="280"/>
      <c r="DN359" s="280"/>
      <c r="DO359" s="280"/>
      <c r="DP359" s="280" t="s">
        <v>451</v>
      </c>
      <c r="DQ359" s="280"/>
      <c r="DR359" s="280"/>
      <c r="DS359" s="280" t="s">
        <v>451</v>
      </c>
      <c r="DT359" s="280"/>
      <c r="DU359" s="280"/>
      <c r="DV359" s="280" t="s">
        <v>451</v>
      </c>
      <c r="DW359" s="280"/>
      <c r="DX359" s="280"/>
      <c r="DY359" s="280" t="s">
        <v>451</v>
      </c>
      <c r="DZ359" s="280"/>
      <c r="EA359" s="280"/>
      <c r="EB359" s="280" t="s">
        <v>457</v>
      </c>
      <c r="EC359" s="280" t="s">
        <v>6820</v>
      </c>
      <c r="ED359" s="280">
        <v>20</v>
      </c>
      <c r="EE359" s="280" t="s">
        <v>451</v>
      </c>
      <c r="EF359" s="280"/>
      <c r="EG359" s="280"/>
      <c r="EH359" s="280" t="s">
        <v>451</v>
      </c>
      <c r="EI359" s="280"/>
      <c r="EJ359" s="280"/>
      <c r="EK359" s="280"/>
      <c r="EL359" s="280"/>
      <c r="EM359" s="280"/>
      <c r="EN359" s="280"/>
      <c r="EO359" s="280"/>
      <c r="EP359" s="280"/>
      <c r="EQ359" s="280" t="s">
        <v>451</v>
      </c>
      <c r="ER359" s="280"/>
      <c r="ES359" s="280" t="s">
        <v>7057</v>
      </c>
      <c r="ET359" s="280"/>
      <c r="EU359" s="280"/>
      <c r="EV359" s="280" t="s">
        <v>7353</v>
      </c>
      <c r="EW359" s="280"/>
      <c r="EX359" s="280"/>
      <c r="EY359" s="280"/>
      <c r="EZ359" s="280"/>
      <c r="FA359" s="280" t="s">
        <v>7737</v>
      </c>
      <c r="FB359" s="280" t="s">
        <v>7963</v>
      </c>
      <c r="FC359" s="280" t="s">
        <v>8210</v>
      </c>
      <c r="FD359" s="280" t="s">
        <v>8294</v>
      </c>
      <c r="FE359" s="280" t="s">
        <v>8337</v>
      </c>
      <c r="FF359" s="280" t="s">
        <v>8381</v>
      </c>
    </row>
    <row r="360" spans="5:162" ht="64" customHeight="1" x14ac:dyDescent="0.2">
      <c r="E360" s="1101" t="s">
        <v>8717</v>
      </c>
      <c r="F360" s="1101" t="s">
        <v>8688</v>
      </c>
      <c r="G360" s="847" t="s">
        <v>78</v>
      </c>
      <c r="H360" s="847" t="s">
        <v>166</v>
      </c>
      <c r="I360" s="1087" t="s">
        <v>3680</v>
      </c>
      <c r="J360" s="280" t="s">
        <v>3897</v>
      </c>
      <c r="K360" s="280" t="s">
        <v>3970</v>
      </c>
      <c r="L360" s="280" t="s">
        <v>3995</v>
      </c>
      <c r="M360" s="868" t="s">
        <v>4102</v>
      </c>
      <c r="N360" s="868" t="s">
        <v>4166</v>
      </c>
      <c r="O360" s="280" t="s">
        <v>4370</v>
      </c>
      <c r="P360" s="280" t="s">
        <v>4563</v>
      </c>
      <c r="Q360" s="280"/>
      <c r="R360" s="280"/>
      <c r="S360" s="280"/>
      <c r="T360" s="280"/>
      <c r="U360" s="280"/>
      <c r="V360" s="280"/>
      <c r="W360" s="280"/>
      <c r="X360" s="280"/>
      <c r="Y360" s="280"/>
      <c r="Z360" s="280"/>
      <c r="AA360" s="280" t="s">
        <v>5578</v>
      </c>
      <c r="AB360" s="280" t="s">
        <v>5578</v>
      </c>
      <c r="AC360" s="280" t="s">
        <v>5810</v>
      </c>
      <c r="AD360" s="280" t="s">
        <v>5578</v>
      </c>
      <c r="AE360" s="861">
        <v>1.7999999999999999E-2</v>
      </c>
      <c r="AF360" s="850">
        <f t="shared" si="42"/>
        <v>1.7999999999999999E-2</v>
      </c>
      <c r="AG360" s="850">
        <f t="shared" si="43"/>
        <v>0</v>
      </c>
      <c r="AH360" s="280"/>
      <c r="AI360" s="280"/>
      <c r="AJ360" s="280"/>
      <c r="AK360" s="280">
        <v>1.7999999999999999E-2</v>
      </c>
      <c r="AL360" s="869">
        <v>1</v>
      </c>
      <c r="AM360" s="869">
        <v>1E-4</v>
      </c>
      <c r="AN360" s="280"/>
      <c r="AO360" s="280"/>
      <c r="AP360" s="280"/>
      <c r="AQ360" s="280"/>
      <c r="AR360" s="280"/>
      <c r="AS360" s="280"/>
      <c r="AT360" s="280"/>
      <c r="AU360" s="280"/>
      <c r="AV360" s="280"/>
      <c r="AW360" s="280"/>
      <c r="AX360" s="280"/>
      <c r="AY360" s="280" t="s">
        <v>451</v>
      </c>
      <c r="AZ360" s="280"/>
      <c r="BA360" s="280"/>
      <c r="BB360" s="280"/>
      <c r="BC360" s="280">
        <v>2.5000000000000001E-2</v>
      </c>
      <c r="BD360" s="869">
        <v>1E-4</v>
      </c>
      <c r="BE360" s="280">
        <v>2</v>
      </c>
      <c r="BF360" s="280">
        <v>1</v>
      </c>
      <c r="BG360" s="280">
        <v>1</v>
      </c>
      <c r="BH360" s="280"/>
      <c r="BI360" s="280"/>
      <c r="BJ360" s="280"/>
      <c r="BK360" s="280"/>
      <c r="BL360" s="280"/>
      <c r="BM360" s="280"/>
      <c r="BN360" s="280"/>
      <c r="BO360" s="280"/>
      <c r="BP360" s="280"/>
      <c r="BQ360" s="280"/>
      <c r="BR360" s="280"/>
      <c r="BS360" s="280">
        <v>1</v>
      </c>
      <c r="BT360" s="280"/>
      <c r="BU360" s="280"/>
      <c r="BV360" s="280"/>
      <c r="BW360" s="280"/>
      <c r="BX360" s="280"/>
      <c r="BY360" s="280"/>
      <c r="BZ360" s="280"/>
      <c r="CA360" s="280"/>
      <c r="CB360" s="280"/>
      <c r="CC360" s="280">
        <v>1</v>
      </c>
      <c r="CD360" s="855">
        <f t="shared" si="40"/>
        <v>1</v>
      </c>
      <c r="CE360" s="855">
        <f t="shared" si="41"/>
        <v>0</v>
      </c>
      <c r="CF360" s="280">
        <v>1.837</v>
      </c>
      <c r="CG360" s="280"/>
      <c r="CH360" s="280"/>
      <c r="CI360" s="280">
        <v>100</v>
      </c>
      <c r="CJ360" s="280">
        <v>1.837</v>
      </c>
      <c r="CK360" s="280" t="s">
        <v>6390</v>
      </c>
      <c r="CL360" s="280" t="s">
        <v>451</v>
      </c>
      <c r="CM360" s="280"/>
      <c r="CN360" s="280"/>
      <c r="CO360" s="280"/>
      <c r="CP360" s="280"/>
      <c r="CQ360" s="280">
        <v>1</v>
      </c>
      <c r="CR360" s="280" t="s">
        <v>451</v>
      </c>
      <c r="CS360" s="280"/>
      <c r="CT360" s="280"/>
      <c r="CU360" s="280" t="s">
        <v>457</v>
      </c>
      <c r="CV360" s="280" t="s">
        <v>789</v>
      </c>
      <c r="CW360" s="280">
        <v>5</v>
      </c>
      <c r="CX360" s="280"/>
      <c r="CY360" s="280"/>
      <c r="CZ360" s="280"/>
      <c r="DA360" s="280" t="s">
        <v>451</v>
      </c>
      <c r="DB360" s="280"/>
      <c r="DC360" s="280"/>
      <c r="DD360" s="280" t="s">
        <v>451</v>
      </c>
      <c r="DE360" s="280"/>
      <c r="DF360" s="280"/>
      <c r="DG360" s="280" t="s">
        <v>451</v>
      </c>
      <c r="DH360" s="280"/>
      <c r="DI360" s="280"/>
      <c r="DJ360" s="280" t="s">
        <v>451</v>
      </c>
      <c r="DK360" s="280"/>
      <c r="DL360" s="280"/>
      <c r="DM360" s="280"/>
      <c r="DN360" s="280"/>
      <c r="DO360" s="280"/>
      <c r="DP360" s="280" t="s">
        <v>451</v>
      </c>
      <c r="DQ360" s="280"/>
      <c r="DR360" s="280"/>
      <c r="DS360" s="280" t="s">
        <v>451</v>
      </c>
      <c r="DT360" s="280"/>
      <c r="DU360" s="280"/>
      <c r="DV360" s="280" t="s">
        <v>451</v>
      </c>
      <c r="DW360" s="280"/>
      <c r="DX360" s="280"/>
      <c r="DY360" s="280" t="s">
        <v>451</v>
      </c>
      <c r="DZ360" s="280"/>
      <c r="EA360" s="280"/>
      <c r="EB360" s="280" t="s">
        <v>457</v>
      </c>
      <c r="EC360" s="280" t="s">
        <v>789</v>
      </c>
      <c r="ED360" s="280">
        <v>5</v>
      </c>
      <c r="EE360" s="280" t="s">
        <v>451</v>
      </c>
      <c r="EF360" s="280"/>
      <c r="EG360" s="280"/>
      <c r="EH360" s="280" t="s">
        <v>451</v>
      </c>
      <c r="EI360" s="280"/>
      <c r="EJ360" s="280"/>
      <c r="EK360" s="280"/>
      <c r="EL360" s="280"/>
      <c r="EM360" s="280"/>
      <c r="EN360" s="280"/>
      <c r="EO360" s="280"/>
      <c r="EP360" s="280"/>
      <c r="EQ360" s="280" t="s">
        <v>451</v>
      </c>
      <c r="ER360" s="280"/>
      <c r="ES360" s="280" t="s">
        <v>7052</v>
      </c>
      <c r="ET360" s="280"/>
      <c r="EU360" s="280"/>
      <c r="EV360" s="280" t="s">
        <v>7348</v>
      </c>
      <c r="EW360" s="280"/>
      <c r="EX360" s="280" t="s">
        <v>2560</v>
      </c>
      <c r="EY360" s="280"/>
      <c r="EZ360" s="280"/>
      <c r="FA360" s="280" t="s">
        <v>7732</v>
      </c>
      <c r="FB360" s="280" t="s">
        <v>7958</v>
      </c>
      <c r="FC360" s="280" t="s">
        <v>8205</v>
      </c>
      <c r="FD360" s="280" t="s">
        <v>8294</v>
      </c>
      <c r="FE360" s="280" t="s">
        <v>8337</v>
      </c>
      <c r="FF360" s="280" t="s">
        <v>8381</v>
      </c>
    </row>
    <row r="361" spans="5:162" ht="64" customHeight="1" x14ac:dyDescent="0.2">
      <c r="E361" s="1101" t="s">
        <v>8717</v>
      </c>
      <c r="F361" s="1101" t="s">
        <v>8688</v>
      </c>
      <c r="G361" s="847" t="s">
        <v>78</v>
      </c>
      <c r="H361" s="847" t="s">
        <v>166</v>
      </c>
      <c r="I361" s="1087" t="s">
        <v>3681</v>
      </c>
      <c r="J361" s="280" t="s">
        <v>1402</v>
      </c>
      <c r="K361" s="280" t="s">
        <v>1402</v>
      </c>
      <c r="L361" s="280">
        <v>2016</v>
      </c>
      <c r="M361" s="868" t="s">
        <v>4074</v>
      </c>
      <c r="N361" s="868" t="s">
        <v>4138</v>
      </c>
      <c r="O361" s="280" t="s">
        <v>4371</v>
      </c>
      <c r="P361" s="280" t="s">
        <v>4564</v>
      </c>
      <c r="Q361" s="280" t="s">
        <v>4747</v>
      </c>
      <c r="R361" s="280" t="s">
        <v>4898</v>
      </c>
      <c r="S361" s="280" t="s">
        <v>5074</v>
      </c>
      <c r="T361" s="280" t="s">
        <v>4564</v>
      </c>
      <c r="U361" s="280"/>
      <c r="V361" s="280"/>
      <c r="W361" s="280"/>
      <c r="X361" s="280"/>
      <c r="Y361" s="280"/>
      <c r="Z361" s="280"/>
      <c r="AA361" s="280" t="s">
        <v>5579</v>
      </c>
      <c r="AB361" s="280" t="s">
        <v>5579</v>
      </c>
      <c r="AC361" s="280" t="s">
        <v>5812</v>
      </c>
      <c r="AD361" s="280" t="s">
        <v>5959</v>
      </c>
      <c r="AE361" s="861">
        <v>0.29899999999999999</v>
      </c>
      <c r="AF361" s="850">
        <f t="shared" si="42"/>
        <v>0.29899999999999999</v>
      </c>
      <c r="AG361" s="850">
        <f t="shared" si="43"/>
        <v>0</v>
      </c>
      <c r="AH361" s="280"/>
      <c r="AI361" s="280"/>
      <c r="AJ361" s="280"/>
      <c r="AK361" s="280">
        <v>0.29899999999999999</v>
      </c>
      <c r="AL361" s="869">
        <v>1</v>
      </c>
      <c r="AM361" s="869">
        <v>2.9999999999999997E-4</v>
      </c>
      <c r="AN361" s="280">
        <v>0</v>
      </c>
      <c r="AO361" s="280">
        <v>0</v>
      </c>
      <c r="AP361" s="869">
        <v>0</v>
      </c>
      <c r="AQ361" s="280">
        <v>0</v>
      </c>
      <c r="AR361" s="280">
        <v>0</v>
      </c>
      <c r="AS361" s="869">
        <v>0</v>
      </c>
      <c r="AT361" s="869"/>
      <c r="AU361" s="869"/>
      <c r="AV361" s="869"/>
      <c r="AW361" s="869"/>
      <c r="AX361" s="869"/>
      <c r="AY361" s="280" t="s">
        <v>451</v>
      </c>
      <c r="AZ361" s="280"/>
      <c r="BA361" s="280"/>
      <c r="BB361" s="280">
        <v>0</v>
      </c>
      <c r="BC361" s="280">
        <v>0.3</v>
      </c>
      <c r="BD361" s="869">
        <v>6.0000000000000001E-3</v>
      </c>
      <c r="BE361" s="280">
        <v>1</v>
      </c>
      <c r="BF361" s="280">
        <v>1</v>
      </c>
      <c r="BG361" s="280">
        <v>1</v>
      </c>
      <c r="BH361" s="280"/>
      <c r="BI361" s="280"/>
      <c r="BJ361" s="280"/>
      <c r="BK361" s="280"/>
      <c r="BL361" s="280"/>
      <c r="BM361" s="280"/>
      <c r="BN361" s="280"/>
      <c r="BO361" s="280"/>
      <c r="BP361" s="280">
        <v>1</v>
      </c>
      <c r="BQ361" s="280"/>
      <c r="BR361" s="280"/>
      <c r="BS361" s="280"/>
      <c r="BT361" s="280"/>
      <c r="BU361" s="280"/>
      <c r="BV361" s="280"/>
      <c r="BW361" s="280"/>
      <c r="BX361" s="280"/>
      <c r="BY361" s="280"/>
      <c r="BZ361" s="280"/>
      <c r="CA361" s="280"/>
      <c r="CB361" s="280"/>
      <c r="CC361" s="280">
        <v>1</v>
      </c>
      <c r="CD361" s="855">
        <f t="shared" si="40"/>
        <v>1</v>
      </c>
      <c r="CE361" s="855">
        <f t="shared" si="41"/>
        <v>0</v>
      </c>
      <c r="CF361" s="280">
        <v>0.33400000000000002</v>
      </c>
      <c r="CG361" s="280"/>
      <c r="CH361" s="280"/>
      <c r="CI361" s="280">
        <v>3.5</v>
      </c>
      <c r="CJ361" s="280">
        <v>9.5419999999999998</v>
      </c>
      <c r="CK361" s="280" t="s">
        <v>6394</v>
      </c>
      <c r="CL361" s="280" t="s">
        <v>451</v>
      </c>
      <c r="CM361" s="280"/>
      <c r="CN361" s="280"/>
      <c r="CO361" s="280"/>
      <c r="CP361" s="280"/>
      <c r="CQ361" s="280">
        <v>7</v>
      </c>
      <c r="CR361" s="280"/>
      <c r="CS361" s="280"/>
      <c r="CT361" s="280"/>
      <c r="CU361" s="280" t="s">
        <v>457</v>
      </c>
      <c r="CV361" s="280" t="s">
        <v>6600</v>
      </c>
      <c r="CW361" s="280"/>
      <c r="CX361" s="280" t="s">
        <v>451</v>
      </c>
      <c r="CY361" s="280"/>
      <c r="CZ361" s="280"/>
      <c r="DA361" s="280" t="s">
        <v>451</v>
      </c>
      <c r="DB361" s="280"/>
      <c r="DC361" s="280"/>
      <c r="DD361" s="280" t="s">
        <v>451</v>
      </c>
      <c r="DE361" s="280"/>
      <c r="DF361" s="280"/>
      <c r="DG361" s="280" t="s">
        <v>451</v>
      </c>
      <c r="DH361" s="280"/>
      <c r="DI361" s="280"/>
      <c r="DJ361" s="280" t="s">
        <v>451</v>
      </c>
      <c r="DK361" s="280"/>
      <c r="DL361" s="280"/>
      <c r="DM361" s="280"/>
      <c r="DN361" s="280"/>
      <c r="DO361" s="280"/>
      <c r="DP361" s="280" t="s">
        <v>451</v>
      </c>
      <c r="DQ361" s="280"/>
      <c r="DR361" s="280"/>
      <c r="DS361" s="280" t="s">
        <v>451</v>
      </c>
      <c r="DT361" s="280"/>
      <c r="DU361" s="280"/>
      <c r="DV361" s="280" t="s">
        <v>451</v>
      </c>
      <c r="DW361" s="280"/>
      <c r="DX361" s="280"/>
      <c r="DY361" s="280" t="s">
        <v>451</v>
      </c>
      <c r="DZ361" s="280"/>
      <c r="EA361" s="280"/>
      <c r="EB361" s="280" t="s">
        <v>457</v>
      </c>
      <c r="EC361" s="280" t="s">
        <v>862</v>
      </c>
      <c r="ED361" s="280">
        <v>1</v>
      </c>
      <c r="EE361" s="280" t="s">
        <v>451</v>
      </c>
      <c r="EF361" s="280"/>
      <c r="EG361" s="280"/>
      <c r="EH361" s="280" t="s">
        <v>451</v>
      </c>
      <c r="EI361" s="280"/>
      <c r="EJ361" s="280"/>
      <c r="EK361" s="280"/>
      <c r="EL361" s="280"/>
      <c r="EM361" s="280"/>
      <c r="EN361" s="280"/>
      <c r="EO361" s="280"/>
      <c r="EP361" s="280"/>
      <c r="EQ361" s="280" t="s">
        <v>451</v>
      </c>
      <c r="ER361" s="280"/>
      <c r="ES361" s="280" t="s">
        <v>7058</v>
      </c>
      <c r="ET361" s="280" t="s">
        <v>7181</v>
      </c>
      <c r="EU361" s="280"/>
      <c r="EV361" s="280" t="s">
        <v>7354</v>
      </c>
      <c r="EW361" s="280"/>
      <c r="EX361" s="280"/>
      <c r="EY361" s="280"/>
      <c r="EZ361" s="280"/>
      <c r="FA361" s="280" t="s">
        <v>7738</v>
      </c>
      <c r="FB361" s="280" t="s">
        <v>7964</v>
      </c>
      <c r="FC361" s="280" t="s">
        <v>8211</v>
      </c>
      <c r="FD361" s="280" t="s">
        <v>8294</v>
      </c>
      <c r="FE361" s="280" t="s">
        <v>8337</v>
      </c>
      <c r="FF361" s="280" t="s">
        <v>8381</v>
      </c>
    </row>
    <row r="362" spans="5:162" ht="64" customHeight="1" x14ac:dyDescent="0.2">
      <c r="E362" s="1101" t="s">
        <v>8717</v>
      </c>
      <c r="F362" s="1101" t="s">
        <v>8688</v>
      </c>
      <c r="G362" s="847" t="s">
        <v>78</v>
      </c>
      <c r="H362" s="847" t="s">
        <v>166</v>
      </c>
      <c r="I362" s="1087" t="s">
        <v>3682</v>
      </c>
      <c r="J362" s="280" t="s">
        <v>3900</v>
      </c>
      <c r="K362" s="280" t="s">
        <v>1780</v>
      </c>
      <c r="L362" s="280">
        <v>2016</v>
      </c>
      <c r="M362" s="868" t="s">
        <v>4103</v>
      </c>
      <c r="N362" s="868" t="s">
        <v>1603</v>
      </c>
      <c r="O362" s="280" t="s">
        <v>4372</v>
      </c>
      <c r="P362" s="280" t="s">
        <v>4565</v>
      </c>
      <c r="Q362" s="280"/>
      <c r="R362" s="280"/>
      <c r="S362" s="280"/>
      <c r="T362" s="280"/>
      <c r="U362" s="280"/>
      <c r="V362" s="280"/>
      <c r="W362" s="280"/>
      <c r="X362" s="280"/>
      <c r="Y362" s="280"/>
      <c r="Z362" s="280"/>
      <c r="AA362" s="280" t="s">
        <v>5580</v>
      </c>
      <c r="AB362" s="280" t="s">
        <v>5702</v>
      </c>
      <c r="AC362" s="280" t="s">
        <v>553</v>
      </c>
      <c r="AD362" s="280" t="s">
        <v>5960</v>
      </c>
      <c r="AE362" s="861">
        <v>8.8970000000000002</v>
      </c>
      <c r="AF362" s="850">
        <f t="shared" si="42"/>
        <v>8.8970000000000002</v>
      </c>
      <c r="AG362" s="850">
        <f t="shared" si="43"/>
        <v>0</v>
      </c>
      <c r="AH362" s="280"/>
      <c r="AI362" s="280"/>
      <c r="AJ362" s="280"/>
      <c r="AK362" s="280">
        <v>8.8970000000000002</v>
      </c>
      <c r="AL362" s="869">
        <v>1</v>
      </c>
      <c r="AM362" s="869">
        <v>2.8999999999999998E-3</v>
      </c>
      <c r="AN362" s="280"/>
      <c r="AO362" s="280"/>
      <c r="AP362" s="280"/>
      <c r="AQ362" s="280"/>
      <c r="AR362" s="280"/>
      <c r="AS362" s="280"/>
      <c r="AT362" s="280"/>
      <c r="AU362" s="280"/>
      <c r="AV362" s="280"/>
      <c r="AW362" s="280"/>
      <c r="AX362" s="280"/>
      <c r="AY362" s="280" t="s">
        <v>451</v>
      </c>
      <c r="AZ362" s="280"/>
      <c r="BA362" s="280"/>
      <c r="BB362" s="280"/>
      <c r="BC362" s="280">
        <v>0</v>
      </c>
      <c r="BD362" s="869">
        <v>0</v>
      </c>
      <c r="BE362" s="280">
        <v>12</v>
      </c>
      <c r="BF362" s="280">
        <v>6</v>
      </c>
      <c r="BG362" s="280">
        <v>6</v>
      </c>
      <c r="BH362" s="280"/>
      <c r="BI362" s="280"/>
      <c r="BJ362" s="280"/>
      <c r="BK362" s="280"/>
      <c r="BL362" s="280"/>
      <c r="BM362" s="280" t="s">
        <v>1412</v>
      </c>
      <c r="BN362" s="280"/>
      <c r="BO362" s="280"/>
      <c r="BP362" s="280">
        <v>4</v>
      </c>
      <c r="BQ362" s="280"/>
      <c r="BR362" s="280"/>
      <c r="BS362" s="280"/>
      <c r="BT362" s="280"/>
      <c r="BU362" s="280"/>
      <c r="BV362" s="280"/>
      <c r="BW362" s="280"/>
      <c r="BX362" s="280"/>
      <c r="BY362" s="280"/>
      <c r="BZ362" s="280"/>
      <c r="CA362" s="280"/>
      <c r="CB362" s="280"/>
      <c r="CC362" s="280">
        <v>4</v>
      </c>
      <c r="CD362" s="855">
        <f t="shared" si="40"/>
        <v>4</v>
      </c>
      <c r="CE362" s="855">
        <f t="shared" si="41"/>
        <v>0</v>
      </c>
      <c r="CF362" s="280">
        <v>112.38800000000001</v>
      </c>
      <c r="CG362" s="280" t="s">
        <v>451</v>
      </c>
      <c r="CH362" s="280"/>
      <c r="CI362" s="280">
        <v>100</v>
      </c>
      <c r="CJ362" s="280">
        <v>112.38800000000001</v>
      </c>
      <c r="CK362" s="280" t="s">
        <v>6388</v>
      </c>
      <c r="CL362" s="280" t="s">
        <v>451</v>
      </c>
      <c r="CM362" s="280"/>
      <c r="CN362" s="280"/>
      <c r="CO362" s="280"/>
      <c r="CP362" s="280" t="s">
        <v>451</v>
      </c>
      <c r="CQ362" s="280">
        <v>2</v>
      </c>
      <c r="CR362" s="280" t="s">
        <v>457</v>
      </c>
      <c r="CS362" s="280" t="s">
        <v>862</v>
      </c>
      <c r="CT362" s="280">
        <v>312</v>
      </c>
      <c r="CU362" s="280" t="s">
        <v>457</v>
      </c>
      <c r="CV362" s="280" t="s">
        <v>862</v>
      </c>
      <c r="CW362" s="280" t="s">
        <v>6623</v>
      </c>
      <c r="CX362" s="280" t="s">
        <v>451</v>
      </c>
      <c r="CY362" s="280"/>
      <c r="CZ362" s="280"/>
      <c r="DA362" s="280" t="s">
        <v>451</v>
      </c>
      <c r="DB362" s="280"/>
      <c r="DC362" s="280"/>
      <c r="DD362" s="280" t="s">
        <v>451</v>
      </c>
      <c r="DE362" s="280"/>
      <c r="DF362" s="280"/>
      <c r="DG362" s="280" t="s">
        <v>451</v>
      </c>
      <c r="DH362" s="280"/>
      <c r="DI362" s="280"/>
      <c r="DJ362" s="280" t="s">
        <v>451</v>
      </c>
      <c r="DK362" s="280"/>
      <c r="DL362" s="280"/>
      <c r="DM362" s="280" t="s">
        <v>451</v>
      </c>
      <c r="DN362" s="280"/>
      <c r="DO362" s="280"/>
      <c r="DP362" s="280" t="s">
        <v>451</v>
      </c>
      <c r="DQ362" s="280"/>
      <c r="DR362" s="280"/>
      <c r="DS362" s="280" t="s">
        <v>457</v>
      </c>
      <c r="DT362" s="280" t="s">
        <v>862</v>
      </c>
      <c r="DU362" s="280" t="s">
        <v>6623</v>
      </c>
      <c r="DV362" s="280" t="s">
        <v>451</v>
      </c>
      <c r="DW362" s="280"/>
      <c r="DX362" s="280"/>
      <c r="DY362" s="280" t="s">
        <v>451</v>
      </c>
      <c r="DZ362" s="280"/>
      <c r="EA362" s="280"/>
      <c r="EB362" s="280" t="s">
        <v>451</v>
      </c>
      <c r="EC362" s="280"/>
      <c r="ED362" s="280"/>
      <c r="EE362" s="280" t="s">
        <v>451</v>
      </c>
      <c r="EF362" s="280"/>
      <c r="EG362" s="280"/>
      <c r="EH362" s="280" t="s">
        <v>451</v>
      </c>
      <c r="EI362" s="280"/>
      <c r="EJ362" s="280"/>
      <c r="EK362" s="280" t="s">
        <v>451</v>
      </c>
      <c r="EL362" s="280"/>
      <c r="EM362" s="280"/>
      <c r="EN362" s="280"/>
      <c r="EO362" s="280"/>
      <c r="EP362" s="280"/>
      <c r="EQ362" s="280" t="s">
        <v>451</v>
      </c>
      <c r="ER362" s="280" t="s">
        <v>736</v>
      </c>
      <c r="ES362" s="280" t="s">
        <v>4565</v>
      </c>
      <c r="ET362" s="280"/>
      <c r="EU362" s="280" t="s">
        <v>451</v>
      </c>
      <c r="EV362" s="280" t="s">
        <v>7355</v>
      </c>
      <c r="EW362" s="280"/>
      <c r="EX362" s="280" t="s">
        <v>7505</v>
      </c>
      <c r="EY362" s="280"/>
      <c r="EZ362" s="280"/>
      <c r="FA362" s="280" t="s">
        <v>7739</v>
      </c>
      <c r="FB362" s="280" t="s">
        <v>7965</v>
      </c>
      <c r="FC362" s="280" t="s">
        <v>8212</v>
      </c>
      <c r="FD362" s="280" t="s">
        <v>8294</v>
      </c>
      <c r="FE362" s="280" t="s">
        <v>8337</v>
      </c>
      <c r="FF362" s="280" t="s">
        <v>8381</v>
      </c>
    </row>
    <row r="363" spans="5:162" ht="64" customHeight="1" x14ac:dyDescent="0.2">
      <c r="E363" s="1101" t="s">
        <v>8717</v>
      </c>
      <c r="F363" s="1101" t="s">
        <v>8688</v>
      </c>
      <c r="G363" s="847" t="s">
        <v>78</v>
      </c>
      <c r="H363" s="847" t="s">
        <v>166</v>
      </c>
      <c r="I363" s="1087" t="s">
        <v>3683</v>
      </c>
      <c r="J363" s="280" t="s">
        <v>1401</v>
      </c>
      <c r="K363" s="280" t="s">
        <v>1780</v>
      </c>
      <c r="L363" s="280">
        <v>2017</v>
      </c>
      <c r="M363" s="868" t="s">
        <v>4104</v>
      </c>
      <c r="N363" s="868" t="s">
        <v>4193</v>
      </c>
      <c r="O363" s="280" t="s">
        <v>4373</v>
      </c>
      <c r="P363" s="280" t="s">
        <v>4566</v>
      </c>
      <c r="Q363" s="280"/>
      <c r="R363" s="280"/>
      <c r="S363" s="280"/>
      <c r="T363" s="280"/>
      <c r="U363" s="280"/>
      <c r="V363" s="280"/>
      <c r="W363" s="280"/>
      <c r="X363" s="280"/>
      <c r="Y363" s="280"/>
      <c r="Z363" s="280"/>
      <c r="AA363" s="280" t="s">
        <v>5581</v>
      </c>
      <c r="AB363" s="280" t="s">
        <v>5581</v>
      </c>
      <c r="AC363" s="280" t="s">
        <v>5809</v>
      </c>
      <c r="AD363" s="280" t="s">
        <v>5581</v>
      </c>
      <c r="AE363" s="861">
        <v>0.3</v>
      </c>
      <c r="AF363" s="850">
        <f t="shared" si="42"/>
        <v>0.3</v>
      </c>
      <c r="AG363" s="850">
        <f t="shared" si="43"/>
        <v>0</v>
      </c>
      <c r="AH363" s="280"/>
      <c r="AI363" s="280"/>
      <c r="AJ363" s="280"/>
      <c r="AK363" s="280">
        <v>0.3</v>
      </c>
      <c r="AL363" s="869">
        <v>1</v>
      </c>
      <c r="AM363" s="869">
        <v>5.0000000000000001E-4</v>
      </c>
      <c r="AN363" s="280">
        <v>0</v>
      </c>
      <c r="AO363" s="869">
        <v>0</v>
      </c>
      <c r="AP363" s="869">
        <v>0</v>
      </c>
      <c r="AQ363" s="280">
        <v>0</v>
      </c>
      <c r="AR363" s="280">
        <v>0</v>
      </c>
      <c r="AS363" s="869">
        <v>0</v>
      </c>
      <c r="AT363" s="869"/>
      <c r="AU363" s="869"/>
      <c r="AV363" s="869"/>
      <c r="AW363" s="869"/>
      <c r="AX363" s="869"/>
      <c r="AY363" s="280" t="s">
        <v>451</v>
      </c>
      <c r="AZ363" s="280"/>
      <c r="BA363" s="280"/>
      <c r="BB363" s="280"/>
      <c r="BC363" s="280">
        <v>1</v>
      </c>
      <c r="BD363" s="869">
        <v>2.5000000000000001E-3</v>
      </c>
      <c r="BE363" s="280">
        <v>1</v>
      </c>
      <c r="BF363" s="280">
        <v>1</v>
      </c>
      <c r="BG363" s="280">
        <v>1</v>
      </c>
      <c r="BH363" s="280"/>
      <c r="BI363" s="280"/>
      <c r="BJ363" s="280"/>
      <c r="BK363" s="280"/>
      <c r="BL363" s="280"/>
      <c r="BM363" s="280">
        <v>1</v>
      </c>
      <c r="BN363" s="280"/>
      <c r="BO363" s="280"/>
      <c r="BP363" s="280"/>
      <c r="BQ363" s="280"/>
      <c r="BR363" s="280"/>
      <c r="BS363" s="280"/>
      <c r="BT363" s="280"/>
      <c r="BU363" s="280"/>
      <c r="BV363" s="280"/>
      <c r="BW363" s="280"/>
      <c r="BX363" s="280"/>
      <c r="BY363" s="280"/>
      <c r="BZ363" s="280"/>
      <c r="CA363" s="280"/>
      <c r="CB363" s="280"/>
      <c r="CC363" s="280">
        <v>1</v>
      </c>
      <c r="CD363" s="855">
        <f t="shared" si="40"/>
        <v>1</v>
      </c>
      <c r="CE363" s="855">
        <f t="shared" si="41"/>
        <v>0</v>
      </c>
      <c r="CF363" s="280">
        <v>2.3959999999999999</v>
      </c>
      <c r="CG363" s="280"/>
      <c r="CH363" s="280"/>
      <c r="CI363" s="280">
        <v>14</v>
      </c>
      <c r="CJ363" s="280">
        <v>17.375</v>
      </c>
      <c r="CK363" s="280" t="s">
        <v>2748</v>
      </c>
      <c r="CL363" s="280" t="s">
        <v>451</v>
      </c>
      <c r="CM363" s="280"/>
      <c r="CN363" s="280"/>
      <c r="CO363" s="280"/>
      <c r="CP363" s="280"/>
      <c r="CQ363" s="280"/>
      <c r="CR363" s="280"/>
      <c r="CS363" s="280"/>
      <c r="CT363" s="280"/>
      <c r="CU363" s="280"/>
      <c r="CV363" s="280"/>
      <c r="CW363" s="280"/>
      <c r="CX363" s="280"/>
      <c r="CY363" s="280"/>
      <c r="CZ363" s="280"/>
      <c r="DA363" s="280"/>
      <c r="DB363" s="280"/>
      <c r="DC363" s="280"/>
      <c r="DD363" s="280"/>
      <c r="DE363" s="280"/>
      <c r="DF363" s="280"/>
      <c r="DG363" s="280"/>
      <c r="DH363" s="280"/>
      <c r="DI363" s="280"/>
      <c r="DJ363" s="280" t="s">
        <v>457</v>
      </c>
      <c r="DK363" s="280"/>
      <c r="DL363" s="280">
        <v>5</v>
      </c>
      <c r="DM363" s="280"/>
      <c r="DN363" s="280"/>
      <c r="DO363" s="280"/>
      <c r="DP363" s="280"/>
      <c r="DQ363" s="280"/>
      <c r="DR363" s="280"/>
      <c r="DS363" s="280"/>
      <c r="DT363" s="280"/>
      <c r="DU363" s="280"/>
      <c r="DV363" s="280"/>
      <c r="DW363" s="280"/>
      <c r="DX363" s="280"/>
      <c r="DY363" s="280"/>
      <c r="DZ363" s="280"/>
      <c r="EA363" s="280"/>
      <c r="EB363" s="280" t="s">
        <v>457</v>
      </c>
      <c r="EC363" s="280" t="s">
        <v>6821</v>
      </c>
      <c r="ED363" s="280">
        <v>5</v>
      </c>
      <c r="EE363" s="280"/>
      <c r="EF363" s="280"/>
      <c r="EG363" s="280"/>
      <c r="EH363" s="280"/>
      <c r="EI363" s="280"/>
      <c r="EJ363" s="280"/>
      <c r="EK363" s="280"/>
      <c r="EL363" s="280"/>
      <c r="EM363" s="280"/>
      <c r="EN363" s="280"/>
      <c r="EO363" s="280"/>
      <c r="EP363" s="280"/>
      <c r="EQ363" s="280" t="s">
        <v>451</v>
      </c>
      <c r="ER363" s="280"/>
      <c r="ES363" s="280"/>
      <c r="ET363" s="280"/>
      <c r="EU363" s="280"/>
      <c r="EV363" s="280"/>
      <c r="EW363" s="280"/>
      <c r="EX363" s="280" t="s">
        <v>7506</v>
      </c>
      <c r="EY363" s="280">
        <v>4</v>
      </c>
      <c r="EZ363" s="280">
        <v>8</v>
      </c>
      <c r="FA363" s="280" t="s">
        <v>7740</v>
      </c>
      <c r="FB363" s="280">
        <v>78425571896</v>
      </c>
      <c r="FC363" s="280" t="s">
        <v>8213</v>
      </c>
      <c r="FD363" s="280" t="s">
        <v>8294</v>
      </c>
      <c r="FE363" s="280" t="s">
        <v>8337</v>
      </c>
      <c r="FF363" s="280" t="s">
        <v>8381</v>
      </c>
    </row>
    <row r="364" spans="5:162" ht="59" customHeight="1" x14ac:dyDescent="0.2">
      <c r="E364" s="1101" t="s">
        <v>6630</v>
      </c>
      <c r="F364" s="1101" t="s">
        <v>8687</v>
      </c>
      <c r="G364" s="847" t="s">
        <v>79</v>
      </c>
      <c r="H364" s="847" t="s">
        <v>167</v>
      </c>
      <c r="I364" s="847"/>
      <c r="J364" s="834" t="s">
        <v>2697</v>
      </c>
      <c r="K364" s="834" t="s">
        <v>2698</v>
      </c>
      <c r="L364" s="848">
        <v>2016</v>
      </c>
      <c r="M364" s="849" t="s">
        <v>2699</v>
      </c>
      <c r="N364" s="849" t="s">
        <v>2700</v>
      </c>
      <c r="O364" s="834" t="s">
        <v>2701</v>
      </c>
      <c r="P364" s="834"/>
      <c r="Q364" s="834" t="s">
        <v>2702</v>
      </c>
      <c r="R364" s="834" t="s">
        <v>2703</v>
      </c>
      <c r="S364" s="834" t="s">
        <v>451</v>
      </c>
      <c r="T364" s="834" t="s">
        <v>451</v>
      </c>
      <c r="U364" s="834" t="s">
        <v>451</v>
      </c>
      <c r="V364" s="834" t="s">
        <v>451</v>
      </c>
      <c r="W364" s="834" t="s">
        <v>451</v>
      </c>
      <c r="X364" s="834" t="s">
        <v>451</v>
      </c>
      <c r="Y364" s="834" t="s">
        <v>2704</v>
      </c>
      <c r="Z364" s="150" t="s">
        <v>2705</v>
      </c>
      <c r="AA364" s="834" t="s">
        <v>2706</v>
      </c>
      <c r="AB364" s="834" t="s">
        <v>2706</v>
      </c>
      <c r="AC364" s="834" t="s">
        <v>2707</v>
      </c>
      <c r="AD364" s="834" t="s">
        <v>2708</v>
      </c>
      <c r="AE364" s="850">
        <v>180.04300000000001</v>
      </c>
      <c r="AF364" s="850">
        <f t="shared" si="42"/>
        <v>180.04300000000001</v>
      </c>
      <c r="AG364" s="850">
        <f t="shared" si="43"/>
        <v>0</v>
      </c>
      <c r="AH364" s="850">
        <v>100</v>
      </c>
      <c r="AI364" s="851">
        <v>0.5554</v>
      </c>
      <c r="AJ364" s="851"/>
      <c r="AK364" s="850">
        <v>7.0720000000000001</v>
      </c>
      <c r="AL364" s="851">
        <v>0.39269999999999999</v>
      </c>
      <c r="AM364" s="851"/>
      <c r="AN364" s="850">
        <v>72.971000000000004</v>
      </c>
      <c r="AO364" s="850"/>
      <c r="AP364" s="851">
        <v>0.40529999999999999</v>
      </c>
      <c r="AQ364" s="850"/>
      <c r="AR364" s="850"/>
      <c r="AS364" s="851" t="s">
        <v>451</v>
      </c>
      <c r="AT364" s="850"/>
      <c r="AU364" s="851" t="s">
        <v>451</v>
      </c>
      <c r="AV364" s="834" t="s">
        <v>451</v>
      </c>
      <c r="AW364" s="834" t="s">
        <v>451</v>
      </c>
      <c r="AX364" s="834" t="s">
        <v>451</v>
      </c>
      <c r="AY364" s="834" t="s">
        <v>457</v>
      </c>
      <c r="AZ364" s="834" t="s">
        <v>2709</v>
      </c>
      <c r="BA364" s="834"/>
      <c r="BB364" s="834"/>
      <c r="BC364" s="850">
        <v>200</v>
      </c>
      <c r="BD364" s="851">
        <v>1.5E-3</v>
      </c>
      <c r="BE364" s="853">
        <v>528</v>
      </c>
      <c r="BF364" s="853">
        <v>527</v>
      </c>
      <c r="BG364" s="853">
        <v>203</v>
      </c>
      <c r="BH364" s="853">
        <v>8</v>
      </c>
      <c r="BI364" s="853">
        <v>10</v>
      </c>
      <c r="BJ364" s="853">
        <v>32</v>
      </c>
      <c r="BK364" s="853" t="s">
        <v>451</v>
      </c>
      <c r="BL364" s="853" t="s">
        <v>451</v>
      </c>
      <c r="BM364" s="853">
        <v>12</v>
      </c>
      <c r="BN364" s="853" t="s">
        <v>451</v>
      </c>
      <c r="BO364" s="853" t="s">
        <v>451</v>
      </c>
      <c r="BP364" s="853">
        <v>3</v>
      </c>
      <c r="BQ364" s="853">
        <v>18</v>
      </c>
      <c r="BR364" s="853">
        <v>87</v>
      </c>
      <c r="BS364" s="853">
        <v>14</v>
      </c>
      <c r="BT364" s="853">
        <v>6</v>
      </c>
      <c r="BU364" s="853">
        <v>5</v>
      </c>
      <c r="BV364" s="853">
        <v>2</v>
      </c>
      <c r="BW364" s="853" t="s">
        <v>451</v>
      </c>
      <c r="BX364" s="853" t="s">
        <v>451</v>
      </c>
      <c r="BY364" s="853" t="s">
        <v>451</v>
      </c>
      <c r="BZ364" s="853" t="s">
        <v>451</v>
      </c>
      <c r="CA364" s="853" t="s">
        <v>451</v>
      </c>
      <c r="CB364" s="853">
        <v>6</v>
      </c>
      <c r="CC364" s="854">
        <f t="shared" si="38"/>
        <v>203</v>
      </c>
      <c r="CD364" s="855">
        <f t="shared" si="40"/>
        <v>203</v>
      </c>
      <c r="CE364" s="855">
        <f t="shared" si="41"/>
        <v>0</v>
      </c>
      <c r="CF364" s="850">
        <v>89.6</v>
      </c>
      <c r="CG364" s="834" t="s">
        <v>2710</v>
      </c>
      <c r="CH364" s="834"/>
      <c r="CI364" s="851">
        <v>6.8900000000000003E-2</v>
      </c>
      <c r="CJ364" s="850">
        <v>1301.127</v>
      </c>
      <c r="CK364" s="860" t="s">
        <v>2711</v>
      </c>
      <c r="CL364" s="834" t="s">
        <v>457</v>
      </c>
      <c r="CM364" s="834" t="s">
        <v>2712</v>
      </c>
      <c r="CN364" s="834" t="s">
        <v>2706</v>
      </c>
      <c r="CO364" s="853">
        <v>1</v>
      </c>
      <c r="CP364" s="853" t="s">
        <v>451</v>
      </c>
      <c r="CQ364" s="853" t="s">
        <v>2713</v>
      </c>
      <c r="CR364" s="834" t="s">
        <v>451</v>
      </c>
      <c r="CS364" s="834" t="s">
        <v>451</v>
      </c>
      <c r="CT364" s="853" t="s">
        <v>451</v>
      </c>
      <c r="CU364" s="834" t="s">
        <v>457</v>
      </c>
      <c r="CV364" s="834" t="s">
        <v>2714</v>
      </c>
      <c r="CW364" s="853">
        <v>500</v>
      </c>
      <c r="CX364" s="853" t="s">
        <v>457</v>
      </c>
      <c r="CY364" s="853" t="s">
        <v>2715</v>
      </c>
      <c r="CZ364" s="853" t="s">
        <v>2716</v>
      </c>
      <c r="DA364" s="853" t="s">
        <v>451</v>
      </c>
      <c r="DB364" s="853" t="s">
        <v>451</v>
      </c>
      <c r="DC364" s="853" t="s">
        <v>451</v>
      </c>
      <c r="DD364" s="834" t="s">
        <v>451</v>
      </c>
      <c r="DE364" s="834" t="s">
        <v>451</v>
      </c>
      <c r="DF364" s="853" t="s">
        <v>451</v>
      </c>
      <c r="DG364" s="834" t="s">
        <v>451</v>
      </c>
      <c r="DH364" s="834" t="s">
        <v>451</v>
      </c>
      <c r="DI364" s="853" t="s">
        <v>451</v>
      </c>
      <c r="DJ364" s="834" t="s">
        <v>451</v>
      </c>
      <c r="DK364" s="834" t="s">
        <v>451</v>
      </c>
      <c r="DL364" s="853" t="s">
        <v>451</v>
      </c>
      <c r="DM364" s="834" t="s">
        <v>451</v>
      </c>
      <c r="DN364" s="834" t="s">
        <v>451</v>
      </c>
      <c r="DO364" s="853" t="s">
        <v>451</v>
      </c>
      <c r="DP364" s="834" t="s">
        <v>451</v>
      </c>
      <c r="DQ364" s="834" t="s">
        <v>451</v>
      </c>
      <c r="DR364" s="853" t="s">
        <v>451</v>
      </c>
      <c r="DS364" s="834" t="s">
        <v>451</v>
      </c>
      <c r="DT364" s="834" t="s">
        <v>451</v>
      </c>
      <c r="DU364" s="853" t="s">
        <v>451</v>
      </c>
      <c r="DV364" s="853" t="s">
        <v>451</v>
      </c>
      <c r="DW364" s="853" t="s">
        <v>451</v>
      </c>
      <c r="DX364" s="853" t="s">
        <v>451</v>
      </c>
      <c r="DY364" s="853" t="s">
        <v>451</v>
      </c>
      <c r="DZ364" s="853" t="s">
        <v>451</v>
      </c>
      <c r="EA364" s="853" t="s">
        <v>451</v>
      </c>
      <c r="EB364" s="853" t="s">
        <v>451</v>
      </c>
      <c r="EC364" s="853" t="s">
        <v>451</v>
      </c>
      <c r="ED364" s="853" t="s">
        <v>451</v>
      </c>
      <c r="EE364" s="853" t="s">
        <v>451</v>
      </c>
      <c r="EF364" s="853" t="s">
        <v>451</v>
      </c>
      <c r="EG364" s="853" t="s">
        <v>451</v>
      </c>
      <c r="EH364" s="853" t="s">
        <v>679</v>
      </c>
      <c r="EI364" s="853" t="s">
        <v>2717</v>
      </c>
      <c r="EJ364" s="853" t="s">
        <v>2718</v>
      </c>
      <c r="EK364" s="834" t="s">
        <v>451</v>
      </c>
      <c r="EL364" s="834" t="s">
        <v>451</v>
      </c>
      <c r="EM364" s="853" t="s">
        <v>451</v>
      </c>
      <c r="EN364" s="834">
        <v>100</v>
      </c>
      <c r="EO364" s="834" t="s">
        <v>451</v>
      </c>
      <c r="EP364" s="856">
        <v>147</v>
      </c>
      <c r="EQ364" s="834" t="s">
        <v>451</v>
      </c>
      <c r="ER364" s="834" t="s">
        <v>451</v>
      </c>
      <c r="ES364" s="834" t="s">
        <v>2719</v>
      </c>
      <c r="ET364" s="150" t="s">
        <v>2720</v>
      </c>
      <c r="EU364" s="150" t="s">
        <v>2721</v>
      </c>
      <c r="EV364" s="834" t="s">
        <v>2722</v>
      </c>
      <c r="EW364" s="834" t="s">
        <v>2723</v>
      </c>
      <c r="EX364" s="834" t="s">
        <v>2724</v>
      </c>
      <c r="EY364" s="834">
        <v>28</v>
      </c>
      <c r="EZ364" s="834">
        <v>472</v>
      </c>
      <c r="FA364" s="834" t="s">
        <v>2725</v>
      </c>
      <c r="FB364" s="1014" t="s">
        <v>2726</v>
      </c>
      <c r="FC364" s="150" t="s">
        <v>2727</v>
      </c>
      <c r="FD364" s="834" t="s">
        <v>2728</v>
      </c>
      <c r="FE364" s="834" t="s">
        <v>2729</v>
      </c>
      <c r="FF364" s="834" t="s">
        <v>2730</v>
      </c>
    </row>
    <row r="365" spans="5:162" ht="51" customHeight="1" x14ac:dyDescent="0.2">
      <c r="E365" s="1101" t="s">
        <v>8718</v>
      </c>
      <c r="F365" s="1101" t="s">
        <v>8687</v>
      </c>
      <c r="G365" s="847" t="s">
        <v>79</v>
      </c>
      <c r="H365" s="847" t="s">
        <v>167</v>
      </c>
      <c r="I365" s="847"/>
      <c r="J365" s="834" t="s">
        <v>3173</v>
      </c>
      <c r="K365" s="834" t="s">
        <v>3174</v>
      </c>
      <c r="L365" s="848">
        <v>2019</v>
      </c>
      <c r="M365" s="849">
        <v>43801</v>
      </c>
      <c r="N365" s="849">
        <v>44196</v>
      </c>
      <c r="O365" s="834" t="s">
        <v>3175</v>
      </c>
      <c r="P365" s="834"/>
      <c r="Q365" s="834" t="s">
        <v>3176</v>
      </c>
      <c r="R365" s="150" t="s">
        <v>3177</v>
      </c>
      <c r="S365" s="834"/>
      <c r="T365" s="834"/>
      <c r="U365" s="834"/>
      <c r="V365" s="834"/>
      <c r="W365" s="834"/>
      <c r="X365" s="834"/>
      <c r="Y365" s="834"/>
      <c r="Z365" s="834"/>
      <c r="AA365" s="834" t="s">
        <v>3178</v>
      </c>
      <c r="AB365" s="834" t="s">
        <v>3179</v>
      </c>
      <c r="AC365" s="834" t="s">
        <v>553</v>
      </c>
      <c r="AD365" s="834" t="s">
        <v>3180</v>
      </c>
      <c r="AE365" s="850">
        <f>AH365+AK365+AT365</f>
        <v>374.27500000000003</v>
      </c>
      <c r="AF365" s="850">
        <f t="shared" si="42"/>
        <v>374.27500000000003</v>
      </c>
      <c r="AG365" s="850">
        <f t="shared" si="43"/>
        <v>0</v>
      </c>
      <c r="AH365" s="850">
        <v>10.627000000000001</v>
      </c>
      <c r="AI365" s="851">
        <v>2.8400000000000002E-2</v>
      </c>
      <c r="AJ365" s="851"/>
      <c r="AK365" s="850">
        <v>20.05</v>
      </c>
      <c r="AL365" s="851">
        <v>5.3600000000000002E-2</v>
      </c>
      <c r="AM365" s="851"/>
      <c r="AN365" s="850">
        <v>0</v>
      </c>
      <c r="AO365" s="850"/>
      <c r="AP365" s="851">
        <v>0</v>
      </c>
      <c r="AQ365" s="850"/>
      <c r="AR365" s="850"/>
      <c r="AS365" s="851"/>
      <c r="AT365" s="850">
        <v>343.59800000000001</v>
      </c>
      <c r="AU365" s="851">
        <v>0.91800000000000004</v>
      </c>
      <c r="AV365" s="834" t="s">
        <v>3181</v>
      </c>
      <c r="AW365" s="834" t="s">
        <v>881</v>
      </c>
      <c r="AX365" s="834" t="s">
        <v>3179</v>
      </c>
      <c r="AY365" s="834"/>
      <c r="AZ365" s="834"/>
      <c r="BA365" s="834"/>
      <c r="BB365" s="851"/>
      <c r="BC365" s="921">
        <v>348.245</v>
      </c>
      <c r="BD365" s="851">
        <v>2.8770500000000001E-2</v>
      </c>
      <c r="BE365" s="853"/>
      <c r="BF365" s="853"/>
      <c r="BG365" s="853"/>
      <c r="BH365" s="853"/>
      <c r="BI365" s="853"/>
      <c r="BJ365" s="853"/>
      <c r="BK365" s="853"/>
      <c r="BL365" s="853"/>
      <c r="BM365" s="853"/>
      <c r="BN365" s="853"/>
      <c r="BO365" s="853"/>
      <c r="BP365" s="853"/>
      <c r="BQ365" s="853"/>
      <c r="BR365" s="853"/>
      <c r="BS365" s="853">
        <v>130</v>
      </c>
      <c r="BT365" s="853"/>
      <c r="BU365" s="853"/>
      <c r="BV365" s="853"/>
      <c r="BW365" s="853"/>
      <c r="BX365" s="853"/>
      <c r="BY365" s="853"/>
      <c r="BZ365" s="853"/>
      <c r="CA365" s="853"/>
      <c r="CB365" s="853"/>
      <c r="CC365" s="854">
        <f t="shared" si="38"/>
        <v>130</v>
      </c>
      <c r="CD365" s="855">
        <f t="shared" si="40"/>
        <v>130</v>
      </c>
      <c r="CE365" s="855">
        <f t="shared" si="41"/>
        <v>0</v>
      </c>
      <c r="CF365" s="850"/>
      <c r="CG365" s="834"/>
      <c r="CH365" s="834"/>
      <c r="CI365" s="851"/>
      <c r="CJ365" s="850">
        <v>1301.127</v>
      </c>
      <c r="CK365" s="860" t="s">
        <v>3182</v>
      </c>
      <c r="CL365" s="834" t="s">
        <v>451</v>
      </c>
      <c r="CM365" s="834"/>
      <c r="CN365" s="834"/>
      <c r="CO365" s="853"/>
      <c r="CP365" s="853"/>
      <c r="CQ365" s="853"/>
      <c r="CR365" s="834" t="s">
        <v>457</v>
      </c>
      <c r="CS365" s="834" t="s">
        <v>3183</v>
      </c>
      <c r="CT365" s="853">
        <v>92006</v>
      </c>
      <c r="CU365" s="834"/>
      <c r="CV365" s="834"/>
      <c r="CW365" s="853"/>
      <c r="CX365" s="853"/>
      <c r="CY365" s="853"/>
      <c r="CZ365" s="853"/>
      <c r="DA365" s="853"/>
      <c r="DB365" s="853"/>
      <c r="DC365" s="853"/>
      <c r="DD365" s="834"/>
      <c r="DE365" s="834"/>
      <c r="DF365" s="853"/>
      <c r="DG365" s="834"/>
      <c r="DH365" s="834"/>
      <c r="DI365" s="853"/>
      <c r="DJ365" s="834"/>
      <c r="DK365" s="834"/>
      <c r="DL365" s="853"/>
      <c r="DM365" s="834"/>
      <c r="DN365" s="834"/>
      <c r="DO365" s="853"/>
      <c r="DP365" s="834" t="s">
        <v>457</v>
      </c>
      <c r="DQ365" s="834" t="s">
        <v>3184</v>
      </c>
      <c r="DR365" s="853">
        <v>92006</v>
      </c>
      <c r="DS365" s="834"/>
      <c r="DT365" s="834"/>
      <c r="DU365" s="853"/>
      <c r="DV365" s="853"/>
      <c r="DW365" s="853"/>
      <c r="DX365" s="853"/>
      <c r="DY365" s="834"/>
      <c r="DZ365" s="834"/>
      <c r="EA365" s="853"/>
      <c r="EB365" s="834"/>
      <c r="EC365" s="834"/>
      <c r="ED365" s="853"/>
      <c r="EE365" s="834"/>
      <c r="EF365" s="834"/>
      <c r="EG365" s="853"/>
      <c r="EH365" s="853"/>
      <c r="EI365" s="853"/>
      <c r="EJ365" s="853"/>
      <c r="EK365" s="834"/>
      <c r="EL365" s="834"/>
      <c r="EM365" s="853"/>
      <c r="EN365" s="834" t="s">
        <v>3185</v>
      </c>
      <c r="EO365" s="834" t="s">
        <v>3186</v>
      </c>
      <c r="EP365" s="856">
        <v>52</v>
      </c>
      <c r="EQ365" s="834" t="s">
        <v>451</v>
      </c>
      <c r="ER365" s="834"/>
      <c r="ES365" s="834" t="s">
        <v>3187</v>
      </c>
      <c r="ET365" s="834" t="s">
        <v>3188</v>
      </c>
      <c r="EU365" s="834" t="s">
        <v>3189</v>
      </c>
      <c r="EV365" s="836" t="s">
        <v>3190</v>
      </c>
      <c r="EW365" s="834" t="s">
        <v>3191</v>
      </c>
      <c r="EX365" s="834"/>
      <c r="EY365" s="834"/>
      <c r="EZ365" s="834"/>
      <c r="FA365" s="834" t="s">
        <v>3192</v>
      </c>
      <c r="FB365" s="834" t="s">
        <v>3193</v>
      </c>
      <c r="FC365" s="150" t="s">
        <v>3194</v>
      </c>
      <c r="FD365" s="834" t="s">
        <v>2728</v>
      </c>
      <c r="FE365" s="834" t="s">
        <v>2729</v>
      </c>
      <c r="FF365" s="834" t="s">
        <v>2730</v>
      </c>
    </row>
    <row r="366" spans="5:162" ht="67" customHeight="1" x14ac:dyDescent="0.2">
      <c r="E366" s="1101" t="s">
        <v>8719</v>
      </c>
      <c r="F366" s="1101" t="s">
        <v>8687</v>
      </c>
      <c r="G366" s="847" t="s">
        <v>79</v>
      </c>
      <c r="H366" s="847" t="s">
        <v>167</v>
      </c>
      <c r="I366" s="847"/>
      <c r="J366" s="834" t="s">
        <v>3195</v>
      </c>
      <c r="K366" s="834" t="s">
        <v>481</v>
      </c>
      <c r="L366" s="848">
        <v>2014</v>
      </c>
      <c r="M366" s="849" t="s">
        <v>957</v>
      </c>
      <c r="N366" s="849" t="s">
        <v>852</v>
      </c>
      <c r="O366" s="834" t="s">
        <v>3196</v>
      </c>
      <c r="P366" s="834"/>
      <c r="Q366" s="834" t="s">
        <v>3197</v>
      </c>
      <c r="R366" s="873" t="s">
        <v>3198</v>
      </c>
      <c r="S366" s="834" t="s">
        <v>481</v>
      </c>
      <c r="T366" s="834" t="s">
        <v>481</v>
      </c>
      <c r="U366" s="834" t="s">
        <v>481</v>
      </c>
      <c r="V366" s="834" t="s">
        <v>481</v>
      </c>
      <c r="W366" s="834" t="s">
        <v>481</v>
      </c>
      <c r="X366" s="834" t="s">
        <v>481</v>
      </c>
      <c r="Y366" s="834" t="s">
        <v>481</v>
      </c>
      <c r="Z366" s="834" t="s">
        <v>481</v>
      </c>
      <c r="AA366" s="834" t="s">
        <v>3199</v>
      </c>
      <c r="AB366" s="834" t="s">
        <v>3199</v>
      </c>
      <c r="AC366" s="834" t="s">
        <v>3200</v>
      </c>
      <c r="AD366" s="834" t="s">
        <v>3201</v>
      </c>
      <c r="AE366" s="850">
        <f>SUM(AH366,AK366,AN366,AQ366,AT366)</f>
        <v>71.800000000000011</v>
      </c>
      <c r="AF366" s="850">
        <f t="shared" si="42"/>
        <v>71.800000000000011</v>
      </c>
      <c r="AG366" s="850">
        <f t="shared" si="43"/>
        <v>0</v>
      </c>
      <c r="AH366" s="850">
        <v>37.200000000000003</v>
      </c>
      <c r="AI366" s="851">
        <f>AH366/AE366</f>
        <v>0.51810584958217265</v>
      </c>
      <c r="AJ366" s="851" t="s">
        <v>481</v>
      </c>
      <c r="AK366" s="850">
        <v>13.3</v>
      </c>
      <c r="AL366" s="851">
        <f>AK366/AE366</f>
        <v>0.18523676880222839</v>
      </c>
      <c r="AM366" s="851"/>
      <c r="AN366" s="850">
        <v>5.7</v>
      </c>
      <c r="AO366" s="850"/>
      <c r="AP366" s="851">
        <f>AN366/AE366</f>
        <v>7.9387186629526457E-2</v>
      </c>
      <c r="AQ366" s="850">
        <v>6.6</v>
      </c>
      <c r="AR366" s="850"/>
      <c r="AS366" s="851">
        <f>AQ366/AE366</f>
        <v>9.1922005571030627E-2</v>
      </c>
      <c r="AT366" s="850">
        <v>9</v>
      </c>
      <c r="AU366" s="851">
        <f>AT366/AE366</f>
        <v>0.12534818941504175</v>
      </c>
      <c r="AV366" s="834" t="s">
        <v>3202</v>
      </c>
      <c r="AW366" s="834" t="s">
        <v>488</v>
      </c>
      <c r="AX366" s="834" t="s">
        <v>3199</v>
      </c>
      <c r="AY366" s="834" t="s">
        <v>489</v>
      </c>
      <c r="AZ366" s="834" t="s">
        <v>3203</v>
      </c>
      <c r="BA366" s="1088"/>
      <c r="BB366" s="921">
        <f>BA366/102.399</f>
        <v>0</v>
      </c>
      <c r="BC366" s="921">
        <v>50.3</v>
      </c>
      <c r="BD366" s="851" t="s">
        <v>481</v>
      </c>
      <c r="BE366" s="853">
        <v>89</v>
      </c>
      <c r="BF366" s="853">
        <v>37</v>
      </c>
      <c r="BG366" s="853">
        <v>37</v>
      </c>
      <c r="BH366" s="853">
        <v>1</v>
      </c>
      <c r="BI366" s="853">
        <v>6</v>
      </c>
      <c r="BJ366" s="853">
        <v>9</v>
      </c>
      <c r="BK366" s="853"/>
      <c r="BL366" s="853"/>
      <c r="BM366" s="853"/>
      <c r="BN366" s="853"/>
      <c r="BO366" s="853">
        <v>4</v>
      </c>
      <c r="BP366" s="853">
        <v>5</v>
      </c>
      <c r="BQ366" s="853"/>
      <c r="BR366" s="853">
        <v>2</v>
      </c>
      <c r="BS366" s="853">
        <v>7</v>
      </c>
      <c r="BT366" s="853"/>
      <c r="BU366" s="853">
        <v>3</v>
      </c>
      <c r="BV366" s="853"/>
      <c r="BW366" s="853"/>
      <c r="BX366" s="853"/>
      <c r="BY366" s="853"/>
      <c r="BZ366" s="853"/>
      <c r="CA366" s="853"/>
      <c r="CB366" s="853"/>
      <c r="CC366" s="854">
        <f t="shared" si="38"/>
        <v>37</v>
      </c>
      <c r="CD366" s="855">
        <f t="shared" si="40"/>
        <v>37</v>
      </c>
      <c r="CE366" s="855">
        <f t="shared" si="41"/>
        <v>0</v>
      </c>
      <c r="CF366" s="850">
        <v>106.419</v>
      </c>
      <c r="CG366" s="834" t="s">
        <v>3204</v>
      </c>
      <c r="CH366" s="834" t="s">
        <v>481</v>
      </c>
      <c r="CI366" s="851">
        <f>CF366/CJ366</f>
        <v>8.1925175022209765E-2</v>
      </c>
      <c r="CJ366" s="856">
        <v>1298.9780000000001</v>
      </c>
      <c r="CK366" s="860" t="s">
        <v>3182</v>
      </c>
      <c r="CL366" s="834" t="s">
        <v>481</v>
      </c>
      <c r="CM366" s="834" t="s">
        <v>481</v>
      </c>
      <c r="CN366" s="834" t="s">
        <v>481</v>
      </c>
      <c r="CO366" s="853" t="s">
        <v>481</v>
      </c>
      <c r="CP366" s="853" t="s">
        <v>481</v>
      </c>
      <c r="CQ366" s="853" t="s">
        <v>481</v>
      </c>
      <c r="CR366" s="834" t="s">
        <v>489</v>
      </c>
      <c r="CS366" s="834" t="s">
        <v>3205</v>
      </c>
      <c r="CT366" s="853">
        <v>53209</v>
      </c>
      <c r="CU366" s="834" t="s">
        <v>489</v>
      </c>
      <c r="CV366" s="834" t="s">
        <v>3205</v>
      </c>
      <c r="CW366" s="853">
        <v>51627</v>
      </c>
      <c r="CX366" s="853" t="s">
        <v>492</v>
      </c>
      <c r="CY366" s="853" t="s">
        <v>481</v>
      </c>
      <c r="CZ366" s="853" t="s">
        <v>481</v>
      </c>
      <c r="DA366" s="853" t="s">
        <v>492</v>
      </c>
      <c r="DB366" s="853" t="s">
        <v>481</v>
      </c>
      <c r="DC366" s="853" t="s">
        <v>481</v>
      </c>
      <c r="DD366" s="853" t="s">
        <v>492</v>
      </c>
      <c r="DE366" s="853" t="s">
        <v>481</v>
      </c>
      <c r="DF366" s="853" t="s">
        <v>481</v>
      </c>
      <c r="DG366" s="853" t="s">
        <v>492</v>
      </c>
      <c r="DH366" s="853" t="s">
        <v>481</v>
      </c>
      <c r="DI366" s="853" t="s">
        <v>481</v>
      </c>
      <c r="DJ366" s="853" t="s">
        <v>492</v>
      </c>
      <c r="DK366" s="853" t="s">
        <v>481</v>
      </c>
      <c r="DL366" s="853" t="s">
        <v>481</v>
      </c>
      <c r="DM366" s="853" t="s">
        <v>492</v>
      </c>
      <c r="DN366" s="853" t="s">
        <v>481</v>
      </c>
      <c r="DO366" s="853" t="s">
        <v>481</v>
      </c>
      <c r="DP366" s="853" t="s">
        <v>492</v>
      </c>
      <c r="DQ366" s="853" t="s">
        <v>481</v>
      </c>
      <c r="DR366" s="853" t="s">
        <v>481</v>
      </c>
      <c r="DS366" s="834" t="s">
        <v>489</v>
      </c>
      <c r="DT366" s="834" t="s">
        <v>3205</v>
      </c>
      <c r="DU366" s="853">
        <v>51627</v>
      </c>
      <c r="DV366" s="853" t="s">
        <v>492</v>
      </c>
      <c r="DW366" s="853" t="s">
        <v>481</v>
      </c>
      <c r="DX366" s="853" t="s">
        <v>481</v>
      </c>
      <c r="DY366" s="853" t="s">
        <v>492</v>
      </c>
      <c r="DZ366" s="853" t="s">
        <v>481</v>
      </c>
      <c r="EA366" s="853" t="s">
        <v>481</v>
      </c>
      <c r="EB366" s="853" t="s">
        <v>492</v>
      </c>
      <c r="EC366" s="853" t="s">
        <v>481</v>
      </c>
      <c r="ED366" s="853" t="s">
        <v>481</v>
      </c>
      <c r="EE366" s="853" t="s">
        <v>492</v>
      </c>
      <c r="EF366" s="853" t="s">
        <v>481</v>
      </c>
      <c r="EG366" s="853" t="s">
        <v>481</v>
      </c>
      <c r="EH366" s="853" t="s">
        <v>492</v>
      </c>
      <c r="EI366" s="853" t="s">
        <v>481</v>
      </c>
      <c r="EJ366" s="853" t="s">
        <v>481</v>
      </c>
      <c r="EK366" s="853" t="s">
        <v>492</v>
      </c>
      <c r="EL366" s="853" t="s">
        <v>481</v>
      </c>
      <c r="EM366" s="853" t="s">
        <v>481</v>
      </c>
      <c r="EN366" s="834" t="s">
        <v>3206</v>
      </c>
      <c r="EO366" s="834" t="s">
        <v>3207</v>
      </c>
      <c r="EP366" s="856">
        <v>34</v>
      </c>
      <c r="EQ366" s="834" t="s">
        <v>492</v>
      </c>
      <c r="ER366" s="834" t="s">
        <v>481</v>
      </c>
      <c r="ES366" s="873" t="s">
        <v>3208</v>
      </c>
      <c r="ET366" s="834" t="s">
        <v>3209</v>
      </c>
      <c r="EU366" s="834" t="s">
        <v>481</v>
      </c>
      <c r="EV366" s="834" t="s">
        <v>3210</v>
      </c>
      <c r="EW366" s="834" t="s">
        <v>3211</v>
      </c>
      <c r="EX366" s="834" t="s">
        <v>3212</v>
      </c>
      <c r="EY366" s="834">
        <v>4</v>
      </c>
      <c r="EZ366" s="834">
        <v>327</v>
      </c>
      <c r="FA366" s="834" t="s">
        <v>3213</v>
      </c>
      <c r="FB366" s="834" t="s">
        <v>3214</v>
      </c>
      <c r="FC366" s="834" t="s">
        <v>3215</v>
      </c>
      <c r="FD366" s="834" t="s">
        <v>2728</v>
      </c>
      <c r="FE366" s="834" t="s">
        <v>2729</v>
      </c>
      <c r="FF366" s="834" t="s">
        <v>2730</v>
      </c>
    </row>
    <row r="367" spans="5:162" ht="64" customHeight="1" x14ac:dyDescent="0.2">
      <c r="E367" s="1101" t="s">
        <v>8717</v>
      </c>
      <c r="F367" s="1101" t="s">
        <v>8688</v>
      </c>
      <c r="G367" s="847" t="s">
        <v>79</v>
      </c>
      <c r="H367" s="847" t="s">
        <v>167</v>
      </c>
      <c r="I367" s="834" t="s">
        <v>3684</v>
      </c>
      <c r="J367" s="269" t="s">
        <v>3901</v>
      </c>
      <c r="K367" s="269" t="s">
        <v>3901</v>
      </c>
      <c r="L367" s="269" t="s">
        <v>3996</v>
      </c>
      <c r="M367" s="870" t="s">
        <v>4105</v>
      </c>
      <c r="N367" s="870">
        <v>44489</v>
      </c>
      <c r="O367" s="269" t="s">
        <v>4374</v>
      </c>
      <c r="P367" s="269" t="s">
        <v>4567</v>
      </c>
      <c r="Q367" s="269" t="s">
        <v>4748</v>
      </c>
      <c r="R367" s="269" t="s">
        <v>4899</v>
      </c>
      <c r="S367" s="269" t="s">
        <v>3901</v>
      </c>
      <c r="T367" s="269"/>
      <c r="U367" s="269"/>
      <c r="V367" s="269"/>
      <c r="W367" s="269"/>
      <c r="X367" s="269"/>
      <c r="Y367" s="269"/>
      <c r="Z367" s="269"/>
      <c r="AA367" s="269" t="s">
        <v>5582</v>
      </c>
      <c r="AB367" s="269" t="s">
        <v>5582</v>
      </c>
      <c r="AC367" s="269" t="s">
        <v>5813</v>
      </c>
      <c r="AD367" s="269" t="s">
        <v>5582</v>
      </c>
      <c r="AE367" s="871">
        <v>0.46700000000000003</v>
      </c>
      <c r="AF367" s="850">
        <f>AH367+AK367+AN367+AO367+AQ367+AR367+AT367</f>
        <v>0.46699999999999997</v>
      </c>
      <c r="AG367" s="850">
        <f t="shared" si="43"/>
        <v>0</v>
      </c>
      <c r="AH367" s="269"/>
      <c r="AI367" s="269"/>
      <c r="AJ367" s="269"/>
      <c r="AK367" s="269">
        <v>0.36199999999999999</v>
      </c>
      <c r="AL367" s="224">
        <v>0.317</v>
      </c>
      <c r="AM367" s="224">
        <v>6.7999999999999996E-3</v>
      </c>
      <c r="AN367" s="269">
        <v>0.05</v>
      </c>
      <c r="AO367" s="269">
        <v>0</v>
      </c>
      <c r="AP367" s="269" t="s">
        <v>1412</v>
      </c>
      <c r="AQ367" s="269">
        <v>5.5E-2</v>
      </c>
      <c r="AR367" s="269">
        <v>0</v>
      </c>
      <c r="AS367" s="269" t="s">
        <v>1412</v>
      </c>
      <c r="AT367" s="269"/>
      <c r="AU367" s="269"/>
      <c r="AV367" s="269"/>
      <c r="AW367" s="269"/>
      <c r="AX367" s="269"/>
      <c r="AY367" s="269" t="s">
        <v>457</v>
      </c>
      <c r="AZ367" s="269" t="s">
        <v>6055</v>
      </c>
      <c r="BA367" s="269" t="s">
        <v>4567</v>
      </c>
      <c r="BB367" s="269"/>
      <c r="BC367" s="269"/>
      <c r="BD367" s="269"/>
      <c r="BE367" s="269"/>
      <c r="BF367" s="269"/>
      <c r="BG367" s="269"/>
      <c r="BH367" s="269"/>
      <c r="BI367" s="269"/>
      <c r="BJ367" s="269"/>
      <c r="BK367" s="269"/>
      <c r="BL367" s="269"/>
      <c r="BM367" s="269"/>
      <c r="BN367" s="269"/>
      <c r="BO367" s="269"/>
      <c r="BP367" s="269"/>
      <c r="BQ367" s="269"/>
      <c r="BR367" s="269">
        <v>1</v>
      </c>
      <c r="BS367" s="269"/>
      <c r="BT367" s="269"/>
      <c r="BU367" s="269"/>
      <c r="BV367" s="269"/>
      <c r="BW367" s="269"/>
      <c r="BX367" s="269"/>
      <c r="BY367" s="269"/>
      <c r="BZ367" s="269"/>
      <c r="CA367" s="269"/>
      <c r="CB367" s="269"/>
      <c r="CC367" s="269">
        <v>1</v>
      </c>
      <c r="CD367" s="855">
        <f t="shared" si="40"/>
        <v>1</v>
      </c>
      <c r="CE367" s="855">
        <f t="shared" si="41"/>
        <v>0</v>
      </c>
      <c r="CF367" s="269">
        <v>2.968</v>
      </c>
      <c r="CG367" s="269" t="s">
        <v>6238</v>
      </c>
      <c r="CH367" s="269"/>
      <c r="CI367" s="269">
        <v>100</v>
      </c>
      <c r="CJ367" s="269">
        <v>2.968</v>
      </c>
      <c r="CK367" s="269"/>
      <c r="CL367" s="269" t="s">
        <v>451</v>
      </c>
      <c r="CM367" s="269" t="s">
        <v>451</v>
      </c>
      <c r="CN367" s="269" t="s">
        <v>451</v>
      </c>
      <c r="CO367" s="269" t="s">
        <v>451</v>
      </c>
      <c r="CP367" s="269" t="s">
        <v>451</v>
      </c>
      <c r="CQ367" s="269">
        <v>3</v>
      </c>
      <c r="CR367" s="269" t="s">
        <v>457</v>
      </c>
      <c r="CS367" s="269" t="s">
        <v>6475</v>
      </c>
      <c r="CT367" s="269">
        <v>322</v>
      </c>
      <c r="CU367" s="269" t="s">
        <v>457</v>
      </c>
      <c r="CV367" s="269" t="s">
        <v>1206</v>
      </c>
      <c r="CW367" s="269">
        <v>156</v>
      </c>
      <c r="CX367" s="269" t="s">
        <v>451</v>
      </c>
      <c r="CY367" s="269"/>
      <c r="CZ367" s="269"/>
      <c r="DA367" s="269" t="s">
        <v>451</v>
      </c>
      <c r="DB367" s="269"/>
      <c r="DC367" s="269"/>
      <c r="DD367" s="269" t="s">
        <v>451</v>
      </c>
      <c r="DE367" s="269"/>
      <c r="DF367" s="269"/>
      <c r="DG367" s="269" t="s">
        <v>451</v>
      </c>
      <c r="DH367" s="269"/>
      <c r="DI367" s="269"/>
      <c r="DJ367" s="269" t="s">
        <v>451</v>
      </c>
      <c r="DK367" s="269"/>
      <c r="DL367" s="269"/>
      <c r="DM367" s="269"/>
      <c r="DN367" s="269"/>
      <c r="DO367" s="269"/>
      <c r="DP367" s="269" t="s">
        <v>1412</v>
      </c>
      <c r="DQ367" s="269" t="s">
        <v>1412</v>
      </c>
      <c r="DR367" s="269" t="s">
        <v>1412</v>
      </c>
      <c r="DS367" s="269" t="s">
        <v>457</v>
      </c>
      <c r="DT367" s="269" t="s">
        <v>1206</v>
      </c>
      <c r="DU367" s="269">
        <v>156</v>
      </c>
      <c r="DV367" s="269" t="s">
        <v>451</v>
      </c>
      <c r="DW367" s="269"/>
      <c r="DX367" s="269"/>
      <c r="DY367" s="269" t="s">
        <v>451</v>
      </c>
      <c r="DZ367" s="269"/>
      <c r="EA367" s="269"/>
      <c r="EB367" s="269" t="s">
        <v>451</v>
      </c>
      <c r="EC367" s="269"/>
      <c r="ED367" s="269"/>
      <c r="EE367" s="269" t="s">
        <v>451</v>
      </c>
      <c r="EF367" s="269"/>
      <c r="EG367" s="269"/>
      <c r="EH367" s="269" t="s">
        <v>451</v>
      </c>
      <c r="EI367" s="269"/>
      <c r="EJ367" s="269"/>
      <c r="EK367" s="269" t="s">
        <v>451</v>
      </c>
      <c r="EL367" s="269"/>
      <c r="EM367" s="269"/>
      <c r="EN367" s="269"/>
      <c r="EO367" s="269"/>
      <c r="EP367" s="269"/>
      <c r="EQ367" s="269" t="s">
        <v>451</v>
      </c>
      <c r="ER367" s="269"/>
      <c r="ES367" s="269"/>
      <c r="ET367" s="269"/>
      <c r="EU367" s="269"/>
      <c r="EV367" s="269" t="s">
        <v>7356</v>
      </c>
      <c r="EW367" s="269" t="s">
        <v>7413</v>
      </c>
      <c r="EX367" s="269" t="s">
        <v>451</v>
      </c>
      <c r="EY367" s="269" t="s">
        <v>451</v>
      </c>
      <c r="EZ367" s="269" t="s">
        <v>451</v>
      </c>
      <c r="FA367" s="269" t="s">
        <v>7741</v>
      </c>
      <c r="FB367" s="269" t="s">
        <v>7966</v>
      </c>
      <c r="FC367" s="269" t="s">
        <v>8214</v>
      </c>
      <c r="FD367" s="269" t="s">
        <v>7741</v>
      </c>
      <c r="FE367" s="269" t="s">
        <v>7966</v>
      </c>
      <c r="FF367" s="269" t="s">
        <v>8214</v>
      </c>
    </row>
    <row r="368" spans="5:162" ht="64" customHeight="1" x14ac:dyDescent="0.2">
      <c r="E368" s="1101" t="s">
        <v>8717</v>
      </c>
      <c r="F368" s="1101" t="s">
        <v>8688</v>
      </c>
      <c r="G368" s="847" t="s">
        <v>79</v>
      </c>
      <c r="H368" s="847" t="s">
        <v>167</v>
      </c>
      <c r="I368" s="834" t="s">
        <v>3685</v>
      </c>
      <c r="J368" s="269" t="s">
        <v>3902</v>
      </c>
      <c r="K368" s="269" t="s">
        <v>3972</v>
      </c>
      <c r="L368" s="269" t="s">
        <v>3997</v>
      </c>
      <c r="M368" s="870" t="s">
        <v>4106</v>
      </c>
      <c r="N368" s="870" t="s">
        <v>4194</v>
      </c>
      <c r="O368" s="269" t="s">
        <v>4375</v>
      </c>
      <c r="P368" s="269" t="s">
        <v>4568</v>
      </c>
      <c r="Q368" s="269" t="s">
        <v>4749</v>
      </c>
      <c r="R368" s="269" t="s">
        <v>4900</v>
      </c>
      <c r="S368" s="269" t="s">
        <v>3902</v>
      </c>
      <c r="T368" s="269" t="s">
        <v>4568</v>
      </c>
      <c r="U368" s="269" t="s">
        <v>5312</v>
      </c>
      <c r="V368" s="269" t="s">
        <v>5366</v>
      </c>
      <c r="W368" s="269"/>
      <c r="X368" s="269"/>
      <c r="Y368" s="269"/>
      <c r="Z368" s="269"/>
      <c r="AA368" s="269" t="s">
        <v>3685</v>
      </c>
      <c r="AB368" s="269" t="s">
        <v>3685</v>
      </c>
      <c r="AC368" s="269" t="s">
        <v>5813</v>
      </c>
      <c r="AD368" s="269" t="s">
        <v>3685</v>
      </c>
      <c r="AE368" s="871">
        <v>0.29799999999999999</v>
      </c>
      <c r="AF368" s="850">
        <f>AH368+AK368+AN368+AO368+AQ368+AR368+AT368</f>
        <v>0.29799999999999999</v>
      </c>
      <c r="AG368" s="850">
        <f t="shared" si="43"/>
        <v>0</v>
      </c>
      <c r="AH368" s="269"/>
      <c r="AI368" s="269"/>
      <c r="AJ368" s="269"/>
      <c r="AK368" s="269">
        <v>0.1</v>
      </c>
      <c r="AL368" s="224">
        <v>0.1</v>
      </c>
      <c r="AM368" s="224">
        <v>7.1999999999999998E-3</v>
      </c>
      <c r="AN368" s="269">
        <v>7.4999999999999997E-2</v>
      </c>
      <c r="AO368" s="872">
        <v>0</v>
      </c>
      <c r="AP368" s="872">
        <v>7.5999999999999998E-2</v>
      </c>
      <c r="AQ368" s="269">
        <v>0.123</v>
      </c>
      <c r="AR368" s="269">
        <v>0</v>
      </c>
      <c r="AS368" s="932">
        <v>0.12</v>
      </c>
      <c r="AT368" s="932"/>
      <c r="AU368" s="932"/>
      <c r="AV368" s="932"/>
      <c r="AW368" s="932"/>
      <c r="AX368" s="932"/>
      <c r="AY368" s="269" t="s">
        <v>457</v>
      </c>
      <c r="AZ368" s="269" t="s">
        <v>6055</v>
      </c>
      <c r="BA368" s="269" t="s">
        <v>4568</v>
      </c>
      <c r="BB368" s="269">
        <v>0.04</v>
      </c>
      <c r="BC368" s="269">
        <v>2.2829999999999999</v>
      </c>
      <c r="BD368" s="872">
        <v>0.18729999999999999</v>
      </c>
      <c r="BE368" s="269">
        <v>10</v>
      </c>
      <c r="BF368" s="269">
        <v>5</v>
      </c>
      <c r="BG368" s="269">
        <v>5</v>
      </c>
      <c r="BH368" s="269"/>
      <c r="BI368" s="269"/>
      <c r="BJ368" s="269"/>
      <c r="BK368" s="269"/>
      <c r="BL368" s="269"/>
      <c r="BM368" s="269"/>
      <c r="BN368" s="269"/>
      <c r="BO368" s="269"/>
      <c r="BP368" s="269"/>
      <c r="BQ368" s="269"/>
      <c r="BR368" s="269">
        <v>1</v>
      </c>
      <c r="BS368" s="269"/>
      <c r="BT368" s="269"/>
      <c r="BU368" s="269"/>
      <c r="BV368" s="269"/>
      <c r="BW368" s="269"/>
      <c r="BX368" s="269"/>
      <c r="BY368" s="269"/>
      <c r="BZ368" s="269"/>
      <c r="CA368" s="269"/>
      <c r="CB368" s="269"/>
      <c r="CC368" s="269">
        <v>1</v>
      </c>
      <c r="CD368" s="855">
        <f t="shared" si="40"/>
        <v>1</v>
      </c>
      <c r="CE368" s="855">
        <f t="shared" si="41"/>
        <v>0</v>
      </c>
      <c r="CF368" s="269">
        <v>0.75</v>
      </c>
      <c r="CG368" s="269" t="s">
        <v>6239</v>
      </c>
      <c r="CH368" s="269"/>
      <c r="CI368" s="269">
        <v>100</v>
      </c>
      <c r="CJ368" s="269">
        <v>0.75</v>
      </c>
      <c r="CK368" s="269"/>
      <c r="CL368" s="269" t="s">
        <v>451</v>
      </c>
      <c r="CM368" s="269" t="s">
        <v>451</v>
      </c>
      <c r="CN368" s="269" t="s">
        <v>451</v>
      </c>
      <c r="CO368" s="269" t="s">
        <v>451</v>
      </c>
      <c r="CP368" s="269" t="s">
        <v>451</v>
      </c>
      <c r="CQ368" s="269">
        <v>1</v>
      </c>
      <c r="CR368" s="269" t="s">
        <v>457</v>
      </c>
      <c r="CS368" s="269" t="s">
        <v>6475</v>
      </c>
      <c r="CT368" s="269">
        <v>426</v>
      </c>
      <c r="CU368" s="269" t="s">
        <v>457</v>
      </c>
      <c r="CV368" s="269" t="s">
        <v>1206</v>
      </c>
      <c r="CW368" s="269">
        <v>44</v>
      </c>
      <c r="CX368" s="269" t="s">
        <v>451</v>
      </c>
      <c r="CY368" s="269"/>
      <c r="CZ368" s="269"/>
      <c r="DA368" s="269" t="s">
        <v>451</v>
      </c>
      <c r="DB368" s="269"/>
      <c r="DC368" s="269"/>
      <c r="DD368" s="269" t="s">
        <v>451</v>
      </c>
      <c r="DE368" s="269"/>
      <c r="DF368" s="269"/>
      <c r="DG368" s="269" t="s">
        <v>451</v>
      </c>
      <c r="DH368" s="269"/>
      <c r="DI368" s="269"/>
      <c r="DJ368" s="269" t="s">
        <v>451</v>
      </c>
      <c r="DK368" s="269"/>
      <c r="DL368" s="269"/>
      <c r="DM368" s="269"/>
      <c r="DN368" s="269"/>
      <c r="DO368" s="269"/>
      <c r="DP368" s="269" t="s">
        <v>457</v>
      </c>
      <c r="DQ368" s="269" t="s">
        <v>6760</v>
      </c>
      <c r="DR368" s="269">
        <v>50</v>
      </c>
      <c r="DS368" s="269" t="s">
        <v>457</v>
      </c>
      <c r="DT368" s="269" t="s">
        <v>1206</v>
      </c>
      <c r="DU368" s="269">
        <v>132</v>
      </c>
      <c r="DV368" s="269" t="s">
        <v>451</v>
      </c>
      <c r="DW368" s="269"/>
      <c r="DX368" s="269"/>
      <c r="DY368" s="269" t="s">
        <v>451</v>
      </c>
      <c r="DZ368" s="269"/>
      <c r="EA368" s="269"/>
      <c r="EB368" s="269" t="s">
        <v>451</v>
      </c>
      <c r="EC368" s="269"/>
      <c r="ED368" s="269"/>
      <c r="EE368" s="269" t="s">
        <v>451</v>
      </c>
      <c r="EF368" s="269"/>
      <c r="EG368" s="269"/>
      <c r="EH368" s="269" t="s">
        <v>451</v>
      </c>
      <c r="EI368" s="269"/>
      <c r="EJ368" s="269"/>
      <c r="EK368" s="269" t="s">
        <v>451</v>
      </c>
      <c r="EL368" s="269"/>
      <c r="EM368" s="269"/>
      <c r="EN368" s="269"/>
      <c r="EO368" s="269"/>
      <c r="EP368" s="269"/>
      <c r="EQ368" s="269" t="s">
        <v>451</v>
      </c>
      <c r="ER368" s="269"/>
      <c r="ES368" s="269"/>
      <c r="ET368" s="269"/>
      <c r="EU368" s="269"/>
      <c r="EV368" s="269" t="s">
        <v>7356</v>
      </c>
      <c r="EW368" s="269" t="s">
        <v>7414</v>
      </c>
      <c r="EX368" s="269" t="s">
        <v>451</v>
      </c>
      <c r="EY368" s="269" t="s">
        <v>451</v>
      </c>
      <c r="EZ368" s="269" t="s">
        <v>451</v>
      </c>
      <c r="FA368" s="269" t="s">
        <v>7742</v>
      </c>
      <c r="FB368" s="269" t="s">
        <v>7967</v>
      </c>
      <c r="FC368" s="269" t="s">
        <v>8215</v>
      </c>
      <c r="FD368" s="269" t="s">
        <v>7742</v>
      </c>
      <c r="FE368" s="269" t="s">
        <v>7967</v>
      </c>
      <c r="FF368" s="269" t="s">
        <v>8215</v>
      </c>
    </row>
    <row r="369" spans="5:162" ht="64" customHeight="1" x14ac:dyDescent="0.2">
      <c r="E369" s="1101" t="s">
        <v>6630</v>
      </c>
      <c r="F369" s="1101" t="s">
        <v>8688</v>
      </c>
      <c r="G369" s="847" t="s">
        <v>79</v>
      </c>
      <c r="H369" s="847" t="s">
        <v>167</v>
      </c>
      <c r="I369" s="280" t="s">
        <v>3686</v>
      </c>
      <c r="J369" s="269" t="s">
        <v>3903</v>
      </c>
      <c r="K369" s="269" t="s">
        <v>3973</v>
      </c>
      <c r="L369" s="269">
        <v>2021</v>
      </c>
      <c r="M369" s="870" t="s">
        <v>4107</v>
      </c>
      <c r="N369" s="870" t="s">
        <v>4195</v>
      </c>
      <c r="O369" s="269" t="s">
        <v>4376</v>
      </c>
      <c r="P369" s="269" t="s">
        <v>4569</v>
      </c>
      <c r="Q369" s="269"/>
      <c r="R369" s="269"/>
      <c r="S369" s="269"/>
      <c r="T369" s="269"/>
      <c r="U369" s="269"/>
      <c r="V369" s="269"/>
      <c r="W369" s="269"/>
      <c r="X369" s="269"/>
      <c r="Y369" s="269"/>
      <c r="Z369" s="269"/>
      <c r="AA369" s="269" t="s">
        <v>5583</v>
      </c>
      <c r="AB369" s="269" t="s">
        <v>5703</v>
      </c>
      <c r="AC369" s="269" t="s">
        <v>5814</v>
      </c>
      <c r="AD369" s="269" t="s">
        <v>5961</v>
      </c>
      <c r="AE369" s="871">
        <v>0.30051700000000003</v>
      </c>
      <c r="AF369" s="850">
        <f t="shared" si="42"/>
        <v>0.30051700000000003</v>
      </c>
      <c r="AG369" s="850">
        <f t="shared" si="43"/>
        <v>0</v>
      </c>
      <c r="AH369" s="269"/>
      <c r="AI369" s="269"/>
      <c r="AJ369" s="269"/>
      <c r="AK369" s="269">
        <v>0.15</v>
      </c>
      <c r="AL369" s="224">
        <v>0.79</v>
      </c>
      <c r="AM369" s="224">
        <v>4.0000000000000002E-4</v>
      </c>
      <c r="AN369" s="269">
        <v>4.4999999999999998E-2</v>
      </c>
      <c r="AO369" s="269">
        <v>0.105517</v>
      </c>
      <c r="AP369" s="224">
        <v>0.21</v>
      </c>
      <c r="AQ369" s="269">
        <v>0</v>
      </c>
      <c r="AR369" s="269">
        <v>0</v>
      </c>
      <c r="AS369" s="269">
        <v>0</v>
      </c>
      <c r="AT369" s="269"/>
      <c r="AU369" s="269"/>
      <c r="AV369" s="269"/>
      <c r="AW369" s="269"/>
      <c r="AX369" s="269"/>
      <c r="AY369" s="269" t="s">
        <v>451</v>
      </c>
      <c r="AZ369" s="269"/>
      <c r="BA369" s="269"/>
      <c r="BB369" s="269"/>
      <c r="BC369" s="269">
        <v>0.17</v>
      </c>
      <c r="BD369" s="269">
        <v>5.0000000000000001E-4</v>
      </c>
      <c r="BE369" s="269">
        <v>3</v>
      </c>
      <c r="BF369" s="269">
        <v>3</v>
      </c>
      <c r="BG369" s="269">
        <v>1</v>
      </c>
      <c r="BH369" s="269"/>
      <c r="BI369" s="269"/>
      <c r="BJ369" s="269"/>
      <c r="BK369" s="269"/>
      <c r="BL369" s="269"/>
      <c r="BM369" s="269"/>
      <c r="BN369" s="269"/>
      <c r="BO369" s="269"/>
      <c r="BP369" s="269"/>
      <c r="BQ369" s="269"/>
      <c r="BR369" s="269">
        <v>1</v>
      </c>
      <c r="BS369" s="269"/>
      <c r="BT369" s="269"/>
      <c r="BU369" s="269"/>
      <c r="BV369" s="269"/>
      <c r="BW369" s="269"/>
      <c r="BX369" s="269"/>
      <c r="BY369" s="269"/>
      <c r="BZ369" s="269"/>
      <c r="CA369" s="269"/>
      <c r="CB369" s="269"/>
      <c r="CC369" s="269">
        <v>1</v>
      </c>
      <c r="CD369" s="855">
        <f t="shared" si="40"/>
        <v>1</v>
      </c>
      <c r="CE369" s="855">
        <f t="shared" si="41"/>
        <v>0</v>
      </c>
      <c r="CF369" s="269">
        <v>0.13200000000000001</v>
      </c>
      <c r="CG369" s="269" t="s">
        <v>6240</v>
      </c>
      <c r="CH369" s="269"/>
      <c r="CI369" s="269">
        <v>0.34100000000000003</v>
      </c>
      <c r="CJ369" s="269">
        <v>38.694000000000003</v>
      </c>
      <c r="CK369" s="269" t="s">
        <v>3182</v>
      </c>
      <c r="CL369" s="269" t="s">
        <v>451</v>
      </c>
      <c r="CM369" s="269"/>
      <c r="CN369" s="269"/>
      <c r="CO369" s="269"/>
      <c r="CP369" s="269"/>
      <c r="CQ369" s="269"/>
      <c r="CR369" s="269" t="s">
        <v>451</v>
      </c>
      <c r="CS369" s="269"/>
      <c r="CT369" s="269"/>
      <c r="CU369" s="269" t="s">
        <v>457</v>
      </c>
      <c r="CV369" s="269" t="s">
        <v>6601</v>
      </c>
      <c r="CW369" s="269">
        <v>32</v>
      </c>
      <c r="CX369" s="269" t="s">
        <v>457</v>
      </c>
      <c r="CY369" s="269" t="s">
        <v>6649</v>
      </c>
      <c r="CZ369" s="269">
        <v>16</v>
      </c>
      <c r="DA369" s="269" t="s">
        <v>451</v>
      </c>
      <c r="DB369" s="269"/>
      <c r="DC369" s="269"/>
      <c r="DD369" s="269" t="s">
        <v>451</v>
      </c>
      <c r="DE369" s="269"/>
      <c r="DF369" s="269"/>
      <c r="DG369" s="269" t="s">
        <v>451</v>
      </c>
      <c r="DH369" s="269"/>
      <c r="DI369" s="269"/>
      <c r="DJ369" s="269" t="s">
        <v>451</v>
      </c>
      <c r="DK369" s="269"/>
      <c r="DL369" s="269"/>
      <c r="DM369" s="269"/>
      <c r="DN369" s="269"/>
      <c r="DO369" s="269"/>
      <c r="DP369" s="269" t="s">
        <v>451</v>
      </c>
      <c r="DQ369" s="269"/>
      <c r="DR369" s="269">
        <v>1</v>
      </c>
      <c r="DS369" s="269" t="s">
        <v>451</v>
      </c>
      <c r="DT369" s="269"/>
      <c r="DU369" s="269"/>
      <c r="DV369" s="269" t="s">
        <v>457</v>
      </c>
      <c r="DW369" s="269" t="s">
        <v>6810</v>
      </c>
      <c r="DX369" s="269">
        <v>10</v>
      </c>
      <c r="DY369" s="269" t="s">
        <v>451</v>
      </c>
      <c r="DZ369" s="269"/>
      <c r="EA369" s="269"/>
      <c r="EB369" s="269"/>
      <c r="EC369" s="269"/>
      <c r="ED369" s="269"/>
      <c r="EE369" s="269" t="s">
        <v>457</v>
      </c>
      <c r="EF369" s="269" t="s">
        <v>6844</v>
      </c>
      <c r="EG369" s="269">
        <v>6</v>
      </c>
      <c r="EH369" s="269"/>
      <c r="EI369" s="269"/>
      <c r="EJ369" s="269"/>
      <c r="EK369" s="269"/>
      <c r="EL369" s="269"/>
      <c r="EM369" s="269"/>
      <c r="EN369" s="269"/>
      <c r="EO369" s="269"/>
      <c r="EP369" s="269"/>
      <c r="EQ369" s="269" t="s">
        <v>457</v>
      </c>
      <c r="ER369" s="269" t="s">
        <v>6964</v>
      </c>
      <c r="ES369" s="269" t="s">
        <v>7059</v>
      </c>
      <c r="ET369" s="269" t="s">
        <v>7182</v>
      </c>
      <c r="EU369" s="269"/>
      <c r="EV369" s="269" t="s">
        <v>7357</v>
      </c>
      <c r="EW369" s="269"/>
      <c r="EX369" s="269" t="s">
        <v>7507</v>
      </c>
      <c r="EY369" s="269">
        <v>11</v>
      </c>
      <c r="EZ369" s="269">
        <v>57</v>
      </c>
      <c r="FA369" s="269" t="s">
        <v>7743</v>
      </c>
      <c r="FB369" s="269" t="s">
        <v>7968</v>
      </c>
      <c r="FC369" s="269" t="s">
        <v>8216</v>
      </c>
      <c r="FD369" s="269" t="s">
        <v>8295</v>
      </c>
      <c r="FE369" s="269" t="s">
        <v>8338</v>
      </c>
      <c r="FF369" s="269" t="s">
        <v>8382</v>
      </c>
    </row>
    <row r="370" spans="5:162" ht="64" customHeight="1" x14ac:dyDescent="0.2">
      <c r="E370" s="1101" t="s">
        <v>6630</v>
      </c>
      <c r="F370" s="1101" t="s">
        <v>8688</v>
      </c>
      <c r="G370" s="847" t="s">
        <v>79</v>
      </c>
      <c r="H370" s="847" t="s">
        <v>167</v>
      </c>
      <c r="I370" s="280" t="s">
        <v>3687</v>
      </c>
      <c r="J370" s="269"/>
      <c r="K370" s="269" t="s">
        <v>1412</v>
      </c>
      <c r="L370" s="269">
        <v>2021</v>
      </c>
      <c r="M370" s="870" t="s">
        <v>4108</v>
      </c>
      <c r="N370" s="870" t="s">
        <v>4196</v>
      </c>
      <c r="O370" s="269" t="s">
        <v>4377</v>
      </c>
      <c r="P370" s="269" t="s">
        <v>4570</v>
      </c>
      <c r="Q370" s="269"/>
      <c r="R370" s="269"/>
      <c r="S370" s="269" t="s">
        <v>5075</v>
      </c>
      <c r="T370" s="269" t="s">
        <v>5228</v>
      </c>
      <c r="U370" s="269" t="s">
        <v>5313</v>
      </c>
      <c r="V370" s="269"/>
      <c r="W370" s="269"/>
      <c r="X370" s="269"/>
      <c r="Y370" s="269"/>
      <c r="Z370" s="269"/>
      <c r="AA370" s="269" t="s">
        <v>5584</v>
      </c>
      <c r="AB370" s="269" t="s">
        <v>5704</v>
      </c>
      <c r="AC370" s="269" t="s">
        <v>5815</v>
      </c>
      <c r="AD370" s="269" t="s">
        <v>5962</v>
      </c>
      <c r="AE370" s="871">
        <v>9.6999999999999993</v>
      </c>
      <c r="AF370" s="850">
        <f t="shared" si="42"/>
        <v>9.6999999999999993</v>
      </c>
      <c r="AG370" s="850">
        <f t="shared" si="43"/>
        <v>0</v>
      </c>
      <c r="AH370" s="269"/>
      <c r="AI370" s="269"/>
      <c r="AJ370" s="269"/>
      <c r="AK370" s="269">
        <v>9.6999999999999993</v>
      </c>
      <c r="AL370" s="224">
        <v>1</v>
      </c>
      <c r="AM370" s="224">
        <v>0.05</v>
      </c>
      <c r="AN370" s="269"/>
      <c r="AO370" s="269"/>
      <c r="AP370" s="224"/>
      <c r="AQ370" s="269"/>
      <c r="AR370" s="269"/>
      <c r="AS370" s="269"/>
      <c r="AT370" s="269"/>
      <c r="AU370" s="269"/>
      <c r="AV370" s="269"/>
      <c r="AW370" s="269"/>
      <c r="AX370" s="269"/>
      <c r="AY370" s="269" t="s">
        <v>451</v>
      </c>
      <c r="AZ370" s="269"/>
      <c r="BA370" s="269"/>
      <c r="BB370" s="269"/>
      <c r="BC370" s="269">
        <v>10</v>
      </c>
      <c r="BD370" s="269">
        <v>0.06</v>
      </c>
      <c r="BE370" s="269">
        <v>65</v>
      </c>
      <c r="BF370" s="269">
        <v>65</v>
      </c>
      <c r="BG370" s="269">
        <v>25</v>
      </c>
      <c r="BH370" s="269"/>
      <c r="BI370" s="269"/>
      <c r="BJ370" s="269"/>
      <c r="BK370" s="269"/>
      <c r="BL370" s="269"/>
      <c r="BM370" s="269"/>
      <c r="BN370" s="269"/>
      <c r="BO370" s="269"/>
      <c r="BP370" s="269"/>
      <c r="BQ370" s="269">
        <v>8</v>
      </c>
      <c r="BR370" s="269">
        <v>17</v>
      </c>
      <c r="BS370" s="269"/>
      <c r="BT370" s="269"/>
      <c r="BU370" s="269"/>
      <c r="BV370" s="269"/>
      <c r="BW370" s="269"/>
      <c r="BX370" s="269"/>
      <c r="BY370" s="269"/>
      <c r="BZ370" s="269"/>
      <c r="CA370" s="269"/>
      <c r="CB370" s="269"/>
      <c r="CC370" s="269">
        <v>25</v>
      </c>
      <c r="CD370" s="855">
        <f t="shared" si="40"/>
        <v>25</v>
      </c>
      <c r="CE370" s="855">
        <f t="shared" si="41"/>
        <v>0</v>
      </c>
      <c r="CF370" s="269"/>
      <c r="CG370" s="269"/>
      <c r="CH370" s="269"/>
      <c r="CI370" s="269"/>
      <c r="CJ370" s="269"/>
      <c r="CK370" s="269"/>
      <c r="CL370" s="269" t="s">
        <v>451</v>
      </c>
      <c r="CM370" s="269"/>
      <c r="CN370" s="269"/>
      <c r="CO370" s="269"/>
      <c r="CP370" s="269"/>
      <c r="CQ370" s="269"/>
      <c r="CR370" s="269"/>
      <c r="CS370" s="269"/>
      <c r="CT370" s="269"/>
      <c r="CU370" s="269"/>
      <c r="CV370" s="269"/>
      <c r="CW370" s="269"/>
      <c r="CX370" s="269" t="s">
        <v>679</v>
      </c>
      <c r="CY370" s="269" t="s">
        <v>6650</v>
      </c>
      <c r="CZ370" s="269">
        <v>2300</v>
      </c>
      <c r="DA370" s="269"/>
      <c r="DB370" s="269"/>
      <c r="DC370" s="269"/>
      <c r="DD370" s="269"/>
      <c r="DE370" s="269"/>
      <c r="DF370" s="269"/>
      <c r="DG370" s="269"/>
      <c r="DH370" s="269"/>
      <c r="DI370" s="269"/>
      <c r="DJ370" s="269"/>
      <c r="DK370" s="269"/>
      <c r="DL370" s="269"/>
      <c r="DM370" s="269"/>
      <c r="DN370" s="269"/>
      <c r="DO370" s="269"/>
      <c r="DP370" s="269"/>
      <c r="DQ370" s="269"/>
      <c r="DR370" s="269"/>
      <c r="DS370" s="269"/>
      <c r="DT370" s="269"/>
      <c r="DU370" s="269"/>
      <c r="DV370" s="269"/>
      <c r="DW370" s="269"/>
      <c r="DX370" s="269"/>
      <c r="DY370" s="269"/>
      <c r="DZ370" s="269"/>
      <c r="EA370" s="269"/>
      <c r="EB370" s="269"/>
      <c r="EC370" s="269"/>
      <c r="ED370" s="269"/>
      <c r="EE370" s="269"/>
      <c r="EF370" s="269"/>
      <c r="EG370" s="269"/>
      <c r="EH370" s="269" t="s">
        <v>679</v>
      </c>
      <c r="EI370" s="269" t="s">
        <v>6907</v>
      </c>
      <c r="EJ370" s="269">
        <v>9</v>
      </c>
      <c r="EK370" s="269"/>
      <c r="EL370" s="269"/>
      <c r="EM370" s="269"/>
      <c r="EN370" s="269"/>
      <c r="EO370" s="269"/>
      <c r="EP370" s="269"/>
      <c r="EQ370" s="269" t="s">
        <v>451</v>
      </c>
      <c r="ER370" s="269"/>
      <c r="ES370" s="269" t="s">
        <v>4570</v>
      </c>
      <c r="ET370" s="269"/>
      <c r="EU370" s="269"/>
      <c r="EV370" s="269"/>
      <c r="EW370" s="269"/>
      <c r="EX370" s="269"/>
      <c r="EY370" s="269"/>
      <c r="EZ370" s="269"/>
      <c r="FA370" s="269" t="s">
        <v>7744</v>
      </c>
      <c r="FB370" s="269" t="s">
        <v>7969</v>
      </c>
      <c r="FC370" s="269" t="s">
        <v>8217</v>
      </c>
      <c r="FD370" s="269" t="s">
        <v>8296</v>
      </c>
      <c r="FE370" s="269" t="s">
        <v>8339</v>
      </c>
      <c r="FF370" s="269" t="s">
        <v>8383</v>
      </c>
    </row>
    <row r="371" spans="5:162" ht="64" customHeight="1" x14ac:dyDescent="0.2">
      <c r="E371" s="1101" t="s">
        <v>6630</v>
      </c>
      <c r="F371" s="1101" t="s">
        <v>8688</v>
      </c>
      <c r="G371" s="847" t="s">
        <v>79</v>
      </c>
      <c r="H371" s="847" t="s">
        <v>167</v>
      </c>
      <c r="I371" s="280" t="s">
        <v>3688</v>
      </c>
      <c r="J371" s="269" t="s">
        <v>3904</v>
      </c>
      <c r="K371" s="269" t="s">
        <v>3974</v>
      </c>
      <c r="L371" s="269">
        <v>2016</v>
      </c>
      <c r="M371" s="870" t="s">
        <v>2573</v>
      </c>
      <c r="N371" s="870" t="s">
        <v>4197</v>
      </c>
      <c r="O371" s="269" t="s">
        <v>4378</v>
      </c>
      <c r="P371" s="269" t="s">
        <v>4571</v>
      </c>
      <c r="Q371" s="269" t="s">
        <v>4750</v>
      </c>
      <c r="R371" s="269" t="s">
        <v>4901</v>
      </c>
      <c r="S371" s="269" t="s">
        <v>5076</v>
      </c>
      <c r="T371" s="269" t="s">
        <v>5229</v>
      </c>
      <c r="U371" s="269" t="s">
        <v>5314</v>
      </c>
      <c r="V371" s="269" t="s">
        <v>5229</v>
      </c>
      <c r="W371" s="269"/>
      <c r="X371" s="269"/>
      <c r="Y371" s="269"/>
      <c r="Z371" s="269"/>
      <c r="AA371" s="269" t="s">
        <v>5585</v>
      </c>
      <c r="AB371" s="269" t="s">
        <v>5585</v>
      </c>
      <c r="AC371" s="269" t="s">
        <v>553</v>
      </c>
      <c r="AD371" s="269" t="s">
        <v>5585</v>
      </c>
      <c r="AE371" s="871">
        <v>0.26100000000000001</v>
      </c>
      <c r="AF371" s="850">
        <f t="shared" si="42"/>
        <v>0.26100000000000001</v>
      </c>
      <c r="AG371" s="850">
        <f t="shared" si="43"/>
        <v>0</v>
      </c>
      <c r="AH371" s="269"/>
      <c r="AI371" s="269"/>
      <c r="AJ371" s="269"/>
      <c r="AK371" s="269">
        <v>0.155</v>
      </c>
      <c r="AL371" s="224">
        <v>0.59770000000000001</v>
      </c>
      <c r="AM371" s="224">
        <v>6.0000000000000001E-3</v>
      </c>
      <c r="AN371" s="269">
        <v>0.106</v>
      </c>
      <c r="AO371" s="872">
        <v>0</v>
      </c>
      <c r="AP371" s="224">
        <v>0.1608</v>
      </c>
      <c r="AQ371" s="269">
        <v>0</v>
      </c>
      <c r="AR371" s="269">
        <v>0</v>
      </c>
      <c r="AS371" s="872">
        <v>0</v>
      </c>
      <c r="AT371" s="872"/>
      <c r="AU371" s="872"/>
      <c r="AV371" s="872"/>
      <c r="AW371" s="872"/>
      <c r="AX371" s="872"/>
      <c r="AY371" s="269"/>
      <c r="AZ371" s="269" t="s">
        <v>6056</v>
      </c>
      <c r="BA371" s="269"/>
      <c r="BB371" s="269">
        <v>0.104</v>
      </c>
      <c r="BC371" s="269">
        <v>0.4</v>
      </c>
      <c r="BD371" s="872">
        <v>1.4E-2</v>
      </c>
      <c r="BE371" s="269">
        <v>3</v>
      </c>
      <c r="BF371" s="269">
        <v>3</v>
      </c>
      <c r="BG371" s="269">
        <v>1</v>
      </c>
      <c r="BH371" s="269"/>
      <c r="BI371" s="269"/>
      <c r="BJ371" s="269"/>
      <c r="BK371" s="269"/>
      <c r="BL371" s="269"/>
      <c r="BM371" s="269">
        <v>1</v>
      </c>
      <c r="BN371" s="269"/>
      <c r="BO371" s="269"/>
      <c r="BP371" s="269"/>
      <c r="BQ371" s="269"/>
      <c r="BR371" s="269"/>
      <c r="BS371" s="269"/>
      <c r="BT371" s="269"/>
      <c r="BU371" s="269"/>
      <c r="BV371" s="269"/>
      <c r="BW371" s="269"/>
      <c r="BX371" s="269"/>
      <c r="BY371" s="269"/>
      <c r="BZ371" s="269"/>
      <c r="CA371" s="269"/>
      <c r="CB371" s="269"/>
      <c r="CC371" s="269">
        <v>1</v>
      </c>
      <c r="CD371" s="855">
        <f t="shared" si="40"/>
        <v>1</v>
      </c>
      <c r="CE371" s="855">
        <f t="shared" si="41"/>
        <v>0</v>
      </c>
      <c r="CF371" s="269">
        <v>0.1</v>
      </c>
      <c r="CG371" s="269" t="s">
        <v>6241</v>
      </c>
      <c r="CH371" s="269"/>
      <c r="CI371" s="269">
        <v>8.77</v>
      </c>
      <c r="CJ371" s="269">
        <v>1.1399999999999999</v>
      </c>
      <c r="CK371" s="269"/>
      <c r="CL371" s="269"/>
      <c r="CM371" s="269"/>
      <c r="CN371" s="269"/>
      <c r="CO371" s="269"/>
      <c r="CP371" s="269"/>
      <c r="CQ371" s="269"/>
      <c r="CR371" s="269" t="s">
        <v>457</v>
      </c>
      <c r="CS371" s="269" t="s">
        <v>6512</v>
      </c>
      <c r="CT371" s="269">
        <v>80</v>
      </c>
      <c r="CU371" s="269" t="s">
        <v>457</v>
      </c>
      <c r="CV371" s="269" t="s">
        <v>6602</v>
      </c>
      <c r="CW371" s="269">
        <v>80</v>
      </c>
      <c r="CX371" s="269"/>
      <c r="CY371" s="269"/>
      <c r="CZ371" s="269"/>
      <c r="DA371" s="269" t="s">
        <v>451</v>
      </c>
      <c r="DB371" s="269"/>
      <c r="DC371" s="269"/>
      <c r="DD371" s="269" t="s">
        <v>451</v>
      </c>
      <c r="DE371" s="269"/>
      <c r="DF371" s="269"/>
      <c r="DG371" s="269" t="s">
        <v>451</v>
      </c>
      <c r="DH371" s="269"/>
      <c r="DI371" s="269"/>
      <c r="DJ371" s="269" t="s">
        <v>451</v>
      </c>
      <c r="DK371" s="269"/>
      <c r="DL371" s="269"/>
      <c r="DM371" s="269"/>
      <c r="DN371" s="269"/>
      <c r="DO371" s="269"/>
      <c r="DP371" s="269" t="s">
        <v>451</v>
      </c>
      <c r="DQ371" s="269"/>
      <c r="DR371" s="269"/>
      <c r="DS371" s="269" t="s">
        <v>457</v>
      </c>
      <c r="DT371" s="269" t="s">
        <v>6797</v>
      </c>
      <c r="DU371" s="269">
        <v>600</v>
      </c>
      <c r="DV371" s="269" t="s">
        <v>457</v>
      </c>
      <c r="DW371" s="269" t="s">
        <v>764</v>
      </c>
      <c r="DX371" s="269">
        <v>600</v>
      </c>
      <c r="DY371" s="269" t="s">
        <v>451</v>
      </c>
      <c r="DZ371" s="269"/>
      <c r="EA371" s="269"/>
      <c r="EB371" s="269" t="s">
        <v>451</v>
      </c>
      <c r="EC371" s="269"/>
      <c r="ED371" s="269"/>
      <c r="EE371" s="269" t="s">
        <v>451</v>
      </c>
      <c r="EF371" s="269"/>
      <c r="EG371" s="269"/>
      <c r="EH371" s="269" t="s">
        <v>451</v>
      </c>
      <c r="EI371" s="269"/>
      <c r="EJ371" s="269"/>
      <c r="EK371" s="269"/>
      <c r="EL371" s="269"/>
      <c r="EM371" s="269"/>
      <c r="EN371" s="269"/>
      <c r="EO371" s="269"/>
      <c r="EP371" s="269"/>
      <c r="EQ371" s="269" t="s">
        <v>451</v>
      </c>
      <c r="ER371" s="269" t="s">
        <v>451</v>
      </c>
      <c r="ES371" s="269" t="s">
        <v>7060</v>
      </c>
      <c r="ET371" s="269"/>
      <c r="EU371" s="269"/>
      <c r="EV371" s="269"/>
      <c r="EW371" s="269"/>
      <c r="EX371" s="269"/>
      <c r="EY371" s="269"/>
      <c r="EZ371" s="269"/>
      <c r="FA371" s="269" t="s">
        <v>7745</v>
      </c>
      <c r="FB371" s="269">
        <v>89098636856</v>
      </c>
      <c r="FC371" s="269" t="s">
        <v>8218</v>
      </c>
      <c r="FD371" s="269" t="s">
        <v>8297</v>
      </c>
      <c r="FE371" s="269">
        <v>89241177879</v>
      </c>
      <c r="FF371" s="269" t="s">
        <v>8384</v>
      </c>
    </row>
    <row r="372" spans="5:162" ht="64" customHeight="1" x14ac:dyDescent="0.2">
      <c r="E372" s="1101" t="s">
        <v>6630</v>
      </c>
      <c r="F372" s="1101" t="s">
        <v>8688</v>
      </c>
      <c r="G372" s="847" t="s">
        <v>79</v>
      </c>
      <c r="H372" s="847" t="s">
        <v>167</v>
      </c>
      <c r="I372" s="834" t="s">
        <v>3689</v>
      </c>
      <c r="J372" s="269" t="s">
        <v>3905</v>
      </c>
      <c r="K372" s="269" t="s">
        <v>1412</v>
      </c>
      <c r="L372" s="269">
        <v>2016</v>
      </c>
      <c r="M372" s="870">
        <v>44310</v>
      </c>
      <c r="N372" s="870">
        <v>44560</v>
      </c>
      <c r="O372" s="269" t="s">
        <v>4379</v>
      </c>
      <c r="P372" s="269" t="s">
        <v>4572</v>
      </c>
      <c r="Q372" s="269"/>
      <c r="R372" s="269"/>
      <c r="S372" s="269" t="s">
        <v>3905</v>
      </c>
      <c r="T372" s="269"/>
      <c r="U372" s="269"/>
      <c r="V372" s="269"/>
      <c r="W372" s="269"/>
      <c r="X372" s="269"/>
      <c r="Y372" s="269"/>
      <c r="Z372" s="269"/>
      <c r="AA372" s="269" t="s">
        <v>5586</v>
      </c>
      <c r="AB372" s="269" t="s">
        <v>5586</v>
      </c>
      <c r="AC372" s="269" t="s">
        <v>1318</v>
      </c>
      <c r="AD372" s="269" t="s">
        <v>5963</v>
      </c>
      <c r="AE372" s="871">
        <v>0.43</v>
      </c>
      <c r="AF372" s="850">
        <f t="shared" si="42"/>
        <v>0.43</v>
      </c>
      <c r="AG372" s="850">
        <f t="shared" si="43"/>
        <v>0</v>
      </c>
      <c r="AH372" s="269"/>
      <c r="AI372" s="269"/>
      <c r="AJ372" s="269"/>
      <c r="AK372" s="269">
        <v>0.3</v>
      </c>
      <c r="AL372" s="224">
        <v>0.6976</v>
      </c>
      <c r="AM372" s="224">
        <v>5.0000000000000001E-4</v>
      </c>
      <c r="AN372" s="269">
        <v>0.13</v>
      </c>
      <c r="AO372" s="269">
        <v>0</v>
      </c>
      <c r="AP372" s="224">
        <v>0.43330000000000002</v>
      </c>
      <c r="AQ372" s="269">
        <v>0</v>
      </c>
      <c r="AR372" s="269">
        <v>0</v>
      </c>
      <c r="AS372" s="269">
        <v>0</v>
      </c>
      <c r="AT372" s="269"/>
      <c r="AU372" s="269"/>
      <c r="AV372" s="269"/>
      <c r="AW372" s="269"/>
      <c r="AX372" s="269"/>
      <c r="AY372" s="269" t="s">
        <v>451</v>
      </c>
      <c r="AZ372" s="269"/>
      <c r="BA372" s="269"/>
      <c r="BB372" s="269"/>
      <c r="BC372" s="269">
        <v>0.2</v>
      </c>
      <c r="BD372" s="269">
        <v>1</v>
      </c>
      <c r="BE372" s="269">
        <v>2</v>
      </c>
      <c r="BF372" s="269">
        <v>2</v>
      </c>
      <c r="BG372" s="269">
        <v>2</v>
      </c>
      <c r="BH372" s="269"/>
      <c r="BI372" s="269"/>
      <c r="BJ372" s="269"/>
      <c r="BK372" s="269"/>
      <c r="BL372" s="269"/>
      <c r="BM372" s="269">
        <v>1</v>
      </c>
      <c r="BN372" s="269"/>
      <c r="BO372" s="269"/>
      <c r="BP372" s="269"/>
      <c r="BQ372" s="269"/>
      <c r="BR372" s="269"/>
      <c r="BS372" s="269"/>
      <c r="BT372" s="269"/>
      <c r="BU372" s="269"/>
      <c r="BV372" s="269"/>
      <c r="BW372" s="269"/>
      <c r="BX372" s="269"/>
      <c r="BY372" s="269"/>
      <c r="BZ372" s="269"/>
      <c r="CA372" s="269"/>
      <c r="CB372" s="269">
        <v>1</v>
      </c>
      <c r="CC372" s="269">
        <v>2</v>
      </c>
      <c r="CD372" s="855">
        <f t="shared" si="40"/>
        <v>2</v>
      </c>
      <c r="CE372" s="855">
        <f t="shared" si="41"/>
        <v>0</v>
      </c>
      <c r="CF372" s="269">
        <v>0.62</v>
      </c>
      <c r="CG372" s="269" t="s">
        <v>6242</v>
      </c>
      <c r="CH372" s="269"/>
      <c r="CI372" s="269" t="s">
        <v>6290</v>
      </c>
      <c r="CJ372" s="269">
        <v>23508</v>
      </c>
      <c r="CK372" s="269" t="s">
        <v>6395</v>
      </c>
      <c r="CL372" s="269" t="s">
        <v>451</v>
      </c>
      <c r="CM372" s="269"/>
      <c r="CN372" s="269"/>
      <c r="CO372" s="269"/>
      <c r="CP372" s="269"/>
      <c r="CQ372" s="269"/>
      <c r="CR372" s="269" t="s">
        <v>451</v>
      </c>
      <c r="CS372" s="269"/>
      <c r="CT372" s="269"/>
      <c r="CU372" s="269" t="s">
        <v>451</v>
      </c>
      <c r="CV372" s="269"/>
      <c r="CW372" s="269"/>
      <c r="CX372" s="269" t="s">
        <v>457</v>
      </c>
      <c r="CY372" s="269" t="s">
        <v>862</v>
      </c>
      <c r="CZ372" s="269">
        <v>32</v>
      </c>
      <c r="DA372" s="269" t="s">
        <v>451</v>
      </c>
      <c r="DB372" s="269"/>
      <c r="DC372" s="269"/>
      <c r="DD372" s="269" t="s">
        <v>451</v>
      </c>
      <c r="DE372" s="269"/>
      <c r="DF372" s="269"/>
      <c r="DG372" s="269" t="s">
        <v>451</v>
      </c>
      <c r="DH372" s="269"/>
      <c r="DI372" s="269"/>
      <c r="DJ372" s="269" t="s">
        <v>451</v>
      </c>
      <c r="DK372" s="269"/>
      <c r="DL372" s="269"/>
      <c r="DM372" s="269" t="s">
        <v>6704</v>
      </c>
      <c r="DN372" s="269"/>
      <c r="DO372" s="269"/>
      <c r="DP372" s="269" t="s">
        <v>451</v>
      </c>
      <c r="DQ372" s="269"/>
      <c r="DR372" s="269"/>
      <c r="DS372" s="269" t="s">
        <v>451</v>
      </c>
      <c r="DT372" s="269"/>
      <c r="DU372" s="269"/>
      <c r="DV372" s="269" t="s">
        <v>451</v>
      </c>
      <c r="DW372" s="269"/>
      <c r="DX372" s="269"/>
      <c r="DY372" s="269" t="s">
        <v>451</v>
      </c>
      <c r="DZ372" s="269"/>
      <c r="EA372" s="269"/>
      <c r="EB372" s="269" t="s">
        <v>451</v>
      </c>
      <c r="EC372" s="269"/>
      <c r="ED372" s="269"/>
      <c r="EE372" s="269" t="s">
        <v>457</v>
      </c>
      <c r="EF372" s="269" t="s">
        <v>862</v>
      </c>
      <c r="EG372" s="269">
        <v>7</v>
      </c>
      <c r="EH372" s="269" t="s">
        <v>451</v>
      </c>
      <c r="EI372" s="269"/>
      <c r="EJ372" s="269"/>
      <c r="EK372" s="269"/>
      <c r="EL372" s="269"/>
      <c r="EM372" s="269"/>
      <c r="EN372" s="269"/>
      <c r="EO372" s="269"/>
      <c r="EP372" s="269"/>
      <c r="EQ372" s="269" t="s">
        <v>451</v>
      </c>
      <c r="ER372" s="269"/>
      <c r="ES372" s="269" t="s">
        <v>7061</v>
      </c>
      <c r="ET372" s="269" t="s">
        <v>7183</v>
      </c>
      <c r="EU372" s="269"/>
      <c r="EV372" s="269"/>
      <c r="EW372" s="269"/>
      <c r="EX372" s="269" t="s">
        <v>7508</v>
      </c>
      <c r="EY372" s="269">
        <v>1</v>
      </c>
      <c r="EZ372" s="269">
        <v>38</v>
      </c>
      <c r="FA372" s="269" t="s">
        <v>7746</v>
      </c>
      <c r="FB372" s="269" t="s">
        <v>7970</v>
      </c>
      <c r="FC372" s="269" t="s">
        <v>8219</v>
      </c>
      <c r="FD372" s="269"/>
      <c r="FE372" s="269"/>
      <c r="FF372" s="269"/>
    </row>
    <row r="373" spans="5:162" ht="64" customHeight="1" x14ac:dyDescent="0.2">
      <c r="E373" s="1101" t="s">
        <v>6630</v>
      </c>
      <c r="F373" s="1101" t="s">
        <v>8688</v>
      </c>
      <c r="G373" s="847" t="s">
        <v>79</v>
      </c>
      <c r="H373" s="847" t="s">
        <v>167</v>
      </c>
      <c r="I373" s="834" t="s">
        <v>3690</v>
      </c>
      <c r="J373" s="269" t="s">
        <v>3906</v>
      </c>
      <c r="K373" s="269" t="s">
        <v>837</v>
      </c>
      <c r="L373" s="269">
        <v>2018</v>
      </c>
      <c r="M373" s="870">
        <v>44230</v>
      </c>
      <c r="N373" s="870">
        <v>44285</v>
      </c>
      <c r="O373" s="269" t="s">
        <v>4380</v>
      </c>
      <c r="P373" s="269" t="s">
        <v>4573</v>
      </c>
      <c r="Q373" s="269" t="s">
        <v>4751</v>
      </c>
      <c r="R373" s="269" t="s">
        <v>4902</v>
      </c>
      <c r="S373" s="269" t="s">
        <v>3906</v>
      </c>
      <c r="T373" s="269" t="s">
        <v>4573</v>
      </c>
      <c r="U373" s="269" t="s">
        <v>837</v>
      </c>
      <c r="V373" s="269" t="s">
        <v>481</v>
      </c>
      <c r="W373" s="269"/>
      <c r="X373" s="269"/>
      <c r="Y373" s="269"/>
      <c r="Z373" s="269"/>
      <c r="AA373" s="269" t="s">
        <v>5587</v>
      </c>
      <c r="AB373" s="269" t="s">
        <v>5705</v>
      </c>
      <c r="AC373" s="269" t="s">
        <v>919</v>
      </c>
      <c r="AD373" s="269" t="s">
        <v>5964</v>
      </c>
      <c r="AE373" s="871">
        <v>0.11614000000000001</v>
      </c>
      <c r="AF373" s="850">
        <f t="shared" si="42"/>
        <v>0.11614000000000001</v>
      </c>
      <c r="AG373" s="850">
        <f t="shared" si="43"/>
        <v>0</v>
      </c>
      <c r="AH373" s="269"/>
      <c r="AI373" s="269"/>
      <c r="AJ373" s="269"/>
      <c r="AK373" s="269">
        <v>0.10914</v>
      </c>
      <c r="AL373" s="224">
        <v>0.86099999999999999</v>
      </c>
      <c r="AM373" s="224">
        <v>6.0000000000000002E-5</v>
      </c>
      <c r="AN373" s="269">
        <v>7.0000000000000001E-3</v>
      </c>
      <c r="AO373" s="269"/>
      <c r="AP373" s="224"/>
      <c r="AQ373" s="269"/>
      <c r="AR373" s="269"/>
      <c r="AS373" s="269"/>
      <c r="AT373" s="269"/>
      <c r="AU373" s="269"/>
      <c r="AV373" s="269"/>
      <c r="AW373" s="269"/>
      <c r="AX373" s="269"/>
      <c r="AY373" s="269" t="s">
        <v>451</v>
      </c>
      <c r="AZ373" s="269"/>
      <c r="BA373" s="269"/>
      <c r="BB373" s="269"/>
      <c r="BC373" s="269">
        <v>0.1</v>
      </c>
      <c r="BD373" s="269">
        <v>1E-4</v>
      </c>
      <c r="BE373" s="269">
        <v>2</v>
      </c>
      <c r="BF373" s="269">
        <v>2</v>
      </c>
      <c r="BG373" s="269">
        <v>1</v>
      </c>
      <c r="BH373" s="269"/>
      <c r="BI373" s="269"/>
      <c r="BJ373" s="269"/>
      <c r="BK373" s="269"/>
      <c r="BL373" s="269"/>
      <c r="BM373" s="269"/>
      <c r="BN373" s="269"/>
      <c r="BO373" s="269"/>
      <c r="BP373" s="269"/>
      <c r="BQ373" s="269"/>
      <c r="BR373" s="269">
        <v>1</v>
      </c>
      <c r="BS373" s="269"/>
      <c r="BT373" s="269"/>
      <c r="BU373" s="269"/>
      <c r="BV373" s="269"/>
      <c r="BW373" s="269"/>
      <c r="BX373" s="269"/>
      <c r="BY373" s="269"/>
      <c r="BZ373" s="269"/>
      <c r="CA373" s="269"/>
      <c r="CB373" s="269"/>
      <c r="CC373" s="269">
        <v>1</v>
      </c>
      <c r="CD373" s="855">
        <f t="shared" si="40"/>
        <v>1</v>
      </c>
      <c r="CE373" s="855">
        <f t="shared" si="41"/>
        <v>0</v>
      </c>
      <c r="CF373" s="269">
        <v>0.18</v>
      </c>
      <c r="CG373" s="269" t="s">
        <v>6243</v>
      </c>
      <c r="CH373" s="269"/>
      <c r="CI373" s="269">
        <v>64.5</v>
      </c>
      <c r="CJ373" s="269">
        <v>29.044</v>
      </c>
      <c r="CK373" s="269" t="s">
        <v>3182</v>
      </c>
      <c r="CL373" s="269" t="s">
        <v>451</v>
      </c>
      <c r="CM373" s="269"/>
      <c r="CN373" s="269"/>
      <c r="CO373" s="269"/>
      <c r="CP373" s="269"/>
      <c r="CQ373" s="269"/>
      <c r="CR373" s="269" t="s">
        <v>451</v>
      </c>
      <c r="CS373" s="269"/>
      <c r="CT373" s="269"/>
      <c r="CU373" s="269" t="s">
        <v>451</v>
      </c>
      <c r="CV373" s="269"/>
      <c r="CW373" s="269"/>
      <c r="CX373" s="269" t="s">
        <v>457</v>
      </c>
      <c r="CY373" s="269" t="s">
        <v>6651</v>
      </c>
      <c r="CZ373" s="269">
        <v>54</v>
      </c>
      <c r="DA373" s="269" t="s">
        <v>451</v>
      </c>
      <c r="DB373" s="269"/>
      <c r="DC373" s="269"/>
      <c r="DD373" s="269" t="s">
        <v>451</v>
      </c>
      <c r="DE373" s="269"/>
      <c r="DF373" s="269"/>
      <c r="DG373" s="269" t="s">
        <v>451</v>
      </c>
      <c r="DH373" s="269"/>
      <c r="DI373" s="269"/>
      <c r="DJ373" s="269" t="s">
        <v>451</v>
      </c>
      <c r="DK373" s="269"/>
      <c r="DL373" s="269"/>
      <c r="DM373" s="269" t="s">
        <v>451</v>
      </c>
      <c r="DN373" s="269"/>
      <c r="DO373" s="269"/>
      <c r="DP373" s="269" t="s">
        <v>451</v>
      </c>
      <c r="DQ373" s="269"/>
      <c r="DR373" s="269"/>
      <c r="DS373" s="269" t="s">
        <v>451</v>
      </c>
      <c r="DT373" s="269"/>
      <c r="DU373" s="269"/>
      <c r="DV373" s="269" t="s">
        <v>451</v>
      </c>
      <c r="DW373" s="269"/>
      <c r="DX373" s="269"/>
      <c r="DY373" s="269" t="s">
        <v>451</v>
      </c>
      <c r="DZ373" s="269"/>
      <c r="EA373" s="269"/>
      <c r="EB373" s="269" t="s">
        <v>451</v>
      </c>
      <c r="EC373" s="269"/>
      <c r="ED373" s="269"/>
      <c r="EE373" s="269" t="s">
        <v>451</v>
      </c>
      <c r="EF373" s="269"/>
      <c r="EG373" s="269"/>
      <c r="EH373" s="269" t="s">
        <v>457</v>
      </c>
      <c r="EI373" s="269" t="s">
        <v>6816</v>
      </c>
      <c r="EJ373" s="269">
        <v>7</v>
      </c>
      <c r="EK373" s="269"/>
      <c r="EL373" s="269"/>
      <c r="EM373" s="269"/>
      <c r="EN373" s="269"/>
      <c r="EO373" s="269"/>
      <c r="EP373" s="269"/>
      <c r="EQ373" s="269" t="s">
        <v>451</v>
      </c>
      <c r="ER373" s="269"/>
      <c r="ES373" s="269" t="s">
        <v>7062</v>
      </c>
      <c r="ET373" s="269"/>
      <c r="EU373" s="269"/>
      <c r="EV373" s="269"/>
      <c r="EW373" s="269"/>
      <c r="EX373" s="269" t="s">
        <v>1307</v>
      </c>
      <c r="EY373" s="269"/>
      <c r="EZ373" s="269"/>
      <c r="FA373" s="269" t="s">
        <v>7747</v>
      </c>
      <c r="FB373" s="269" t="s">
        <v>7971</v>
      </c>
      <c r="FC373" s="269" t="s">
        <v>8220</v>
      </c>
      <c r="FD373" s="269"/>
      <c r="FE373" s="269"/>
      <c r="FF373" s="269"/>
    </row>
    <row r="374" spans="5:162" ht="64" customHeight="1" x14ac:dyDescent="0.2">
      <c r="E374" s="1101" t="s">
        <v>6630</v>
      </c>
      <c r="F374" s="1101" t="s">
        <v>8688</v>
      </c>
      <c r="G374" s="847" t="s">
        <v>79</v>
      </c>
      <c r="H374" s="847" t="s">
        <v>167</v>
      </c>
      <c r="I374" s="834" t="s">
        <v>3691</v>
      </c>
      <c r="J374" s="269" t="s">
        <v>3907</v>
      </c>
      <c r="K374" s="269" t="s">
        <v>1412</v>
      </c>
      <c r="L374" s="269">
        <v>2017</v>
      </c>
      <c r="M374" s="870">
        <v>44348</v>
      </c>
      <c r="N374" s="870">
        <v>44470</v>
      </c>
      <c r="O374" s="269" t="s">
        <v>4381</v>
      </c>
      <c r="P374" s="269" t="s">
        <v>4574</v>
      </c>
      <c r="Q374" s="269"/>
      <c r="R374" s="269"/>
      <c r="S374" s="269" t="s">
        <v>5077</v>
      </c>
      <c r="T374" s="269" t="s">
        <v>5230</v>
      </c>
      <c r="U374" s="269"/>
      <c r="V374" s="269"/>
      <c r="W374" s="269"/>
      <c r="X374" s="269"/>
      <c r="Y374" s="269"/>
      <c r="Z374" s="269"/>
      <c r="AA374" s="269" t="s">
        <v>5588</v>
      </c>
      <c r="AB374" s="269" t="s">
        <v>5588</v>
      </c>
      <c r="AC374" s="269" t="s">
        <v>1906</v>
      </c>
      <c r="AD374" s="269" t="s">
        <v>5965</v>
      </c>
      <c r="AE374" s="871">
        <v>0.52400000000000002</v>
      </c>
      <c r="AF374" s="850">
        <f t="shared" si="42"/>
        <v>0.52400000000000002</v>
      </c>
      <c r="AG374" s="850">
        <f t="shared" si="43"/>
        <v>0</v>
      </c>
      <c r="AH374" s="269"/>
      <c r="AI374" s="269"/>
      <c r="AJ374" s="269"/>
      <c r="AK374" s="269">
        <v>0.307</v>
      </c>
      <c r="AL374" s="224">
        <v>0.58599999999999997</v>
      </c>
      <c r="AM374" s="224">
        <v>5.0999999999999997E-2</v>
      </c>
      <c r="AN374" s="269">
        <v>0.217</v>
      </c>
      <c r="AO374" s="269"/>
      <c r="AP374" s="224">
        <v>0.41399999999999998</v>
      </c>
      <c r="AQ374" s="269"/>
      <c r="AR374" s="269"/>
      <c r="AS374" s="269"/>
      <c r="AT374" s="269"/>
      <c r="AU374" s="269"/>
      <c r="AV374" s="269"/>
      <c r="AW374" s="269"/>
      <c r="AX374" s="269"/>
      <c r="AY374" s="269" t="s">
        <v>451</v>
      </c>
      <c r="AZ374" s="269"/>
      <c r="BA374" s="269"/>
      <c r="BB374" s="269"/>
      <c r="BC374" s="269">
        <v>0.441</v>
      </c>
      <c r="BD374" s="269">
        <v>0.08</v>
      </c>
      <c r="BE374" s="269">
        <v>1</v>
      </c>
      <c r="BF374" s="269">
        <v>1</v>
      </c>
      <c r="BG374" s="269">
        <v>1</v>
      </c>
      <c r="BH374" s="269"/>
      <c r="BI374" s="269"/>
      <c r="BJ374" s="269">
        <v>1</v>
      </c>
      <c r="BK374" s="269"/>
      <c r="BL374" s="269"/>
      <c r="BM374" s="269"/>
      <c r="BN374" s="269"/>
      <c r="BO374" s="269"/>
      <c r="BP374" s="269"/>
      <c r="BQ374" s="269"/>
      <c r="BR374" s="269"/>
      <c r="BS374" s="269"/>
      <c r="BT374" s="269"/>
      <c r="BU374" s="269"/>
      <c r="BV374" s="269"/>
      <c r="BW374" s="269"/>
      <c r="BX374" s="269"/>
      <c r="BY374" s="269"/>
      <c r="BZ374" s="269"/>
      <c r="CA374" s="269"/>
      <c r="CB374" s="269"/>
      <c r="CC374" s="269">
        <v>1</v>
      </c>
      <c r="CD374" s="855">
        <f t="shared" si="40"/>
        <v>1</v>
      </c>
      <c r="CE374" s="855">
        <f t="shared" si="41"/>
        <v>0</v>
      </c>
      <c r="CF374" s="269">
        <v>0.115</v>
      </c>
      <c r="CG374" s="269"/>
      <c r="CH374" s="269"/>
      <c r="CI374" s="269">
        <v>21.58</v>
      </c>
      <c r="CJ374" s="269">
        <v>0.53300000000000003</v>
      </c>
      <c r="CK374" s="269" t="s">
        <v>6396</v>
      </c>
      <c r="CL374" s="269"/>
      <c r="CM374" s="269"/>
      <c r="CN374" s="269"/>
      <c r="CO374" s="269"/>
      <c r="CP374" s="269"/>
      <c r="CQ374" s="269">
        <v>2</v>
      </c>
      <c r="CR374" s="269" t="s">
        <v>451</v>
      </c>
      <c r="CS374" s="269"/>
      <c r="CT374" s="269"/>
      <c r="CU374" s="269" t="s">
        <v>451</v>
      </c>
      <c r="CV374" s="269"/>
      <c r="CW374" s="269"/>
      <c r="CX374" s="269" t="s">
        <v>457</v>
      </c>
      <c r="CY374" s="269"/>
      <c r="CZ374" s="269">
        <v>115</v>
      </c>
      <c r="DA374" s="269" t="s">
        <v>451</v>
      </c>
      <c r="DB374" s="269"/>
      <c r="DC374" s="269"/>
      <c r="DD374" s="269" t="s">
        <v>451</v>
      </c>
      <c r="DE374" s="269"/>
      <c r="DF374" s="269"/>
      <c r="DG374" s="269" t="s">
        <v>451</v>
      </c>
      <c r="DH374" s="269"/>
      <c r="DI374" s="269"/>
      <c r="DJ374" s="269" t="s">
        <v>451</v>
      </c>
      <c r="DK374" s="269"/>
      <c r="DL374" s="269"/>
      <c r="DM374" s="269"/>
      <c r="DN374" s="269"/>
      <c r="DO374" s="269"/>
      <c r="DP374" s="269" t="s">
        <v>451</v>
      </c>
      <c r="DQ374" s="269"/>
      <c r="DR374" s="269"/>
      <c r="DS374" s="269" t="s">
        <v>451</v>
      </c>
      <c r="DT374" s="269"/>
      <c r="DU374" s="269"/>
      <c r="DV374" s="269" t="s">
        <v>457</v>
      </c>
      <c r="DW374" s="269"/>
      <c r="DX374" s="269">
        <v>115</v>
      </c>
      <c r="DY374" s="269" t="s">
        <v>451</v>
      </c>
      <c r="DZ374" s="269"/>
      <c r="EA374" s="269"/>
      <c r="EB374" s="269" t="s">
        <v>451</v>
      </c>
      <c r="EC374" s="269"/>
      <c r="ED374" s="269"/>
      <c r="EE374" s="269" t="s">
        <v>451</v>
      </c>
      <c r="EF374" s="269"/>
      <c r="EG374" s="269"/>
      <c r="EH374" s="269" t="s">
        <v>451</v>
      </c>
      <c r="EI374" s="269"/>
      <c r="EJ374" s="269"/>
      <c r="EK374" s="269"/>
      <c r="EL374" s="269"/>
      <c r="EM374" s="269"/>
      <c r="EN374" s="269"/>
      <c r="EO374" s="269"/>
      <c r="EP374" s="269"/>
      <c r="EQ374" s="269" t="s">
        <v>451</v>
      </c>
      <c r="ER374" s="269"/>
      <c r="ES374" s="269" t="s">
        <v>7063</v>
      </c>
      <c r="ET374" s="269"/>
      <c r="EU374" s="269"/>
      <c r="EV374" s="269"/>
      <c r="EW374" s="269"/>
      <c r="EX374" s="269"/>
      <c r="EY374" s="269"/>
      <c r="EZ374" s="269"/>
      <c r="FA374" s="269" t="s">
        <v>7748</v>
      </c>
      <c r="FB374" s="269" t="s">
        <v>7972</v>
      </c>
      <c r="FC374" s="269" t="s">
        <v>8221</v>
      </c>
      <c r="FD374" s="269" t="s">
        <v>7748</v>
      </c>
      <c r="FE374" s="269" t="s">
        <v>7972</v>
      </c>
      <c r="FF374" s="269" t="s">
        <v>8221</v>
      </c>
    </row>
    <row r="375" spans="5:162" x14ac:dyDescent="0.2">
      <c r="E375" s="1101"/>
      <c r="F375" s="1101"/>
      <c r="G375" s="847" t="s">
        <v>80</v>
      </c>
      <c r="H375" s="847" t="s">
        <v>168</v>
      </c>
      <c r="I375" s="847"/>
      <c r="J375" s="221"/>
      <c r="K375" s="221"/>
      <c r="L375" s="221"/>
      <c r="M375" s="221"/>
      <c r="N375" s="221"/>
      <c r="O375" s="221"/>
      <c r="P375" s="221"/>
      <c r="Q375" s="221"/>
      <c r="R375" s="221"/>
      <c r="S375" s="221"/>
      <c r="T375" s="221"/>
      <c r="U375" s="221"/>
      <c r="V375" s="221"/>
      <c r="W375" s="221"/>
      <c r="X375" s="221"/>
      <c r="Y375" s="221"/>
      <c r="Z375" s="221"/>
      <c r="AA375" s="221"/>
      <c r="AB375" s="221"/>
      <c r="AC375" s="221"/>
      <c r="AD375" s="221"/>
      <c r="AE375" s="235"/>
      <c r="AF375" s="850">
        <f t="shared" si="42"/>
        <v>0</v>
      </c>
      <c r="AG375" s="850">
        <f t="shared" si="43"/>
        <v>0</v>
      </c>
      <c r="AH375" s="221"/>
      <c r="AI375" s="221"/>
      <c r="AJ375" s="221"/>
      <c r="AK375" s="221"/>
      <c r="AL375" s="221"/>
      <c r="AM375" s="221"/>
      <c r="AN375" s="221"/>
      <c r="AO375" s="221"/>
      <c r="AP375" s="221"/>
      <c r="AQ375" s="221"/>
      <c r="AR375" s="221"/>
      <c r="AS375" s="221"/>
      <c r="AT375" s="221"/>
      <c r="AU375" s="221"/>
      <c r="AV375" s="221"/>
      <c r="AW375" s="221"/>
      <c r="AX375" s="221"/>
      <c r="AY375" s="221"/>
      <c r="AZ375" s="221"/>
      <c r="BA375" s="221"/>
      <c r="BB375" s="221"/>
      <c r="BC375" s="221"/>
      <c r="BD375" s="221"/>
      <c r="BE375" s="221"/>
      <c r="BF375" s="221"/>
      <c r="BG375" s="221"/>
      <c r="BH375" s="221"/>
      <c r="BI375" s="221"/>
      <c r="BJ375" s="221"/>
      <c r="BK375" s="221"/>
      <c r="BL375" s="221"/>
      <c r="BM375" s="221"/>
      <c r="BN375" s="221"/>
      <c r="BO375" s="221"/>
      <c r="BP375" s="221"/>
      <c r="BQ375" s="221"/>
      <c r="BR375" s="221"/>
      <c r="BS375" s="221"/>
      <c r="BT375" s="221"/>
      <c r="BU375" s="221"/>
      <c r="BV375" s="221"/>
      <c r="BW375" s="221"/>
      <c r="BX375" s="221"/>
      <c r="BY375" s="221"/>
      <c r="BZ375" s="221"/>
      <c r="CA375" s="221"/>
      <c r="CB375" s="221"/>
      <c r="CC375" s="221"/>
      <c r="CD375" s="855">
        <f t="shared" si="40"/>
        <v>0</v>
      </c>
      <c r="CE375" s="855">
        <f t="shared" si="41"/>
        <v>0</v>
      </c>
      <c r="CF375" s="221"/>
      <c r="CG375" s="221"/>
      <c r="CH375" s="221"/>
      <c r="CI375" s="221"/>
      <c r="CJ375" s="221"/>
      <c r="CK375" s="221"/>
      <c r="CL375" s="221"/>
      <c r="CM375" s="221"/>
      <c r="CN375" s="221"/>
      <c r="CO375" s="221"/>
      <c r="CP375" s="221"/>
      <c r="CQ375" s="221"/>
      <c r="CR375" s="221"/>
      <c r="CS375" s="221"/>
      <c r="CT375" s="221"/>
      <c r="CU375" s="221"/>
      <c r="CV375" s="221"/>
      <c r="CW375" s="221"/>
      <c r="CX375" s="221"/>
      <c r="CY375" s="221"/>
      <c r="CZ375" s="221"/>
      <c r="DA375" s="221"/>
      <c r="DB375" s="221"/>
      <c r="DC375" s="221"/>
      <c r="DD375" s="221"/>
      <c r="DE375" s="221"/>
      <c r="DF375" s="221"/>
      <c r="DG375" s="221"/>
      <c r="DH375" s="221"/>
      <c r="DI375" s="221"/>
      <c r="DJ375" s="221"/>
      <c r="DK375" s="221"/>
      <c r="DL375" s="221"/>
      <c r="DM375" s="221"/>
      <c r="DN375" s="221"/>
      <c r="DO375" s="221"/>
      <c r="DP375" s="221"/>
      <c r="DQ375" s="221"/>
      <c r="DR375" s="221"/>
      <c r="DS375" s="221"/>
      <c r="DT375" s="221"/>
      <c r="DU375" s="221"/>
      <c r="DV375" s="221"/>
      <c r="DW375" s="221"/>
      <c r="DX375" s="221"/>
      <c r="DY375" s="221"/>
      <c r="DZ375" s="221"/>
      <c r="EA375" s="221"/>
      <c r="EB375" s="221"/>
      <c r="EC375" s="221"/>
      <c r="ED375" s="221"/>
      <c r="EE375" s="221"/>
      <c r="EF375" s="221"/>
      <c r="EG375" s="221"/>
      <c r="EH375" s="221"/>
      <c r="EI375" s="221"/>
      <c r="EJ375" s="221"/>
      <c r="EK375" s="221"/>
      <c r="EL375" s="221"/>
      <c r="EM375" s="221"/>
      <c r="EN375" s="221"/>
      <c r="EO375" s="221"/>
      <c r="EP375" s="221"/>
      <c r="EQ375" s="221"/>
      <c r="ER375" s="221"/>
      <c r="ES375" s="221"/>
      <c r="ET375" s="221"/>
      <c r="EU375" s="221"/>
      <c r="EV375" s="221"/>
      <c r="EW375" s="221"/>
      <c r="EX375" s="221"/>
      <c r="EY375" s="221"/>
      <c r="EZ375" s="221"/>
      <c r="FA375" s="221"/>
      <c r="FB375" s="221"/>
      <c r="FC375" s="221"/>
      <c r="FD375" s="221"/>
      <c r="FE375" s="221"/>
      <c r="FF375" s="221"/>
    </row>
    <row r="376" spans="5:162" ht="44" customHeight="1" x14ac:dyDescent="0.2">
      <c r="E376" s="1101" t="s">
        <v>8719</v>
      </c>
      <c r="F376" s="1101" t="s">
        <v>8687</v>
      </c>
      <c r="G376" s="847" t="s">
        <v>81</v>
      </c>
      <c r="H376" s="847" t="s">
        <v>169</v>
      </c>
      <c r="I376" s="847"/>
      <c r="J376" s="834" t="s">
        <v>2834</v>
      </c>
      <c r="K376" s="834"/>
      <c r="L376" s="834">
        <v>2016</v>
      </c>
      <c r="M376" s="960">
        <v>44423</v>
      </c>
      <c r="N376" s="960">
        <v>44500</v>
      </c>
      <c r="O376" s="899" t="s">
        <v>2835</v>
      </c>
      <c r="P376" s="899"/>
      <c r="Q376" s="834" t="s">
        <v>2836</v>
      </c>
      <c r="R376" s="1089" t="s">
        <v>2837</v>
      </c>
      <c r="S376" s="834"/>
      <c r="T376" s="834"/>
      <c r="U376" s="833"/>
      <c r="V376" s="833"/>
      <c r="W376" s="833"/>
      <c r="X376" s="833"/>
      <c r="Y376" s="833"/>
      <c r="Z376" s="833"/>
      <c r="AA376" s="834"/>
      <c r="AB376" s="834" t="s">
        <v>2838</v>
      </c>
      <c r="AC376" s="834" t="s">
        <v>485</v>
      </c>
      <c r="AD376" s="834" t="s">
        <v>2839</v>
      </c>
      <c r="AE376" s="850">
        <f>SUM(AH376,AK376,AN376,AQ376,AT376)</f>
        <v>0.879</v>
      </c>
      <c r="AF376" s="850">
        <f t="shared" si="42"/>
        <v>0.879</v>
      </c>
      <c r="AG376" s="850">
        <f t="shared" si="43"/>
        <v>0</v>
      </c>
      <c r="AH376" s="850">
        <v>0.43099999999999999</v>
      </c>
      <c r="AI376" s="851">
        <v>0.49030000000000001</v>
      </c>
      <c r="AJ376" s="851"/>
      <c r="AK376" s="850">
        <v>0.23400000000000001</v>
      </c>
      <c r="AL376" s="851">
        <v>0.26619999999999999</v>
      </c>
      <c r="AM376" s="851"/>
      <c r="AN376" s="850"/>
      <c r="AO376" s="850"/>
      <c r="AP376" s="851"/>
      <c r="AQ376" s="850">
        <v>0.03</v>
      </c>
      <c r="AR376" s="850"/>
      <c r="AS376" s="851">
        <v>3.4099999999999998E-2</v>
      </c>
      <c r="AT376" s="850">
        <v>0.184</v>
      </c>
      <c r="AU376" s="851">
        <v>0.20930000000000001</v>
      </c>
      <c r="AV376" s="834" t="s">
        <v>2840</v>
      </c>
      <c r="AW376" s="834" t="s">
        <v>488</v>
      </c>
      <c r="AX376" s="834" t="s">
        <v>2838</v>
      </c>
      <c r="AY376" s="834" t="s">
        <v>457</v>
      </c>
      <c r="AZ376" s="834" t="s">
        <v>2841</v>
      </c>
      <c r="BA376" s="834"/>
      <c r="BB376" s="834" t="s">
        <v>481</v>
      </c>
      <c r="BC376" s="850">
        <v>0.873</v>
      </c>
      <c r="BD376" s="851"/>
      <c r="BE376" s="853">
        <v>4</v>
      </c>
      <c r="BF376" s="853">
        <v>4</v>
      </c>
      <c r="BG376" s="853">
        <v>1</v>
      </c>
      <c r="BH376" s="853"/>
      <c r="BI376" s="853"/>
      <c r="BJ376" s="853"/>
      <c r="BK376" s="853"/>
      <c r="BL376" s="853"/>
      <c r="BM376" s="853"/>
      <c r="BN376" s="853"/>
      <c r="BO376" s="853"/>
      <c r="BP376" s="853"/>
      <c r="BQ376" s="853"/>
      <c r="BR376" s="853"/>
      <c r="BS376" s="853"/>
      <c r="BT376" s="853"/>
      <c r="BU376" s="853">
        <v>1</v>
      </c>
      <c r="BV376" s="853"/>
      <c r="BW376" s="853"/>
      <c r="BX376" s="853"/>
      <c r="BY376" s="853"/>
      <c r="BZ376" s="853"/>
      <c r="CA376" s="853"/>
      <c r="CB376" s="853"/>
      <c r="CC376" s="854">
        <f>SUM(BH376:CB376)</f>
        <v>1</v>
      </c>
      <c r="CD376" s="855">
        <f t="shared" si="40"/>
        <v>1</v>
      </c>
      <c r="CE376" s="855">
        <f t="shared" si="41"/>
        <v>0</v>
      </c>
      <c r="CF376" s="850">
        <v>764</v>
      </c>
      <c r="CG376" s="834" t="s">
        <v>2843</v>
      </c>
      <c r="CH376" s="834"/>
      <c r="CI376" s="851">
        <v>1</v>
      </c>
      <c r="CJ376" s="850">
        <v>764</v>
      </c>
      <c r="CK376" s="851"/>
      <c r="CL376" s="834" t="s">
        <v>451</v>
      </c>
      <c r="CM376" s="834"/>
      <c r="CN376" s="834"/>
      <c r="CO376" s="853"/>
      <c r="CP376" s="853"/>
      <c r="CQ376" s="853"/>
      <c r="CR376" s="834" t="s">
        <v>451</v>
      </c>
      <c r="CS376" s="834"/>
      <c r="CT376" s="853"/>
      <c r="CU376" s="834" t="s">
        <v>451</v>
      </c>
      <c r="CV376" s="834"/>
      <c r="CW376" s="853"/>
      <c r="CX376" s="853" t="s">
        <v>451</v>
      </c>
      <c r="CY376" s="853"/>
      <c r="CZ376" s="853"/>
      <c r="DA376" s="853" t="s">
        <v>451</v>
      </c>
      <c r="DB376" s="853"/>
      <c r="DC376" s="853"/>
      <c r="DD376" s="834" t="s">
        <v>451</v>
      </c>
      <c r="DE376" s="834"/>
      <c r="DF376" s="853"/>
      <c r="DG376" s="834" t="s">
        <v>451</v>
      </c>
      <c r="DH376" s="834"/>
      <c r="DI376" s="853"/>
      <c r="DJ376" s="834" t="s">
        <v>451</v>
      </c>
      <c r="DK376" s="834"/>
      <c r="DL376" s="853"/>
      <c r="DM376" s="834"/>
      <c r="DN376" s="834"/>
      <c r="DO376" s="853"/>
      <c r="DP376" s="834" t="s">
        <v>451</v>
      </c>
      <c r="DQ376" s="834"/>
      <c r="DR376" s="853"/>
      <c r="DS376" s="834" t="s">
        <v>451</v>
      </c>
      <c r="DT376" s="834"/>
      <c r="DU376" s="853"/>
      <c r="DV376" s="853" t="s">
        <v>457</v>
      </c>
      <c r="DW376" s="853"/>
      <c r="DX376" s="853"/>
      <c r="DY376" s="834" t="s">
        <v>451</v>
      </c>
      <c r="DZ376" s="834"/>
      <c r="EA376" s="853"/>
      <c r="EB376" s="834" t="s">
        <v>451</v>
      </c>
      <c r="EC376" s="834"/>
      <c r="ED376" s="853"/>
      <c r="EE376" s="834" t="s">
        <v>451</v>
      </c>
      <c r="EF376" s="834"/>
      <c r="EG376" s="853"/>
      <c r="EH376" s="853" t="s">
        <v>451</v>
      </c>
      <c r="EI376" s="853"/>
      <c r="EJ376" s="853"/>
      <c r="EK376" s="834"/>
      <c r="EL376" s="834"/>
      <c r="EM376" s="853"/>
      <c r="EN376" s="851">
        <v>1</v>
      </c>
      <c r="EO376" s="834"/>
      <c r="EP376" s="856">
        <v>3</v>
      </c>
      <c r="EQ376" s="834" t="s">
        <v>451</v>
      </c>
      <c r="ER376" s="834"/>
      <c r="ES376" s="834" t="s">
        <v>736</v>
      </c>
      <c r="ET376" s="834"/>
      <c r="EU376" s="834"/>
      <c r="EV376" s="834"/>
      <c r="EW376" s="834"/>
      <c r="EX376" s="834"/>
      <c r="EY376" s="834"/>
      <c r="EZ376" s="834"/>
      <c r="FA376" s="834" t="s">
        <v>2844</v>
      </c>
      <c r="FB376" s="834" t="s">
        <v>2845</v>
      </c>
      <c r="FC376" s="1090" t="s">
        <v>2846</v>
      </c>
      <c r="FD376" s="834"/>
      <c r="FE376" s="834"/>
      <c r="FF376" s="834"/>
    </row>
    <row r="377" spans="5:162" ht="46.5" customHeight="1" x14ac:dyDescent="0.2">
      <c r="E377" s="1101" t="s">
        <v>8718</v>
      </c>
      <c r="F377" s="1101" t="s">
        <v>8687</v>
      </c>
      <c r="G377" s="847" t="s">
        <v>81</v>
      </c>
      <c r="H377" s="847" t="s">
        <v>169</v>
      </c>
      <c r="I377" s="847"/>
      <c r="J377" s="899" t="s">
        <v>2850</v>
      </c>
      <c r="K377" s="899" t="s">
        <v>2847</v>
      </c>
      <c r="L377" s="900">
        <v>2019</v>
      </c>
      <c r="M377" s="901"/>
      <c r="N377" s="901">
        <v>44348</v>
      </c>
      <c r="O377" s="899" t="s">
        <v>2851</v>
      </c>
      <c r="P377" s="899"/>
      <c r="Q377" s="899" t="s">
        <v>2852</v>
      </c>
      <c r="R377" s="899" t="s">
        <v>2853</v>
      </c>
      <c r="S377" s="899" t="s">
        <v>451</v>
      </c>
      <c r="T377" s="899" t="s">
        <v>451</v>
      </c>
      <c r="U377" s="899" t="s">
        <v>451</v>
      </c>
      <c r="V377" s="899" t="s">
        <v>451</v>
      </c>
      <c r="W377" s="899" t="s">
        <v>2854</v>
      </c>
      <c r="X377" s="899" t="s">
        <v>2855</v>
      </c>
      <c r="Y377" s="899" t="s">
        <v>2852</v>
      </c>
      <c r="Z377" s="899" t="s">
        <v>2853</v>
      </c>
      <c r="AA377" s="899" t="s">
        <v>2856</v>
      </c>
      <c r="AB377" s="899" t="s">
        <v>2857</v>
      </c>
      <c r="AC377" s="899" t="s">
        <v>2858</v>
      </c>
      <c r="AD377" s="899" t="s">
        <v>2859</v>
      </c>
      <c r="AE377" s="902">
        <f>SUM(AH377,AK377,AN377,AQ377,AT377)</f>
        <v>1864.6799999999998</v>
      </c>
      <c r="AF377" s="850">
        <f t="shared" si="42"/>
        <v>1864.6799999999998</v>
      </c>
      <c r="AG377" s="850">
        <f t="shared" si="43"/>
        <v>0</v>
      </c>
      <c r="AH377" s="902">
        <v>1178.3</v>
      </c>
      <c r="AI377" s="903">
        <f>AH377/AE377</f>
        <v>0.63190466997018258</v>
      </c>
      <c r="AJ377" s="903">
        <v>6.5799999999999999E-3</v>
      </c>
      <c r="AK377" s="902">
        <v>213.73</v>
      </c>
      <c r="AL377" s="903">
        <f>AK377/AE377</f>
        <v>0.1146202029302615</v>
      </c>
      <c r="AM377" s="903"/>
      <c r="AN377" s="902">
        <v>18</v>
      </c>
      <c r="AO377" s="902"/>
      <c r="AP377" s="903">
        <f>AN377/AE377</f>
        <v>9.6531308320998779E-3</v>
      </c>
      <c r="AQ377" s="902">
        <v>0</v>
      </c>
      <c r="AR377" s="902"/>
      <c r="AS377" s="903">
        <v>0</v>
      </c>
      <c r="AT377" s="902">
        <v>454.65</v>
      </c>
      <c r="AU377" s="903">
        <f>AT377/AE377</f>
        <v>0.2438219962674561</v>
      </c>
      <c r="AV377" s="899" t="s">
        <v>2860</v>
      </c>
      <c r="AW377" s="899" t="s">
        <v>1107</v>
      </c>
      <c r="AX377" s="899" t="s">
        <v>2857</v>
      </c>
      <c r="AY377" s="899" t="s">
        <v>451</v>
      </c>
      <c r="AZ377" s="899" t="s">
        <v>451</v>
      </c>
      <c r="BA377" s="899" t="s">
        <v>451</v>
      </c>
      <c r="BB377" s="899">
        <v>0</v>
      </c>
      <c r="BC377" s="899">
        <v>796.1</v>
      </c>
      <c r="BD377" s="903">
        <f>BC377/BC393</f>
        <v>0.53073333333333339</v>
      </c>
      <c r="BE377" s="899">
        <v>0</v>
      </c>
      <c r="BF377" s="899">
        <v>0</v>
      </c>
      <c r="BG377" s="899">
        <v>56</v>
      </c>
      <c r="BH377" s="899">
        <v>0</v>
      </c>
      <c r="BI377" s="899">
        <v>0</v>
      </c>
      <c r="BJ377" s="899">
        <v>0</v>
      </c>
      <c r="BK377" s="899">
        <v>0</v>
      </c>
      <c r="BL377" s="899">
        <v>0</v>
      </c>
      <c r="BM377" s="899">
        <v>0</v>
      </c>
      <c r="BN377" s="899">
        <v>0</v>
      </c>
      <c r="BO377" s="899">
        <v>0</v>
      </c>
      <c r="BP377" s="899">
        <v>0</v>
      </c>
      <c r="BQ377" s="899">
        <v>0</v>
      </c>
      <c r="BR377" s="899">
        <v>0</v>
      </c>
      <c r="BS377" s="905">
        <v>56</v>
      </c>
      <c r="BT377" s="899">
        <v>0</v>
      </c>
      <c r="BU377" s="899">
        <v>0</v>
      </c>
      <c r="BV377" s="899">
        <v>0</v>
      </c>
      <c r="BW377" s="899">
        <v>0</v>
      </c>
      <c r="BX377" s="899">
        <v>0</v>
      </c>
      <c r="BY377" s="899">
        <v>0</v>
      </c>
      <c r="BZ377" s="899">
        <v>0</v>
      </c>
      <c r="CA377" s="899">
        <v>0</v>
      </c>
      <c r="CB377" s="899">
        <v>0</v>
      </c>
      <c r="CC377" s="939">
        <f>SUM(BH377:CB377)</f>
        <v>56</v>
      </c>
      <c r="CD377" s="855">
        <f t="shared" si="40"/>
        <v>56</v>
      </c>
      <c r="CE377" s="855">
        <f t="shared" si="41"/>
        <v>0</v>
      </c>
      <c r="CF377" s="902">
        <v>350</v>
      </c>
      <c r="CG377" s="899" t="s">
        <v>451</v>
      </c>
      <c r="CH377" s="899" t="s">
        <v>451</v>
      </c>
      <c r="CI377" s="903">
        <f>CF377/CJ377</f>
        <v>0.20738848128822615</v>
      </c>
      <c r="CJ377" s="850">
        <v>1687.654</v>
      </c>
      <c r="CK377" s="860" t="s">
        <v>2848</v>
      </c>
      <c r="CL377" s="899" t="s">
        <v>457</v>
      </c>
      <c r="CM377" s="899" t="s">
        <v>2861</v>
      </c>
      <c r="CN377" s="899" t="s">
        <v>2849</v>
      </c>
      <c r="CO377" s="905">
        <v>7</v>
      </c>
      <c r="CP377" s="905">
        <v>37859</v>
      </c>
      <c r="CQ377" s="905">
        <v>40</v>
      </c>
      <c r="CR377" s="899" t="s">
        <v>451</v>
      </c>
      <c r="CS377" s="899" t="s">
        <v>451</v>
      </c>
      <c r="CT377" s="905">
        <v>0</v>
      </c>
      <c r="CU377" s="899" t="s">
        <v>451</v>
      </c>
      <c r="CV377" s="899" t="s">
        <v>451</v>
      </c>
      <c r="CW377" s="905">
        <v>0</v>
      </c>
      <c r="CX377" s="899" t="s">
        <v>451</v>
      </c>
      <c r="CY377" s="899" t="s">
        <v>451</v>
      </c>
      <c r="CZ377" s="905">
        <v>0</v>
      </c>
      <c r="DA377" s="899" t="s">
        <v>451</v>
      </c>
      <c r="DB377" s="899" t="s">
        <v>451</v>
      </c>
      <c r="DC377" s="905">
        <v>0</v>
      </c>
      <c r="DD377" s="899" t="s">
        <v>451</v>
      </c>
      <c r="DE377" s="899" t="s">
        <v>451</v>
      </c>
      <c r="DF377" s="905">
        <v>0</v>
      </c>
      <c r="DG377" s="899" t="s">
        <v>451</v>
      </c>
      <c r="DH377" s="899" t="s">
        <v>451</v>
      </c>
      <c r="DI377" s="905">
        <v>0</v>
      </c>
      <c r="DJ377" s="899" t="s">
        <v>451</v>
      </c>
      <c r="DK377" s="899" t="s">
        <v>451</v>
      </c>
      <c r="DL377" s="905">
        <v>0</v>
      </c>
      <c r="DM377" s="899" t="s">
        <v>451</v>
      </c>
      <c r="DN377" s="899" t="s">
        <v>451</v>
      </c>
      <c r="DO377" s="905">
        <v>0</v>
      </c>
      <c r="DP377" s="899" t="s">
        <v>457</v>
      </c>
      <c r="DQ377" s="878" t="s">
        <v>2862</v>
      </c>
      <c r="DR377" s="905">
        <v>198784</v>
      </c>
      <c r="DS377" s="899" t="s">
        <v>451</v>
      </c>
      <c r="DT377" s="899" t="s">
        <v>451</v>
      </c>
      <c r="DU377" s="905">
        <v>0</v>
      </c>
      <c r="DV377" s="899" t="s">
        <v>451</v>
      </c>
      <c r="DW377" s="899" t="s">
        <v>451</v>
      </c>
      <c r="DX377" s="905">
        <v>0</v>
      </c>
      <c r="DY377" s="899" t="s">
        <v>451</v>
      </c>
      <c r="DZ377" s="899" t="s">
        <v>451</v>
      </c>
      <c r="EA377" s="905">
        <v>0</v>
      </c>
      <c r="EB377" s="899" t="s">
        <v>451</v>
      </c>
      <c r="EC377" s="899" t="s">
        <v>451</v>
      </c>
      <c r="ED377" s="905">
        <v>0</v>
      </c>
      <c r="EE377" s="899" t="s">
        <v>451</v>
      </c>
      <c r="EF377" s="899" t="s">
        <v>451</v>
      </c>
      <c r="EG377" s="905">
        <v>0</v>
      </c>
      <c r="EH377" s="899" t="s">
        <v>451</v>
      </c>
      <c r="EI377" s="899" t="s">
        <v>451</v>
      </c>
      <c r="EJ377" s="905">
        <v>0</v>
      </c>
      <c r="EK377" s="899" t="s">
        <v>451</v>
      </c>
      <c r="EL377" s="899" t="s">
        <v>451</v>
      </c>
      <c r="EM377" s="905">
        <v>0</v>
      </c>
      <c r="EN377" s="899" t="s">
        <v>2863</v>
      </c>
      <c r="EO377" s="899"/>
      <c r="EP377" s="942"/>
      <c r="EQ377" s="899" t="s">
        <v>457</v>
      </c>
      <c r="ER377" s="899" t="s">
        <v>2864</v>
      </c>
      <c r="ES377" s="899" t="s">
        <v>2865</v>
      </c>
      <c r="ET377" s="899" t="s">
        <v>2866</v>
      </c>
      <c r="EU377" s="899" t="s">
        <v>2867</v>
      </c>
      <c r="EV377" s="899" t="s">
        <v>2868</v>
      </c>
      <c r="EW377" s="899"/>
      <c r="EX377" s="899" t="s">
        <v>451</v>
      </c>
      <c r="EY377" s="899">
        <v>0</v>
      </c>
      <c r="EZ377" s="899">
        <v>0</v>
      </c>
      <c r="FA377" s="899" t="s">
        <v>2869</v>
      </c>
      <c r="FB377" s="899" t="s">
        <v>2870</v>
      </c>
      <c r="FC377" s="899" t="s">
        <v>2871</v>
      </c>
      <c r="FD377" s="899"/>
      <c r="FE377" s="899"/>
      <c r="FF377" s="899"/>
    </row>
    <row r="378" spans="5:162" ht="46.5" customHeight="1" x14ac:dyDescent="0.2">
      <c r="E378" s="1101" t="s">
        <v>8717</v>
      </c>
      <c r="F378" s="1101" t="s">
        <v>8687</v>
      </c>
      <c r="G378" s="847" t="s">
        <v>81</v>
      </c>
      <c r="H378" s="847" t="s">
        <v>169</v>
      </c>
      <c r="I378" s="847"/>
      <c r="J378" s="1105" t="s">
        <v>2847</v>
      </c>
      <c r="K378" s="1105" t="s">
        <v>2847</v>
      </c>
      <c r="L378" s="1123">
        <v>2021</v>
      </c>
      <c r="M378" s="1104">
        <v>44218</v>
      </c>
      <c r="N378" s="1104">
        <v>44561</v>
      </c>
      <c r="O378" s="1105" t="s">
        <v>8758</v>
      </c>
      <c r="P378" s="899"/>
      <c r="Q378" s="1105" t="s">
        <v>8759</v>
      </c>
      <c r="R378" s="399" t="s">
        <v>8760</v>
      </c>
      <c r="S378" s="1105" t="s">
        <v>736</v>
      </c>
      <c r="T378" s="1105"/>
      <c r="U378" s="1105" t="s">
        <v>736</v>
      </c>
      <c r="V378" s="1105"/>
      <c r="W378" s="1105" t="s">
        <v>736</v>
      </c>
      <c r="X378" s="1105"/>
      <c r="Y378" s="1105" t="s">
        <v>8761</v>
      </c>
      <c r="Z378" s="399" t="s">
        <v>8762</v>
      </c>
      <c r="AA378" s="1105" t="s">
        <v>8763</v>
      </c>
      <c r="AB378" s="1105" t="s">
        <v>8763</v>
      </c>
      <c r="AC378" s="1105" t="s">
        <v>553</v>
      </c>
      <c r="AD378" s="1105" t="s">
        <v>8764</v>
      </c>
      <c r="AE378" s="1106">
        <f>SUM(AH378,AK378,AN378,AQ378)</f>
        <v>353.88408822999997</v>
      </c>
      <c r="AF378" s="850">
        <f t="shared" si="42"/>
        <v>353.88408822999997</v>
      </c>
      <c r="AG378" s="850">
        <f t="shared" si="43"/>
        <v>0</v>
      </c>
      <c r="AH378" s="1107">
        <v>209.94903944999999</v>
      </c>
      <c r="AI378" s="1108">
        <v>0.5932706398303722</v>
      </c>
      <c r="AJ378" s="1108"/>
      <c r="AK378" s="1107">
        <v>132.63162315</v>
      </c>
      <c r="AL378" s="1108">
        <v>0.37478832069951301</v>
      </c>
      <c r="AM378" s="903"/>
      <c r="AN378" s="902">
        <v>7.3222461899999995</v>
      </c>
      <c r="AO378" s="902"/>
      <c r="AP378" s="1108">
        <v>2.0691086244151929E-2</v>
      </c>
      <c r="AQ378" s="1107">
        <v>3.98117944</v>
      </c>
      <c r="AR378" s="902"/>
      <c r="AS378" s="1108">
        <v>1.1249953225962821E-2</v>
      </c>
      <c r="AT378" s="1107">
        <v>0</v>
      </c>
      <c r="AU378" s="1108">
        <v>0</v>
      </c>
      <c r="AV378" s="1124"/>
      <c r="AW378" s="1124"/>
      <c r="AX378" s="1124"/>
      <c r="AY378" s="1124" t="s">
        <v>457</v>
      </c>
      <c r="AZ378" s="1124" t="s">
        <v>8765</v>
      </c>
      <c r="BA378" s="1124"/>
      <c r="BB378" s="1124">
        <v>4.4621000000000004</v>
      </c>
      <c r="BC378" s="1124">
        <v>225</v>
      </c>
      <c r="BD378" s="1108">
        <v>7.9000000000000001E-2</v>
      </c>
      <c r="BE378" s="1109">
        <v>100</v>
      </c>
      <c r="BF378" s="1109">
        <v>100</v>
      </c>
      <c r="BG378" s="1109">
        <v>81</v>
      </c>
      <c r="BH378" s="1109">
        <v>2</v>
      </c>
      <c r="BI378" s="1109">
        <v>5</v>
      </c>
      <c r="BJ378" s="1109">
        <v>2</v>
      </c>
      <c r="BK378" s="1109">
        <v>0</v>
      </c>
      <c r="BL378" s="1109">
        <v>0</v>
      </c>
      <c r="BM378" s="1109">
        <v>2</v>
      </c>
      <c r="BN378" s="1109">
        <v>13</v>
      </c>
      <c r="BO378" s="1109">
        <v>3</v>
      </c>
      <c r="BP378" s="1109">
        <v>8</v>
      </c>
      <c r="BQ378" s="1109">
        <v>3</v>
      </c>
      <c r="BR378" s="1109">
        <v>8</v>
      </c>
      <c r="BS378" s="1109">
        <v>28</v>
      </c>
      <c r="BT378" s="1109">
        <v>2</v>
      </c>
      <c r="BU378" s="1109">
        <v>0</v>
      </c>
      <c r="BV378" s="1109">
        <v>0</v>
      </c>
      <c r="BW378" s="1109">
        <v>0</v>
      </c>
      <c r="BX378" s="1109">
        <v>0</v>
      </c>
      <c r="BY378" s="1109">
        <v>0</v>
      </c>
      <c r="BZ378" s="1109">
        <v>1</v>
      </c>
      <c r="CA378" s="1109">
        <v>0</v>
      </c>
      <c r="CB378" s="1109">
        <v>4</v>
      </c>
      <c r="CC378" s="1125">
        <v>81</v>
      </c>
      <c r="CD378" s="855">
        <f t="shared" si="40"/>
        <v>81</v>
      </c>
      <c r="CE378" s="855">
        <f t="shared" si="41"/>
        <v>0</v>
      </c>
      <c r="CF378" s="1126">
        <v>455.339</v>
      </c>
      <c r="CG378" s="1127"/>
      <c r="CH378" s="1127"/>
      <c r="CI378" s="1128">
        <v>0.26980589623228457</v>
      </c>
      <c r="CJ378" s="1126">
        <v>1687.654</v>
      </c>
      <c r="CK378" s="1128" t="s">
        <v>2848</v>
      </c>
      <c r="CL378" s="1127" t="s">
        <v>457</v>
      </c>
      <c r="CM378" s="1127" t="s">
        <v>8766</v>
      </c>
      <c r="CN378" s="1127" t="s">
        <v>2849</v>
      </c>
      <c r="CO378" s="1129">
        <v>3</v>
      </c>
      <c r="CP378" s="1129">
        <v>24</v>
      </c>
      <c r="CQ378" s="1129"/>
      <c r="CR378" s="1127" t="s">
        <v>451</v>
      </c>
      <c r="CS378" s="1127"/>
      <c r="CT378" s="1129"/>
      <c r="CU378" s="1127" t="s">
        <v>451</v>
      </c>
      <c r="CV378" s="1127"/>
      <c r="CW378" s="1129"/>
      <c r="CX378" s="1129" t="s">
        <v>451</v>
      </c>
      <c r="CY378" s="1129"/>
      <c r="CZ378" s="1129"/>
      <c r="DA378" s="1129" t="s">
        <v>451</v>
      </c>
      <c r="DB378" s="1129"/>
      <c r="DC378" s="1129"/>
      <c r="DD378" s="1127" t="s">
        <v>451</v>
      </c>
      <c r="DE378" s="1127"/>
      <c r="DF378" s="1129"/>
      <c r="DG378" s="1127" t="s">
        <v>457</v>
      </c>
      <c r="DH378" s="1127" t="s">
        <v>8767</v>
      </c>
      <c r="DI378" s="1129">
        <v>100</v>
      </c>
      <c r="DJ378" s="1127" t="s">
        <v>451</v>
      </c>
      <c r="DK378" s="1127"/>
      <c r="DL378" s="1129"/>
      <c r="DM378" s="1127" t="s">
        <v>8768</v>
      </c>
      <c r="DN378" s="1127"/>
      <c r="DO378" s="1129">
        <v>15</v>
      </c>
      <c r="DP378" s="1127" t="s">
        <v>457</v>
      </c>
      <c r="DQ378" s="1127" t="s">
        <v>8769</v>
      </c>
      <c r="DR378" s="1129">
        <v>69917</v>
      </c>
      <c r="DS378" s="1127" t="s">
        <v>451</v>
      </c>
      <c r="DT378" s="1127"/>
      <c r="DU378" s="1129"/>
      <c r="DV378" s="1129" t="s">
        <v>451</v>
      </c>
      <c r="DW378" s="1129"/>
      <c r="DX378" s="1129"/>
      <c r="DY378" s="1127" t="s">
        <v>451</v>
      </c>
      <c r="DZ378" s="1127"/>
      <c r="EA378" s="1129"/>
      <c r="EB378" s="1127" t="s">
        <v>451</v>
      </c>
      <c r="EC378" s="1127"/>
      <c r="ED378" s="1129"/>
      <c r="EE378" s="1127" t="s">
        <v>451</v>
      </c>
      <c r="EF378" s="1127"/>
      <c r="EG378" s="1129"/>
      <c r="EH378" s="1129" t="s">
        <v>457</v>
      </c>
      <c r="EI378" s="1129" t="s">
        <v>8770</v>
      </c>
      <c r="EJ378" s="1129">
        <v>17</v>
      </c>
      <c r="EK378" s="1127" t="s">
        <v>451</v>
      </c>
      <c r="EL378" s="1127"/>
      <c r="EM378" s="1129"/>
      <c r="EN378" s="1130" t="s">
        <v>8771</v>
      </c>
      <c r="EO378" s="1127"/>
      <c r="EP378" s="1131">
        <v>22</v>
      </c>
      <c r="EQ378" s="1127" t="s">
        <v>8772</v>
      </c>
      <c r="ER378" s="1127"/>
      <c r="ES378" s="1127" t="s">
        <v>8773</v>
      </c>
      <c r="ET378" s="1127" t="s">
        <v>8774</v>
      </c>
      <c r="EU378" s="1127" t="s">
        <v>8775</v>
      </c>
      <c r="EV378" s="1127" t="s">
        <v>8776</v>
      </c>
      <c r="EW378" s="1127" t="s">
        <v>8777</v>
      </c>
      <c r="EX378" s="1127" t="s">
        <v>8778</v>
      </c>
      <c r="EY378" s="1127">
        <v>3</v>
      </c>
      <c r="EZ378" s="1127">
        <v>286</v>
      </c>
      <c r="FA378" s="1127" t="s">
        <v>8779</v>
      </c>
      <c r="FB378" s="1127" t="s">
        <v>8780</v>
      </c>
      <c r="FC378" s="1127" t="s">
        <v>8781</v>
      </c>
      <c r="FD378" s="1127"/>
      <c r="FE378" s="1127"/>
      <c r="FF378" s="1127"/>
    </row>
    <row r="379" spans="5:162" ht="64" customHeight="1" x14ac:dyDescent="0.2">
      <c r="E379" s="1101" t="s">
        <v>8723</v>
      </c>
      <c r="F379" s="1101" t="s">
        <v>8688</v>
      </c>
      <c r="G379" s="847" t="s">
        <v>81</v>
      </c>
      <c r="H379" s="847" t="s">
        <v>169</v>
      </c>
      <c r="I379" s="833" t="s">
        <v>3692</v>
      </c>
      <c r="J379" s="269" t="s">
        <v>689</v>
      </c>
      <c r="K379" s="269" t="s">
        <v>3975</v>
      </c>
      <c r="L379" s="269">
        <v>2021</v>
      </c>
      <c r="M379" s="870">
        <v>44296</v>
      </c>
      <c r="N379" s="870" t="s">
        <v>4163</v>
      </c>
      <c r="O379" s="269" t="s">
        <v>4382</v>
      </c>
      <c r="P379" s="269" t="s">
        <v>4575</v>
      </c>
      <c r="Q379" s="269" t="s">
        <v>4752</v>
      </c>
      <c r="R379" s="269" t="s">
        <v>4903</v>
      </c>
      <c r="S379" s="269" t="s">
        <v>5078</v>
      </c>
      <c r="T379" s="269" t="s">
        <v>5231</v>
      </c>
      <c r="U379" s="269" t="s">
        <v>5315</v>
      </c>
      <c r="V379" s="269" t="s">
        <v>5367</v>
      </c>
      <c r="W379" s="269"/>
      <c r="X379" s="269"/>
      <c r="Y379" s="269"/>
      <c r="Z379" s="269"/>
      <c r="AA379" s="269" t="s">
        <v>5589</v>
      </c>
      <c r="AB379" s="269" t="s">
        <v>5706</v>
      </c>
      <c r="AC379" s="269" t="s">
        <v>5816</v>
      </c>
      <c r="AD379" s="269" t="s">
        <v>5966</v>
      </c>
      <c r="AE379" s="871">
        <v>1.2729999999999999</v>
      </c>
      <c r="AF379" s="850">
        <f>AH379+AK379+AN379+AO379+AQ379+AR379+AT379</f>
        <v>1.2729999999999999</v>
      </c>
      <c r="AG379" s="850">
        <f t="shared" si="43"/>
        <v>0</v>
      </c>
      <c r="AH379" s="269"/>
      <c r="AI379" s="269"/>
      <c r="AJ379" s="269"/>
      <c r="AK379" s="269">
        <v>1.21</v>
      </c>
      <c r="AL379" s="224">
        <v>0.95050000000000001</v>
      </c>
      <c r="AM379" s="224">
        <v>4.0000000000000002E-4</v>
      </c>
      <c r="AN379" s="269"/>
      <c r="AO379" s="269">
        <v>6.3E-2</v>
      </c>
      <c r="AP379" s="269">
        <v>0.05</v>
      </c>
      <c r="AQ379" s="269">
        <v>0</v>
      </c>
      <c r="AR379" s="269">
        <v>0</v>
      </c>
      <c r="AS379" s="269">
        <v>0</v>
      </c>
      <c r="AT379" s="269"/>
      <c r="AU379" s="269"/>
      <c r="AV379" s="269"/>
      <c r="AW379" s="269"/>
      <c r="AX379" s="269"/>
      <c r="AY379" s="269" t="s">
        <v>457</v>
      </c>
      <c r="AZ379" s="269" t="s">
        <v>6057</v>
      </c>
      <c r="BA379" s="269" t="s">
        <v>4903</v>
      </c>
      <c r="BB379" s="269">
        <v>0</v>
      </c>
      <c r="BC379" s="269">
        <v>5.25</v>
      </c>
      <c r="BD379" s="269">
        <v>1.6999999999999999E-3</v>
      </c>
      <c r="BE379" s="269">
        <v>5</v>
      </c>
      <c r="BF379" s="269">
        <v>5</v>
      </c>
      <c r="BG379" s="269">
        <v>3</v>
      </c>
      <c r="BH379" s="269"/>
      <c r="BI379" s="269"/>
      <c r="BJ379" s="269"/>
      <c r="BK379" s="269"/>
      <c r="BL379" s="269"/>
      <c r="BM379" s="269"/>
      <c r="BN379" s="269">
        <v>1</v>
      </c>
      <c r="BO379" s="269"/>
      <c r="BP379" s="269">
        <v>1</v>
      </c>
      <c r="BQ379" s="269">
        <v>1</v>
      </c>
      <c r="BR379" s="269"/>
      <c r="BS379" s="269"/>
      <c r="BT379" s="269"/>
      <c r="BU379" s="269"/>
      <c r="BV379" s="269"/>
      <c r="BW379" s="269"/>
      <c r="BX379" s="269"/>
      <c r="BY379" s="269"/>
      <c r="BZ379" s="269"/>
      <c r="CA379" s="269"/>
      <c r="CB379" s="269"/>
      <c r="CC379" s="269">
        <v>3</v>
      </c>
      <c r="CD379" s="855">
        <f t="shared" si="40"/>
        <v>3</v>
      </c>
      <c r="CE379" s="855">
        <f t="shared" si="41"/>
        <v>0</v>
      </c>
      <c r="CF379" s="269">
        <v>13.2</v>
      </c>
      <c r="CG379" s="269" t="s">
        <v>6244</v>
      </c>
      <c r="CH379" s="269" t="s">
        <v>6279</v>
      </c>
      <c r="CI379" s="269">
        <v>0.29199999999999998</v>
      </c>
      <c r="CJ379" s="269">
        <v>45.063000000000002</v>
      </c>
      <c r="CK379" s="269" t="s">
        <v>6397</v>
      </c>
      <c r="CL379" s="269" t="s">
        <v>451</v>
      </c>
      <c r="CM379" s="269"/>
      <c r="CN379" s="269"/>
      <c r="CO379" s="269"/>
      <c r="CP379" s="269"/>
      <c r="CQ379" s="269">
        <v>2</v>
      </c>
      <c r="CR379" s="269" t="s">
        <v>457</v>
      </c>
      <c r="CS379" s="269" t="s">
        <v>6513</v>
      </c>
      <c r="CT379" s="269">
        <v>422</v>
      </c>
      <c r="CU379" s="269" t="s">
        <v>457</v>
      </c>
      <c r="CV379" s="269" t="s">
        <v>6603</v>
      </c>
      <c r="CW379" s="269"/>
      <c r="CX379" s="269" t="s">
        <v>489</v>
      </c>
      <c r="CY379" s="269" t="s">
        <v>6652</v>
      </c>
      <c r="CZ379" s="269">
        <v>9</v>
      </c>
      <c r="DA379" s="269"/>
      <c r="DB379" s="269"/>
      <c r="DC379" s="269"/>
      <c r="DD379" s="269"/>
      <c r="DE379" s="269"/>
      <c r="DF379" s="269"/>
      <c r="DG379" s="269"/>
      <c r="DH379" s="269"/>
      <c r="DI379" s="269"/>
      <c r="DJ379" s="269"/>
      <c r="DK379" s="269"/>
      <c r="DL379" s="269"/>
      <c r="DM379" s="269" t="s">
        <v>6705</v>
      </c>
      <c r="DN379" s="269" t="s">
        <v>6729</v>
      </c>
      <c r="DO379" s="269"/>
      <c r="DP379" s="269" t="s">
        <v>489</v>
      </c>
      <c r="DQ379" s="269" t="s">
        <v>6761</v>
      </c>
      <c r="DR379" s="269">
        <v>0</v>
      </c>
      <c r="DS379" s="269" t="s">
        <v>489</v>
      </c>
      <c r="DT379" s="269" t="s">
        <v>6798</v>
      </c>
      <c r="DU379" s="269"/>
      <c r="DV379" s="269" t="s">
        <v>489</v>
      </c>
      <c r="DW379" s="269" t="s">
        <v>6811</v>
      </c>
      <c r="DX379" s="269">
        <v>12</v>
      </c>
      <c r="DY379" s="269" t="s">
        <v>451</v>
      </c>
      <c r="DZ379" s="269"/>
      <c r="EA379" s="269"/>
      <c r="EB379" s="269" t="s">
        <v>451</v>
      </c>
      <c r="EC379" s="269"/>
      <c r="ED379" s="269"/>
      <c r="EE379" s="269" t="s">
        <v>451</v>
      </c>
      <c r="EF379" s="269"/>
      <c r="EG379" s="269"/>
      <c r="EH379" s="269" t="s">
        <v>457</v>
      </c>
      <c r="EI379" s="269" t="s">
        <v>6908</v>
      </c>
      <c r="EJ379" s="269">
        <v>10</v>
      </c>
      <c r="EK379" s="269" t="s">
        <v>451</v>
      </c>
      <c r="EL379" s="269"/>
      <c r="EM379" s="269"/>
      <c r="EN379" s="269"/>
      <c r="EO379" s="269"/>
      <c r="EP379" s="269"/>
      <c r="EQ379" s="269" t="s">
        <v>451</v>
      </c>
      <c r="ER379" s="269"/>
      <c r="ES379" s="269" t="s">
        <v>7064</v>
      </c>
      <c r="ET379" s="269" t="s">
        <v>7184</v>
      </c>
      <c r="EU379" s="269"/>
      <c r="EV379" s="269" t="s">
        <v>7358</v>
      </c>
      <c r="EW379" s="269"/>
      <c r="EX379" s="269" t="s">
        <v>7509</v>
      </c>
      <c r="EY379" s="269">
        <v>16</v>
      </c>
      <c r="EZ379" s="269">
        <v>123</v>
      </c>
      <c r="FA379" s="269" t="s">
        <v>7749</v>
      </c>
      <c r="FB379" s="269" t="s">
        <v>7973</v>
      </c>
      <c r="FC379" s="269" t="s">
        <v>8222</v>
      </c>
      <c r="FD379" s="269" t="s">
        <v>8298</v>
      </c>
      <c r="FE379" s="269" t="s">
        <v>8340</v>
      </c>
      <c r="FF379" s="269" t="s">
        <v>8385</v>
      </c>
    </row>
    <row r="380" spans="5:162" ht="64" customHeight="1" x14ac:dyDescent="0.2">
      <c r="E380" s="1101" t="s">
        <v>8717</v>
      </c>
      <c r="F380" s="1101" t="s">
        <v>8688</v>
      </c>
      <c r="G380" s="847" t="s">
        <v>81</v>
      </c>
      <c r="H380" s="847" t="s">
        <v>169</v>
      </c>
      <c r="I380" s="833" t="s">
        <v>3693</v>
      </c>
      <c r="J380" s="269" t="s">
        <v>1708</v>
      </c>
      <c r="K380" s="269" t="s">
        <v>1708</v>
      </c>
      <c r="L380" s="269">
        <v>2018</v>
      </c>
      <c r="M380" s="870">
        <v>44165</v>
      </c>
      <c r="N380" s="870">
        <v>44365</v>
      </c>
      <c r="O380" s="269" t="s">
        <v>4383</v>
      </c>
      <c r="P380" s="269" t="s">
        <v>4576</v>
      </c>
      <c r="Q380" s="269" t="s">
        <v>4753</v>
      </c>
      <c r="R380" s="269" t="s">
        <v>4904</v>
      </c>
      <c r="S380" s="269" t="s">
        <v>5079</v>
      </c>
      <c r="T380" s="269" t="s">
        <v>5232</v>
      </c>
      <c r="U380" s="269" t="s">
        <v>5316</v>
      </c>
      <c r="V380" s="269" t="s">
        <v>5368</v>
      </c>
      <c r="W380" s="269"/>
      <c r="X380" s="269"/>
      <c r="Y380" s="269"/>
      <c r="Z380" s="269"/>
      <c r="AA380" s="269" t="s">
        <v>5590</v>
      </c>
      <c r="AB380" s="269" t="s">
        <v>5707</v>
      </c>
      <c r="AC380" s="269" t="s">
        <v>5809</v>
      </c>
      <c r="AD380" s="269" t="s">
        <v>5707</v>
      </c>
      <c r="AE380" s="871">
        <v>1.1000000000000001</v>
      </c>
      <c r="AF380" s="850">
        <f t="shared" si="42"/>
        <v>1.1000000000000001</v>
      </c>
      <c r="AG380" s="850">
        <f t="shared" si="43"/>
        <v>0</v>
      </c>
      <c r="AH380" s="269"/>
      <c r="AI380" s="269"/>
      <c r="AJ380" s="269"/>
      <c r="AK380" s="269">
        <v>1.1000000000000001</v>
      </c>
      <c r="AL380" s="224">
        <v>1</v>
      </c>
      <c r="AM380" s="224">
        <v>1.20553229730618E-2</v>
      </c>
      <c r="AN380" s="269">
        <v>0</v>
      </c>
      <c r="AO380" s="269">
        <v>0</v>
      </c>
      <c r="AP380" s="269">
        <v>0</v>
      </c>
      <c r="AQ380" s="269">
        <v>0</v>
      </c>
      <c r="AR380" s="269">
        <v>0</v>
      </c>
      <c r="AS380" s="269">
        <v>0</v>
      </c>
      <c r="AT380" s="269"/>
      <c r="AU380" s="269"/>
      <c r="AV380" s="269"/>
      <c r="AW380" s="269"/>
      <c r="AX380" s="269"/>
      <c r="AY380" s="269" t="s">
        <v>457</v>
      </c>
      <c r="AZ380" s="269" t="s">
        <v>6058</v>
      </c>
      <c r="BA380" s="269"/>
      <c r="BB380" s="269"/>
      <c r="BC380" s="269">
        <v>11.6</v>
      </c>
      <c r="BD380" s="269">
        <v>9.3682867341829387E-2</v>
      </c>
      <c r="BE380" s="269">
        <v>3</v>
      </c>
      <c r="BF380" s="269">
        <v>3</v>
      </c>
      <c r="BG380" s="269">
        <v>1</v>
      </c>
      <c r="BH380" s="269"/>
      <c r="BI380" s="269"/>
      <c r="BJ380" s="269"/>
      <c r="BK380" s="269"/>
      <c r="BL380" s="269"/>
      <c r="BM380" s="269"/>
      <c r="BN380" s="269"/>
      <c r="BO380" s="269"/>
      <c r="BP380" s="269">
        <v>1</v>
      </c>
      <c r="BQ380" s="269"/>
      <c r="BR380" s="269"/>
      <c r="BS380" s="269"/>
      <c r="BT380" s="269"/>
      <c r="BU380" s="269"/>
      <c r="BV380" s="269"/>
      <c r="BW380" s="269"/>
      <c r="BX380" s="269"/>
      <c r="BY380" s="269"/>
      <c r="BZ380" s="269"/>
      <c r="CA380" s="269"/>
      <c r="CB380" s="269"/>
      <c r="CC380" s="269">
        <v>1</v>
      </c>
      <c r="CD380" s="855">
        <f t="shared" si="40"/>
        <v>1</v>
      </c>
      <c r="CE380" s="855">
        <f t="shared" si="41"/>
        <v>0</v>
      </c>
      <c r="CF380" s="269">
        <v>1.8</v>
      </c>
      <c r="CG380" s="269"/>
      <c r="CH380" s="269"/>
      <c r="CI380" s="269">
        <v>1.4</v>
      </c>
      <c r="CJ380" s="269">
        <v>128.15899999999999</v>
      </c>
      <c r="CK380" s="269" t="s">
        <v>2848</v>
      </c>
      <c r="CL380" s="269" t="s">
        <v>451</v>
      </c>
      <c r="CM380" s="269"/>
      <c r="CN380" s="269"/>
      <c r="CO380" s="269"/>
      <c r="CP380" s="269"/>
      <c r="CQ380" s="269">
        <v>1</v>
      </c>
      <c r="CR380" s="269" t="s">
        <v>451</v>
      </c>
      <c r="CS380" s="269"/>
      <c r="CT380" s="269"/>
      <c r="CU380" s="269" t="s">
        <v>451</v>
      </c>
      <c r="CV380" s="269"/>
      <c r="CW380" s="269"/>
      <c r="CX380" s="269" t="s">
        <v>451</v>
      </c>
      <c r="CY380" s="269"/>
      <c r="CZ380" s="269"/>
      <c r="DA380" s="269" t="s">
        <v>451</v>
      </c>
      <c r="DB380" s="269"/>
      <c r="DC380" s="269"/>
      <c r="DD380" s="269" t="s">
        <v>451</v>
      </c>
      <c r="DE380" s="269"/>
      <c r="DF380" s="269"/>
      <c r="DG380" s="269" t="s">
        <v>451</v>
      </c>
      <c r="DH380" s="269"/>
      <c r="DI380" s="269"/>
      <c r="DJ380" s="269" t="s">
        <v>451</v>
      </c>
      <c r="DK380" s="269"/>
      <c r="DL380" s="269"/>
      <c r="DM380" s="269"/>
      <c r="DN380" s="269"/>
      <c r="DO380" s="269"/>
      <c r="DP380" s="269" t="s">
        <v>489</v>
      </c>
      <c r="DQ380" s="269" t="s">
        <v>6762</v>
      </c>
      <c r="DR380" s="269">
        <v>78</v>
      </c>
      <c r="DS380" s="269" t="s">
        <v>457</v>
      </c>
      <c r="DT380" s="269" t="s">
        <v>6489</v>
      </c>
      <c r="DU380" s="269">
        <v>249</v>
      </c>
      <c r="DV380" s="269" t="s">
        <v>451</v>
      </c>
      <c r="DW380" s="269"/>
      <c r="DX380" s="269"/>
      <c r="DY380" s="269" t="s">
        <v>451</v>
      </c>
      <c r="DZ380" s="269"/>
      <c r="EA380" s="269"/>
      <c r="EB380" s="269" t="s">
        <v>451</v>
      </c>
      <c r="EC380" s="269"/>
      <c r="ED380" s="269"/>
      <c r="EE380" s="269" t="s">
        <v>457</v>
      </c>
      <c r="EF380" s="269" t="s">
        <v>6845</v>
      </c>
      <c r="EG380" s="269">
        <v>10</v>
      </c>
      <c r="EH380" s="269" t="s">
        <v>451</v>
      </c>
      <c r="EI380" s="269"/>
      <c r="EJ380" s="269"/>
      <c r="EK380" s="269"/>
      <c r="EL380" s="269"/>
      <c r="EM380" s="269"/>
      <c r="EN380" s="269"/>
      <c r="EO380" s="269"/>
      <c r="EP380" s="269"/>
      <c r="EQ380" s="269" t="s">
        <v>489</v>
      </c>
      <c r="ER380" s="269" t="s">
        <v>6965</v>
      </c>
      <c r="ES380" s="269" t="s">
        <v>7065</v>
      </c>
      <c r="ET380" s="269"/>
      <c r="EU380" s="269"/>
      <c r="EV380" s="269" t="s">
        <v>7359</v>
      </c>
      <c r="EW380" s="269"/>
      <c r="EX380" s="269" t="s">
        <v>7510</v>
      </c>
      <c r="EY380" s="269">
        <v>1</v>
      </c>
      <c r="EZ380" s="269">
        <v>6</v>
      </c>
      <c r="FA380" s="269" t="s">
        <v>7750</v>
      </c>
      <c r="FB380" s="269" t="s">
        <v>7974</v>
      </c>
      <c r="FC380" s="269" t="s">
        <v>8223</v>
      </c>
      <c r="FD380" s="269" t="s">
        <v>8299</v>
      </c>
      <c r="FE380" s="269" t="s">
        <v>8341</v>
      </c>
      <c r="FF380" s="269" t="s">
        <v>8386</v>
      </c>
    </row>
    <row r="381" spans="5:162" ht="64" customHeight="1" x14ac:dyDescent="0.2">
      <c r="E381" s="1101" t="s">
        <v>8723</v>
      </c>
      <c r="F381" s="1101" t="s">
        <v>8688</v>
      </c>
      <c r="G381" s="847" t="s">
        <v>81</v>
      </c>
      <c r="H381" s="847" t="s">
        <v>169</v>
      </c>
      <c r="I381" s="833" t="s">
        <v>3694</v>
      </c>
      <c r="J381" s="269" t="s">
        <v>3908</v>
      </c>
      <c r="K381" s="269" t="s">
        <v>3976</v>
      </c>
      <c r="L381" s="269">
        <v>2011</v>
      </c>
      <c r="M381" s="870" t="s">
        <v>4046</v>
      </c>
      <c r="N381" s="870" t="s">
        <v>4181</v>
      </c>
      <c r="O381" s="269" t="s">
        <v>4384</v>
      </c>
      <c r="P381" s="269" t="s">
        <v>4577</v>
      </c>
      <c r="Q381" s="269" t="s">
        <v>4754</v>
      </c>
      <c r="R381" s="269" t="s">
        <v>4577</v>
      </c>
      <c r="S381" s="269" t="s">
        <v>5080</v>
      </c>
      <c r="T381" s="269" t="s">
        <v>5233</v>
      </c>
      <c r="U381" s="269" t="s">
        <v>5317</v>
      </c>
      <c r="V381" s="269" t="s">
        <v>5369</v>
      </c>
      <c r="W381" s="269"/>
      <c r="X381" s="269"/>
      <c r="Y381" s="269"/>
      <c r="Z381" s="269"/>
      <c r="AA381" s="269" t="s">
        <v>5591</v>
      </c>
      <c r="AB381" s="269" t="s">
        <v>5708</v>
      </c>
      <c r="AC381" s="269" t="s">
        <v>5817</v>
      </c>
      <c r="AD381" s="269" t="s">
        <v>5967</v>
      </c>
      <c r="AE381" s="871">
        <v>0.3</v>
      </c>
      <c r="AF381" s="850">
        <f t="shared" si="42"/>
        <v>0.3</v>
      </c>
      <c r="AG381" s="850">
        <f t="shared" si="43"/>
        <v>0</v>
      </c>
      <c r="AH381" s="269"/>
      <c r="AI381" s="269"/>
      <c r="AJ381" s="269"/>
      <c r="AK381" s="269">
        <v>0.3</v>
      </c>
      <c r="AL381" s="224">
        <v>1</v>
      </c>
      <c r="AM381" s="224">
        <v>7.7303648732220153E-5</v>
      </c>
      <c r="AN381" s="269"/>
      <c r="AO381" s="269"/>
      <c r="AP381" s="269"/>
      <c r="AQ381" s="269"/>
      <c r="AR381" s="269"/>
      <c r="AS381" s="269"/>
      <c r="AT381" s="269"/>
      <c r="AU381" s="269"/>
      <c r="AV381" s="269"/>
      <c r="AW381" s="269"/>
      <c r="AX381" s="269"/>
      <c r="AY381" s="269" t="s">
        <v>457</v>
      </c>
      <c r="AZ381" s="269" t="s">
        <v>6059</v>
      </c>
      <c r="BA381" s="269" t="s">
        <v>6101</v>
      </c>
      <c r="BB381" s="269">
        <v>0.3</v>
      </c>
      <c r="BC381" s="269">
        <v>0.35</v>
      </c>
      <c r="BD381" s="269">
        <v>9.8107918710581637E-5</v>
      </c>
      <c r="BE381" s="269">
        <v>15</v>
      </c>
      <c r="BF381" s="269">
        <v>15</v>
      </c>
      <c r="BG381" s="269">
        <v>3</v>
      </c>
      <c r="BH381" s="269"/>
      <c r="BI381" s="269"/>
      <c r="BJ381" s="269"/>
      <c r="BK381" s="269"/>
      <c r="BL381" s="269"/>
      <c r="BM381" s="269"/>
      <c r="BN381" s="269"/>
      <c r="BO381" s="269"/>
      <c r="BP381" s="269"/>
      <c r="BQ381" s="269"/>
      <c r="BR381" s="269"/>
      <c r="BS381" s="269">
        <v>2</v>
      </c>
      <c r="BT381" s="269"/>
      <c r="BU381" s="269"/>
      <c r="BV381" s="269">
        <v>1</v>
      </c>
      <c r="BW381" s="269"/>
      <c r="BX381" s="269"/>
      <c r="BY381" s="269"/>
      <c r="BZ381" s="269"/>
      <c r="CA381" s="269"/>
      <c r="CB381" s="269"/>
      <c r="CC381" s="269">
        <v>3</v>
      </c>
      <c r="CD381" s="855">
        <f t="shared" si="40"/>
        <v>3</v>
      </c>
      <c r="CE381" s="855">
        <f t="shared" si="41"/>
        <v>0</v>
      </c>
      <c r="CF381" s="269">
        <v>40.692</v>
      </c>
      <c r="CG381" s="269"/>
      <c r="CH381" s="269"/>
      <c r="CI381" s="269">
        <v>100</v>
      </c>
      <c r="CJ381" s="269">
        <v>40.692</v>
      </c>
      <c r="CK381" s="269" t="s">
        <v>2848</v>
      </c>
      <c r="CL381" s="269" t="s">
        <v>451</v>
      </c>
      <c r="CM381" s="269"/>
      <c r="CN381" s="269"/>
      <c r="CO381" s="269"/>
      <c r="CP381" s="269">
        <v>0</v>
      </c>
      <c r="CQ381" s="269">
        <v>1</v>
      </c>
      <c r="CR381" s="269" t="s">
        <v>457</v>
      </c>
      <c r="CS381" s="269" t="s">
        <v>6514</v>
      </c>
      <c r="CT381" s="269">
        <v>23</v>
      </c>
      <c r="CU381" s="269" t="s">
        <v>457</v>
      </c>
      <c r="CV381" s="269" t="s">
        <v>6604</v>
      </c>
      <c r="CW381" s="269">
        <v>33</v>
      </c>
      <c r="CX381" s="269" t="s">
        <v>451</v>
      </c>
      <c r="CY381" s="269"/>
      <c r="CZ381" s="269"/>
      <c r="DA381" s="269" t="s">
        <v>451</v>
      </c>
      <c r="DB381" s="269"/>
      <c r="DC381" s="269"/>
      <c r="DD381" s="269" t="s">
        <v>451</v>
      </c>
      <c r="DE381" s="269"/>
      <c r="DF381" s="269"/>
      <c r="DG381" s="269" t="s">
        <v>451</v>
      </c>
      <c r="DH381" s="269"/>
      <c r="DI381" s="269"/>
      <c r="DJ381" s="269" t="s">
        <v>451</v>
      </c>
      <c r="DK381" s="269"/>
      <c r="DL381" s="269"/>
      <c r="DM381" s="269" t="s">
        <v>451</v>
      </c>
      <c r="DN381" s="269"/>
      <c r="DO381" s="269"/>
      <c r="DP381" s="269" t="s">
        <v>451</v>
      </c>
      <c r="DQ381" s="269"/>
      <c r="DR381" s="269"/>
      <c r="DS381" s="269" t="s">
        <v>451</v>
      </c>
      <c r="DT381" s="269"/>
      <c r="DU381" s="269"/>
      <c r="DV381" s="269" t="s">
        <v>451</v>
      </c>
      <c r="DW381" s="269"/>
      <c r="DX381" s="269"/>
      <c r="DY381" s="269" t="s">
        <v>451</v>
      </c>
      <c r="DZ381" s="269"/>
      <c r="EA381" s="269"/>
      <c r="EB381" s="269" t="s">
        <v>451</v>
      </c>
      <c r="EC381" s="269"/>
      <c r="ED381" s="269"/>
      <c r="EE381" s="269" t="s">
        <v>451</v>
      </c>
      <c r="EF381" s="269"/>
      <c r="EG381" s="269"/>
      <c r="EH381" s="269" t="s">
        <v>451</v>
      </c>
      <c r="EI381" s="269"/>
      <c r="EJ381" s="269"/>
      <c r="EK381" s="269" t="s">
        <v>451</v>
      </c>
      <c r="EL381" s="269"/>
      <c r="EM381" s="269"/>
      <c r="EN381" s="269"/>
      <c r="EO381" s="269"/>
      <c r="EP381" s="269"/>
      <c r="EQ381" s="269" t="s">
        <v>451</v>
      </c>
      <c r="ER381" s="269"/>
      <c r="ES381" s="269" t="s">
        <v>7066</v>
      </c>
      <c r="ET381" s="269" t="s">
        <v>7185</v>
      </c>
      <c r="EU381" s="269"/>
      <c r="EV381" s="269" t="s">
        <v>7360</v>
      </c>
      <c r="EW381" s="269" t="s">
        <v>7415</v>
      </c>
      <c r="EX381" s="269"/>
      <c r="EY381" s="269"/>
      <c r="EZ381" s="269"/>
      <c r="FA381" s="269" t="s">
        <v>7751</v>
      </c>
      <c r="FB381" s="269" t="s">
        <v>7975</v>
      </c>
      <c r="FC381" s="269" t="s">
        <v>8224</v>
      </c>
      <c r="FD381" s="269" t="s">
        <v>7751</v>
      </c>
      <c r="FE381" s="269" t="s">
        <v>7975</v>
      </c>
      <c r="FF381" s="269" t="s">
        <v>8224</v>
      </c>
    </row>
    <row r="382" spans="5:162" ht="64" customHeight="1" x14ac:dyDescent="0.2">
      <c r="E382" s="1101" t="s">
        <v>8717</v>
      </c>
      <c r="F382" s="1101" t="s">
        <v>8688</v>
      </c>
      <c r="G382" s="847" t="s">
        <v>81</v>
      </c>
      <c r="H382" s="847" t="s">
        <v>169</v>
      </c>
      <c r="I382" s="833" t="s">
        <v>3695</v>
      </c>
      <c r="J382" s="269" t="s">
        <v>1780</v>
      </c>
      <c r="K382" s="269" t="s">
        <v>3977</v>
      </c>
      <c r="L382" s="269">
        <v>2017</v>
      </c>
      <c r="M382" s="870">
        <v>44197</v>
      </c>
      <c r="N382" s="870">
        <v>44561</v>
      </c>
      <c r="O382" s="269" t="s">
        <v>4385</v>
      </c>
      <c r="P382" s="269" t="s">
        <v>4578</v>
      </c>
      <c r="Q382" s="269" t="s">
        <v>451</v>
      </c>
      <c r="R382" s="269"/>
      <c r="S382" s="269" t="s">
        <v>451</v>
      </c>
      <c r="T382" s="269"/>
      <c r="U382" s="269" t="s">
        <v>451</v>
      </c>
      <c r="V382" s="269"/>
      <c r="W382" s="269"/>
      <c r="X382" s="269"/>
      <c r="Y382" s="269"/>
      <c r="Z382" s="269"/>
      <c r="AA382" s="269" t="s">
        <v>5592</v>
      </c>
      <c r="AB382" s="269" t="s">
        <v>5709</v>
      </c>
      <c r="AC382" s="269" t="s">
        <v>919</v>
      </c>
      <c r="AD382" s="269" t="s">
        <v>5968</v>
      </c>
      <c r="AE382" s="871">
        <v>31.756</v>
      </c>
      <c r="AF382" s="850">
        <f t="shared" si="42"/>
        <v>31.755999999999997</v>
      </c>
      <c r="AG382" s="850">
        <f t="shared" si="43"/>
        <v>0</v>
      </c>
      <c r="AH382" s="269"/>
      <c r="AI382" s="269"/>
      <c r="AJ382" s="269"/>
      <c r="AK382" s="269">
        <v>30.687999999999999</v>
      </c>
      <c r="AL382" s="224">
        <v>0.96636856027207452</v>
      </c>
      <c r="AM382" s="224">
        <v>4.0000000000000001E-3</v>
      </c>
      <c r="AN382" s="269">
        <v>0.65300000000000002</v>
      </c>
      <c r="AO382" s="269"/>
      <c r="AP382" s="269">
        <v>2.056304320443381E-2</v>
      </c>
      <c r="AQ382" s="269">
        <v>0.41499999999999998</v>
      </c>
      <c r="AR382" s="269"/>
      <c r="AS382" s="269">
        <v>1.3068396523491623E-2</v>
      </c>
      <c r="AT382" s="269"/>
      <c r="AU382" s="269"/>
      <c r="AV382" s="269"/>
      <c r="AW382" s="269"/>
      <c r="AX382" s="269"/>
      <c r="AY382" s="269" t="s">
        <v>457</v>
      </c>
      <c r="AZ382" s="269" t="s">
        <v>6060</v>
      </c>
      <c r="BA382" s="269"/>
      <c r="BB382" s="269"/>
      <c r="BC382" s="269">
        <v>12.074</v>
      </c>
      <c r="BD382" s="269">
        <v>1.8778761491376451E-3</v>
      </c>
      <c r="BE382" s="269">
        <v>34</v>
      </c>
      <c r="BF382" s="269">
        <v>34</v>
      </c>
      <c r="BG382" s="269">
        <v>22</v>
      </c>
      <c r="BH382" s="269"/>
      <c r="BI382" s="269">
        <v>7</v>
      </c>
      <c r="BJ382" s="269"/>
      <c r="BK382" s="269"/>
      <c r="BL382" s="269"/>
      <c r="BM382" s="269">
        <v>1</v>
      </c>
      <c r="BN382" s="269"/>
      <c r="BO382" s="269">
        <v>1</v>
      </c>
      <c r="BP382" s="269">
        <v>3</v>
      </c>
      <c r="BQ382" s="269"/>
      <c r="BR382" s="269">
        <v>4</v>
      </c>
      <c r="BS382" s="269">
        <v>6</v>
      </c>
      <c r="BT382" s="269"/>
      <c r="BU382" s="269"/>
      <c r="BV382" s="269"/>
      <c r="BW382" s="269"/>
      <c r="BX382" s="269"/>
      <c r="BY382" s="269"/>
      <c r="BZ382" s="269"/>
      <c r="CA382" s="269"/>
      <c r="CB382" s="269"/>
      <c r="CC382" s="269">
        <v>22</v>
      </c>
      <c r="CD382" s="855">
        <f t="shared" si="40"/>
        <v>22</v>
      </c>
      <c r="CE382" s="855">
        <f t="shared" si="41"/>
        <v>0</v>
      </c>
      <c r="CF382" s="269">
        <v>31.731000000000002</v>
      </c>
      <c r="CG382" s="269" t="s">
        <v>6245</v>
      </c>
      <c r="CH382" s="269"/>
      <c r="CI382" s="269">
        <v>0.70533709738368866</v>
      </c>
      <c r="CJ382" s="269">
        <v>44.987000000000002</v>
      </c>
      <c r="CK382" s="269" t="s">
        <v>6398</v>
      </c>
      <c r="CL382" s="269" t="s">
        <v>451</v>
      </c>
      <c r="CM382" s="269" t="s">
        <v>6433</v>
      </c>
      <c r="CN382" s="269"/>
      <c r="CO382" s="269"/>
      <c r="CP382" s="269"/>
      <c r="CQ382" s="269">
        <v>8</v>
      </c>
      <c r="CR382" s="269" t="s">
        <v>451</v>
      </c>
      <c r="CS382" s="269"/>
      <c r="CT382" s="269"/>
      <c r="CU382" s="269" t="s">
        <v>457</v>
      </c>
      <c r="CV382" s="269" t="s">
        <v>6605</v>
      </c>
      <c r="CW382" s="269">
        <v>1455</v>
      </c>
      <c r="CX382" s="269" t="s">
        <v>451</v>
      </c>
      <c r="CY382" s="269"/>
      <c r="CZ382" s="269"/>
      <c r="DA382" s="269" t="s">
        <v>451</v>
      </c>
      <c r="DB382" s="269"/>
      <c r="DC382" s="269"/>
      <c r="DD382" s="269" t="s">
        <v>451</v>
      </c>
      <c r="DE382" s="269"/>
      <c r="DF382" s="269"/>
      <c r="DG382" s="269" t="s">
        <v>451</v>
      </c>
      <c r="DH382" s="269"/>
      <c r="DI382" s="269"/>
      <c r="DJ382" s="269" t="s">
        <v>451</v>
      </c>
      <c r="DK382" s="269"/>
      <c r="DL382" s="269"/>
      <c r="DM382" s="269"/>
      <c r="DN382" s="269"/>
      <c r="DO382" s="269"/>
      <c r="DP382" s="269" t="s">
        <v>451</v>
      </c>
      <c r="DQ382" s="269"/>
      <c r="DR382" s="269"/>
      <c r="DS382" s="269" t="s">
        <v>451</v>
      </c>
      <c r="DT382" s="269"/>
      <c r="DU382" s="269"/>
      <c r="DV382" s="269" t="s">
        <v>451</v>
      </c>
      <c r="DW382" s="269"/>
      <c r="DX382" s="269"/>
      <c r="DY382" s="269" t="s">
        <v>451</v>
      </c>
      <c r="DZ382" s="269"/>
      <c r="EA382" s="269"/>
      <c r="EB382" s="269" t="s">
        <v>451</v>
      </c>
      <c r="EC382" s="269"/>
      <c r="ED382" s="269"/>
      <c r="EE382" s="269" t="s">
        <v>451</v>
      </c>
      <c r="EF382" s="269"/>
      <c r="EG382" s="269"/>
      <c r="EH382" s="269" t="s">
        <v>457</v>
      </c>
      <c r="EI382" s="269" t="s">
        <v>6909</v>
      </c>
      <c r="EJ382" s="269">
        <v>7</v>
      </c>
      <c r="EK382" s="269"/>
      <c r="EL382" s="269"/>
      <c r="EM382" s="269"/>
      <c r="EN382" s="269"/>
      <c r="EO382" s="269"/>
      <c r="EP382" s="269"/>
      <c r="EQ382" s="269" t="s">
        <v>451</v>
      </c>
      <c r="ER382" s="269"/>
      <c r="ES382" s="269" t="s">
        <v>7067</v>
      </c>
      <c r="ET382" s="269" t="s">
        <v>7186</v>
      </c>
      <c r="EU382" s="269" t="s">
        <v>7236</v>
      </c>
      <c r="EV382" s="269" t="s">
        <v>7361</v>
      </c>
      <c r="EW382" s="269" t="s">
        <v>7416</v>
      </c>
      <c r="EX382" s="269" t="s">
        <v>451</v>
      </c>
      <c r="EY382" s="269"/>
      <c r="EZ382" s="269"/>
      <c r="FA382" s="269" t="s">
        <v>7752</v>
      </c>
      <c r="FB382" s="269" t="s">
        <v>7976</v>
      </c>
      <c r="FC382" s="269" t="s">
        <v>8225</v>
      </c>
      <c r="FD382" s="269" t="s">
        <v>8300</v>
      </c>
      <c r="FE382" s="269" t="s">
        <v>8342</v>
      </c>
      <c r="FF382" s="269" t="s">
        <v>8387</v>
      </c>
    </row>
    <row r="383" spans="5:162" ht="64" customHeight="1" x14ac:dyDescent="0.2">
      <c r="E383" s="1101" t="s">
        <v>8723</v>
      </c>
      <c r="F383" s="1101" t="s">
        <v>8688</v>
      </c>
      <c r="G383" s="847" t="s">
        <v>81</v>
      </c>
      <c r="H383" s="847" t="s">
        <v>169</v>
      </c>
      <c r="I383" s="833" t="s">
        <v>3696</v>
      </c>
      <c r="J383" s="269" t="s">
        <v>3909</v>
      </c>
      <c r="K383" s="269"/>
      <c r="L383" s="269">
        <v>2021</v>
      </c>
      <c r="M383" s="870">
        <v>44224</v>
      </c>
      <c r="N383" s="870">
        <v>44561</v>
      </c>
      <c r="O383" s="269" t="s">
        <v>4386</v>
      </c>
      <c r="P383" s="269" t="s">
        <v>4579</v>
      </c>
      <c r="Q383" s="269" t="s">
        <v>4755</v>
      </c>
      <c r="R383" s="269" t="s">
        <v>4905</v>
      </c>
      <c r="S383" s="269" t="s">
        <v>5081</v>
      </c>
      <c r="T383" s="269" t="s">
        <v>5234</v>
      </c>
      <c r="U383" s="269" t="s">
        <v>5318</v>
      </c>
      <c r="V383" s="269" t="s">
        <v>5370</v>
      </c>
      <c r="W383" s="269"/>
      <c r="X383" s="269"/>
      <c r="Y383" s="269"/>
      <c r="Z383" s="269"/>
      <c r="AA383" s="269" t="s">
        <v>5593</v>
      </c>
      <c r="AB383" s="269" t="s">
        <v>5710</v>
      </c>
      <c r="AC383" s="269" t="s">
        <v>5818</v>
      </c>
      <c r="AD383" s="269" t="s">
        <v>5969</v>
      </c>
      <c r="AE383" s="871">
        <v>4.0780000000000003</v>
      </c>
      <c r="AF383" s="850">
        <f t="shared" si="42"/>
        <v>4.0780000000000003</v>
      </c>
      <c r="AG383" s="850">
        <f t="shared" si="43"/>
        <v>0</v>
      </c>
      <c r="AH383" s="269"/>
      <c r="AI383" s="269"/>
      <c r="AJ383" s="269"/>
      <c r="AK383" s="269">
        <v>3.9780000000000002</v>
      </c>
      <c r="AL383" s="224">
        <v>0.97550000000000003</v>
      </c>
      <c r="AM383" s="224">
        <v>1E-4</v>
      </c>
      <c r="AN383" s="269"/>
      <c r="AO383" s="269">
        <v>0.1</v>
      </c>
      <c r="AP383" s="269">
        <v>2.4500000000000001E-2</v>
      </c>
      <c r="AQ383" s="269"/>
      <c r="AR383" s="269"/>
      <c r="AS383" s="269"/>
      <c r="AT383" s="269"/>
      <c r="AU383" s="269"/>
      <c r="AV383" s="269"/>
      <c r="AW383" s="269"/>
      <c r="AX383" s="269"/>
      <c r="AY383" s="269" t="s">
        <v>457</v>
      </c>
      <c r="AZ383" s="269" t="s">
        <v>6061</v>
      </c>
      <c r="BA383" s="269"/>
      <c r="BB383" s="269"/>
      <c r="BC383" s="269">
        <v>35</v>
      </c>
      <c r="BD383" s="269">
        <v>8.9999999999999998E-4</v>
      </c>
      <c r="BE383" s="269">
        <v>10</v>
      </c>
      <c r="BF383" s="269">
        <v>7</v>
      </c>
      <c r="BG383" s="269">
        <v>7</v>
      </c>
      <c r="BH383" s="269"/>
      <c r="BI383" s="269"/>
      <c r="BJ383" s="269"/>
      <c r="BK383" s="269"/>
      <c r="BL383" s="269"/>
      <c r="BM383" s="269"/>
      <c r="BN383" s="269"/>
      <c r="BO383" s="269"/>
      <c r="BP383" s="269">
        <v>1</v>
      </c>
      <c r="BQ383" s="269"/>
      <c r="BR383" s="269"/>
      <c r="BS383" s="269"/>
      <c r="BT383" s="269"/>
      <c r="BU383" s="269"/>
      <c r="BV383" s="269"/>
      <c r="BW383" s="269"/>
      <c r="BX383" s="269"/>
      <c r="BY383" s="269"/>
      <c r="BZ383" s="269"/>
      <c r="CA383" s="269"/>
      <c r="CB383" s="269"/>
      <c r="CC383" s="269">
        <v>1</v>
      </c>
      <c r="CD383" s="855">
        <f t="shared" si="40"/>
        <v>1</v>
      </c>
      <c r="CE383" s="855">
        <f t="shared" si="41"/>
        <v>0</v>
      </c>
      <c r="CF383" s="269">
        <v>30</v>
      </c>
      <c r="CG383" s="269" t="s">
        <v>6246</v>
      </c>
      <c r="CH383" s="269"/>
      <c r="CI383" s="269">
        <v>7.7472335920048541E-2</v>
      </c>
      <c r="CJ383" s="269">
        <v>387.23500000000001</v>
      </c>
      <c r="CK383" s="269" t="s">
        <v>2536</v>
      </c>
      <c r="CL383" s="269" t="s">
        <v>451</v>
      </c>
      <c r="CM383" s="269"/>
      <c r="CN383" s="269"/>
      <c r="CO383" s="269"/>
      <c r="CP383" s="269"/>
      <c r="CQ383" s="269">
        <v>8</v>
      </c>
      <c r="CR383" s="269" t="s">
        <v>457</v>
      </c>
      <c r="CS383" s="269" t="s">
        <v>6515</v>
      </c>
      <c r="CT383" s="269">
        <v>1021</v>
      </c>
      <c r="CU383" s="269" t="s">
        <v>451</v>
      </c>
      <c r="CV383" s="269"/>
      <c r="CW383" s="269"/>
      <c r="CX383" s="269" t="s">
        <v>451</v>
      </c>
      <c r="CY383" s="269"/>
      <c r="CZ383" s="269"/>
      <c r="DA383" s="269" t="s">
        <v>451</v>
      </c>
      <c r="DB383" s="269"/>
      <c r="DC383" s="269"/>
      <c r="DD383" s="269" t="s">
        <v>451</v>
      </c>
      <c r="DE383" s="269"/>
      <c r="DF383" s="269"/>
      <c r="DG383" s="269" t="s">
        <v>451</v>
      </c>
      <c r="DH383" s="269"/>
      <c r="DI383" s="269"/>
      <c r="DJ383" s="269" t="s">
        <v>451</v>
      </c>
      <c r="DK383" s="269"/>
      <c r="DL383" s="269"/>
      <c r="DM383" s="269" t="s">
        <v>451</v>
      </c>
      <c r="DN383" s="269"/>
      <c r="DO383" s="269"/>
      <c r="DP383" s="269" t="s">
        <v>451</v>
      </c>
      <c r="DQ383" s="269"/>
      <c r="DR383" s="269"/>
      <c r="DS383" s="269" t="s">
        <v>451</v>
      </c>
      <c r="DT383" s="269"/>
      <c r="DU383" s="269"/>
      <c r="DV383" s="269" t="s">
        <v>451</v>
      </c>
      <c r="DW383" s="269"/>
      <c r="DX383" s="269"/>
      <c r="DY383" s="269" t="s">
        <v>451</v>
      </c>
      <c r="DZ383" s="269"/>
      <c r="EA383" s="269"/>
      <c r="EB383" s="269" t="s">
        <v>451</v>
      </c>
      <c r="EC383" s="269"/>
      <c r="ED383" s="269"/>
      <c r="EE383" s="269" t="s">
        <v>457</v>
      </c>
      <c r="EF383" s="269" t="s">
        <v>6846</v>
      </c>
      <c r="EG383" s="269">
        <v>8</v>
      </c>
      <c r="EH383" s="269" t="s">
        <v>451</v>
      </c>
      <c r="EI383" s="269"/>
      <c r="EJ383" s="269"/>
      <c r="EK383" s="269" t="s">
        <v>451</v>
      </c>
      <c r="EL383" s="269"/>
      <c r="EM383" s="269"/>
      <c r="EN383" s="269"/>
      <c r="EO383" s="269"/>
      <c r="EP383" s="269"/>
      <c r="EQ383" s="269" t="s">
        <v>451</v>
      </c>
      <c r="ER383" s="269"/>
      <c r="ES383" s="269" t="s">
        <v>7068</v>
      </c>
      <c r="ET383" s="269" t="s">
        <v>7187</v>
      </c>
      <c r="EU383" s="269" t="s">
        <v>7237</v>
      </c>
      <c r="EV383" s="269" t="s">
        <v>7362</v>
      </c>
      <c r="EW383" s="269" t="s">
        <v>7417</v>
      </c>
      <c r="EX383" s="269" t="s">
        <v>7511</v>
      </c>
      <c r="EY383" s="269">
        <v>8</v>
      </c>
      <c r="EZ383" s="269">
        <v>6</v>
      </c>
      <c r="FA383" s="269" t="s">
        <v>7753</v>
      </c>
      <c r="FB383" s="269" t="s">
        <v>7977</v>
      </c>
      <c r="FC383" s="269" t="s">
        <v>8226</v>
      </c>
      <c r="FD383" s="269"/>
      <c r="FE383" s="269"/>
      <c r="FF383" s="269"/>
    </row>
    <row r="384" spans="5:162" ht="64" customHeight="1" x14ac:dyDescent="0.2">
      <c r="E384" s="1101" t="s">
        <v>8717</v>
      </c>
      <c r="F384" s="1101" t="s">
        <v>8688</v>
      </c>
      <c r="G384" s="847" t="s">
        <v>81</v>
      </c>
      <c r="H384" s="847" t="s">
        <v>169</v>
      </c>
      <c r="I384" s="834" t="s">
        <v>3697</v>
      </c>
      <c r="J384" s="269" t="s">
        <v>3910</v>
      </c>
      <c r="K384" s="269" t="s">
        <v>1708</v>
      </c>
      <c r="L384" s="269">
        <v>2018</v>
      </c>
      <c r="M384" s="870">
        <v>44328</v>
      </c>
      <c r="N384" s="870">
        <v>44358</v>
      </c>
      <c r="O384" s="269" t="s">
        <v>4387</v>
      </c>
      <c r="P384" s="269" t="s">
        <v>4580</v>
      </c>
      <c r="Q384" s="269" t="s">
        <v>4756</v>
      </c>
      <c r="R384" s="269" t="s">
        <v>4906</v>
      </c>
      <c r="S384" s="269" t="s">
        <v>5082</v>
      </c>
      <c r="T384" s="269" t="s">
        <v>5235</v>
      </c>
      <c r="U384" s="269" t="s">
        <v>5319</v>
      </c>
      <c r="V384" s="269" t="s">
        <v>5371</v>
      </c>
      <c r="W384" s="269"/>
      <c r="X384" s="269"/>
      <c r="Y384" s="269"/>
      <c r="Z384" s="269"/>
      <c r="AA384" s="269" t="s">
        <v>5594</v>
      </c>
      <c r="AB384" s="269" t="s">
        <v>5711</v>
      </c>
      <c r="AC384" s="269" t="s">
        <v>1318</v>
      </c>
      <c r="AD384" s="269" t="s">
        <v>5970</v>
      </c>
      <c r="AE384" s="871">
        <v>7.9491099300000005</v>
      </c>
      <c r="AF384" s="850">
        <f t="shared" si="42"/>
        <v>7.9491099300000005</v>
      </c>
      <c r="AG384" s="850">
        <f t="shared" si="43"/>
        <v>0</v>
      </c>
      <c r="AH384" s="269"/>
      <c r="AI384" s="269"/>
      <c r="AJ384" s="269"/>
      <c r="AK384" s="269">
        <v>5.2080044299999999</v>
      </c>
      <c r="AL384" s="224">
        <v>0.65516824850351507</v>
      </c>
      <c r="AM384" s="224">
        <v>0.95</v>
      </c>
      <c r="AN384" s="269">
        <v>0</v>
      </c>
      <c r="AO384" s="269">
        <v>0</v>
      </c>
      <c r="AP384" s="269">
        <v>0</v>
      </c>
      <c r="AQ384" s="269">
        <v>2.7411055000000002</v>
      </c>
      <c r="AR384" s="269">
        <v>0</v>
      </c>
      <c r="AS384" s="269">
        <v>0.34483175149648482</v>
      </c>
      <c r="AT384" s="269"/>
      <c r="AU384" s="269"/>
      <c r="AV384" s="269"/>
      <c r="AW384" s="269"/>
      <c r="AX384" s="269"/>
      <c r="AY384" s="269" t="s">
        <v>457</v>
      </c>
      <c r="AZ384" s="269" t="s">
        <v>6062</v>
      </c>
      <c r="BA384" s="269"/>
      <c r="BB384" s="269" t="s">
        <v>967</v>
      </c>
      <c r="BC384" s="269">
        <v>0</v>
      </c>
      <c r="BD384" s="269">
        <v>0</v>
      </c>
      <c r="BE384" s="269">
        <v>9</v>
      </c>
      <c r="BF384" s="269">
        <v>9</v>
      </c>
      <c r="BG384" s="269">
        <v>3</v>
      </c>
      <c r="BH384" s="269">
        <v>0</v>
      </c>
      <c r="BI384" s="269">
        <v>1</v>
      </c>
      <c r="BJ384" s="269">
        <v>0</v>
      </c>
      <c r="BK384" s="269">
        <v>0</v>
      </c>
      <c r="BL384" s="269">
        <v>0</v>
      </c>
      <c r="BM384" s="269">
        <v>0</v>
      </c>
      <c r="BN384" s="269">
        <v>0</v>
      </c>
      <c r="BO384" s="269">
        <v>0</v>
      </c>
      <c r="BP384" s="269">
        <v>1</v>
      </c>
      <c r="BQ384" s="269">
        <v>1</v>
      </c>
      <c r="BR384" s="269">
        <v>0</v>
      </c>
      <c r="BS384" s="269">
        <v>0</v>
      </c>
      <c r="BT384" s="269">
        <v>0</v>
      </c>
      <c r="BU384" s="269">
        <v>0</v>
      </c>
      <c r="BV384" s="269">
        <v>0</v>
      </c>
      <c r="BW384" s="269">
        <v>0</v>
      </c>
      <c r="BX384" s="269">
        <v>0</v>
      </c>
      <c r="BY384" s="269">
        <v>0</v>
      </c>
      <c r="BZ384" s="269">
        <v>0</v>
      </c>
      <c r="CA384" s="269">
        <v>0</v>
      </c>
      <c r="CB384" s="269">
        <v>0</v>
      </c>
      <c r="CC384" s="269">
        <v>3</v>
      </c>
      <c r="CD384" s="855">
        <f t="shared" si="40"/>
        <v>3</v>
      </c>
      <c r="CE384" s="855">
        <f t="shared" si="41"/>
        <v>0</v>
      </c>
      <c r="CF384" s="269">
        <v>16.672000000000001</v>
      </c>
      <c r="CG384" s="269" t="s">
        <v>736</v>
      </c>
      <c r="CH384" s="269"/>
      <c r="CI384" s="269">
        <v>81.3</v>
      </c>
      <c r="CJ384" s="269">
        <v>19.603999999999999</v>
      </c>
      <c r="CK384" s="269" t="s">
        <v>6399</v>
      </c>
      <c r="CL384" s="269" t="s">
        <v>451</v>
      </c>
      <c r="CM384" s="269">
        <v>0</v>
      </c>
      <c r="CN384" s="269">
        <v>0</v>
      </c>
      <c r="CO384" s="269">
        <v>0</v>
      </c>
      <c r="CP384" s="269">
        <v>0</v>
      </c>
      <c r="CQ384" s="269">
        <v>4</v>
      </c>
      <c r="CR384" s="269" t="s">
        <v>457</v>
      </c>
      <c r="CS384" s="269" t="s">
        <v>6473</v>
      </c>
      <c r="CT384" s="269">
        <v>327</v>
      </c>
      <c r="CU384" s="269" t="s">
        <v>457</v>
      </c>
      <c r="CV384" s="269" t="s">
        <v>862</v>
      </c>
      <c r="CW384" s="269">
        <v>108</v>
      </c>
      <c r="CX384" s="269">
        <v>0</v>
      </c>
      <c r="CY384" s="269">
        <v>0</v>
      </c>
      <c r="CZ384" s="269">
        <v>0</v>
      </c>
      <c r="DA384" s="269">
        <v>0</v>
      </c>
      <c r="DB384" s="269">
        <v>0</v>
      </c>
      <c r="DC384" s="269">
        <v>0</v>
      </c>
      <c r="DD384" s="269">
        <v>0</v>
      </c>
      <c r="DE384" s="269">
        <v>0</v>
      </c>
      <c r="DF384" s="269">
        <v>0</v>
      </c>
      <c r="DG384" s="269">
        <v>0</v>
      </c>
      <c r="DH384" s="269">
        <v>0</v>
      </c>
      <c r="DI384" s="269">
        <v>0</v>
      </c>
      <c r="DJ384" s="269">
        <v>0</v>
      </c>
      <c r="DK384" s="269">
        <v>0</v>
      </c>
      <c r="DL384" s="269">
        <v>0</v>
      </c>
      <c r="DM384" s="269">
        <v>0</v>
      </c>
      <c r="DN384" s="269">
        <v>0</v>
      </c>
      <c r="DO384" s="269">
        <v>0</v>
      </c>
      <c r="DP384" s="269">
        <v>0</v>
      </c>
      <c r="DQ384" s="269">
        <v>0</v>
      </c>
      <c r="DR384" s="269">
        <v>0</v>
      </c>
      <c r="DS384" s="269">
        <v>0</v>
      </c>
      <c r="DT384" s="269">
        <v>0</v>
      </c>
      <c r="DU384" s="269">
        <v>0</v>
      </c>
      <c r="DV384" s="269">
        <v>0</v>
      </c>
      <c r="DW384" s="269">
        <v>0</v>
      </c>
      <c r="DX384" s="269">
        <v>0</v>
      </c>
      <c r="DY384" s="269">
        <v>0</v>
      </c>
      <c r="DZ384" s="269">
        <v>0</v>
      </c>
      <c r="EA384" s="269">
        <v>0</v>
      </c>
      <c r="EB384" s="269">
        <v>0</v>
      </c>
      <c r="EC384" s="269">
        <v>0</v>
      </c>
      <c r="ED384" s="269">
        <v>0</v>
      </c>
      <c r="EE384" s="269">
        <v>0</v>
      </c>
      <c r="EF384" s="269">
        <v>0</v>
      </c>
      <c r="EG384" s="269">
        <v>0</v>
      </c>
      <c r="EH384" s="269" t="s">
        <v>457</v>
      </c>
      <c r="EI384" s="269" t="s">
        <v>862</v>
      </c>
      <c r="EJ384" s="269">
        <v>7</v>
      </c>
      <c r="EK384" s="269">
        <v>0</v>
      </c>
      <c r="EL384" s="269">
        <v>0</v>
      </c>
      <c r="EM384" s="269">
        <v>0</v>
      </c>
      <c r="EN384" s="269"/>
      <c r="EO384" s="269"/>
      <c r="EP384" s="269"/>
      <c r="EQ384" s="269" t="s">
        <v>451</v>
      </c>
      <c r="ER384" s="269"/>
      <c r="ES384" s="269" t="s">
        <v>7069</v>
      </c>
      <c r="ET384" s="269" t="s">
        <v>7188</v>
      </c>
      <c r="EU384" s="269" t="s">
        <v>451</v>
      </c>
      <c r="EV384" s="269" t="s">
        <v>7363</v>
      </c>
      <c r="EW384" s="269" t="s">
        <v>7418</v>
      </c>
      <c r="EX384" s="269">
        <v>0</v>
      </c>
      <c r="EY384" s="269">
        <v>0</v>
      </c>
      <c r="EZ384" s="269">
        <v>0</v>
      </c>
      <c r="FA384" s="269" t="s">
        <v>7754</v>
      </c>
      <c r="FB384" s="269" t="s">
        <v>7978</v>
      </c>
      <c r="FC384" s="269" t="s">
        <v>8227</v>
      </c>
      <c r="FD384" s="269"/>
      <c r="FE384" s="269"/>
      <c r="FF384" s="269"/>
    </row>
    <row r="385" spans="5:162" ht="64" customHeight="1" x14ac:dyDescent="0.2">
      <c r="E385" s="1101" t="s">
        <v>8717</v>
      </c>
      <c r="F385" s="1101" t="s">
        <v>8688</v>
      </c>
      <c r="G385" s="847" t="s">
        <v>81</v>
      </c>
      <c r="H385" s="847" t="s">
        <v>169</v>
      </c>
      <c r="I385" s="834" t="s">
        <v>3698</v>
      </c>
      <c r="J385" s="269" t="s">
        <v>3911</v>
      </c>
      <c r="K385" s="269" t="s">
        <v>3978</v>
      </c>
      <c r="L385" s="269">
        <v>2021</v>
      </c>
      <c r="M385" s="870">
        <v>44253</v>
      </c>
      <c r="N385" s="870">
        <v>44560</v>
      </c>
      <c r="O385" s="269" t="s">
        <v>4388</v>
      </c>
      <c r="P385" s="269" t="s">
        <v>4581</v>
      </c>
      <c r="Q385" s="269" t="s">
        <v>3911</v>
      </c>
      <c r="R385" s="269" t="s">
        <v>4907</v>
      </c>
      <c r="S385" s="269" t="s">
        <v>5083</v>
      </c>
      <c r="T385" s="269" t="s">
        <v>5236</v>
      </c>
      <c r="U385" s="269" t="s">
        <v>5320</v>
      </c>
      <c r="V385" s="269" t="s">
        <v>5372</v>
      </c>
      <c r="W385" s="269"/>
      <c r="X385" s="269"/>
      <c r="Y385" s="269"/>
      <c r="Z385" s="269"/>
      <c r="AA385" s="269" t="s">
        <v>5595</v>
      </c>
      <c r="AB385" s="269" t="s">
        <v>5712</v>
      </c>
      <c r="AC385" s="269" t="s">
        <v>553</v>
      </c>
      <c r="AD385" s="269" t="s">
        <v>5971</v>
      </c>
      <c r="AE385" s="871">
        <v>27.608999999999998</v>
      </c>
      <c r="AF385" s="850">
        <f t="shared" si="42"/>
        <v>27.608999999999998</v>
      </c>
      <c r="AG385" s="850">
        <f t="shared" si="43"/>
        <v>0</v>
      </c>
      <c r="AH385" s="269"/>
      <c r="AI385" s="269"/>
      <c r="AJ385" s="269"/>
      <c r="AK385" s="269">
        <v>26.760999999999999</v>
      </c>
      <c r="AL385" s="224">
        <v>0.96919999999999995</v>
      </c>
      <c r="AM385" s="224">
        <v>1.2999999999999999E-3</v>
      </c>
      <c r="AN385" s="269">
        <v>0.25800000000000001</v>
      </c>
      <c r="AO385" s="269"/>
      <c r="AP385" s="269">
        <v>9.4000000000000004E-3</v>
      </c>
      <c r="AQ385" s="269">
        <v>0.59</v>
      </c>
      <c r="AR385" s="269"/>
      <c r="AS385" s="269">
        <v>2.1399999999999999E-2</v>
      </c>
      <c r="AT385" s="269"/>
      <c r="AU385" s="269"/>
      <c r="AV385" s="269"/>
      <c r="AW385" s="269"/>
      <c r="AX385" s="269"/>
      <c r="AY385" s="269" t="s">
        <v>451</v>
      </c>
      <c r="AZ385" s="269"/>
      <c r="BA385" s="269"/>
      <c r="BB385" s="269"/>
      <c r="BC385" s="269">
        <v>30.2</v>
      </c>
      <c r="BD385" s="269">
        <v>1.4E-3</v>
      </c>
      <c r="BE385" s="269">
        <v>19</v>
      </c>
      <c r="BF385" s="269">
        <v>17</v>
      </c>
      <c r="BG385" s="269">
        <v>7</v>
      </c>
      <c r="BH385" s="269"/>
      <c r="BI385" s="269"/>
      <c r="BJ385" s="269"/>
      <c r="BK385" s="269"/>
      <c r="BL385" s="269"/>
      <c r="BM385" s="269"/>
      <c r="BN385" s="269">
        <v>4</v>
      </c>
      <c r="BO385" s="269"/>
      <c r="BP385" s="269">
        <v>2</v>
      </c>
      <c r="BQ385" s="269"/>
      <c r="BR385" s="269"/>
      <c r="BS385" s="269">
        <v>1</v>
      </c>
      <c r="BT385" s="269"/>
      <c r="BU385" s="269"/>
      <c r="BV385" s="269"/>
      <c r="BW385" s="269"/>
      <c r="BX385" s="269"/>
      <c r="BY385" s="269"/>
      <c r="BZ385" s="269"/>
      <c r="CA385" s="269"/>
      <c r="CB385" s="269"/>
      <c r="CC385" s="269">
        <v>7</v>
      </c>
      <c r="CD385" s="855">
        <f t="shared" si="40"/>
        <v>7</v>
      </c>
      <c r="CE385" s="855">
        <f t="shared" si="41"/>
        <v>0</v>
      </c>
      <c r="CF385" s="269">
        <v>278.72500000000002</v>
      </c>
      <c r="CG385" s="269"/>
      <c r="CH385" s="269"/>
      <c r="CI385" s="269">
        <v>100</v>
      </c>
      <c r="CJ385" s="269">
        <v>278.72500000000002</v>
      </c>
      <c r="CK385" s="269" t="s">
        <v>6400</v>
      </c>
      <c r="CL385" s="269" t="s">
        <v>451</v>
      </c>
      <c r="CM385" s="269"/>
      <c r="CN385" s="269"/>
      <c r="CO385" s="269"/>
      <c r="CP385" s="269"/>
      <c r="CQ385" s="269">
        <v>2</v>
      </c>
      <c r="CR385" s="269" t="s">
        <v>457</v>
      </c>
      <c r="CS385" s="269" t="s">
        <v>1553</v>
      </c>
      <c r="CT385" s="269">
        <v>2033</v>
      </c>
      <c r="CU385" s="269" t="s">
        <v>451</v>
      </c>
      <c r="CV385" s="269"/>
      <c r="CW385" s="269"/>
      <c r="CX385" s="269" t="s">
        <v>457</v>
      </c>
      <c r="CY385" s="269" t="s">
        <v>6653</v>
      </c>
      <c r="CZ385" s="269">
        <v>280</v>
      </c>
      <c r="DA385" s="269" t="s">
        <v>451</v>
      </c>
      <c r="DB385" s="269"/>
      <c r="DC385" s="269"/>
      <c r="DD385" s="269" t="s">
        <v>451</v>
      </c>
      <c r="DE385" s="269"/>
      <c r="DF385" s="269"/>
      <c r="DG385" s="269" t="s">
        <v>451</v>
      </c>
      <c r="DH385" s="269"/>
      <c r="DI385" s="269"/>
      <c r="DJ385" s="269" t="s">
        <v>451</v>
      </c>
      <c r="DK385" s="269"/>
      <c r="DL385" s="269"/>
      <c r="DM385" s="269" t="s">
        <v>451</v>
      </c>
      <c r="DN385" s="269"/>
      <c r="DO385" s="269"/>
      <c r="DP385" s="269" t="s">
        <v>451</v>
      </c>
      <c r="DQ385" s="269"/>
      <c r="DR385" s="269"/>
      <c r="DS385" s="269" t="s">
        <v>451</v>
      </c>
      <c r="DT385" s="269"/>
      <c r="DU385" s="269"/>
      <c r="DV385" s="269" t="s">
        <v>451</v>
      </c>
      <c r="DW385" s="269"/>
      <c r="DX385" s="269"/>
      <c r="DY385" s="269" t="s">
        <v>451</v>
      </c>
      <c r="DZ385" s="269"/>
      <c r="EA385" s="269"/>
      <c r="EB385" s="269" t="s">
        <v>451</v>
      </c>
      <c r="EC385" s="269"/>
      <c r="ED385" s="269"/>
      <c r="EE385" s="269" t="s">
        <v>451</v>
      </c>
      <c r="EF385" s="269"/>
      <c r="EG385" s="269"/>
      <c r="EH385" s="269" t="s">
        <v>457</v>
      </c>
      <c r="EI385" s="269" t="s">
        <v>6910</v>
      </c>
      <c r="EJ385" s="269">
        <v>10</v>
      </c>
      <c r="EK385" s="269" t="s">
        <v>451</v>
      </c>
      <c r="EL385" s="269"/>
      <c r="EM385" s="269"/>
      <c r="EN385" s="269"/>
      <c r="EO385" s="269"/>
      <c r="EP385" s="269"/>
      <c r="EQ385" s="269" t="s">
        <v>457</v>
      </c>
      <c r="ER385" s="269" t="s">
        <v>6966</v>
      </c>
      <c r="ES385" s="269" t="s">
        <v>7070</v>
      </c>
      <c r="ET385" s="269" t="s">
        <v>7189</v>
      </c>
      <c r="EU385" s="269"/>
      <c r="EV385" s="269" t="s">
        <v>7364</v>
      </c>
      <c r="EW385" s="269"/>
      <c r="EX385" s="269" t="s">
        <v>7512</v>
      </c>
      <c r="EY385" s="269">
        <v>3</v>
      </c>
      <c r="EZ385" s="269">
        <v>53</v>
      </c>
      <c r="FA385" s="269" t="s">
        <v>7755</v>
      </c>
      <c r="FB385" s="269" t="s">
        <v>7979</v>
      </c>
      <c r="FC385" s="269" t="s">
        <v>8228</v>
      </c>
      <c r="FD385" s="269" t="s">
        <v>8301</v>
      </c>
      <c r="FE385" s="269" t="s">
        <v>8343</v>
      </c>
      <c r="FF385" s="269" t="s">
        <v>8388</v>
      </c>
    </row>
    <row r="386" spans="5:162" ht="64" customHeight="1" x14ac:dyDescent="0.2">
      <c r="E386" s="1101" t="s">
        <v>8717</v>
      </c>
      <c r="F386" s="1101" t="s">
        <v>8688</v>
      </c>
      <c r="G386" s="847" t="s">
        <v>81</v>
      </c>
      <c r="H386" s="847" t="s">
        <v>169</v>
      </c>
      <c r="I386" s="834" t="s">
        <v>3699</v>
      </c>
      <c r="J386" s="269" t="s">
        <v>3912</v>
      </c>
      <c r="K386" s="269" t="s">
        <v>3979</v>
      </c>
      <c r="L386" s="269">
        <v>2017</v>
      </c>
      <c r="M386" s="870">
        <v>43951</v>
      </c>
      <c r="N386" s="870">
        <v>44561</v>
      </c>
      <c r="O386" s="269" t="s">
        <v>4389</v>
      </c>
      <c r="P386" s="269" t="s">
        <v>4582</v>
      </c>
      <c r="Q386" s="269" t="s">
        <v>4757</v>
      </c>
      <c r="R386" s="269" t="s">
        <v>4908</v>
      </c>
      <c r="S386" s="269" t="s">
        <v>5084</v>
      </c>
      <c r="T386" s="269" t="s">
        <v>5237</v>
      </c>
      <c r="U386" s="269"/>
      <c r="V386" s="269"/>
      <c r="W386" s="269"/>
      <c r="X386" s="269"/>
      <c r="Y386" s="269"/>
      <c r="Z386" s="269"/>
      <c r="AA386" s="269" t="s">
        <v>5596</v>
      </c>
      <c r="AB386" s="269" t="s">
        <v>5713</v>
      </c>
      <c r="AC386" s="269" t="s">
        <v>5819</v>
      </c>
      <c r="AD386" s="269" t="s">
        <v>465</v>
      </c>
      <c r="AE386" s="871">
        <v>26.310087219</v>
      </c>
      <c r="AF386" s="850">
        <f t="shared" si="42"/>
        <v>26.310087219</v>
      </c>
      <c r="AG386" s="850">
        <f t="shared" si="43"/>
        <v>0</v>
      </c>
      <c r="AH386" s="269"/>
      <c r="AI386" s="269"/>
      <c r="AJ386" s="269"/>
      <c r="AK386" s="269">
        <v>26.310087219</v>
      </c>
      <c r="AL386" s="224">
        <v>1</v>
      </c>
      <c r="AM386" s="224">
        <v>5.1094492880585712E-3</v>
      </c>
      <c r="AN386" s="269">
        <v>0</v>
      </c>
      <c r="AO386" s="269">
        <v>0</v>
      </c>
      <c r="AP386" s="269">
        <v>0</v>
      </c>
      <c r="AQ386" s="269">
        <v>0</v>
      </c>
      <c r="AR386" s="269">
        <v>0</v>
      </c>
      <c r="AS386" s="269">
        <v>0</v>
      </c>
      <c r="AT386" s="269"/>
      <c r="AU386" s="269"/>
      <c r="AV386" s="269"/>
      <c r="AW386" s="269"/>
      <c r="AX386" s="269"/>
      <c r="AY386" s="269" t="s">
        <v>457</v>
      </c>
      <c r="AZ386" s="269" t="s">
        <v>6063</v>
      </c>
      <c r="BA386" s="269"/>
      <c r="BB386" s="269"/>
      <c r="BC386" s="269">
        <v>86.114900000000006</v>
      </c>
      <c r="BD386" s="269">
        <v>1.4880019712182781E-2</v>
      </c>
      <c r="BE386" s="269">
        <v>13</v>
      </c>
      <c r="BF386" s="269">
        <v>13</v>
      </c>
      <c r="BG386" s="269">
        <v>13</v>
      </c>
      <c r="BH386" s="269"/>
      <c r="BI386" s="269"/>
      <c r="BJ386" s="269"/>
      <c r="BK386" s="269"/>
      <c r="BL386" s="269"/>
      <c r="BM386" s="269"/>
      <c r="BN386" s="269"/>
      <c r="BO386" s="269"/>
      <c r="BP386" s="269">
        <v>2</v>
      </c>
      <c r="BQ386" s="269">
        <v>5</v>
      </c>
      <c r="BR386" s="269">
        <v>1</v>
      </c>
      <c r="BS386" s="269">
        <v>5</v>
      </c>
      <c r="BT386" s="269"/>
      <c r="BU386" s="269"/>
      <c r="BV386" s="269"/>
      <c r="BW386" s="269"/>
      <c r="BX386" s="269"/>
      <c r="BY386" s="269"/>
      <c r="BZ386" s="269"/>
      <c r="CA386" s="269"/>
      <c r="CB386" s="269"/>
      <c r="CC386" s="269">
        <v>13</v>
      </c>
      <c r="CD386" s="855">
        <f t="shared" si="40"/>
        <v>13</v>
      </c>
      <c r="CE386" s="855">
        <f t="shared" si="41"/>
        <v>0</v>
      </c>
      <c r="CF386" s="269">
        <v>6.4859999999999998</v>
      </c>
      <c r="CG386" s="269" t="s">
        <v>6247</v>
      </c>
      <c r="CH386" s="269"/>
      <c r="CI386" s="269">
        <v>0.17906244823587875</v>
      </c>
      <c r="CJ386" s="269">
        <v>36.222000000000001</v>
      </c>
      <c r="CK386" s="269" t="s">
        <v>6401</v>
      </c>
      <c r="CL386" s="269" t="s">
        <v>451</v>
      </c>
      <c r="CM386" s="269"/>
      <c r="CN386" s="269"/>
      <c r="CO386" s="269"/>
      <c r="CP386" s="269"/>
      <c r="CQ386" s="269">
        <v>4</v>
      </c>
      <c r="CR386" s="269" t="s">
        <v>457</v>
      </c>
      <c r="CS386" s="269" t="s">
        <v>862</v>
      </c>
      <c r="CT386" s="269">
        <v>271</v>
      </c>
      <c r="CU386" s="269" t="s">
        <v>457</v>
      </c>
      <c r="CV386" s="269" t="s">
        <v>6606</v>
      </c>
      <c r="CW386" s="269">
        <v>33</v>
      </c>
      <c r="CX386" s="269" t="s">
        <v>451</v>
      </c>
      <c r="CY386" s="269"/>
      <c r="CZ386" s="269"/>
      <c r="DA386" s="269" t="s">
        <v>451</v>
      </c>
      <c r="DB386" s="269"/>
      <c r="DC386" s="269"/>
      <c r="DD386" s="269" t="s">
        <v>457</v>
      </c>
      <c r="DE386" s="269"/>
      <c r="DF386" s="269"/>
      <c r="DG386" s="269" t="s">
        <v>451</v>
      </c>
      <c r="DH386" s="269"/>
      <c r="DI386" s="269"/>
      <c r="DJ386" s="269" t="s">
        <v>451</v>
      </c>
      <c r="DK386" s="269"/>
      <c r="DL386" s="269"/>
      <c r="DM386" s="269"/>
      <c r="DN386" s="269"/>
      <c r="DO386" s="269"/>
      <c r="DP386" s="269" t="s">
        <v>457</v>
      </c>
      <c r="DQ386" s="269" t="s">
        <v>6550</v>
      </c>
      <c r="DR386" s="269">
        <v>175</v>
      </c>
      <c r="DS386" s="269" t="s">
        <v>457</v>
      </c>
      <c r="DT386" s="269" t="s">
        <v>862</v>
      </c>
      <c r="DU386" s="269">
        <v>40</v>
      </c>
      <c r="DV386" s="269" t="s">
        <v>451</v>
      </c>
      <c r="DW386" s="269"/>
      <c r="DX386" s="269"/>
      <c r="DY386" s="269" t="s">
        <v>451</v>
      </c>
      <c r="DZ386" s="269"/>
      <c r="EA386" s="269"/>
      <c r="EB386" s="269" t="s">
        <v>451</v>
      </c>
      <c r="EC386" s="269"/>
      <c r="ED386" s="269"/>
      <c r="EE386" s="269" t="s">
        <v>451</v>
      </c>
      <c r="EF386" s="269"/>
      <c r="EG386" s="269"/>
      <c r="EH386" s="269" t="s">
        <v>457</v>
      </c>
      <c r="EI386" s="269" t="s">
        <v>862</v>
      </c>
      <c r="EJ386" s="269">
        <v>12</v>
      </c>
      <c r="EK386" s="269"/>
      <c r="EL386" s="269"/>
      <c r="EM386" s="269"/>
      <c r="EN386" s="269"/>
      <c r="EO386" s="269"/>
      <c r="EP386" s="269"/>
      <c r="EQ386" s="269" t="s">
        <v>451</v>
      </c>
      <c r="ER386" s="269"/>
      <c r="ES386" s="269" t="s">
        <v>7071</v>
      </c>
      <c r="ET386" s="269" t="s">
        <v>7190</v>
      </c>
      <c r="EU386" s="269" t="s">
        <v>7238</v>
      </c>
      <c r="EV386" s="269" t="s">
        <v>7365</v>
      </c>
      <c r="EW386" s="269"/>
      <c r="EX386" s="269" t="s">
        <v>7513</v>
      </c>
      <c r="EY386" s="269"/>
      <c r="EZ386" s="269">
        <v>15</v>
      </c>
      <c r="FA386" s="269" t="s">
        <v>7756</v>
      </c>
      <c r="FB386" s="269" t="s">
        <v>7980</v>
      </c>
      <c r="FC386" s="269" t="s">
        <v>8229</v>
      </c>
      <c r="FD386" s="269" t="s">
        <v>8302</v>
      </c>
      <c r="FE386" s="269" t="s">
        <v>8344</v>
      </c>
      <c r="FF386" s="269" t="s">
        <v>8389</v>
      </c>
    </row>
    <row r="387" spans="5:162" ht="64" customHeight="1" x14ac:dyDescent="0.2">
      <c r="E387" s="1101" t="s">
        <v>8723</v>
      </c>
      <c r="F387" s="1101" t="s">
        <v>8688</v>
      </c>
      <c r="G387" s="847" t="s">
        <v>81</v>
      </c>
      <c r="H387" s="847" t="s">
        <v>169</v>
      </c>
      <c r="I387" s="847" t="s">
        <v>3700</v>
      </c>
      <c r="J387" s="269" t="s">
        <v>1402</v>
      </c>
      <c r="K387" s="269"/>
      <c r="L387" s="269">
        <v>2018</v>
      </c>
      <c r="M387" s="870">
        <v>44137</v>
      </c>
      <c r="N387" s="870">
        <v>44561</v>
      </c>
      <c r="O387" s="269" t="s">
        <v>4390</v>
      </c>
      <c r="P387" s="269" t="s">
        <v>4583</v>
      </c>
      <c r="Q387" s="269" t="s">
        <v>4758</v>
      </c>
      <c r="R387" s="269" t="s">
        <v>4909</v>
      </c>
      <c r="S387" s="269" t="s">
        <v>5085</v>
      </c>
      <c r="T387" s="269" t="s">
        <v>5238</v>
      </c>
      <c r="U387" s="269" t="s">
        <v>451</v>
      </c>
      <c r="V387" s="269"/>
      <c r="W387" s="269"/>
      <c r="X387" s="269"/>
      <c r="Y387" s="269"/>
      <c r="Z387" s="269"/>
      <c r="AA387" s="269" t="s">
        <v>5597</v>
      </c>
      <c r="AB387" s="269" t="s">
        <v>5597</v>
      </c>
      <c r="AC387" s="269" t="s">
        <v>5820</v>
      </c>
      <c r="AD387" s="269" t="s">
        <v>5597</v>
      </c>
      <c r="AE387" s="871">
        <v>6.6401854</v>
      </c>
      <c r="AF387" s="850">
        <f t="shared" si="42"/>
        <v>6.6401854000000009</v>
      </c>
      <c r="AG387" s="850">
        <f t="shared" si="43"/>
        <v>0</v>
      </c>
      <c r="AH387" s="269"/>
      <c r="AI387" s="269"/>
      <c r="AJ387" s="269"/>
      <c r="AK387" s="269">
        <v>6.5618846000000008</v>
      </c>
      <c r="AL387" s="224">
        <v>1</v>
      </c>
      <c r="AM387" s="224">
        <v>0</v>
      </c>
      <c r="AN387" s="269">
        <v>0</v>
      </c>
      <c r="AO387" s="269">
        <v>7.8300800000000004E-2</v>
      </c>
      <c r="AP387" s="269">
        <v>0</v>
      </c>
      <c r="AQ387" s="269">
        <v>0</v>
      </c>
      <c r="AR387" s="269">
        <v>0</v>
      </c>
      <c r="AS387" s="269">
        <v>0</v>
      </c>
      <c r="AT387" s="269"/>
      <c r="AU387" s="269"/>
      <c r="AV387" s="269"/>
      <c r="AW387" s="269"/>
      <c r="AX387" s="269"/>
      <c r="AY387" s="269" t="s">
        <v>457</v>
      </c>
      <c r="AZ387" s="269" t="s">
        <v>6064</v>
      </c>
      <c r="BA387" s="269" t="s">
        <v>4909</v>
      </c>
      <c r="BB387" s="269">
        <v>6.8737800000000002E-2</v>
      </c>
      <c r="BC387" s="269">
        <v>5.8109999999999999</v>
      </c>
      <c r="BD387" s="269"/>
      <c r="BE387" s="269">
        <v>34</v>
      </c>
      <c r="BF387" s="269">
        <v>18</v>
      </c>
      <c r="BG387" s="269">
        <v>4</v>
      </c>
      <c r="BH387" s="269">
        <v>0</v>
      </c>
      <c r="BI387" s="269">
        <v>1</v>
      </c>
      <c r="BJ387" s="269">
        <v>0</v>
      </c>
      <c r="BK387" s="269">
        <v>0</v>
      </c>
      <c r="BL387" s="269">
        <v>0</v>
      </c>
      <c r="BM387" s="269">
        <v>0</v>
      </c>
      <c r="BN387" s="269">
        <v>0</v>
      </c>
      <c r="BO387" s="269">
        <v>0</v>
      </c>
      <c r="BP387" s="269">
        <v>0</v>
      </c>
      <c r="BQ387" s="269">
        <v>0</v>
      </c>
      <c r="BR387" s="269">
        <v>0</v>
      </c>
      <c r="BS387" s="269">
        <v>3</v>
      </c>
      <c r="BT387" s="269">
        <v>0</v>
      </c>
      <c r="BU387" s="269">
        <v>0</v>
      </c>
      <c r="BV387" s="269">
        <v>0</v>
      </c>
      <c r="BW387" s="269">
        <v>0</v>
      </c>
      <c r="BX387" s="269">
        <v>0</v>
      </c>
      <c r="BY387" s="269">
        <v>0</v>
      </c>
      <c r="BZ387" s="269">
        <v>0</v>
      </c>
      <c r="CA387" s="269">
        <v>0</v>
      </c>
      <c r="CB387" s="269">
        <v>0</v>
      </c>
      <c r="CC387" s="269">
        <v>4</v>
      </c>
      <c r="CD387" s="855">
        <f t="shared" si="40"/>
        <v>4</v>
      </c>
      <c r="CE387" s="855">
        <f t="shared" si="41"/>
        <v>0</v>
      </c>
      <c r="CF387" s="269">
        <v>10.911</v>
      </c>
      <c r="CG387" s="269" t="s">
        <v>6248</v>
      </c>
      <c r="CH387" s="269"/>
      <c r="CI387" s="269">
        <v>0</v>
      </c>
      <c r="CJ387" s="269">
        <v>30.57</v>
      </c>
      <c r="CK387" s="269" t="s">
        <v>6402</v>
      </c>
      <c r="CL387" s="269" t="s">
        <v>451</v>
      </c>
      <c r="CM387" s="269"/>
      <c r="CN387" s="269"/>
      <c r="CO387" s="269">
        <v>0</v>
      </c>
      <c r="CP387" s="269">
        <v>96</v>
      </c>
      <c r="CQ387" s="269">
        <v>23</v>
      </c>
      <c r="CR387" s="269" t="s">
        <v>451</v>
      </c>
      <c r="CS387" s="269"/>
      <c r="CT387" s="269"/>
      <c r="CU387" s="269" t="s">
        <v>451</v>
      </c>
      <c r="CV387" s="269"/>
      <c r="CW387" s="269"/>
      <c r="CX387" s="269" t="s">
        <v>451</v>
      </c>
      <c r="CY387" s="269"/>
      <c r="CZ387" s="269"/>
      <c r="DA387" s="269" t="s">
        <v>451</v>
      </c>
      <c r="DB387" s="269"/>
      <c r="DC387" s="269"/>
      <c r="DD387" s="269" t="s">
        <v>451</v>
      </c>
      <c r="DE387" s="269"/>
      <c r="DF387" s="269"/>
      <c r="DG387" s="269" t="s">
        <v>451</v>
      </c>
      <c r="DH387" s="269"/>
      <c r="DI387" s="269"/>
      <c r="DJ387" s="269" t="s">
        <v>451</v>
      </c>
      <c r="DK387" s="269"/>
      <c r="DL387" s="269"/>
      <c r="DM387" s="269" t="s">
        <v>6706</v>
      </c>
      <c r="DN387" s="269" t="s">
        <v>6730</v>
      </c>
      <c r="DO387" s="269">
        <v>11</v>
      </c>
      <c r="DP387" s="269" t="s">
        <v>451</v>
      </c>
      <c r="DQ387" s="269"/>
      <c r="DR387" s="269">
        <v>101</v>
      </c>
      <c r="DS387" s="269" t="s">
        <v>451</v>
      </c>
      <c r="DT387" s="269"/>
      <c r="DU387" s="269">
        <v>10</v>
      </c>
      <c r="DV387" s="269" t="s">
        <v>451</v>
      </c>
      <c r="DW387" s="269"/>
      <c r="DX387" s="269">
        <v>0</v>
      </c>
      <c r="DY387" s="269" t="s">
        <v>451</v>
      </c>
      <c r="DZ387" s="269"/>
      <c r="EA387" s="269">
        <v>0</v>
      </c>
      <c r="EB387" s="269" t="s">
        <v>451</v>
      </c>
      <c r="EC387" s="269"/>
      <c r="ED387" s="269">
        <v>0</v>
      </c>
      <c r="EE387" s="269"/>
      <c r="EF387" s="269"/>
      <c r="EG387" s="269">
        <v>0</v>
      </c>
      <c r="EH387" s="269" t="s">
        <v>457</v>
      </c>
      <c r="EI387" s="269" t="s">
        <v>6911</v>
      </c>
      <c r="EJ387" s="269">
        <v>58</v>
      </c>
      <c r="EK387" s="269" t="s">
        <v>451</v>
      </c>
      <c r="EL387" s="269"/>
      <c r="EM387" s="269">
        <v>0</v>
      </c>
      <c r="EN387" s="269"/>
      <c r="EO387" s="269"/>
      <c r="EP387" s="269"/>
      <c r="EQ387" s="269" t="s">
        <v>451</v>
      </c>
      <c r="ER387" s="269"/>
      <c r="ES387" s="269" t="s">
        <v>7072</v>
      </c>
      <c r="ET387" s="269" t="s">
        <v>7191</v>
      </c>
      <c r="EU387" s="269"/>
      <c r="EV387" s="269" t="s">
        <v>7366</v>
      </c>
      <c r="EW387" s="269" t="s">
        <v>995</v>
      </c>
      <c r="EX387" s="269" t="s">
        <v>451</v>
      </c>
      <c r="EY387" s="269">
        <v>4</v>
      </c>
      <c r="EZ387" s="269">
        <v>25</v>
      </c>
      <c r="FA387" s="269" t="s">
        <v>7757</v>
      </c>
      <c r="FB387" s="269" t="s">
        <v>7981</v>
      </c>
      <c r="FC387" s="269" t="s">
        <v>8230</v>
      </c>
      <c r="FD387" s="269" t="s">
        <v>8303</v>
      </c>
      <c r="FE387" s="269" t="s">
        <v>8345</v>
      </c>
      <c r="FF387" s="269" t="s">
        <v>8390</v>
      </c>
    </row>
    <row r="388" spans="5:162" ht="64" customHeight="1" x14ac:dyDescent="0.2">
      <c r="E388" s="1101" t="s">
        <v>8717</v>
      </c>
      <c r="F388" s="1101" t="s">
        <v>8688</v>
      </c>
      <c r="G388" s="847" t="s">
        <v>81</v>
      </c>
      <c r="H388" s="847" t="s">
        <v>169</v>
      </c>
      <c r="I388" s="834" t="s">
        <v>3701</v>
      </c>
      <c r="J388" s="269" t="s">
        <v>1402</v>
      </c>
      <c r="K388" s="269" t="s">
        <v>1412</v>
      </c>
      <c r="L388" s="269">
        <v>2018</v>
      </c>
      <c r="M388" s="870">
        <v>44137</v>
      </c>
      <c r="N388" s="870">
        <v>44561</v>
      </c>
      <c r="O388" s="269" t="s">
        <v>4391</v>
      </c>
      <c r="P388" s="269" t="s">
        <v>4584</v>
      </c>
      <c r="Q388" s="269" t="s">
        <v>4759</v>
      </c>
      <c r="R388" s="269" t="s">
        <v>4584</v>
      </c>
      <c r="S388" s="269" t="s">
        <v>451</v>
      </c>
      <c r="T388" s="269"/>
      <c r="U388" s="269" t="s">
        <v>451</v>
      </c>
      <c r="V388" s="269"/>
      <c r="W388" s="269"/>
      <c r="X388" s="269"/>
      <c r="Y388" s="269"/>
      <c r="Z388" s="269"/>
      <c r="AA388" s="269" t="s">
        <v>5597</v>
      </c>
      <c r="AB388" s="269" t="s">
        <v>5714</v>
      </c>
      <c r="AC388" s="269" t="s">
        <v>5821</v>
      </c>
      <c r="AD388" s="269" t="s">
        <v>5714</v>
      </c>
      <c r="AE388" s="871">
        <v>5.8695608000000004</v>
      </c>
      <c r="AF388" s="850">
        <f t="shared" si="42"/>
        <v>5.8695608000000004</v>
      </c>
      <c r="AG388" s="850">
        <f t="shared" si="43"/>
        <v>0</v>
      </c>
      <c r="AH388" s="269"/>
      <c r="AI388" s="269"/>
      <c r="AJ388" s="269"/>
      <c r="AK388" s="269">
        <v>5.7912600000000003</v>
      </c>
      <c r="AL388" s="224">
        <v>1</v>
      </c>
      <c r="AM388" s="224">
        <v>2.4674131066923042E-2</v>
      </c>
      <c r="AN388" s="269"/>
      <c r="AO388" s="269">
        <v>7.8300800000000004E-2</v>
      </c>
      <c r="AP388" s="269">
        <v>1.3520511943860232E-2</v>
      </c>
      <c r="AQ388" s="269"/>
      <c r="AR388" s="269"/>
      <c r="AS388" s="269"/>
      <c r="AT388" s="269"/>
      <c r="AU388" s="269"/>
      <c r="AV388" s="269"/>
      <c r="AW388" s="269"/>
      <c r="AX388" s="269"/>
      <c r="AY388" s="269" t="s">
        <v>457</v>
      </c>
      <c r="AZ388" s="269" t="s">
        <v>6064</v>
      </c>
      <c r="BA388" s="269" t="s">
        <v>4584</v>
      </c>
      <c r="BB388" s="269">
        <v>3.3604000000000002E-2</v>
      </c>
      <c r="BC388" s="269">
        <v>5</v>
      </c>
      <c r="BD388" s="269">
        <v>3.5529999999999999E-2</v>
      </c>
      <c r="BE388" s="269">
        <v>1</v>
      </c>
      <c r="BF388" s="269">
        <v>1</v>
      </c>
      <c r="BG388" s="269">
        <v>1</v>
      </c>
      <c r="BH388" s="269"/>
      <c r="BI388" s="269"/>
      <c r="BJ388" s="269"/>
      <c r="BK388" s="269"/>
      <c r="BL388" s="269"/>
      <c r="BM388" s="269"/>
      <c r="BN388" s="269"/>
      <c r="BO388" s="269"/>
      <c r="BP388" s="269"/>
      <c r="BQ388" s="269"/>
      <c r="BR388" s="269"/>
      <c r="BS388" s="269">
        <v>1</v>
      </c>
      <c r="BT388" s="269"/>
      <c r="BU388" s="269"/>
      <c r="BV388" s="269"/>
      <c r="BW388" s="269"/>
      <c r="BX388" s="269"/>
      <c r="BY388" s="269"/>
      <c r="BZ388" s="269"/>
      <c r="CA388" s="269"/>
      <c r="CB388" s="269"/>
      <c r="CC388" s="269">
        <v>1</v>
      </c>
      <c r="CD388" s="855">
        <f t="shared" si="40"/>
        <v>1</v>
      </c>
      <c r="CE388" s="855">
        <f t="shared" si="41"/>
        <v>0</v>
      </c>
      <c r="CF388" s="269">
        <v>5</v>
      </c>
      <c r="CG388" s="269" t="s">
        <v>6248</v>
      </c>
      <c r="CH388" s="269"/>
      <c r="CI388" s="269">
        <v>45.028818443804035</v>
      </c>
      <c r="CJ388" s="269">
        <v>11.103999999999999</v>
      </c>
      <c r="CK388" s="269" t="s">
        <v>6403</v>
      </c>
      <c r="CL388" s="269" t="s">
        <v>451</v>
      </c>
      <c r="CM388" s="269"/>
      <c r="CN388" s="269"/>
      <c r="CO388" s="269"/>
      <c r="CP388" s="269">
        <v>15</v>
      </c>
      <c r="CQ388" s="269">
        <v>5</v>
      </c>
      <c r="CR388" s="269" t="s">
        <v>451</v>
      </c>
      <c r="CS388" s="269"/>
      <c r="CT388" s="269"/>
      <c r="CU388" s="269" t="s">
        <v>457</v>
      </c>
      <c r="CV388" s="269" t="s">
        <v>6607</v>
      </c>
      <c r="CW388" s="269">
        <v>30</v>
      </c>
      <c r="CX388" s="269" t="s">
        <v>451</v>
      </c>
      <c r="CY388" s="269"/>
      <c r="CZ388" s="269"/>
      <c r="DA388" s="269" t="s">
        <v>451</v>
      </c>
      <c r="DB388" s="269"/>
      <c r="DC388" s="269"/>
      <c r="DD388" s="269" t="s">
        <v>451</v>
      </c>
      <c r="DE388" s="269"/>
      <c r="DF388" s="269"/>
      <c r="DG388" s="269" t="s">
        <v>451</v>
      </c>
      <c r="DH388" s="269"/>
      <c r="DI388" s="269"/>
      <c r="DJ388" s="269" t="s">
        <v>451</v>
      </c>
      <c r="DK388" s="269"/>
      <c r="DL388" s="269"/>
      <c r="DM388" s="269" t="s">
        <v>6707</v>
      </c>
      <c r="DN388" s="269" t="s">
        <v>6731</v>
      </c>
      <c r="DO388" s="269">
        <v>1</v>
      </c>
      <c r="DP388" s="269" t="s">
        <v>6745</v>
      </c>
      <c r="DQ388" s="269" t="s">
        <v>6763</v>
      </c>
      <c r="DR388" s="269">
        <v>101</v>
      </c>
      <c r="DS388" s="269" t="s">
        <v>451</v>
      </c>
      <c r="DT388" s="269"/>
      <c r="DU388" s="269"/>
      <c r="DV388" s="269" t="s">
        <v>451</v>
      </c>
      <c r="DW388" s="269"/>
      <c r="DX388" s="269"/>
      <c r="DY388" s="269" t="s">
        <v>451</v>
      </c>
      <c r="DZ388" s="269"/>
      <c r="EA388" s="269"/>
      <c r="EB388" s="269" t="s">
        <v>451</v>
      </c>
      <c r="EC388" s="269"/>
      <c r="ED388" s="269"/>
      <c r="EE388" s="269"/>
      <c r="EF388" s="269"/>
      <c r="EG388" s="269"/>
      <c r="EH388" s="269" t="s">
        <v>457</v>
      </c>
      <c r="EI388" s="269" t="s">
        <v>6912</v>
      </c>
      <c r="EJ388" s="269">
        <v>12</v>
      </c>
      <c r="EK388" s="269" t="s">
        <v>451</v>
      </c>
      <c r="EL388" s="269"/>
      <c r="EM388" s="269"/>
      <c r="EN388" s="269"/>
      <c r="EO388" s="269"/>
      <c r="EP388" s="269"/>
      <c r="EQ388" s="269" t="s">
        <v>451</v>
      </c>
      <c r="ER388" s="269"/>
      <c r="ES388" s="269" t="s">
        <v>4584</v>
      </c>
      <c r="ET388" s="269" t="s">
        <v>7191</v>
      </c>
      <c r="EU388" s="269"/>
      <c r="EV388" s="269" t="s">
        <v>7367</v>
      </c>
      <c r="EW388" s="269" t="s">
        <v>995</v>
      </c>
      <c r="EX388" s="269" t="s">
        <v>451</v>
      </c>
      <c r="EY388" s="269"/>
      <c r="EZ388" s="269"/>
      <c r="FA388" s="269" t="s">
        <v>7757</v>
      </c>
      <c r="FB388" s="269" t="s">
        <v>7981</v>
      </c>
      <c r="FC388" s="269" t="s">
        <v>8230</v>
      </c>
      <c r="FD388" s="269" t="s">
        <v>8303</v>
      </c>
      <c r="FE388" s="269" t="s">
        <v>8345</v>
      </c>
      <c r="FF388" s="269" t="s">
        <v>8390</v>
      </c>
    </row>
    <row r="389" spans="5:162" ht="64" customHeight="1" x14ac:dyDescent="0.2">
      <c r="E389" s="1101" t="s">
        <v>8723</v>
      </c>
      <c r="F389" s="1101" t="s">
        <v>8688</v>
      </c>
      <c r="G389" s="847" t="s">
        <v>81</v>
      </c>
      <c r="H389" s="847" t="s">
        <v>169</v>
      </c>
      <c r="I389" s="834" t="s">
        <v>3702</v>
      </c>
      <c r="J389" s="269" t="s">
        <v>689</v>
      </c>
      <c r="K389" s="269" t="s">
        <v>1412</v>
      </c>
      <c r="L389" s="269">
        <v>2021</v>
      </c>
      <c r="M389" s="870">
        <v>44197</v>
      </c>
      <c r="N389" s="870">
        <v>44530</v>
      </c>
      <c r="O389" s="269"/>
      <c r="P389" s="269"/>
      <c r="Q389" s="269" t="s">
        <v>4760</v>
      </c>
      <c r="R389" s="269" t="s">
        <v>4910</v>
      </c>
      <c r="S389" s="269" t="s">
        <v>5086</v>
      </c>
      <c r="T389" s="269" t="s">
        <v>5239</v>
      </c>
      <c r="U389" s="269"/>
      <c r="V389" s="269"/>
      <c r="W389" s="269"/>
      <c r="X389" s="269"/>
      <c r="Y389" s="269"/>
      <c r="Z389" s="269"/>
      <c r="AA389" s="269" t="s">
        <v>5598</v>
      </c>
      <c r="AB389" s="269" t="s">
        <v>5598</v>
      </c>
      <c r="AC389" s="269" t="s">
        <v>5822</v>
      </c>
      <c r="AD389" s="269" t="s">
        <v>5598</v>
      </c>
      <c r="AE389" s="871">
        <v>0.44032559999999998</v>
      </c>
      <c r="AF389" s="850">
        <f t="shared" si="42"/>
        <v>0.44032559999999998</v>
      </c>
      <c r="AG389" s="850">
        <f t="shared" si="43"/>
        <v>0</v>
      </c>
      <c r="AH389" s="269"/>
      <c r="AI389" s="269"/>
      <c r="AJ389" s="269"/>
      <c r="AK389" s="269">
        <v>0.44032559999999998</v>
      </c>
      <c r="AL389" s="224">
        <v>1</v>
      </c>
      <c r="AM389" s="224">
        <v>5.4496193453448614E-3</v>
      </c>
      <c r="AN389" s="269"/>
      <c r="AO389" s="269">
        <v>0</v>
      </c>
      <c r="AP389" s="269">
        <v>0</v>
      </c>
      <c r="AQ389" s="269">
        <v>0</v>
      </c>
      <c r="AR389" s="269">
        <v>0</v>
      </c>
      <c r="AS389" s="269">
        <v>0</v>
      </c>
      <c r="AT389" s="269"/>
      <c r="AU389" s="269"/>
      <c r="AV389" s="269"/>
      <c r="AW389" s="269"/>
      <c r="AX389" s="269"/>
      <c r="AY389" s="269" t="s">
        <v>457</v>
      </c>
      <c r="AZ389" s="269" t="s">
        <v>6065</v>
      </c>
      <c r="BA389" s="269" t="s">
        <v>4910</v>
      </c>
      <c r="BB389" s="269">
        <v>3.1432799999999997E-2</v>
      </c>
      <c r="BC389" s="269">
        <v>0</v>
      </c>
      <c r="BD389" s="269">
        <v>0</v>
      </c>
      <c r="BE389" s="269">
        <v>1</v>
      </c>
      <c r="BF389" s="269">
        <v>1</v>
      </c>
      <c r="BG389" s="269">
        <v>1</v>
      </c>
      <c r="BH389" s="269"/>
      <c r="BI389" s="269"/>
      <c r="BJ389" s="269"/>
      <c r="BK389" s="269"/>
      <c r="BL389" s="269"/>
      <c r="BM389" s="269"/>
      <c r="BN389" s="269"/>
      <c r="BO389" s="269"/>
      <c r="BP389" s="269"/>
      <c r="BQ389" s="269"/>
      <c r="BR389" s="269"/>
      <c r="BS389" s="269">
        <v>1</v>
      </c>
      <c r="BT389" s="269"/>
      <c r="BU389" s="269"/>
      <c r="BV389" s="269"/>
      <c r="BW389" s="269"/>
      <c r="BX389" s="269"/>
      <c r="BY389" s="269"/>
      <c r="BZ389" s="269"/>
      <c r="CA389" s="269"/>
      <c r="CB389" s="269"/>
      <c r="CC389" s="269">
        <v>1</v>
      </c>
      <c r="CD389" s="855">
        <f t="shared" si="40"/>
        <v>1</v>
      </c>
      <c r="CE389" s="855">
        <f t="shared" si="41"/>
        <v>0</v>
      </c>
      <c r="CF389" s="269">
        <v>2.6</v>
      </c>
      <c r="CG389" s="269" t="s">
        <v>6249</v>
      </c>
      <c r="CH389" s="269"/>
      <c r="CI389" s="269">
        <v>92.724679029957215</v>
      </c>
      <c r="CJ389" s="269">
        <v>2.8039999999999998</v>
      </c>
      <c r="CK389" s="269" t="s">
        <v>6404</v>
      </c>
      <c r="CL389" s="269" t="s">
        <v>451</v>
      </c>
      <c r="CM389" s="269"/>
      <c r="CN389" s="269"/>
      <c r="CO389" s="269"/>
      <c r="CP389" s="269">
        <v>13</v>
      </c>
      <c r="CQ389" s="269">
        <v>2</v>
      </c>
      <c r="CR389" s="269" t="s">
        <v>457</v>
      </c>
      <c r="CS389" s="269" t="s">
        <v>6516</v>
      </c>
      <c r="CT389" s="269">
        <v>29</v>
      </c>
      <c r="CU389" s="269" t="s">
        <v>457</v>
      </c>
      <c r="CV389" s="269" t="s">
        <v>463</v>
      </c>
      <c r="CW389" s="269">
        <v>19</v>
      </c>
      <c r="CX389" s="269" t="s">
        <v>451</v>
      </c>
      <c r="CY389" s="269"/>
      <c r="CZ389" s="269"/>
      <c r="DA389" s="269" t="s">
        <v>451</v>
      </c>
      <c r="DB389" s="269"/>
      <c r="DC389" s="269"/>
      <c r="DD389" s="269" t="s">
        <v>451</v>
      </c>
      <c r="DE389" s="269"/>
      <c r="DF389" s="269"/>
      <c r="DG389" s="269" t="s">
        <v>451</v>
      </c>
      <c r="DH389" s="269"/>
      <c r="DI389" s="269"/>
      <c r="DJ389" s="269" t="s">
        <v>451</v>
      </c>
      <c r="DK389" s="269"/>
      <c r="DL389" s="269"/>
      <c r="DM389" s="269" t="s">
        <v>6707</v>
      </c>
      <c r="DN389" s="269" t="s">
        <v>6731</v>
      </c>
      <c r="DO389" s="269">
        <v>1</v>
      </c>
      <c r="DP389" s="269" t="s">
        <v>451</v>
      </c>
      <c r="DQ389" s="269"/>
      <c r="DR389" s="269"/>
      <c r="DS389" s="269" t="s">
        <v>451</v>
      </c>
      <c r="DT389" s="269"/>
      <c r="DU389" s="269"/>
      <c r="DV389" s="269" t="s">
        <v>451</v>
      </c>
      <c r="DW389" s="269"/>
      <c r="DX389" s="269"/>
      <c r="DY389" s="269" t="s">
        <v>451</v>
      </c>
      <c r="DZ389" s="269"/>
      <c r="EA389" s="269"/>
      <c r="EB389" s="269" t="s">
        <v>451</v>
      </c>
      <c r="EC389" s="269"/>
      <c r="ED389" s="269"/>
      <c r="EE389" s="269" t="s">
        <v>451</v>
      </c>
      <c r="EF389" s="269"/>
      <c r="EG389" s="269"/>
      <c r="EH389" s="269" t="s">
        <v>451</v>
      </c>
      <c r="EI389" s="269" t="s">
        <v>6913</v>
      </c>
      <c r="EJ389" s="269">
        <v>7</v>
      </c>
      <c r="EK389" s="269" t="s">
        <v>451</v>
      </c>
      <c r="EL389" s="269"/>
      <c r="EM389" s="269"/>
      <c r="EN389" s="269"/>
      <c r="EO389" s="269"/>
      <c r="EP389" s="269"/>
      <c r="EQ389" s="269" t="s">
        <v>451</v>
      </c>
      <c r="ER389" s="269"/>
      <c r="ES389" s="269" t="s">
        <v>7073</v>
      </c>
      <c r="ET389" s="269" t="s">
        <v>7192</v>
      </c>
      <c r="EU389" s="269" t="s">
        <v>7239</v>
      </c>
      <c r="EV389" s="269" t="s">
        <v>7368</v>
      </c>
      <c r="EW389" s="269"/>
      <c r="EX389" s="269" t="s">
        <v>451</v>
      </c>
      <c r="EY389" s="269"/>
      <c r="EZ389" s="269"/>
      <c r="FA389" s="269" t="s">
        <v>7758</v>
      </c>
      <c r="FB389" s="269" t="s">
        <v>7982</v>
      </c>
      <c r="FC389" s="269" t="s">
        <v>8231</v>
      </c>
      <c r="FD389" s="269" t="s">
        <v>7758</v>
      </c>
      <c r="FE389" s="269" t="s">
        <v>7982</v>
      </c>
      <c r="FF389" s="269" t="s">
        <v>8231</v>
      </c>
    </row>
    <row r="390" spans="5:162" ht="64" customHeight="1" x14ac:dyDescent="0.2">
      <c r="E390" s="1101" t="s">
        <v>8717</v>
      </c>
      <c r="F390" s="1101" t="s">
        <v>8688</v>
      </c>
      <c r="G390" s="847" t="s">
        <v>81</v>
      </c>
      <c r="H390" s="847" t="s">
        <v>169</v>
      </c>
      <c r="I390" s="847" t="s">
        <v>3703</v>
      </c>
      <c r="J390" s="269" t="s">
        <v>1780</v>
      </c>
      <c r="K390" s="269" t="s">
        <v>1412</v>
      </c>
      <c r="L390" s="269">
        <v>2019</v>
      </c>
      <c r="M390" s="870" t="s">
        <v>4109</v>
      </c>
      <c r="N390" s="870" t="s">
        <v>4198</v>
      </c>
      <c r="O390" s="269" t="s">
        <v>4392</v>
      </c>
      <c r="P390" s="269" t="s">
        <v>4585</v>
      </c>
      <c r="Q390" s="269" t="s">
        <v>4761</v>
      </c>
      <c r="R390" s="269" t="s">
        <v>4911</v>
      </c>
      <c r="S390" s="269"/>
      <c r="T390" s="269"/>
      <c r="U390" s="269"/>
      <c r="V390" s="269"/>
      <c r="W390" s="269"/>
      <c r="X390" s="269"/>
      <c r="Y390" s="269"/>
      <c r="Z390" s="269"/>
      <c r="AA390" s="269" t="s">
        <v>5599</v>
      </c>
      <c r="AB390" s="269" t="s">
        <v>5599</v>
      </c>
      <c r="AC390" s="269" t="s">
        <v>5823</v>
      </c>
      <c r="AD390" s="269" t="s">
        <v>5599</v>
      </c>
      <c r="AE390" s="871">
        <v>0.14399999999999999</v>
      </c>
      <c r="AF390" s="850">
        <f t="shared" si="42"/>
        <v>0.14399999999999999</v>
      </c>
      <c r="AG390" s="850">
        <f t="shared" si="43"/>
        <v>0</v>
      </c>
      <c r="AH390" s="269"/>
      <c r="AI390" s="269"/>
      <c r="AJ390" s="269"/>
      <c r="AK390" s="269">
        <v>0.14399999999999999</v>
      </c>
      <c r="AL390" s="224">
        <v>1</v>
      </c>
      <c r="AM390" s="224">
        <v>1</v>
      </c>
      <c r="AN390" s="269">
        <v>0</v>
      </c>
      <c r="AO390" s="269">
        <v>0</v>
      </c>
      <c r="AP390" s="269">
        <v>0</v>
      </c>
      <c r="AQ390" s="269">
        <v>0</v>
      </c>
      <c r="AR390" s="269">
        <v>0</v>
      </c>
      <c r="AS390" s="269">
        <v>0</v>
      </c>
      <c r="AT390" s="269"/>
      <c r="AU390" s="269"/>
      <c r="AV390" s="269"/>
      <c r="AW390" s="269"/>
      <c r="AX390" s="269"/>
      <c r="AY390" s="269" t="s">
        <v>457</v>
      </c>
      <c r="AZ390" s="269" t="s">
        <v>6066</v>
      </c>
      <c r="BA390" s="269" t="s">
        <v>4585</v>
      </c>
      <c r="BB390" s="269">
        <v>0</v>
      </c>
      <c r="BC390" s="269">
        <v>0.2</v>
      </c>
      <c r="BD390" s="269">
        <v>1</v>
      </c>
      <c r="BE390" s="269">
        <v>1</v>
      </c>
      <c r="BF390" s="269">
        <v>1</v>
      </c>
      <c r="BG390" s="269">
        <v>1</v>
      </c>
      <c r="BH390" s="269"/>
      <c r="BI390" s="269"/>
      <c r="BJ390" s="269"/>
      <c r="BK390" s="269"/>
      <c r="BL390" s="269"/>
      <c r="BM390" s="269"/>
      <c r="BN390" s="269"/>
      <c r="BO390" s="269"/>
      <c r="BP390" s="269"/>
      <c r="BQ390" s="269"/>
      <c r="BR390" s="269"/>
      <c r="BS390" s="269">
        <v>1</v>
      </c>
      <c r="BT390" s="269"/>
      <c r="BU390" s="269"/>
      <c r="BV390" s="269"/>
      <c r="BW390" s="269"/>
      <c r="BX390" s="269"/>
      <c r="BY390" s="269"/>
      <c r="BZ390" s="269"/>
      <c r="CA390" s="269"/>
      <c r="CB390" s="269"/>
      <c r="CC390" s="269">
        <v>1</v>
      </c>
      <c r="CD390" s="855">
        <f t="shared" si="40"/>
        <v>1</v>
      </c>
      <c r="CE390" s="855">
        <f t="shared" si="41"/>
        <v>0</v>
      </c>
      <c r="CF390" s="269">
        <v>0.6</v>
      </c>
      <c r="CG390" s="269" t="s">
        <v>6248</v>
      </c>
      <c r="CH390" s="269"/>
      <c r="CI390" s="269">
        <v>94.191522762951337</v>
      </c>
      <c r="CJ390" s="269">
        <v>0.63700000000000001</v>
      </c>
      <c r="CK390" s="269"/>
      <c r="CL390" s="269" t="s">
        <v>451</v>
      </c>
      <c r="CM390" s="269"/>
      <c r="CN390" s="269"/>
      <c r="CO390" s="269"/>
      <c r="CP390" s="269">
        <v>10</v>
      </c>
      <c r="CQ390" s="269">
        <v>2</v>
      </c>
      <c r="CR390" s="269" t="s">
        <v>451</v>
      </c>
      <c r="CS390" s="269"/>
      <c r="CT390" s="269"/>
      <c r="CU390" s="269" t="s">
        <v>457</v>
      </c>
      <c r="CV390" s="269" t="s">
        <v>6608</v>
      </c>
      <c r="CW390" s="269">
        <v>10</v>
      </c>
      <c r="CX390" s="269" t="s">
        <v>451</v>
      </c>
      <c r="CY390" s="269"/>
      <c r="CZ390" s="269"/>
      <c r="DA390" s="269" t="s">
        <v>451</v>
      </c>
      <c r="DB390" s="269"/>
      <c r="DC390" s="269"/>
      <c r="DD390" s="269" t="s">
        <v>451</v>
      </c>
      <c r="DE390" s="269"/>
      <c r="DF390" s="269"/>
      <c r="DG390" s="269" t="s">
        <v>451</v>
      </c>
      <c r="DH390" s="269"/>
      <c r="DI390" s="269"/>
      <c r="DJ390" s="269" t="s">
        <v>451</v>
      </c>
      <c r="DK390" s="269"/>
      <c r="DL390" s="269"/>
      <c r="DM390" s="269" t="s">
        <v>6707</v>
      </c>
      <c r="DN390" s="269" t="s">
        <v>6731</v>
      </c>
      <c r="DO390" s="269">
        <v>1</v>
      </c>
      <c r="DP390" s="269" t="s">
        <v>451</v>
      </c>
      <c r="DQ390" s="269"/>
      <c r="DR390" s="269"/>
      <c r="DS390" s="269" t="s">
        <v>457</v>
      </c>
      <c r="DT390" s="269" t="s">
        <v>6608</v>
      </c>
      <c r="DU390" s="269">
        <v>10</v>
      </c>
      <c r="DV390" s="269" t="s">
        <v>451</v>
      </c>
      <c r="DW390" s="269"/>
      <c r="DX390" s="269"/>
      <c r="DY390" s="269" t="s">
        <v>451</v>
      </c>
      <c r="DZ390" s="269"/>
      <c r="EA390" s="269"/>
      <c r="EB390" s="269" t="s">
        <v>451</v>
      </c>
      <c r="EC390" s="269"/>
      <c r="ED390" s="269"/>
      <c r="EE390" s="269" t="s">
        <v>451</v>
      </c>
      <c r="EF390" s="269"/>
      <c r="EG390" s="269"/>
      <c r="EH390" s="269" t="s">
        <v>457</v>
      </c>
      <c r="EI390" s="269" t="s">
        <v>6914</v>
      </c>
      <c r="EJ390" s="269">
        <v>6</v>
      </c>
      <c r="EK390" s="269"/>
      <c r="EL390" s="269"/>
      <c r="EM390" s="269"/>
      <c r="EN390" s="269"/>
      <c r="EO390" s="269"/>
      <c r="EP390" s="269"/>
      <c r="EQ390" s="269" t="s">
        <v>451</v>
      </c>
      <c r="ER390" s="269"/>
      <c r="ES390" s="269" t="s">
        <v>7074</v>
      </c>
      <c r="ET390" s="269" t="s">
        <v>7193</v>
      </c>
      <c r="EU390" s="269"/>
      <c r="EV390" s="269" t="s">
        <v>7369</v>
      </c>
      <c r="EW390" s="269"/>
      <c r="EX390" s="269"/>
      <c r="EY390" s="269"/>
      <c r="EZ390" s="269"/>
      <c r="FA390" s="269" t="s">
        <v>7759</v>
      </c>
      <c r="FB390" s="269" t="s">
        <v>7983</v>
      </c>
      <c r="FC390" s="269" t="s">
        <v>8232</v>
      </c>
      <c r="FD390" s="269" t="s">
        <v>8304</v>
      </c>
      <c r="FE390" s="269" t="s">
        <v>7983</v>
      </c>
      <c r="FF390" s="269" t="s">
        <v>8391</v>
      </c>
    </row>
    <row r="391" spans="5:162" ht="64" customHeight="1" x14ac:dyDescent="0.2">
      <c r="E391" s="1101" t="s">
        <v>8717</v>
      </c>
      <c r="F391" s="1101" t="s">
        <v>8688</v>
      </c>
      <c r="G391" s="847" t="s">
        <v>81</v>
      </c>
      <c r="H391" s="847" t="s">
        <v>169</v>
      </c>
      <c r="I391" s="833" t="s">
        <v>3704</v>
      </c>
      <c r="J391" s="269" t="s">
        <v>1780</v>
      </c>
      <c r="K391" s="269" t="s">
        <v>3980</v>
      </c>
      <c r="L391" s="269">
        <v>2019</v>
      </c>
      <c r="M391" s="870">
        <v>44197</v>
      </c>
      <c r="N391" s="870">
        <v>44561</v>
      </c>
      <c r="O391" s="269"/>
      <c r="P391" s="269"/>
      <c r="Q391" s="269" t="s">
        <v>4762</v>
      </c>
      <c r="R391" s="269" t="s">
        <v>4912</v>
      </c>
      <c r="S391" s="269" t="s">
        <v>5087</v>
      </c>
      <c r="T391" s="269" t="s">
        <v>5240</v>
      </c>
      <c r="U391" s="269" t="s">
        <v>5321</v>
      </c>
      <c r="V391" s="269"/>
      <c r="W391" s="269"/>
      <c r="X391" s="269"/>
      <c r="Y391" s="269"/>
      <c r="Z391" s="269"/>
      <c r="AA391" s="269" t="s">
        <v>5600</v>
      </c>
      <c r="AB391" s="269" t="s">
        <v>5600</v>
      </c>
      <c r="AC391" s="269" t="s">
        <v>5824</v>
      </c>
      <c r="AD391" s="269" t="s">
        <v>5600</v>
      </c>
      <c r="AE391" s="871">
        <v>0.18629899999999999</v>
      </c>
      <c r="AF391" s="850">
        <f t="shared" si="42"/>
        <v>0.18629899999999999</v>
      </c>
      <c r="AG391" s="850">
        <f t="shared" si="43"/>
        <v>0</v>
      </c>
      <c r="AH391" s="269"/>
      <c r="AI391" s="269"/>
      <c r="AJ391" s="269"/>
      <c r="AK391" s="269">
        <v>0.18629899999999999</v>
      </c>
      <c r="AL391" s="224">
        <v>1</v>
      </c>
      <c r="AM391" s="224">
        <v>2.7850597156873435E-3</v>
      </c>
      <c r="AN391" s="269">
        <v>0</v>
      </c>
      <c r="AO391" s="269">
        <v>0</v>
      </c>
      <c r="AP391" s="269">
        <v>0</v>
      </c>
      <c r="AQ391" s="269">
        <v>0</v>
      </c>
      <c r="AR391" s="269">
        <v>0</v>
      </c>
      <c r="AS391" s="269">
        <v>0</v>
      </c>
      <c r="AT391" s="269"/>
      <c r="AU391" s="269"/>
      <c r="AV391" s="269"/>
      <c r="AW391" s="269"/>
      <c r="AX391" s="269"/>
      <c r="AY391" s="269" t="s">
        <v>457</v>
      </c>
      <c r="AZ391" s="269" t="s">
        <v>6067</v>
      </c>
      <c r="BA391" s="269"/>
      <c r="BB391" s="269">
        <v>3.7009999999999999E-3</v>
      </c>
      <c r="BC391" s="269">
        <v>0</v>
      </c>
      <c r="BD391" s="269">
        <v>0</v>
      </c>
      <c r="BE391" s="269">
        <v>31</v>
      </c>
      <c r="BF391" s="269">
        <v>15</v>
      </c>
      <c r="BG391" s="269">
        <v>1</v>
      </c>
      <c r="BH391" s="269">
        <v>0</v>
      </c>
      <c r="BI391" s="269">
        <v>1</v>
      </c>
      <c r="BJ391" s="269">
        <v>0</v>
      </c>
      <c r="BK391" s="269">
        <v>0</v>
      </c>
      <c r="BL391" s="269">
        <v>0</v>
      </c>
      <c r="BM391" s="269">
        <v>0</v>
      </c>
      <c r="BN391" s="269">
        <v>0</v>
      </c>
      <c r="BO391" s="269">
        <v>0</v>
      </c>
      <c r="BP391" s="269">
        <v>0</v>
      </c>
      <c r="BQ391" s="269">
        <v>0</v>
      </c>
      <c r="BR391" s="269">
        <v>0</v>
      </c>
      <c r="BS391" s="269">
        <v>0</v>
      </c>
      <c r="BT391" s="269">
        <v>0</v>
      </c>
      <c r="BU391" s="269">
        <v>0</v>
      </c>
      <c r="BV391" s="269">
        <v>0</v>
      </c>
      <c r="BW391" s="269">
        <v>0</v>
      </c>
      <c r="BX391" s="269">
        <v>0</v>
      </c>
      <c r="BY391" s="269">
        <v>0</v>
      </c>
      <c r="BZ391" s="269">
        <v>0</v>
      </c>
      <c r="CA391" s="269">
        <v>0</v>
      </c>
      <c r="CB391" s="269">
        <v>0</v>
      </c>
      <c r="CC391" s="269">
        <v>1</v>
      </c>
      <c r="CD391" s="855">
        <f t="shared" si="40"/>
        <v>1</v>
      </c>
      <c r="CE391" s="855">
        <f t="shared" si="41"/>
        <v>0</v>
      </c>
      <c r="CF391" s="269">
        <v>2.7109999999999999</v>
      </c>
      <c r="CG391" s="269" t="s">
        <v>6250</v>
      </c>
      <c r="CH391" s="269" t="s">
        <v>6280</v>
      </c>
      <c r="CI391" s="269">
        <v>99.999999999999986</v>
      </c>
      <c r="CJ391" s="269">
        <v>2.7109999999999999</v>
      </c>
      <c r="CK391" s="269" t="s">
        <v>6405</v>
      </c>
      <c r="CL391" s="269" t="s">
        <v>451</v>
      </c>
      <c r="CM391" s="269"/>
      <c r="CN391" s="269"/>
      <c r="CO391" s="269"/>
      <c r="CP391" s="269">
        <v>6</v>
      </c>
      <c r="CQ391" s="269">
        <v>2</v>
      </c>
      <c r="CR391" s="269" t="s">
        <v>457</v>
      </c>
      <c r="CS391" s="269" t="s">
        <v>6517</v>
      </c>
      <c r="CT391" s="269">
        <v>597</v>
      </c>
      <c r="CU391" s="269" t="s">
        <v>6529</v>
      </c>
      <c r="CV391" s="269"/>
      <c r="CW391" s="269">
        <v>30</v>
      </c>
      <c r="CX391" s="269" t="s">
        <v>451</v>
      </c>
      <c r="CY391" s="269"/>
      <c r="CZ391" s="269"/>
      <c r="DA391" s="269" t="s">
        <v>451</v>
      </c>
      <c r="DB391" s="269"/>
      <c r="DC391" s="269"/>
      <c r="DD391" s="269" t="s">
        <v>451</v>
      </c>
      <c r="DE391" s="269"/>
      <c r="DF391" s="269"/>
      <c r="DG391" s="269" t="s">
        <v>451</v>
      </c>
      <c r="DH391" s="269"/>
      <c r="DI391" s="269"/>
      <c r="DJ391" s="269" t="s">
        <v>451</v>
      </c>
      <c r="DK391" s="269"/>
      <c r="DL391" s="269"/>
      <c r="DM391" s="269" t="s">
        <v>457</v>
      </c>
      <c r="DN391" s="269" t="s">
        <v>6732</v>
      </c>
      <c r="DO391" s="269">
        <v>8</v>
      </c>
      <c r="DP391" s="269" t="s">
        <v>451</v>
      </c>
      <c r="DQ391" s="269"/>
      <c r="DR391" s="269"/>
      <c r="DS391" s="269" t="s">
        <v>451</v>
      </c>
      <c r="DT391" s="269"/>
      <c r="DU391" s="269"/>
      <c r="DV391" s="269" t="s">
        <v>451</v>
      </c>
      <c r="DW391" s="269"/>
      <c r="DX391" s="269"/>
      <c r="DY391" s="269" t="s">
        <v>451</v>
      </c>
      <c r="DZ391" s="269"/>
      <c r="EA391" s="269"/>
      <c r="EB391" s="269" t="s">
        <v>451</v>
      </c>
      <c r="EC391" s="269"/>
      <c r="ED391" s="269"/>
      <c r="EE391" s="269" t="s">
        <v>451</v>
      </c>
      <c r="EF391" s="269"/>
      <c r="EG391" s="269"/>
      <c r="EH391" s="269" t="s">
        <v>457</v>
      </c>
      <c r="EI391" s="269" t="s">
        <v>1557</v>
      </c>
      <c r="EJ391" s="269">
        <v>5</v>
      </c>
      <c r="EK391" s="269" t="s">
        <v>451</v>
      </c>
      <c r="EL391" s="269"/>
      <c r="EM391" s="269"/>
      <c r="EN391" s="269"/>
      <c r="EO391" s="269"/>
      <c r="EP391" s="269"/>
      <c r="EQ391" s="269" t="s">
        <v>451</v>
      </c>
      <c r="ER391" s="269"/>
      <c r="ES391" s="269" t="s">
        <v>7075</v>
      </c>
      <c r="ET391" s="269" t="s">
        <v>7194</v>
      </c>
      <c r="EU391" s="269"/>
      <c r="EV391" s="269"/>
      <c r="EW391" s="269" t="s">
        <v>7419</v>
      </c>
      <c r="EX391" s="269" t="s">
        <v>7514</v>
      </c>
      <c r="EY391" s="269">
        <v>4</v>
      </c>
      <c r="EZ391" s="269">
        <v>25</v>
      </c>
      <c r="FA391" s="269" t="s">
        <v>7760</v>
      </c>
      <c r="FB391" s="269" t="s">
        <v>7984</v>
      </c>
      <c r="FC391" s="269" t="s">
        <v>8233</v>
      </c>
      <c r="FD391" s="269" t="s">
        <v>8305</v>
      </c>
      <c r="FE391" s="269" t="s">
        <v>8346</v>
      </c>
      <c r="FF391" s="269" t="s">
        <v>8233</v>
      </c>
    </row>
    <row r="392" spans="5:162" ht="64" customHeight="1" x14ac:dyDescent="0.2">
      <c r="E392" s="1101" t="s">
        <v>8732</v>
      </c>
      <c r="F392" s="1101" t="s">
        <v>8688</v>
      </c>
      <c r="G392" s="847" t="s">
        <v>81</v>
      </c>
      <c r="H392" s="847" t="s">
        <v>169</v>
      </c>
      <c r="I392" s="847" t="s">
        <v>3705</v>
      </c>
      <c r="J392" s="269" t="s">
        <v>3816</v>
      </c>
      <c r="K392" s="269" t="s">
        <v>3981</v>
      </c>
      <c r="L392" s="269">
        <v>2019</v>
      </c>
      <c r="M392" s="870">
        <v>44067</v>
      </c>
      <c r="N392" s="870" t="s">
        <v>852</v>
      </c>
      <c r="O392" s="269" t="s">
        <v>4393</v>
      </c>
      <c r="P392" s="269" t="s">
        <v>4586</v>
      </c>
      <c r="Q392" s="269"/>
      <c r="R392" s="269"/>
      <c r="S392" s="269" t="s">
        <v>5088</v>
      </c>
      <c r="T392" s="269" t="s">
        <v>5241</v>
      </c>
      <c r="U392" s="269" t="s">
        <v>5322</v>
      </c>
      <c r="V392" s="269" t="s">
        <v>5373</v>
      </c>
      <c r="W392" s="269"/>
      <c r="X392" s="269"/>
      <c r="Y392" s="269"/>
      <c r="Z392" s="269"/>
      <c r="AA392" s="269" t="s">
        <v>5601</v>
      </c>
      <c r="AB392" s="269" t="s">
        <v>5715</v>
      </c>
      <c r="AC392" s="269" t="s">
        <v>5825</v>
      </c>
      <c r="AD392" s="269" t="s">
        <v>5972</v>
      </c>
      <c r="AE392" s="871">
        <v>2.9539970000000002</v>
      </c>
      <c r="AF392" s="850">
        <f t="shared" si="42"/>
        <v>2.9539970000000002</v>
      </c>
      <c r="AG392" s="850">
        <f t="shared" si="43"/>
        <v>0</v>
      </c>
      <c r="AH392" s="269"/>
      <c r="AI392" s="269"/>
      <c r="AJ392" s="269"/>
      <c r="AK392" s="269">
        <v>2.764551</v>
      </c>
      <c r="AL392" s="224">
        <v>0.93586791049550822</v>
      </c>
      <c r="AM392" s="224">
        <v>2.0000000000000001E-4</v>
      </c>
      <c r="AN392" s="269">
        <v>0.189446</v>
      </c>
      <c r="AO392" s="269">
        <v>0</v>
      </c>
      <c r="AP392" s="269">
        <v>6.4132089504491702E-2</v>
      </c>
      <c r="AQ392" s="269">
        <v>0</v>
      </c>
      <c r="AR392" s="269">
        <v>0</v>
      </c>
      <c r="AS392" s="269">
        <v>0</v>
      </c>
      <c r="AT392" s="269"/>
      <c r="AU392" s="269"/>
      <c r="AV392" s="269"/>
      <c r="AW392" s="269"/>
      <c r="AX392" s="269"/>
      <c r="AY392" s="269" t="s">
        <v>457</v>
      </c>
      <c r="AZ392" s="269" t="s">
        <v>6068</v>
      </c>
      <c r="BA392" s="269" t="s">
        <v>451</v>
      </c>
      <c r="BB392" s="269">
        <v>0.52580000000000005</v>
      </c>
      <c r="BC392" s="269">
        <v>28.150289999999998</v>
      </c>
      <c r="BD392" s="269">
        <v>2.0999999999999999E-3</v>
      </c>
      <c r="BE392" s="269">
        <v>13</v>
      </c>
      <c r="BF392" s="269">
        <v>12</v>
      </c>
      <c r="BG392" s="269">
        <v>5</v>
      </c>
      <c r="BH392" s="269"/>
      <c r="BI392" s="269"/>
      <c r="BJ392" s="269"/>
      <c r="BK392" s="269"/>
      <c r="BL392" s="269"/>
      <c r="BM392" s="269"/>
      <c r="BN392" s="269"/>
      <c r="BO392" s="269"/>
      <c r="BP392" s="269"/>
      <c r="BQ392" s="269"/>
      <c r="BR392" s="269">
        <v>2</v>
      </c>
      <c r="BS392" s="269"/>
      <c r="BT392" s="269"/>
      <c r="BU392" s="269"/>
      <c r="BV392" s="269"/>
      <c r="BW392" s="269"/>
      <c r="BX392" s="269"/>
      <c r="BY392" s="269"/>
      <c r="BZ392" s="269"/>
      <c r="CA392" s="269">
        <v>3</v>
      </c>
      <c r="CB392" s="269"/>
      <c r="CC392" s="269">
        <v>5</v>
      </c>
      <c r="CD392" s="855">
        <f t="shared" ref="CD392:CD424" si="44">SUM(BH392:CB392)</f>
        <v>5</v>
      </c>
      <c r="CE392" s="855">
        <f t="shared" ref="CE392:CE424" si="45">CD392-CC392</f>
        <v>0</v>
      </c>
      <c r="CF392" s="269">
        <v>50.631999999999998</v>
      </c>
      <c r="CG392" s="269" t="s">
        <v>6251</v>
      </c>
      <c r="CH392" s="269" t="s">
        <v>451</v>
      </c>
      <c r="CI392" s="269">
        <v>0.40149076203314565</v>
      </c>
      <c r="CJ392" s="269">
        <v>126.11</v>
      </c>
      <c r="CK392" s="269" t="s">
        <v>6406</v>
      </c>
      <c r="CL392" s="269" t="s">
        <v>451</v>
      </c>
      <c r="CM392" s="269"/>
      <c r="CN392" s="269"/>
      <c r="CO392" s="269"/>
      <c r="CP392" s="269"/>
      <c r="CQ392" s="269">
        <v>3</v>
      </c>
      <c r="CR392" s="269" t="s">
        <v>489</v>
      </c>
      <c r="CS392" s="269" t="s">
        <v>6518</v>
      </c>
      <c r="CT392" s="269">
        <v>191</v>
      </c>
      <c r="CU392" s="269" t="s">
        <v>457</v>
      </c>
      <c r="CV392" s="269" t="s">
        <v>2505</v>
      </c>
      <c r="CW392" s="269">
        <v>129</v>
      </c>
      <c r="CX392" s="269" t="s">
        <v>451</v>
      </c>
      <c r="CY392" s="269"/>
      <c r="CZ392" s="269"/>
      <c r="DA392" s="269" t="s">
        <v>451</v>
      </c>
      <c r="DB392" s="269"/>
      <c r="DC392" s="269"/>
      <c r="DD392" s="269" t="s">
        <v>451</v>
      </c>
      <c r="DE392" s="269"/>
      <c r="DF392" s="269"/>
      <c r="DG392" s="269" t="s">
        <v>451</v>
      </c>
      <c r="DH392" s="269"/>
      <c r="DI392" s="269"/>
      <c r="DJ392" s="269" t="s">
        <v>451</v>
      </c>
      <c r="DK392" s="269"/>
      <c r="DL392" s="269"/>
      <c r="DM392" s="269" t="s">
        <v>6708</v>
      </c>
      <c r="DN392" s="269" t="s">
        <v>6733</v>
      </c>
      <c r="DO392" s="269">
        <v>13</v>
      </c>
      <c r="DP392" s="269" t="s">
        <v>457</v>
      </c>
      <c r="DQ392" s="269" t="s">
        <v>6764</v>
      </c>
      <c r="DR392" s="269">
        <v>14243</v>
      </c>
      <c r="DS392" s="269" t="s">
        <v>451</v>
      </c>
      <c r="DT392" s="269"/>
      <c r="DU392" s="269"/>
      <c r="DV392" s="269" t="s">
        <v>451</v>
      </c>
      <c r="DW392" s="269" t="s">
        <v>1412</v>
      </c>
      <c r="DX392" s="269"/>
      <c r="DY392" s="269" t="s">
        <v>451</v>
      </c>
      <c r="DZ392" s="269"/>
      <c r="EA392" s="269"/>
      <c r="EB392" s="269" t="s">
        <v>451</v>
      </c>
      <c r="EC392" s="269"/>
      <c r="ED392" s="269"/>
      <c r="EE392" s="269" t="s">
        <v>451</v>
      </c>
      <c r="EF392" s="269"/>
      <c r="EG392" s="269"/>
      <c r="EH392" s="269" t="s">
        <v>457</v>
      </c>
      <c r="EI392" s="269" t="s">
        <v>6915</v>
      </c>
      <c r="EJ392" s="269">
        <v>22</v>
      </c>
      <c r="EK392" s="269" t="s">
        <v>457</v>
      </c>
      <c r="EL392" s="269" t="s">
        <v>6942</v>
      </c>
      <c r="EM392" s="269">
        <v>8</v>
      </c>
      <c r="EN392" s="269"/>
      <c r="EO392" s="269"/>
      <c r="EP392" s="269"/>
      <c r="EQ392" s="269" t="s">
        <v>457</v>
      </c>
      <c r="ER392" s="269" t="s">
        <v>6967</v>
      </c>
      <c r="ES392" s="269" t="s">
        <v>7076</v>
      </c>
      <c r="ET392" s="269" t="s">
        <v>7195</v>
      </c>
      <c r="EU392" s="269" t="s">
        <v>7240</v>
      </c>
      <c r="EV392" s="269" t="s">
        <v>7370</v>
      </c>
      <c r="EW392" s="269" t="s">
        <v>7420</v>
      </c>
      <c r="EX392" s="269" t="s">
        <v>7515</v>
      </c>
      <c r="EY392" s="269">
        <v>1</v>
      </c>
      <c r="EZ392" s="269">
        <v>2800</v>
      </c>
      <c r="FA392" s="269" t="s">
        <v>7761</v>
      </c>
      <c r="FB392" s="269" t="s">
        <v>7985</v>
      </c>
      <c r="FC392" s="269" t="s">
        <v>8234</v>
      </c>
      <c r="FD392" s="269" t="s">
        <v>8306</v>
      </c>
      <c r="FE392" s="269" t="s">
        <v>7985</v>
      </c>
      <c r="FF392" s="269" t="s">
        <v>8234</v>
      </c>
    </row>
    <row r="393" spans="5:162" ht="56" customHeight="1" x14ac:dyDescent="0.2">
      <c r="E393" s="1101" t="s">
        <v>8717</v>
      </c>
      <c r="F393" s="1101" t="s">
        <v>8687</v>
      </c>
      <c r="G393" s="847" t="s">
        <v>82</v>
      </c>
      <c r="H393" s="847" t="s">
        <v>170</v>
      </c>
      <c r="I393" s="847"/>
      <c r="J393" s="834" t="s">
        <v>2519</v>
      </c>
      <c r="K393" s="834" t="s">
        <v>481</v>
      </c>
      <c r="L393" s="834"/>
      <c r="M393" s="849" t="s">
        <v>2496</v>
      </c>
      <c r="N393" s="849" t="s">
        <v>2497</v>
      </c>
      <c r="O393" s="834" t="s">
        <v>481</v>
      </c>
      <c r="P393" s="834"/>
      <c r="Q393" s="834" t="s">
        <v>481</v>
      </c>
      <c r="R393" s="834" t="s">
        <v>481</v>
      </c>
      <c r="S393" s="834" t="s">
        <v>2498</v>
      </c>
      <c r="T393" s="150" t="s">
        <v>2499</v>
      </c>
      <c r="U393" s="834" t="s">
        <v>2520</v>
      </c>
      <c r="V393" s="150" t="s">
        <v>2500</v>
      </c>
      <c r="W393" s="834" t="s">
        <v>481</v>
      </c>
      <c r="X393" s="834" t="s">
        <v>481</v>
      </c>
      <c r="Y393" s="834" t="s">
        <v>2521</v>
      </c>
      <c r="Z393" s="150" t="s">
        <v>2501</v>
      </c>
      <c r="AA393" s="834" t="s">
        <v>2502</v>
      </c>
      <c r="AB393" s="834" t="s">
        <v>2502</v>
      </c>
      <c r="AC393" s="834" t="s">
        <v>455</v>
      </c>
      <c r="AD393" s="834" t="s">
        <v>2503</v>
      </c>
      <c r="AE393" s="850">
        <f>SUM(AH393,AK393,AN393,AQ393,AT393)</f>
        <v>961.27813561000005</v>
      </c>
      <c r="AF393" s="850">
        <f t="shared" si="42"/>
        <v>961.27813561000005</v>
      </c>
      <c r="AG393" s="850">
        <f t="shared" si="43"/>
        <v>0</v>
      </c>
      <c r="AH393" s="850">
        <v>941.17651045000002</v>
      </c>
      <c r="AI393" s="225">
        <f>AH393/AE393</f>
        <v>0.97908864831587572</v>
      </c>
      <c r="AJ393" s="851">
        <v>3.7000000000000002E-3</v>
      </c>
      <c r="AK393" s="1046">
        <v>16.313004830000001</v>
      </c>
      <c r="AL393" s="225">
        <f>AK393/AE393</f>
        <v>1.6970119495798401E-2</v>
      </c>
      <c r="AM393" s="225"/>
      <c r="AN393" s="850">
        <v>1.9744203300000001</v>
      </c>
      <c r="AO393" s="850"/>
      <c r="AP393" s="851">
        <f>AN393/AE393</f>
        <v>2.0539532283724402E-3</v>
      </c>
      <c r="AQ393" s="850">
        <v>1.8142</v>
      </c>
      <c r="AR393" s="850"/>
      <c r="AS393" s="851">
        <f>AQ393/AE393</f>
        <v>1.8872789599534163E-3</v>
      </c>
      <c r="AT393" s="834"/>
      <c r="AU393" s="834" t="s">
        <v>481</v>
      </c>
      <c r="AV393" s="834" t="s">
        <v>481</v>
      </c>
      <c r="AW393" s="834" t="s">
        <v>481</v>
      </c>
      <c r="AX393" s="834" t="s">
        <v>481</v>
      </c>
      <c r="AY393" s="834" t="s">
        <v>489</v>
      </c>
      <c r="AZ393" s="834" t="s">
        <v>2522</v>
      </c>
      <c r="BA393" s="834" t="s">
        <v>481</v>
      </c>
      <c r="BB393" s="866" t="s">
        <v>481</v>
      </c>
      <c r="BC393" s="857">
        <v>1500</v>
      </c>
      <c r="BD393" s="851">
        <v>5.7999999999999996E-3</v>
      </c>
      <c r="BE393" s="853">
        <v>771</v>
      </c>
      <c r="BF393" s="853">
        <v>697</v>
      </c>
      <c r="BG393" s="853">
        <v>503</v>
      </c>
      <c r="BH393" s="853">
        <v>12</v>
      </c>
      <c r="BI393" s="853">
        <v>105</v>
      </c>
      <c r="BJ393" s="853">
        <v>16</v>
      </c>
      <c r="BK393" s="853">
        <v>3</v>
      </c>
      <c r="BL393" s="853">
        <v>0</v>
      </c>
      <c r="BM393" s="853">
        <v>8</v>
      </c>
      <c r="BN393" s="853">
        <v>107</v>
      </c>
      <c r="BO393" s="853">
        <v>40</v>
      </c>
      <c r="BP393" s="853">
        <v>29</v>
      </c>
      <c r="BQ393" s="853">
        <v>19</v>
      </c>
      <c r="BR393" s="853">
        <v>20</v>
      </c>
      <c r="BS393" s="853">
        <v>32</v>
      </c>
      <c r="BT393" s="853">
        <v>2</v>
      </c>
      <c r="BU393" s="853">
        <v>9</v>
      </c>
      <c r="BV393" s="853">
        <v>1</v>
      </c>
      <c r="BW393" s="853">
        <v>52</v>
      </c>
      <c r="BX393" s="853">
        <v>0</v>
      </c>
      <c r="BY393" s="853">
        <v>6</v>
      </c>
      <c r="BZ393" s="853">
        <v>6</v>
      </c>
      <c r="CA393" s="853">
        <v>0</v>
      </c>
      <c r="CB393" s="853">
        <v>12</v>
      </c>
      <c r="CC393" s="854">
        <f>SUM(BH393:CB393)</f>
        <v>479</v>
      </c>
      <c r="CD393" s="855">
        <f t="shared" si="44"/>
        <v>479</v>
      </c>
      <c r="CE393" s="855">
        <f t="shared" si="45"/>
        <v>0</v>
      </c>
      <c r="CF393" s="857">
        <v>1116.1189999999999</v>
      </c>
      <c r="CG393" s="834" t="s">
        <v>2523</v>
      </c>
      <c r="CH393" s="834" t="s">
        <v>481</v>
      </c>
      <c r="CI393" s="225">
        <f>CF393/CJ393</f>
        <v>0.3241883810027274</v>
      </c>
      <c r="CJ393" s="857">
        <v>3442.81</v>
      </c>
      <c r="CK393" s="150" t="s">
        <v>2504</v>
      </c>
      <c r="CL393" s="834" t="s">
        <v>451</v>
      </c>
      <c r="CM393" s="834" t="s">
        <v>481</v>
      </c>
      <c r="CN393" s="834" t="s">
        <v>481</v>
      </c>
      <c r="CO393" s="834" t="s">
        <v>481</v>
      </c>
      <c r="CP393" s="834" t="s">
        <v>481</v>
      </c>
      <c r="CQ393" s="834">
        <v>6</v>
      </c>
      <c r="CR393" s="834" t="s">
        <v>489</v>
      </c>
      <c r="CS393" s="834" t="s">
        <v>2505</v>
      </c>
      <c r="CT393" s="853">
        <v>8865</v>
      </c>
      <c r="CU393" s="834" t="s">
        <v>489</v>
      </c>
      <c r="CV393" s="834" t="s">
        <v>1554</v>
      </c>
      <c r="CW393" s="853">
        <v>23422</v>
      </c>
      <c r="CX393" s="853" t="s">
        <v>489</v>
      </c>
      <c r="CY393" s="853" t="s">
        <v>2524</v>
      </c>
      <c r="CZ393" s="853">
        <v>1443</v>
      </c>
      <c r="DA393" s="853" t="s">
        <v>492</v>
      </c>
      <c r="DB393" s="853" t="s">
        <v>481</v>
      </c>
      <c r="DC393" s="853">
        <v>0</v>
      </c>
      <c r="DD393" s="834" t="s">
        <v>492</v>
      </c>
      <c r="DE393" s="834" t="s">
        <v>481</v>
      </c>
      <c r="DF393" s="834">
        <v>0</v>
      </c>
      <c r="DG393" s="834" t="s">
        <v>489</v>
      </c>
      <c r="DH393" s="834" t="s">
        <v>2525</v>
      </c>
      <c r="DI393" s="853">
        <v>115</v>
      </c>
      <c r="DJ393" s="834" t="s">
        <v>481</v>
      </c>
      <c r="DK393" s="834" t="s">
        <v>481</v>
      </c>
      <c r="DL393" s="853">
        <v>0</v>
      </c>
      <c r="DM393" s="834" t="s">
        <v>481</v>
      </c>
      <c r="DN393" s="834" t="s">
        <v>481</v>
      </c>
      <c r="DO393" s="834">
        <v>0</v>
      </c>
      <c r="DP393" s="834" t="s">
        <v>489</v>
      </c>
      <c r="DQ393" s="834" t="s">
        <v>2506</v>
      </c>
      <c r="DR393" s="853">
        <v>34090</v>
      </c>
      <c r="DS393" s="834" t="s">
        <v>2507</v>
      </c>
      <c r="DT393" s="834" t="s">
        <v>481</v>
      </c>
      <c r="DU393" s="853">
        <v>0</v>
      </c>
      <c r="DV393" s="834" t="s">
        <v>2507</v>
      </c>
      <c r="DW393" s="853" t="s">
        <v>481</v>
      </c>
      <c r="DX393" s="853">
        <v>0</v>
      </c>
      <c r="DY393" s="834" t="s">
        <v>492</v>
      </c>
      <c r="DZ393" s="834" t="s">
        <v>481</v>
      </c>
      <c r="EA393" s="853" t="s">
        <v>481</v>
      </c>
      <c r="EB393" s="834" t="s">
        <v>492</v>
      </c>
      <c r="EC393" s="834" t="s">
        <v>481</v>
      </c>
      <c r="ED393" s="853">
        <v>0</v>
      </c>
      <c r="EE393" s="834" t="s">
        <v>492</v>
      </c>
      <c r="EF393" s="834" t="s">
        <v>481</v>
      </c>
      <c r="EG393" s="853">
        <v>0</v>
      </c>
      <c r="EH393" s="853" t="s">
        <v>489</v>
      </c>
      <c r="EI393" s="853" t="s">
        <v>2508</v>
      </c>
      <c r="EJ393" s="853">
        <v>368</v>
      </c>
      <c r="EK393" s="834" t="s">
        <v>492</v>
      </c>
      <c r="EL393" s="834" t="s">
        <v>481</v>
      </c>
      <c r="EM393" s="853" t="s">
        <v>481</v>
      </c>
      <c r="EN393" s="863">
        <v>1</v>
      </c>
      <c r="EO393" s="834" t="s">
        <v>481</v>
      </c>
      <c r="EP393" s="853">
        <v>43</v>
      </c>
      <c r="EQ393" s="834" t="s">
        <v>457</v>
      </c>
      <c r="ER393" s="834" t="s">
        <v>2506</v>
      </c>
      <c r="ES393" s="834" t="s">
        <v>2509</v>
      </c>
      <c r="ET393" s="150" t="s">
        <v>2526</v>
      </c>
      <c r="EU393" s="834" t="s">
        <v>481</v>
      </c>
      <c r="EV393" s="834" t="s">
        <v>2510</v>
      </c>
      <c r="EW393" s="834" t="s">
        <v>481</v>
      </c>
      <c r="EX393" s="834" t="s">
        <v>2527</v>
      </c>
      <c r="EY393" s="834" t="s">
        <v>2511</v>
      </c>
      <c r="EZ393" s="834" t="s">
        <v>2512</v>
      </c>
      <c r="FA393" s="834" t="s">
        <v>2513</v>
      </c>
      <c r="FB393" s="852" t="s">
        <v>2514</v>
      </c>
      <c r="FC393" s="150" t="s">
        <v>2515</v>
      </c>
      <c r="FD393" s="834" t="s">
        <v>2516</v>
      </c>
      <c r="FE393" s="958" t="s">
        <v>2517</v>
      </c>
      <c r="FF393" s="150" t="s">
        <v>2518</v>
      </c>
    </row>
    <row r="394" spans="5:162" ht="64" customHeight="1" x14ac:dyDescent="0.2">
      <c r="E394" s="1101" t="s">
        <v>8717</v>
      </c>
      <c r="F394" s="1101" t="s">
        <v>8688</v>
      </c>
      <c r="G394" s="847" t="s">
        <v>82</v>
      </c>
      <c r="H394" s="847" t="s">
        <v>170</v>
      </c>
      <c r="I394" s="834" t="s">
        <v>3706</v>
      </c>
      <c r="J394" s="280" t="s">
        <v>3913</v>
      </c>
      <c r="K394" s="280" t="s">
        <v>1412</v>
      </c>
      <c r="L394" s="280">
        <v>2021</v>
      </c>
      <c r="M394" s="868" t="s">
        <v>583</v>
      </c>
      <c r="N394" s="868" t="s">
        <v>4182</v>
      </c>
      <c r="O394" s="280" t="s">
        <v>4394</v>
      </c>
      <c r="P394" s="280" t="s">
        <v>4587</v>
      </c>
      <c r="Q394" s="280"/>
      <c r="R394" s="280"/>
      <c r="S394" s="280" t="s">
        <v>5089</v>
      </c>
      <c r="T394" s="280" t="s">
        <v>5242</v>
      </c>
      <c r="U394" s="280"/>
      <c r="V394" s="280"/>
      <c r="W394" s="280"/>
      <c r="X394" s="280"/>
      <c r="Y394" s="280"/>
      <c r="Z394" s="280"/>
      <c r="AA394" s="280" t="s">
        <v>5602</v>
      </c>
      <c r="AB394" s="280" t="s">
        <v>5716</v>
      </c>
      <c r="AC394" s="280" t="s">
        <v>671</v>
      </c>
      <c r="AD394" s="280" t="s">
        <v>5973</v>
      </c>
      <c r="AE394" s="861">
        <v>6.98</v>
      </c>
      <c r="AF394" s="850">
        <f t="shared" ref="AF394:AF424" si="46">AH394+AK394+AN394+AO394+AQ394+AR394+AT394</f>
        <v>6.98</v>
      </c>
      <c r="AG394" s="850">
        <f t="shared" ref="AG394:AG424" si="47">AF394-AE394</f>
        <v>0</v>
      </c>
      <c r="AH394" s="280"/>
      <c r="AI394" s="280"/>
      <c r="AJ394" s="280"/>
      <c r="AK394" s="280">
        <v>6.98</v>
      </c>
      <c r="AL394" s="869">
        <v>1</v>
      </c>
      <c r="AM394" s="869">
        <v>4.0000000000000002E-4</v>
      </c>
      <c r="AN394" s="280">
        <v>0</v>
      </c>
      <c r="AO394" s="280">
        <v>0</v>
      </c>
      <c r="AP394" s="869">
        <v>0</v>
      </c>
      <c r="AQ394" s="280">
        <v>0</v>
      </c>
      <c r="AR394" s="280">
        <v>0</v>
      </c>
      <c r="AS394" s="869">
        <v>0</v>
      </c>
      <c r="AT394" s="869"/>
      <c r="AU394" s="869"/>
      <c r="AV394" s="869"/>
      <c r="AW394" s="869"/>
      <c r="AX394" s="869"/>
      <c r="AY394" s="280" t="s">
        <v>451</v>
      </c>
      <c r="AZ394" s="280"/>
      <c r="BA394" s="280"/>
      <c r="BB394" s="280"/>
      <c r="BC394" s="280">
        <v>0</v>
      </c>
      <c r="BD394" s="869">
        <v>0</v>
      </c>
      <c r="BE394" s="280">
        <v>75</v>
      </c>
      <c r="BF394" s="280">
        <v>9</v>
      </c>
      <c r="BG394" s="280">
        <v>1</v>
      </c>
      <c r="BH394" s="280"/>
      <c r="BI394" s="280"/>
      <c r="BJ394" s="280"/>
      <c r="BK394" s="280"/>
      <c r="BL394" s="280"/>
      <c r="BM394" s="280"/>
      <c r="BN394" s="280">
        <v>1</v>
      </c>
      <c r="BO394" s="280"/>
      <c r="BP394" s="280"/>
      <c r="BQ394" s="280"/>
      <c r="BR394" s="280"/>
      <c r="BS394" s="280"/>
      <c r="BT394" s="280"/>
      <c r="BU394" s="280"/>
      <c r="BV394" s="280"/>
      <c r="BW394" s="280"/>
      <c r="BX394" s="280"/>
      <c r="BY394" s="280"/>
      <c r="BZ394" s="280"/>
      <c r="CA394" s="280"/>
      <c r="CB394" s="280"/>
      <c r="CC394" s="280">
        <v>1</v>
      </c>
      <c r="CD394" s="855">
        <f t="shared" si="44"/>
        <v>1</v>
      </c>
      <c r="CE394" s="855">
        <f t="shared" si="45"/>
        <v>0</v>
      </c>
      <c r="CF394" s="979">
        <v>5.84</v>
      </c>
      <c r="CG394" s="280" t="s">
        <v>6252</v>
      </c>
      <c r="CH394" s="280"/>
      <c r="CI394" s="280">
        <v>1.4</v>
      </c>
      <c r="CJ394" s="979">
        <v>413.25099999999998</v>
      </c>
      <c r="CK394" s="280" t="s">
        <v>6407</v>
      </c>
      <c r="CL394" s="280" t="s">
        <v>451</v>
      </c>
      <c r="CM394" s="280"/>
      <c r="CN394" s="280"/>
      <c r="CO394" s="280"/>
      <c r="CP394" s="280"/>
      <c r="CQ394" s="280">
        <v>2</v>
      </c>
      <c r="CR394" s="280" t="s">
        <v>457</v>
      </c>
      <c r="CS394" s="280" t="s">
        <v>6519</v>
      </c>
      <c r="CT394" s="280">
        <v>133</v>
      </c>
      <c r="CU394" s="280" t="s">
        <v>451</v>
      </c>
      <c r="CV394" s="280"/>
      <c r="CW394" s="280"/>
      <c r="CX394" s="280" t="s">
        <v>451</v>
      </c>
      <c r="CY394" s="280"/>
      <c r="CZ394" s="280"/>
      <c r="DA394" s="280" t="s">
        <v>451</v>
      </c>
      <c r="DB394" s="280"/>
      <c r="DC394" s="280"/>
      <c r="DD394" s="280" t="s">
        <v>451</v>
      </c>
      <c r="DE394" s="280"/>
      <c r="DF394" s="280"/>
      <c r="DG394" s="280" t="s">
        <v>457</v>
      </c>
      <c r="DH394" s="280" t="s">
        <v>6673</v>
      </c>
      <c r="DI394" s="280">
        <v>133</v>
      </c>
      <c r="DJ394" s="280" t="s">
        <v>451</v>
      </c>
      <c r="DK394" s="280"/>
      <c r="DL394" s="280"/>
      <c r="DM394" s="280" t="s">
        <v>451</v>
      </c>
      <c r="DN394" s="280"/>
      <c r="DO394" s="280"/>
      <c r="DP394" s="280" t="s">
        <v>451</v>
      </c>
      <c r="DQ394" s="280"/>
      <c r="DR394" s="280"/>
      <c r="DS394" s="280" t="s">
        <v>451</v>
      </c>
      <c r="DT394" s="280"/>
      <c r="DU394" s="280"/>
      <c r="DV394" s="280" t="s">
        <v>451</v>
      </c>
      <c r="DW394" s="280"/>
      <c r="DX394" s="280"/>
      <c r="DY394" s="280" t="s">
        <v>451</v>
      </c>
      <c r="DZ394" s="280"/>
      <c r="EA394" s="280"/>
      <c r="EB394" s="280" t="s">
        <v>451</v>
      </c>
      <c r="EC394" s="280"/>
      <c r="ED394" s="280"/>
      <c r="EE394" s="280" t="s">
        <v>457</v>
      </c>
      <c r="EF394" s="280" t="s">
        <v>6847</v>
      </c>
      <c r="EG394" s="280">
        <v>14</v>
      </c>
      <c r="EH394" s="280" t="s">
        <v>457</v>
      </c>
      <c r="EI394" s="280" t="s">
        <v>6916</v>
      </c>
      <c r="EJ394" s="280">
        <v>25</v>
      </c>
      <c r="EK394" s="280" t="s">
        <v>451</v>
      </c>
      <c r="EL394" s="280"/>
      <c r="EM394" s="280"/>
      <c r="EN394" s="280"/>
      <c r="EO394" s="280"/>
      <c r="EP394" s="280"/>
      <c r="EQ394" s="280" t="s">
        <v>457</v>
      </c>
      <c r="ER394" s="280" t="s">
        <v>6968</v>
      </c>
      <c r="ES394" s="280" t="s">
        <v>7077</v>
      </c>
      <c r="ET394" s="280" t="s">
        <v>7196</v>
      </c>
      <c r="EU394" s="280" t="s">
        <v>736</v>
      </c>
      <c r="EV394" s="280" t="s">
        <v>7371</v>
      </c>
      <c r="EW394" s="280"/>
      <c r="EX394" s="280" t="s">
        <v>7516</v>
      </c>
      <c r="EY394" s="280">
        <v>1</v>
      </c>
      <c r="EZ394" s="280">
        <v>35</v>
      </c>
      <c r="FA394" s="280" t="s">
        <v>7762</v>
      </c>
      <c r="FB394" s="280" t="s">
        <v>7986</v>
      </c>
      <c r="FC394" s="280" t="s">
        <v>8235</v>
      </c>
      <c r="FD394" s="269"/>
      <c r="FE394" s="269"/>
      <c r="FF394" s="269"/>
    </row>
    <row r="395" spans="5:162" ht="62" customHeight="1" x14ac:dyDescent="0.2">
      <c r="E395" s="1101" t="s">
        <v>8717</v>
      </c>
      <c r="F395" s="1101" t="s">
        <v>8687</v>
      </c>
      <c r="G395" s="847" t="s">
        <v>83</v>
      </c>
      <c r="H395" s="847" t="s">
        <v>171</v>
      </c>
      <c r="I395" s="847"/>
      <c r="J395" s="834" t="s">
        <v>1925</v>
      </c>
      <c r="K395" s="834"/>
      <c r="L395" s="848">
        <v>2021</v>
      </c>
      <c r="M395" s="849">
        <v>44400</v>
      </c>
      <c r="N395" s="849">
        <v>44561</v>
      </c>
      <c r="O395" s="834" t="s">
        <v>1926</v>
      </c>
      <c r="P395" s="834"/>
      <c r="Q395" s="834" t="s">
        <v>1927</v>
      </c>
      <c r="R395" s="150" t="s">
        <v>1928</v>
      </c>
      <c r="S395" s="834"/>
      <c r="T395" s="834"/>
      <c r="U395" s="834" t="s">
        <v>1929</v>
      </c>
      <c r="V395" s="150" t="s">
        <v>1930</v>
      </c>
      <c r="W395" s="834" t="s">
        <v>1931</v>
      </c>
      <c r="X395" s="150" t="s">
        <v>1932</v>
      </c>
      <c r="Y395" s="834" t="s">
        <v>1933</v>
      </c>
      <c r="Z395" s="150" t="s">
        <v>1934</v>
      </c>
      <c r="AA395" s="834" t="s">
        <v>1935</v>
      </c>
      <c r="AB395" s="834" t="s">
        <v>1935</v>
      </c>
      <c r="AC395" s="834" t="s">
        <v>553</v>
      </c>
      <c r="AD395" s="834" t="s">
        <v>1936</v>
      </c>
      <c r="AE395" s="850">
        <f>SUM(AH395,AK395,AN395,AQ395,AT395)</f>
        <v>29.417999999999999</v>
      </c>
      <c r="AF395" s="850">
        <f t="shared" si="46"/>
        <v>29.417999999999999</v>
      </c>
      <c r="AG395" s="850">
        <f t="shared" si="47"/>
        <v>0</v>
      </c>
      <c r="AH395" s="850">
        <v>27.923999999999999</v>
      </c>
      <c r="AI395" s="851">
        <v>0.94920000000000004</v>
      </c>
      <c r="AJ395" s="851">
        <v>2.0000000000000001E-4</v>
      </c>
      <c r="AK395" s="850">
        <v>0.57099999999999995</v>
      </c>
      <c r="AL395" s="851">
        <v>1.9400000000000001E-2</v>
      </c>
      <c r="AM395" s="851"/>
      <c r="AN395" s="850">
        <v>0.92300000000000004</v>
      </c>
      <c r="AO395" s="850"/>
      <c r="AP395" s="851">
        <v>3.1399999999999997E-2</v>
      </c>
      <c r="AQ395" s="850">
        <v>0</v>
      </c>
      <c r="AR395" s="850"/>
      <c r="AS395" s="851"/>
      <c r="AT395" s="850">
        <v>0</v>
      </c>
      <c r="AU395" s="851"/>
      <c r="AV395" s="834"/>
      <c r="AW395" s="834"/>
      <c r="AX395" s="834"/>
      <c r="AY395" s="834" t="s">
        <v>457</v>
      </c>
      <c r="AZ395" s="834" t="s">
        <v>1937</v>
      </c>
      <c r="BA395" s="834"/>
      <c r="BB395" s="834">
        <v>0.48699999999999999</v>
      </c>
      <c r="BC395" s="834">
        <v>30</v>
      </c>
      <c r="BD395" s="851">
        <v>2.4000000000000001E-4</v>
      </c>
      <c r="BE395" s="853">
        <v>10</v>
      </c>
      <c r="BF395" s="853">
        <v>9</v>
      </c>
      <c r="BG395" s="853">
        <v>6</v>
      </c>
      <c r="BH395" s="853">
        <v>1</v>
      </c>
      <c r="BI395" s="853">
        <v>2</v>
      </c>
      <c r="BJ395" s="853"/>
      <c r="BK395" s="853"/>
      <c r="BL395" s="853"/>
      <c r="BM395" s="853"/>
      <c r="BN395" s="853"/>
      <c r="BO395" s="853"/>
      <c r="BP395" s="853">
        <v>1</v>
      </c>
      <c r="BQ395" s="853"/>
      <c r="BR395" s="853"/>
      <c r="BS395" s="853"/>
      <c r="BT395" s="853"/>
      <c r="BU395" s="853"/>
      <c r="BV395" s="853"/>
      <c r="BW395" s="853"/>
      <c r="BX395" s="853"/>
      <c r="BY395" s="853"/>
      <c r="BZ395" s="853"/>
      <c r="CA395" s="853"/>
      <c r="CB395" s="853">
        <v>2</v>
      </c>
      <c r="CC395" s="854">
        <f>SUM(BH395:CB395)</f>
        <v>6</v>
      </c>
      <c r="CD395" s="855">
        <f t="shared" si="44"/>
        <v>6</v>
      </c>
      <c r="CE395" s="855">
        <f t="shared" si="45"/>
        <v>0</v>
      </c>
      <c r="CF395" s="850">
        <v>36.299999999999997</v>
      </c>
      <c r="CG395" s="834" t="s">
        <v>1938</v>
      </c>
      <c r="CH395" s="834"/>
      <c r="CI395" s="851">
        <v>2.4199999999999999E-2</v>
      </c>
      <c r="CJ395" s="850">
        <v>1497.992</v>
      </c>
      <c r="CK395" s="860" t="s">
        <v>1939</v>
      </c>
      <c r="CL395" s="834" t="s">
        <v>451</v>
      </c>
      <c r="CM395" s="834"/>
      <c r="CN395" s="834"/>
      <c r="CO395" s="853"/>
      <c r="CP395" s="853"/>
      <c r="CQ395" s="853">
        <v>4</v>
      </c>
      <c r="CR395" s="834" t="s">
        <v>451</v>
      </c>
      <c r="CS395" s="834"/>
      <c r="CT395" s="853"/>
      <c r="CU395" s="834" t="s">
        <v>457</v>
      </c>
      <c r="CV395" s="834" t="s">
        <v>1940</v>
      </c>
      <c r="CW395" s="853">
        <v>2698</v>
      </c>
      <c r="CX395" s="853" t="s">
        <v>451</v>
      </c>
      <c r="CY395" s="853"/>
      <c r="CZ395" s="853"/>
      <c r="DA395" s="853" t="s">
        <v>451</v>
      </c>
      <c r="DB395" s="853"/>
      <c r="DC395" s="853"/>
      <c r="DD395" s="834" t="s">
        <v>451</v>
      </c>
      <c r="DE395" s="834"/>
      <c r="DF395" s="853"/>
      <c r="DG395" s="834" t="s">
        <v>451</v>
      </c>
      <c r="DH395" s="834"/>
      <c r="DI395" s="853"/>
      <c r="DJ395" s="834" t="s">
        <v>451</v>
      </c>
      <c r="DK395" s="834"/>
      <c r="DL395" s="853"/>
      <c r="DM395" s="834"/>
      <c r="DN395" s="834"/>
      <c r="DO395" s="853"/>
      <c r="DP395" s="834" t="s">
        <v>451</v>
      </c>
      <c r="DQ395" s="834"/>
      <c r="DR395" s="853"/>
      <c r="DS395" s="834" t="s">
        <v>451</v>
      </c>
      <c r="DT395" s="834"/>
      <c r="DU395" s="853"/>
      <c r="DV395" s="853" t="s">
        <v>451</v>
      </c>
      <c r="DW395" s="853"/>
      <c r="DX395" s="853"/>
      <c r="DY395" s="834" t="s">
        <v>451</v>
      </c>
      <c r="DZ395" s="834"/>
      <c r="EA395" s="853"/>
      <c r="EB395" s="834" t="s">
        <v>451</v>
      </c>
      <c r="EC395" s="834"/>
      <c r="ED395" s="853"/>
      <c r="EE395" s="834" t="s">
        <v>451</v>
      </c>
      <c r="EF395" s="834"/>
      <c r="EG395" s="853"/>
      <c r="EH395" s="834" t="s">
        <v>457</v>
      </c>
      <c r="EI395" s="834" t="s">
        <v>1941</v>
      </c>
      <c r="EJ395" s="853">
        <v>9</v>
      </c>
      <c r="EK395" s="834"/>
      <c r="EL395" s="834"/>
      <c r="EM395" s="853"/>
      <c r="EN395" s="863">
        <v>1</v>
      </c>
      <c r="EO395" s="834"/>
      <c r="EP395" s="856">
        <v>8</v>
      </c>
      <c r="EQ395" s="150" t="s">
        <v>1942</v>
      </c>
      <c r="ER395" s="834" t="s">
        <v>1943</v>
      </c>
      <c r="ES395" s="150" t="s">
        <v>1944</v>
      </c>
      <c r="ET395" s="150" t="s">
        <v>1945</v>
      </c>
      <c r="EU395" s="834"/>
      <c r="EV395" s="834" t="s">
        <v>1946</v>
      </c>
      <c r="EW395" s="834"/>
      <c r="EX395" s="834"/>
      <c r="EY395" s="834"/>
      <c r="EZ395" s="834"/>
      <c r="FA395" s="834" t="s">
        <v>1947</v>
      </c>
      <c r="FB395" s="834" t="s">
        <v>1948</v>
      </c>
      <c r="FC395" s="150" t="s">
        <v>1949</v>
      </c>
      <c r="FD395" s="834"/>
      <c r="FE395" s="834"/>
      <c r="FF395" s="834"/>
    </row>
    <row r="396" spans="5:162" ht="76" customHeight="1" x14ac:dyDescent="0.2">
      <c r="E396" s="1101" t="s">
        <v>8717</v>
      </c>
      <c r="F396" s="1101" t="s">
        <v>8687</v>
      </c>
      <c r="G396" s="847" t="s">
        <v>84</v>
      </c>
      <c r="H396" s="847" t="s">
        <v>172</v>
      </c>
      <c r="I396" s="847"/>
      <c r="J396" s="899" t="s">
        <v>1255</v>
      </c>
      <c r="K396" s="899" t="s">
        <v>1708</v>
      </c>
      <c r="L396" s="900">
        <v>2017</v>
      </c>
      <c r="M396" s="1091">
        <v>44197</v>
      </c>
      <c r="N396" s="1091">
        <v>44561</v>
      </c>
      <c r="O396" s="899" t="s">
        <v>1950</v>
      </c>
      <c r="P396" s="899"/>
      <c r="Q396" s="899" t="s">
        <v>1951</v>
      </c>
      <c r="R396" s="878" t="s">
        <v>1952</v>
      </c>
      <c r="S396" s="899" t="s">
        <v>1953</v>
      </c>
      <c r="T396" s="878" t="s">
        <v>1954</v>
      </c>
      <c r="U396" s="899" t="s">
        <v>1955</v>
      </c>
      <c r="V396" s="878" t="s">
        <v>1956</v>
      </c>
      <c r="W396" s="899" t="s">
        <v>1957</v>
      </c>
      <c r="X396" s="878" t="s">
        <v>1958</v>
      </c>
      <c r="Y396" s="899" t="s">
        <v>1959</v>
      </c>
      <c r="Z396" s="878" t="s">
        <v>1960</v>
      </c>
      <c r="AA396" s="899" t="s">
        <v>1961</v>
      </c>
      <c r="AB396" s="899" t="s">
        <v>1962</v>
      </c>
      <c r="AC396" s="936" t="s">
        <v>1963</v>
      </c>
      <c r="AD396" s="936" t="s">
        <v>1964</v>
      </c>
      <c r="AE396" s="902">
        <f>AH396+AK396+AN396+AQ396</f>
        <v>809.32169999999996</v>
      </c>
      <c r="AF396" s="850">
        <f t="shared" si="46"/>
        <v>809.32169999999996</v>
      </c>
      <c r="AG396" s="850">
        <f t="shared" si="47"/>
        <v>0</v>
      </c>
      <c r="AH396" s="902">
        <f>20.0533+506.5654</f>
        <v>526.61869999999999</v>
      </c>
      <c r="AI396" s="903">
        <f>AH396/AE396</f>
        <v>0.65069143703918975</v>
      </c>
      <c r="AJ396" s="903">
        <f>AH396/71756.422</f>
        <v>7.3389765727170722E-3</v>
      </c>
      <c r="AK396" s="902">
        <f>35.905+149.2</f>
        <v>185.10499999999999</v>
      </c>
      <c r="AL396" s="903">
        <f>AK396/AE396</f>
        <v>0.22871622001485936</v>
      </c>
      <c r="AM396" s="903"/>
      <c r="AN396" s="902">
        <f>79+4.217</f>
        <v>83.216999999999999</v>
      </c>
      <c r="AO396" s="902"/>
      <c r="AP396" s="903">
        <f>AN396/AE396</f>
        <v>0.10282314189771509</v>
      </c>
      <c r="AQ396" s="902">
        <f>8.781+5.6</f>
        <v>14.381</v>
      </c>
      <c r="AR396" s="902"/>
      <c r="AS396" s="903">
        <f>AQ396/AE396</f>
        <v>1.7769201048235827E-2</v>
      </c>
      <c r="AT396" s="902"/>
      <c r="AU396" s="903" t="s">
        <v>481</v>
      </c>
      <c r="AV396" s="899" t="s">
        <v>481</v>
      </c>
      <c r="AW396" s="899" t="s">
        <v>481</v>
      </c>
      <c r="AX396" s="899" t="s">
        <v>481</v>
      </c>
      <c r="AY396" s="899" t="s">
        <v>451</v>
      </c>
      <c r="AZ396" s="899" t="s">
        <v>481</v>
      </c>
      <c r="BA396" s="899" t="s">
        <v>481</v>
      </c>
      <c r="BB396" s="903" t="s">
        <v>481</v>
      </c>
      <c r="BC396" s="906">
        <v>700.08309999999994</v>
      </c>
      <c r="BD396" s="903">
        <f>BC396/71423.3605</f>
        <v>9.8018784764404912E-3</v>
      </c>
      <c r="BE396" s="905">
        <f>916+41</f>
        <v>957</v>
      </c>
      <c r="BF396" s="905">
        <f>916+41</f>
        <v>957</v>
      </c>
      <c r="BG396" s="905">
        <f>916+41</f>
        <v>957</v>
      </c>
      <c r="BH396" s="905">
        <f>139+1</f>
        <v>140</v>
      </c>
      <c r="BI396" s="905">
        <f>309+11</f>
        <v>320</v>
      </c>
      <c r="BJ396" s="905">
        <v>26</v>
      </c>
      <c r="BK396" s="905">
        <v>9</v>
      </c>
      <c r="BL396" s="905">
        <v>0</v>
      </c>
      <c r="BM396" s="905">
        <v>0</v>
      </c>
      <c r="BN396" s="905">
        <f>44+26</f>
        <v>70</v>
      </c>
      <c r="BO396" s="905">
        <v>19</v>
      </c>
      <c r="BP396" s="905">
        <v>0</v>
      </c>
      <c r="BQ396" s="905">
        <v>0</v>
      </c>
      <c r="BR396" s="905">
        <f>73+1</f>
        <v>74</v>
      </c>
      <c r="BS396" s="905">
        <v>84</v>
      </c>
      <c r="BT396" s="905">
        <f>87+1</f>
        <v>88</v>
      </c>
      <c r="BU396" s="905">
        <v>10</v>
      </c>
      <c r="BV396" s="905">
        <v>0</v>
      </c>
      <c r="BW396" s="905">
        <v>0</v>
      </c>
      <c r="BX396" s="905">
        <v>0</v>
      </c>
      <c r="BY396" s="905">
        <v>0</v>
      </c>
      <c r="BZ396" s="905">
        <v>0</v>
      </c>
      <c r="CA396" s="905">
        <v>0</v>
      </c>
      <c r="CB396" s="905">
        <f>116+1</f>
        <v>117</v>
      </c>
      <c r="CC396" s="939">
        <f>SUM(BH396:CB396)</f>
        <v>957</v>
      </c>
      <c r="CD396" s="855">
        <f t="shared" si="44"/>
        <v>957</v>
      </c>
      <c r="CE396" s="855">
        <f t="shared" si="45"/>
        <v>0</v>
      </c>
      <c r="CF396" s="902">
        <f>438.92+337.575</f>
        <v>776.495</v>
      </c>
      <c r="CG396" s="1092" t="s">
        <v>1965</v>
      </c>
      <c r="CH396" s="936" t="s">
        <v>481</v>
      </c>
      <c r="CI396" s="1053">
        <f>CF396/CJ396</f>
        <v>0.64286039532236361</v>
      </c>
      <c r="CJ396" s="902">
        <v>1207.875</v>
      </c>
      <c r="CK396" s="1092" t="s">
        <v>1966</v>
      </c>
      <c r="CL396" s="899" t="s">
        <v>451</v>
      </c>
      <c r="CM396" s="899" t="s">
        <v>481</v>
      </c>
      <c r="CN396" s="899" t="s">
        <v>481</v>
      </c>
      <c r="CO396" s="905" t="s">
        <v>481</v>
      </c>
      <c r="CP396" s="905" t="s">
        <v>481</v>
      </c>
      <c r="CQ396" s="905">
        <v>30</v>
      </c>
      <c r="CR396" s="905" t="s">
        <v>457</v>
      </c>
      <c r="CS396" s="899" t="s">
        <v>1967</v>
      </c>
      <c r="CT396" s="905">
        <v>14195</v>
      </c>
      <c r="CU396" s="899" t="s">
        <v>457</v>
      </c>
      <c r="CV396" s="899" t="s">
        <v>1968</v>
      </c>
      <c r="CW396" s="899">
        <f>221953</f>
        <v>221953</v>
      </c>
      <c r="CX396" s="905" t="s">
        <v>451</v>
      </c>
      <c r="CY396" s="905" t="s">
        <v>481</v>
      </c>
      <c r="CZ396" s="905" t="s">
        <v>481</v>
      </c>
      <c r="DA396" s="905" t="s">
        <v>457</v>
      </c>
      <c r="DB396" s="905" t="s">
        <v>1969</v>
      </c>
      <c r="DC396" s="905">
        <v>13532</v>
      </c>
      <c r="DD396" s="905" t="s">
        <v>457</v>
      </c>
      <c r="DE396" s="905" t="s">
        <v>1970</v>
      </c>
      <c r="DF396" s="905">
        <v>3462</v>
      </c>
      <c r="DG396" s="899" t="s">
        <v>451</v>
      </c>
      <c r="DH396" s="899"/>
      <c r="DI396" s="905"/>
      <c r="DJ396" s="899" t="s">
        <v>457</v>
      </c>
      <c r="DK396" s="899"/>
      <c r="DL396" s="905">
        <f>DL36</f>
        <v>0</v>
      </c>
      <c r="DM396" s="899" t="s">
        <v>451</v>
      </c>
      <c r="DN396" s="899"/>
      <c r="DO396" s="905"/>
      <c r="DP396" s="899" t="s">
        <v>451</v>
      </c>
      <c r="DQ396" s="899"/>
      <c r="DR396" s="905"/>
      <c r="DS396" s="899" t="s">
        <v>457</v>
      </c>
      <c r="DT396" s="899" t="s">
        <v>1971</v>
      </c>
      <c r="DU396" s="899">
        <v>91279</v>
      </c>
      <c r="DV396" s="905" t="s">
        <v>451</v>
      </c>
      <c r="DW396" s="905"/>
      <c r="DX396" s="905"/>
      <c r="DY396" s="899" t="s">
        <v>457</v>
      </c>
      <c r="DZ396" s="899"/>
      <c r="EA396" s="905">
        <f>EA36</f>
        <v>0</v>
      </c>
      <c r="EB396" s="899" t="s">
        <v>457</v>
      </c>
      <c r="EC396" s="899"/>
      <c r="ED396" s="905">
        <f>ED36</f>
        <v>0</v>
      </c>
      <c r="EE396" s="899" t="s">
        <v>457</v>
      </c>
      <c r="EF396" s="943" t="s">
        <v>1984</v>
      </c>
      <c r="EG396" s="905">
        <v>24</v>
      </c>
      <c r="EH396" s="905" t="s">
        <v>457</v>
      </c>
      <c r="EI396" s="905" t="s">
        <v>1972</v>
      </c>
      <c r="EJ396" s="905">
        <v>15</v>
      </c>
      <c r="EK396" s="899" t="s">
        <v>451</v>
      </c>
      <c r="EL396" s="899" t="s">
        <v>481</v>
      </c>
      <c r="EM396" s="905" t="s">
        <v>481</v>
      </c>
      <c r="EN396" s="1053">
        <v>1</v>
      </c>
      <c r="EO396" s="899" t="s">
        <v>481</v>
      </c>
      <c r="EP396" s="899">
        <v>302</v>
      </c>
      <c r="EQ396" s="899" t="s">
        <v>1973</v>
      </c>
      <c r="ER396" s="899" t="s">
        <v>1974</v>
      </c>
      <c r="ES396" s="878" t="s">
        <v>1975</v>
      </c>
      <c r="ET396" s="878" t="s">
        <v>1976</v>
      </c>
      <c r="EU396" s="899" t="s">
        <v>481</v>
      </c>
      <c r="EV396" s="899" t="s">
        <v>481</v>
      </c>
      <c r="EW396" s="899" t="s">
        <v>1977</v>
      </c>
      <c r="EX396" s="1093" t="s">
        <v>1985</v>
      </c>
      <c r="EY396" s="899">
        <v>37</v>
      </c>
      <c r="EZ396" s="899">
        <v>2077</v>
      </c>
      <c r="FA396" s="899" t="s">
        <v>1978</v>
      </c>
      <c r="FB396" s="899" t="s">
        <v>1979</v>
      </c>
      <c r="FC396" s="878" t="s">
        <v>1980</v>
      </c>
      <c r="FD396" s="899" t="s">
        <v>1981</v>
      </c>
      <c r="FE396" s="899" t="s">
        <v>1982</v>
      </c>
      <c r="FF396" s="878" t="s">
        <v>1983</v>
      </c>
    </row>
    <row r="397" spans="5:162" ht="64" customHeight="1" x14ac:dyDescent="0.2">
      <c r="E397" s="1101" t="s">
        <v>8723</v>
      </c>
      <c r="F397" s="1101" t="s">
        <v>8688</v>
      </c>
      <c r="G397" s="847" t="s">
        <v>84</v>
      </c>
      <c r="H397" s="847" t="s">
        <v>172</v>
      </c>
      <c r="I397" s="847" t="s">
        <v>3707</v>
      </c>
      <c r="J397" s="847" t="s">
        <v>3914</v>
      </c>
      <c r="K397" s="847" t="s">
        <v>3914</v>
      </c>
      <c r="L397" s="847">
        <v>2018</v>
      </c>
      <c r="M397" s="1068" t="s">
        <v>4110</v>
      </c>
      <c r="N397" s="1068" t="s">
        <v>4199</v>
      </c>
      <c r="O397" s="847" t="s">
        <v>4395</v>
      </c>
      <c r="P397" s="847" t="s">
        <v>4588</v>
      </c>
      <c r="Q397" s="847" t="s">
        <v>451</v>
      </c>
      <c r="R397" s="847"/>
      <c r="S397" s="847" t="s">
        <v>5090</v>
      </c>
      <c r="T397" s="847" t="s">
        <v>5243</v>
      </c>
      <c r="U397" s="847" t="s">
        <v>492</v>
      </c>
      <c r="V397" s="847"/>
      <c r="W397" s="847"/>
      <c r="X397" s="847"/>
      <c r="Y397" s="847"/>
      <c r="Z397" s="847"/>
      <c r="AA397" s="847" t="s">
        <v>5603</v>
      </c>
      <c r="AB397" s="847" t="s">
        <v>5717</v>
      </c>
      <c r="AC397" s="847" t="s">
        <v>5757</v>
      </c>
      <c r="AD397" s="847" t="s">
        <v>5926</v>
      </c>
      <c r="AE397" s="875">
        <f>SUM(AK397,AN397,AO397,AQ397:AR397)</f>
        <v>3.8159999999999998</v>
      </c>
      <c r="AF397" s="850">
        <f t="shared" si="46"/>
        <v>3.8159999999999998</v>
      </c>
      <c r="AG397" s="850">
        <f t="shared" si="47"/>
        <v>0</v>
      </c>
      <c r="AH397" s="847"/>
      <c r="AI397" s="847"/>
      <c r="AJ397" s="847"/>
      <c r="AK397" s="847">
        <v>3.1019999999999999</v>
      </c>
      <c r="AL397" s="229">
        <f>AK397/AE397</f>
        <v>0.81289308176100628</v>
      </c>
      <c r="AM397" s="229">
        <v>2.0000000000000001E-4</v>
      </c>
      <c r="AN397" s="847"/>
      <c r="AO397" s="847">
        <v>0.71399999999999997</v>
      </c>
      <c r="AP397" s="229">
        <f>AO397/AE397</f>
        <v>0.1871069182389937</v>
      </c>
      <c r="AQ397" s="847">
        <v>0</v>
      </c>
      <c r="AR397" s="847">
        <v>0</v>
      </c>
      <c r="AS397" s="847"/>
      <c r="AT397" s="847"/>
      <c r="AU397" s="847"/>
      <c r="AV397" s="847"/>
      <c r="AW397" s="847"/>
      <c r="AX397" s="847"/>
      <c r="AY397" s="847" t="s">
        <v>492</v>
      </c>
      <c r="AZ397" s="847"/>
      <c r="BA397" s="847"/>
      <c r="BB397" s="847"/>
      <c r="BC397" s="1069">
        <v>3</v>
      </c>
      <c r="BD397" s="229">
        <v>2.0000000000000001E-4</v>
      </c>
      <c r="BE397" s="847">
        <v>10</v>
      </c>
      <c r="BF397" s="847">
        <v>10</v>
      </c>
      <c r="BG397" s="847">
        <v>9</v>
      </c>
      <c r="BH397" s="847"/>
      <c r="BI397" s="847">
        <v>9</v>
      </c>
      <c r="BJ397" s="847"/>
      <c r="BK397" s="847"/>
      <c r="BL397" s="847"/>
      <c r="BM397" s="847"/>
      <c r="BN397" s="847"/>
      <c r="BO397" s="847"/>
      <c r="BP397" s="847"/>
      <c r="BQ397" s="847"/>
      <c r="BR397" s="847"/>
      <c r="BS397" s="847"/>
      <c r="BT397" s="847"/>
      <c r="BU397" s="847"/>
      <c r="BV397" s="847"/>
      <c r="BW397" s="847"/>
      <c r="BX397" s="847"/>
      <c r="BY397" s="847"/>
      <c r="BZ397" s="847"/>
      <c r="CA397" s="847"/>
      <c r="CB397" s="847"/>
      <c r="CC397" s="847">
        <f>SUM(BH397:CB397)</f>
        <v>9</v>
      </c>
      <c r="CD397" s="855">
        <f t="shared" si="44"/>
        <v>9</v>
      </c>
      <c r="CE397" s="855">
        <f t="shared" si="45"/>
        <v>0</v>
      </c>
      <c r="CF397" s="1069">
        <v>1.4</v>
      </c>
      <c r="CG397" s="847"/>
      <c r="CH397" s="847"/>
      <c r="CI397" s="229">
        <f>CF397/CJ397</f>
        <v>2.7657817482111316E-3</v>
      </c>
      <c r="CJ397" s="847">
        <v>506.18599999999998</v>
      </c>
      <c r="CK397" s="847" t="s">
        <v>6408</v>
      </c>
      <c r="CL397" s="847" t="s">
        <v>492</v>
      </c>
      <c r="CM397" s="847"/>
      <c r="CN397" s="847"/>
      <c r="CO397" s="847"/>
      <c r="CP397" s="847"/>
      <c r="CQ397" s="847"/>
      <c r="CR397" s="847" t="s">
        <v>492</v>
      </c>
      <c r="CS397" s="847"/>
      <c r="CT397" s="847"/>
      <c r="CU397" s="847" t="s">
        <v>489</v>
      </c>
      <c r="CV397" s="847" t="s">
        <v>6609</v>
      </c>
      <c r="CW397" s="847">
        <v>355</v>
      </c>
      <c r="CX397" s="847" t="s">
        <v>492</v>
      </c>
      <c r="CY397" s="847"/>
      <c r="CZ397" s="847"/>
      <c r="DA397" s="847" t="s">
        <v>492</v>
      </c>
      <c r="DB397" s="847"/>
      <c r="DC397" s="847"/>
      <c r="DD397" s="847" t="s">
        <v>492</v>
      </c>
      <c r="DE397" s="847"/>
      <c r="DF397" s="847"/>
      <c r="DG397" s="847" t="s">
        <v>492</v>
      </c>
      <c r="DH397" s="847"/>
      <c r="DI397" s="847"/>
      <c r="DJ397" s="847" t="s">
        <v>492</v>
      </c>
      <c r="DK397" s="847"/>
      <c r="DL397" s="847"/>
      <c r="DM397" s="847" t="s">
        <v>6709</v>
      </c>
      <c r="DN397" s="847" t="s">
        <v>6734</v>
      </c>
      <c r="DO397" s="847">
        <v>10</v>
      </c>
      <c r="DP397" s="847" t="s">
        <v>492</v>
      </c>
      <c r="DQ397" s="847"/>
      <c r="DR397" s="847"/>
      <c r="DS397" s="847" t="s">
        <v>492</v>
      </c>
      <c r="DT397" s="847"/>
      <c r="DU397" s="847"/>
      <c r="DV397" s="847" t="s">
        <v>492</v>
      </c>
      <c r="DW397" s="847"/>
      <c r="DX397" s="847"/>
      <c r="DY397" s="847" t="s">
        <v>492</v>
      </c>
      <c r="DZ397" s="847"/>
      <c r="EA397" s="847"/>
      <c r="EB397" s="847" t="s">
        <v>492</v>
      </c>
      <c r="EC397" s="847"/>
      <c r="ED397" s="847"/>
      <c r="EE397" s="847" t="s">
        <v>489</v>
      </c>
      <c r="EF397" s="847" t="s">
        <v>1557</v>
      </c>
      <c r="EG397" s="847">
        <v>11</v>
      </c>
      <c r="EH397" s="847" t="s">
        <v>492</v>
      </c>
      <c r="EI397" s="847"/>
      <c r="EJ397" s="847"/>
      <c r="EK397" s="847" t="s">
        <v>492</v>
      </c>
      <c r="EL397" s="847"/>
      <c r="EM397" s="847"/>
      <c r="EN397" s="847"/>
      <c r="EO397" s="847"/>
      <c r="EP397" s="847"/>
      <c r="EQ397" s="847" t="s">
        <v>492</v>
      </c>
      <c r="ER397" s="847"/>
      <c r="ES397" s="847"/>
      <c r="ET397" s="847"/>
      <c r="EU397" s="847"/>
      <c r="EV397" s="847"/>
      <c r="EW397" s="847"/>
      <c r="EX397" s="847"/>
      <c r="EY397" s="847"/>
      <c r="EZ397" s="847"/>
      <c r="FA397" s="847" t="s">
        <v>7763</v>
      </c>
      <c r="FB397" s="847" t="s">
        <v>7987</v>
      </c>
      <c r="FC397" s="847" t="s">
        <v>8236</v>
      </c>
      <c r="FD397" s="847" t="s">
        <v>8307</v>
      </c>
      <c r="FE397" s="847" t="s">
        <v>8347</v>
      </c>
      <c r="FF397" s="847" t="s">
        <v>8392</v>
      </c>
    </row>
    <row r="398" spans="5:162" ht="51.75" customHeight="1" x14ac:dyDescent="0.2">
      <c r="E398" s="1101" t="s">
        <v>8717</v>
      </c>
      <c r="F398" s="1101" t="s">
        <v>8687</v>
      </c>
      <c r="G398" s="847" t="s">
        <v>85</v>
      </c>
      <c r="H398" s="847" t="s">
        <v>173</v>
      </c>
      <c r="I398" s="847"/>
      <c r="J398" s="950" t="s">
        <v>2473</v>
      </c>
      <c r="K398" s="950" t="s">
        <v>2473</v>
      </c>
      <c r="L398" s="950">
        <v>2019</v>
      </c>
      <c r="M398" s="950" t="s">
        <v>2474</v>
      </c>
      <c r="N398" s="950" t="s">
        <v>1603</v>
      </c>
      <c r="O398" s="950" t="s">
        <v>2475</v>
      </c>
      <c r="P398" s="950"/>
      <c r="Q398" s="950" t="s">
        <v>2476</v>
      </c>
      <c r="R398" s="1094" t="s">
        <v>2477</v>
      </c>
      <c r="S398" s="950" t="s">
        <v>481</v>
      </c>
      <c r="T398" s="950" t="s">
        <v>481</v>
      </c>
      <c r="U398" s="950" t="s">
        <v>481</v>
      </c>
      <c r="V398" s="950" t="s">
        <v>481</v>
      </c>
      <c r="W398" s="950" t="s">
        <v>2478</v>
      </c>
      <c r="X398" s="1094" t="s">
        <v>2477</v>
      </c>
      <c r="Y398" s="950" t="s">
        <v>481</v>
      </c>
      <c r="Z398" s="950" t="s">
        <v>481</v>
      </c>
      <c r="AA398" s="950" t="s">
        <v>2479</v>
      </c>
      <c r="AB398" s="950" t="s">
        <v>2479</v>
      </c>
      <c r="AC398" s="950" t="s">
        <v>455</v>
      </c>
      <c r="AD398" s="950" t="s">
        <v>2480</v>
      </c>
      <c r="AE398" s="1095">
        <v>65.34</v>
      </c>
      <c r="AF398" s="850">
        <f t="shared" si="46"/>
        <v>65.34</v>
      </c>
      <c r="AG398" s="850">
        <f t="shared" si="47"/>
        <v>0</v>
      </c>
      <c r="AH398" s="950">
        <v>45</v>
      </c>
      <c r="AI398" s="1096">
        <v>0.68899999999999995</v>
      </c>
      <c r="AJ398" s="1096">
        <v>8.0000000000000004E-4</v>
      </c>
      <c r="AK398" s="950">
        <v>20.3</v>
      </c>
      <c r="AL398" s="1096">
        <v>0.311</v>
      </c>
      <c r="AM398" s="1096"/>
      <c r="AN398" s="950">
        <v>0.04</v>
      </c>
      <c r="AO398" s="950"/>
      <c r="AP398" s="1096">
        <v>5.9999999999999995E-4</v>
      </c>
      <c r="AQ398" s="950"/>
      <c r="AR398" s="950"/>
      <c r="AS398" s="950" t="s">
        <v>481</v>
      </c>
      <c r="AT398" s="950"/>
      <c r="AU398" s="950" t="s">
        <v>481</v>
      </c>
      <c r="AV398" s="950" t="s">
        <v>481</v>
      </c>
      <c r="AW398" s="950" t="s">
        <v>481</v>
      </c>
      <c r="AX398" s="950" t="s">
        <v>481</v>
      </c>
      <c r="AY398" s="950" t="s">
        <v>457</v>
      </c>
      <c r="AZ398" s="950" t="s">
        <v>2481</v>
      </c>
      <c r="BA398" s="950" t="s">
        <v>481</v>
      </c>
      <c r="BB398" s="950" t="s">
        <v>481</v>
      </c>
      <c r="BC398" s="950">
        <v>50</v>
      </c>
      <c r="BD398" s="1096">
        <v>1.1999999999999999E-3</v>
      </c>
      <c r="BE398" s="950">
        <v>20</v>
      </c>
      <c r="BF398" s="950">
        <v>17</v>
      </c>
      <c r="BG398" s="950">
        <v>17</v>
      </c>
      <c r="BH398" s="950" t="s">
        <v>481</v>
      </c>
      <c r="BI398" s="950">
        <v>2</v>
      </c>
      <c r="BJ398" s="950">
        <v>1</v>
      </c>
      <c r="BK398" s="950" t="s">
        <v>481</v>
      </c>
      <c r="BL398" s="950" t="s">
        <v>481</v>
      </c>
      <c r="BM398" s="950" t="s">
        <v>481</v>
      </c>
      <c r="BN398" s="950" t="s">
        <v>481</v>
      </c>
      <c r="BO398" s="950" t="s">
        <v>481</v>
      </c>
      <c r="BP398" s="950">
        <v>5</v>
      </c>
      <c r="BQ398" s="950">
        <v>1</v>
      </c>
      <c r="BR398" s="950">
        <v>5</v>
      </c>
      <c r="BS398" s="950">
        <v>3</v>
      </c>
      <c r="BT398" s="950" t="s">
        <v>481</v>
      </c>
      <c r="BU398" s="950">
        <v>3</v>
      </c>
      <c r="BV398" s="950">
        <v>2</v>
      </c>
      <c r="BW398" s="950" t="s">
        <v>481</v>
      </c>
      <c r="BX398" s="950" t="s">
        <v>481</v>
      </c>
      <c r="BY398" s="950" t="s">
        <v>481</v>
      </c>
      <c r="BZ398" s="950" t="s">
        <v>481</v>
      </c>
      <c r="CA398" s="950" t="s">
        <v>481</v>
      </c>
      <c r="CB398" s="950" t="s">
        <v>481</v>
      </c>
      <c r="CC398" s="1097">
        <v>22</v>
      </c>
      <c r="CD398" s="855">
        <f t="shared" si="44"/>
        <v>22</v>
      </c>
      <c r="CE398" s="855">
        <f t="shared" si="45"/>
        <v>0</v>
      </c>
      <c r="CF398" s="950">
        <v>34.1</v>
      </c>
      <c r="CG398" s="950" t="s">
        <v>2482</v>
      </c>
      <c r="CH398" s="950" t="s">
        <v>481</v>
      </c>
      <c r="CI398" s="1096">
        <v>0.68899999999999995</v>
      </c>
      <c r="CJ398" s="950">
        <v>49.5</v>
      </c>
      <c r="CK398" s="1094" t="s">
        <v>2483</v>
      </c>
      <c r="CL398" s="950" t="s">
        <v>451</v>
      </c>
      <c r="CM398" s="950" t="s">
        <v>481</v>
      </c>
      <c r="CN398" s="950" t="s">
        <v>481</v>
      </c>
      <c r="CO398" s="950" t="s">
        <v>481</v>
      </c>
      <c r="CP398" s="950" t="s">
        <v>481</v>
      </c>
      <c r="CQ398" s="950" t="s">
        <v>481</v>
      </c>
      <c r="CR398" s="950" t="s">
        <v>457</v>
      </c>
      <c r="CS398" s="950" t="s">
        <v>2484</v>
      </c>
      <c r="CT398" s="950">
        <v>250</v>
      </c>
      <c r="CU398" s="950" t="s">
        <v>457</v>
      </c>
      <c r="CV398" s="950" t="s">
        <v>2485</v>
      </c>
      <c r="CW398" s="950">
        <v>122</v>
      </c>
      <c r="CX398" s="950" t="s">
        <v>451</v>
      </c>
      <c r="CY398" s="950" t="s">
        <v>481</v>
      </c>
      <c r="CZ398" s="950" t="s">
        <v>481</v>
      </c>
      <c r="DA398" s="950" t="s">
        <v>451</v>
      </c>
      <c r="DB398" s="950" t="s">
        <v>481</v>
      </c>
      <c r="DC398" s="950" t="s">
        <v>481</v>
      </c>
      <c r="DD398" s="950" t="s">
        <v>451</v>
      </c>
      <c r="DE398" s="950" t="s">
        <v>481</v>
      </c>
      <c r="DF398" s="950" t="s">
        <v>481</v>
      </c>
      <c r="DG398" s="950" t="s">
        <v>451</v>
      </c>
      <c r="DH398" s="950" t="s">
        <v>481</v>
      </c>
      <c r="DI398" s="950" t="s">
        <v>481</v>
      </c>
      <c r="DJ398" s="950" t="s">
        <v>451</v>
      </c>
      <c r="DK398" s="950" t="s">
        <v>481</v>
      </c>
      <c r="DL398" s="950" t="s">
        <v>481</v>
      </c>
      <c r="DM398" s="950" t="s">
        <v>481</v>
      </c>
      <c r="DN398" s="950" t="s">
        <v>481</v>
      </c>
      <c r="DO398" s="950" t="s">
        <v>481</v>
      </c>
      <c r="DP398" s="950" t="s">
        <v>2486</v>
      </c>
      <c r="DQ398" s="950" t="s">
        <v>2487</v>
      </c>
      <c r="DR398" s="950">
        <v>83</v>
      </c>
      <c r="DS398" s="950" t="s">
        <v>457</v>
      </c>
      <c r="DT398" s="950" t="s">
        <v>1554</v>
      </c>
      <c r="DU398" s="950">
        <v>27</v>
      </c>
      <c r="DV398" s="950" t="s">
        <v>451</v>
      </c>
      <c r="DW398" s="950" t="s">
        <v>481</v>
      </c>
      <c r="DX398" s="950" t="s">
        <v>481</v>
      </c>
      <c r="DY398" s="950" t="s">
        <v>451</v>
      </c>
      <c r="DZ398" s="950" t="s">
        <v>481</v>
      </c>
      <c r="EA398" s="950" t="s">
        <v>481</v>
      </c>
      <c r="EB398" s="950" t="s">
        <v>451</v>
      </c>
      <c r="EC398" s="950" t="s">
        <v>481</v>
      </c>
      <c r="ED398" s="950" t="s">
        <v>481</v>
      </c>
      <c r="EE398" s="950" t="s">
        <v>457</v>
      </c>
      <c r="EF398" s="950" t="s">
        <v>2488</v>
      </c>
      <c r="EG398" s="950">
        <v>22</v>
      </c>
      <c r="EH398" s="950" t="s">
        <v>451</v>
      </c>
      <c r="EI398" s="950" t="s">
        <v>481</v>
      </c>
      <c r="EJ398" s="950" t="s">
        <v>481</v>
      </c>
      <c r="EK398" s="950" t="s">
        <v>451</v>
      </c>
      <c r="EL398" s="950" t="s">
        <v>481</v>
      </c>
      <c r="EM398" s="950" t="s">
        <v>481</v>
      </c>
      <c r="EN398" s="1098">
        <v>1</v>
      </c>
      <c r="EO398" s="950" t="s">
        <v>481</v>
      </c>
      <c r="EP398" s="950">
        <v>14</v>
      </c>
      <c r="EQ398" s="950" t="s">
        <v>451</v>
      </c>
      <c r="ER398" s="950" t="s">
        <v>481</v>
      </c>
      <c r="ES398" s="1094" t="s">
        <v>2489</v>
      </c>
      <c r="ET398" s="1094" t="s">
        <v>2489</v>
      </c>
      <c r="EU398" s="950" t="s">
        <v>481</v>
      </c>
      <c r="EV398" s="950" t="s">
        <v>2490</v>
      </c>
      <c r="EW398" s="950" t="s">
        <v>2491</v>
      </c>
      <c r="EX398" s="950" t="s">
        <v>481</v>
      </c>
      <c r="EY398" s="950" t="s">
        <v>2492</v>
      </c>
      <c r="EZ398" s="950" t="s">
        <v>481</v>
      </c>
      <c r="FA398" s="950" t="s">
        <v>2493</v>
      </c>
      <c r="FB398" s="950" t="s">
        <v>2494</v>
      </c>
      <c r="FC398" s="1094" t="s">
        <v>2495</v>
      </c>
      <c r="FD398" s="950" t="s">
        <v>2493</v>
      </c>
      <c r="FE398" s="950" t="s">
        <v>2494</v>
      </c>
      <c r="FF398" s="1094" t="s">
        <v>2495</v>
      </c>
    </row>
    <row r="399" spans="5:162" ht="45" customHeight="1" x14ac:dyDescent="0.2">
      <c r="E399" s="1101"/>
      <c r="F399" s="1101"/>
      <c r="G399" s="847" t="s">
        <v>86</v>
      </c>
      <c r="H399" s="847" t="s">
        <v>174</v>
      </c>
      <c r="I399" s="847"/>
      <c r="J399" s="221"/>
      <c r="K399" s="221"/>
      <c r="L399" s="221"/>
      <c r="M399" s="221"/>
      <c r="N399" s="221"/>
      <c r="O399" s="221"/>
      <c r="P399" s="221"/>
      <c r="Q399" s="221"/>
      <c r="R399" s="221"/>
      <c r="S399" s="221"/>
      <c r="T399" s="221"/>
      <c r="U399" s="221"/>
      <c r="V399" s="221"/>
      <c r="W399" s="221"/>
      <c r="X399" s="221"/>
      <c r="Y399" s="221"/>
      <c r="Z399" s="221"/>
      <c r="AA399" s="221"/>
      <c r="AB399" s="221"/>
      <c r="AC399" s="221"/>
      <c r="AD399" s="221"/>
      <c r="AE399" s="235"/>
      <c r="AF399" s="850">
        <f t="shared" si="46"/>
        <v>0</v>
      </c>
      <c r="AG399" s="850">
        <f t="shared" si="47"/>
        <v>0</v>
      </c>
      <c r="AH399" s="221"/>
      <c r="AI399" s="221"/>
      <c r="AJ399" s="221"/>
      <c r="AK399" s="221"/>
      <c r="AL399" s="221"/>
      <c r="AM399" s="221"/>
      <c r="AN399" s="221"/>
      <c r="AO399" s="221"/>
      <c r="AP399" s="221"/>
      <c r="AQ399" s="221"/>
      <c r="AR399" s="221"/>
      <c r="AS399" s="221"/>
      <c r="AT399" s="221"/>
      <c r="AU399" s="221"/>
      <c r="AV399" s="221"/>
      <c r="AW399" s="221"/>
      <c r="AX399" s="221"/>
      <c r="AY399" s="221"/>
      <c r="AZ399" s="221"/>
      <c r="BA399" s="221"/>
      <c r="BB399" s="221"/>
      <c r="BC399" s="221"/>
      <c r="BD399" s="221"/>
      <c r="BE399" s="221"/>
      <c r="BF399" s="221"/>
      <c r="BG399" s="221"/>
      <c r="BH399" s="221"/>
      <c r="BI399" s="221"/>
      <c r="BJ399" s="221"/>
      <c r="BK399" s="221"/>
      <c r="BL399" s="221"/>
      <c r="BM399" s="221"/>
      <c r="BN399" s="221"/>
      <c r="BO399" s="221"/>
      <c r="BP399" s="221"/>
      <c r="BQ399" s="221"/>
      <c r="BR399" s="221"/>
      <c r="BS399" s="221"/>
      <c r="BT399" s="221"/>
      <c r="BU399" s="221"/>
      <c r="BV399" s="221"/>
      <c r="BW399" s="221"/>
      <c r="BX399" s="221"/>
      <c r="BY399" s="221"/>
      <c r="BZ399" s="221"/>
      <c r="CA399" s="221"/>
      <c r="CB399" s="221"/>
      <c r="CC399" s="221"/>
      <c r="CD399" s="855">
        <f t="shared" si="44"/>
        <v>0</v>
      </c>
      <c r="CE399" s="855">
        <f t="shared" si="45"/>
        <v>0</v>
      </c>
      <c r="CF399" s="221"/>
      <c r="CG399" s="221"/>
      <c r="CH399" s="221"/>
      <c r="CI399" s="221"/>
      <c r="CJ399" s="221">
        <v>552.11699999999996</v>
      </c>
      <c r="CK399" s="221"/>
      <c r="CL399" s="221"/>
      <c r="CM399" s="221"/>
      <c r="CN399" s="221"/>
      <c r="CO399" s="221"/>
      <c r="CP399" s="221"/>
      <c r="CQ399" s="221"/>
      <c r="CR399" s="221"/>
      <c r="CS399" s="221"/>
      <c r="CT399" s="221"/>
      <c r="CU399" s="221"/>
      <c r="CV399" s="221"/>
      <c r="CW399" s="221"/>
      <c r="CX399" s="221"/>
      <c r="CY399" s="221"/>
      <c r="CZ399" s="221"/>
      <c r="DA399" s="221"/>
      <c r="DB399" s="221"/>
      <c r="DC399" s="221"/>
      <c r="DD399" s="221"/>
      <c r="DE399" s="221"/>
      <c r="DF399" s="221"/>
      <c r="DG399" s="221"/>
      <c r="DH399" s="221"/>
      <c r="DI399" s="221"/>
      <c r="DJ399" s="221"/>
      <c r="DK399" s="221"/>
      <c r="DL399" s="221"/>
      <c r="DM399" s="221"/>
      <c r="DN399" s="221"/>
      <c r="DO399" s="221"/>
      <c r="DP399" s="221"/>
      <c r="DQ399" s="221"/>
      <c r="DR399" s="221"/>
      <c r="DS399" s="221"/>
      <c r="DT399" s="221"/>
      <c r="DU399" s="221"/>
      <c r="DV399" s="221"/>
      <c r="DW399" s="221"/>
      <c r="DX399" s="221"/>
      <c r="DY399" s="221"/>
      <c r="DZ399" s="221"/>
      <c r="EA399" s="221"/>
      <c r="EB399" s="221"/>
      <c r="EC399" s="221"/>
      <c r="ED399" s="221"/>
      <c r="EE399" s="221"/>
      <c r="EF399" s="221"/>
      <c r="EG399" s="221"/>
      <c r="EH399" s="221"/>
      <c r="EI399" s="221"/>
      <c r="EJ399" s="221"/>
      <c r="EK399" s="221"/>
      <c r="EL399" s="221"/>
      <c r="EM399" s="221"/>
      <c r="EN399" s="221"/>
      <c r="EO399" s="221"/>
      <c r="EP399" s="221"/>
      <c r="EQ399" s="221"/>
      <c r="ER399" s="221"/>
      <c r="ES399" s="221"/>
      <c r="ET399" s="221"/>
      <c r="EU399" s="221"/>
      <c r="EV399" s="221"/>
      <c r="EW399" s="221"/>
      <c r="EX399" s="221"/>
      <c r="EY399" s="221"/>
      <c r="EZ399" s="221"/>
      <c r="FA399" s="221"/>
      <c r="FB399" s="221"/>
      <c r="FC399" s="221"/>
      <c r="FD399" s="221"/>
      <c r="FE399" s="221"/>
      <c r="FF399" s="221"/>
    </row>
    <row r="400" spans="5:162" ht="64" customHeight="1" x14ac:dyDescent="0.2">
      <c r="E400" s="1101" t="s">
        <v>8732</v>
      </c>
      <c r="F400" s="1101" t="s">
        <v>8688</v>
      </c>
      <c r="G400" s="847" t="s">
        <v>86</v>
      </c>
      <c r="H400" s="847" t="s">
        <v>174</v>
      </c>
      <c r="I400" s="836" t="s">
        <v>3708</v>
      </c>
      <c r="J400" s="847" t="s">
        <v>3915</v>
      </c>
      <c r="K400" s="847" t="s">
        <v>3982</v>
      </c>
      <c r="L400" s="847">
        <v>2018</v>
      </c>
      <c r="M400" s="1068" t="s">
        <v>4111</v>
      </c>
      <c r="N400" s="1068" t="s">
        <v>4200</v>
      </c>
      <c r="O400" s="847" t="s">
        <v>4396</v>
      </c>
      <c r="P400" s="847" t="s">
        <v>4589</v>
      </c>
      <c r="Q400" s="847" t="s">
        <v>4763</v>
      </c>
      <c r="R400" s="847" t="s">
        <v>4913</v>
      </c>
      <c r="S400" s="847" t="s">
        <v>5091</v>
      </c>
      <c r="T400" s="847" t="s">
        <v>5244</v>
      </c>
      <c r="U400" s="847" t="s">
        <v>5323</v>
      </c>
      <c r="V400" s="847" t="s">
        <v>5374</v>
      </c>
      <c r="W400" s="847"/>
      <c r="X400" s="847"/>
      <c r="Y400" s="847"/>
      <c r="Z400" s="847"/>
      <c r="AA400" s="847" t="s">
        <v>5604</v>
      </c>
      <c r="AB400" s="847" t="s">
        <v>5718</v>
      </c>
      <c r="AC400" s="847" t="s">
        <v>5826</v>
      </c>
      <c r="AD400" s="847" t="s">
        <v>5974</v>
      </c>
      <c r="AE400" s="875">
        <f>SUM(AK400,AN400,AO400,AQ400:AR400)</f>
        <v>11.893000000000001</v>
      </c>
      <c r="AF400" s="850">
        <f t="shared" si="46"/>
        <v>11.893000000000001</v>
      </c>
      <c r="AG400" s="850">
        <f t="shared" si="47"/>
        <v>0</v>
      </c>
      <c r="AH400" s="847"/>
      <c r="AI400" s="847"/>
      <c r="AJ400" s="847"/>
      <c r="AK400" s="847">
        <v>11.893000000000001</v>
      </c>
      <c r="AL400" s="228">
        <v>1</v>
      </c>
      <c r="AM400" s="229">
        <v>1.1000000000000001E-3</v>
      </c>
      <c r="AN400" s="847">
        <v>0</v>
      </c>
      <c r="AO400" s="847">
        <v>0</v>
      </c>
      <c r="AP400" s="228">
        <v>0</v>
      </c>
      <c r="AQ400" s="847">
        <v>0</v>
      </c>
      <c r="AR400" s="847">
        <v>0</v>
      </c>
      <c r="AS400" s="847">
        <v>0</v>
      </c>
      <c r="AT400" s="847"/>
      <c r="AU400" s="847"/>
      <c r="AV400" s="847"/>
      <c r="AW400" s="847"/>
      <c r="AX400" s="847"/>
      <c r="AY400" s="847" t="s">
        <v>492</v>
      </c>
      <c r="AZ400" s="847"/>
      <c r="BA400" s="847"/>
      <c r="BB400" s="847"/>
      <c r="BC400" s="847">
        <v>10.872</v>
      </c>
      <c r="BD400" s="229">
        <v>1E-3</v>
      </c>
      <c r="BE400" s="847">
        <v>31</v>
      </c>
      <c r="BF400" s="847">
        <v>13</v>
      </c>
      <c r="BG400" s="847">
        <v>13</v>
      </c>
      <c r="BH400" s="847">
        <v>1</v>
      </c>
      <c r="BI400" s="847"/>
      <c r="BJ400" s="847"/>
      <c r="BK400" s="847"/>
      <c r="BL400" s="847"/>
      <c r="BM400" s="847"/>
      <c r="BN400" s="847"/>
      <c r="BO400" s="847"/>
      <c r="BP400" s="847"/>
      <c r="BQ400" s="847"/>
      <c r="BR400" s="847"/>
      <c r="BS400" s="847">
        <v>3</v>
      </c>
      <c r="BT400" s="847">
        <v>1</v>
      </c>
      <c r="BU400" s="847"/>
      <c r="BV400" s="847"/>
      <c r="BW400" s="847"/>
      <c r="BX400" s="847"/>
      <c r="BY400" s="847"/>
      <c r="BZ400" s="847"/>
      <c r="CA400" s="847">
        <v>8</v>
      </c>
      <c r="CB400" s="847"/>
      <c r="CC400" s="847">
        <f t="shared" ref="CC400:CC413" si="48">SUM(BH400:CB400)</f>
        <v>13</v>
      </c>
      <c r="CD400" s="855">
        <f t="shared" si="44"/>
        <v>13</v>
      </c>
      <c r="CE400" s="855">
        <f t="shared" si="45"/>
        <v>0</v>
      </c>
      <c r="CF400" s="1069">
        <v>51.48</v>
      </c>
      <c r="CG400" s="847" t="s">
        <v>6253</v>
      </c>
      <c r="CH400" s="847" t="s">
        <v>481</v>
      </c>
      <c r="CI400" s="229">
        <f t="shared" ref="CI400:CI406" si="49">CF400/CJ400</f>
        <v>1</v>
      </c>
      <c r="CJ400" s="1069">
        <v>51.48</v>
      </c>
      <c r="CK400" s="847" t="s">
        <v>6409</v>
      </c>
      <c r="CL400" s="847" t="s">
        <v>489</v>
      </c>
      <c r="CM400" s="847" t="s">
        <v>6434</v>
      </c>
      <c r="CN400" s="847" t="s">
        <v>6450</v>
      </c>
      <c r="CO400" s="847">
        <v>1</v>
      </c>
      <c r="CP400" s="847">
        <v>10</v>
      </c>
      <c r="CQ400" s="847">
        <v>0</v>
      </c>
      <c r="CR400" s="847" t="s">
        <v>492</v>
      </c>
      <c r="CS400" s="847"/>
      <c r="CT400" s="847"/>
      <c r="CU400" s="847" t="s">
        <v>492</v>
      </c>
      <c r="CV400" s="847"/>
      <c r="CW400" s="847"/>
      <c r="CX400" s="847" t="s">
        <v>492</v>
      </c>
      <c r="CY400" s="847"/>
      <c r="CZ400" s="847"/>
      <c r="DA400" s="847" t="s">
        <v>492</v>
      </c>
      <c r="DB400" s="847"/>
      <c r="DC400" s="847"/>
      <c r="DD400" s="847" t="s">
        <v>492</v>
      </c>
      <c r="DE400" s="847"/>
      <c r="DF400" s="847"/>
      <c r="DG400" s="847" t="s">
        <v>489</v>
      </c>
      <c r="DH400" s="847" t="s">
        <v>6674</v>
      </c>
      <c r="DI400" s="847">
        <v>15</v>
      </c>
      <c r="DJ400" s="847" t="s">
        <v>492</v>
      </c>
      <c r="DK400" s="847"/>
      <c r="DL400" s="847"/>
      <c r="DM400" s="847" t="s">
        <v>6710</v>
      </c>
      <c r="DN400" s="847" t="s">
        <v>6735</v>
      </c>
      <c r="DO400" s="847">
        <v>23</v>
      </c>
      <c r="DP400" s="847" t="s">
        <v>492</v>
      </c>
      <c r="DQ400" s="847"/>
      <c r="DR400" s="847"/>
      <c r="DS400" s="847" t="s">
        <v>489</v>
      </c>
      <c r="DT400" s="847" t="s">
        <v>6799</v>
      </c>
      <c r="DU400" s="847">
        <v>13233</v>
      </c>
      <c r="DV400" s="847" t="s">
        <v>492</v>
      </c>
      <c r="DW400" s="847"/>
      <c r="DX400" s="847"/>
      <c r="DY400" s="847" t="s">
        <v>492</v>
      </c>
      <c r="DZ400" s="847"/>
      <c r="EA400" s="847"/>
      <c r="EB400" s="847" t="s">
        <v>492</v>
      </c>
      <c r="EC400" s="847"/>
      <c r="ED400" s="847"/>
      <c r="EE400" s="847" t="s">
        <v>492</v>
      </c>
      <c r="EF400" s="847"/>
      <c r="EG400" s="847"/>
      <c r="EH400" s="847" t="s">
        <v>489</v>
      </c>
      <c r="EI400" s="847" t="s">
        <v>6917</v>
      </c>
      <c r="EJ400" s="847">
        <v>19</v>
      </c>
      <c r="EK400" s="847" t="s">
        <v>492</v>
      </c>
      <c r="EL400" s="847"/>
      <c r="EM400" s="847"/>
      <c r="EN400" s="847"/>
      <c r="EO400" s="847"/>
      <c r="EP400" s="847"/>
      <c r="EQ400" s="847" t="s">
        <v>489</v>
      </c>
      <c r="ER400" s="847" t="s">
        <v>6969</v>
      </c>
      <c r="ES400" s="847" t="s">
        <v>7078</v>
      </c>
      <c r="ET400" s="847" t="s">
        <v>7197</v>
      </c>
      <c r="EU400" s="847" t="s">
        <v>7241</v>
      </c>
      <c r="EV400" s="847" t="s">
        <v>7372</v>
      </c>
      <c r="EW400" s="847" t="s">
        <v>7421</v>
      </c>
      <c r="EX400" s="847" t="s">
        <v>7517</v>
      </c>
      <c r="EY400" s="847">
        <v>1</v>
      </c>
      <c r="EZ400" s="847">
        <v>10</v>
      </c>
      <c r="FA400" s="847" t="s">
        <v>7764</v>
      </c>
      <c r="FB400" s="847" t="s">
        <v>7988</v>
      </c>
      <c r="FC400" s="847" t="s">
        <v>8237</v>
      </c>
      <c r="FD400" s="847" t="s">
        <v>8308</v>
      </c>
      <c r="FE400" s="847" t="s">
        <v>8348</v>
      </c>
      <c r="FF400" s="847" t="s">
        <v>8393</v>
      </c>
    </row>
    <row r="401" spans="5:162" ht="64" customHeight="1" x14ac:dyDescent="0.2">
      <c r="E401" s="1101" t="s">
        <v>8733</v>
      </c>
      <c r="F401" s="1101" t="s">
        <v>8688</v>
      </c>
      <c r="G401" s="847" t="s">
        <v>86</v>
      </c>
      <c r="H401" s="847" t="s">
        <v>174</v>
      </c>
      <c r="I401" s="836" t="s">
        <v>3709</v>
      </c>
      <c r="J401" s="847" t="s">
        <v>3915</v>
      </c>
      <c r="K401" s="847" t="s">
        <v>3983</v>
      </c>
      <c r="L401" s="847">
        <v>2018</v>
      </c>
      <c r="M401" s="1068">
        <v>43958</v>
      </c>
      <c r="N401" s="1068">
        <v>44494</v>
      </c>
      <c r="O401" s="847" t="s">
        <v>4397</v>
      </c>
      <c r="P401" s="847" t="s">
        <v>4590</v>
      </c>
      <c r="Q401" s="847" t="s">
        <v>4764</v>
      </c>
      <c r="R401" s="847" t="s">
        <v>4914</v>
      </c>
      <c r="S401" s="847" t="s">
        <v>5092</v>
      </c>
      <c r="T401" s="847" t="s">
        <v>5245</v>
      </c>
      <c r="U401" s="847" t="s">
        <v>5324</v>
      </c>
      <c r="V401" s="847" t="s">
        <v>5375</v>
      </c>
      <c r="W401" s="847"/>
      <c r="X401" s="847"/>
      <c r="Y401" s="847"/>
      <c r="Z401" s="847"/>
      <c r="AA401" s="847" t="s">
        <v>5605</v>
      </c>
      <c r="AB401" s="847" t="s">
        <v>5719</v>
      </c>
      <c r="AC401" s="847" t="s">
        <v>5827</v>
      </c>
      <c r="AD401" s="847" t="s">
        <v>5975</v>
      </c>
      <c r="AE401" s="875">
        <f>SUM(AK401,AN401,AO401,AQ401:AS401)</f>
        <v>9.01</v>
      </c>
      <c r="AF401" s="850">
        <f t="shared" si="46"/>
        <v>9.01</v>
      </c>
      <c r="AG401" s="850">
        <f t="shared" si="47"/>
        <v>0</v>
      </c>
      <c r="AH401" s="1069"/>
      <c r="AI401" s="1069"/>
      <c r="AJ401" s="1069"/>
      <c r="AK401" s="1069">
        <v>8.82</v>
      </c>
      <c r="AL401" s="229">
        <f t="shared" ref="AL401:AL413" si="50">AK401/AE401</f>
        <v>0.97891231964483916</v>
      </c>
      <c r="AM401" s="229">
        <v>1.1000000000000001E-3</v>
      </c>
      <c r="AN401" s="1069">
        <v>0.01</v>
      </c>
      <c r="AO401" s="847">
        <v>0.18</v>
      </c>
      <c r="AP401" s="229">
        <f>(AN401+AO401)/AE401</f>
        <v>2.1087680355160933E-2</v>
      </c>
      <c r="AQ401" s="847">
        <v>0</v>
      </c>
      <c r="AR401" s="847">
        <v>0</v>
      </c>
      <c r="AS401" s="847">
        <v>0</v>
      </c>
      <c r="AT401" s="847"/>
      <c r="AU401" s="847"/>
      <c r="AV401" s="847"/>
      <c r="AW401" s="847"/>
      <c r="AX401" s="847"/>
      <c r="AY401" s="847" t="s">
        <v>489</v>
      </c>
      <c r="AZ401" s="847" t="s">
        <v>6069</v>
      </c>
      <c r="BA401" s="847" t="s">
        <v>4914</v>
      </c>
      <c r="BB401" s="847">
        <v>0</v>
      </c>
      <c r="BC401" s="847">
        <v>20.129000000000001</v>
      </c>
      <c r="BD401" s="229">
        <v>1E-3</v>
      </c>
      <c r="BE401" s="847">
        <v>77</v>
      </c>
      <c r="BF401" s="847">
        <v>40</v>
      </c>
      <c r="BG401" s="847">
        <v>12</v>
      </c>
      <c r="BH401" s="847"/>
      <c r="BI401" s="847"/>
      <c r="BJ401" s="847"/>
      <c r="BK401" s="847"/>
      <c r="BL401" s="847"/>
      <c r="BM401" s="847"/>
      <c r="BN401" s="847"/>
      <c r="BO401" s="847">
        <v>1</v>
      </c>
      <c r="BP401" s="847">
        <v>1</v>
      </c>
      <c r="BQ401" s="847">
        <v>1</v>
      </c>
      <c r="BR401" s="847">
        <v>2</v>
      </c>
      <c r="BS401" s="847"/>
      <c r="BT401" s="847"/>
      <c r="BU401" s="847"/>
      <c r="BV401" s="847"/>
      <c r="BW401" s="847"/>
      <c r="BX401" s="847"/>
      <c r="BY401" s="847"/>
      <c r="BZ401" s="847"/>
      <c r="CA401" s="847">
        <v>7</v>
      </c>
      <c r="CB401" s="847"/>
      <c r="CC401" s="847">
        <f t="shared" si="48"/>
        <v>12</v>
      </c>
      <c r="CD401" s="855">
        <f t="shared" si="44"/>
        <v>12</v>
      </c>
      <c r="CE401" s="855">
        <f t="shared" si="45"/>
        <v>0</v>
      </c>
      <c r="CF401" s="1069">
        <v>16</v>
      </c>
      <c r="CG401" s="847" t="s">
        <v>6254</v>
      </c>
      <c r="CH401" s="847" t="s">
        <v>481</v>
      </c>
      <c r="CI401" s="229">
        <f t="shared" si="49"/>
        <v>0.60331825037707387</v>
      </c>
      <c r="CJ401" s="847">
        <v>26.52</v>
      </c>
      <c r="CK401" s="847" t="s">
        <v>6410</v>
      </c>
      <c r="CL401" s="847" t="s">
        <v>489</v>
      </c>
      <c r="CM401" s="847" t="s">
        <v>6435</v>
      </c>
      <c r="CN401" s="847" t="s">
        <v>6451</v>
      </c>
      <c r="CO401" s="847">
        <v>6</v>
      </c>
      <c r="CP401" s="847">
        <v>90</v>
      </c>
      <c r="CQ401" s="847" t="s">
        <v>481</v>
      </c>
      <c r="CR401" s="847" t="s">
        <v>489</v>
      </c>
      <c r="CS401" s="847" t="s">
        <v>6520</v>
      </c>
      <c r="CT401" s="847">
        <v>80</v>
      </c>
      <c r="CU401" s="847" t="s">
        <v>489</v>
      </c>
      <c r="CV401" s="847" t="s">
        <v>6610</v>
      </c>
      <c r="CW401" s="847">
        <v>327</v>
      </c>
      <c r="CX401" s="847" t="s">
        <v>492</v>
      </c>
      <c r="CY401" s="847" t="s">
        <v>481</v>
      </c>
      <c r="CZ401" s="847" t="s">
        <v>481</v>
      </c>
      <c r="DA401" s="847" t="s">
        <v>492</v>
      </c>
      <c r="DB401" s="847" t="s">
        <v>481</v>
      </c>
      <c r="DC401" s="847" t="s">
        <v>481</v>
      </c>
      <c r="DD401" s="847" t="s">
        <v>489</v>
      </c>
      <c r="DE401" s="847" t="s">
        <v>6663</v>
      </c>
      <c r="DF401" s="847">
        <v>1125</v>
      </c>
      <c r="DG401" s="847" t="s">
        <v>489</v>
      </c>
      <c r="DH401" s="847" t="s">
        <v>6675</v>
      </c>
      <c r="DI401" s="847">
        <v>287</v>
      </c>
      <c r="DJ401" s="847" t="s">
        <v>489</v>
      </c>
      <c r="DK401" s="847" t="s">
        <v>6691</v>
      </c>
      <c r="DL401" s="847">
        <v>3</v>
      </c>
      <c r="DM401" s="847" t="s">
        <v>481</v>
      </c>
      <c r="DN401" s="847" t="s">
        <v>481</v>
      </c>
      <c r="DO401" s="847" t="s">
        <v>481</v>
      </c>
      <c r="DP401" s="847" t="s">
        <v>489</v>
      </c>
      <c r="DQ401" s="847" t="s">
        <v>6765</v>
      </c>
      <c r="DR401" s="847">
        <v>821</v>
      </c>
      <c r="DS401" s="847" t="s">
        <v>489</v>
      </c>
      <c r="DT401" s="847" t="s">
        <v>6800</v>
      </c>
      <c r="DU401" s="847">
        <v>9256</v>
      </c>
      <c r="DV401" s="847" t="s">
        <v>492</v>
      </c>
      <c r="DW401" s="847" t="s">
        <v>481</v>
      </c>
      <c r="DX401" s="847" t="s">
        <v>481</v>
      </c>
      <c r="DY401" s="847" t="s">
        <v>492</v>
      </c>
      <c r="DZ401" s="847" t="s">
        <v>481</v>
      </c>
      <c r="EA401" s="847" t="s">
        <v>481</v>
      </c>
      <c r="EB401" s="847" t="s">
        <v>492</v>
      </c>
      <c r="EC401" s="847" t="s">
        <v>481</v>
      </c>
      <c r="ED401" s="847" t="s">
        <v>481</v>
      </c>
      <c r="EE401" s="847" t="s">
        <v>492</v>
      </c>
      <c r="EF401" s="847" t="s">
        <v>481</v>
      </c>
      <c r="EG401" s="847" t="s">
        <v>481</v>
      </c>
      <c r="EH401" s="847" t="s">
        <v>489</v>
      </c>
      <c r="EI401" s="847" t="s">
        <v>6918</v>
      </c>
      <c r="EJ401" s="847">
        <v>42</v>
      </c>
      <c r="EK401" s="847" t="s">
        <v>481</v>
      </c>
      <c r="EL401" s="847" t="s">
        <v>481</v>
      </c>
      <c r="EM401" s="847" t="s">
        <v>481</v>
      </c>
      <c r="EN401" s="847"/>
      <c r="EO401" s="847"/>
      <c r="EP401" s="847"/>
      <c r="EQ401" s="847" t="s">
        <v>492</v>
      </c>
      <c r="ER401" s="847" t="s">
        <v>6970</v>
      </c>
      <c r="ES401" s="847" t="s">
        <v>7079</v>
      </c>
      <c r="ET401" s="847" t="s">
        <v>7198</v>
      </c>
      <c r="EU401" s="847" t="s">
        <v>7242</v>
      </c>
      <c r="EV401" s="847" t="s">
        <v>7373</v>
      </c>
      <c r="EW401" s="847" t="s">
        <v>7422</v>
      </c>
      <c r="EX401" s="847" t="s">
        <v>7518</v>
      </c>
      <c r="EY401" s="847">
        <v>27</v>
      </c>
      <c r="EZ401" s="847">
        <v>425</v>
      </c>
      <c r="FA401" s="847" t="s">
        <v>7765</v>
      </c>
      <c r="FB401" s="847" t="s">
        <v>7989</v>
      </c>
      <c r="FC401" s="847" t="s">
        <v>8238</v>
      </c>
      <c r="FD401" s="847" t="s">
        <v>8308</v>
      </c>
      <c r="FE401" s="847" t="s">
        <v>8348</v>
      </c>
      <c r="FF401" s="847" t="s">
        <v>8393</v>
      </c>
    </row>
    <row r="402" spans="5:162" ht="64" customHeight="1" x14ac:dyDescent="0.2">
      <c r="E402" s="1101" t="s">
        <v>8732</v>
      </c>
      <c r="F402" s="1101" t="s">
        <v>8688</v>
      </c>
      <c r="G402" s="847" t="s">
        <v>86</v>
      </c>
      <c r="H402" s="847" t="s">
        <v>174</v>
      </c>
      <c r="I402" s="1099" t="s">
        <v>3710</v>
      </c>
      <c r="J402" s="847" t="s">
        <v>3915</v>
      </c>
      <c r="K402" s="847" t="s">
        <v>3982</v>
      </c>
      <c r="L402" s="847">
        <v>2020</v>
      </c>
      <c r="M402" s="1068" t="s">
        <v>4112</v>
      </c>
      <c r="N402" s="1068" t="s">
        <v>852</v>
      </c>
      <c r="O402" s="847" t="s">
        <v>4398</v>
      </c>
      <c r="P402" s="847" t="s">
        <v>4591</v>
      </c>
      <c r="Q402" s="847" t="s">
        <v>4765</v>
      </c>
      <c r="R402" s="847" t="s">
        <v>4915</v>
      </c>
      <c r="S402" s="847" t="s">
        <v>5093</v>
      </c>
      <c r="T402" s="847" t="s">
        <v>5246</v>
      </c>
      <c r="U402" s="847" t="s">
        <v>5325</v>
      </c>
      <c r="V402" s="847" t="s">
        <v>5246</v>
      </c>
      <c r="W402" s="847"/>
      <c r="X402" s="847"/>
      <c r="Y402" s="847"/>
      <c r="Z402" s="847"/>
      <c r="AA402" s="847" t="s">
        <v>5606</v>
      </c>
      <c r="AB402" s="847" t="s">
        <v>5720</v>
      </c>
      <c r="AC402" s="847" t="s">
        <v>5828</v>
      </c>
      <c r="AD402" s="847" t="s">
        <v>5976</v>
      </c>
      <c r="AE402" s="875">
        <f t="shared" ref="AE402:AE413" si="51">SUM(AK402,AN402,AO402,AQ402:AR402)</f>
        <v>6.58</v>
      </c>
      <c r="AF402" s="850">
        <f t="shared" si="46"/>
        <v>6.58</v>
      </c>
      <c r="AG402" s="850">
        <f t="shared" si="47"/>
        <v>0</v>
      </c>
      <c r="AH402" s="1069"/>
      <c r="AI402" s="1069"/>
      <c r="AJ402" s="1069"/>
      <c r="AK402" s="847">
        <v>6.2380000000000004</v>
      </c>
      <c r="AL402" s="229">
        <f t="shared" si="50"/>
        <v>0.9480243161094225</v>
      </c>
      <c r="AM402" s="229">
        <v>1.1000000000000001E-3</v>
      </c>
      <c r="AN402" s="847">
        <v>0</v>
      </c>
      <c r="AO402" s="847">
        <v>0</v>
      </c>
      <c r="AP402" s="229">
        <f>(AN402+AO402)/AE402</f>
        <v>0</v>
      </c>
      <c r="AQ402" s="847">
        <v>0.34200000000000003</v>
      </c>
      <c r="AR402" s="847">
        <v>0</v>
      </c>
      <c r="AS402" s="229">
        <f>AQ402/AE402</f>
        <v>5.1975683890577509E-2</v>
      </c>
      <c r="AT402" s="229"/>
      <c r="AU402" s="229"/>
      <c r="AV402" s="229"/>
      <c r="AW402" s="229"/>
      <c r="AX402" s="229"/>
      <c r="AY402" s="847" t="s">
        <v>489</v>
      </c>
      <c r="AZ402" s="847" t="s">
        <v>6070</v>
      </c>
      <c r="BA402" s="847" t="s">
        <v>6102</v>
      </c>
      <c r="BB402" s="847">
        <v>0</v>
      </c>
      <c r="BC402" s="1069">
        <v>18.87</v>
      </c>
      <c r="BD402" s="229">
        <v>1E-3</v>
      </c>
      <c r="BE402" s="847">
        <v>10</v>
      </c>
      <c r="BF402" s="847">
        <v>10</v>
      </c>
      <c r="BG402" s="847">
        <v>6</v>
      </c>
      <c r="BH402" s="847"/>
      <c r="BI402" s="847"/>
      <c r="BJ402" s="847"/>
      <c r="BK402" s="847"/>
      <c r="BL402" s="847"/>
      <c r="BM402" s="847"/>
      <c r="BN402" s="847"/>
      <c r="BO402" s="847"/>
      <c r="BP402" s="847"/>
      <c r="BQ402" s="847"/>
      <c r="BR402" s="847"/>
      <c r="BS402" s="847">
        <v>1</v>
      </c>
      <c r="BT402" s="847"/>
      <c r="BU402" s="847">
        <v>1</v>
      </c>
      <c r="BV402" s="847"/>
      <c r="BW402" s="847"/>
      <c r="BX402" s="847"/>
      <c r="BY402" s="847"/>
      <c r="BZ402" s="847"/>
      <c r="CA402" s="847">
        <v>16</v>
      </c>
      <c r="CB402" s="847"/>
      <c r="CC402" s="847">
        <f t="shared" si="48"/>
        <v>18</v>
      </c>
      <c r="CD402" s="855">
        <f t="shared" si="44"/>
        <v>18</v>
      </c>
      <c r="CE402" s="855">
        <f t="shared" si="45"/>
        <v>0</v>
      </c>
      <c r="CF402" s="1069">
        <v>110.86</v>
      </c>
      <c r="CG402" s="847" t="s">
        <v>6255</v>
      </c>
      <c r="CH402" s="847" t="s">
        <v>481</v>
      </c>
      <c r="CI402" s="229">
        <f t="shared" si="49"/>
        <v>0.93857681073530042</v>
      </c>
      <c r="CJ402" s="847">
        <v>118.11499999999999</v>
      </c>
      <c r="CK402" s="847" t="s">
        <v>6411</v>
      </c>
      <c r="CL402" s="847" t="s">
        <v>492</v>
      </c>
      <c r="CM402" s="847"/>
      <c r="CN402" s="847"/>
      <c r="CO402" s="847"/>
      <c r="CP402" s="847">
        <v>136</v>
      </c>
      <c r="CQ402" s="847">
        <v>5</v>
      </c>
      <c r="CR402" s="847" t="s">
        <v>492</v>
      </c>
      <c r="CS402" s="847"/>
      <c r="CT402" s="847"/>
      <c r="CU402" s="847" t="s">
        <v>489</v>
      </c>
      <c r="CV402" s="847" t="s">
        <v>1739</v>
      </c>
      <c r="CW402" s="847"/>
      <c r="CX402" s="847" t="s">
        <v>492</v>
      </c>
      <c r="CY402" s="847"/>
      <c r="CZ402" s="847"/>
      <c r="DA402" s="847" t="s">
        <v>492</v>
      </c>
      <c r="DB402" s="847"/>
      <c r="DC402" s="847"/>
      <c r="DD402" s="847" t="s">
        <v>492</v>
      </c>
      <c r="DE402" s="847"/>
      <c r="DF402" s="847"/>
      <c r="DG402" s="847" t="s">
        <v>489</v>
      </c>
      <c r="DH402" s="847" t="s">
        <v>6676</v>
      </c>
      <c r="DI402" s="847">
        <v>10</v>
      </c>
      <c r="DJ402" s="847" t="s">
        <v>492</v>
      </c>
      <c r="DK402" s="847"/>
      <c r="DL402" s="847"/>
      <c r="DM402" s="847"/>
      <c r="DN402" s="847"/>
      <c r="DO402" s="847"/>
      <c r="DP402" s="847" t="s">
        <v>489</v>
      </c>
      <c r="DQ402" s="847"/>
      <c r="DR402" s="847"/>
      <c r="DS402" s="847" t="s">
        <v>489</v>
      </c>
      <c r="DT402" s="847" t="s">
        <v>463</v>
      </c>
      <c r="DU402" s="847">
        <v>243</v>
      </c>
      <c r="DV402" s="847" t="s">
        <v>492</v>
      </c>
      <c r="DW402" s="847"/>
      <c r="DX402" s="847"/>
      <c r="DY402" s="847" t="s">
        <v>492</v>
      </c>
      <c r="DZ402" s="847"/>
      <c r="EA402" s="847"/>
      <c r="EB402" s="847" t="s">
        <v>492</v>
      </c>
      <c r="EC402" s="847"/>
      <c r="ED402" s="847"/>
      <c r="EE402" s="847" t="s">
        <v>492</v>
      </c>
      <c r="EF402" s="847"/>
      <c r="EG402" s="847"/>
      <c r="EH402" s="847" t="s">
        <v>489</v>
      </c>
      <c r="EI402" s="847" t="s">
        <v>6919</v>
      </c>
      <c r="EJ402" s="847">
        <v>12</v>
      </c>
      <c r="EK402" s="847"/>
      <c r="EL402" s="847"/>
      <c r="EM402" s="847"/>
      <c r="EN402" s="847"/>
      <c r="EO402" s="847"/>
      <c r="EP402" s="847"/>
      <c r="EQ402" s="847" t="s">
        <v>489</v>
      </c>
      <c r="ER402" s="847" t="s">
        <v>6971</v>
      </c>
      <c r="ES402" s="847" t="s">
        <v>7080</v>
      </c>
      <c r="ET402" s="847" t="s">
        <v>7199</v>
      </c>
      <c r="EU402" s="847" t="s">
        <v>7241</v>
      </c>
      <c r="EV402" s="847" t="s">
        <v>7374</v>
      </c>
      <c r="EW402" s="847"/>
      <c r="EX402" s="847" t="s">
        <v>492</v>
      </c>
      <c r="EY402" s="847"/>
      <c r="EZ402" s="847"/>
      <c r="FA402" s="847" t="s">
        <v>7766</v>
      </c>
      <c r="FB402" s="847" t="s">
        <v>7990</v>
      </c>
      <c r="FC402" s="847" t="s">
        <v>8239</v>
      </c>
      <c r="FD402" s="847" t="s">
        <v>8308</v>
      </c>
      <c r="FE402" s="847" t="s">
        <v>8348</v>
      </c>
      <c r="FF402" s="847" t="s">
        <v>8393</v>
      </c>
    </row>
    <row r="403" spans="5:162" ht="64" customHeight="1" x14ac:dyDescent="0.2">
      <c r="E403" s="1101" t="s">
        <v>8733</v>
      </c>
      <c r="F403" s="1101" t="s">
        <v>8688</v>
      </c>
      <c r="G403" s="950" t="s">
        <v>86</v>
      </c>
      <c r="H403" s="847" t="s">
        <v>174</v>
      </c>
      <c r="I403" s="836" t="s">
        <v>3711</v>
      </c>
      <c r="J403" s="847" t="s">
        <v>3916</v>
      </c>
      <c r="K403" s="847" t="s">
        <v>3984</v>
      </c>
      <c r="L403" s="847">
        <v>2019</v>
      </c>
      <c r="M403" s="1068" t="s">
        <v>4070</v>
      </c>
      <c r="N403" s="1068" t="s">
        <v>4163</v>
      </c>
      <c r="O403" s="847" t="s">
        <v>4399</v>
      </c>
      <c r="P403" s="847" t="s">
        <v>4592</v>
      </c>
      <c r="Q403" s="847" t="s">
        <v>4766</v>
      </c>
      <c r="R403" s="847" t="s">
        <v>4916</v>
      </c>
      <c r="S403" s="847" t="s">
        <v>5094</v>
      </c>
      <c r="T403" s="847" t="s">
        <v>5247</v>
      </c>
      <c r="U403" s="847"/>
      <c r="V403" s="847"/>
      <c r="W403" s="847"/>
      <c r="X403" s="847"/>
      <c r="Y403" s="847"/>
      <c r="Z403" s="847"/>
      <c r="AA403" s="847" t="s">
        <v>5607</v>
      </c>
      <c r="AB403" s="847" t="s">
        <v>5721</v>
      </c>
      <c r="AC403" s="847" t="s">
        <v>5829</v>
      </c>
      <c r="AD403" s="847" t="s">
        <v>5977</v>
      </c>
      <c r="AE403" s="875">
        <f t="shared" si="51"/>
        <v>88.831000000000003</v>
      </c>
      <c r="AF403" s="850">
        <f t="shared" si="46"/>
        <v>88.831000000000003</v>
      </c>
      <c r="AG403" s="850">
        <f t="shared" si="47"/>
        <v>0</v>
      </c>
      <c r="AH403" s="847"/>
      <c r="AI403" s="847"/>
      <c r="AJ403" s="847"/>
      <c r="AK403" s="847">
        <v>88.828000000000003</v>
      </c>
      <c r="AL403" s="229">
        <f t="shared" si="50"/>
        <v>0.99996622800598889</v>
      </c>
      <c r="AM403" s="229">
        <v>1.1000000000000001E-3</v>
      </c>
      <c r="AN403" s="847"/>
      <c r="AO403" s="847">
        <v>3.0000000000000001E-3</v>
      </c>
      <c r="AP403" s="229">
        <f>(AN403+AO403)/AE403</f>
        <v>3.3771994011099728E-5</v>
      </c>
      <c r="AQ403" s="847"/>
      <c r="AR403" s="847"/>
      <c r="AS403" s="229">
        <f>AQ403/AE403</f>
        <v>0</v>
      </c>
      <c r="AT403" s="229"/>
      <c r="AU403" s="229"/>
      <c r="AV403" s="229"/>
      <c r="AW403" s="229"/>
      <c r="AX403" s="229"/>
      <c r="AY403" s="847" t="s">
        <v>489</v>
      </c>
      <c r="AZ403" s="847" t="s">
        <v>6071</v>
      </c>
      <c r="BA403" s="847" t="s">
        <v>4916</v>
      </c>
      <c r="BB403" s="847">
        <v>0.13500000000000001</v>
      </c>
      <c r="BC403" s="1069">
        <v>114.2</v>
      </c>
      <c r="BD403" s="229">
        <v>1E-3</v>
      </c>
      <c r="BE403" s="847">
        <v>90</v>
      </c>
      <c r="BF403" s="847">
        <v>33</v>
      </c>
      <c r="BG403" s="847">
        <v>33</v>
      </c>
      <c r="BH403" s="847"/>
      <c r="BI403" s="847"/>
      <c r="BJ403" s="847"/>
      <c r="BK403" s="847"/>
      <c r="BL403" s="847"/>
      <c r="BM403" s="847"/>
      <c r="BN403" s="847"/>
      <c r="BO403" s="847"/>
      <c r="BP403" s="847">
        <v>1</v>
      </c>
      <c r="BQ403" s="847">
        <v>12</v>
      </c>
      <c r="BR403" s="847">
        <v>2</v>
      </c>
      <c r="BS403" s="847">
        <v>1</v>
      </c>
      <c r="BT403" s="847"/>
      <c r="BU403" s="847"/>
      <c r="BV403" s="847">
        <v>3</v>
      </c>
      <c r="BW403" s="847"/>
      <c r="BX403" s="847"/>
      <c r="BY403" s="847"/>
      <c r="BZ403" s="847"/>
      <c r="CA403" s="847">
        <v>14</v>
      </c>
      <c r="CB403" s="847"/>
      <c r="CC403" s="847">
        <f t="shared" si="48"/>
        <v>33</v>
      </c>
      <c r="CD403" s="855">
        <f t="shared" si="44"/>
        <v>33</v>
      </c>
      <c r="CE403" s="855">
        <f t="shared" si="45"/>
        <v>0</v>
      </c>
      <c r="CF403" s="847">
        <v>108.376</v>
      </c>
      <c r="CG403" s="847" t="s">
        <v>6256</v>
      </c>
      <c r="CH403" s="847" t="s">
        <v>4916</v>
      </c>
      <c r="CI403" s="229">
        <f t="shared" si="49"/>
        <v>1</v>
      </c>
      <c r="CJ403" s="847">
        <v>108.376</v>
      </c>
      <c r="CK403" s="847" t="s">
        <v>6412</v>
      </c>
      <c r="CL403" s="847" t="s">
        <v>492</v>
      </c>
      <c r="CM403" s="847"/>
      <c r="CN403" s="847"/>
      <c r="CO403" s="847"/>
      <c r="CP403" s="847"/>
      <c r="CQ403" s="847">
        <v>3</v>
      </c>
      <c r="CR403" s="847" t="s">
        <v>489</v>
      </c>
      <c r="CS403" s="847" t="s">
        <v>1553</v>
      </c>
      <c r="CT403" s="847"/>
      <c r="CU403" s="847" t="s">
        <v>489</v>
      </c>
      <c r="CV403" s="847" t="s">
        <v>1553</v>
      </c>
      <c r="CW403" s="847">
        <v>9290</v>
      </c>
      <c r="CX403" s="847"/>
      <c r="CY403" s="847"/>
      <c r="CZ403" s="847"/>
      <c r="DA403" s="847"/>
      <c r="DB403" s="847"/>
      <c r="DC403" s="847"/>
      <c r="DD403" s="847"/>
      <c r="DE403" s="847"/>
      <c r="DF403" s="847"/>
      <c r="DG403" s="847"/>
      <c r="DH403" s="847"/>
      <c r="DI403" s="847"/>
      <c r="DJ403" s="847"/>
      <c r="DK403" s="847"/>
      <c r="DL403" s="847"/>
      <c r="DM403" s="847"/>
      <c r="DN403" s="847"/>
      <c r="DO403" s="847"/>
      <c r="DP403" s="847" t="s">
        <v>489</v>
      </c>
      <c r="DQ403" s="847" t="s">
        <v>6766</v>
      </c>
      <c r="DR403" s="847">
        <v>1633</v>
      </c>
      <c r="DS403" s="847"/>
      <c r="DT403" s="847"/>
      <c r="DU403" s="847"/>
      <c r="DV403" s="847"/>
      <c r="DW403" s="847"/>
      <c r="DX403" s="847"/>
      <c r="DY403" s="847"/>
      <c r="DZ403" s="847"/>
      <c r="EA403" s="847"/>
      <c r="EB403" s="847"/>
      <c r="EC403" s="847"/>
      <c r="ED403" s="847"/>
      <c r="EE403" s="847" t="s">
        <v>489</v>
      </c>
      <c r="EF403" s="847" t="s">
        <v>6848</v>
      </c>
      <c r="EG403" s="847">
        <v>9</v>
      </c>
      <c r="EH403" s="847" t="s">
        <v>489</v>
      </c>
      <c r="EI403" s="847" t="s">
        <v>623</v>
      </c>
      <c r="EJ403" s="847">
        <v>24</v>
      </c>
      <c r="EK403" s="847" t="s">
        <v>6934</v>
      </c>
      <c r="EL403" s="847" t="s">
        <v>6530</v>
      </c>
      <c r="EM403" s="847">
        <v>23</v>
      </c>
      <c r="EN403" s="847"/>
      <c r="EO403" s="847"/>
      <c r="EP403" s="847"/>
      <c r="EQ403" s="847" t="s">
        <v>492</v>
      </c>
      <c r="ER403" s="847"/>
      <c r="ES403" s="847" t="s">
        <v>7081</v>
      </c>
      <c r="ET403" s="847" t="s">
        <v>7200</v>
      </c>
      <c r="EU403" s="847" t="s">
        <v>7243</v>
      </c>
      <c r="EV403" s="847" t="s">
        <v>7375</v>
      </c>
      <c r="EW403" s="847"/>
      <c r="EX403" s="847" t="s">
        <v>7519</v>
      </c>
      <c r="EY403" s="847"/>
      <c r="EZ403" s="847"/>
      <c r="FA403" s="847" t="s">
        <v>7767</v>
      </c>
      <c r="FB403" s="847" t="s">
        <v>7991</v>
      </c>
      <c r="FC403" s="847" t="s">
        <v>8240</v>
      </c>
      <c r="FD403" s="847" t="s">
        <v>8308</v>
      </c>
      <c r="FE403" s="847" t="s">
        <v>8348</v>
      </c>
      <c r="FF403" s="847" t="s">
        <v>8393</v>
      </c>
    </row>
    <row r="404" spans="5:162" ht="64" customHeight="1" x14ac:dyDescent="0.2">
      <c r="E404" s="1101" t="s">
        <v>8733</v>
      </c>
      <c r="F404" s="1101" t="s">
        <v>8688</v>
      </c>
      <c r="G404" s="847" t="s">
        <v>86</v>
      </c>
      <c r="H404" s="847" t="s">
        <v>174</v>
      </c>
      <c r="I404" s="836" t="s">
        <v>3712</v>
      </c>
      <c r="J404" s="847" t="s">
        <v>3915</v>
      </c>
      <c r="K404" s="847" t="s">
        <v>3982</v>
      </c>
      <c r="L404" s="847">
        <v>2018</v>
      </c>
      <c r="M404" s="1068" t="s">
        <v>4113</v>
      </c>
      <c r="N404" s="1068" t="s">
        <v>4201</v>
      </c>
      <c r="O404" s="847" t="s">
        <v>4400</v>
      </c>
      <c r="P404" s="847" t="s">
        <v>4593</v>
      </c>
      <c r="Q404" s="847" t="s">
        <v>4767</v>
      </c>
      <c r="R404" s="847" t="s">
        <v>4917</v>
      </c>
      <c r="S404" s="847" t="s">
        <v>5095</v>
      </c>
      <c r="T404" s="847" t="s">
        <v>5248</v>
      </c>
      <c r="U404" s="847" t="s">
        <v>5326</v>
      </c>
      <c r="V404" s="847" t="s">
        <v>5376</v>
      </c>
      <c r="W404" s="847"/>
      <c r="X404" s="847"/>
      <c r="Y404" s="847"/>
      <c r="Z404" s="847"/>
      <c r="AA404" s="847" t="s">
        <v>5608</v>
      </c>
      <c r="AB404" s="847" t="s">
        <v>5722</v>
      </c>
      <c r="AC404" s="847" t="s">
        <v>5830</v>
      </c>
      <c r="AD404" s="847" t="s">
        <v>5978</v>
      </c>
      <c r="AE404" s="875">
        <f t="shared" si="51"/>
        <v>28.555</v>
      </c>
      <c r="AF404" s="850">
        <f t="shared" si="46"/>
        <v>28.555</v>
      </c>
      <c r="AG404" s="850">
        <f t="shared" si="47"/>
        <v>0</v>
      </c>
      <c r="AH404" s="1069"/>
      <c r="AI404" s="1069"/>
      <c r="AJ404" s="1069"/>
      <c r="AK404" s="1069">
        <v>28.55</v>
      </c>
      <c r="AL404" s="229">
        <f t="shared" si="50"/>
        <v>0.99982489931710739</v>
      </c>
      <c r="AM404" s="229">
        <v>1.1000000000000001E-3</v>
      </c>
      <c r="AN404" s="847">
        <v>0</v>
      </c>
      <c r="AO404" s="847">
        <v>0</v>
      </c>
      <c r="AP404" s="228">
        <v>0</v>
      </c>
      <c r="AQ404" s="847">
        <v>0</v>
      </c>
      <c r="AR404" s="847">
        <v>5.0000000000000001E-3</v>
      </c>
      <c r="AS404" s="229">
        <f>AR404/AE404</f>
        <v>1.7510068289266329E-4</v>
      </c>
      <c r="AT404" s="229"/>
      <c r="AU404" s="229"/>
      <c r="AV404" s="229"/>
      <c r="AW404" s="229"/>
      <c r="AX404" s="229"/>
      <c r="AY404" s="847" t="s">
        <v>489</v>
      </c>
      <c r="AZ404" s="847" t="s">
        <v>6072</v>
      </c>
      <c r="BA404" s="847" t="s">
        <v>6103</v>
      </c>
      <c r="BB404" s="1069">
        <v>0.11</v>
      </c>
      <c r="BC404" s="847">
        <v>13.305999999999999</v>
      </c>
      <c r="BD404" s="229">
        <v>1E-3</v>
      </c>
      <c r="BE404" s="847">
        <v>138</v>
      </c>
      <c r="BF404" s="847">
        <v>25</v>
      </c>
      <c r="BG404" s="847">
        <v>24</v>
      </c>
      <c r="BH404" s="847"/>
      <c r="BI404" s="847">
        <v>1</v>
      </c>
      <c r="BJ404" s="847"/>
      <c r="BK404" s="847"/>
      <c r="BL404" s="847"/>
      <c r="BM404" s="847"/>
      <c r="BN404" s="847"/>
      <c r="BO404" s="847">
        <v>1</v>
      </c>
      <c r="BP404" s="847">
        <v>1</v>
      </c>
      <c r="BQ404" s="847"/>
      <c r="BR404" s="847"/>
      <c r="BS404" s="847">
        <v>3</v>
      </c>
      <c r="BT404" s="847"/>
      <c r="BU404" s="847"/>
      <c r="BV404" s="847">
        <v>8</v>
      </c>
      <c r="BW404" s="847"/>
      <c r="BX404" s="847"/>
      <c r="BY404" s="847"/>
      <c r="BZ404" s="847"/>
      <c r="CA404" s="847">
        <v>8</v>
      </c>
      <c r="CB404" s="847">
        <v>2</v>
      </c>
      <c r="CC404" s="847">
        <f t="shared" si="48"/>
        <v>24</v>
      </c>
      <c r="CD404" s="855">
        <f t="shared" si="44"/>
        <v>24</v>
      </c>
      <c r="CE404" s="855">
        <f t="shared" si="45"/>
        <v>0</v>
      </c>
      <c r="CF404" s="847">
        <v>31.445</v>
      </c>
      <c r="CG404" s="847" t="s">
        <v>6257</v>
      </c>
      <c r="CH404" s="847"/>
      <c r="CI404" s="229">
        <f t="shared" si="49"/>
        <v>1</v>
      </c>
      <c r="CJ404" s="847">
        <v>31.445</v>
      </c>
      <c r="CK404" s="847" t="s">
        <v>6413</v>
      </c>
      <c r="CL404" s="847" t="s">
        <v>489</v>
      </c>
      <c r="CM404" s="847" t="s">
        <v>6436</v>
      </c>
      <c r="CN404" s="847" t="s">
        <v>6452</v>
      </c>
      <c r="CO404" s="847">
        <v>16</v>
      </c>
      <c r="CP404" s="847">
        <v>72</v>
      </c>
      <c r="CQ404" s="847">
        <v>0</v>
      </c>
      <c r="CR404" s="847" t="s">
        <v>489</v>
      </c>
      <c r="CS404" s="847" t="s">
        <v>6521</v>
      </c>
      <c r="CT404" s="847">
        <v>2027</v>
      </c>
      <c r="CU404" s="847" t="s">
        <v>489</v>
      </c>
      <c r="CV404" s="847" t="s">
        <v>6611</v>
      </c>
      <c r="CW404" s="847">
        <v>3914</v>
      </c>
      <c r="CX404" s="847" t="s">
        <v>492</v>
      </c>
      <c r="CY404" s="847"/>
      <c r="CZ404" s="847"/>
      <c r="DA404" s="847" t="s">
        <v>6656</v>
      </c>
      <c r="DB404" s="847"/>
      <c r="DC404" s="847"/>
      <c r="DD404" s="847" t="s">
        <v>492</v>
      </c>
      <c r="DE404" s="847"/>
      <c r="DF404" s="847"/>
      <c r="DG404" s="847" t="s">
        <v>489</v>
      </c>
      <c r="DH404" s="847" t="s">
        <v>6677</v>
      </c>
      <c r="DI404" s="847">
        <v>31</v>
      </c>
      <c r="DJ404" s="847" t="s">
        <v>489</v>
      </c>
      <c r="DK404" s="847"/>
      <c r="DL404" s="847">
        <v>4</v>
      </c>
      <c r="DM404" s="847" t="s">
        <v>6711</v>
      </c>
      <c r="DN404" s="847" t="s">
        <v>6736</v>
      </c>
      <c r="DO404" s="847">
        <v>3654</v>
      </c>
      <c r="DP404" s="847" t="s">
        <v>489</v>
      </c>
      <c r="DQ404" s="847" t="s">
        <v>6767</v>
      </c>
      <c r="DR404" s="847">
        <v>858</v>
      </c>
      <c r="DS404" s="847" t="s">
        <v>6776</v>
      </c>
      <c r="DT404" s="847" t="s">
        <v>6736</v>
      </c>
      <c r="DU404" s="847">
        <v>17913</v>
      </c>
      <c r="DV404" s="847" t="s">
        <v>492</v>
      </c>
      <c r="DW404" s="847"/>
      <c r="DX404" s="847"/>
      <c r="DY404" s="847" t="s">
        <v>492</v>
      </c>
      <c r="DZ404" s="847"/>
      <c r="EA404" s="847"/>
      <c r="EB404" s="847" t="s">
        <v>492</v>
      </c>
      <c r="EC404" s="847"/>
      <c r="ED404" s="847"/>
      <c r="EE404" s="847" t="s">
        <v>492</v>
      </c>
      <c r="EF404" s="847"/>
      <c r="EG404" s="847"/>
      <c r="EH404" s="847" t="s">
        <v>489</v>
      </c>
      <c r="EI404" s="847" t="s">
        <v>6920</v>
      </c>
      <c r="EJ404" s="847">
        <v>26</v>
      </c>
      <c r="EK404" s="847" t="s">
        <v>6935</v>
      </c>
      <c r="EL404" s="847" t="s">
        <v>6736</v>
      </c>
      <c r="EM404" s="847">
        <v>3654</v>
      </c>
      <c r="EN404" s="847"/>
      <c r="EO404" s="847"/>
      <c r="EP404" s="847"/>
      <c r="EQ404" s="847" t="s">
        <v>489</v>
      </c>
      <c r="ER404" s="847" t="s">
        <v>6972</v>
      </c>
      <c r="ES404" s="847" t="s">
        <v>7082</v>
      </c>
      <c r="ET404" s="847" t="s">
        <v>7201</v>
      </c>
      <c r="EU404" s="847"/>
      <c r="EV404" s="847" t="s">
        <v>7376</v>
      </c>
      <c r="EW404" s="847" t="s">
        <v>7423</v>
      </c>
      <c r="EX404" s="847" t="s">
        <v>7520</v>
      </c>
      <c r="EY404" s="847">
        <v>4</v>
      </c>
      <c r="EZ404" s="847">
        <v>60</v>
      </c>
      <c r="FA404" s="847" t="s">
        <v>7768</v>
      </c>
      <c r="FB404" s="847" t="s">
        <v>7992</v>
      </c>
      <c r="FC404" s="847" t="s">
        <v>8241</v>
      </c>
      <c r="FD404" s="847" t="s">
        <v>8308</v>
      </c>
      <c r="FE404" s="847" t="s">
        <v>8348</v>
      </c>
      <c r="FF404" s="847" t="s">
        <v>8393</v>
      </c>
    </row>
    <row r="405" spans="5:162" ht="64" customHeight="1" x14ac:dyDescent="0.2">
      <c r="E405" s="1101" t="s">
        <v>8733</v>
      </c>
      <c r="F405" s="1101" t="s">
        <v>8688</v>
      </c>
      <c r="G405" s="847" t="s">
        <v>86</v>
      </c>
      <c r="H405" s="847" t="s">
        <v>174</v>
      </c>
      <c r="I405" s="836" t="s">
        <v>3713</v>
      </c>
      <c r="J405" s="847" t="s">
        <v>3915</v>
      </c>
      <c r="K405" s="847" t="s">
        <v>3982</v>
      </c>
      <c r="L405" s="847">
        <v>2018</v>
      </c>
      <c r="M405" s="1068" t="s">
        <v>4114</v>
      </c>
      <c r="N405" s="1068" t="s">
        <v>1540</v>
      </c>
      <c r="O405" s="847" t="s">
        <v>4401</v>
      </c>
      <c r="P405" s="847" t="s">
        <v>4594</v>
      </c>
      <c r="Q405" s="847" t="s">
        <v>4768</v>
      </c>
      <c r="R405" s="847" t="s">
        <v>4594</v>
      </c>
      <c r="S405" s="847" t="s">
        <v>5096</v>
      </c>
      <c r="T405" s="847" t="s">
        <v>5249</v>
      </c>
      <c r="U405" s="847"/>
      <c r="V405" s="847"/>
      <c r="W405" s="847"/>
      <c r="X405" s="847"/>
      <c r="Y405" s="847"/>
      <c r="Z405" s="847"/>
      <c r="AA405" s="847" t="s">
        <v>5609</v>
      </c>
      <c r="AB405" s="847" t="s">
        <v>5723</v>
      </c>
      <c r="AC405" s="847" t="s">
        <v>5831</v>
      </c>
      <c r="AD405" s="847" t="s">
        <v>5979</v>
      </c>
      <c r="AE405" s="875">
        <f t="shared" si="51"/>
        <v>140.613</v>
      </c>
      <c r="AF405" s="850">
        <f t="shared" si="46"/>
        <v>140.613</v>
      </c>
      <c r="AG405" s="850">
        <f t="shared" si="47"/>
        <v>0</v>
      </c>
      <c r="AH405" s="1069"/>
      <c r="AI405" s="1069"/>
      <c r="AJ405" s="1069"/>
      <c r="AK405" s="847">
        <v>140.613</v>
      </c>
      <c r="AL405" s="229">
        <f t="shared" si="50"/>
        <v>1</v>
      </c>
      <c r="AM405" s="229">
        <v>1.9900000000000001E-2</v>
      </c>
      <c r="AN405" s="847">
        <v>0</v>
      </c>
      <c r="AO405" s="847">
        <v>0</v>
      </c>
      <c r="AP405" s="847">
        <v>0</v>
      </c>
      <c r="AQ405" s="847">
        <v>0</v>
      </c>
      <c r="AR405" s="847">
        <v>0</v>
      </c>
      <c r="AS405" s="847">
        <v>0</v>
      </c>
      <c r="AT405" s="847"/>
      <c r="AU405" s="847"/>
      <c r="AV405" s="847"/>
      <c r="AW405" s="847"/>
      <c r="AX405" s="847"/>
      <c r="AY405" s="847" t="s">
        <v>489</v>
      </c>
      <c r="AZ405" s="847" t="s">
        <v>6073</v>
      </c>
      <c r="BA405" s="847" t="s">
        <v>4594</v>
      </c>
      <c r="BB405" s="847">
        <v>2.1000000000000001E-2</v>
      </c>
      <c r="BC405" s="847">
        <v>1082.624</v>
      </c>
      <c r="BD405" s="229">
        <v>0.1089</v>
      </c>
      <c r="BE405" s="847">
        <v>31</v>
      </c>
      <c r="BF405" s="847">
        <v>23</v>
      </c>
      <c r="BG405" s="847">
        <v>15</v>
      </c>
      <c r="BH405" s="847"/>
      <c r="BI405" s="847">
        <v>3</v>
      </c>
      <c r="BJ405" s="847"/>
      <c r="BK405" s="847"/>
      <c r="BL405" s="847"/>
      <c r="BM405" s="847"/>
      <c r="BN405" s="847"/>
      <c r="BO405" s="847"/>
      <c r="BP405" s="847">
        <v>2</v>
      </c>
      <c r="BQ405" s="847"/>
      <c r="BR405" s="847">
        <v>3</v>
      </c>
      <c r="BS405" s="847">
        <v>5</v>
      </c>
      <c r="BT405" s="847"/>
      <c r="BU405" s="847"/>
      <c r="BV405" s="847">
        <v>1</v>
      </c>
      <c r="BW405" s="847"/>
      <c r="BX405" s="847"/>
      <c r="BY405" s="847"/>
      <c r="BZ405" s="847"/>
      <c r="CA405" s="847">
        <v>13</v>
      </c>
      <c r="CB405" s="847">
        <v>1</v>
      </c>
      <c r="CC405" s="847">
        <f t="shared" si="48"/>
        <v>28</v>
      </c>
      <c r="CD405" s="855">
        <f t="shared" si="44"/>
        <v>28</v>
      </c>
      <c r="CE405" s="855">
        <f t="shared" si="45"/>
        <v>0</v>
      </c>
      <c r="CF405" s="847">
        <v>28.106000000000002</v>
      </c>
      <c r="CG405" s="847" t="s">
        <v>6258</v>
      </c>
      <c r="CH405" s="847" t="s">
        <v>6281</v>
      </c>
      <c r="CI405" s="229">
        <f t="shared" si="49"/>
        <v>1</v>
      </c>
      <c r="CJ405" s="847">
        <v>28.106000000000002</v>
      </c>
      <c r="CK405" s="847" t="s">
        <v>6281</v>
      </c>
      <c r="CL405" s="847" t="s">
        <v>489</v>
      </c>
      <c r="CM405" s="847" t="s">
        <v>6437</v>
      </c>
      <c r="CN405" s="847" t="s">
        <v>814</v>
      </c>
      <c r="CO405" s="847">
        <v>42</v>
      </c>
      <c r="CP405" s="847">
        <v>62</v>
      </c>
      <c r="CQ405" s="847"/>
      <c r="CR405" s="847" t="s">
        <v>492</v>
      </c>
      <c r="CS405" s="847"/>
      <c r="CT405" s="847"/>
      <c r="CU405" s="847" t="s">
        <v>489</v>
      </c>
      <c r="CV405" s="847" t="s">
        <v>6612</v>
      </c>
      <c r="CW405" s="847">
        <v>131</v>
      </c>
      <c r="CX405" s="847" t="s">
        <v>492</v>
      </c>
      <c r="CY405" s="847"/>
      <c r="CZ405" s="847"/>
      <c r="DA405" s="847" t="s">
        <v>492</v>
      </c>
      <c r="DB405" s="847"/>
      <c r="DC405" s="847"/>
      <c r="DD405" s="847" t="s">
        <v>489</v>
      </c>
      <c r="DE405" s="847" t="s">
        <v>6664</v>
      </c>
      <c r="DF405" s="847">
        <v>4</v>
      </c>
      <c r="DG405" s="847" t="s">
        <v>489</v>
      </c>
      <c r="DH405" s="847" t="s">
        <v>6678</v>
      </c>
      <c r="DI405" s="847">
        <v>9</v>
      </c>
      <c r="DJ405" s="847" t="s">
        <v>492</v>
      </c>
      <c r="DK405" s="847"/>
      <c r="DL405" s="847"/>
      <c r="DM405" s="847" t="s">
        <v>489</v>
      </c>
      <c r="DN405" s="847" t="s">
        <v>6737</v>
      </c>
      <c r="DO405" s="847">
        <v>18</v>
      </c>
      <c r="DP405" s="847" t="s">
        <v>489</v>
      </c>
      <c r="DQ405" s="847" t="s">
        <v>6768</v>
      </c>
      <c r="DR405" s="847">
        <v>11796</v>
      </c>
      <c r="DS405" s="847" t="s">
        <v>489</v>
      </c>
      <c r="DT405" s="847" t="s">
        <v>2505</v>
      </c>
      <c r="DU405" s="847">
        <v>5539</v>
      </c>
      <c r="DV405" s="847" t="s">
        <v>492</v>
      </c>
      <c r="DW405" s="847"/>
      <c r="DX405" s="847"/>
      <c r="DY405" s="847" t="s">
        <v>492</v>
      </c>
      <c r="DZ405" s="847"/>
      <c r="EA405" s="847"/>
      <c r="EB405" s="847" t="s">
        <v>492</v>
      </c>
      <c r="EC405" s="847"/>
      <c r="ED405" s="847"/>
      <c r="EE405" s="847" t="s">
        <v>492</v>
      </c>
      <c r="EF405" s="847"/>
      <c r="EG405" s="847"/>
      <c r="EH405" s="847" t="s">
        <v>489</v>
      </c>
      <c r="EI405" s="847" t="s">
        <v>6921</v>
      </c>
      <c r="EJ405" s="847">
        <v>15</v>
      </c>
      <c r="EK405" s="847" t="s">
        <v>492</v>
      </c>
      <c r="EL405" s="847"/>
      <c r="EM405" s="847"/>
      <c r="EN405" s="847"/>
      <c r="EO405" s="847"/>
      <c r="EP405" s="847"/>
      <c r="EQ405" s="847" t="s">
        <v>492</v>
      </c>
      <c r="ER405" s="847"/>
      <c r="ES405" s="847" t="s">
        <v>6770</v>
      </c>
      <c r="ET405" s="847" t="s">
        <v>7202</v>
      </c>
      <c r="EU405" s="847" t="s">
        <v>7244</v>
      </c>
      <c r="EV405" s="847" t="s">
        <v>7377</v>
      </c>
      <c r="EW405" s="847" t="s">
        <v>7424</v>
      </c>
      <c r="EX405" s="847" t="s">
        <v>7521</v>
      </c>
      <c r="EY405" s="847">
        <v>7</v>
      </c>
      <c r="EZ405" s="847">
        <v>102</v>
      </c>
      <c r="FA405" s="847" t="s">
        <v>7769</v>
      </c>
      <c r="FB405" s="847" t="s">
        <v>7993</v>
      </c>
      <c r="FC405" s="847" t="s">
        <v>8242</v>
      </c>
      <c r="FD405" s="847" t="s">
        <v>8308</v>
      </c>
      <c r="FE405" s="847" t="s">
        <v>8348</v>
      </c>
      <c r="FF405" s="847" t="s">
        <v>8393</v>
      </c>
    </row>
    <row r="406" spans="5:162" ht="64" customHeight="1" x14ac:dyDescent="0.2">
      <c r="E406" s="1101" t="s">
        <v>8733</v>
      </c>
      <c r="F406" s="1101" t="s">
        <v>8688</v>
      </c>
      <c r="G406" s="847" t="s">
        <v>86</v>
      </c>
      <c r="H406" s="847" t="s">
        <v>174</v>
      </c>
      <c r="I406" s="836" t="s">
        <v>3714</v>
      </c>
      <c r="J406" s="847" t="s">
        <v>3915</v>
      </c>
      <c r="K406" s="847" t="s">
        <v>3982</v>
      </c>
      <c r="L406" s="847">
        <v>2018</v>
      </c>
      <c r="M406" s="1068" t="s">
        <v>4115</v>
      </c>
      <c r="N406" s="1068" t="s">
        <v>4202</v>
      </c>
      <c r="O406" s="847" t="s">
        <v>4402</v>
      </c>
      <c r="P406" s="847" t="s">
        <v>4595</v>
      </c>
      <c r="Q406" s="847" t="s">
        <v>4769</v>
      </c>
      <c r="R406" s="847" t="s">
        <v>4918</v>
      </c>
      <c r="S406" s="847"/>
      <c r="T406" s="847"/>
      <c r="U406" s="847"/>
      <c r="V406" s="847"/>
      <c r="W406" s="847"/>
      <c r="X406" s="847"/>
      <c r="Y406" s="847"/>
      <c r="Z406" s="847"/>
      <c r="AA406" s="847" t="s">
        <v>5610</v>
      </c>
      <c r="AB406" s="847" t="s">
        <v>5724</v>
      </c>
      <c r="AC406" s="847" t="s">
        <v>5832</v>
      </c>
      <c r="AD406" s="847" t="s">
        <v>5980</v>
      </c>
      <c r="AE406" s="875">
        <f t="shared" si="51"/>
        <v>18.146999999999998</v>
      </c>
      <c r="AF406" s="850">
        <f t="shared" si="46"/>
        <v>18.146999999999998</v>
      </c>
      <c r="AG406" s="850">
        <f t="shared" si="47"/>
        <v>0</v>
      </c>
      <c r="AH406" s="1069"/>
      <c r="AI406" s="1069"/>
      <c r="AJ406" s="1069"/>
      <c r="AK406" s="847">
        <v>17.530999999999999</v>
      </c>
      <c r="AL406" s="229">
        <f t="shared" si="50"/>
        <v>0.96605499531603023</v>
      </c>
      <c r="AM406" s="229">
        <v>1.5E-3</v>
      </c>
      <c r="AN406" s="847">
        <v>0.59099999999999997</v>
      </c>
      <c r="AO406" s="847">
        <v>2.5000000000000001E-2</v>
      </c>
      <c r="AP406" s="229">
        <f t="shared" ref="AP406:AP412" si="52">(AN406+AO406)/AE406</f>
        <v>3.3945004683969805E-2</v>
      </c>
      <c r="AQ406" s="847"/>
      <c r="AR406" s="847"/>
      <c r="AS406" s="847"/>
      <c r="AT406" s="847"/>
      <c r="AU406" s="847"/>
      <c r="AV406" s="847"/>
      <c r="AW406" s="847"/>
      <c r="AX406" s="847"/>
      <c r="AY406" s="847" t="s">
        <v>489</v>
      </c>
      <c r="AZ406" s="847" t="s">
        <v>6074</v>
      </c>
      <c r="BA406" s="847" t="s">
        <v>4918</v>
      </c>
      <c r="BB406" s="847">
        <v>0.59099999999999997</v>
      </c>
      <c r="BC406" s="847">
        <v>24.167999999999999</v>
      </c>
      <c r="BD406" s="229">
        <v>1.9E-3</v>
      </c>
      <c r="BE406" s="847"/>
      <c r="BF406" s="847">
        <v>15</v>
      </c>
      <c r="BG406" s="847">
        <v>9</v>
      </c>
      <c r="BH406" s="847"/>
      <c r="BI406" s="847">
        <v>1</v>
      </c>
      <c r="BJ406" s="847"/>
      <c r="BK406" s="847"/>
      <c r="BL406" s="847"/>
      <c r="BM406" s="847"/>
      <c r="BN406" s="847"/>
      <c r="BO406" s="847"/>
      <c r="BP406" s="847">
        <v>1</v>
      </c>
      <c r="BQ406" s="847"/>
      <c r="BR406" s="847"/>
      <c r="BS406" s="847">
        <v>7</v>
      </c>
      <c r="BT406" s="847"/>
      <c r="BU406" s="847">
        <v>1</v>
      </c>
      <c r="BV406" s="847"/>
      <c r="BW406" s="847"/>
      <c r="BX406" s="847"/>
      <c r="BY406" s="847"/>
      <c r="BZ406" s="847"/>
      <c r="CA406" s="847">
        <v>18</v>
      </c>
      <c r="CB406" s="847"/>
      <c r="CC406" s="847">
        <f t="shared" si="48"/>
        <v>28</v>
      </c>
      <c r="CD406" s="855">
        <f t="shared" si="44"/>
        <v>28</v>
      </c>
      <c r="CE406" s="855">
        <f t="shared" si="45"/>
        <v>0</v>
      </c>
      <c r="CF406" s="847">
        <v>63.81</v>
      </c>
      <c r="CG406" s="847" t="s">
        <v>6259</v>
      </c>
      <c r="CH406" s="847"/>
      <c r="CI406" s="229">
        <f t="shared" si="49"/>
        <v>0.96999270339292221</v>
      </c>
      <c r="CJ406" s="847">
        <v>65.784000000000006</v>
      </c>
      <c r="CK406" s="847" t="s">
        <v>6414</v>
      </c>
      <c r="CL406" s="847" t="s">
        <v>489</v>
      </c>
      <c r="CM406" s="847" t="s">
        <v>6438</v>
      </c>
      <c r="CN406" s="847" t="s">
        <v>6453</v>
      </c>
      <c r="CO406" s="847"/>
      <c r="CP406" s="847">
        <v>20</v>
      </c>
      <c r="CQ406" s="847"/>
      <c r="CR406" s="847" t="s">
        <v>492</v>
      </c>
      <c r="CS406" s="847"/>
      <c r="CT406" s="847"/>
      <c r="CU406" s="847" t="s">
        <v>492</v>
      </c>
      <c r="CV406" s="847"/>
      <c r="CW406" s="847"/>
      <c r="CX406" s="847" t="s">
        <v>492</v>
      </c>
      <c r="CY406" s="847"/>
      <c r="CZ406" s="847"/>
      <c r="DA406" s="847" t="s">
        <v>492</v>
      </c>
      <c r="DB406" s="847"/>
      <c r="DC406" s="847"/>
      <c r="DD406" s="847" t="s">
        <v>492</v>
      </c>
      <c r="DE406" s="847"/>
      <c r="DF406" s="847"/>
      <c r="DG406" s="847" t="s">
        <v>489</v>
      </c>
      <c r="DH406" s="847" t="s">
        <v>6679</v>
      </c>
      <c r="DI406" s="847">
        <v>34</v>
      </c>
      <c r="DJ406" s="847" t="s">
        <v>492</v>
      </c>
      <c r="DK406" s="847"/>
      <c r="DL406" s="847"/>
      <c r="DM406" s="847" t="s">
        <v>6712</v>
      </c>
      <c r="DN406" s="847" t="s">
        <v>6738</v>
      </c>
      <c r="DO406" s="847">
        <v>5</v>
      </c>
      <c r="DP406" s="847" t="s">
        <v>489</v>
      </c>
      <c r="DQ406" s="847" t="s">
        <v>6769</v>
      </c>
      <c r="DR406" s="847">
        <v>1017</v>
      </c>
      <c r="DS406" s="847" t="s">
        <v>492</v>
      </c>
      <c r="DT406" s="847"/>
      <c r="DU406" s="847"/>
      <c r="DV406" s="847" t="s">
        <v>492</v>
      </c>
      <c r="DW406" s="847"/>
      <c r="DX406" s="847"/>
      <c r="DY406" s="847" t="s">
        <v>492</v>
      </c>
      <c r="DZ406" s="847"/>
      <c r="EA406" s="847"/>
      <c r="EB406" s="847" t="s">
        <v>492</v>
      </c>
      <c r="EC406" s="847"/>
      <c r="ED406" s="847"/>
      <c r="EE406" s="847" t="s">
        <v>489</v>
      </c>
      <c r="EF406" s="847" t="s">
        <v>623</v>
      </c>
      <c r="EG406" s="847">
        <v>31</v>
      </c>
      <c r="EH406" s="847" t="s">
        <v>492</v>
      </c>
      <c r="EI406" s="847"/>
      <c r="EJ406" s="847"/>
      <c r="EK406" s="847" t="s">
        <v>6936</v>
      </c>
      <c r="EL406" s="847" t="s">
        <v>6943</v>
      </c>
      <c r="EM406" s="847">
        <v>14947</v>
      </c>
      <c r="EN406" s="847"/>
      <c r="EO406" s="847"/>
      <c r="EP406" s="847"/>
      <c r="EQ406" s="847" t="s">
        <v>489</v>
      </c>
      <c r="ER406" s="847" t="s">
        <v>6973</v>
      </c>
      <c r="ES406" s="847" t="s">
        <v>7083</v>
      </c>
      <c r="ET406" s="847" t="s">
        <v>7203</v>
      </c>
      <c r="EU406" s="847" t="s">
        <v>7241</v>
      </c>
      <c r="EV406" s="847" t="s">
        <v>7378</v>
      </c>
      <c r="EW406" s="847" t="s">
        <v>7425</v>
      </c>
      <c r="EX406" s="847"/>
      <c r="EY406" s="847"/>
      <c r="EZ406" s="847"/>
      <c r="FA406" s="847" t="s">
        <v>7770</v>
      </c>
      <c r="FB406" s="847" t="s">
        <v>7994</v>
      </c>
      <c r="FC406" s="847" t="s">
        <v>8243</v>
      </c>
      <c r="FD406" s="847" t="s">
        <v>8308</v>
      </c>
      <c r="FE406" s="847" t="s">
        <v>8348</v>
      </c>
      <c r="FF406" s="847" t="s">
        <v>8393</v>
      </c>
    </row>
    <row r="407" spans="5:162" ht="64" customHeight="1" x14ac:dyDescent="0.2">
      <c r="E407" s="1101" t="s">
        <v>8732</v>
      </c>
      <c r="F407" s="1101" t="s">
        <v>8688</v>
      </c>
      <c r="G407" s="847" t="s">
        <v>86</v>
      </c>
      <c r="H407" s="847" t="s">
        <v>174</v>
      </c>
      <c r="I407" s="836" t="s">
        <v>3715</v>
      </c>
      <c r="J407" s="847" t="s">
        <v>3915</v>
      </c>
      <c r="K407" s="847" t="s">
        <v>3982</v>
      </c>
      <c r="L407" s="847" t="s">
        <v>3998</v>
      </c>
      <c r="M407" s="1068" t="s">
        <v>4116</v>
      </c>
      <c r="N407" s="1068" t="s">
        <v>4203</v>
      </c>
      <c r="O407" s="847" t="s">
        <v>4403</v>
      </c>
      <c r="P407" s="847" t="s">
        <v>4596</v>
      </c>
      <c r="Q407" s="847" t="s">
        <v>4770</v>
      </c>
      <c r="R407" s="847" t="s">
        <v>4919</v>
      </c>
      <c r="S407" s="847" t="s">
        <v>5097</v>
      </c>
      <c r="T407" s="847" t="s">
        <v>5250</v>
      </c>
      <c r="U407" s="847" t="s">
        <v>5327</v>
      </c>
      <c r="V407" s="847" t="s">
        <v>5377</v>
      </c>
      <c r="W407" s="847"/>
      <c r="X407" s="847"/>
      <c r="Y407" s="847"/>
      <c r="Z407" s="847"/>
      <c r="AA407" s="847" t="s">
        <v>5611</v>
      </c>
      <c r="AB407" s="847" t="s">
        <v>5725</v>
      </c>
      <c r="AC407" s="847" t="s">
        <v>5833</v>
      </c>
      <c r="AD407" s="847" t="s">
        <v>5981</v>
      </c>
      <c r="AE407" s="875">
        <f t="shared" si="51"/>
        <v>4.9210000000000003</v>
      </c>
      <c r="AF407" s="850">
        <f t="shared" si="46"/>
        <v>4.9210000000000003</v>
      </c>
      <c r="AG407" s="850">
        <f t="shared" si="47"/>
        <v>0</v>
      </c>
      <c r="AH407" s="1069"/>
      <c r="AI407" s="1069"/>
      <c r="AJ407" s="1069"/>
      <c r="AK407" s="1069">
        <v>4.8630000000000004</v>
      </c>
      <c r="AL407" s="229">
        <f t="shared" si="50"/>
        <v>0.98821377768746188</v>
      </c>
      <c r="AM407" s="229">
        <v>4.0000000000000002E-4</v>
      </c>
      <c r="AN407" s="847">
        <v>3.2000000000000001E-2</v>
      </c>
      <c r="AO407" s="847">
        <v>0</v>
      </c>
      <c r="AP407" s="229">
        <f t="shared" si="52"/>
        <v>6.5027433448486081E-3</v>
      </c>
      <c r="AQ407" s="847">
        <v>2.5999999999999999E-2</v>
      </c>
      <c r="AR407" s="847">
        <v>0</v>
      </c>
      <c r="AS407" s="229">
        <f>AQ407/AE407</f>
        <v>5.2834789676894931E-3</v>
      </c>
      <c r="AT407" s="229"/>
      <c r="AU407" s="229"/>
      <c r="AV407" s="229"/>
      <c r="AW407" s="229"/>
      <c r="AX407" s="229"/>
      <c r="AY407" s="847" t="s">
        <v>489</v>
      </c>
      <c r="AZ407" s="847" t="s">
        <v>6075</v>
      </c>
      <c r="BA407" s="847" t="s">
        <v>4919</v>
      </c>
      <c r="BB407" s="847" t="s">
        <v>481</v>
      </c>
      <c r="BC407" s="847">
        <v>5.1959999999999997</v>
      </c>
      <c r="BD407" s="229">
        <v>4.0000000000000002E-4</v>
      </c>
      <c r="BE407" s="847">
        <v>22</v>
      </c>
      <c r="BF407" s="847">
        <v>21</v>
      </c>
      <c r="BG407" s="847">
        <v>15</v>
      </c>
      <c r="BH407" s="847" t="s">
        <v>481</v>
      </c>
      <c r="BI407" s="847" t="s">
        <v>481</v>
      </c>
      <c r="BJ407" s="847" t="s">
        <v>481</v>
      </c>
      <c r="BK407" s="847" t="s">
        <v>481</v>
      </c>
      <c r="BL407" s="847" t="s">
        <v>481</v>
      </c>
      <c r="BM407" s="847" t="s">
        <v>481</v>
      </c>
      <c r="BN407" s="847">
        <v>1</v>
      </c>
      <c r="BO407" s="847">
        <v>2</v>
      </c>
      <c r="BP407" s="847">
        <v>1</v>
      </c>
      <c r="BQ407" s="847" t="s">
        <v>481</v>
      </c>
      <c r="BR407" s="847" t="s">
        <v>481</v>
      </c>
      <c r="BS407" s="847">
        <v>1</v>
      </c>
      <c r="BT407" s="847" t="s">
        <v>481</v>
      </c>
      <c r="BU407" s="847" t="s">
        <v>481</v>
      </c>
      <c r="BV407" s="847" t="s">
        <v>481</v>
      </c>
      <c r="BW407" s="847" t="s">
        <v>481</v>
      </c>
      <c r="BX407" s="847" t="s">
        <v>481</v>
      </c>
      <c r="BY407" s="847" t="s">
        <v>481</v>
      </c>
      <c r="BZ407" s="847" t="s">
        <v>481</v>
      </c>
      <c r="CA407" s="847">
        <v>10</v>
      </c>
      <c r="CB407" s="847" t="s">
        <v>481</v>
      </c>
      <c r="CC407" s="847">
        <f t="shared" si="48"/>
        <v>15</v>
      </c>
      <c r="CD407" s="855">
        <f t="shared" si="44"/>
        <v>15</v>
      </c>
      <c r="CE407" s="855">
        <f t="shared" si="45"/>
        <v>0</v>
      </c>
      <c r="CF407" s="847">
        <v>6.3</v>
      </c>
      <c r="CG407" s="847" t="s">
        <v>480</v>
      </c>
      <c r="CH407" s="847"/>
      <c r="CI407" s="229">
        <v>0.66476733143399813</v>
      </c>
      <c r="CJ407" s="847">
        <v>9.4770000000000003</v>
      </c>
      <c r="CK407" s="847" t="s">
        <v>2536</v>
      </c>
      <c r="CL407" s="847" t="s">
        <v>492</v>
      </c>
      <c r="CM407" s="847" t="s">
        <v>481</v>
      </c>
      <c r="CN407" s="847" t="s">
        <v>481</v>
      </c>
      <c r="CO407" s="847" t="s">
        <v>481</v>
      </c>
      <c r="CP407" s="847" t="s">
        <v>6454</v>
      </c>
      <c r="CQ407" s="847">
        <v>2</v>
      </c>
      <c r="CR407" s="847" t="s">
        <v>489</v>
      </c>
      <c r="CS407" s="847" t="s">
        <v>6522</v>
      </c>
      <c r="CT407" s="847">
        <v>171</v>
      </c>
      <c r="CU407" s="847" t="s">
        <v>489</v>
      </c>
      <c r="CV407" s="847" t="s">
        <v>6613</v>
      </c>
      <c r="CW407" s="847">
        <v>142</v>
      </c>
      <c r="CX407" s="847" t="s">
        <v>492</v>
      </c>
      <c r="CY407" s="847" t="s">
        <v>481</v>
      </c>
      <c r="CZ407" s="847" t="s">
        <v>481</v>
      </c>
      <c r="DA407" s="847" t="s">
        <v>492</v>
      </c>
      <c r="DB407" s="847" t="s">
        <v>481</v>
      </c>
      <c r="DC407" s="847" t="s">
        <v>481</v>
      </c>
      <c r="DD407" s="847" t="s">
        <v>492</v>
      </c>
      <c r="DE407" s="847" t="s">
        <v>481</v>
      </c>
      <c r="DF407" s="847" t="s">
        <v>481</v>
      </c>
      <c r="DG407" s="847" t="s">
        <v>489</v>
      </c>
      <c r="DH407" s="847" t="s">
        <v>6680</v>
      </c>
      <c r="DI407" s="847">
        <v>7</v>
      </c>
      <c r="DJ407" s="847" t="s">
        <v>492</v>
      </c>
      <c r="DK407" s="847" t="s">
        <v>481</v>
      </c>
      <c r="DL407" s="847" t="s">
        <v>481</v>
      </c>
      <c r="DM407" s="847" t="s">
        <v>492</v>
      </c>
      <c r="DN407" s="847" t="s">
        <v>481</v>
      </c>
      <c r="DO407" s="847" t="s">
        <v>481</v>
      </c>
      <c r="DP407" s="847" t="s">
        <v>489</v>
      </c>
      <c r="DQ407" s="847" t="s">
        <v>6770</v>
      </c>
      <c r="DR407" s="847">
        <v>280</v>
      </c>
      <c r="DS407" s="847" t="s">
        <v>489</v>
      </c>
      <c r="DT407" s="847" t="s">
        <v>6801</v>
      </c>
      <c r="DU407" s="847">
        <v>4531</v>
      </c>
      <c r="DV407" s="847" t="s">
        <v>492</v>
      </c>
      <c r="DW407" s="847" t="s">
        <v>481</v>
      </c>
      <c r="DX407" s="847" t="s">
        <v>481</v>
      </c>
      <c r="DY407" s="847" t="s">
        <v>492</v>
      </c>
      <c r="DZ407" s="847" t="s">
        <v>481</v>
      </c>
      <c r="EA407" s="847" t="s">
        <v>481</v>
      </c>
      <c r="EB407" s="847" t="s">
        <v>492</v>
      </c>
      <c r="EC407" s="847" t="s">
        <v>481</v>
      </c>
      <c r="ED407" s="847" t="s">
        <v>481</v>
      </c>
      <c r="EE407" s="847" t="s">
        <v>489</v>
      </c>
      <c r="EF407" s="847" t="s">
        <v>6849</v>
      </c>
      <c r="EG407" s="847">
        <v>11</v>
      </c>
      <c r="EH407" s="847" t="s">
        <v>489</v>
      </c>
      <c r="EI407" s="847" t="s">
        <v>6849</v>
      </c>
      <c r="EJ407" s="847">
        <v>11</v>
      </c>
      <c r="EK407" s="847" t="s">
        <v>492</v>
      </c>
      <c r="EL407" s="847" t="s">
        <v>481</v>
      </c>
      <c r="EM407" s="847" t="s">
        <v>481</v>
      </c>
      <c r="EN407" s="847"/>
      <c r="EO407" s="847"/>
      <c r="EP407" s="847"/>
      <c r="EQ407" s="847" t="s">
        <v>489</v>
      </c>
      <c r="ER407" s="847" t="s">
        <v>6974</v>
      </c>
      <c r="ES407" s="847" t="s">
        <v>6770</v>
      </c>
      <c r="ET407" s="847" t="s">
        <v>7204</v>
      </c>
      <c r="EU407" s="847" t="s">
        <v>7245</v>
      </c>
      <c r="EV407" s="847" t="s">
        <v>7379</v>
      </c>
      <c r="EW407" s="847" t="s">
        <v>7426</v>
      </c>
      <c r="EX407" s="847" t="s">
        <v>7522</v>
      </c>
      <c r="EY407" s="847" t="s">
        <v>481</v>
      </c>
      <c r="EZ407" s="847" t="s">
        <v>1739</v>
      </c>
      <c r="FA407" s="847" t="s">
        <v>7771</v>
      </c>
      <c r="FB407" s="847" t="s">
        <v>7995</v>
      </c>
      <c r="FC407" s="847" t="s">
        <v>8244</v>
      </c>
      <c r="FD407" s="847" t="s">
        <v>8308</v>
      </c>
      <c r="FE407" s="847" t="s">
        <v>8348</v>
      </c>
      <c r="FF407" s="847" t="s">
        <v>8393</v>
      </c>
    </row>
    <row r="408" spans="5:162" ht="64" customHeight="1" x14ac:dyDescent="0.2">
      <c r="E408" s="1101" t="s">
        <v>8717</v>
      </c>
      <c r="F408" s="1101" t="s">
        <v>8688</v>
      </c>
      <c r="G408" s="847" t="s">
        <v>86</v>
      </c>
      <c r="H408" s="847" t="s">
        <v>174</v>
      </c>
      <c r="I408" s="836" t="s">
        <v>3716</v>
      </c>
      <c r="J408" s="847" t="s">
        <v>3915</v>
      </c>
      <c r="K408" s="847" t="s">
        <v>3982</v>
      </c>
      <c r="L408" s="847" t="s">
        <v>3998</v>
      </c>
      <c r="M408" s="1068" t="s">
        <v>4117</v>
      </c>
      <c r="N408" s="1068" t="s">
        <v>4204</v>
      </c>
      <c r="O408" s="847" t="s">
        <v>4404</v>
      </c>
      <c r="P408" s="847" t="s">
        <v>4597</v>
      </c>
      <c r="Q408" s="847" t="s">
        <v>4771</v>
      </c>
      <c r="R408" s="847" t="s">
        <v>4920</v>
      </c>
      <c r="S408" s="847" t="s">
        <v>5098</v>
      </c>
      <c r="T408" s="847" t="s">
        <v>481</v>
      </c>
      <c r="U408" s="847" t="s">
        <v>5327</v>
      </c>
      <c r="V408" s="847" t="s">
        <v>481</v>
      </c>
      <c r="W408" s="847"/>
      <c r="X408" s="847"/>
      <c r="Y408" s="847"/>
      <c r="Z408" s="847"/>
      <c r="AA408" s="847" t="s">
        <v>5612</v>
      </c>
      <c r="AB408" s="847" t="s">
        <v>5612</v>
      </c>
      <c r="AC408" s="847" t="s">
        <v>5834</v>
      </c>
      <c r="AD408" s="847" t="s">
        <v>5612</v>
      </c>
      <c r="AE408" s="875">
        <f t="shared" si="51"/>
        <v>0.05</v>
      </c>
      <c r="AF408" s="850">
        <f t="shared" si="46"/>
        <v>0.05</v>
      </c>
      <c r="AG408" s="850">
        <f t="shared" si="47"/>
        <v>0</v>
      </c>
      <c r="AH408" s="1069"/>
      <c r="AI408" s="1069"/>
      <c r="AJ408" s="1069"/>
      <c r="AK408" s="1069">
        <v>0.05</v>
      </c>
      <c r="AL408" s="229">
        <f t="shared" si="50"/>
        <v>1</v>
      </c>
      <c r="AM408" s="229">
        <v>5.1999999999999998E-3</v>
      </c>
      <c r="AN408" s="847">
        <v>0</v>
      </c>
      <c r="AO408" s="847">
        <v>0</v>
      </c>
      <c r="AP408" s="229">
        <f t="shared" si="52"/>
        <v>0</v>
      </c>
      <c r="AQ408" s="847">
        <v>0</v>
      </c>
      <c r="AR408" s="847">
        <v>0</v>
      </c>
      <c r="AS408" s="847">
        <v>0</v>
      </c>
      <c r="AT408" s="847"/>
      <c r="AU408" s="847"/>
      <c r="AV408" s="847"/>
      <c r="AW408" s="847"/>
      <c r="AX408" s="847"/>
      <c r="AY408" s="847" t="s">
        <v>489</v>
      </c>
      <c r="AZ408" s="847" t="s">
        <v>6076</v>
      </c>
      <c r="BA408" s="847"/>
      <c r="BB408" s="847">
        <v>0</v>
      </c>
      <c r="BC408" s="847">
        <v>0.16</v>
      </c>
      <c r="BD408" s="229">
        <v>3.5000000000000001E-3</v>
      </c>
      <c r="BE408" s="847">
        <v>5</v>
      </c>
      <c r="BF408" s="847">
        <v>5</v>
      </c>
      <c r="BG408" s="847">
        <v>1</v>
      </c>
      <c r="BH408" s="847" t="s">
        <v>481</v>
      </c>
      <c r="BI408" s="847" t="s">
        <v>481</v>
      </c>
      <c r="BJ408" s="847" t="s">
        <v>481</v>
      </c>
      <c r="BK408" s="847" t="s">
        <v>481</v>
      </c>
      <c r="BL408" s="847" t="s">
        <v>481</v>
      </c>
      <c r="BM408" s="847" t="s">
        <v>481</v>
      </c>
      <c r="BN408" s="847" t="s">
        <v>481</v>
      </c>
      <c r="BO408" s="847" t="s">
        <v>481</v>
      </c>
      <c r="BP408" s="847" t="s">
        <v>481</v>
      </c>
      <c r="BQ408" s="847" t="s">
        <v>481</v>
      </c>
      <c r="BR408" s="847">
        <v>1</v>
      </c>
      <c r="BS408" s="847" t="s">
        <v>481</v>
      </c>
      <c r="BT408" s="847" t="s">
        <v>481</v>
      </c>
      <c r="BU408" s="847" t="s">
        <v>481</v>
      </c>
      <c r="BV408" s="847" t="s">
        <v>481</v>
      </c>
      <c r="BW408" s="847" t="s">
        <v>481</v>
      </c>
      <c r="BX408" s="847" t="s">
        <v>481</v>
      </c>
      <c r="BY408" s="847" t="s">
        <v>481</v>
      </c>
      <c r="BZ408" s="847" t="s">
        <v>481</v>
      </c>
      <c r="CA408" s="847" t="s">
        <v>481</v>
      </c>
      <c r="CB408" s="847" t="s">
        <v>481</v>
      </c>
      <c r="CC408" s="847">
        <f t="shared" si="48"/>
        <v>1</v>
      </c>
      <c r="CD408" s="855">
        <f t="shared" si="44"/>
        <v>1</v>
      </c>
      <c r="CE408" s="855">
        <f t="shared" si="45"/>
        <v>0</v>
      </c>
      <c r="CF408" s="847">
        <v>0.39300000000000002</v>
      </c>
      <c r="CG408" s="847" t="s">
        <v>6260</v>
      </c>
      <c r="CH408" s="847" t="s">
        <v>481</v>
      </c>
      <c r="CI408" s="229">
        <f t="shared" ref="CI408:CI413" si="53">CF408/CJ408</f>
        <v>1</v>
      </c>
      <c r="CJ408" s="847">
        <v>0.39300000000000002</v>
      </c>
      <c r="CK408" s="847" t="s">
        <v>6415</v>
      </c>
      <c r="CL408" s="847" t="s">
        <v>492</v>
      </c>
      <c r="CM408" s="847" t="s">
        <v>481</v>
      </c>
      <c r="CN408" s="847" t="s">
        <v>481</v>
      </c>
      <c r="CO408" s="847" t="s">
        <v>481</v>
      </c>
      <c r="CP408" s="847" t="s">
        <v>481</v>
      </c>
      <c r="CQ408" s="847" t="s">
        <v>481</v>
      </c>
      <c r="CR408" s="847" t="s">
        <v>489</v>
      </c>
      <c r="CS408" s="847" t="s">
        <v>481</v>
      </c>
      <c r="CT408" s="847">
        <v>62</v>
      </c>
      <c r="CU408" s="847" t="s">
        <v>492</v>
      </c>
      <c r="CV408" s="847" t="s">
        <v>481</v>
      </c>
      <c r="CW408" s="847" t="s">
        <v>481</v>
      </c>
      <c r="CX408" s="847" t="s">
        <v>492</v>
      </c>
      <c r="CY408" s="847" t="s">
        <v>481</v>
      </c>
      <c r="CZ408" s="847" t="s">
        <v>481</v>
      </c>
      <c r="DA408" s="847" t="s">
        <v>492</v>
      </c>
      <c r="DB408" s="847" t="s">
        <v>481</v>
      </c>
      <c r="DC408" s="847" t="s">
        <v>481</v>
      </c>
      <c r="DD408" s="847" t="s">
        <v>492</v>
      </c>
      <c r="DE408" s="847" t="s">
        <v>481</v>
      </c>
      <c r="DF408" s="847" t="s">
        <v>481</v>
      </c>
      <c r="DG408" s="847" t="s">
        <v>492</v>
      </c>
      <c r="DH408" s="847" t="s">
        <v>481</v>
      </c>
      <c r="DI408" s="847" t="s">
        <v>481</v>
      </c>
      <c r="DJ408" s="847" t="s">
        <v>492</v>
      </c>
      <c r="DK408" s="847" t="s">
        <v>481</v>
      </c>
      <c r="DL408" s="847" t="s">
        <v>481</v>
      </c>
      <c r="DM408" s="847" t="s">
        <v>481</v>
      </c>
      <c r="DN408" s="847" t="s">
        <v>481</v>
      </c>
      <c r="DO408" s="847" t="s">
        <v>481</v>
      </c>
      <c r="DP408" s="847" t="s">
        <v>492</v>
      </c>
      <c r="DQ408" s="847" t="s">
        <v>481</v>
      </c>
      <c r="DR408" s="847" t="s">
        <v>481</v>
      </c>
      <c r="DS408" s="847" t="s">
        <v>492</v>
      </c>
      <c r="DT408" s="847" t="s">
        <v>481</v>
      </c>
      <c r="DU408" s="847" t="s">
        <v>481</v>
      </c>
      <c r="DV408" s="847" t="s">
        <v>492</v>
      </c>
      <c r="DW408" s="847" t="s">
        <v>481</v>
      </c>
      <c r="DX408" s="847" t="s">
        <v>481</v>
      </c>
      <c r="DY408" s="847" t="s">
        <v>492</v>
      </c>
      <c r="DZ408" s="847" t="s">
        <v>481</v>
      </c>
      <c r="EA408" s="847" t="s">
        <v>481</v>
      </c>
      <c r="EB408" s="847" t="s">
        <v>492</v>
      </c>
      <c r="EC408" s="847" t="s">
        <v>481</v>
      </c>
      <c r="ED408" s="847" t="s">
        <v>481</v>
      </c>
      <c r="EE408" s="847" t="s">
        <v>492</v>
      </c>
      <c r="EF408" s="847" t="s">
        <v>481</v>
      </c>
      <c r="EG408" s="847" t="s">
        <v>481</v>
      </c>
      <c r="EH408" s="847" t="s">
        <v>489</v>
      </c>
      <c r="EI408" s="847" t="s">
        <v>2505</v>
      </c>
      <c r="EJ408" s="847">
        <v>12</v>
      </c>
      <c r="EK408" s="847" t="s">
        <v>481</v>
      </c>
      <c r="EL408" s="847" t="s">
        <v>481</v>
      </c>
      <c r="EM408" s="847" t="s">
        <v>481</v>
      </c>
      <c r="EN408" s="847"/>
      <c r="EO408" s="847"/>
      <c r="EP408" s="847"/>
      <c r="EQ408" s="847" t="s">
        <v>492</v>
      </c>
      <c r="ER408" s="847" t="s">
        <v>481</v>
      </c>
      <c r="ES408" s="847" t="s">
        <v>7084</v>
      </c>
      <c r="ET408" s="847" t="s">
        <v>481</v>
      </c>
      <c r="EU408" s="847" t="s">
        <v>7241</v>
      </c>
      <c r="EV408" s="847" t="s">
        <v>481</v>
      </c>
      <c r="EW408" s="847" t="s">
        <v>481</v>
      </c>
      <c r="EX408" s="847" t="s">
        <v>481</v>
      </c>
      <c r="EY408" s="847" t="s">
        <v>481</v>
      </c>
      <c r="EZ408" s="847" t="s">
        <v>481</v>
      </c>
      <c r="FA408" s="847" t="s">
        <v>7772</v>
      </c>
      <c r="FB408" s="847" t="s">
        <v>7996</v>
      </c>
      <c r="FC408" s="847" t="s">
        <v>8245</v>
      </c>
      <c r="FD408" s="847" t="s">
        <v>8308</v>
      </c>
      <c r="FE408" s="847" t="s">
        <v>8348</v>
      </c>
      <c r="FF408" s="847" t="s">
        <v>8393</v>
      </c>
    </row>
    <row r="409" spans="5:162" ht="64" customHeight="1" x14ac:dyDescent="0.2">
      <c r="E409" s="1101" t="s">
        <v>8717</v>
      </c>
      <c r="F409" s="1101" t="s">
        <v>8688</v>
      </c>
      <c r="G409" s="847" t="s">
        <v>86</v>
      </c>
      <c r="H409" s="847" t="s">
        <v>174</v>
      </c>
      <c r="I409" s="836" t="s">
        <v>3717</v>
      </c>
      <c r="J409" s="847" t="s">
        <v>3915</v>
      </c>
      <c r="K409" s="847" t="s">
        <v>3982</v>
      </c>
      <c r="L409" s="847" t="s">
        <v>3992</v>
      </c>
      <c r="M409" s="1068" t="s">
        <v>4118</v>
      </c>
      <c r="N409" s="1068" t="s">
        <v>4138</v>
      </c>
      <c r="O409" s="847" t="s">
        <v>4405</v>
      </c>
      <c r="P409" s="847" t="s">
        <v>4598</v>
      </c>
      <c r="Q409" s="847" t="s">
        <v>4772</v>
      </c>
      <c r="R409" s="847" t="s">
        <v>4921</v>
      </c>
      <c r="S409" s="847" t="s">
        <v>5099</v>
      </c>
      <c r="T409" s="847" t="s">
        <v>5251</v>
      </c>
      <c r="U409" s="847" t="s">
        <v>5327</v>
      </c>
      <c r="V409" s="847" t="s">
        <v>481</v>
      </c>
      <c r="W409" s="847"/>
      <c r="X409" s="847"/>
      <c r="Y409" s="847"/>
      <c r="Z409" s="847"/>
      <c r="AA409" s="847" t="s">
        <v>5613</v>
      </c>
      <c r="AB409" s="847" t="s">
        <v>5613</v>
      </c>
      <c r="AC409" s="847" t="s">
        <v>5835</v>
      </c>
      <c r="AD409" s="847" t="s">
        <v>5613</v>
      </c>
      <c r="AE409" s="875">
        <f t="shared" si="51"/>
        <v>0.15</v>
      </c>
      <c r="AF409" s="850">
        <f t="shared" si="46"/>
        <v>0.15</v>
      </c>
      <c r="AG409" s="850">
        <f t="shared" si="47"/>
        <v>0</v>
      </c>
      <c r="AH409" s="1069"/>
      <c r="AI409" s="1069"/>
      <c r="AJ409" s="1069"/>
      <c r="AK409" s="1069">
        <v>0.15</v>
      </c>
      <c r="AL409" s="229">
        <f t="shared" si="50"/>
        <v>1</v>
      </c>
      <c r="AM409" s="229">
        <v>1.4E-3</v>
      </c>
      <c r="AN409" s="847">
        <v>0</v>
      </c>
      <c r="AO409" s="847">
        <v>0</v>
      </c>
      <c r="AP409" s="229">
        <f t="shared" si="52"/>
        <v>0</v>
      </c>
      <c r="AQ409" s="847">
        <v>0</v>
      </c>
      <c r="AR409" s="847">
        <v>0</v>
      </c>
      <c r="AS409" s="847">
        <v>0</v>
      </c>
      <c r="AT409" s="847"/>
      <c r="AU409" s="847"/>
      <c r="AV409" s="847"/>
      <c r="AW409" s="847"/>
      <c r="AX409" s="847"/>
      <c r="AY409" s="847" t="s">
        <v>489</v>
      </c>
      <c r="AZ409" s="847" t="s">
        <v>6077</v>
      </c>
      <c r="BA409" s="847" t="s">
        <v>481</v>
      </c>
      <c r="BB409" s="847" t="s">
        <v>481</v>
      </c>
      <c r="BC409" s="847">
        <v>0.16</v>
      </c>
      <c r="BD409" s="229">
        <v>1E-3</v>
      </c>
      <c r="BE409" s="847">
        <v>1</v>
      </c>
      <c r="BF409" s="847">
        <v>1</v>
      </c>
      <c r="BG409" s="847">
        <v>1</v>
      </c>
      <c r="BH409" s="847" t="s">
        <v>481</v>
      </c>
      <c r="BI409" s="847" t="s">
        <v>481</v>
      </c>
      <c r="BJ409" s="847" t="s">
        <v>481</v>
      </c>
      <c r="BK409" s="847" t="s">
        <v>481</v>
      </c>
      <c r="BL409" s="847" t="s">
        <v>481</v>
      </c>
      <c r="BM409" s="847" t="s">
        <v>481</v>
      </c>
      <c r="BN409" s="847" t="s">
        <v>481</v>
      </c>
      <c r="BO409" s="847" t="s">
        <v>481</v>
      </c>
      <c r="BP409" s="847" t="s">
        <v>481</v>
      </c>
      <c r="BQ409" s="847" t="s">
        <v>481</v>
      </c>
      <c r="BR409" s="847" t="s">
        <v>481</v>
      </c>
      <c r="BS409" s="847">
        <v>1</v>
      </c>
      <c r="BT409" s="847" t="s">
        <v>481</v>
      </c>
      <c r="BU409" s="847" t="s">
        <v>481</v>
      </c>
      <c r="BV409" s="847" t="s">
        <v>481</v>
      </c>
      <c r="BW409" s="847" t="s">
        <v>481</v>
      </c>
      <c r="BX409" s="847" t="s">
        <v>481</v>
      </c>
      <c r="BY409" s="847" t="s">
        <v>481</v>
      </c>
      <c r="BZ409" s="847" t="s">
        <v>481</v>
      </c>
      <c r="CA409" s="847" t="s">
        <v>481</v>
      </c>
      <c r="CB409" s="847" t="s">
        <v>481</v>
      </c>
      <c r="CC409" s="847">
        <f t="shared" si="48"/>
        <v>1</v>
      </c>
      <c r="CD409" s="855">
        <f t="shared" si="44"/>
        <v>1</v>
      </c>
      <c r="CE409" s="855">
        <f t="shared" si="45"/>
        <v>0</v>
      </c>
      <c r="CF409" s="847">
        <v>1.994</v>
      </c>
      <c r="CG409" s="847" t="s">
        <v>6260</v>
      </c>
      <c r="CH409" s="847" t="s">
        <v>481</v>
      </c>
      <c r="CI409" s="229">
        <f t="shared" si="53"/>
        <v>1</v>
      </c>
      <c r="CJ409" s="847">
        <v>1.994</v>
      </c>
      <c r="CK409" s="847" t="s">
        <v>6415</v>
      </c>
      <c r="CL409" s="847" t="s">
        <v>492</v>
      </c>
      <c r="CM409" s="847" t="s">
        <v>481</v>
      </c>
      <c r="CN409" s="847" t="s">
        <v>481</v>
      </c>
      <c r="CO409" s="847" t="s">
        <v>481</v>
      </c>
      <c r="CP409" s="847" t="s">
        <v>481</v>
      </c>
      <c r="CQ409" s="847" t="s">
        <v>481</v>
      </c>
      <c r="CR409" s="847" t="s">
        <v>489</v>
      </c>
      <c r="CS409" s="847" t="s">
        <v>481</v>
      </c>
      <c r="CT409" s="847">
        <v>16</v>
      </c>
      <c r="CU409" s="847" t="s">
        <v>492</v>
      </c>
      <c r="CV409" s="847" t="s">
        <v>481</v>
      </c>
      <c r="CW409" s="847" t="s">
        <v>481</v>
      </c>
      <c r="CX409" s="847" t="s">
        <v>492</v>
      </c>
      <c r="CY409" s="847" t="s">
        <v>481</v>
      </c>
      <c r="CZ409" s="847" t="s">
        <v>481</v>
      </c>
      <c r="DA409" s="847" t="s">
        <v>492</v>
      </c>
      <c r="DB409" s="847" t="s">
        <v>481</v>
      </c>
      <c r="DC409" s="847" t="s">
        <v>481</v>
      </c>
      <c r="DD409" s="847" t="s">
        <v>492</v>
      </c>
      <c r="DE409" s="847" t="s">
        <v>481</v>
      </c>
      <c r="DF409" s="847" t="s">
        <v>481</v>
      </c>
      <c r="DG409" s="847" t="s">
        <v>492</v>
      </c>
      <c r="DH409" s="847" t="s">
        <v>481</v>
      </c>
      <c r="DI409" s="847" t="s">
        <v>481</v>
      </c>
      <c r="DJ409" s="847" t="s">
        <v>492</v>
      </c>
      <c r="DK409" s="847" t="s">
        <v>481</v>
      </c>
      <c r="DL409" s="847" t="s">
        <v>481</v>
      </c>
      <c r="DM409" s="847" t="s">
        <v>481</v>
      </c>
      <c r="DN409" s="847" t="s">
        <v>481</v>
      </c>
      <c r="DO409" s="847" t="s">
        <v>481</v>
      </c>
      <c r="DP409" s="847" t="s">
        <v>492</v>
      </c>
      <c r="DQ409" s="847" t="s">
        <v>481</v>
      </c>
      <c r="DR409" s="847" t="s">
        <v>481</v>
      </c>
      <c r="DS409" s="847" t="s">
        <v>492</v>
      </c>
      <c r="DT409" s="847" t="s">
        <v>481</v>
      </c>
      <c r="DU409" s="847" t="s">
        <v>481</v>
      </c>
      <c r="DV409" s="847" t="s">
        <v>492</v>
      </c>
      <c r="DW409" s="847" t="s">
        <v>481</v>
      </c>
      <c r="DX409" s="847" t="s">
        <v>481</v>
      </c>
      <c r="DY409" s="847" t="s">
        <v>492</v>
      </c>
      <c r="DZ409" s="847" t="s">
        <v>481</v>
      </c>
      <c r="EA409" s="847" t="s">
        <v>481</v>
      </c>
      <c r="EB409" s="847" t="s">
        <v>492</v>
      </c>
      <c r="EC409" s="847" t="s">
        <v>481</v>
      </c>
      <c r="ED409" s="847" t="s">
        <v>481</v>
      </c>
      <c r="EE409" s="847" t="s">
        <v>489</v>
      </c>
      <c r="EF409" s="847" t="s">
        <v>1941</v>
      </c>
      <c r="EG409" s="847">
        <v>5</v>
      </c>
      <c r="EH409" s="847" t="s">
        <v>492</v>
      </c>
      <c r="EI409" s="847" t="s">
        <v>481</v>
      </c>
      <c r="EJ409" s="847" t="s">
        <v>481</v>
      </c>
      <c r="EK409" s="847" t="s">
        <v>481</v>
      </c>
      <c r="EL409" s="847" t="s">
        <v>481</v>
      </c>
      <c r="EM409" s="847" t="s">
        <v>481</v>
      </c>
      <c r="EN409" s="847"/>
      <c r="EO409" s="847"/>
      <c r="EP409" s="847"/>
      <c r="EQ409" s="847" t="s">
        <v>492</v>
      </c>
      <c r="ER409" s="847" t="s">
        <v>481</v>
      </c>
      <c r="ES409" s="847" t="s">
        <v>7085</v>
      </c>
      <c r="ET409" s="847" t="s">
        <v>481</v>
      </c>
      <c r="EU409" s="847" t="s">
        <v>7241</v>
      </c>
      <c r="EV409" s="847" t="s">
        <v>481</v>
      </c>
      <c r="EW409" s="847" t="s">
        <v>481</v>
      </c>
      <c r="EX409" s="847" t="s">
        <v>481</v>
      </c>
      <c r="EY409" s="847" t="s">
        <v>481</v>
      </c>
      <c r="EZ409" s="847" t="s">
        <v>481</v>
      </c>
      <c r="FA409" s="847" t="s">
        <v>7773</v>
      </c>
      <c r="FB409" s="847" t="s">
        <v>7997</v>
      </c>
      <c r="FC409" s="847" t="s">
        <v>8246</v>
      </c>
      <c r="FD409" s="847" t="s">
        <v>8308</v>
      </c>
      <c r="FE409" s="847" t="s">
        <v>8348</v>
      </c>
      <c r="FF409" s="847" t="s">
        <v>8393</v>
      </c>
    </row>
    <row r="410" spans="5:162" ht="64" customHeight="1" x14ac:dyDescent="0.2">
      <c r="E410" s="1101" t="s">
        <v>8717</v>
      </c>
      <c r="F410" s="1101" t="s">
        <v>8688</v>
      </c>
      <c r="G410" s="847" t="s">
        <v>86</v>
      </c>
      <c r="H410" s="847" t="s">
        <v>174</v>
      </c>
      <c r="I410" s="836" t="s">
        <v>3718</v>
      </c>
      <c r="J410" s="847" t="s">
        <v>3915</v>
      </c>
      <c r="K410" s="847" t="s">
        <v>3982</v>
      </c>
      <c r="L410" s="847" t="s">
        <v>3998</v>
      </c>
      <c r="M410" s="1068" t="s">
        <v>4119</v>
      </c>
      <c r="N410" s="1068" t="s">
        <v>4205</v>
      </c>
      <c r="O410" s="847" t="s">
        <v>4406</v>
      </c>
      <c r="P410" s="847" t="s">
        <v>4599</v>
      </c>
      <c r="Q410" s="847" t="s">
        <v>4773</v>
      </c>
      <c r="R410" s="847" t="s">
        <v>4922</v>
      </c>
      <c r="S410" s="847" t="s">
        <v>5100</v>
      </c>
      <c r="T410" s="847" t="s">
        <v>5252</v>
      </c>
      <c r="U410" s="847" t="s">
        <v>5327</v>
      </c>
      <c r="V410" s="847" t="s">
        <v>481</v>
      </c>
      <c r="W410" s="847"/>
      <c r="X410" s="847"/>
      <c r="Y410" s="847"/>
      <c r="Z410" s="847"/>
      <c r="AA410" s="847" t="s">
        <v>5614</v>
      </c>
      <c r="AB410" s="847" t="s">
        <v>5614</v>
      </c>
      <c r="AC410" s="847" t="s">
        <v>5836</v>
      </c>
      <c r="AD410" s="847" t="s">
        <v>5614</v>
      </c>
      <c r="AE410" s="875">
        <f t="shared" si="51"/>
        <v>0.15</v>
      </c>
      <c r="AF410" s="850">
        <f t="shared" si="46"/>
        <v>0.15</v>
      </c>
      <c r="AG410" s="850">
        <f t="shared" si="47"/>
        <v>0</v>
      </c>
      <c r="AH410" s="1069"/>
      <c r="AI410" s="1069"/>
      <c r="AJ410" s="1069"/>
      <c r="AK410" s="1069">
        <v>0.15</v>
      </c>
      <c r="AL410" s="229">
        <f t="shared" si="50"/>
        <v>1</v>
      </c>
      <c r="AM410" s="229">
        <v>3.3999999999999998E-3</v>
      </c>
      <c r="AN410" s="847">
        <v>0</v>
      </c>
      <c r="AO410" s="847">
        <v>0</v>
      </c>
      <c r="AP410" s="229">
        <f t="shared" si="52"/>
        <v>0</v>
      </c>
      <c r="AQ410" s="847">
        <v>0</v>
      </c>
      <c r="AR410" s="847">
        <v>0</v>
      </c>
      <c r="AS410" s="847">
        <v>0</v>
      </c>
      <c r="AT410" s="847"/>
      <c r="AU410" s="847"/>
      <c r="AV410" s="847"/>
      <c r="AW410" s="847"/>
      <c r="AX410" s="847"/>
      <c r="AY410" s="847" t="s">
        <v>489</v>
      </c>
      <c r="AZ410" s="847" t="s">
        <v>6078</v>
      </c>
      <c r="BA410" s="847" t="s">
        <v>481</v>
      </c>
      <c r="BB410" s="847" t="s">
        <v>481</v>
      </c>
      <c r="BC410" s="847">
        <v>0.16</v>
      </c>
      <c r="BD410" s="229">
        <v>2.8E-3</v>
      </c>
      <c r="BE410" s="847">
        <v>5</v>
      </c>
      <c r="BF410" s="847">
        <v>5</v>
      </c>
      <c r="BG410" s="847">
        <v>1</v>
      </c>
      <c r="BH410" s="847" t="s">
        <v>481</v>
      </c>
      <c r="BI410" s="847" t="s">
        <v>481</v>
      </c>
      <c r="BJ410" s="847" t="s">
        <v>481</v>
      </c>
      <c r="BK410" s="847" t="s">
        <v>481</v>
      </c>
      <c r="BL410" s="847" t="s">
        <v>481</v>
      </c>
      <c r="BM410" s="847" t="s">
        <v>481</v>
      </c>
      <c r="BN410" s="847" t="s">
        <v>481</v>
      </c>
      <c r="BO410" s="847" t="s">
        <v>481</v>
      </c>
      <c r="BP410" s="847" t="s">
        <v>481</v>
      </c>
      <c r="BQ410" s="847" t="s">
        <v>481</v>
      </c>
      <c r="BR410" s="847" t="s">
        <v>481</v>
      </c>
      <c r="BS410" s="847">
        <v>1</v>
      </c>
      <c r="BT410" s="847" t="s">
        <v>481</v>
      </c>
      <c r="BU410" s="847" t="s">
        <v>481</v>
      </c>
      <c r="BV410" s="847" t="s">
        <v>481</v>
      </c>
      <c r="BW410" s="847" t="s">
        <v>481</v>
      </c>
      <c r="BX410" s="847" t="s">
        <v>481</v>
      </c>
      <c r="BY410" s="847" t="s">
        <v>481</v>
      </c>
      <c r="BZ410" s="847" t="s">
        <v>481</v>
      </c>
      <c r="CA410" s="847" t="s">
        <v>481</v>
      </c>
      <c r="CB410" s="847" t="s">
        <v>481</v>
      </c>
      <c r="CC410" s="847">
        <f t="shared" si="48"/>
        <v>1</v>
      </c>
      <c r="CD410" s="855">
        <f t="shared" si="44"/>
        <v>1</v>
      </c>
      <c r="CE410" s="855">
        <f t="shared" si="45"/>
        <v>0</v>
      </c>
      <c r="CF410" s="847">
        <v>0.499</v>
      </c>
      <c r="CG410" s="847" t="s">
        <v>6260</v>
      </c>
      <c r="CH410" s="847" t="s">
        <v>481</v>
      </c>
      <c r="CI410" s="229">
        <f t="shared" si="53"/>
        <v>1</v>
      </c>
      <c r="CJ410" s="847">
        <v>0.499</v>
      </c>
      <c r="CK410" s="847" t="s">
        <v>6415</v>
      </c>
      <c r="CL410" s="847" t="s">
        <v>492</v>
      </c>
      <c r="CM410" s="847" t="s">
        <v>481</v>
      </c>
      <c r="CN410" s="847" t="s">
        <v>481</v>
      </c>
      <c r="CO410" s="847" t="s">
        <v>481</v>
      </c>
      <c r="CP410" s="847" t="s">
        <v>481</v>
      </c>
      <c r="CQ410" s="847" t="s">
        <v>481</v>
      </c>
      <c r="CR410" s="847" t="s">
        <v>492</v>
      </c>
      <c r="CS410" s="847" t="s">
        <v>481</v>
      </c>
      <c r="CT410" s="847" t="s">
        <v>481</v>
      </c>
      <c r="CU410" s="847" t="s">
        <v>489</v>
      </c>
      <c r="CV410" s="847" t="s">
        <v>481</v>
      </c>
      <c r="CW410" s="847" t="s">
        <v>481</v>
      </c>
      <c r="CX410" s="847" t="s">
        <v>492</v>
      </c>
      <c r="CY410" s="847" t="s">
        <v>481</v>
      </c>
      <c r="CZ410" s="847" t="s">
        <v>481</v>
      </c>
      <c r="DA410" s="847" t="s">
        <v>492</v>
      </c>
      <c r="DB410" s="847" t="s">
        <v>481</v>
      </c>
      <c r="DC410" s="847" t="s">
        <v>481</v>
      </c>
      <c r="DD410" s="847" t="s">
        <v>492</v>
      </c>
      <c r="DE410" s="847" t="s">
        <v>481</v>
      </c>
      <c r="DF410" s="847" t="s">
        <v>481</v>
      </c>
      <c r="DG410" s="847" t="s">
        <v>492</v>
      </c>
      <c r="DH410" s="847" t="s">
        <v>481</v>
      </c>
      <c r="DI410" s="847" t="s">
        <v>481</v>
      </c>
      <c r="DJ410" s="847" t="s">
        <v>492</v>
      </c>
      <c r="DK410" s="847" t="s">
        <v>481</v>
      </c>
      <c r="DL410" s="847" t="s">
        <v>481</v>
      </c>
      <c r="DM410" s="847" t="s">
        <v>492</v>
      </c>
      <c r="DN410" s="847" t="s">
        <v>481</v>
      </c>
      <c r="DO410" s="847" t="s">
        <v>481</v>
      </c>
      <c r="DP410" s="847" t="s">
        <v>492</v>
      </c>
      <c r="DQ410" s="847" t="s">
        <v>481</v>
      </c>
      <c r="DR410" s="847" t="s">
        <v>481</v>
      </c>
      <c r="DS410" s="847" t="s">
        <v>492</v>
      </c>
      <c r="DT410" s="847" t="s">
        <v>481</v>
      </c>
      <c r="DU410" s="847" t="s">
        <v>481</v>
      </c>
      <c r="DV410" s="847" t="s">
        <v>492</v>
      </c>
      <c r="DW410" s="847" t="s">
        <v>481</v>
      </c>
      <c r="DX410" s="847" t="s">
        <v>481</v>
      </c>
      <c r="DY410" s="847" t="s">
        <v>492</v>
      </c>
      <c r="DZ410" s="847" t="s">
        <v>481</v>
      </c>
      <c r="EA410" s="847" t="s">
        <v>481</v>
      </c>
      <c r="EB410" s="847" t="s">
        <v>492</v>
      </c>
      <c r="EC410" s="847" t="s">
        <v>481</v>
      </c>
      <c r="ED410" s="847" t="s">
        <v>481</v>
      </c>
      <c r="EE410" s="847" t="s">
        <v>489</v>
      </c>
      <c r="EF410" s="847" t="s">
        <v>1941</v>
      </c>
      <c r="EG410" s="847">
        <v>4</v>
      </c>
      <c r="EH410" s="847" t="s">
        <v>492</v>
      </c>
      <c r="EI410" s="847" t="s">
        <v>481</v>
      </c>
      <c r="EJ410" s="847" t="s">
        <v>481</v>
      </c>
      <c r="EK410" s="847" t="s">
        <v>492</v>
      </c>
      <c r="EL410" s="847" t="s">
        <v>481</v>
      </c>
      <c r="EM410" s="847" t="s">
        <v>481</v>
      </c>
      <c r="EN410" s="847"/>
      <c r="EO410" s="847"/>
      <c r="EP410" s="847"/>
      <c r="EQ410" s="847" t="s">
        <v>492</v>
      </c>
      <c r="ER410" s="847" t="s">
        <v>481</v>
      </c>
      <c r="ES410" s="847" t="s">
        <v>7086</v>
      </c>
      <c r="ET410" s="847" t="s">
        <v>481</v>
      </c>
      <c r="EU410" s="847" t="s">
        <v>7241</v>
      </c>
      <c r="EV410" s="847" t="s">
        <v>7380</v>
      </c>
      <c r="EW410" s="847" t="s">
        <v>481</v>
      </c>
      <c r="EX410" s="847" t="s">
        <v>481</v>
      </c>
      <c r="EY410" s="847" t="s">
        <v>481</v>
      </c>
      <c r="EZ410" s="847" t="s">
        <v>481</v>
      </c>
      <c r="FA410" s="847" t="s">
        <v>7774</v>
      </c>
      <c r="FB410" s="847" t="s">
        <v>7998</v>
      </c>
      <c r="FC410" s="847" t="s">
        <v>8247</v>
      </c>
      <c r="FD410" s="847" t="s">
        <v>8308</v>
      </c>
      <c r="FE410" s="847" t="s">
        <v>8348</v>
      </c>
      <c r="FF410" s="847" t="s">
        <v>8393</v>
      </c>
    </row>
    <row r="411" spans="5:162" ht="64" customHeight="1" x14ac:dyDescent="0.2">
      <c r="E411" s="1101" t="s">
        <v>8717</v>
      </c>
      <c r="F411" s="1101" t="s">
        <v>8688</v>
      </c>
      <c r="G411" s="847" t="s">
        <v>86</v>
      </c>
      <c r="H411" s="847" t="s">
        <v>174</v>
      </c>
      <c r="I411" s="836" t="s">
        <v>3719</v>
      </c>
      <c r="J411" s="847" t="s">
        <v>3915</v>
      </c>
      <c r="K411" s="847" t="s">
        <v>3982</v>
      </c>
      <c r="L411" s="847" t="s">
        <v>3998</v>
      </c>
      <c r="M411" s="1068" t="s">
        <v>4120</v>
      </c>
      <c r="N411" s="1068" t="s">
        <v>4205</v>
      </c>
      <c r="O411" s="847" t="s">
        <v>4407</v>
      </c>
      <c r="P411" s="847" t="s">
        <v>4600</v>
      </c>
      <c r="Q411" s="847" t="s">
        <v>4774</v>
      </c>
      <c r="R411" s="847" t="s">
        <v>4923</v>
      </c>
      <c r="S411" s="847" t="s">
        <v>5101</v>
      </c>
      <c r="T411" s="847" t="s">
        <v>5253</v>
      </c>
      <c r="U411" s="847" t="s">
        <v>5327</v>
      </c>
      <c r="V411" s="847" t="s">
        <v>481</v>
      </c>
      <c r="W411" s="847"/>
      <c r="X411" s="847"/>
      <c r="Y411" s="847"/>
      <c r="Z411" s="847"/>
      <c r="AA411" s="847" t="s">
        <v>5615</v>
      </c>
      <c r="AB411" s="847" t="s">
        <v>5615</v>
      </c>
      <c r="AC411" s="847" t="s">
        <v>5837</v>
      </c>
      <c r="AD411" s="847" t="s">
        <v>5615</v>
      </c>
      <c r="AE411" s="875">
        <f t="shared" si="51"/>
        <v>0.14699999999999999</v>
      </c>
      <c r="AF411" s="850">
        <f t="shared" si="46"/>
        <v>0.14699999999999999</v>
      </c>
      <c r="AG411" s="850">
        <f t="shared" si="47"/>
        <v>0</v>
      </c>
      <c r="AH411" s="1069"/>
      <c r="AI411" s="1069"/>
      <c r="AJ411" s="1069"/>
      <c r="AK411" s="1069">
        <v>0.14199999999999999</v>
      </c>
      <c r="AL411" s="229">
        <f t="shared" si="50"/>
        <v>0.96598639455782309</v>
      </c>
      <c r="AM411" s="229">
        <v>5.4000000000000003E-3</v>
      </c>
      <c r="AN411" s="847">
        <v>5.0000000000000001E-3</v>
      </c>
      <c r="AO411" s="847">
        <v>0</v>
      </c>
      <c r="AP411" s="229">
        <f t="shared" si="52"/>
        <v>3.4013605442176874E-2</v>
      </c>
      <c r="AQ411" s="847">
        <v>0</v>
      </c>
      <c r="AR411" s="847">
        <v>0</v>
      </c>
      <c r="AS411" s="847">
        <v>0</v>
      </c>
      <c r="AT411" s="847"/>
      <c r="AU411" s="847"/>
      <c r="AV411" s="847"/>
      <c r="AW411" s="847"/>
      <c r="AX411" s="847"/>
      <c r="AY411" s="847" t="s">
        <v>489</v>
      </c>
      <c r="AZ411" s="847" t="s">
        <v>6079</v>
      </c>
      <c r="BA411" s="847" t="s">
        <v>481</v>
      </c>
      <c r="BB411" s="847" t="s">
        <v>481</v>
      </c>
      <c r="BC411" s="847">
        <v>2.2200000000000002</v>
      </c>
      <c r="BD411" s="229">
        <v>8.6999999999999994E-3</v>
      </c>
      <c r="BE411" s="847">
        <v>1</v>
      </c>
      <c r="BF411" s="847">
        <v>1</v>
      </c>
      <c r="BG411" s="847">
        <v>1</v>
      </c>
      <c r="BH411" s="847" t="s">
        <v>481</v>
      </c>
      <c r="BI411" s="847" t="s">
        <v>481</v>
      </c>
      <c r="BJ411" s="847" t="s">
        <v>481</v>
      </c>
      <c r="BK411" s="847" t="s">
        <v>481</v>
      </c>
      <c r="BL411" s="847" t="s">
        <v>481</v>
      </c>
      <c r="BM411" s="847" t="s">
        <v>481</v>
      </c>
      <c r="BN411" s="847" t="s">
        <v>481</v>
      </c>
      <c r="BO411" s="847" t="s">
        <v>481</v>
      </c>
      <c r="BP411" s="847" t="s">
        <v>481</v>
      </c>
      <c r="BQ411" s="847" t="s">
        <v>481</v>
      </c>
      <c r="BR411" s="847" t="s">
        <v>481</v>
      </c>
      <c r="BS411" s="847" t="s">
        <v>481</v>
      </c>
      <c r="BT411" s="847">
        <v>1</v>
      </c>
      <c r="BU411" s="847" t="s">
        <v>481</v>
      </c>
      <c r="BV411" s="847" t="s">
        <v>481</v>
      </c>
      <c r="BW411" s="847" t="s">
        <v>481</v>
      </c>
      <c r="BX411" s="847" t="s">
        <v>481</v>
      </c>
      <c r="BY411" s="847" t="s">
        <v>481</v>
      </c>
      <c r="BZ411" s="847" t="s">
        <v>481</v>
      </c>
      <c r="CA411" s="847" t="s">
        <v>481</v>
      </c>
      <c r="CB411" s="847" t="s">
        <v>481</v>
      </c>
      <c r="CC411" s="847">
        <f t="shared" si="48"/>
        <v>1</v>
      </c>
      <c r="CD411" s="855">
        <f t="shared" si="44"/>
        <v>1</v>
      </c>
      <c r="CE411" s="855">
        <f t="shared" si="45"/>
        <v>0</v>
      </c>
      <c r="CF411" s="847">
        <v>5.2160000000000002</v>
      </c>
      <c r="CG411" s="847" t="s">
        <v>6260</v>
      </c>
      <c r="CH411" s="847" t="s">
        <v>481</v>
      </c>
      <c r="CI411" s="229">
        <f t="shared" si="53"/>
        <v>1</v>
      </c>
      <c r="CJ411" s="847">
        <v>5.2160000000000002</v>
      </c>
      <c r="CK411" s="847" t="s">
        <v>6415</v>
      </c>
      <c r="CL411" s="847" t="s">
        <v>492</v>
      </c>
      <c r="CM411" s="847" t="s">
        <v>481</v>
      </c>
      <c r="CN411" s="847" t="s">
        <v>481</v>
      </c>
      <c r="CO411" s="847" t="s">
        <v>481</v>
      </c>
      <c r="CP411" s="847" t="s">
        <v>481</v>
      </c>
      <c r="CQ411" s="847" t="s">
        <v>481</v>
      </c>
      <c r="CR411" s="847" t="s">
        <v>489</v>
      </c>
      <c r="CS411" s="847" t="s">
        <v>481</v>
      </c>
      <c r="CT411" s="847">
        <v>12</v>
      </c>
      <c r="CU411" s="847" t="s">
        <v>492</v>
      </c>
      <c r="CV411" s="847" t="s">
        <v>481</v>
      </c>
      <c r="CW411" s="847" t="s">
        <v>481</v>
      </c>
      <c r="CX411" s="847" t="s">
        <v>492</v>
      </c>
      <c r="CY411" s="847" t="s">
        <v>481</v>
      </c>
      <c r="CZ411" s="847" t="s">
        <v>481</v>
      </c>
      <c r="DA411" s="847" t="s">
        <v>492</v>
      </c>
      <c r="DB411" s="847" t="s">
        <v>481</v>
      </c>
      <c r="DC411" s="847" t="s">
        <v>481</v>
      </c>
      <c r="DD411" s="847" t="s">
        <v>492</v>
      </c>
      <c r="DE411" s="847" t="s">
        <v>481</v>
      </c>
      <c r="DF411" s="847" t="s">
        <v>481</v>
      </c>
      <c r="DG411" s="847" t="s">
        <v>492</v>
      </c>
      <c r="DH411" s="847" t="s">
        <v>481</v>
      </c>
      <c r="DI411" s="847" t="s">
        <v>481</v>
      </c>
      <c r="DJ411" s="847" t="s">
        <v>492</v>
      </c>
      <c r="DK411" s="847" t="s">
        <v>481</v>
      </c>
      <c r="DL411" s="847" t="s">
        <v>481</v>
      </c>
      <c r="DM411" s="847" t="s">
        <v>492</v>
      </c>
      <c r="DN411" s="847" t="s">
        <v>481</v>
      </c>
      <c r="DO411" s="847" t="s">
        <v>481</v>
      </c>
      <c r="DP411" s="847" t="s">
        <v>492</v>
      </c>
      <c r="DQ411" s="847" t="s">
        <v>481</v>
      </c>
      <c r="DR411" s="847" t="s">
        <v>481</v>
      </c>
      <c r="DS411" s="847" t="s">
        <v>492</v>
      </c>
      <c r="DT411" s="847" t="s">
        <v>481</v>
      </c>
      <c r="DU411" s="847" t="s">
        <v>481</v>
      </c>
      <c r="DV411" s="847" t="s">
        <v>492</v>
      </c>
      <c r="DW411" s="847" t="s">
        <v>481</v>
      </c>
      <c r="DX411" s="847" t="s">
        <v>481</v>
      </c>
      <c r="DY411" s="847" t="s">
        <v>492</v>
      </c>
      <c r="DZ411" s="847" t="s">
        <v>481</v>
      </c>
      <c r="EA411" s="847" t="s">
        <v>481</v>
      </c>
      <c r="EB411" s="847" t="s">
        <v>492</v>
      </c>
      <c r="EC411" s="847" t="s">
        <v>481</v>
      </c>
      <c r="ED411" s="847" t="s">
        <v>481</v>
      </c>
      <c r="EE411" s="847" t="s">
        <v>489</v>
      </c>
      <c r="EF411" s="847" t="s">
        <v>1941</v>
      </c>
      <c r="EG411" s="847">
        <v>5</v>
      </c>
      <c r="EH411" s="847" t="s">
        <v>492</v>
      </c>
      <c r="EI411" s="847" t="s">
        <v>481</v>
      </c>
      <c r="EJ411" s="847" t="s">
        <v>481</v>
      </c>
      <c r="EK411" s="847" t="s">
        <v>492</v>
      </c>
      <c r="EL411" s="847" t="s">
        <v>481</v>
      </c>
      <c r="EM411" s="847" t="s">
        <v>481</v>
      </c>
      <c r="EN411" s="847"/>
      <c r="EO411" s="847"/>
      <c r="EP411" s="847"/>
      <c r="EQ411" s="847" t="s">
        <v>492</v>
      </c>
      <c r="ER411" s="847" t="s">
        <v>481</v>
      </c>
      <c r="ES411" s="847" t="s">
        <v>7087</v>
      </c>
      <c r="ET411" s="847" t="s">
        <v>481</v>
      </c>
      <c r="EU411" s="847" t="s">
        <v>7241</v>
      </c>
      <c r="EV411" s="847" t="s">
        <v>481</v>
      </c>
      <c r="EW411" s="847" t="s">
        <v>481</v>
      </c>
      <c r="EX411" s="847" t="s">
        <v>481</v>
      </c>
      <c r="EY411" s="847" t="s">
        <v>481</v>
      </c>
      <c r="EZ411" s="847" t="s">
        <v>481</v>
      </c>
      <c r="FA411" s="847" t="s">
        <v>7775</v>
      </c>
      <c r="FB411" s="847" t="s">
        <v>7999</v>
      </c>
      <c r="FC411" s="847" t="s">
        <v>8248</v>
      </c>
      <c r="FD411" s="847" t="s">
        <v>8308</v>
      </c>
      <c r="FE411" s="847" t="s">
        <v>8348</v>
      </c>
      <c r="FF411" s="847" t="s">
        <v>8393</v>
      </c>
    </row>
    <row r="412" spans="5:162" ht="64" customHeight="1" x14ac:dyDescent="0.2">
      <c r="E412" s="1101" t="s">
        <v>8717</v>
      </c>
      <c r="F412" s="1101" t="s">
        <v>8688</v>
      </c>
      <c r="G412" s="847" t="s">
        <v>86</v>
      </c>
      <c r="H412" s="847" t="s">
        <v>174</v>
      </c>
      <c r="I412" s="836" t="s">
        <v>3720</v>
      </c>
      <c r="J412" s="847" t="s">
        <v>3915</v>
      </c>
      <c r="K412" s="847" t="s">
        <v>3982</v>
      </c>
      <c r="L412" s="847" t="s">
        <v>3998</v>
      </c>
      <c r="M412" s="1068" t="s">
        <v>2573</v>
      </c>
      <c r="N412" s="1068" t="s">
        <v>4164</v>
      </c>
      <c r="O412" s="847" t="s">
        <v>4408</v>
      </c>
      <c r="P412" s="847" t="s">
        <v>4601</v>
      </c>
      <c r="Q412" s="847" t="s">
        <v>4775</v>
      </c>
      <c r="R412" s="847" t="s">
        <v>4924</v>
      </c>
      <c r="S412" s="847" t="s">
        <v>5102</v>
      </c>
      <c r="T412" s="847" t="s">
        <v>5254</v>
      </c>
      <c r="U412" s="847" t="s">
        <v>5327</v>
      </c>
      <c r="V412" s="847" t="s">
        <v>481</v>
      </c>
      <c r="W412" s="847"/>
      <c r="X412" s="847"/>
      <c r="Y412" s="847"/>
      <c r="Z412" s="847"/>
      <c r="AA412" s="847" t="s">
        <v>5616</v>
      </c>
      <c r="AB412" s="847" t="s">
        <v>5616</v>
      </c>
      <c r="AC412" s="847" t="s">
        <v>5836</v>
      </c>
      <c r="AD412" s="847" t="s">
        <v>5616</v>
      </c>
      <c r="AE412" s="875">
        <f t="shared" si="51"/>
        <v>0.16</v>
      </c>
      <c r="AF412" s="850">
        <f t="shared" si="46"/>
        <v>0.16</v>
      </c>
      <c r="AG412" s="850">
        <f t="shared" si="47"/>
        <v>0</v>
      </c>
      <c r="AH412" s="1069"/>
      <c r="AI412" s="1069"/>
      <c r="AJ412" s="1069"/>
      <c r="AK412" s="1069">
        <v>0.16</v>
      </c>
      <c r="AL412" s="229">
        <f t="shared" si="50"/>
        <v>1</v>
      </c>
      <c r="AM412" s="229">
        <v>1.8E-3</v>
      </c>
      <c r="AN412" s="847">
        <v>0</v>
      </c>
      <c r="AO412" s="847">
        <v>0</v>
      </c>
      <c r="AP412" s="229">
        <f t="shared" si="52"/>
        <v>0</v>
      </c>
      <c r="AQ412" s="847">
        <v>0</v>
      </c>
      <c r="AR412" s="847">
        <v>0</v>
      </c>
      <c r="AS412" s="847">
        <v>0</v>
      </c>
      <c r="AT412" s="847"/>
      <c r="AU412" s="847"/>
      <c r="AV412" s="847"/>
      <c r="AW412" s="847"/>
      <c r="AX412" s="847"/>
      <c r="AY412" s="847" t="s">
        <v>489</v>
      </c>
      <c r="AZ412" s="847" t="s">
        <v>6080</v>
      </c>
      <c r="BA412" s="847" t="s">
        <v>481</v>
      </c>
      <c r="BB412" s="847" t="s">
        <v>481</v>
      </c>
      <c r="BC412" s="847">
        <v>0.16</v>
      </c>
      <c r="BD412" s="229">
        <v>1.6000000000000001E-3</v>
      </c>
      <c r="BE412" s="847">
        <v>1</v>
      </c>
      <c r="BF412" s="847">
        <v>1</v>
      </c>
      <c r="BG412" s="847">
        <v>1</v>
      </c>
      <c r="BH412" s="847" t="s">
        <v>481</v>
      </c>
      <c r="BI412" s="847" t="s">
        <v>481</v>
      </c>
      <c r="BJ412" s="847" t="s">
        <v>481</v>
      </c>
      <c r="BK412" s="847" t="s">
        <v>481</v>
      </c>
      <c r="BL412" s="847">
        <v>1</v>
      </c>
      <c r="BM412" s="847" t="s">
        <v>481</v>
      </c>
      <c r="BN412" s="847" t="s">
        <v>481</v>
      </c>
      <c r="BO412" s="847" t="s">
        <v>481</v>
      </c>
      <c r="BP412" s="847" t="s">
        <v>481</v>
      </c>
      <c r="BQ412" s="847" t="s">
        <v>481</v>
      </c>
      <c r="BR412" s="847" t="s">
        <v>481</v>
      </c>
      <c r="BS412" s="847" t="s">
        <v>481</v>
      </c>
      <c r="BT412" s="847" t="s">
        <v>481</v>
      </c>
      <c r="BU412" s="847" t="s">
        <v>481</v>
      </c>
      <c r="BV412" s="847" t="s">
        <v>481</v>
      </c>
      <c r="BW412" s="847" t="s">
        <v>481</v>
      </c>
      <c r="BX412" s="847" t="s">
        <v>481</v>
      </c>
      <c r="BY412" s="847" t="s">
        <v>481</v>
      </c>
      <c r="BZ412" s="847" t="s">
        <v>481</v>
      </c>
      <c r="CA412" s="847" t="s">
        <v>481</v>
      </c>
      <c r="CB412" s="847" t="s">
        <v>481</v>
      </c>
      <c r="CC412" s="847">
        <f t="shared" si="48"/>
        <v>1</v>
      </c>
      <c r="CD412" s="855">
        <f t="shared" si="44"/>
        <v>1</v>
      </c>
      <c r="CE412" s="855">
        <f t="shared" si="45"/>
        <v>0</v>
      </c>
      <c r="CF412" s="847">
        <v>1.2969999999999999</v>
      </c>
      <c r="CG412" s="847" t="s">
        <v>6260</v>
      </c>
      <c r="CH412" s="847" t="s">
        <v>481</v>
      </c>
      <c r="CI412" s="229">
        <f t="shared" si="53"/>
        <v>1</v>
      </c>
      <c r="CJ412" s="847">
        <v>1.2969999999999999</v>
      </c>
      <c r="CK412" s="847" t="s">
        <v>6415</v>
      </c>
      <c r="CL412" s="847" t="s">
        <v>492</v>
      </c>
      <c r="CM412" s="847" t="s">
        <v>481</v>
      </c>
      <c r="CN412" s="847" t="s">
        <v>481</v>
      </c>
      <c r="CO412" s="847" t="s">
        <v>481</v>
      </c>
      <c r="CP412" s="847" t="s">
        <v>481</v>
      </c>
      <c r="CQ412" s="847" t="s">
        <v>481</v>
      </c>
      <c r="CR412" s="847" t="s">
        <v>492</v>
      </c>
      <c r="CS412" s="847" t="s">
        <v>481</v>
      </c>
      <c r="CT412" s="847" t="s">
        <v>481</v>
      </c>
      <c r="CU412" s="847" t="s">
        <v>492</v>
      </c>
      <c r="CV412" s="847" t="s">
        <v>481</v>
      </c>
      <c r="CW412" s="847" t="s">
        <v>481</v>
      </c>
      <c r="CX412" s="847" t="s">
        <v>492</v>
      </c>
      <c r="CY412" s="847" t="s">
        <v>481</v>
      </c>
      <c r="CZ412" s="847" t="s">
        <v>481</v>
      </c>
      <c r="DA412" s="847" t="s">
        <v>492</v>
      </c>
      <c r="DB412" s="847" t="s">
        <v>481</v>
      </c>
      <c r="DC412" s="847" t="s">
        <v>481</v>
      </c>
      <c r="DD412" s="847" t="s">
        <v>492</v>
      </c>
      <c r="DE412" s="847" t="s">
        <v>481</v>
      </c>
      <c r="DF412" s="847" t="s">
        <v>481</v>
      </c>
      <c r="DG412" s="847" t="s">
        <v>489</v>
      </c>
      <c r="DH412" s="847" t="s">
        <v>6674</v>
      </c>
      <c r="DI412" s="847" t="s">
        <v>481</v>
      </c>
      <c r="DJ412" s="847" t="s">
        <v>492</v>
      </c>
      <c r="DK412" s="847" t="s">
        <v>481</v>
      </c>
      <c r="DL412" s="847" t="s">
        <v>481</v>
      </c>
      <c r="DM412" s="847" t="s">
        <v>492</v>
      </c>
      <c r="DN412" s="847" t="s">
        <v>481</v>
      </c>
      <c r="DO412" s="847" t="s">
        <v>481</v>
      </c>
      <c r="DP412" s="847" t="s">
        <v>492</v>
      </c>
      <c r="DQ412" s="847" t="s">
        <v>481</v>
      </c>
      <c r="DR412" s="847" t="s">
        <v>481</v>
      </c>
      <c r="DS412" s="847" t="s">
        <v>492</v>
      </c>
      <c r="DT412" s="847" t="s">
        <v>481</v>
      </c>
      <c r="DU412" s="847" t="s">
        <v>481</v>
      </c>
      <c r="DV412" s="847" t="s">
        <v>492</v>
      </c>
      <c r="DW412" s="847" t="s">
        <v>481</v>
      </c>
      <c r="DX412" s="847" t="s">
        <v>481</v>
      </c>
      <c r="DY412" s="847" t="s">
        <v>492</v>
      </c>
      <c r="DZ412" s="847" t="s">
        <v>481</v>
      </c>
      <c r="EA412" s="847" t="s">
        <v>481</v>
      </c>
      <c r="EB412" s="847" t="s">
        <v>489</v>
      </c>
      <c r="EC412" s="847" t="s">
        <v>1941</v>
      </c>
      <c r="ED412" s="847">
        <v>14</v>
      </c>
      <c r="EE412" s="847" t="s">
        <v>492</v>
      </c>
      <c r="EF412" s="847" t="s">
        <v>481</v>
      </c>
      <c r="EG412" s="847" t="s">
        <v>481</v>
      </c>
      <c r="EH412" s="847" t="s">
        <v>492</v>
      </c>
      <c r="EI412" s="847" t="s">
        <v>481</v>
      </c>
      <c r="EJ412" s="847" t="s">
        <v>481</v>
      </c>
      <c r="EK412" s="847" t="s">
        <v>492</v>
      </c>
      <c r="EL412" s="847" t="s">
        <v>481</v>
      </c>
      <c r="EM412" s="847" t="s">
        <v>481</v>
      </c>
      <c r="EN412" s="847"/>
      <c r="EO412" s="847"/>
      <c r="EP412" s="847"/>
      <c r="EQ412" s="847" t="s">
        <v>492</v>
      </c>
      <c r="ER412" s="847" t="s">
        <v>481</v>
      </c>
      <c r="ES412" s="847" t="s">
        <v>7088</v>
      </c>
      <c r="ET412" s="847" t="s">
        <v>481</v>
      </c>
      <c r="EU412" s="847" t="s">
        <v>7241</v>
      </c>
      <c r="EV412" s="847" t="s">
        <v>7380</v>
      </c>
      <c r="EW412" s="847" t="s">
        <v>481</v>
      </c>
      <c r="EX412" s="847" t="s">
        <v>481</v>
      </c>
      <c r="EY412" s="847" t="s">
        <v>481</v>
      </c>
      <c r="EZ412" s="847" t="s">
        <v>481</v>
      </c>
      <c r="FA412" s="847" t="s">
        <v>7776</v>
      </c>
      <c r="FB412" s="847" t="s">
        <v>8000</v>
      </c>
      <c r="FC412" s="847" t="s">
        <v>8249</v>
      </c>
      <c r="FD412" s="847" t="s">
        <v>8308</v>
      </c>
      <c r="FE412" s="847" t="s">
        <v>8348</v>
      </c>
      <c r="FF412" s="847" t="s">
        <v>8393</v>
      </c>
    </row>
    <row r="413" spans="5:162" ht="64" customHeight="1" x14ac:dyDescent="0.2">
      <c r="E413" s="1101" t="s">
        <v>8717</v>
      </c>
      <c r="F413" s="1101" t="s">
        <v>8688</v>
      </c>
      <c r="G413" s="847" t="s">
        <v>86</v>
      </c>
      <c r="H413" s="847" t="s">
        <v>174</v>
      </c>
      <c r="I413" s="836" t="s">
        <v>3721</v>
      </c>
      <c r="J413" s="847" t="s">
        <v>3915</v>
      </c>
      <c r="K413" s="847" t="s">
        <v>3982</v>
      </c>
      <c r="L413" s="847" t="s">
        <v>3998</v>
      </c>
      <c r="M413" s="1068" t="s">
        <v>4121</v>
      </c>
      <c r="N413" s="1068" t="s">
        <v>4206</v>
      </c>
      <c r="O413" s="847" t="s">
        <v>4409</v>
      </c>
      <c r="P413" s="847" t="s">
        <v>4602</v>
      </c>
      <c r="Q413" s="847" t="s">
        <v>4776</v>
      </c>
      <c r="R413" s="847" t="s">
        <v>4925</v>
      </c>
      <c r="S413" s="847" t="s">
        <v>5103</v>
      </c>
      <c r="T413" s="847" t="s">
        <v>5255</v>
      </c>
      <c r="U413" s="847" t="s">
        <v>5327</v>
      </c>
      <c r="V413" s="847" t="s">
        <v>481</v>
      </c>
      <c r="W413" s="847"/>
      <c r="X413" s="847"/>
      <c r="Y413" s="847"/>
      <c r="Z413" s="847"/>
      <c r="AA413" s="847" t="s">
        <v>5617</v>
      </c>
      <c r="AB413" s="847" t="s">
        <v>5617</v>
      </c>
      <c r="AC413" s="847" t="s">
        <v>5836</v>
      </c>
      <c r="AD413" s="847" t="s">
        <v>5617</v>
      </c>
      <c r="AE413" s="875">
        <f t="shared" si="51"/>
        <v>0.3</v>
      </c>
      <c r="AF413" s="850">
        <f t="shared" si="46"/>
        <v>0.3</v>
      </c>
      <c r="AG413" s="850">
        <f t="shared" si="47"/>
        <v>0</v>
      </c>
      <c r="AH413" s="1069"/>
      <c r="AI413" s="1069"/>
      <c r="AJ413" s="1069"/>
      <c r="AK413" s="1069">
        <v>0.3</v>
      </c>
      <c r="AL413" s="229">
        <f t="shared" si="50"/>
        <v>1</v>
      </c>
      <c r="AM413" s="229">
        <v>4.7999999999999996E-3</v>
      </c>
      <c r="AN413" s="847">
        <v>0</v>
      </c>
      <c r="AO413" s="847">
        <v>0</v>
      </c>
      <c r="AP413" s="229">
        <v>0</v>
      </c>
      <c r="AQ413" s="847">
        <v>0</v>
      </c>
      <c r="AR413" s="847">
        <v>0</v>
      </c>
      <c r="AS413" s="847">
        <v>0</v>
      </c>
      <c r="AT413" s="847"/>
      <c r="AU413" s="847"/>
      <c r="AV413" s="847"/>
      <c r="AW413" s="847"/>
      <c r="AX413" s="847"/>
      <c r="AY413" s="847" t="s">
        <v>489</v>
      </c>
      <c r="AZ413" s="847" t="s">
        <v>6081</v>
      </c>
      <c r="BA413" s="847" t="s">
        <v>481</v>
      </c>
      <c r="BB413" s="847" t="s">
        <v>481</v>
      </c>
      <c r="BC413" s="847">
        <v>0.156</v>
      </c>
      <c r="BD413" s="229">
        <v>2.8E-3</v>
      </c>
      <c r="BE413" s="847">
        <v>6</v>
      </c>
      <c r="BF413" s="847">
        <v>2</v>
      </c>
      <c r="BG413" s="847">
        <v>2</v>
      </c>
      <c r="BH413" s="847" t="s">
        <v>481</v>
      </c>
      <c r="BI413" s="847">
        <v>1</v>
      </c>
      <c r="BJ413" s="847" t="s">
        <v>481</v>
      </c>
      <c r="BK413" s="847" t="s">
        <v>481</v>
      </c>
      <c r="BL413" s="847" t="s">
        <v>481</v>
      </c>
      <c r="BM413" s="847" t="s">
        <v>481</v>
      </c>
      <c r="BN413" s="847" t="s">
        <v>481</v>
      </c>
      <c r="BO413" s="847" t="s">
        <v>481</v>
      </c>
      <c r="BP413" s="847" t="s">
        <v>481</v>
      </c>
      <c r="BQ413" s="847">
        <v>1</v>
      </c>
      <c r="BR413" s="847" t="s">
        <v>481</v>
      </c>
      <c r="BS413" s="847" t="s">
        <v>481</v>
      </c>
      <c r="BT413" s="847" t="s">
        <v>481</v>
      </c>
      <c r="BU413" s="847" t="s">
        <v>481</v>
      </c>
      <c r="BV413" s="847" t="s">
        <v>481</v>
      </c>
      <c r="BW413" s="847" t="s">
        <v>481</v>
      </c>
      <c r="BX413" s="847" t="s">
        <v>481</v>
      </c>
      <c r="BY413" s="847" t="s">
        <v>481</v>
      </c>
      <c r="BZ413" s="847" t="s">
        <v>481</v>
      </c>
      <c r="CA413" s="847" t="s">
        <v>481</v>
      </c>
      <c r="CB413" s="847" t="s">
        <v>481</v>
      </c>
      <c r="CC413" s="847">
        <f t="shared" si="48"/>
        <v>2</v>
      </c>
      <c r="CD413" s="855">
        <f t="shared" si="44"/>
        <v>2</v>
      </c>
      <c r="CE413" s="855">
        <f t="shared" si="45"/>
        <v>0</v>
      </c>
      <c r="CF413" s="847">
        <v>0.95399999999999996</v>
      </c>
      <c r="CG413" s="847" t="s">
        <v>6261</v>
      </c>
      <c r="CH413" s="847" t="s">
        <v>481</v>
      </c>
      <c r="CI413" s="229">
        <f t="shared" si="53"/>
        <v>1</v>
      </c>
      <c r="CJ413" s="847">
        <v>0.95399999999999996</v>
      </c>
      <c r="CK413" s="847" t="s">
        <v>6415</v>
      </c>
      <c r="CL413" s="847" t="s">
        <v>492</v>
      </c>
      <c r="CM413" s="847" t="s">
        <v>481</v>
      </c>
      <c r="CN413" s="847" t="s">
        <v>481</v>
      </c>
      <c r="CO413" s="847" t="s">
        <v>481</v>
      </c>
      <c r="CP413" s="847" t="s">
        <v>481</v>
      </c>
      <c r="CQ413" s="847" t="s">
        <v>481</v>
      </c>
      <c r="CR413" s="847" t="s">
        <v>489</v>
      </c>
      <c r="CS413" s="847" t="s">
        <v>6523</v>
      </c>
      <c r="CT413" s="847">
        <v>62</v>
      </c>
      <c r="CU413" s="847" t="s">
        <v>489</v>
      </c>
      <c r="CV413" s="847" t="s">
        <v>1941</v>
      </c>
      <c r="CW413" s="847">
        <v>6</v>
      </c>
      <c r="CX413" s="847" t="s">
        <v>492</v>
      </c>
      <c r="CY413" s="847" t="s">
        <v>481</v>
      </c>
      <c r="CZ413" s="847" t="s">
        <v>481</v>
      </c>
      <c r="DA413" s="847" t="s">
        <v>492</v>
      </c>
      <c r="DB413" s="847" t="s">
        <v>481</v>
      </c>
      <c r="DC413" s="847" t="s">
        <v>481</v>
      </c>
      <c r="DD413" s="847" t="s">
        <v>492</v>
      </c>
      <c r="DE413" s="847" t="s">
        <v>481</v>
      </c>
      <c r="DF413" s="847" t="s">
        <v>481</v>
      </c>
      <c r="DG413" s="847" t="s">
        <v>492</v>
      </c>
      <c r="DH413" s="847" t="s">
        <v>481</v>
      </c>
      <c r="DI413" s="847" t="s">
        <v>481</v>
      </c>
      <c r="DJ413" s="847" t="s">
        <v>492</v>
      </c>
      <c r="DK413" s="847" t="s">
        <v>481</v>
      </c>
      <c r="DL413" s="847" t="s">
        <v>481</v>
      </c>
      <c r="DM413" s="847" t="s">
        <v>492</v>
      </c>
      <c r="DN413" s="847" t="s">
        <v>481</v>
      </c>
      <c r="DO413" s="847" t="s">
        <v>481</v>
      </c>
      <c r="DP413" s="847" t="s">
        <v>492</v>
      </c>
      <c r="DQ413" s="847" t="s">
        <v>481</v>
      </c>
      <c r="DR413" s="847" t="s">
        <v>481</v>
      </c>
      <c r="DS413" s="847" t="s">
        <v>492</v>
      </c>
      <c r="DT413" s="847" t="s">
        <v>481</v>
      </c>
      <c r="DU413" s="847" t="s">
        <v>481</v>
      </c>
      <c r="DV413" s="847" t="s">
        <v>492</v>
      </c>
      <c r="DW413" s="847" t="s">
        <v>481</v>
      </c>
      <c r="DX413" s="847" t="s">
        <v>481</v>
      </c>
      <c r="DY413" s="847" t="s">
        <v>492</v>
      </c>
      <c r="DZ413" s="847" t="s">
        <v>481</v>
      </c>
      <c r="EA413" s="847" t="s">
        <v>481</v>
      </c>
      <c r="EB413" s="847" t="s">
        <v>492</v>
      </c>
      <c r="EC413" s="847" t="s">
        <v>481</v>
      </c>
      <c r="ED413" s="847" t="s">
        <v>481</v>
      </c>
      <c r="EE413" s="847" t="s">
        <v>492</v>
      </c>
      <c r="EF413" s="847" t="s">
        <v>481</v>
      </c>
      <c r="EG413" s="847" t="s">
        <v>481</v>
      </c>
      <c r="EH413" s="847" t="s">
        <v>489</v>
      </c>
      <c r="EI413" s="847" t="s">
        <v>1941</v>
      </c>
      <c r="EJ413" s="847">
        <v>6</v>
      </c>
      <c r="EK413" s="847" t="s">
        <v>492</v>
      </c>
      <c r="EL413" s="847" t="s">
        <v>481</v>
      </c>
      <c r="EM413" s="847" t="s">
        <v>481</v>
      </c>
      <c r="EN413" s="847"/>
      <c r="EO413" s="847"/>
      <c r="EP413" s="847"/>
      <c r="EQ413" s="847" t="s">
        <v>492</v>
      </c>
      <c r="ER413" s="847" t="s">
        <v>481</v>
      </c>
      <c r="ES413" s="847" t="s">
        <v>7089</v>
      </c>
      <c r="ET413" s="847" t="s">
        <v>481</v>
      </c>
      <c r="EU413" s="847" t="s">
        <v>7241</v>
      </c>
      <c r="EV413" s="847" t="s">
        <v>7380</v>
      </c>
      <c r="EW413" s="847" t="s">
        <v>481</v>
      </c>
      <c r="EX413" s="847" t="s">
        <v>481</v>
      </c>
      <c r="EY413" s="847" t="s">
        <v>481</v>
      </c>
      <c r="EZ413" s="847" t="s">
        <v>481</v>
      </c>
      <c r="FA413" s="847" t="s">
        <v>7777</v>
      </c>
      <c r="FB413" s="847" t="s">
        <v>8001</v>
      </c>
      <c r="FC413" s="847" t="s">
        <v>8250</v>
      </c>
      <c r="FD413" s="847" t="s">
        <v>8308</v>
      </c>
      <c r="FE413" s="847" t="s">
        <v>8348</v>
      </c>
      <c r="FF413" s="847" t="s">
        <v>8393</v>
      </c>
    </row>
    <row r="414" spans="5:162" ht="64" customHeight="1" x14ac:dyDescent="0.2">
      <c r="E414" s="1101" t="s">
        <v>8732</v>
      </c>
      <c r="F414" s="1101" t="s">
        <v>8688</v>
      </c>
      <c r="G414" s="847" t="s">
        <v>86</v>
      </c>
      <c r="H414" s="847" t="s">
        <v>174</v>
      </c>
      <c r="I414" s="836" t="s">
        <v>3722</v>
      </c>
      <c r="J414" s="847" t="s">
        <v>3917</v>
      </c>
      <c r="K414" s="847" t="s">
        <v>3985</v>
      </c>
      <c r="L414" s="847">
        <v>2019</v>
      </c>
      <c r="M414" s="1068" t="s">
        <v>4011</v>
      </c>
      <c r="N414" s="1068" t="s">
        <v>4207</v>
      </c>
      <c r="O414" s="847" t="s">
        <v>4410</v>
      </c>
      <c r="P414" s="847" t="s">
        <v>4603</v>
      </c>
      <c r="Q414" s="847" t="s">
        <v>4777</v>
      </c>
      <c r="R414" s="847" t="s">
        <v>4926</v>
      </c>
      <c r="S414" s="847" t="s">
        <v>5104</v>
      </c>
      <c r="T414" s="847"/>
      <c r="U414" s="847" t="s">
        <v>736</v>
      </c>
      <c r="V414" s="847"/>
      <c r="W414" s="847"/>
      <c r="X414" s="847"/>
      <c r="Y414" s="847"/>
      <c r="Z414" s="847"/>
      <c r="AA414" s="847" t="s">
        <v>5618</v>
      </c>
      <c r="AB414" s="847" t="s">
        <v>5726</v>
      </c>
      <c r="AC414" s="847" t="s">
        <v>5838</v>
      </c>
      <c r="AD414" s="847" t="s">
        <v>5982</v>
      </c>
      <c r="AE414" s="875">
        <v>0.73699999999999999</v>
      </c>
      <c r="AF414" s="850">
        <f t="shared" si="46"/>
        <v>0.7370000000000001</v>
      </c>
      <c r="AG414" s="850">
        <f t="shared" si="47"/>
        <v>0</v>
      </c>
      <c r="AH414" s="1069"/>
      <c r="AI414" s="1069"/>
      <c r="AJ414" s="1069"/>
      <c r="AK414" s="847">
        <v>0.66800000000000004</v>
      </c>
      <c r="AL414" s="229">
        <v>0.90639999999999998</v>
      </c>
      <c r="AM414" s="229">
        <v>1E-4</v>
      </c>
      <c r="AN414" s="847">
        <v>6.9000000000000006E-2</v>
      </c>
      <c r="AO414" s="911">
        <v>0</v>
      </c>
      <c r="AP414" s="229">
        <v>9.3600000000000003E-2</v>
      </c>
      <c r="AQ414" s="847">
        <v>0</v>
      </c>
      <c r="AR414" s="847">
        <v>0</v>
      </c>
      <c r="AS414" s="911">
        <v>0</v>
      </c>
      <c r="AT414" s="911"/>
      <c r="AU414" s="911"/>
      <c r="AV414" s="911"/>
      <c r="AW414" s="911"/>
      <c r="AX414" s="911"/>
      <c r="AY414" s="847" t="s">
        <v>451</v>
      </c>
      <c r="AZ414" s="847"/>
      <c r="BA414" s="847"/>
      <c r="BB414" s="911">
        <v>0</v>
      </c>
      <c r="BC414" s="847">
        <v>2.3439999999999999</v>
      </c>
      <c r="BD414" s="229">
        <v>5.0000000000000001E-4</v>
      </c>
      <c r="BE414" s="847">
        <v>17</v>
      </c>
      <c r="BF414" s="847">
        <v>16</v>
      </c>
      <c r="BG414" s="847">
        <v>5</v>
      </c>
      <c r="BH414" s="847"/>
      <c r="BI414" s="847"/>
      <c r="BJ414" s="847"/>
      <c r="BK414" s="847"/>
      <c r="BL414" s="847"/>
      <c r="BM414" s="847"/>
      <c r="BN414" s="847"/>
      <c r="BO414" s="847">
        <v>2</v>
      </c>
      <c r="BP414" s="847"/>
      <c r="BQ414" s="847"/>
      <c r="BR414" s="847"/>
      <c r="BS414" s="847"/>
      <c r="BT414" s="847"/>
      <c r="BU414" s="847"/>
      <c r="BV414" s="847">
        <v>1</v>
      </c>
      <c r="BW414" s="847"/>
      <c r="BX414" s="847"/>
      <c r="BY414" s="847"/>
      <c r="BZ414" s="847"/>
      <c r="CA414" s="847">
        <v>11</v>
      </c>
      <c r="CB414" s="847"/>
      <c r="CC414" s="847">
        <v>14</v>
      </c>
      <c r="CD414" s="855">
        <f t="shared" si="44"/>
        <v>14</v>
      </c>
      <c r="CE414" s="855">
        <f>CD414-CC414</f>
        <v>0</v>
      </c>
      <c r="CF414" s="1069">
        <v>1.2</v>
      </c>
      <c r="CG414" s="847" t="s">
        <v>736</v>
      </c>
      <c r="CH414" s="847"/>
      <c r="CI414" s="229">
        <v>12.7</v>
      </c>
      <c r="CJ414" s="847">
        <v>9.4269999999999996</v>
      </c>
      <c r="CK414" s="847" t="s">
        <v>6416</v>
      </c>
      <c r="CL414" s="847" t="s">
        <v>457</v>
      </c>
      <c r="CM414" s="847" t="s">
        <v>6439</v>
      </c>
      <c r="CN414" s="847">
        <v>0</v>
      </c>
      <c r="CO414" s="847">
        <v>12</v>
      </c>
      <c r="CP414" s="847">
        <v>34</v>
      </c>
      <c r="CQ414" s="847"/>
      <c r="CR414" s="847"/>
      <c r="CS414" s="847"/>
      <c r="CT414" s="847"/>
      <c r="CU414" s="847" t="s">
        <v>457</v>
      </c>
      <c r="CV414" s="847"/>
      <c r="CW414" s="847">
        <v>105</v>
      </c>
      <c r="CX414" s="847"/>
      <c r="CY414" s="847"/>
      <c r="CZ414" s="847"/>
      <c r="DA414" s="847"/>
      <c r="DB414" s="847"/>
      <c r="DC414" s="847"/>
      <c r="DD414" s="847"/>
      <c r="DE414" s="847"/>
      <c r="DF414" s="847"/>
      <c r="DG414" s="847" t="s">
        <v>457</v>
      </c>
      <c r="DH414" s="847" t="s">
        <v>6681</v>
      </c>
      <c r="DI414" s="847">
        <v>16</v>
      </c>
      <c r="DJ414" s="847"/>
      <c r="DK414" s="847"/>
      <c r="DL414" s="847"/>
      <c r="DM414" s="847"/>
      <c r="DN414" s="847"/>
      <c r="DO414" s="847"/>
      <c r="DP414" s="847" t="s">
        <v>457</v>
      </c>
      <c r="DQ414" s="847" t="s">
        <v>6681</v>
      </c>
      <c r="DR414" s="847">
        <v>548</v>
      </c>
      <c r="DS414" s="847"/>
      <c r="DT414" s="847"/>
      <c r="DU414" s="847"/>
      <c r="DV414" s="847"/>
      <c r="DW414" s="847"/>
      <c r="DX414" s="847"/>
      <c r="DY414" s="847" t="s">
        <v>457</v>
      </c>
      <c r="DZ414" s="847" t="s">
        <v>6812</v>
      </c>
      <c r="EA414" s="880">
        <v>2668</v>
      </c>
      <c r="EB414" s="847"/>
      <c r="EC414" s="847"/>
      <c r="ED414" s="847"/>
      <c r="EE414" s="847" t="s">
        <v>457</v>
      </c>
      <c r="EF414" s="847" t="s">
        <v>6850</v>
      </c>
      <c r="EG414" s="847">
        <v>12</v>
      </c>
      <c r="EH414" s="847"/>
      <c r="EI414" s="847"/>
      <c r="EJ414" s="847"/>
      <c r="EK414" s="847"/>
      <c r="EL414" s="847"/>
      <c r="EM414" s="847"/>
      <c r="EN414" s="847"/>
      <c r="EO414" s="847"/>
      <c r="EP414" s="847"/>
      <c r="EQ414" s="847" t="s">
        <v>457</v>
      </c>
      <c r="ER414" s="847" t="s">
        <v>6975</v>
      </c>
      <c r="ES414" s="847" t="s">
        <v>4603</v>
      </c>
      <c r="ET414" s="847"/>
      <c r="EU414" s="847"/>
      <c r="EV414" s="847"/>
      <c r="EW414" s="847"/>
      <c r="EX414" s="847"/>
      <c r="EY414" s="847"/>
      <c r="EZ414" s="847"/>
      <c r="FA414" s="847" t="s">
        <v>7778</v>
      </c>
      <c r="FB414" s="847">
        <v>83499322608</v>
      </c>
      <c r="FC414" s="847" t="s">
        <v>8251</v>
      </c>
      <c r="FD414" s="847"/>
      <c r="FE414" s="847"/>
      <c r="FF414" s="847"/>
    </row>
    <row r="415" spans="5:162" ht="64" customHeight="1" x14ac:dyDescent="0.2">
      <c r="E415" s="1101" t="s">
        <v>8717</v>
      </c>
      <c r="F415" s="1101" t="s">
        <v>8688</v>
      </c>
      <c r="G415" s="847" t="s">
        <v>86</v>
      </c>
      <c r="H415" s="847" t="s">
        <v>174</v>
      </c>
      <c r="I415" s="836" t="s">
        <v>3723</v>
      </c>
      <c r="J415" s="847" t="s">
        <v>3915</v>
      </c>
      <c r="K415" s="847" t="s">
        <v>3982</v>
      </c>
      <c r="L415" s="847">
        <v>2018</v>
      </c>
      <c r="M415" s="1068" t="s">
        <v>4122</v>
      </c>
      <c r="N415" s="1068" t="s">
        <v>4208</v>
      </c>
      <c r="O415" s="847" t="s">
        <v>4411</v>
      </c>
      <c r="P415" s="847"/>
      <c r="Q415" s="847"/>
      <c r="R415" s="847"/>
      <c r="S415" s="847"/>
      <c r="T415" s="847"/>
      <c r="U415" s="847"/>
      <c r="V415" s="847"/>
      <c r="W415" s="847"/>
      <c r="X415" s="847"/>
      <c r="Y415" s="847"/>
      <c r="Z415" s="847"/>
      <c r="AA415" s="847" t="s">
        <v>5619</v>
      </c>
      <c r="AB415" s="847" t="s">
        <v>5619</v>
      </c>
      <c r="AC415" s="847" t="s">
        <v>5839</v>
      </c>
      <c r="AD415" s="847" t="s">
        <v>5619</v>
      </c>
      <c r="AE415" s="875">
        <f>SUM(AK415,AN415,AO415,AQ415:AR415)</f>
        <v>5.7602000000000002</v>
      </c>
      <c r="AF415" s="850">
        <f t="shared" si="46"/>
        <v>5.7602000000000002</v>
      </c>
      <c r="AG415" s="850">
        <f t="shared" si="47"/>
        <v>0</v>
      </c>
      <c r="AH415" s="1069"/>
      <c r="AI415" s="1069"/>
      <c r="AJ415" s="1069"/>
      <c r="AK415" s="1069">
        <v>5.5872000000000002</v>
      </c>
      <c r="AL415" s="229">
        <f t="shared" ref="AL415:AL421" si="54">AK415/AE415</f>
        <v>0.96996632061386756</v>
      </c>
      <c r="AM415" s="229">
        <v>1.7999999999999999E-2</v>
      </c>
      <c r="AN415" s="847">
        <v>0.17299999999999999</v>
      </c>
      <c r="AO415" s="847">
        <v>0</v>
      </c>
      <c r="AP415" s="229">
        <f t="shared" ref="AP415:AP420" si="55">AN415/AE415</f>
        <v>3.0033679386132422E-2</v>
      </c>
      <c r="AQ415" s="847">
        <v>0</v>
      </c>
      <c r="AR415" s="847">
        <v>0</v>
      </c>
      <c r="AS415" s="847">
        <v>0</v>
      </c>
      <c r="AT415" s="847"/>
      <c r="AU415" s="847"/>
      <c r="AV415" s="847"/>
      <c r="AW415" s="847"/>
      <c r="AX415" s="847"/>
      <c r="AY415" s="847" t="s">
        <v>492</v>
      </c>
      <c r="AZ415" s="847"/>
      <c r="BA415" s="847"/>
      <c r="BB415" s="847"/>
      <c r="BC415" s="847">
        <v>0</v>
      </c>
      <c r="BD415" s="847"/>
      <c r="BE415" s="847">
        <v>2</v>
      </c>
      <c r="BF415" s="847">
        <v>2</v>
      </c>
      <c r="BG415" s="847">
        <v>2</v>
      </c>
      <c r="BH415" s="847"/>
      <c r="BI415" s="847">
        <v>1</v>
      </c>
      <c r="BJ415" s="847"/>
      <c r="BK415" s="847"/>
      <c r="BL415" s="847"/>
      <c r="BM415" s="847"/>
      <c r="BN415" s="847"/>
      <c r="BO415" s="847"/>
      <c r="BP415" s="847"/>
      <c r="BQ415" s="847"/>
      <c r="BR415" s="847"/>
      <c r="BS415" s="847">
        <v>1</v>
      </c>
      <c r="BT415" s="847"/>
      <c r="BU415" s="847"/>
      <c r="BV415" s="847"/>
      <c r="BW415" s="847"/>
      <c r="BX415" s="847"/>
      <c r="BY415" s="847"/>
      <c r="BZ415" s="847"/>
      <c r="CA415" s="847"/>
      <c r="CB415" s="847"/>
      <c r="CC415" s="847">
        <f t="shared" ref="CC415:CC424" si="56">SUM(BH415:CB415)</f>
        <v>2</v>
      </c>
      <c r="CD415" s="855">
        <f t="shared" si="44"/>
        <v>2</v>
      </c>
      <c r="CE415" s="855">
        <f t="shared" si="45"/>
        <v>0</v>
      </c>
      <c r="CF415" s="1069">
        <v>3.4</v>
      </c>
      <c r="CG415" s="847"/>
      <c r="CH415" s="847"/>
      <c r="CI415" s="229">
        <f t="shared" ref="CI415:CI424" si="57">CF415/CJ415</f>
        <v>0.68603712671509276</v>
      </c>
      <c r="CJ415" s="847">
        <v>4.9560000000000004</v>
      </c>
      <c r="CK415" s="847" t="s">
        <v>6417</v>
      </c>
      <c r="CL415" s="847" t="s">
        <v>489</v>
      </c>
      <c r="CM415" s="847" t="s">
        <v>6440</v>
      </c>
      <c r="CN415" s="847" t="s">
        <v>492</v>
      </c>
      <c r="CO415" s="847"/>
      <c r="CP415" s="847"/>
      <c r="CQ415" s="847"/>
      <c r="CR415" s="847"/>
      <c r="CS415" s="847"/>
      <c r="CT415" s="847"/>
      <c r="CU415" s="847" t="s">
        <v>489</v>
      </c>
      <c r="CV415" s="847"/>
      <c r="CW415" s="847">
        <v>280</v>
      </c>
      <c r="CX415" s="847"/>
      <c r="CY415" s="847"/>
      <c r="CZ415" s="847"/>
      <c r="DA415" s="847"/>
      <c r="DB415" s="847"/>
      <c r="DC415" s="847"/>
      <c r="DD415" s="847"/>
      <c r="DE415" s="847"/>
      <c r="DF415" s="847"/>
      <c r="DG415" s="847" t="s">
        <v>492</v>
      </c>
      <c r="DH415" s="847"/>
      <c r="DI415" s="847"/>
      <c r="DJ415" s="847" t="s">
        <v>492</v>
      </c>
      <c r="DK415" s="847"/>
      <c r="DL415" s="847"/>
      <c r="DM415" s="847"/>
      <c r="DN415" s="847"/>
      <c r="DO415" s="847"/>
      <c r="DP415" s="847" t="s">
        <v>489</v>
      </c>
      <c r="DQ415" s="847" t="s">
        <v>6681</v>
      </c>
      <c r="DR415" s="847"/>
      <c r="DS415" s="847"/>
      <c r="DT415" s="847"/>
      <c r="DU415" s="847"/>
      <c r="DV415" s="847"/>
      <c r="DW415" s="847"/>
      <c r="DX415" s="847"/>
      <c r="DY415" s="847" t="s">
        <v>489</v>
      </c>
      <c r="DZ415" s="847" t="s">
        <v>6812</v>
      </c>
      <c r="EA415" s="847">
        <v>1467</v>
      </c>
      <c r="EB415" s="847"/>
      <c r="EC415" s="847"/>
      <c r="ED415" s="847"/>
      <c r="EE415" s="847"/>
      <c r="EF415" s="847"/>
      <c r="EG415" s="847"/>
      <c r="EH415" s="847"/>
      <c r="EI415" s="847"/>
      <c r="EJ415" s="847"/>
      <c r="EK415" s="847"/>
      <c r="EL415" s="847"/>
      <c r="EM415" s="847"/>
      <c r="EN415" s="847"/>
      <c r="EO415" s="847"/>
      <c r="EP415" s="847"/>
      <c r="EQ415" s="847" t="s">
        <v>489</v>
      </c>
      <c r="ER415" s="847" t="s">
        <v>6975</v>
      </c>
      <c r="ES415" s="847"/>
      <c r="ET415" s="847"/>
      <c r="EU415" s="847" t="s">
        <v>7241</v>
      </c>
      <c r="EV415" s="847"/>
      <c r="EW415" s="847"/>
      <c r="EX415" s="847" t="s">
        <v>7523</v>
      </c>
      <c r="EY415" s="847">
        <v>0</v>
      </c>
      <c r="EZ415" s="847">
        <v>0</v>
      </c>
      <c r="FA415" s="847"/>
      <c r="FB415" s="847"/>
      <c r="FC415" s="847"/>
      <c r="FD415" s="847" t="s">
        <v>8308</v>
      </c>
      <c r="FE415" s="847" t="s">
        <v>8348</v>
      </c>
      <c r="FF415" s="847" t="s">
        <v>8393</v>
      </c>
    </row>
    <row r="416" spans="5:162" ht="64" customHeight="1" x14ac:dyDescent="0.2">
      <c r="E416" s="1101" t="s">
        <v>8717</v>
      </c>
      <c r="F416" s="1101" t="s">
        <v>8688</v>
      </c>
      <c r="G416" s="847" t="s">
        <v>86</v>
      </c>
      <c r="H416" s="847" t="s">
        <v>174</v>
      </c>
      <c r="I416" s="836" t="s">
        <v>3724</v>
      </c>
      <c r="J416" s="847" t="s">
        <v>3915</v>
      </c>
      <c r="K416" s="847" t="s">
        <v>3982</v>
      </c>
      <c r="L416" s="847">
        <v>2019</v>
      </c>
      <c r="M416" s="1068" t="s">
        <v>4123</v>
      </c>
      <c r="N416" s="1068" t="s">
        <v>4209</v>
      </c>
      <c r="O416" s="847" t="s">
        <v>4412</v>
      </c>
      <c r="P416" s="847" t="s">
        <v>4604</v>
      </c>
      <c r="Q416" s="847" t="s">
        <v>492</v>
      </c>
      <c r="R416" s="847"/>
      <c r="S416" s="847" t="s">
        <v>5105</v>
      </c>
      <c r="T416" s="847" t="s">
        <v>5256</v>
      </c>
      <c r="U416" s="847"/>
      <c r="V416" s="847"/>
      <c r="W416" s="847"/>
      <c r="X416" s="847"/>
      <c r="Y416" s="847"/>
      <c r="Z416" s="847"/>
      <c r="AA416" s="847" t="s">
        <v>5620</v>
      </c>
      <c r="AB416" s="847" t="s">
        <v>5620</v>
      </c>
      <c r="AC416" s="847" t="s">
        <v>5839</v>
      </c>
      <c r="AD416" s="847" t="s">
        <v>5620</v>
      </c>
      <c r="AE416" s="875">
        <f>SUM(AK416,AN416,AO416,AQ416:AR416)</f>
        <v>0.216498</v>
      </c>
      <c r="AF416" s="850">
        <f t="shared" si="46"/>
        <v>0.216498</v>
      </c>
      <c r="AG416" s="850">
        <f t="shared" si="47"/>
        <v>0</v>
      </c>
      <c r="AH416" s="1069"/>
      <c r="AI416" s="1069"/>
      <c r="AJ416" s="1069"/>
      <c r="AK416" s="1069">
        <v>0.21</v>
      </c>
      <c r="AL416" s="229">
        <f t="shared" si="54"/>
        <v>0.96998586592023939</v>
      </c>
      <c r="AM416" s="229">
        <v>1.8E-3</v>
      </c>
      <c r="AN416" s="1069">
        <v>6.4980000000000003E-3</v>
      </c>
      <c r="AO416" s="847"/>
      <c r="AP416" s="229">
        <f t="shared" si="55"/>
        <v>3.0014134079760554E-2</v>
      </c>
      <c r="AQ416" s="847">
        <v>0</v>
      </c>
      <c r="AR416" s="847">
        <v>0</v>
      </c>
      <c r="AS416" s="847">
        <v>0</v>
      </c>
      <c r="AT416" s="847"/>
      <c r="AU416" s="847"/>
      <c r="AV416" s="847"/>
      <c r="AW416" s="847"/>
      <c r="AX416" s="847"/>
      <c r="AY416" s="847" t="s">
        <v>492</v>
      </c>
      <c r="AZ416" s="847"/>
      <c r="BA416" s="847"/>
      <c r="BB416" s="847"/>
      <c r="BC416" s="847">
        <v>0</v>
      </c>
      <c r="BD416" s="847">
        <v>0</v>
      </c>
      <c r="BE416" s="847">
        <v>2</v>
      </c>
      <c r="BF416" s="847">
        <v>2</v>
      </c>
      <c r="BG416" s="847">
        <v>1</v>
      </c>
      <c r="BH416" s="847">
        <v>0</v>
      </c>
      <c r="BI416" s="847">
        <v>1</v>
      </c>
      <c r="BJ416" s="847">
        <v>0</v>
      </c>
      <c r="BK416" s="847">
        <v>0</v>
      </c>
      <c r="BL416" s="847">
        <v>0</v>
      </c>
      <c r="BM416" s="847">
        <v>0</v>
      </c>
      <c r="BN416" s="847">
        <v>0</v>
      </c>
      <c r="BO416" s="847">
        <v>0</v>
      </c>
      <c r="BP416" s="847">
        <v>0</v>
      </c>
      <c r="BQ416" s="847">
        <v>0</v>
      </c>
      <c r="BR416" s="847">
        <v>0</v>
      </c>
      <c r="BS416" s="847">
        <v>0</v>
      </c>
      <c r="BT416" s="847">
        <v>0</v>
      </c>
      <c r="BU416" s="847">
        <v>0</v>
      </c>
      <c r="BV416" s="847">
        <v>0</v>
      </c>
      <c r="BW416" s="847">
        <v>0</v>
      </c>
      <c r="BX416" s="847">
        <v>0</v>
      </c>
      <c r="BY416" s="847">
        <v>0</v>
      </c>
      <c r="BZ416" s="847">
        <v>0</v>
      </c>
      <c r="CA416" s="847">
        <v>0</v>
      </c>
      <c r="CB416" s="847">
        <v>0</v>
      </c>
      <c r="CC416" s="847">
        <f t="shared" si="56"/>
        <v>1</v>
      </c>
      <c r="CD416" s="855">
        <f t="shared" si="44"/>
        <v>1</v>
      </c>
      <c r="CE416" s="855">
        <f t="shared" si="45"/>
        <v>0</v>
      </c>
      <c r="CF416" s="1069">
        <v>0.5</v>
      </c>
      <c r="CG416" s="847" t="s">
        <v>6262</v>
      </c>
      <c r="CH416" s="847"/>
      <c r="CI416" s="229">
        <f t="shared" si="57"/>
        <v>0.13520822065981611</v>
      </c>
      <c r="CJ416" s="847">
        <v>3.698</v>
      </c>
      <c r="CK416" s="847" t="s">
        <v>6417</v>
      </c>
      <c r="CL416" s="847" t="s">
        <v>489</v>
      </c>
      <c r="CM416" s="847" t="s">
        <v>6441</v>
      </c>
      <c r="CN416" s="847"/>
      <c r="CO416" s="847">
        <v>5</v>
      </c>
      <c r="CP416" s="847">
        <v>3</v>
      </c>
      <c r="CQ416" s="847"/>
      <c r="CR416" s="847" t="s">
        <v>492</v>
      </c>
      <c r="CS416" s="847"/>
      <c r="CT416" s="847"/>
      <c r="CU416" s="847" t="s">
        <v>489</v>
      </c>
      <c r="CV416" s="847" t="s">
        <v>6614</v>
      </c>
      <c r="CW416" s="847">
        <v>24</v>
      </c>
      <c r="CX416" s="847" t="s">
        <v>492</v>
      </c>
      <c r="CY416" s="847"/>
      <c r="CZ416" s="847"/>
      <c r="DA416" s="847" t="s">
        <v>492</v>
      </c>
      <c r="DB416" s="847"/>
      <c r="DC416" s="847"/>
      <c r="DD416" s="847" t="s">
        <v>492</v>
      </c>
      <c r="DE416" s="847"/>
      <c r="DF416" s="847"/>
      <c r="DG416" s="847" t="s">
        <v>492</v>
      </c>
      <c r="DH416" s="847"/>
      <c r="DI416" s="847"/>
      <c r="DJ416" s="847" t="s">
        <v>492</v>
      </c>
      <c r="DK416" s="847"/>
      <c r="DL416" s="847"/>
      <c r="DM416" s="847"/>
      <c r="DN416" s="847"/>
      <c r="DO416" s="847"/>
      <c r="DP416" s="847" t="s">
        <v>489</v>
      </c>
      <c r="DQ416" s="847" t="s">
        <v>6771</v>
      </c>
      <c r="DR416" s="847">
        <v>727</v>
      </c>
      <c r="DS416" s="847" t="s">
        <v>492</v>
      </c>
      <c r="DT416" s="847"/>
      <c r="DU416" s="847"/>
      <c r="DV416" s="847" t="s">
        <v>492</v>
      </c>
      <c r="DW416" s="847"/>
      <c r="DX416" s="847"/>
      <c r="DY416" s="847" t="s">
        <v>489</v>
      </c>
      <c r="DZ416" s="847" t="s">
        <v>6813</v>
      </c>
      <c r="EA416" s="847">
        <v>471</v>
      </c>
      <c r="EB416" s="847" t="s">
        <v>492</v>
      </c>
      <c r="EC416" s="847"/>
      <c r="ED416" s="847"/>
      <c r="EE416" s="847" t="s">
        <v>489</v>
      </c>
      <c r="EF416" s="847" t="s">
        <v>6851</v>
      </c>
      <c r="EG416" s="847">
        <v>5</v>
      </c>
      <c r="EH416" s="847" t="s">
        <v>492</v>
      </c>
      <c r="EI416" s="847"/>
      <c r="EJ416" s="847"/>
      <c r="EK416" s="847"/>
      <c r="EL416" s="847"/>
      <c r="EM416" s="847"/>
      <c r="EN416" s="847"/>
      <c r="EO416" s="847"/>
      <c r="EP416" s="847"/>
      <c r="EQ416" s="847" t="s">
        <v>489</v>
      </c>
      <c r="ER416" s="847" t="s">
        <v>6975</v>
      </c>
      <c r="ES416" s="847" t="s">
        <v>6614</v>
      </c>
      <c r="ET416" s="847"/>
      <c r="EU416" s="847" t="s">
        <v>7241</v>
      </c>
      <c r="EV416" s="847"/>
      <c r="EW416" s="847"/>
      <c r="EX416" s="847" t="s">
        <v>7523</v>
      </c>
      <c r="EY416" s="847"/>
      <c r="EZ416" s="847"/>
      <c r="FA416" s="847" t="s">
        <v>7779</v>
      </c>
      <c r="FB416" s="847" t="s">
        <v>8002</v>
      </c>
      <c r="FC416" s="847" t="s">
        <v>8252</v>
      </c>
      <c r="FD416" s="847" t="s">
        <v>8308</v>
      </c>
      <c r="FE416" s="847" t="s">
        <v>8348</v>
      </c>
      <c r="FF416" s="847" t="s">
        <v>8393</v>
      </c>
    </row>
    <row r="417" spans="5:162" ht="64" customHeight="1" x14ac:dyDescent="0.2">
      <c r="E417" s="1101" t="s">
        <v>8717</v>
      </c>
      <c r="F417" s="1101" t="s">
        <v>8688</v>
      </c>
      <c r="G417" s="847" t="s">
        <v>86</v>
      </c>
      <c r="H417" s="847" t="s">
        <v>174</v>
      </c>
      <c r="I417" s="836" t="s">
        <v>3725</v>
      </c>
      <c r="J417" s="847" t="s">
        <v>3915</v>
      </c>
      <c r="K417" s="847" t="s">
        <v>3982</v>
      </c>
      <c r="L417" s="847">
        <v>2020</v>
      </c>
      <c r="M417" s="1068" t="s">
        <v>4124</v>
      </c>
      <c r="N417" s="1068" t="s">
        <v>4210</v>
      </c>
      <c r="O417" s="847" t="s">
        <v>4413</v>
      </c>
      <c r="P417" s="847" t="s">
        <v>4605</v>
      </c>
      <c r="Q417" s="847"/>
      <c r="R417" s="847"/>
      <c r="S417" s="847"/>
      <c r="T417" s="847"/>
      <c r="U417" s="847"/>
      <c r="V417" s="847"/>
      <c r="W417" s="847"/>
      <c r="X417" s="847"/>
      <c r="Y417" s="847"/>
      <c r="Z417" s="847"/>
      <c r="AA417" s="847" t="s">
        <v>5621</v>
      </c>
      <c r="AB417" s="847" t="s">
        <v>5621</v>
      </c>
      <c r="AC417" s="847" t="s">
        <v>5839</v>
      </c>
      <c r="AD417" s="847" t="s">
        <v>5621</v>
      </c>
      <c r="AE417" s="875">
        <f>SUM(AK417,AN417,AO417,AQ417:AR417)</f>
        <v>7.7800000000000008E-2</v>
      </c>
      <c r="AF417" s="850">
        <f t="shared" si="46"/>
        <v>7.7800000000000008E-2</v>
      </c>
      <c r="AG417" s="850">
        <f t="shared" si="47"/>
        <v>0</v>
      </c>
      <c r="AH417" s="1069"/>
      <c r="AI417" s="1069"/>
      <c r="AJ417" s="1069"/>
      <c r="AK417" s="1069">
        <v>7.2800000000000004E-2</v>
      </c>
      <c r="AL417" s="229">
        <f t="shared" si="54"/>
        <v>0.93573264781490995</v>
      </c>
      <c r="AM417" s="229">
        <v>1.1000000000000001E-3</v>
      </c>
      <c r="AN417" s="847">
        <v>5.0000000000000001E-3</v>
      </c>
      <c r="AO417" s="847">
        <v>0</v>
      </c>
      <c r="AP417" s="229">
        <f t="shared" si="55"/>
        <v>6.4267352185089971E-2</v>
      </c>
      <c r="AQ417" s="847">
        <v>0</v>
      </c>
      <c r="AR417" s="847">
        <v>0</v>
      </c>
      <c r="AS417" s="847">
        <v>0</v>
      </c>
      <c r="AT417" s="847"/>
      <c r="AU417" s="847"/>
      <c r="AV417" s="847"/>
      <c r="AW417" s="847"/>
      <c r="AX417" s="847"/>
      <c r="AY417" s="847" t="s">
        <v>492</v>
      </c>
      <c r="AZ417" s="847"/>
      <c r="BA417" s="847"/>
      <c r="BB417" s="847"/>
      <c r="BC417" s="847">
        <v>0</v>
      </c>
      <c r="BD417" s="847"/>
      <c r="BE417" s="847">
        <v>1</v>
      </c>
      <c r="BF417" s="847">
        <v>1</v>
      </c>
      <c r="BG417" s="847">
        <v>1</v>
      </c>
      <c r="BH417" s="847"/>
      <c r="BI417" s="847"/>
      <c r="BJ417" s="847"/>
      <c r="BK417" s="847"/>
      <c r="BL417" s="847"/>
      <c r="BM417" s="847"/>
      <c r="BN417" s="847"/>
      <c r="BO417" s="847"/>
      <c r="BP417" s="847"/>
      <c r="BQ417" s="847"/>
      <c r="BR417" s="847"/>
      <c r="BS417" s="847">
        <v>1</v>
      </c>
      <c r="BT417" s="847"/>
      <c r="BU417" s="847"/>
      <c r="BV417" s="847"/>
      <c r="BW417" s="847"/>
      <c r="BX417" s="847"/>
      <c r="BY417" s="847"/>
      <c r="BZ417" s="847"/>
      <c r="CA417" s="847"/>
      <c r="CB417" s="847"/>
      <c r="CC417" s="847">
        <f t="shared" si="56"/>
        <v>1</v>
      </c>
      <c r="CD417" s="855">
        <f t="shared" si="44"/>
        <v>1</v>
      </c>
      <c r="CE417" s="855">
        <f t="shared" si="45"/>
        <v>0</v>
      </c>
      <c r="CF417" s="1069">
        <v>0.3</v>
      </c>
      <c r="CG417" s="847" t="s">
        <v>6263</v>
      </c>
      <c r="CH417" s="847"/>
      <c r="CI417" s="229">
        <f t="shared" si="57"/>
        <v>0.38809831824062091</v>
      </c>
      <c r="CJ417" s="847">
        <v>0.77300000000000002</v>
      </c>
      <c r="CK417" s="847" t="s">
        <v>6417</v>
      </c>
      <c r="CL417" s="847" t="s">
        <v>489</v>
      </c>
      <c r="CM417" s="847" t="s">
        <v>6442</v>
      </c>
      <c r="CN417" s="847"/>
      <c r="CO417" s="847"/>
      <c r="CP417" s="847"/>
      <c r="CQ417" s="847"/>
      <c r="CR417" s="847" t="s">
        <v>492</v>
      </c>
      <c r="CS417" s="847"/>
      <c r="CT417" s="847"/>
      <c r="CU417" s="847" t="s">
        <v>489</v>
      </c>
      <c r="CV417" s="847" t="s">
        <v>6615</v>
      </c>
      <c r="CW417" s="847">
        <v>54</v>
      </c>
      <c r="CX417" s="847" t="s">
        <v>492</v>
      </c>
      <c r="CY417" s="847"/>
      <c r="CZ417" s="847"/>
      <c r="DA417" s="847" t="s">
        <v>492</v>
      </c>
      <c r="DB417" s="847"/>
      <c r="DC417" s="847"/>
      <c r="DD417" s="847" t="s">
        <v>492</v>
      </c>
      <c r="DE417" s="847"/>
      <c r="DF417" s="847"/>
      <c r="DG417" s="847" t="s">
        <v>492</v>
      </c>
      <c r="DH417" s="847"/>
      <c r="DI417" s="847"/>
      <c r="DJ417" s="847" t="s">
        <v>492</v>
      </c>
      <c r="DK417" s="847"/>
      <c r="DL417" s="847"/>
      <c r="DM417" s="847"/>
      <c r="DN417" s="847"/>
      <c r="DO417" s="847"/>
      <c r="DP417" s="847" t="s">
        <v>489</v>
      </c>
      <c r="DQ417" s="847" t="s">
        <v>6681</v>
      </c>
      <c r="DR417" s="847"/>
      <c r="DS417" s="847"/>
      <c r="DT417" s="847"/>
      <c r="DU417" s="847"/>
      <c r="DV417" s="847"/>
      <c r="DW417" s="847"/>
      <c r="DX417" s="847"/>
      <c r="DY417" s="847" t="s">
        <v>489</v>
      </c>
      <c r="DZ417" s="847" t="s">
        <v>6812</v>
      </c>
      <c r="EA417" s="847">
        <v>297</v>
      </c>
      <c r="EB417" s="847"/>
      <c r="EC417" s="847"/>
      <c r="ED417" s="847"/>
      <c r="EE417" s="847" t="s">
        <v>489</v>
      </c>
      <c r="EF417" s="847" t="s">
        <v>6852</v>
      </c>
      <c r="EG417" s="847">
        <v>6</v>
      </c>
      <c r="EH417" s="847"/>
      <c r="EI417" s="847"/>
      <c r="EJ417" s="847"/>
      <c r="EK417" s="847"/>
      <c r="EL417" s="847"/>
      <c r="EM417" s="847"/>
      <c r="EN417" s="847"/>
      <c r="EO417" s="847"/>
      <c r="EP417" s="847"/>
      <c r="EQ417" s="847" t="s">
        <v>489</v>
      </c>
      <c r="ER417" s="847" t="s">
        <v>6975</v>
      </c>
      <c r="ES417" s="847" t="s">
        <v>7090</v>
      </c>
      <c r="ET417" s="847"/>
      <c r="EU417" s="847" t="s">
        <v>7241</v>
      </c>
      <c r="EV417" s="847"/>
      <c r="EW417" s="847"/>
      <c r="EX417" s="847" t="s">
        <v>7523</v>
      </c>
      <c r="EY417" s="847">
        <v>0</v>
      </c>
      <c r="EZ417" s="847">
        <v>0</v>
      </c>
      <c r="FA417" s="847" t="s">
        <v>7780</v>
      </c>
      <c r="FB417" s="847">
        <v>83499324016</v>
      </c>
      <c r="FC417" s="847" t="s">
        <v>8253</v>
      </c>
      <c r="FD417" s="847" t="s">
        <v>8308</v>
      </c>
      <c r="FE417" s="847" t="s">
        <v>8348</v>
      </c>
      <c r="FF417" s="847" t="s">
        <v>8393</v>
      </c>
    </row>
    <row r="418" spans="5:162" ht="64" customHeight="1" x14ac:dyDescent="0.2">
      <c r="E418" s="1101" t="s">
        <v>8732</v>
      </c>
      <c r="F418" s="1101" t="s">
        <v>8688</v>
      </c>
      <c r="G418" s="847" t="s">
        <v>86</v>
      </c>
      <c r="H418" s="847" t="s">
        <v>174</v>
      </c>
      <c r="I418" s="836" t="s">
        <v>3726</v>
      </c>
      <c r="J418" s="847" t="s">
        <v>3915</v>
      </c>
      <c r="K418" s="847" t="s">
        <v>3982</v>
      </c>
      <c r="L418" s="847">
        <v>2021</v>
      </c>
      <c r="M418" s="1068" t="s">
        <v>663</v>
      </c>
      <c r="N418" s="1068" t="s">
        <v>722</v>
      </c>
      <c r="O418" s="847" t="s">
        <v>4414</v>
      </c>
      <c r="P418" s="847" t="s">
        <v>4606</v>
      </c>
      <c r="Q418" s="847"/>
      <c r="R418" s="847"/>
      <c r="S418" s="847" t="s">
        <v>5106</v>
      </c>
      <c r="T418" s="847" t="s">
        <v>5257</v>
      </c>
      <c r="U418" s="847"/>
      <c r="V418" s="847"/>
      <c r="W418" s="847"/>
      <c r="X418" s="847"/>
      <c r="Y418" s="847"/>
      <c r="Z418" s="847"/>
      <c r="AA418" s="847" t="s">
        <v>5622</v>
      </c>
      <c r="AB418" s="847" t="s">
        <v>5727</v>
      </c>
      <c r="AC418" s="847" t="s">
        <v>5840</v>
      </c>
      <c r="AD418" s="847" t="s">
        <v>5983</v>
      </c>
      <c r="AE418" s="875">
        <f>SUM(AK418,AN418,AO418,AQ418:AR418)</f>
        <v>11.169</v>
      </c>
      <c r="AF418" s="850">
        <f t="shared" si="46"/>
        <v>11.169</v>
      </c>
      <c r="AG418" s="850">
        <f t="shared" si="47"/>
        <v>0</v>
      </c>
      <c r="AH418" s="1069"/>
      <c r="AI418" s="1069"/>
      <c r="AJ418" s="1069"/>
      <c r="AK418" s="847">
        <v>11.169</v>
      </c>
      <c r="AL418" s="229">
        <f t="shared" si="54"/>
        <v>1</v>
      </c>
      <c r="AM418" s="229">
        <v>1.1999999999999999E-3</v>
      </c>
      <c r="AN418" s="847"/>
      <c r="AO418" s="847"/>
      <c r="AP418" s="229">
        <f t="shared" si="55"/>
        <v>0</v>
      </c>
      <c r="AQ418" s="847"/>
      <c r="AR418" s="847"/>
      <c r="AS418" s="847"/>
      <c r="AT418" s="847"/>
      <c r="AU418" s="847"/>
      <c r="AV418" s="847"/>
      <c r="AW418" s="847"/>
      <c r="AX418" s="847"/>
      <c r="AY418" s="847" t="s">
        <v>489</v>
      </c>
      <c r="AZ418" s="847" t="s">
        <v>6082</v>
      </c>
      <c r="BA418" s="847"/>
      <c r="BB418" s="847"/>
      <c r="BC418" s="847">
        <v>14.393000000000001</v>
      </c>
      <c r="BD418" s="229">
        <v>1.8E-3</v>
      </c>
      <c r="BE418" s="847">
        <v>24</v>
      </c>
      <c r="BF418" s="847">
        <v>24</v>
      </c>
      <c r="BG418" s="847">
        <v>11</v>
      </c>
      <c r="BH418" s="847"/>
      <c r="BI418" s="847"/>
      <c r="BJ418" s="847"/>
      <c r="BK418" s="847"/>
      <c r="BL418" s="847"/>
      <c r="BM418" s="847"/>
      <c r="BN418" s="847"/>
      <c r="BO418" s="847"/>
      <c r="BP418" s="847"/>
      <c r="BQ418" s="847"/>
      <c r="BR418" s="847"/>
      <c r="BS418" s="847">
        <v>3</v>
      </c>
      <c r="BT418" s="847"/>
      <c r="BU418" s="847"/>
      <c r="BV418" s="847"/>
      <c r="BW418" s="847"/>
      <c r="BX418" s="847"/>
      <c r="BY418" s="847"/>
      <c r="BZ418" s="847"/>
      <c r="CA418" s="847">
        <v>8</v>
      </c>
      <c r="CB418" s="847"/>
      <c r="CC418" s="847">
        <f t="shared" si="56"/>
        <v>11</v>
      </c>
      <c r="CD418" s="855">
        <f t="shared" si="44"/>
        <v>11</v>
      </c>
      <c r="CE418" s="855">
        <f t="shared" si="45"/>
        <v>0</v>
      </c>
      <c r="CF418" s="847">
        <v>6.859</v>
      </c>
      <c r="CG418" s="847" t="s">
        <v>6264</v>
      </c>
      <c r="CH418" s="847" t="s">
        <v>6282</v>
      </c>
      <c r="CI418" s="229">
        <f t="shared" si="57"/>
        <v>0.40273618695320301</v>
      </c>
      <c r="CJ418" s="847">
        <v>17.030999999999999</v>
      </c>
      <c r="CK418" s="847" t="s">
        <v>6418</v>
      </c>
      <c r="CL418" s="847" t="s">
        <v>492</v>
      </c>
      <c r="CM418" s="847"/>
      <c r="CN418" s="847"/>
      <c r="CO418" s="847"/>
      <c r="CP418" s="847"/>
      <c r="CQ418" s="847"/>
      <c r="CR418" s="847" t="s">
        <v>492</v>
      </c>
      <c r="CS418" s="847"/>
      <c r="CT418" s="847"/>
      <c r="CU418" s="847" t="s">
        <v>492</v>
      </c>
      <c r="CV418" s="847"/>
      <c r="CW418" s="847"/>
      <c r="CX418" s="847" t="s">
        <v>492</v>
      </c>
      <c r="CY418" s="847"/>
      <c r="CZ418" s="847"/>
      <c r="DA418" s="847" t="s">
        <v>492</v>
      </c>
      <c r="DB418" s="847"/>
      <c r="DC418" s="847"/>
      <c r="DD418" s="847" t="s">
        <v>489</v>
      </c>
      <c r="DE418" s="847" t="s">
        <v>6665</v>
      </c>
      <c r="DF418" s="847">
        <v>1112</v>
      </c>
      <c r="DG418" s="847" t="s">
        <v>489</v>
      </c>
      <c r="DH418" s="847" t="s">
        <v>6682</v>
      </c>
      <c r="DI418" s="847">
        <v>7</v>
      </c>
      <c r="DJ418" s="847" t="s">
        <v>492</v>
      </c>
      <c r="DK418" s="847"/>
      <c r="DL418" s="847"/>
      <c r="DM418" s="847" t="s">
        <v>492</v>
      </c>
      <c r="DN418" s="847"/>
      <c r="DO418" s="847"/>
      <c r="DP418" s="847" t="s">
        <v>489</v>
      </c>
      <c r="DQ418" s="847" t="s">
        <v>6682</v>
      </c>
      <c r="DR418" s="847">
        <v>430</v>
      </c>
      <c r="DS418" s="847" t="s">
        <v>489</v>
      </c>
      <c r="DT418" s="847" t="s">
        <v>6802</v>
      </c>
      <c r="DU418" s="847">
        <v>4950</v>
      </c>
      <c r="DV418" s="847" t="s">
        <v>492</v>
      </c>
      <c r="DW418" s="847"/>
      <c r="DX418" s="847"/>
      <c r="DY418" s="847" t="s">
        <v>492</v>
      </c>
      <c r="DZ418" s="847"/>
      <c r="EA418" s="847"/>
      <c r="EB418" s="847" t="s">
        <v>492</v>
      </c>
      <c r="EC418" s="847"/>
      <c r="ED418" s="847"/>
      <c r="EE418" s="847" t="s">
        <v>492</v>
      </c>
      <c r="EF418" s="847"/>
      <c r="EG418" s="847"/>
      <c r="EH418" s="847" t="s">
        <v>492</v>
      </c>
      <c r="EI418" s="847"/>
      <c r="EJ418" s="847"/>
      <c r="EK418" s="847" t="s">
        <v>492</v>
      </c>
      <c r="EL418" s="847"/>
      <c r="EM418" s="847"/>
      <c r="EN418" s="847"/>
      <c r="EO418" s="847"/>
      <c r="EP418" s="847"/>
      <c r="EQ418" s="847" t="s">
        <v>492</v>
      </c>
      <c r="ER418" s="847"/>
      <c r="ES418" s="847" t="s">
        <v>7091</v>
      </c>
      <c r="ET418" s="847" t="s">
        <v>7205</v>
      </c>
      <c r="EU418" s="847" t="s">
        <v>7241</v>
      </c>
      <c r="EV418" s="847" t="s">
        <v>7381</v>
      </c>
      <c r="EW418" s="847"/>
      <c r="EX418" s="847" t="s">
        <v>7524</v>
      </c>
      <c r="EY418" s="847">
        <v>21</v>
      </c>
      <c r="EZ418" s="847">
        <v>1200</v>
      </c>
      <c r="FA418" s="847" t="s">
        <v>7781</v>
      </c>
      <c r="FB418" s="847" t="s">
        <v>8003</v>
      </c>
      <c r="FC418" s="150" t="s">
        <v>8254</v>
      </c>
      <c r="FD418" s="847" t="s">
        <v>8308</v>
      </c>
      <c r="FE418" s="847" t="s">
        <v>8348</v>
      </c>
      <c r="FF418" s="847" t="s">
        <v>8393</v>
      </c>
    </row>
    <row r="419" spans="5:162" ht="64" customHeight="1" x14ac:dyDescent="0.2">
      <c r="E419" s="1101" t="s">
        <v>8732</v>
      </c>
      <c r="F419" s="1101" t="s">
        <v>8688</v>
      </c>
      <c r="G419" s="847" t="s">
        <v>86</v>
      </c>
      <c r="H419" s="847" t="s">
        <v>174</v>
      </c>
      <c r="I419" s="836" t="s">
        <v>3727</v>
      </c>
      <c r="J419" s="847" t="s">
        <v>3915</v>
      </c>
      <c r="K419" s="847" t="s">
        <v>3982</v>
      </c>
      <c r="L419" s="847">
        <v>2021</v>
      </c>
      <c r="M419" s="1068" t="s">
        <v>4125</v>
      </c>
      <c r="N419" s="1068" t="s">
        <v>4211</v>
      </c>
      <c r="O419" s="847" t="s">
        <v>4415</v>
      </c>
      <c r="P419" s="847" t="s">
        <v>4607</v>
      </c>
      <c r="Q419" s="847" t="s">
        <v>4778</v>
      </c>
      <c r="R419" s="847" t="s">
        <v>4927</v>
      </c>
      <c r="S419" s="847"/>
      <c r="T419" s="847"/>
      <c r="U419" s="847"/>
      <c r="V419" s="847"/>
      <c r="W419" s="847"/>
      <c r="X419" s="847"/>
      <c r="Y419" s="847"/>
      <c r="Z419" s="847"/>
      <c r="AA419" s="847" t="s">
        <v>5623</v>
      </c>
      <c r="AB419" s="847" t="s">
        <v>5728</v>
      </c>
      <c r="AC419" s="847" t="s">
        <v>5841</v>
      </c>
      <c r="AD419" s="847" t="s">
        <v>5984</v>
      </c>
      <c r="AE419" s="875">
        <f>SUM(AK419,AN419,AO419,AQ419:AR419)</f>
        <v>22.114999999999998</v>
      </c>
      <c r="AF419" s="850">
        <f t="shared" si="46"/>
        <v>22.114999999999998</v>
      </c>
      <c r="AG419" s="850">
        <f t="shared" si="47"/>
        <v>0</v>
      </c>
      <c r="AH419" s="1069"/>
      <c r="AI419" s="1069"/>
      <c r="AJ419" s="1069"/>
      <c r="AK419" s="847">
        <v>22.088999999999999</v>
      </c>
      <c r="AL419" s="229">
        <f t="shared" si="54"/>
        <v>0.99882432737960658</v>
      </c>
      <c r="AM419" s="229">
        <v>2.7000000000000001E-3</v>
      </c>
      <c r="AN419" s="847">
        <v>2.5999999999999999E-2</v>
      </c>
      <c r="AO419" s="847"/>
      <c r="AP419" s="229">
        <f t="shared" si="55"/>
        <v>1.1756726203933981E-3</v>
      </c>
      <c r="AQ419" s="847"/>
      <c r="AR419" s="847"/>
      <c r="AS419" s="847"/>
      <c r="AT419" s="847"/>
      <c r="AU419" s="847"/>
      <c r="AV419" s="847"/>
      <c r="AW419" s="847"/>
      <c r="AX419" s="847"/>
      <c r="AY419" s="847"/>
      <c r="AZ419" s="847"/>
      <c r="BA419" s="847"/>
      <c r="BB419" s="847"/>
      <c r="BC419" s="847">
        <v>12</v>
      </c>
      <c r="BD419" s="229">
        <v>1.4E-3</v>
      </c>
      <c r="BE419" s="847">
        <v>60</v>
      </c>
      <c r="BF419" s="847">
        <v>32</v>
      </c>
      <c r="BG419" s="847">
        <v>17</v>
      </c>
      <c r="BH419" s="847"/>
      <c r="BI419" s="847">
        <v>4</v>
      </c>
      <c r="BJ419" s="847"/>
      <c r="BK419" s="847"/>
      <c r="BL419" s="847">
        <v>1</v>
      </c>
      <c r="BM419" s="847"/>
      <c r="BN419" s="847"/>
      <c r="BO419" s="847"/>
      <c r="BP419" s="847"/>
      <c r="BQ419" s="847">
        <v>1</v>
      </c>
      <c r="BR419" s="847">
        <v>1</v>
      </c>
      <c r="BS419" s="847">
        <v>3</v>
      </c>
      <c r="BT419" s="847"/>
      <c r="BU419" s="847"/>
      <c r="BV419" s="847"/>
      <c r="BW419" s="847"/>
      <c r="BX419" s="847"/>
      <c r="BY419" s="847"/>
      <c r="BZ419" s="847"/>
      <c r="CA419" s="847">
        <v>7</v>
      </c>
      <c r="CB419" s="847"/>
      <c r="CC419" s="847">
        <f t="shared" si="56"/>
        <v>17</v>
      </c>
      <c r="CD419" s="855">
        <f t="shared" si="44"/>
        <v>17</v>
      </c>
      <c r="CE419" s="855">
        <f t="shared" si="45"/>
        <v>0</v>
      </c>
      <c r="CF419" s="847">
        <v>17.114000000000001</v>
      </c>
      <c r="CG419" s="847" t="s">
        <v>6265</v>
      </c>
      <c r="CH419" s="847"/>
      <c r="CI419" s="229">
        <f t="shared" si="57"/>
        <v>1</v>
      </c>
      <c r="CJ419" s="847">
        <v>17.114000000000001</v>
      </c>
      <c r="CK419" s="847" t="s">
        <v>6419</v>
      </c>
      <c r="CL419" s="847" t="s">
        <v>489</v>
      </c>
      <c r="CM419" s="847" t="s">
        <v>6443</v>
      </c>
      <c r="CN419" s="847" t="s">
        <v>492</v>
      </c>
      <c r="CO419" s="847">
        <v>19</v>
      </c>
      <c r="CP419" s="847">
        <v>24</v>
      </c>
      <c r="CQ419" s="847"/>
      <c r="CR419" s="847"/>
      <c r="CS419" s="847"/>
      <c r="CT419" s="847"/>
      <c r="CU419" s="847" t="s">
        <v>489</v>
      </c>
      <c r="CV419" s="847" t="s">
        <v>6616</v>
      </c>
      <c r="CW419" s="847">
        <v>20</v>
      </c>
      <c r="CX419" s="847"/>
      <c r="CY419" s="847"/>
      <c r="CZ419" s="847"/>
      <c r="DA419" s="847"/>
      <c r="DB419" s="847"/>
      <c r="DC419" s="847"/>
      <c r="DD419" s="847" t="s">
        <v>489</v>
      </c>
      <c r="DE419" s="847" t="s">
        <v>6666</v>
      </c>
      <c r="DF419" s="847">
        <v>22</v>
      </c>
      <c r="DG419" s="847" t="s">
        <v>489</v>
      </c>
      <c r="DH419" s="847" t="s">
        <v>6683</v>
      </c>
      <c r="DI419" s="847">
        <v>13</v>
      </c>
      <c r="DJ419" s="847"/>
      <c r="DK419" s="847"/>
      <c r="DL419" s="847"/>
      <c r="DM419" s="847" t="s">
        <v>6713</v>
      </c>
      <c r="DN419" s="847"/>
      <c r="DO419" s="847">
        <v>809</v>
      </c>
      <c r="DP419" s="847" t="s">
        <v>489</v>
      </c>
      <c r="DQ419" s="847" t="s">
        <v>6683</v>
      </c>
      <c r="DR419" s="847">
        <v>243</v>
      </c>
      <c r="DS419" s="847" t="s">
        <v>489</v>
      </c>
      <c r="DT419" s="847" t="s">
        <v>6803</v>
      </c>
      <c r="DU419" s="847">
        <v>7307</v>
      </c>
      <c r="DV419" s="847"/>
      <c r="DW419" s="847"/>
      <c r="DX419" s="847"/>
      <c r="DY419" s="847"/>
      <c r="DZ419" s="847"/>
      <c r="EA419" s="847"/>
      <c r="EB419" s="847"/>
      <c r="EC419" s="847"/>
      <c r="ED419" s="847"/>
      <c r="EE419" s="847"/>
      <c r="EF419" s="847"/>
      <c r="EG419" s="847"/>
      <c r="EH419" s="847" t="s">
        <v>489</v>
      </c>
      <c r="EI419" s="847" t="s">
        <v>6922</v>
      </c>
      <c r="EJ419" s="847">
        <v>8</v>
      </c>
      <c r="EK419" s="847" t="s">
        <v>6937</v>
      </c>
      <c r="EL419" s="847" t="s">
        <v>6944</v>
      </c>
      <c r="EM419" s="847">
        <v>809</v>
      </c>
      <c r="EN419" s="847"/>
      <c r="EO419" s="847"/>
      <c r="EP419" s="847"/>
      <c r="EQ419" s="847" t="s">
        <v>489</v>
      </c>
      <c r="ER419" s="847" t="s">
        <v>6976</v>
      </c>
      <c r="ES419" s="847" t="s">
        <v>7092</v>
      </c>
      <c r="ET419" s="847" t="s">
        <v>7206</v>
      </c>
      <c r="EU419" s="847" t="s">
        <v>7092</v>
      </c>
      <c r="EV419" s="847" t="s">
        <v>7382</v>
      </c>
      <c r="EW419" s="847" t="s">
        <v>7427</v>
      </c>
      <c r="EX419" s="847"/>
      <c r="EY419" s="847"/>
      <c r="EZ419" s="847"/>
      <c r="FA419" s="847" t="s">
        <v>7782</v>
      </c>
      <c r="FB419" s="847" t="s">
        <v>8004</v>
      </c>
      <c r="FC419" s="847" t="s">
        <v>8255</v>
      </c>
      <c r="FD419" s="847" t="s">
        <v>8308</v>
      </c>
      <c r="FE419" s="847" t="s">
        <v>8348</v>
      </c>
      <c r="FF419" s="847" t="s">
        <v>8393</v>
      </c>
    </row>
    <row r="420" spans="5:162" ht="64" customHeight="1" x14ac:dyDescent="0.2">
      <c r="E420" s="1101" t="s">
        <v>8732</v>
      </c>
      <c r="F420" s="1101" t="s">
        <v>8688</v>
      </c>
      <c r="G420" s="847" t="s">
        <v>86</v>
      </c>
      <c r="H420" s="847" t="s">
        <v>174</v>
      </c>
      <c r="I420" s="836" t="s">
        <v>3728</v>
      </c>
      <c r="J420" s="847" t="s">
        <v>3918</v>
      </c>
      <c r="K420" s="847" t="s">
        <v>3986</v>
      </c>
      <c r="L420" s="847">
        <v>2018</v>
      </c>
      <c r="M420" s="1068" t="s">
        <v>4116</v>
      </c>
      <c r="N420" s="1068" t="s">
        <v>852</v>
      </c>
      <c r="O420" s="847" t="s">
        <v>4416</v>
      </c>
      <c r="P420" s="847" t="s">
        <v>4608</v>
      </c>
      <c r="Q420" s="847" t="s">
        <v>4779</v>
      </c>
      <c r="R420" s="847" t="s">
        <v>4928</v>
      </c>
      <c r="S420" s="847" t="s">
        <v>5107</v>
      </c>
      <c r="T420" s="847"/>
      <c r="U420" s="847" t="s">
        <v>492</v>
      </c>
      <c r="V420" s="847"/>
      <c r="W420" s="847"/>
      <c r="X420" s="847"/>
      <c r="Y420" s="847"/>
      <c r="Z420" s="847"/>
      <c r="AA420" s="847" t="s">
        <v>5624</v>
      </c>
      <c r="AB420" s="847" t="s">
        <v>5729</v>
      </c>
      <c r="AC420" s="847" t="s">
        <v>5842</v>
      </c>
      <c r="AD420" s="847" t="s">
        <v>5985</v>
      </c>
      <c r="AE420" s="875">
        <v>23.437000000000001</v>
      </c>
      <c r="AF420" s="850">
        <f>AH420+AK420+AN420+AO420+AQ420+AR420+AT420</f>
        <v>23.436500000000002</v>
      </c>
      <c r="AG420" s="850">
        <f t="shared" si="47"/>
        <v>-4.9999999999883471E-4</v>
      </c>
      <c r="AH420" s="1069"/>
      <c r="AI420" s="1069"/>
      <c r="AJ420" s="1069"/>
      <c r="AK420" s="1069">
        <v>23.408000000000001</v>
      </c>
      <c r="AL420" s="229">
        <f t="shared" si="54"/>
        <v>0.99876264026965911</v>
      </c>
      <c r="AM420" s="229">
        <v>1.8E-3</v>
      </c>
      <c r="AN420" s="1069">
        <v>2.8500000000000001E-2</v>
      </c>
      <c r="AO420" s="847"/>
      <c r="AP420" s="229">
        <f t="shared" si="55"/>
        <v>1.2160259418867601E-3</v>
      </c>
      <c r="AQ420" s="847">
        <v>0</v>
      </c>
      <c r="AR420" s="847">
        <v>0</v>
      </c>
      <c r="AS420" s="847">
        <v>0</v>
      </c>
      <c r="AT420" s="847"/>
      <c r="AU420" s="847"/>
      <c r="AV420" s="847"/>
      <c r="AW420" s="847"/>
      <c r="AX420" s="847"/>
      <c r="AY420" s="847" t="s">
        <v>489</v>
      </c>
      <c r="AZ420" s="847" t="s">
        <v>6083</v>
      </c>
      <c r="BA420" s="847" t="s">
        <v>6104</v>
      </c>
      <c r="BB420" s="1069">
        <v>1.17E-2</v>
      </c>
      <c r="BC420" s="847">
        <v>96.769000000000005</v>
      </c>
      <c r="BD420" s="229">
        <v>7.4000000000000003E-3</v>
      </c>
      <c r="BE420" s="847">
        <v>58</v>
      </c>
      <c r="BF420" s="847">
        <v>50</v>
      </c>
      <c r="BG420" s="847">
        <v>34</v>
      </c>
      <c r="BH420" s="847"/>
      <c r="BI420" s="847"/>
      <c r="BJ420" s="847"/>
      <c r="BK420" s="847"/>
      <c r="BL420" s="847"/>
      <c r="BM420" s="847"/>
      <c r="BN420" s="847"/>
      <c r="BO420" s="847">
        <v>3</v>
      </c>
      <c r="BP420" s="847"/>
      <c r="BQ420" s="847"/>
      <c r="BR420" s="847"/>
      <c r="BS420" s="847">
        <v>7</v>
      </c>
      <c r="BT420" s="847"/>
      <c r="BU420" s="847"/>
      <c r="BV420" s="847">
        <v>3</v>
      </c>
      <c r="BW420" s="847"/>
      <c r="BX420" s="847"/>
      <c r="BY420" s="847"/>
      <c r="BZ420" s="847"/>
      <c r="CA420" s="847">
        <v>17</v>
      </c>
      <c r="CB420" s="847">
        <v>4</v>
      </c>
      <c r="CC420" s="847">
        <f t="shared" si="56"/>
        <v>34</v>
      </c>
      <c r="CD420" s="855">
        <f t="shared" si="44"/>
        <v>34</v>
      </c>
      <c r="CE420" s="855">
        <f t="shared" si="45"/>
        <v>0</v>
      </c>
      <c r="CF420" s="847">
        <v>51.213999999999999</v>
      </c>
      <c r="CG420" s="847" t="s">
        <v>6266</v>
      </c>
      <c r="CH420" s="847"/>
      <c r="CI420" s="229">
        <f t="shared" si="57"/>
        <v>0.98661118495829236</v>
      </c>
      <c r="CJ420" s="847">
        <v>51.908999999999999</v>
      </c>
      <c r="CK420" s="847" t="s">
        <v>2536</v>
      </c>
      <c r="CL420" s="847" t="s">
        <v>492</v>
      </c>
      <c r="CM420" s="847"/>
      <c r="CN420" s="847"/>
      <c r="CO420" s="847"/>
      <c r="CP420" s="847"/>
      <c r="CQ420" s="847">
        <v>3</v>
      </c>
      <c r="CR420" s="847" t="s">
        <v>489</v>
      </c>
      <c r="CS420" s="847" t="s">
        <v>1553</v>
      </c>
      <c r="CT420" s="847">
        <v>164</v>
      </c>
      <c r="CU420" s="847" t="s">
        <v>489</v>
      </c>
      <c r="CV420" s="847" t="s">
        <v>6585</v>
      </c>
      <c r="CW420" s="847">
        <v>124</v>
      </c>
      <c r="CX420" s="847" t="s">
        <v>492</v>
      </c>
      <c r="CY420" s="847"/>
      <c r="CZ420" s="847"/>
      <c r="DA420" s="847" t="s">
        <v>492</v>
      </c>
      <c r="DB420" s="847"/>
      <c r="DC420" s="847"/>
      <c r="DD420" s="847" t="s">
        <v>492</v>
      </c>
      <c r="DE420" s="847"/>
      <c r="DF420" s="847"/>
      <c r="DG420" s="847" t="s">
        <v>489</v>
      </c>
      <c r="DH420" s="847" t="s">
        <v>1504</v>
      </c>
      <c r="DI420" s="847">
        <v>1618</v>
      </c>
      <c r="DJ420" s="847" t="s">
        <v>489</v>
      </c>
      <c r="DK420" s="847" t="s">
        <v>6692</v>
      </c>
      <c r="DL420" s="847">
        <v>126</v>
      </c>
      <c r="DM420" s="847" t="s">
        <v>6714</v>
      </c>
      <c r="DN420" s="847" t="s">
        <v>6739</v>
      </c>
      <c r="DO420" s="847">
        <v>32</v>
      </c>
      <c r="DP420" s="847" t="s">
        <v>492</v>
      </c>
      <c r="DQ420" s="847"/>
      <c r="DR420" s="847"/>
      <c r="DS420" s="847" t="s">
        <v>492</v>
      </c>
      <c r="DT420" s="847"/>
      <c r="DU420" s="847"/>
      <c r="DV420" s="847" t="s">
        <v>492</v>
      </c>
      <c r="DW420" s="847"/>
      <c r="DX420" s="847"/>
      <c r="DY420" s="847" t="s">
        <v>492</v>
      </c>
      <c r="DZ420" s="847"/>
      <c r="EA420" s="847"/>
      <c r="EB420" s="847" t="s">
        <v>492</v>
      </c>
      <c r="EC420" s="847"/>
      <c r="ED420" s="847"/>
      <c r="EE420" s="847" t="s">
        <v>492</v>
      </c>
      <c r="EF420" s="847"/>
      <c r="EG420" s="847"/>
      <c r="EH420" s="847" t="s">
        <v>489</v>
      </c>
      <c r="EI420" s="847" t="s">
        <v>6923</v>
      </c>
      <c r="EJ420" s="847">
        <v>8</v>
      </c>
      <c r="EK420" s="847"/>
      <c r="EL420" s="847"/>
      <c r="EM420" s="847"/>
      <c r="EN420" s="847"/>
      <c r="EO420" s="847"/>
      <c r="EP420" s="847"/>
      <c r="EQ420" s="847" t="s">
        <v>492</v>
      </c>
      <c r="ER420" s="847"/>
      <c r="ES420" s="847" t="s">
        <v>7093</v>
      </c>
      <c r="ET420" s="847" t="s">
        <v>7207</v>
      </c>
      <c r="EU420" s="847" t="s">
        <v>7241</v>
      </c>
      <c r="EV420" s="847" t="s">
        <v>7383</v>
      </c>
      <c r="EW420" s="847"/>
      <c r="EX420" s="847"/>
      <c r="EY420" s="847"/>
      <c r="EZ420" s="847"/>
      <c r="FA420" s="847" t="s">
        <v>7783</v>
      </c>
      <c r="FB420" s="847" t="s">
        <v>8005</v>
      </c>
      <c r="FC420" s="847" t="s">
        <v>8256</v>
      </c>
      <c r="FD420" s="847" t="s">
        <v>8308</v>
      </c>
      <c r="FE420" s="847" t="s">
        <v>8348</v>
      </c>
      <c r="FF420" s="847" t="s">
        <v>8393</v>
      </c>
    </row>
    <row r="421" spans="5:162" ht="51" customHeight="1" x14ac:dyDescent="0.2">
      <c r="E421" s="1101" t="s">
        <v>8732</v>
      </c>
      <c r="F421" s="1101" t="s">
        <v>8688</v>
      </c>
      <c r="G421" s="847" t="s">
        <v>86</v>
      </c>
      <c r="H421" s="847" t="s">
        <v>174</v>
      </c>
      <c r="I421" s="836" t="s">
        <v>3729</v>
      </c>
      <c r="J421" s="847" t="s">
        <v>3915</v>
      </c>
      <c r="K421" s="847" t="s">
        <v>3982</v>
      </c>
      <c r="L421" s="847">
        <v>2019</v>
      </c>
      <c r="M421" s="1068" t="s">
        <v>4011</v>
      </c>
      <c r="N421" s="1068" t="s">
        <v>4212</v>
      </c>
      <c r="O421" s="847" t="s">
        <v>4417</v>
      </c>
      <c r="P421" s="847" t="s">
        <v>4609</v>
      </c>
      <c r="Q421" s="847" t="s">
        <v>4780</v>
      </c>
      <c r="R421" s="847" t="s">
        <v>4929</v>
      </c>
      <c r="S421" s="847"/>
      <c r="T421" s="847"/>
      <c r="U421" s="847"/>
      <c r="V421" s="847"/>
      <c r="W421" s="847"/>
      <c r="X421" s="847"/>
      <c r="Y421" s="847"/>
      <c r="Z421" s="847"/>
      <c r="AA421" s="847" t="s">
        <v>5625</v>
      </c>
      <c r="AB421" s="847" t="s">
        <v>5730</v>
      </c>
      <c r="AC421" s="847" t="s">
        <v>5843</v>
      </c>
      <c r="AD421" s="847" t="s">
        <v>5986</v>
      </c>
      <c r="AE421" s="875">
        <f>SUM(AK421,AN421,AO421,AQ421:AR421)</f>
        <v>3.0140300000000004</v>
      </c>
      <c r="AF421" s="850">
        <f t="shared" si="46"/>
        <v>3.0140300000000004</v>
      </c>
      <c r="AG421" s="850">
        <f t="shared" si="47"/>
        <v>0</v>
      </c>
      <c r="AH421" s="1069"/>
      <c r="AI421" s="1069"/>
      <c r="AJ421" s="1069"/>
      <c r="AK421" s="847">
        <v>2.9940000000000002</v>
      </c>
      <c r="AL421" s="229">
        <f t="shared" si="54"/>
        <v>0.9933544125307312</v>
      </c>
      <c r="AM421" s="229">
        <v>1.4E-3</v>
      </c>
      <c r="AN421" s="847"/>
      <c r="AO421" s="1069">
        <v>2.0029999999999999E-2</v>
      </c>
      <c r="AP421" s="229">
        <f>AO421/AE421</f>
        <v>6.645587469268719E-3</v>
      </c>
      <c r="AQ421" s="847">
        <v>0</v>
      </c>
      <c r="AR421" s="847">
        <v>0</v>
      </c>
      <c r="AS421" s="847">
        <v>0</v>
      </c>
      <c r="AT421" s="847"/>
      <c r="AU421" s="847"/>
      <c r="AV421" s="847"/>
      <c r="AW421" s="847"/>
      <c r="AX421" s="847"/>
      <c r="AY421" s="847" t="s">
        <v>489</v>
      </c>
      <c r="AZ421" s="847" t="s">
        <v>6084</v>
      </c>
      <c r="BA421" s="847"/>
      <c r="BB421" s="847">
        <v>0</v>
      </c>
      <c r="BC421" s="847">
        <v>1.625</v>
      </c>
      <c r="BD421" s="229">
        <v>4.0000000000000002E-4</v>
      </c>
      <c r="BE421" s="847">
        <v>12</v>
      </c>
      <c r="BF421" s="847">
        <v>9</v>
      </c>
      <c r="BG421" s="847">
        <v>9</v>
      </c>
      <c r="BH421" s="847"/>
      <c r="BI421" s="847"/>
      <c r="BJ421" s="847"/>
      <c r="BK421" s="847"/>
      <c r="BL421" s="847"/>
      <c r="BM421" s="847"/>
      <c r="BN421" s="847">
        <v>1</v>
      </c>
      <c r="BO421" s="847">
        <v>2</v>
      </c>
      <c r="BP421" s="847"/>
      <c r="BQ421" s="847"/>
      <c r="BR421" s="847"/>
      <c r="BS421" s="847"/>
      <c r="BT421" s="847"/>
      <c r="BU421" s="847"/>
      <c r="BV421" s="847"/>
      <c r="BW421" s="847"/>
      <c r="BX421" s="847"/>
      <c r="BY421" s="847"/>
      <c r="BZ421" s="847"/>
      <c r="CA421" s="847">
        <v>6</v>
      </c>
      <c r="CB421" s="847"/>
      <c r="CC421" s="847">
        <f t="shared" si="56"/>
        <v>9</v>
      </c>
      <c r="CD421" s="855">
        <f t="shared" si="44"/>
        <v>9</v>
      </c>
      <c r="CE421" s="855">
        <f t="shared" si="45"/>
        <v>0</v>
      </c>
      <c r="CF421" s="847">
        <v>1.248</v>
      </c>
      <c r="CG421" s="847" t="s">
        <v>6267</v>
      </c>
      <c r="CH421" s="847"/>
      <c r="CI421" s="229">
        <f t="shared" si="57"/>
        <v>0.21964097148891235</v>
      </c>
      <c r="CJ421" s="847">
        <v>5.6820000000000004</v>
      </c>
      <c r="CK421" s="847" t="s">
        <v>6420</v>
      </c>
      <c r="CL421" s="847" t="s">
        <v>492</v>
      </c>
      <c r="CM421" s="847"/>
      <c r="CN421" s="847"/>
      <c r="CO421" s="847"/>
      <c r="CP421" s="847">
        <v>10</v>
      </c>
      <c r="CQ421" s="847">
        <v>3</v>
      </c>
      <c r="CR421" s="847" t="s">
        <v>492</v>
      </c>
      <c r="CS421" s="847"/>
      <c r="CT421" s="847"/>
      <c r="CU421" s="847" t="s">
        <v>492</v>
      </c>
      <c r="CV421" s="847"/>
      <c r="CW421" s="847"/>
      <c r="CX421" s="847" t="s">
        <v>492</v>
      </c>
      <c r="CY421" s="847"/>
      <c r="CZ421" s="847"/>
      <c r="DA421" s="847" t="s">
        <v>492</v>
      </c>
      <c r="DB421" s="847"/>
      <c r="DC421" s="847"/>
      <c r="DD421" s="847"/>
      <c r="DE421" s="847"/>
      <c r="DF421" s="847"/>
      <c r="DG421" s="847" t="s">
        <v>489</v>
      </c>
      <c r="DH421" s="847" t="s">
        <v>6684</v>
      </c>
      <c r="DI421" s="847">
        <v>0</v>
      </c>
      <c r="DJ421" s="847" t="s">
        <v>492</v>
      </c>
      <c r="DK421" s="847"/>
      <c r="DL421" s="847"/>
      <c r="DM421" s="847" t="s">
        <v>489</v>
      </c>
      <c r="DN421" s="847" t="s">
        <v>6740</v>
      </c>
      <c r="DO421" s="847">
        <v>6</v>
      </c>
      <c r="DP421" s="847" t="s">
        <v>489</v>
      </c>
      <c r="DQ421" s="847" t="s">
        <v>6772</v>
      </c>
      <c r="DR421" s="847">
        <v>133</v>
      </c>
      <c r="DS421" s="847" t="s">
        <v>492</v>
      </c>
      <c r="DT421" s="847"/>
      <c r="DU421" s="847"/>
      <c r="DV421" s="847" t="s">
        <v>492</v>
      </c>
      <c r="DW421" s="847"/>
      <c r="DX421" s="847"/>
      <c r="DY421" s="847" t="s">
        <v>492</v>
      </c>
      <c r="DZ421" s="847"/>
      <c r="EA421" s="847"/>
      <c r="EB421" s="847" t="s">
        <v>492</v>
      </c>
      <c r="EC421" s="847"/>
      <c r="ED421" s="847"/>
      <c r="EE421" s="847" t="s">
        <v>492</v>
      </c>
      <c r="EF421" s="847"/>
      <c r="EG421" s="847"/>
      <c r="EH421" s="847" t="s">
        <v>489</v>
      </c>
      <c r="EI421" s="847" t="s">
        <v>6924</v>
      </c>
      <c r="EJ421" s="847">
        <v>14</v>
      </c>
      <c r="EK421" s="847" t="s">
        <v>489</v>
      </c>
      <c r="EL421" s="847" t="s">
        <v>6945</v>
      </c>
      <c r="EM421" s="847">
        <v>1094</v>
      </c>
      <c r="EN421" s="847"/>
      <c r="EO421" s="847"/>
      <c r="EP421" s="847"/>
      <c r="EQ421" s="847" t="s">
        <v>492</v>
      </c>
      <c r="ER421" s="847"/>
      <c r="ES421" s="847"/>
      <c r="ET421" s="847" t="s">
        <v>7208</v>
      </c>
      <c r="EU421" s="847" t="s">
        <v>7241</v>
      </c>
      <c r="EV421" s="847" t="s">
        <v>7384</v>
      </c>
      <c r="EW421" s="847"/>
      <c r="EX421" s="847" t="s">
        <v>7525</v>
      </c>
      <c r="EY421" s="847"/>
      <c r="EZ421" s="847"/>
      <c r="FA421" s="847" t="s">
        <v>7784</v>
      </c>
      <c r="FB421" s="847" t="s">
        <v>8006</v>
      </c>
      <c r="FC421" s="847" t="s">
        <v>8257</v>
      </c>
      <c r="FD421" s="847" t="s">
        <v>8308</v>
      </c>
      <c r="FE421" s="847" t="s">
        <v>8348</v>
      </c>
      <c r="FF421" s="847" t="s">
        <v>8393</v>
      </c>
    </row>
    <row r="422" spans="5:162" ht="21" customHeight="1" x14ac:dyDescent="0.2">
      <c r="E422" s="1101" t="s">
        <v>8723</v>
      </c>
      <c r="F422" s="1101" t="s">
        <v>8688</v>
      </c>
      <c r="G422" s="847" t="s">
        <v>86</v>
      </c>
      <c r="H422" s="847" t="s">
        <v>174</v>
      </c>
      <c r="I422" s="1099" t="s">
        <v>3730</v>
      </c>
      <c r="J422" s="847" t="s">
        <v>3915</v>
      </c>
      <c r="K422" s="847" t="s">
        <v>3982</v>
      </c>
      <c r="L422" s="847">
        <v>2019</v>
      </c>
      <c r="M422" s="1068" t="s">
        <v>4126</v>
      </c>
      <c r="N422" s="1068" t="s">
        <v>4213</v>
      </c>
      <c r="O422" s="847" t="s">
        <v>4418</v>
      </c>
      <c r="P422" s="847" t="s">
        <v>4610</v>
      </c>
      <c r="Q422" s="847" t="s">
        <v>4781</v>
      </c>
      <c r="R422" s="847" t="s">
        <v>4930</v>
      </c>
      <c r="S422" s="847" t="s">
        <v>5108</v>
      </c>
      <c r="T422" s="847" t="s">
        <v>5258</v>
      </c>
      <c r="U422" s="847" t="s">
        <v>481</v>
      </c>
      <c r="V422" s="847" t="s">
        <v>481</v>
      </c>
      <c r="W422" s="847"/>
      <c r="X422" s="847"/>
      <c r="Y422" s="847"/>
      <c r="Z422" s="847"/>
      <c r="AA422" s="847" t="s">
        <v>5626</v>
      </c>
      <c r="AB422" s="847" t="s">
        <v>5626</v>
      </c>
      <c r="AC422" s="847" t="s">
        <v>5844</v>
      </c>
      <c r="AD422" s="847" t="s">
        <v>5626</v>
      </c>
      <c r="AE422" s="875">
        <f>SUM(AK422,AN422,AO422,AQ422:AR422)</f>
        <v>1.506</v>
      </c>
      <c r="AF422" s="850">
        <f t="shared" si="46"/>
        <v>1.506</v>
      </c>
      <c r="AG422" s="850">
        <f t="shared" si="47"/>
        <v>0</v>
      </c>
      <c r="AH422" s="1069"/>
      <c r="AI422" s="1069"/>
      <c r="AJ422" s="1069"/>
      <c r="AK422" s="847">
        <v>1.506</v>
      </c>
      <c r="AL422" s="229">
        <v>1</v>
      </c>
      <c r="AM422" s="229">
        <v>3.0999999999999999E-3</v>
      </c>
      <c r="AN422" s="847">
        <v>0</v>
      </c>
      <c r="AO422" s="847">
        <v>0</v>
      </c>
      <c r="AP422" s="229">
        <f>AN422/AE422</f>
        <v>0</v>
      </c>
      <c r="AQ422" s="847">
        <v>0</v>
      </c>
      <c r="AR422" s="847">
        <v>0</v>
      </c>
      <c r="AS422" s="847">
        <v>0</v>
      </c>
      <c r="AT422" s="847"/>
      <c r="AU422" s="847"/>
      <c r="AV422" s="847"/>
      <c r="AW422" s="847"/>
      <c r="AX422" s="847"/>
      <c r="AY422" s="847" t="s">
        <v>489</v>
      </c>
      <c r="AZ422" s="847" t="s">
        <v>6085</v>
      </c>
      <c r="BA422" s="847" t="s">
        <v>481</v>
      </c>
      <c r="BB422" s="847">
        <v>0</v>
      </c>
      <c r="BC422" s="847"/>
      <c r="BD422" s="847"/>
      <c r="BE422" s="847">
        <v>6</v>
      </c>
      <c r="BF422" s="847">
        <v>2</v>
      </c>
      <c r="BG422" s="847">
        <v>1</v>
      </c>
      <c r="BH422" s="847"/>
      <c r="BI422" s="847">
        <v>1</v>
      </c>
      <c r="BJ422" s="847"/>
      <c r="BK422" s="847"/>
      <c r="BL422" s="847"/>
      <c r="BM422" s="847"/>
      <c r="BN422" s="847"/>
      <c r="BO422" s="847"/>
      <c r="BP422" s="847"/>
      <c r="BQ422" s="847"/>
      <c r="BR422" s="847"/>
      <c r="BS422" s="847"/>
      <c r="BT422" s="847"/>
      <c r="BU422" s="847"/>
      <c r="BV422" s="847"/>
      <c r="BW422" s="847"/>
      <c r="BX422" s="847"/>
      <c r="BY422" s="847"/>
      <c r="BZ422" s="847"/>
      <c r="CA422" s="847"/>
      <c r="CB422" s="847"/>
      <c r="CC422" s="847">
        <f t="shared" si="56"/>
        <v>1</v>
      </c>
      <c r="CD422" s="855">
        <f t="shared" si="44"/>
        <v>1</v>
      </c>
      <c r="CE422" s="855">
        <f t="shared" si="45"/>
        <v>0</v>
      </c>
      <c r="CF422" s="847">
        <v>3.774</v>
      </c>
      <c r="CG422" s="847" t="s">
        <v>6268</v>
      </c>
      <c r="CH422" s="847"/>
      <c r="CI422" s="229">
        <f t="shared" si="57"/>
        <v>1</v>
      </c>
      <c r="CJ422" s="847">
        <v>3.774</v>
      </c>
      <c r="CK422" s="847" t="s">
        <v>6421</v>
      </c>
      <c r="CL422" s="847" t="s">
        <v>492</v>
      </c>
      <c r="CM422" s="847"/>
      <c r="CN422" s="847"/>
      <c r="CO422" s="847"/>
      <c r="CP422" s="847">
        <v>10</v>
      </c>
      <c r="CQ422" s="847"/>
      <c r="CR422" s="847" t="s">
        <v>492</v>
      </c>
      <c r="CS422" s="847"/>
      <c r="CT422" s="847"/>
      <c r="CU422" s="847" t="s">
        <v>492</v>
      </c>
      <c r="CV422" s="847"/>
      <c r="CW422" s="847"/>
      <c r="CX422" s="847" t="s">
        <v>492</v>
      </c>
      <c r="CY422" s="847"/>
      <c r="CZ422" s="847"/>
      <c r="DA422" s="847" t="s">
        <v>492</v>
      </c>
      <c r="DB422" s="847"/>
      <c r="DC422" s="847"/>
      <c r="DD422" s="847" t="s">
        <v>492</v>
      </c>
      <c r="DE422" s="847"/>
      <c r="DF422" s="847"/>
      <c r="DG422" s="847" t="s">
        <v>489</v>
      </c>
      <c r="DH422" s="847" t="s">
        <v>6684</v>
      </c>
      <c r="DI422" s="847">
        <v>0</v>
      </c>
      <c r="DJ422" s="847" t="s">
        <v>492</v>
      </c>
      <c r="DK422" s="847"/>
      <c r="DL422" s="847"/>
      <c r="DM422" s="847" t="s">
        <v>489</v>
      </c>
      <c r="DN422" s="847" t="s">
        <v>6741</v>
      </c>
      <c r="DO422" s="847">
        <v>2</v>
      </c>
      <c r="DP422" s="847" t="s">
        <v>489</v>
      </c>
      <c r="DQ422" s="847" t="s">
        <v>6773</v>
      </c>
      <c r="DR422" s="847">
        <v>143</v>
      </c>
      <c r="DS422" s="847" t="s">
        <v>492</v>
      </c>
      <c r="DT422" s="847"/>
      <c r="DU422" s="847"/>
      <c r="DV422" s="847" t="s">
        <v>492</v>
      </c>
      <c r="DW422" s="847"/>
      <c r="DX422" s="847"/>
      <c r="DY422" s="847" t="s">
        <v>492</v>
      </c>
      <c r="DZ422" s="847"/>
      <c r="EA422" s="847"/>
      <c r="EB422" s="847" t="s">
        <v>492</v>
      </c>
      <c r="EC422" s="847"/>
      <c r="ED422" s="847"/>
      <c r="EE422" s="847" t="s">
        <v>492</v>
      </c>
      <c r="EF422" s="847"/>
      <c r="EG422" s="847"/>
      <c r="EH422" s="847" t="s">
        <v>492</v>
      </c>
      <c r="EI422" s="847"/>
      <c r="EJ422" s="847"/>
      <c r="EK422" s="847" t="s">
        <v>489</v>
      </c>
      <c r="EL422" s="847" t="s">
        <v>6945</v>
      </c>
      <c r="EM422" s="847">
        <v>850</v>
      </c>
      <c r="EN422" s="847"/>
      <c r="EO422" s="847"/>
      <c r="EP422" s="847"/>
      <c r="EQ422" s="847" t="s">
        <v>492</v>
      </c>
      <c r="ER422" s="847"/>
      <c r="ES422" s="847"/>
      <c r="ET422" s="847" t="s">
        <v>7209</v>
      </c>
      <c r="EU422" s="847" t="s">
        <v>7241</v>
      </c>
      <c r="EV422" s="847"/>
      <c r="EW422" s="847"/>
      <c r="EX422" s="847" t="s">
        <v>7526</v>
      </c>
      <c r="EY422" s="847"/>
      <c r="EZ422" s="847"/>
      <c r="FA422" s="847" t="s">
        <v>7785</v>
      </c>
      <c r="FB422" s="847" t="s">
        <v>8007</v>
      </c>
      <c r="FC422" s="847" t="s">
        <v>8258</v>
      </c>
      <c r="FD422" s="847" t="s">
        <v>8308</v>
      </c>
      <c r="FE422" s="847" t="s">
        <v>8348</v>
      </c>
      <c r="FF422" s="847" t="s">
        <v>8393</v>
      </c>
    </row>
    <row r="423" spans="5:162" ht="54" customHeight="1" x14ac:dyDescent="0.2">
      <c r="E423" s="1101" t="s">
        <v>8723</v>
      </c>
      <c r="F423" s="1101" t="s">
        <v>8688</v>
      </c>
      <c r="G423" s="847" t="s">
        <v>86</v>
      </c>
      <c r="H423" s="847" t="s">
        <v>174</v>
      </c>
      <c r="I423" s="1099" t="s">
        <v>3731</v>
      </c>
      <c r="J423" s="847" t="s">
        <v>3915</v>
      </c>
      <c r="K423" s="847" t="s">
        <v>3982</v>
      </c>
      <c r="L423" s="847">
        <v>2021</v>
      </c>
      <c r="M423" s="1068" t="s">
        <v>4127</v>
      </c>
      <c r="N423" s="1068" t="s">
        <v>4214</v>
      </c>
      <c r="O423" s="847" t="s">
        <v>4419</v>
      </c>
      <c r="P423" s="847" t="s">
        <v>4611</v>
      </c>
      <c r="Q423" s="847" t="s">
        <v>4782</v>
      </c>
      <c r="R423" s="847" t="s">
        <v>481</v>
      </c>
      <c r="S423" s="847" t="s">
        <v>5109</v>
      </c>
      <c r="T423" s="847"/>
      <c r="U423" s="847"/>
      <c r="V423" s="847"/>
      <c r="W423" s="847"/>
      <c r="X423" s="847"/>
      <c r="Y423" s="847"/>
      <c r="Z423" s="847"/>
      <c r="AA423" s="847" t="s">
        <v>5627</v>
      </c>
      <c r="AB423" s="847" t="s">
        <v>5627</v>
      </c>
      <c r="AC423" s="847" t="s">
        <v>5845</v>
      </c>
      <c r="AD423" s="847" t="s">
        <v>5627</v>
      </c>
      <c r="AE423" s="875">
        <f>SUM(AK423,AN423,AO423,AQ423:AR423)</f>
        <v>0.45</v>
      </c>
      <c r="AF423" s="850">
        <f t="shared" si="46"/>
        <v>0.45</v>
      </c>
      <c r="AG423" s="850">
        <f t="shared" si="47"/>
        <v>0</v>
      </c>
      <c r="AH423" s="1069"/>
      <c r="AI423" s="1069"/>
      <c r="AJ423" s="1069"/>
      <c r="AK423" s="847">
        <v>0.44500000000000001</v>
      </c>
      <c r="AL423" s="229">
        <v>0.99</v>
      </c>
      <c r="AM423" s="229">
        <v>2.2000000000000001E-3</v>
      </c>
      <c r="AN423" s="847"/>
      <c r="AO423" s="847">
        <v>5.0000000000000001E-3</v>
      </c>
      <c r="AP423" s="229">
        <f>AO423/AE423</f>
        <v>1.1111111111111112E-2</v>
      </c>
      <c r="AQ423" s="847">
        <v>0</v>
      </c>
      <c r="AR423" s="847">
        <v>0</v>
      </c>
      <c r="AS423" s="847">
        <v>0</v>
      </c>
      <c r="AT423" s="847"/>
      <c r="AU423" s="847"/>
      <c r="AV423" s="847"/>
      <c r="AW423" s="847"/>
      <c r="AX423" s="847"/>
      <c r="AY423" s="847" t="s">
        <v>492</v>
      </c>
      <c r="AZ423" s="847"/>
      <c r="BA423" s="847"/>
      <c r="BB423" s="847"/>
      <c r="BC423" s="847">
        <v>0</v>
      </c>
      <c r="BD423" s="847">
        <v>0</v>
      </c>
      <c r="BE423" s="847">
        <v>4</v>
      </c>
      <c r="BF423" s="847">
        <v>2</v>
      </c>
      <c r="BG423" s="847">
        <v>1</v>
      </c>
      <c r="BH423" s="847"/>
      <c r="BI423" s="847"/>
      <c r="BJ423" s="847"/>
      <c r="BK423" s="847"/>
      <c r="BL423" s="847"/>
      <c r="BM423" s="847"/>
      <c r="BN423" s="847"/>
      <c r="BO423" s="847"/>
      <c r="BP423" s="847"/>
      <c r="BQ423" s="847"/>
      <c r="BR423" s="847"/>
      <c r="BS423" s="847"/>
      <c r="BT423" s="847"/>
      <c r="BU423" s="847"/>
      <c r="BV423" s="847"/>
      <c r="BW423" s="847"/>
      <c r="BX423" s="847"/>
      <c r="BY423" s="847"/>
      <c r="BZ423" s="847"/>
      <c r="CA423" s="847"/>
      <c r="CB423" s="847">
        <v>1</v>
      </c>
      <c r="CC423" s="847">
        <f t="shared" si="56"/>
        <v>1</v>
      </c>
      <c r="CD423" s="855">
        <f t="shared" si="44"/>
        <v>1</v>
      </c>
      <c r="CE423" s="855">
        <f t="shared" si="45"/>
        <v>0</v>
      </c>
      <c r="CF423" s="847">
        <v>1.7050000000000001</v>
      </c>
      <c r="CG423" s="847" t="s">
        <v>6269</v>
      </c>
      <c r="CH423" s="847"/>
      <c r="CI423" s="229">
        <f t="shared" si="57"/>
        <v>1</v>
      </c>
      <c r="CJ423" s="847">
        <v>1.7050000000000001</v>
      </c>
      <c r="CK423" s="847" t="s">
        <v>6422</v>
      </c>
      <c r="CL423" s="847" t="s">
        <v>492</v>
      </c>
      <c r="CM423" s="847"/>
      <c r="CN423" s="847"/>
      <c r="CO423" s="847"/>
      <c r="CP423" s="847">
        <v>7</v>
      </c>
      <c r="CQ423" s="847">
        <v>3</v>
      </c>
      <c r="CR423" s="847" t="s">
        <v>492</v>
      </c>
      <c r="CS423" s="847"/>
      <c r="CT423" s="847"/>
      <c r="CU423" s="847" t="s">
        <v>492</v>
      </c>
      <c r="CV423" s="847"/>
      <c r="CW423" s="847"/>
      <c r="CX423" s="847" t="s">
        <v>492</v>
      </c>
      <c r="CY423" s="847"/>
      <c r="CZ423" s="847"/>
      <c r="DA423" s="847" t="s">
        <v>492</v>
      </c>
      <c r="DB423" s="847"/>
      <c r="DC423" s="847"/>
      <c r="DD423" s="847" t="s">
        <v>492</v>
      </c>
      <c r="DE423" s="847"/>
      <c r="DF423" s="847"/>
      <c r="DG423" s="847" t="s">
        <v>489</v>
      </c>
      <c r="DH423" s="847" t="s">
        <v>6684</v>
      </c>
      <c r="DI423" s="847">
        <v>0</v>
      </c>
      <c r="DJ423" s="847" t="s">
        <v>492</v>
      </c>
      <c r="DK423" s="847"/>
      <c r="DL423" s="847"/>
      <c r="DM423" s="847" t="s">
        <v>489</v>
      </c>
      <c r="DN423" s="847" t="s">
        <v>6742</v>
      </c>
      <c r="DO423" s="847">
        <v>4</v>
      </c>
      <c r="DP423" s="847" t="s">
        <v>489</v>
      </c>
      <c r="DQ423" s="847" t="s">
        <v>6774</v>
      </c>
      <c r="DR423" s="847">
        <v>93</v>
      </c>
      <c r="DS423" s="847" t="s">
        <v>492</v>
      </c>
      <c r="DT423" s="847"/>
      <c r="DU423" s="847"/>
      <c r="DV423" s="847" t="s">
        <v>492</v>
      </c>
      <c r="DW423" s="847"/>
      <c r="DX423" s="847"/>
      <c r="DY423" s="847" t="s">
        <v>492</v>
      </c>
      <c r="DZ423" s="847"/>
      <c r="EA423" s="847"/>
      <c r="EB423" s="847" t="s">
        <v>492</v>
      </c>
      <c r="EC423" s="847"/>
      <c r="ED423" s="847"/>
      <c r="EE423" s="847" t="s">
        <v>492</v>
      </c>
      <c r="EF423" s="847"/>
      <c r="EG423" s="847"/>
      <c r="EH423" s="847" t="s">
        <v>489</v>
      </c>
      <c r="EI423" s="847" t="s">
        <v>6925</v>
      </c>
      <c r="EJ423" s="847">
        <v>9</v>
      </c>
      <c r="EK423" s="847" t="s">
        <v>489</v>
      </c>
      <c r="EL423" s="847" t="s">
        <v>6945</v>
      </c>
      <c r="EM423" s="847">
        <v>559</v>
      </c>
      <c r="EN423" s="847"/>
      <c r="EO423" s="847"/>
      <c r="EP423" s="847"/>
      <c r="EQ423" s="847" t="s">
        <v>492</v>
      </c>
      <c r="ER423" s="847" t="s">
        <v>6977</v>
      </c>
      <c r="ES423" s="847"/>
      <c r="ET423" s="847" t="s">
        <v>7210</v>
      </c>
      <c r="EU423" s="847" t="s">
        <v>7241</v>
      </c>
      <c r="EV423" s="847" t="s">
        <v>7385</v>
      </c>
      <c r="EW423" s="847"/>
      <c r="EX423" s="847" t="s">
        <v>7525</v>
      </c>
      <c r="EY423" s="847"/>
      <c r="EZ423" s="847"/>
      <c r="FA423" s="847" t="s">
        <v>7786</v>
      </c>
      <c r="FB423" s="847" t="s">
        <v>8008</v>
      </c>
      <c r="FC423" s="847" t="s">
        <v>8259</v>
      </c>
      <c r="FD423" s="847" t="s">
        <v>8308</v>
      </c>
      <c r="FE423" s="847" t="s">
        <v>8348</v>
      </c>
      <c r="FF423" s="847" t="s">
        <v>8393</v>
      </c>
    </row>
    <row r="424" spans="5:162" ht="56" customHeight="1" x14ac:dyDescent="0.2">
      <c r="E424" s="1101" t="s">
        <v>8732</v>
      </c>
      <c r="F424" s="1101" t="s">
        <v>8687</v>
      </c>
      <c r="G424" s="847" t="s">
        <v>87</v>
      </c>
      <c r="H424" s="847" t="s">
        <v>175</v>
      </c>
      <c r="I424" s="1099"/>
      <c r="J424" s="834" t="s">
        <v>2080</v>
      </c>
      <c r="K424" s="834" t="s">
        <v>2081</v>
      </c>
      <c r="L424" s="848">
        <v>2017</v>
      </c>
      <c r="M424" s="849">
        <v>44013</v>
      </c>
      <c r="N424" s="849">
        <v>44557</v>
      </c>
      <c r="O424" s="1100" t="s">
        <v>2082</v>
      </c>
      <c r="P424" s="1100"/>
      <c r="Q424" s="1060" t="s">
        <v>2083</v>
      </c>
      <c r="R424" s="150" t="s">
        <v>2084</v>
      </c>
      <c r="S424" s="834" t="s">
        <v>809</v>
      </c>
      <c r="T424" s="834" t="s">
        <v>809</v>
      </c>
      <c r="U424" s="834" t="s">
        <v>809</v>
      </c>
      <c r="V424" s="834" t="s">
        <v>809</v>
      </c>
      <c r="W424" s="834" t="s">
        <v>809</v>
      </c>
      <c r="X424" s="834" t="s">
        <v>809</v>
      </c>
      <c r="Y424" s="1060" t="s">
        <v>2083</v>
      </c>
      <c r="Z424" s="150" t="s">
        <v>2084</v>
      </c>
      <c r="AA424" s="834" t="s">
        <v>2085</v>
      </c>
      <c r="AB424" s="834" t="s">
        <v>2086</v>
      </c>
      <c r="AC424" s="834" t="s">
        <v>2087</v>
      </c>
      <c r="AD424" s="834" t="s">
        <v>2088</v>
      </c>
      <c r="AE424" s="850">
        <f>SUM(AH424,AK424,AN424,AQ424,AT424)</f>
        <v>897.2</v>
      </c>
      <c r="AF424" s="850">
        <f t="shared" si="46"/>
        <v>897.2</v>
      </c>
      <c r="AG424" s="850">
        <f t="shared" si="47"/>
        <v>0</v>
      </c>
      <c r="AH424" s="850">
        <v>387</v>
      </c>
      <c r="AI424" s="851">
        <f>AH424/AE424</f>
        <v>0.43134195274186354</v>
      </c>
      <c r="AJ424" s="851">
        <v>4.1000000000000003E-3</v>
      </c>
      <c r="AK424" s="850">
        <v>95</v>
      </c>
      <c r="AL424" s="851">
        <f>AK424/AE424</f>
        <v>0.10588497547926883</v>
      </c>
      <c r="AM424" s="851"/>
      <c r="AN424" s="850">
        <v>2.6</v>
      </c>
      <c r="AO424" s="850"/>
      <c r="AP424" s="851">
        <f>AN424/AE424</f>
        <v>2.8979045920641995E-3</v>
      </c>
      <c r="AQ424" s="850">
        <v>1.3</v>
      </c>
      <c r="AR424" s="850"/>
      <c r="AS424" s="851">
        <f>AQ424/AE424</f>
        <v>1.4489522960320998E-3</v>
      </c>
      <c r="AT424" s="850">
        <v>411.3</v>
      </c>
      <c r="AU424" s="851">
        <f>AT424/AE424</f>
        <v>0.45842621489077129</v>
      </c>
      <c r="AV424" s="834" t="s">
        <v>2089</v>
      </c>
      <c r="AW424" s="834" t="s">
        <v>1107</v>
      </c>
      <c r="AX424" s="834" t="s">
        <v>2090</v>
      </c>
      <c r="AY424" s="834" t="s">
        <v>457</v>
      </c>
      <c r="AZ424" s="834" t="s">
        <v>2091</v>
      </c>
      <c r="BA424" s="834" t="s">
        <v>809</v>
      </c>
      <c r="BB424" s="834" t="s">
        <v>809</v>
      </c>
      <c r="BC424" s="852">
        <v>341.3</v>
      </c>
      <c r="BD424" s="851">
        <v>3.7000000000000002E-3</v>
      </c>
      <c r="BE424" s="853">
        <v>578</v>
      </c>
      <c r="BF424" s="853">
        <v>578</v>
      </c>
      <c r="BG424" s="853">
        <v>534</v>
      </c>
      <c r="BH424" s="853">
        <v>4</v>
      </c>
      <c r="BI424" s="853">
        <v>12</v>
      </c>
      <c r="BJ424" s="853">
        <v>16</v>
      </c>
      <c r="BK424" s="853" t="s">
        <v>809</v>
      </c>
      <c r="BL424" s="853" t="s">
        <v>809</v>
      </c>
      <c r="BM424" s="853">
        <v>4</v>
      </c>
      <c r="BN424" s="853">
        <v>193</v>
      </c>
      <c r="BO424" s="853">
        <v>33</v>
      </c>
      <c r="BP424" s="853">
        <v>36</v>
      </c>
      <c r="BQ424" s="853">
        <v>111</v>
      </c>
      <c r="BR424" s="853">
        <v>25</v>
      </c>
      <c r="BS424" s="853">
        <v>71</v>
      </c>
      <c r="BT424" s="853" t="s">
        <v>809</v>
      </c>
      <c r="BU424" s="853" t="s">
        <v>809</v>
      </c>
      <c r="BV424" s="853" t="s">
        <v>809</v>
      </c>
      <c r="BW424" s="853" t="s">
        <v>809</v>
      </c>
      <c r="BX424" s="853" t="s">
        <v>809</v>
      </c>
      <c r="BY424" s="853" t="s">
        <v>809</v>
      </c>
      <c r="BZ424" s="853" t="s">
        <v>809</v>
      </c>
      <c r="CA424" s="853">
        <v>10</v>
      </c>
      <c r="CB424" s="853">
        <v>19</v>
      </c>
      <c r="CC424" s="854">
        <f t="shared" si="56"/>
        <v>534</v>
      </c>
      <c r="CD424" s="855">
        <f t="shared" si="44"/>
        <v>534</v>
      </c>
      <c r="CE424" s="855">
        <f t="shared" si="45"/>
        <v>0</v>
      </c>
      <c r="CF424" s="850">
        <v>749.2</v>
      </c>
      <c r="CG424" s="834" t="s">
        <v>2092</v>
      </c>
      <c r="CH424" s="834" t="s">
        <v>809</v>
      </c>
      <c r="CI424" s="851">
        <f t="shared" si="57"/>
        <v>0.60350049620435886</v>
      </c>
      <c r="CJ424" s="850">
        <v>1241.424</v>
      </c>
      <c r="CK424" s="860" t="s">
        <v>2093</v>
      </c>
      <c r="CL424" s="834" t="s">
        <v>457</v>
      </c>
      <c r="CM424" s="834" t="s">
        <v>2094</v>
      </c>
      <c r="CN424" s="834" t="s">
        <v>2095</v>
      </c>
      <c r="CO424" s="853">
        <v>5</v>
      </c>
      <c r="CP424" s="853" t="s">
        <v>809</v>
      </c>
      <c r="CQ424" s="853" t="s">
        <v>809</v>
      </c>
      <c r="CR424" s="834" t="s">
        <v>451</v>
      </c>
      <c r="CS424" s="834" t="s">
        <v>809</v>
      </c>
      <c r="CT424" s="853" t="s">
        <v>809</v>
      </c>
      <c r="CU424" s="834" t="s">
        <v>457</v>
      </c>
      <c r="CV424" s="834" t="s">
        <v>2096</v>
      </c>
      <c r="CW424" s="853">
        <v>23691</v>
      </c>
      <c r="CX424" s="853" t="s">
        <v>451</v>
      </c>
      <c r="CY424" s="853" t="s">
        <v>809</v>
      </c>
      <c r="CZ424" s="853" t="s">
        <v>809</v>
      </c>
      <c r="DA424" s="853" t="s">
        <v>451</v>
      </c>
      <c r="DB424" s="853" t="s">
        <v>809</v>
      </c>
      <c r="DC424" s="853" t="s">
        <v>809</v>
      </c>
      <c r="DD424" s="834" t="s">
        <v>451</v>
      </c>
      <c r="DE424" s="834" t="s">
        <v>809</v>
      </c>
      <c r="DF424" s="853" t="s">
        <v>809</v>
      </c>
      <c r="DG424" s="834" t="s">
        <v>451</v>
      </c>
      <c r="DH424" s="834" t="s">
        <v>809</v>
      </c>
      <c r="DI424" s="853" t="s">
        <v>809</v>
      </c>
      <c r="DJ424" s="834" t="s">
        <v>451</v>
      </c>
      <c r="DK424" s="834" t="s">
        <v>809</v>
      </c>
      <c r="DL424" s="853" t="s">
        <v>809</v>
      </c>
      <c r="DM424" s="834" t="s">
        <v>451</v>
      </c>
      <c r="DN424" s="834" t="s">
        <v>809</v>
      </c>
      <c r="DO424" s="853" t="s">
        <v>809</v>
      </c>
      <c r="DP424" s="834" t="s">
        <v>451</v>
      </c>
      <c r="DQ424" s="834" t="s">
        <v>809</v>
      </c>
      <c r="DR424" s="853" t="s">
        <v>809</v>
      </c>
      <c r="DS424" s="834" t="s">
        <v>457</v>
      </c>
      <c r="DT424" s="834" t="s">
        <v>2096</v>
      </c>
      <c r="DU424" s="853">
        <v>23691</v>
      </c>
      <c r="DV424" s="853" t="s">
        <v>451</v>
      </c>
      <c r="DW424" s="853" t="s">
        <v>809</v>
      </c>
      <c r="DX424" s="853" t="s">
        <v>809</v>
      </c>
      <c r="DY424" s="834" t="s">
        <v>451</v>
      </c>
      <c r="DZ424" s="834" t="s">
        <v>809</v>
      </c>
      <c r="EA424" s="853" t="s">
        <v>809</v>
      </c>
      <c r="EB424" s="834" t="s">
        <v>451</v>
      </c>
      <c r="EC424" s="834" t="s">
        <v>809</v>
      </c>
      <c r="ED424" s="853" t="s">
        <v>809</v>
      </c>
      <c r="EE424" s="834" t="s">
        <v>457</v>
      </c>
      <c r="EF424" s="834" t="s">
        <v>2097</v>
      </c>
      <c r="EG424" s="853">
        <v>73</v>
      </c>
      <c r="EH424" s="853" t="s">
        <v>457</v>
      </c>
      <c r="EI424" s="853" t="s">
        <v>2098</v>
      </c>
      <c r="EJ424" s="853">
        <v>193</v>
      </c>
      <c r="EK424" s="834" t="s">
        <v>451</v>
      </c>
      <c r="EL424" s="834" t="s">
        <v>809</v>
      </c>
      <c r="EM424" s="853" t="s">
        <v>809</v>
      </c>
      <c r="EN424" s="863">
        <v>1</v>
      </c>
      <c r="EO424" s="834" t="s">
        <v>809</v>
      </c>
      <c r="EP424" s="856">
        <v>65</v>
      </c>
      <c r="EQ424" s="834" t="s">
        <v>451</v>
      </c>
      <c r="ER424" s="834" t="s">
        <v>809</v>
      </c>
      <c r="ES424" s="150" t="s">
        <v>2099</v>
      </c>
      <c r="ET424" s="150" t="s">
        <v>2100</v>
      </c>
      <c r="EU424" s="150" t="s">
        <v>2101</v>
      </c>
      <c r="EV424" s="834" t="s">
        <v>2102</v>
      </c>
      <c r="EW424" s="834" t="s">
        <v>2103</v>
      </c>
      <c r="EX424" s="834" t="s">
        <v>2104</v>
      </c>
      <c r="EY424" s="834">
        <v>22</v>
      </c>
      <c r="EZ424" s="834">
        <v>1362</v>
      </c>
      <c r="FA424" s="834" t="s">
        <v>2105</v>
      </c>
      <c r="FB424" s="834" t="s">
        <v>2106</v>
      </c>
      <c r="FC424" s="150" t="s">
        <v>2107</v>
      </c>
      <c r="FD424" s="834" t="s">
        <v>809</v>
      </c>
      <c r="FE424" s="834" t="s">
        <v>809</v>
      </c>
      <c r="FF424" s="834" t="s">
        <v>809</v>
      </c>
    </row>
    <row r="425" spans="5:162" x14ac:dyDescent="0.2">
      <c r="I425" s="245"/>
    </row>
    <row r="426" spans="5:162" x14ac:dyDescent="0.2">
      <c r="I426" s="245"/>
    </row>
    <row r="429" spans="5:162" ht="16" x14ac:dyDescent="0.2">
      <c r="H429" s="270"/>
    </row>
    <row r="430" spans="5:162" ht="16" x14ac:dyDescent="0.2">
      <c r="H430" s="270"/>
    </row>
    <row r="431" spans="5:162" ht="16" x14ac:dyDescent="0.2">
      <c r="H431" s="270"/>
    </row>
  </sheetData>
  <autoFilter ref="E1:H4" xr:uid="{00000000-0001-0000-0400-000000000000}"/>
  <mergeCells count="103">
    <mergeCell ref="AF4:AG4"/>
    <mergeCell ref="AZ3:BA3"/>
    <mergeCell ref="CG3:CH3"/>
    <mergeCell ref="DJ288:DL288"/>
    <mergeCell ref="EN288:EO288"/>
    <mergeCell ref="EB4:ED4"/>
    <mergeCell ref="EE4:EG4"/>
    <mergeCell ref="EH4:EJ4"/>
    <mergeCell ref="EK4:EM4"/>
    <mergeCell ref="S245:T245"/>
    <mergeCell ref="U245:V245"/>
    <mergeCell ref="W245:X245"/>
    <mergeCell ref="AV245:AX245"/>
    <mergeCell ref="DJ4:DL4"/>
    <mergeCell ref="DM4:DO4"/>
    <mergeCell ref="DP4:DR4"/>
    <mergeCell ref="DS4:DU4"/>
    <mergeCell ref="DV4:DX4"/>
    <mergeCell ref="DY4:EA4"/>
    <mergeCell ref="CR4:CT4"/>
    <mergeCell ref="CU4:CW4"/>
    <mergeCell ref="CX4:CZ4"/>
    <mergeCell ref="DA4:DC4"/>
    <mergeCell ref="DD4:DF4"/>
    <mergeCell ref="DG4:DI4"/>
    <mergeCell ref="M3:N3"/>
    <mergeCell ref="Q3:R3"/>
    <mergeCell ref="S3:T3"/>
    <mergeCell ref="U3:V3"/>
    <mergeCell ref="W3:X3"/>
    <mergeCell ref="Y3:Z3"/>
    <mergeCell ref="EK3:EM3"/>
    <mergeCell ref="M4:N4"/>
    <mergeCell ref="Q4:R4"/>
    <mergeCell ref="S4:T4"/>
    <mergeCell ref="U4:V4"/>
    <mergeCell ref="W4:X4"/>
    <mergeCell ref="Y4:Z4"/>
    <mergeCell ref="AZ4:BA4"/>
    <mergeCell ref="CG4:CH4"/>
    <mergeCell ref="CJ4:CK4"/>
    <mergeCell ref="DS3:DU3"/>
    <mergeCell ref="DV3:DX3"/>
    <mergeCell ref="DY3:EA3"/>
    <mergeCell ref="EB3:ED3"/>
    <mergeCell ref="EE3:EG3"/>
    <mergeCell ref="EH3:EJ3"/>
    <mergeCell ref="DA3:DC3"/>
    <mergeCell ref="DD3:DF3"/>
    <mergeCell ref="FA2:FC2"/>
    <mergeCell ref="FD2:FF2"/>
    <mergeCell ref="BE2:BG2"/>
    <mergeCell ref="BH2:CC2"/>
    <mergeCell ref="CF2:CK2"/>
    <mergeCell ref="CL2:CQ2"/>
    <mergeCell ref="CR2:DO2"/>
    <mergeCell ref="DP2:EM2"/>
    <mergeCell ref="CJ3:CK3"/>
    <mergeCell ref="CR3:CT3"/>
    <mergeCell ref="CU3:CW3"/>
    <mergeCell ref="CX3:CZ3"/>
    <mergeCell ref="DG3:DI3"/>
    <mergeCell ref="DJ3:DL3"/>
    <mergeCell ref="DM3:DO3"/>
    <mergeCell ref="DP3:DR3"/>
    <mergeCell ref="AK2:AL2"/>
    <mergeCell ref="AN2:AP2"/>
    <mergeCell ref="AQ2:AS2"/>
    <mergeCell ref="AT2:AX2"/>
    <mergeCell ref="AY2:BB2"/>
    <mergeCell ref="BC2:BD2"/>
    <mergeCell ref="EQ1:ER1"/>
    <mergeCell ref="ES1:EW1"/>
    <mergeCell ref="EX1:EZ1"/>
    <mergeCell ref="AK1:AL1"/>
    <mergeCell ref="EN2:EO2"/>
    <mergeCell ref="EQ2:ER2"/>
    <mergeCell ref="ES2:EW2"/>
    <mergeCell ref="EX2:EZ2"/>
    <mergeCell ref="FA1:FC1"/>
    <mergeCell ref="FD1:FF1"/>
    <mergeCell ref="J2:K2"/>
    <mergeCell ref="M2:N2"/>
    <mergeCell ref="O2:Z2"/>
    <mergeCell ref="AB2:AD2"/>
    <mergeCell ref="AH2:AJ2"/>
    <mergeCell ref="BH1:CC1"/>
    <mergeCell ref="CF1:CK1"/>
    <mergeCell ref="CL1:CQ1"/>
    <mergeCell ref="CR1:DO1"/>
    <mergeCell ref="DP1:EM1"/>
    <mergeCell ref="EN1:EO1"/>
    <mergeCell ref="AN1:AP1"/>
    <mergeCell ref="AQ1:AS1"/>
    <mergeCell ref="AT1:AX1"/>
    <mergeCell ref="AY1:BB1"/>
    <mergeCell ref="BC1:BD1"/>
    <mergeCell ref="BE1:BG1"/>
    <mergeCell ref="J1:K1"/>
    <mergeCell ref="M1:N1"/>
    <mergeCell ref="O1:Z1"/>
    <mergeCell ref="AB1:AD1"/>
    <mergeCell ref="AH1:AJ1"/>
  </mergeCells>
  <phoneticPr fontId="27" type="noConversion"/>
  <hyperlinks>
    <hyperlink ref="FC6" r:id="rId1" xr:uid="{00000000-0004-0000-0400-000000000000}"/>
    <hyperlink ref="ES6" r:id="rId2" xr:uid="{00000000-0004-0000-0400-000001000000}"/>
    <hyperlink ref="ET6" r:id="rId3" xr:uid="{00000000-0004-0000-0400-000002000000}"/>
    <hyperlink ref="R55" r:id="rId4" xr:uid="{00000000-0004-0000-0400-000003000000}"/>
    <hyperlink ref="Z55" r:id="rId5" xr:uid="{00000000-0004-0000-0400-000004000000}"/>
    <hyperlink ref="ES55" r:id="rId6" xr:uid="{00000000-0004-0000-0400-000005000000}"/>
    <hyperlink ref="EV55" r:id="rId7" xr:uid="{00000000-0004-0000-0400-000006000000}"/>
    <hyperlink ref="FC55" r:id="rId8" xr:uid="{00000000-0004-0000-0400-000007000000}"/>
    <hyperlink ref="CK55" r:id="rId9" xr:uid="{00000000-0004-0000-0400-000008000000}"/>
    <hyperlink ref="EI55" r:id="rId10" xr:uid="{00000000-0004-0000-0400-000009000000}"/>
    <hyperlink ref="Z280" r:id="rId11" xr:uid="{00000000-0004-0000-0400-00000A000000}"/>
    <hyperlink ref="CK280" r:id="rId12" xr:uid="{00000000-0004-0000-0400-00000B000000}"/>
    <hyperlink ref="ES280" r:id="rId13" xr:uid="{00000000-0004-0000-0400-00000C000000}"/>
    <hyperlink ref="EU280" r:id="rId14" xr:uid="{00000000-0004-0000-0400-00000D000000}"/>
    <hyperlink ref="EV280" location="'практика субъекта'!B154" display="Информационное освещение программы поддержки местных инициатив на территории области осуществлялось с помощью размещения информационных и новостных материалов: на официальном сайте Правительства Саратовской области, портале открытый бюджет Саратовской обл" xr:uid="{00000000-0004-0000-0400-00000E000000}"/>
    <hyperlink ref="FC280" r:id="rId15" xr:uid="{00000000-0004-0000-0400-00000F000000}"/>
    <hyperlink ref="EW280" r:id="rId16" display="https://drive.google.com/file/d/1hIS7alXIK__k_bF5ugWy3zaTH3fxj7zX/view?usp=sharing" xr:uid="{00000000-0004-0000-0400-000010000000}"/>
    <hyperlink ref="R280" r:id="rId17" xr:uid="{00000000-0004-0000-0400-000011000000}"/>
    <hyperlink ref="BA280" r:id="rId18" display="https://minfin.saratov.gov.ru/index.php?option=com_acrfilestorage&amp;task=download&amp;on=2060" xr:uid="{00000000-0004-0000-0400-000012000000}"/>
    <hyperlink ref="BA175" r:id="rId19" xr:uid="{00000000-0004-0000-0400-000013000000}"/>
    <hyperlink ref="CH175" r:id="rId20" xr:uid="{00000000-0004-0000-0400-000014000000}"/>
    <hyperlink ref="ES175" r:id="rId21" xr:uid="{00000000-0004-0000-0400-000015000000}"/>
    <hyperlink ref="ET175" r:id="rId22" xr:uid="{00000000-0004-0000-0400-000016000000}"/>
    <hyperlink ref="Z175" r:id="rId23" xr:uid="{00000000-0004-0000-0400-000017000000}"/>
    <hyperlink ref="FF175" r:id="rId24" xr:uid="{00000000-0004-0000-0400-000018000000}"/>
    <hyperlink ref="FC175" r:id="rId25" xr:uid="{00000000-0004-0000-0400-000019000000}"/>
    <hyperlink ref="R176" r:id="rId26" xr:uid="{00000000-0004-0000-0400-00001A000000}"/>
    <hyperlink ref="CK176" r:id="rId27" xr:uid="{00000000-0004-0000-0400-00001B000000}"/>
    <hyperlink ref="FF176" r:id="rId28" xr:uid="{00000000-0004-0000-0400-00001C000000}"/>
    <hyperlink ref="FC10" r:id="rId29" xr:uid="{00000000-0004-0000-0400-00001D000000}"/>
    <hyperlink ref="FF10" r:id="rId30" xr:uid="{00000000-0004-0000-0400-00001E000000}"/>
    <hyperlink ref="R10" r:id="rId31" xr:uid="{00000000-0004-0000-0400-00001F000000}"/>
    <hyperlink ref="T10" r:id="rId32" xr:uid="{00000000-0004-0000-0400-000020000000}"/>
    <hyperlink ref="CK10" r:id="rId33" xr:uid="{00000000-0004-0000-0400-000021000000}"/>
    <hyperlink ref="EU10" r:id="rId34" xr:uid="{00000000-0004-0000-0400-000022000000}"/>
    <hyperlink ref="ET11" r:id="rId35" xr:uid="{00000000-0004-0000-0400-000023000000}"/>
    <hyperlink ref="FC11" r:id="rId36" xr:uid="{00000000-0004-0000-0400-000024000000}"/>
    <hyperlink ref="EV11" r:id="rId37" display="http://www.educaltai.ru/news/news_obs/58153/" xr:uid="{00000000-0004-0000-0400-000025000000}"/>
    <hyperlink ref="EU11" r:id="rId38" xr:uid="{00000000-0004-0000-0400-000026000000}"/>
    <hyperlink ref="CK25" r:id="rId39" xr:uid="{00000000-0004-0000-0400-000027000000}"/>
    <hyperlink ref="FF25" r:id="rId40" xr:uid="{00000000-0004-0000-0400-000028000000}"/>
    <hyperlink ref="ES25" r:id="rId41" xr:uid="{00000000-0004-0000-0400-000029000000}"/>
    <hyperlink ref="FC25" r:id="rId42" xr:uid="{00000000-0004-0000-0400-00002A000000}"/>
    <hyperlink ref="R26" r:id="rId43" xr:uid="{00000000-0004-0000-0400-00002B000000}"/>
    <hyperlink ref="X26" r:id="rId44" xr:uid="{00000000-0004-0000-0400-00002C000000}"/>
    <hyperlink ref="CK26" r:id="rId45" xr:uid="{00000000-0004-0000-0400-00002D000000}"/>
    <hyperlink ref="ET26" r:id="rId46" xr:uid="{00000000-0004-0000-0400-00002E000000}"/>
    <hyperlink ref="EV26" r:id="rId47" display="https://vk.com/omsu31?w=wall-191891194_430" xr:uid="{00000000-0004-0000-0400-00002F000000}"/>
    <hyperlink ref="FC26" r:id="rId48" xr:uid="{00000000-0004-0000-0400-000030000000}"/>
    <hyperlink ref="FF26" r:id="rId49" xr:uid="{00000000-0004-0000-0400-000031000000}"/>
    <hyperlink ref="R27" r:id="rId50" xr:uid="{00000000-0004-0000-0400-000032000000}"/>
    <hyperlink ref="X27" r:id="rId51" xr:uid="{00000000-0004-0000-0400-000033000000}"/>
    <hyperlink ref="CK27" r:id="rId52" xr:uid="{00000000-0004-0000-0400-000034000000}"/>
    <hyperlink ref="ET27" r:id="rId53" xr:uid="{00000000-0004-0000-0400-000035000000}"/>
    <hyperlink ref="EV27" r:id="rId54" display="https://vk.com/omsu31?w=wall-191891194_430" xr:uid="{00000000-0004-0000-0400-000036000000}"/>
    <hyperlink ref="FC27" r:id="rId55" xr:uid="{00000000-0004-0000-0400-000037000000}"/>
    <hyperlink ref="FF27" r:id="rId56" xr:uid="{00000000-0004-0000-0400-000038000000}"/>
    <hyperlink ref="ES27" r:id="rId57" xr:uid="{00000000-0004-0000-0400-000039000000}"/>
    <hyperlink ref="CK38" r:id="rId58" xr:uid="{00000000-0004-0000-0400-00003A000000}"/>
    <hyperlink ref="FC38" r:id="rId59" xr:uid="{00000000-0004-0000-0400-00003B000000}"/>
    <hyperlink ref="ES17" r:id="rId60" xr:uid="{00000000-0004-0000-0400-00003C000000}"/>
    <hyperlink ref="ET17" r:id="rId61" xr:uid="{00000000-0004-0000-0400-00003D000000}"/>
    <hyperlink ref="EU17" r:id="rId62" location="gallery-11 " xr:uid="{00000000-0004-0000-0400-00003E000000}"/>
    <hyperlink ref="FF17" r:id="rId63" xr:uid="{00000000-0004-0000-0400-00003F000000}"/>
    <hyperlink ref="CK17" r:id="rId64" xr:uid="{00000000-0004-0000-0400-000040000000}"/>
    <hyperlink ref="X17" r:id="rId65" xr:uid="{00000000-0004-0000-0400-000041000000}"/>
    <hyperlink ref="R17" r:id="rId66" display="https://npa.bashkortostan.ru/16583/" xr:uid="{00000000-0004-0000-0400-000042000000}"/>
    <hyperlink ref="X18" r:id="rId67" xr:uid="{00000000-0004-0000-0400-000043000000}"/>
    <hyperlink ref="Z18" r:id="rId68" xr:uid="{00000000-0004-0000-0400-000044000000}"/>
    <hyperlink ref="CK18" r:id="rId69" xr:uid="{00000000-0004-0000-0400-000045000000}"/>
    <hyperlink ref="ES18" r:id="rId70" xr:uid="{00000000-0004-0000-0400-000046000000}"/>
    <hyperlink ref="EU18" r:id="rId71" xr:uid="{00000000-0004-0000-0400-000047000000}"/>
    <hyperlink ref="FC18" r:id="rId72" xr:uid="{00000000-0004-0000-0400-000048000000}"/>
    <hyperlink ref="FF18" r:id="rId73" display="armenshin.i@bashkortostan.ru" xr:uid="{00000000-0004-0000-0400-000049000000}"/>
    <hyperlink ref="X19" r:id="rId74" xr:uid="{00000000-0004-0000-0400-00004A000000}"/>
    <hyperlink ref="FC19" r:id="rId75" xr:uid="{00000000-0004-0000-0400-00004B000000}"/>
    <hyperlink ref="FF19" r:id="rId76" xr:uid="{00000000-0004-0000-0400-00004C000000}"/>
    <hyperlink ref="FC7" r:id="rId77" xr:uid="{00000000-0004-0000-0400-00004D000000}"/>
    <hyperlink ref="CK7" r:id="rId78" xr:uid="{00000000-0004-0000-0400-00004E000000}"/>
    <hyperlink ref="R7" r:id="rId79" xr:uid="{00000000-0004-0000-0400-00004F000000}"/>
    <hyperlink ref="ET7" r:id="rId80" xr:uid="{00000000-0004-0000-0400-000050000000}"/>
    <hyperlink ref="BA7" r:id="rId81" xr:uid="{00000000-0004-0000-0400-000051000000}"/>
    <hyperlink ref="FF7" r:id="rId82" xr:uid="{00000000-0004-0000-0400-000052000000}"/>
    <hyperlink ref="R8" r:id="rId83" xr:uid="{00000000-0004-0000-0400-000053000000}"/>
    <hyperlink ref="CH8" r:id="rId84" xr:uid="{00000000-0004-0000-0400-000054000000}"/>
    <hyperlink ref="ES8" r:id="rId85" xr:uid="{00000000-0004-0000-0400-000055000000}"/>
    <hyperlink ref="FC8" r:id="rId86" display="gilpolitika.minregion@mail.ru, " xr:uid="{00000000-0004-0000-0400-000056000000}"/>
    <hyperlink ref="FF8" r:id="rId87" xr:uid="{00000000-0004-0000-0400-000057000000}"/>
    <hyperlink ref="EV8" r:id="rId88" display="https://minregion-ra.ru/deyatelnost/strategicheskoe-napravlenie-zhkkh-i-gorodskaya-sreda.php" xr:uid="{00000000-0004-0000-0400-000058000000}"/>
    <hyperlink ref="R9" r:id="rId89" xr:uid="{00000000-0004-0000-0400-000059000000}"/>
    <hyperlink ref="FC9" r:id="rId90" display="gilpolitika.minregion@mail.ru, " xr:uid="{00000000-0004-0000-0400-00005A000000}"/>
    <hyperlink ref="BA9" r:id="rId91" xr:uid="{00000000-0004-0000-0400-00005B000000}"/>
    <hyperlink ref="ET9" r:id="rId92" xr:uid="{00000000-0004-0000-0400-00005C000000}"/>
    <hyperlink ref="ES9" r:id="rId93" xr:uid="{00000000-0004-0000-0400-00005D000000}"/>
    <hyperlink ref="FF9" r:id="rId94" xr:uid="{00000000-0004-0000-0400-00005E000000}"/>
    <hyperlink ref="R39" r:id="rId95" xr:uid="{00000000-0004-0000-0400-00005F000000}"/>
    <hyperlink ref="Z39" r:id="rId96" xr:uid="{00000000-0004-0000-0400-000060000000}"/>
    <hyperlink ref="CK39" r:id="rId97" xr:uid="{00000000-0004-0000-0400-000061000000}"/>
    <hyperlink ref="FC39" r:id="rId98" xr:uid="{00000000-0004-0000-0400-000062000000}"/>
    <hyperlink ref="ET12" r:id="rId99" xr:uid="{00000000-0004-0000-0400-000063000000}"/>
    <hyperlink ref="ES12" r:id="rId100" xr:uid="{00000000-0004-0000-0400-000064000000}"/>
    <hyperlink ref="FF12" r:id="rId101" xr:uid="{00000000-0004-0000-0400-000065000000}"/>
    <hyperlink ref="FC12" r:id="rId102" xr:uid="{00000000-0004-0000-0400-000066000000}"/>
    <hyperlink ref="CK12" r:id="rId103" xr:uid="{00000000-0004-0000-0400-000067000000}"/>
    <hyperlink ref="R40" r:id="rId104" xr:uid="{00000000-0004-0000-0400-000068000000}"/>
    <hyperlink ref="ES40" r:id="rId105" xr:uid="{00000000-0004-0000-0400-000069000000}"/>
    <hyperlink ref="FC40" r:id="rId106" xr:uid="{00000000-0004-0000-0400-00006A000000}"/>
    <hyperlink ref="FF40" r:id="rId107" xr:uid="{00000000-0004-0000-0400-00006B000000}"/>
    <hyperlink ref="CK40" r:id="rId108" xr:uid="{00000000-0004-0000-0400-00006C000000}"/>
    <hyperlink ref="FC41" r:id="rId109" xr:uid="{00000000-0004-0000-0400-00006D000000}"/>
    <hyperlink ref="R41" r:id="rId110" xr:uid="{00000000-0004-0000-0400-00006E000000}"/>
    <hyperlink ref="Z41" r:id="rId111" xr:uid="{00000000-0004-0000-0400-00006F000000}"/>
    <hyperlink ref="CK41" r:id="rId112" xr:uid="{00000000-0004-0000-0400-000070000000}"/>
    <hyperlink ref="FF41" r:id="rId113" xr:uid="{00000000-0004-0000-0400-000071000000}"/>
    <hyperlink ref="R42" r:id="rId114" xr:uid="{00000000-0004-0000-0400-000072000000}"/>
    <hyperlink ref="ES42" r:id="rId115" xr:uid="{00000000-0004-0000-0400-000073000000}"/>
    <hyperlink ref="FC42" r:id="rId116" xr:uid="{00000000-0004-0000-0400-000074000000}"/>
    <hyperlink ref="CK42" r:id="rId117" xr:uid="{00000000-0004-0000-0400-000075000000}"/>
    <hyperlink ref="R45" r:id="rId118" xr:uid="{00000000-0004-0000-0400-000076000000}"/>
    <hyperlink ref="Z45" r:id="rId119" xr:uid="{00000000-0004-0000-0400-000077000000}"/>
    <hyperlink ref="DQ45" r:id="rId120" display="https://budget4me-34.ru" xr:uid="{00000000-0004-0000-0400-000078000000}"/>
    <hyperlink ref="ES45" r:id="rId121" xr:uid="{00000000-0004-0000-0400-000079000000}"/>
    <hyperlink ref="FC45" r:id="rId122" xr:uid="{00000000-0004-0000-0400-00007A000000}"/>
    <hyperlink ref="EW45" r:id="rId123" xr:uid="{00000000-0004-0000-0400-00007B000000}"/>
    <hyperlink ref="EV45" r:id="rId124" display="https://vlgr-ranepa.ru/konkurs/vlg-local-init/" xr:uid="{00000000-0004-0000-0400-00007C000000}"/>
    <hyperlink ref="CK45" r:id="rId125" xr:uid="{00000000-0004-0000-0400-00007D000000}"/>
    <hyperlink ref="R48" r:id="rId126" xr:uid="{00000000-0004-0000-0400-00007E000000}"/>
    <hyperlink ref="Z48" r:id="rId127" xr:uid="{00000000-0004-0000-0400-00007F000000}"/>
    <hyperlink ref="ES48" r:id="rId128" xr:uid="{00000000-0004-0000-0400-000080000000}"/>
    <hyperlink ref="FC48" r:id="rId129" xr:uid="{00000000-0004-0000-0400-000081000000}"/>
    <hyperlink ref="FF48" r:id="rId130" xr:uid="{00000000-0004-0000-0400-000082000000}"/>
    <hyperlink ref="R49" r:id="rId131" xr:uid="{00000000-0004-0000-0400-000083000000}"/>
    <hyperlink ref="Z49" r:id="rId132" xr:uid="{00000000-0004-0000-0400-000084000000}"/>
    <hyperlink ref="CK49" r:id="rId133" xr:uid="{00000000-0004-0000-0400-000085000000}"/>
    <hyperlink ref="EI49" r:id="rId134" xr:uid="{00000000-0004-0000-0400-000086000000}"/>
    <hyperlink ref="ET49" r:id="rId135" display="https://smovrn.ru/; " xr:uid="{00000000-0004-0000-0400-000087000000}"/>
    <hyperlink ref="EU49" r:id="rId136" xr:uid="{00000000-0004-0000-0400-000088000000}"/>
    <hyperlink ref="FC49" r:id="rId137" display="sovet36@yandex.ru" xr:uid="{00000000-0004-0000-0400-000089000000}"/>
    <hyperlink ref="FF49" r:id="rId138" xr:uid="{00000000-0004-0000-0400-00008A000000}"/>
    <hyperlink ref="R53" r:id="rId139" xr:uid="{00000000-0004-0000-0400-00008B000000}"/>
    <hyperlink ref="CK53" r:id="rId140" xr:uid="{00000000-0004-0000-0400-00008C000000}"/>
    <hyperlink ref="CY53" r:id="rId141" xr:uid="{00000000-0004-0000-0400-00008D000000}"/>
    <hyperlink ref="FC53" r:id="rId142" xr:uid="{00000000-0004-0000-0400-00008E000000}"/>
    <hyperlink ref="ET53" r:id="rId143" xr:uid="{00000000-0004-0000-0400-00008F000000}"/>
    <hyperlink ref="DH53" r:id="rId144" xr:uid="{00000000-0004-0000-0400-000090000000}"/>
    <hyperlink ref="ES53" r:id="rId145" xr:uid="{00000000-0004-0000-0400-000091000000}"/>
    <hyperlink ref="Z53" r:id="rId146" xr:uid="{00000000-0004-0000-0400-000092000000}"/>
    <hyperlink ref="R54" r:id="rId147" xr:uid="{00000000-0004-0000-0400-000093000000}"/>
    <hyperlink ref="ES54" r:id="rId148" xr:uid="{00000000-0004-0000-0400-000094000000}"/>
    <hyperlink ref="CK54" r:id="rId149" xr:uid="{00000000-0004-0000-0400-000095000000}"/>
    <hyperlink ref="R50" r:id="rId150" xr:uid="{00000000-0004-0000-0400-000096000000}"/>
    <hyperlink ref="Z50" r:id="rId151" xr:uid="{00000000-0004-0000-0400-000097000000}"/>
    <hyperlink ref="CK50" r:id="rId152" xr:uid="{00000000-0004-0000-0400-000098000000}"/>
    <hyperlink ref="EW50" r:id="rId153" xr:uid="{00000000-0004-0000-0400-000099000000}"/>
    <hyperlink ref="FC56" r:id="rId154" xr:uid="{00000000-0004-0000-0400-00009A000000}"/>
    <hyperlink ref="ES56" r:id="rId155" xr:uid="{00000000-0004-0000-0400-00009B000000}"/>
    <hyperlink ref="FF56" r:id="rId156" xr:uid="{00000000-0004-0000-0400-00009C000000}"/>
    <hyperlink ref="FC57" r:id="rId157" xr:uid="{00000000-0004-0000-0400-00009D000000}"/>
    <hyperlink ref="CK57" r:id="rId158" xr:uid="{00000000-0004-0000-0400-00009E000000}"/>
    <hyperlink ref="R57" r:id="rId159" xr:uid="{00000000-0004-0000-0400-00009F000000}"/>
    <hyperlink ref="ES57" r:id="rId160" xr:uid="{00000000-0004-0000-0400-0000A0000000}"/>
    <hyperlink ref="FF57" r:id="rId161" xr:uid="{00000000-0004-0000-0400-0000A1000000}"/>
    <hyperlink ref="R72" r:id="rId162" xr:uid="{00000000-0004-0000-0400-0000A2000000}"/>
    <hyperlink ref="FC72" r:id="rId163" xr:uid="{00000000-0004-0000-0400-0000A3000000}"/>
    <hyperlink ref="CK72" r:id="rId164" xr:uid="{00000000-0004-0000-0400-0000A4000000}"/>
    <hyperlink ref="FF72" r:id="rId165" xr:uid="{00000000-0004-0000-0400-0000A5000000}"/>
    <hyperlink ref="ET72" r:id="rId166" display="http://halmgynn.ru/12510-o-razvitii-selskih-territoriy.html; " xr:uid="{00000000-0004-0000-0400-0000A6000000}"/>
    <hyperlink ref="ES72" r:id="rId167" xr:uid="{00000000-0004-0000-0400-0000A7000000}"/>
    <hyperlink ref="R74" r:id="rId168" tooltip="Ссылка на КонсультантПлюс" display="consultantplus://offline/ref=0CA4A7BCEFD1E2499FE25943A0D4E4EDCE0E6FF117DB4A3DB15D9016E1B5071B4D6CCD6E350E35A2E2A63E3D5B0587BE962D359741F09FF45E1F69E85E5943C8L" xr:uid="{00000000-0004-0000-0400-0000A8000000}"/>
    <hyperlink ref="ES74" display="https://admoblkaluga.ru/sub/finan/inciativ.php " xr:uid="{00000000-0004-0000-0400-0000A9000000}"/>
    <hyperlink ref="EU74" r:id="rId169" xr:uid="{00000000-0004-0000-0400-0000AA000000}"/>
    <hyperlink ref="V74" r:id="rId170" xr:uid="{00000000-0004-0000-0400-0000AB000000}"/>
    <hyperlink ref="Z74" r:id="rId171" tooltip="Ссылка на КонсультантПлюс" display="consultantplus://offline/ref=FC965B96D895A16F920797C745A1B2040E1B0C262B8A6C478DAE42B365E0007C99B3F69151BF5EB26C82E38AAAE29A0B01836D4C528ED430601A5AFA188EiDSBF" xr:uid="{00000000-0004-0000-0400-0000AC000000}"/>
    <hyperlink ref="CK74" r:id="rId172" display="https://kalugastat.gks.ru/storage/mediabank/eFvkZPs7/Оценка численности населения на 1 января 2021 года по городским округам и муниципальным районам.pdf" xr:uid="{00000000-0004-0000-0400-0000AD000000}"/>
    <hyperlink ref="CK82" r:id="rId173" xr:uid="{00000000-0004-0000-0400-0000AE000000}"/>
    <hyperlink ref="ES82" r:id="rId174" display="http://old.gov.karelia.ru/Projects/Initiatives/" xr:uid="{00000000-0004-0000-0400-0000AF000000}"/>
    <hyperlink ref="FC82" r:id="rId175" xr:uid="{00000000-0004-0000-0400-0000B0000000}"/>
    <hyperlink ref="Z82" r:id="rId176" display="https://nac.gov.karelia.ru/about/3837/" xr:uid="{00000000-0004-0000-0400-0000B1000000}"/>
    <hyperlink ref="V82" r:id="rId177" xr:uid="{00000000-0004-0000-0400-0000B2000000}"/>
    <hyperlink ref="X82" r:id="rId178" xr:uid="{00000000-0004-0000-0400-0000B3000000}"/>
    <hyperlink ref="FC83" r:id="rId179" xr:uid="{00000000-0004-0000-0400-0000B4000000}"/>
    <hyperlink ref="Z83" r:id="rId180" xr:uid="{00000000-0004-0000-0400-0000B5000000}"/>
    <hyperlink ref="ES83" r:id="rId181" display="http://old.gov.karelia.ru/Projects/Initiatives/" xr:uid="{00000000-0004-0000-0400-0000B6000000}"/>
    <hyperlink ref="EU83" r:id="rId182" xr:uid="{00000000-0004-0000-0400-0000B7000000}"/>
    <hyperlink ref="CK83" r:id="rId183" xr:uid="{00000000-0004-0000-0400-0000B8000000}"/>
    <hyperlink ref="V83" r:id="rId184" xr:uid="{00000000-0004-0000-0400-0000B9000000}"/>
    <hyperlink ref="X83" r:id="rId185" xr:uid="{00000000-0004-0000-0400-0000BA000000}"/>
    <hyperlink ref="Z84" r:id="rId186" xr:uid="{00000000-0004-0000-0400-0000BB000000}"/>
    <hyperlink ref="EU84" r:id="rId187" display="https://nac.gov.karelia.ru/about/3841/150390/" xr:uid="{00000000-0004-0000-0400-0000BC000000}"/>
    <hyperlink ref="FC84" r:id="rId188" xr:uid="{00000000-0004-0000-0400-0000BD000000}"/>
    <hyperlink ref="CK84" r:id="rId189" xr:uid="{00000000-0004-0000-0400-0000BE000000}"/>
    <hyperlink ref="ES84" r:id="rId190" xr:uid="{00000000-0004-0000-0400-0000BF000000}"/>
    <hyperlink ref="V84" r:id="rId191" xr:uid="{00000000-0004-0000-0400-0000C0000000}"/>
    <hyperlink ref="X84" r:id="rId192" xr:uid="{00000000-0004-0000-0400-0000C1000000}"/>
    <hyperlink ref="R85" r:id="rId193" xr:uid="{00000000-0004-0000-0400-0000C2000000}"/>
    <hyperlink ref="V85" r:id="rId194" xr:uid="{00000000-0004-0000-0400-0000C3000000}"/>
    <hyperlink ref="X85" r:id="rId195" xr:uid="{00000000-0004-0000-0400-0000C4000000}"/>
    <hyperlink ref="EU85" r:id="rId196" xr:uid="{00000000-0004-0000-0400-0000C5000000}"/>
    <hyperlink ref="EV85" r:id="rId197" display="https://www.akmrko.ru/citi/iniciativ_budjet/grafik.phphttps://ok.ru/profile/577039161474/statuses/151508371850114" xr:uid="{00000000-0004-0000-0400-0000C6000000}"/>
    <hyperlink ref="CK85" r:id="rId198" xr:uid="{00000000-0004-0000-0400-0000C7000000}"/>
    <hyperlink ref="R86" r:id="rId199" xr:uid="{00000000-0004-0000-0400-0000C8000000}"/>
    <hyperlink ref="CK86" r:id="rId200" xr:uid="{00000000-0004-0000-0400-0000C9000000}"/>
    <hyperlink ref="ES86" r:id="rId201" xr:uid="{00000000-0004-0000-0400-0000CA000000}"/>
    <hyperlink ref="EQ86" r:id="rId202" display="https://www.socialkirov.ru/admin/access_denied.htm?cmd=logout&amp;back=yes&amp;referer=https://www.socialkirov.ru/admin/" xr:uid="{00000000-0004-0000-0400-0000CB000000}"/>
    <hyperlink ref="FC86" r:id="rId203" xr:uid="{00000000-0004-0000-0400-0000CC000000}"/>
    <hyperlink ref="EU86" r:id="rId204" xr:uid="{00000000-0004-0000-0400-0000CD000000}"/>
    <hyperlink ref="Z87" r:id="rId205" xr:uid="{00000000-0004-0000-0400-0000CE000000}"/>
    <hyperlink ref="EU87" r:id="rId206" xr:uid="{00000000-0004-0000-0400-0000CF000000}"/>
    <hyperlink ref="ES87" r:id="rId207" xr:uid="{00000000-0004-0000-0400-0000D0000000}"/>
    <hyperlink ref="EU91" r:id="rId208" xr:uid="{00000000-0004-0000-0400-0000D1000000}"/>
    <hyperlink ref="EW91" r:id="rId209" xr:uid="{00000000-0004-0000-0400-0000D2000000}"/>
    <hyperlink ref="FF91" r:id="rId210" xr:uid="{00000000-0004-0000-0400-0000D3000000}"/>
    <hyperlink ref="CK91" r:id="rId211" xr:uid="{00000000-0004-0000-0400-0000D4000000}"/>
    <hyperlink ref="FC106" r:id="rId212" xr:uid="{00000000-0004-0000-0400-0000D5000000}"/>
    <hyperlink ref="R106" r:id="rId213" tooltip="Ссылка на КонсультантПлюс" display="consultantplus://offline/ref=55AB044EF2AE989F64BAC01863E5C4A9ADFF11BADF275679A20855BC8E46D11C9C7059606921C791BA63221FB7AD46C4F510AAEFFC56605E2760CEN9c9M" xr:uid="{00000000-0004-0000-0400-0000D6000000}"/>
    <hyperlink ref="Z106" r:id="rId214" tooltip="Ссылка на КонсультантПлюс" display="https://login.consultant.ru/link/?req=doc&amp;base=RLAW265&amp;n=102109&amp;dst=100002" xr:uid="{00000000-0004-0000-0400-0000D7000000}"/>
    <hyperlink ref="CK106" r:id="rId215" xr:uid="{00000000-0004-0000-0400-0000D8000000}"/>
    <hyperlink ref="ES106" r:id="rId216" xr:uid="{00000000-0004-0000-0400-0000D9000000}"/>
    <hyperlink ref="FF106" r:id="rId217" xr:uid="{00000000-0004-0000-0400-0000DA000000}"/>
    <hyperlink ref="FC107" r:id="rId218" xr:uid="{00000000-0004-0000-0400-0000DB000000}"/>
    <hyperlink ref="CK107" r:id="rId219" xr:uid="{00000000-0004-0000-0400-0000DC000000}"/>
    <hyperlink ref="R107" r:id="rId220" xr:uid="{00000000-0004-0000-0400-0000DD000000}"/>
    <hyperlink ref="ES107" r:id="rId221" xr:uid="{00000000-0004-0000-0400-0000DE000000}"/>
    <hyperlink ref="BA107" r:id="rId222" xr:uid="{00000000-0004-0000-0400-0000DF000000}"/>
    <hyperlink ref="FC108" r:id="rId223" xr:uid="{00000000-0004-0000-0400-0000E0000000}"/>
    <hyperlink ref="CK108" r:id="rId224" xr:uid="{00000000-0004-0000-0400-0000E1000000}"/>
    <hyperlink ref="R108" r:id="rId225" xr:uid="{00000000-0004-0000-0400-0000E2000000}"/>
    <hyperlink ref="ES108" r:id="rId226" xr:uid="{00000000-0004-0000-0400-0000E3000000}"/>
    <hyperlink ref="BA108" r:id="rId227" xr:uid="{00000000-0004-0000-0400-0000E4000000}"/>
    <hyperlink ref="FC109" r:id="rId228" xr:uid="{00000000-0004-0000-0400-0000E5000000}"/>
    <hyperlink ref="R109" r:id="rId229" xr:uid="{00000000-0004-0000-0400-0000E6000000}"/>
    <hyperlink ref="FF109" r:id="rId230" xr:uid="{00000000-0004-0000-0400-0000E7000000}"/>
    <hyperlink ref="ES109" r:id="rId231" xr:uid="{00000000-0004-0000-0400-0000E8000000}"/>
    <hyperlink ref="CK109" r:id="rId232" xr:uid="{00000000-0004-0000-0400-0000E9000000}"/>
    <hyperlink ref="ES110" r:id="rId233" xr:uid="{00000000-0004-0000-0400-0000EA000000}"/>
    <hyperlink ref="CK110" r:id="rId234" xr:uid="{00000000-0004-0000-0400-0000EB000000}"/>
    <hyperlink ref="FF110" r:id="rId235" xr:uid="{00000000-0004-0000-0400-0000EC000000}"/>
    <hyperlink ref="FC110" r:id="rId236" xr:uid="{00000000-0004-0000-0400-0000ED000000}"/>
    <hyperlink ref="R110" r:id="rId237" xr:uid="{00000000-0004-0000-0400-0000EE000000}"/>
    <hyperlink ref="X110" r:id="rId238" xr:uid="{00000000-0004-0000-0400-0000EF000000}"/>
    <hyperlink ref="FC105" r:id="rId239" xr:uid="{00000000-0004-0000-0400-0000F0000000}"/>
    <hyperlink ref="CK105" r:id="rId240" xr:uid="{00000000-0004-0000-0400-0000F1000000}"/>
    <hyperlink ref="FF105" r:id="rId241" xr:uid="{00000000-0004-0000-0400-0000F2000000}"/>
    <hyperlink ref="R105" r:id="rId242" xr:uid="{00000000-0004-0000-0400-0000F3000000}"/>
    <hyperlink ref="ES105" r:id="rId243" xr:uid="{00000000-0004-0000-0400-0000F4000000}"/>
    <hyperlink ref="Z105" r:id="rId244" xr:uid="{00000000-0004-0000-0400-0000F5000000}"/>
    <hyperlink ref="R158" r:id="rId245" xr:uid="{00000000-0004-0000-0400-0000F6000000}"/>
    <hyperlink ref="V158" r:id="rId246" xr:uid="{00000000-0004-0000-0400-0000F7000000}"/>
    <hyperlink ref="Z158" r:id="rId247" xr:uid="{00000000-0004-0000-0400-0000F8000000}"/>
    <hyperlink ref="BA158" r:id="rId248" xr:uid="{00000000-0004-0000-0400-0000F9000000}"/>
    <hyperlink ref="CK158" r:id="rId249" xr:uid="{00000000-0004-0000-0400-0000FA000000}"/>
    <hyperlink ref="FC158" r:id="rId250" xr:uid="{00000000-0004-0000-0400-0000FB000000}"/>
    <hyperlink ref="ET158" r:id="rId251" display="https://vk.com/ppmi24" xr:uid="{00000000-0004-0000-0400-0000FC000000}"/>
    <hyperlink ref="EQ158" display="www.ppmi24.ru  - системой предусмотрена загрузка информации о проектах-победителях, размещение фотографий результатов  реализации проекта; так же в системе размещена информация об условиях участия в программе, типовые документы, разъяснения по различным в" xr:uid="{00000000-0004-0000-0400-0000FD000000}"/>
    <hyperlink ref="T163" r:id="rId252" xr:uid="{00000000-0004-0000-0400-0000FE000000}"/>
    <hyperlink ref="Z163" r:id="rId253" xr:uid="{00000000-0004-0000-0400-0000FF000000}"/>
    <hyperlink ref="CK163" r:id="rId254" xr:uid="{00000000-0004-0000-0400-000000010000}"/>
    <hyperlink ref="EV163" r:id="rId255" display="https://vk.com/wall516521317_151801; " xr:uid="{00000000-0004-0000-0400-000001010000}"/>
    <hyperlink ref="FC163" r:id="rId256" xr:uid="{00000000-0004-0000-0400-000002010000}"/>
    <hyperlink ref="FF163" r:id="rId257" xr:uid="{00000000-0004-0000-0400-000003010000}"/>
    <hyperlink ref="ET163" r:id="rId258" display="https://adm.rkursk.ru/index.php?id=10&amp;mat_id=108214&amp;page=16" xr:uid="{00000000-0004-0000-0400-000004010000}"/>
    <hyperlink ref="T164" r:id="rId259" xr:uid="{00000000-0004-0000-0400-000005010000}"/>
    <hyperlink ref="V164" r:id="rId260" xr:uid="{00000000-0004-0000-0400-000006010000}"/>
    <hyperlink ref="ES164" r:id="rId261" xr:uid="{00000000-0004-0000-0400-000007010000}"/>
    <hyperlink ref="FC164" r:id="rId262" xr:uid="{00000000-0004-0000-0400-000008010000}"/>
    <hyperlink ref="X164" r:id="rId263" xr:uid="{00000000-0004-0000-0400-000009010000}"/>
    <hyperlink ref="Z164" r:id="rId264" xr:uid="{00000000-0004-0000-0400-00000A010000}"/>
    <hyperlink ref="EU164" r:id="rId265" xr:uid="{00000000-0004-0000-0400-00000B010000}"/>
    <hyperlink ref="CK164" r:id="rId266" xr:uid="{00000000-0004-0000-0400-00000C010000}"/>
    <hyperlink ref="FF164" r:id="rId267" xr:uid="{00000000-0004-0000-0400-00000D010000}"/>
    <hyperlink ref="ET164" r:id="rId268" display="https://vk.com/centr_izuch_grazhdans_initsiativ   " xr:uid="{00000000-0004-0000-0400-00000E010000}"/>
    <hyperlink ref="CH164" r:id="rId269" xr:uid="{00000000-0004-0000-0400-00000F010000}"/>
    <hyperlink ref="CH167" r:id="rId270" xr:uid="{00000000-0004-0000-0400-000010010000}"/>
    <hyperlink ref="CK167" r:id="rId271" xr:uid="{00000000-0004-0000-0400-000011010000}"/>
    <hyperlink ref="FC167" r:id="rId272" xr:uid="{00000000-0004-0000-0400-000012010000}"/>
    <hyperlink ref="R167" r:id="rId273" xr:uid="{00000000-0004-0000-0400-000013010000}"/>
    <hyperlink ref="Z167" r:id="rId274" display="https://msu.lenobl.ru/programmy-i-plany/celevye-programmy/" xr:uid="{00000000-0004-0000-0400-000014010000}"/>
    <hyperlink ref="EW167" r:id="rId275" display="https://lentv24.ru/szt-msu-petrevska.htm" xr:uid="{00000000-0004-0000-0400-000015010000}"/>
    <hyperlink ref="FF167" r:id="rId276" xr:uid="{00000000-0004-0000-0400-000016010000}"/>
    <hyperlink ref="CK168" r:id="rId277" xr:uid="{00000000-0004-0000-0400-000017010000}"/>
    <hyperlink ref="EW168" r:id="rId278" xr:uid="{00000000-0004-0000-0400-000018010000}"/>
    <hyperlink ref="FC168" r:id="rId279" xr:uid="{00000000-0004-0000-0400-000019010000}"/>
    <hyperlink ref="R168" r:id="rId280" xr:uid="{00000000-0004-0000-0400-00001A010000}"/>
    <hyperlink ref="Z168" r:id="rId281" display="https://msu.lenobl.ru/programmy-i-plany/celevye-programmy/" xr:uid="{00000000-0004-0000-0400-00001B010000}"/>
    <hyperlink ref="FF168" r:id="rId282" xr:uid="{00000000-0004-0000-0400-00001C010000}"/>
    <hyperlink ref="T182" r:id="rId283" xr:uid="{00000000-0004-0000-0400-00001D010000}"/>
    <hyperlink ref="V182" r:id="rId284" xr:uid="{00000000-0004-0000-0400-00001E010000}"/>
    <hyperlink ref="Z182" r:id="rId285" display="http://publication.pravo.gov.ru/Document/View/5200201712270003" xr:uid="{00000000-0004-0000-0400-00001F010000}"/>
    <hyperlink ref="CK182" r:id="rId286" xr:uid="{00000000-0004-0000-0400-000020010000}"/>
    <hyperlink ref="ES182" r:id="rId287" xr:uid="{00000000-0004-0000-0400-000021010000}"/>
    <hyperlink ref="FC182" r:id="rId288" xr:uid="{00000000-0004-0000-0400-000022010000}"/>
    <hyperlink ref="FF182" r:id="rId289" xr:uid="{00000000-0004-0000-0400-000023010000}"/>
    <hyperlink ref="R186" r:id="rId290" xr:uid="{00000000-0004-0000-0400-000024010000}"/>
    <hyperlink ref="X186" r:id="rId291" xr:uid="{00000000-0004-0000-0400-000025010000}"/>
    <hyperlink ref="CH186" r:id="rId292" xr:uid="{00000000-0004-0000-0400-000026010000}"/>
    <hyperlink ref="CV186" r:id="rId293" xr:uid="{00000000-0004-0000-0400-000027010000}"/>
    <hyperlink ref="ES186" r:id="rId294" xr:uid="{00000000-0004-0000-0400-000028010000}"/>
    <hyperlink ref="ET186" r:id="rId295" xr:uid="{00000000-0004-0000-0400-000029010000}"/>
    <hyperlink ref="FC186" r:id="rId296" xr:uid="{00000000-0004-0000-0400-00002A010000}"/>
    <hyperlink ref="FF186" r:id="rId297" xr:uid="{00000000-0004-0000-0400-00002B010000}"/>
    <hyperlink ref="EU186" r:id="rId298" xr:uid="{00000000-0004-0000-0400-00002C010000}"/>
    <hyperlink ref="CK186" r:id="rId299" display="https://novgorodstat.gks.ru/storage/mediabank/%D0%A7%D0%B8%D1%81%D0%BB%D0%B5%D0%BD%D0%BD%D0%BE%D1%81%D1%82%D1%8C %D0%BD%D0%B0%D1%81%D0%B5%D0%BB%D0%B5%D0%BD%D0%B8%D1%8F %D0%BD%D0%B0 1.01.2022 %D0%B3%D0%BE%D0%B4%D0%B0.pdf" xr:uid="{00000000-0004-0000-0400-00002D010000}"/>
    <hyperlink ref="R187" r:id="rId300" xr:uid="{00000000-0004-0000-0400-00002E010000}"/>
    <hyperlink ref="X187" r:id="rId301" xr:uid="{00000000-0004-0000-0400-00002F010000}"/>
    <hyperlink ref="Z187" r:id="rId302" xr:uid="{00000000-0004-0000-0400-000030010000}"/>
    <hyperlink ref="BA187" r:id="rId303" xr:uid="{00000000-0004-0000-0400-000031010000}"/>
    <hyperlink ref="CH187" r:id="rId304" xr:uid="{00000000-0004-0000-0400-000032010000}"/>
    <hyperlink ref="FC187" r:id="rId305" xr:uid="{00000000-0004-0000-0400-000033010000}"/>
    <hyperlink ref="FF187" r:id="rId306" xr:uid="{00000000-0004-0000-0400-000034010000}"/>
    <hyperlink ref="ES187" r:id="rId307" xr:uid="{00000000-0004-0000-0400-000035010000}"/>
    <hyperlink ref="ET187" r:id="rId308" xr:uid="{00000000-0004-0000-0400-000036010000}"/>
    <hyperlink ref="EU187" r:id="rId309" xr:uid="{00000000-0004-0000-0400-000037010000}"/>
    <hyperlink ref="CK187" r:id="rId310" display="https://novgorodstat.gks.ru/storage/mediabank/%D0%A7%D0%B8%D1%81%D0%BB%D0%B5%D0%BD%D0%BD%D0%BE%D1%81%D1%82%D1%8C %D0%BD%D0%B0%D1%81%D0%B5%D0%BB%D0%B5%D0%BD%D0%B8%D1%8F %D0%BD%D0%B0 1.01.2022 %D0%B3%D0%BE%D0%B4%D0%B0.pdf" xr:uid="{00000000-0004-0000-0400-000038010000}"/>
    <hyperlink ref="R188" r:id="rId311" xr:uid="{00000000-0004-0000-0400-000039010000}"/>
    <hyperlink ref="X188" r:id="rId312" xr:uid="{00000000-0004-0000-0400-00003A010000}"/>
    <hyperlink ref="Z188" r:id="rId313" xr:uid="{00000000-0004-0000-0400-00003B010000}"/>
    <hyperlink ref="ES188" r:id="rId314" xr:uid="{00000000-0004-0000-0400-00003C010000}"/>
    <hyperlink ref="ET188" r:id="rId315" xr:uid="{00000000-0004-0000-0400-00003D010000}"/>
    <hyperlink ref="EU188" r:id="rId316" xr:uid="{00000000-0004-0000-0400-00003E010000}"/>
    <hyperlink ref="FF188" r:id="rId317" xr:uid="{00000000-0004-0000-0400-00003F010000}"/>
    <hyperlink ref="FC188" r:id="rId318" xr:uid="{00000000-0004-0000-0400-000040010000}"/>
    <hyperlink ref="CK188" r:id="rId319" display="https://novgorodstat.gks.ru/storage/mediabank/%D0%A7%D0%B8%D1%81%D0%BB%D0%B5%D0%BD%D0%BD%D0%BE%D1%81%D1%82%D1%8C %D0%BD%D0%B0%D1%81%D0%B5%D0%BB%D0%B5%D0%BD%D0%B8%D1%8F %D0%BD%D0%B0 1.01.2022 %D0%B3%D0%BE%D0%B4%D0%B0.pdf" xr:uid="{00000000-0004-0000-0400-000041010000}"/>
    <hyperlink ref="FC189" r:id="rId320" xr:uid="{00000000-0004-0000-0400-000042010000}"/>
    <hyperlink ref="FF189" r:id="rId321" xr:uid="{00000000-0004-0000-0400-000043010000}"/>
    <hyperlink ref="CK189" r:id="rId322" display="https://novgorodstat.gks.ru/storage/mediabank/%D0%A7%D0%B8%D1%81%D0%BB%D0%B5%D0%BD%D0%BD%D0%BE%D1%81%D1%82%D1%8C %D0%BD%D0%B0%D1%81%D0%B5%D0%BB%D0%B5%D0%BD%D0%B8%D1%8F %D0%BD%D0%B0 1.01.2022 %D0%B3%D0%BE%D0%B4%D0%B0.pdf" xr:uid="{00000000-0004-0000-0400-000044010000}"/>
    <hyperlink ref="R190" r:id="rId323" xr:uid="{00000000-0004-0000-0400-000045010000}"/>
    <hyperlink ref="ES190" r:id="rId324" xr:uid="{00000000-0004-0000-0400-000046010000}"/>
    <hyperlink ref="ET190" r:id="rId325" xr:uid="{00000000-0004-0000-0400-000047010000}"/>
    <hyperlink ref="EU190" r:id="rId326" xr:uid="{00000000-0004-0000-0400-000048010000}"/>
    <hyperlink ref="FC190" r:id="rId327" xr:uid="{00000000-0004-0000-0400-000049010000}"/>
    <hyperlink ref="FF190" r:id="rId328" xr:uid="{00000000-0004-0000-0400-00004A010000}"/>
    <hyperlink ref="X190" r:id="rId329" xr:uid="{00000000-0004-0000-0400-00004B010000}"/>
    <hyperlink ref="Z190" r:id="rId330" xr:uid="{00000000-0004-0000-0400-00004C010000}"/>
    <hyperlink ref="CK190" r:id="rId331" display="https://novgorodstat.gks.ru/storage/mediabank/%D0%A7%D0%B8%D1%81%D0%BB%D0%B5%D0%BD%D0%BD%D0%BE%D1%81%D1%82%D1%8C %D0%BD%D0%B0%D1%81%D0%B5%D0%BB%D0%B5%D0%BD%D0%B8%D1%8F %D0%BD%D0%B0 1.01.2022 %D0%B3%D0%BE%D0%B4%D0%B0.pdf" xr:uid="{00000000-0004-0000-0400-00004D010000}"/>
    <hyperlink ref="FC191" r:id="rId332" xr:uid="{00000000-0004-0000-0400-00004E010000}"/>
    <hyperlink ref="R191" r:id="rId333" xr:uid="{00000000-0004-0000-0400-00004F010000}"/>
    <hyperlink ref="CK191" r:id="rId334" display="https://novgorodstat.gks.ru/storage/mediabank/%D0%A7%D0%B8%D1%81%D0%BB%D0%B5%D0%BD%D0%BD%D0%BE%D1%81%D1%82%D1%8C %D0%BD%D0%B0%D1%81%D0%B5%D0%BB%D0%B5%D0%BD%D0%B8%D1%8F %D0%BD%D0%B0 1.01.2022 %D0%B3%D0%BE%D0%B4%D0%B0.pdf" xr:uid="{00000000-0004-0000-0400-000050010000}"/>
    <hyperlink ref="FF191" r:id="rId335" xr:uid="{00000000-0004-0000-0400-000051010000}"/>
    <hyperlink ref="Z316" r:id="rId336" display="https://base.garant.ru/8154075/" xr:uid="{00000000-0004-0000-0400-000052010000}"/>
    <hyperlink ref="DH316" r:id="rId337" xr:uid="{00000000-0004-0000-0400-000053010000}"/>
    <hyperlink ref="ES316" r:id="rId338" xr:uid="{00000000-0004-0000-0400-000054010000}"/>
    <hyperlink ref="ET316" r:id="rId339" xr:uid="{00000000-0004-0000-0400-000055010000}"/>
    <hyperlink ref="FC316" r:id="rId340" xr:uid="{00000000-0004-0000-0400-000056010000}"/>
    <hyperlink ref="FF316" r:id="rId341" xr:uid="{00000000-0004-0000-0400-000057010000}"/>
    <hyperlink ref="CK316" r:id="rId342" xr:uid="{00000000-0004-0000-0400-000058010000}"/>
    <hyperlink ref="R395" r:id="rId343" xr:uid="{00000000-0004-0000-0400-000059010000}"/>
    <hyperlink ref="V395" r:id="rId344" xr:uid="{00000000-0004-0000-0400-00005A010000}"/>
    <hyperlink ref="Z395" r:id="rId345" xr:uid="{00000000-0004-0000-0400-00005B010000}"/>
    <hyperlink ref="FC395" r:id="rId346" xr:uid="{00000000-0004-0000-0400-00005C010000}"/>
    <hyperlink ref="CK395" r:id="rId347" xr:uid="{00000000-0004-0000-0400-00005D010000}"/>
    <hyperlink ref="X395" r:id="rId348" xr:uid="{00000000-0004-0000-0400-00005E010000}"/>
    <hyperlink ref="ES395" r:id="rId349" xr:uid="{00000000-0004-0000-0400-00005F010000}"/>
    <hyperlink ref="EQ395" r:id="rId350" xr:uid="{00000000-0004-0000-0400-000060010000}"/>
    <hyperlink ref="ET395" r:id="rId351" display="http://newargun.ru/%d0%be%d1%82%d0%b4%d0%b5%d0%bb-%d1%8d%d0%ba%d0%be%d0%bd%d0%be%d0%bc%d0%b8%d0%ba%d0%b8-%d0%b8-%d0%bf%d1%80%d0%b5%d0%b4%d0%bf%d1%80%d0%b8%d0%bd%d0%b8%d0%bc%d0%b0%d1%82%d0%b5%d0%bb%d1%8c%d1%81%d1%82/" xr:uid="{00000000-0004-0000-0400-000061010000}"/>
    <hyperlink ref="FC396" r:id="rId352" xr:uid="{00000000-0004-0000-0400-000062010000}"/>
    <hyperlink ref="R396" r:id="rId353" display="http://agro.cap.ru/action/activity/" xr:uid="{00000000-0004-0000-0400-000063010000}"/>
    <hyperlink ref="X396" r:id="rId354" xr:uid="{00000000-0004-0000-0400-000064010000}"/>
    <hyperlink ref="CK396" r:id="rId355" xr:uid="{00000000-0004-0000-0400-000065010000}"/>
    <hyperlink ref="ES396" r:id="rId356" xr:uid="{00000000-0004-0000-0400-000066010000}"/>
    <hyperlink ref="ET396" r:id="rId357" xr:uid="{00000000-0004-0000-0400-000067010000}"/>
    <hyperlink ref="FF396" r:id="rId358" display="construc77@cap.ru" xr:uid="{00000000-0004-0000-0400-000068010000}"/>
    <hyperlink ref="T396" r:id="rId359" display="http://www.cap.ru/doc/laws/2021/12/28/ruling-714 _x000a_" xr:uid="{00000000-0004-0000-0400-000069010000}"/>
    <hyperlink ref="V396" r:id="rId360" xr:uid="{00000000-0004-0000-0400-00006A010000}"/>
    <hyperlink ref="R67" r:id="rId361" xr:uid="{00000000-0004-0000-0400-00006B010000}"/>
    <hyperlink ref="V67" r:id="rId362" xr:uid="{00000000-0004-0000-0400-00006C010000}"/>
    <hyperlink ref="CK67" r:id="rId363" xr:uid="{00000000-0004-0000-0400-00006D010000}"/>
    <hyperlink ref="R68" r:id="rId364" xr:uid="{00000000-0004-0000-0400-00006E010000}"/>
    <hyperlink ref="FC68" r:id="rId365" xr:uid="{00000000-0004-0000-0400-00006F010000}"/>
    <hyperlink ref="CK68" r:id="rId366" xr:uid="{00000000-0004-0000-0400-000070010000}"/>
    <hyperlink ref="ES68" r:id="rId367" xr:uid="{00000000-0004-0000-0400-000071010000}"/>
    <hyperlink ref="EU68" r:id="rId368" xr:uid="{00000000-0004-0000-0400-000072010000}"/>
    <hyperlink ref="V68" r:id="rId369" xr:uid="{00000000-0004-0000-0400-000073010000}"/>
    <hyperlink ref="CK69" r:id="rId370" xr:uid="{00000000-0004-0000-0400-000074010000}"/>
    <hyperlink ref="R69" r:id="rId371" xr:uid="{00000000-0004-0000-0400-000075010000}"/>
    <hyperlink ref="FC69" r:id="rId372" xr:uid="{00000000-0004-0000-0400-000076010000}"/>
    <hyperlink ref="V69" r:id="rId373" xr:uid="{00000000-0004-0000-0400-000077010000}"/>
    <hyperlink ref="ES317" r:id="rId374" xr:uid="{00000000-0004-0000-0400-000078010000}"/>
    <hyperlink ref="FF317" r:id="rId375" xr:uid="{00000000-0004-0000-0400-000079010000}"/>
    <hyperlink ref="R424" r:id="rId376" xr:uid="{00000000-0004-0000-0400-00007A010000}"/>
    <hyperlink ref="Z424" r:id="rId377" xr:uid="{00000000-0004-0000-0400-00007B010000}"/>
    <hyperlink ref="CK424" r:id="rId378" xr:uid="{00000000-0004-0000-0400-00007C010000}"/>
    <hyperlink ref="ES424" r:id="rId379" xr:uid="{00000000-0004-0000-0400-00007D010000}"/>
    <hyperlink ref="EU424" r:id="rId380" xr:uid="{00000000-0004-0000-0400-00007E010000}"/>
    <hyperlink ref="ET424" r:id="rId381" xr:uid="{00000000-0004-0000-0400-00007F010000}"/>
    <hyperlink ref="FC424" r:id="rId382" xr:uid="{00000000-0004-0000-0400-000080010000}"/>
    <hyperlink ref="FC323" r:id="rId383" xr:uid="{00000000-0004-0000-0400-000081010000}"/>
    <hyperlink ref="V236" r:id="rId384" xr:uid="{00000000-0004-0000-0400-000082010000}"/>
    <hyperlink ref="ET236" r:id="rId385" display="https://vmeste.permkrai.ru/program/category/6/" xr:uid="{00000000-0004-0000-0400-000083010000}"/>
    <hyperlink ref="FC236" r:id="rId386" xr:uid="{00000000-0004-0000-0400-000084010000}"/>
    <hyperlink ref="FF236" r:id="rId387" xr:uid="{00000000-0004-0000-0400-000085010000}"/>
    <hyperlink ref="EV236" r:id="rId388" location="sel=1:9,1:11" display="https://veved.ru/perm/perm-news/152842-v-prikame-na-kraevoj-konkurs-postupilo-pochti-300-proektov-iniciativnogo-bjudzhetirovanija.html#sel=1:9,1:11" xr:uid="{00000000-0004-0000-0400-000086010000}"/>
    <hyperlink ref="R236" r:id="rId389" xr:uid="{00000000-0004-0000-0400-000087010000}"/>
    <hyperlink ref="ES236" r:id="rId390" xr:uid="{00000000-0004-0000-0400-000088010000}"/>
    <hyperlink ref="EU236" r:id="rId391" xr:uid="{00000000-0004-0000-0400-000089010000}"/>
    <hyperlink ref="BA236" r:id="rId392" xr:uid="{00000000-0004-0000-0400-00008A010000}"/>
    <hyperlink ref="CK236" r:id="rId393" xr:uid="{00000000-0004-0000-0400-00008B010000}"/>
    <hyperlink ref="V237" r:id="rId394" xr:uid="{00000000-0004-0000-0400-00008C010000}"/>
    <hyperlink ref="FC237" r:id="rId395" xr:uid="{00000000-0004-0000-0400-00008D010000}"/>
    <hyperlink ref="FF237" r:id="rId396" xr:uid="{00000000-0004-0000-0400-00008E010000}"/>
    <hyperlink ref="EU237" r:id="rId397" location="sel=1:9,1:11" display="https://veved.ru/perm/perm-news/152842-v-prikame-na-kraevoj-konkurs-postupilo-pochti-300-proektov-iniciativnogo-bjudzhetirovanija.html#sel=1:9,1:11" xr:uid="{00000000-0004-0000-0400-00008F010000}"/>
    <hyperlink ref="R237" r:id="rId398" xr:uid="{00000000-0004-0000-0400-000090010000}"/>
    <hyperlink ref="Z237" r:id="rId399" xr:uid="{00000000-0004-0000-0400-000091010000}"/>
    <hyperlink ref="CK237" r:id="rId400" xr:uid="{00000000-0004-0000-0400-000092010000}"/>
    <hyperlink ref="ET237" r:id="rId401" display="https://vk.com/minter.permkrai " xr:uid="{00000000-0004-0000-0400-000093010000}"/>
    <hyperlink ref="V238" r:id="rId402" xr:uid="{00000000-0004-0000-0400-000094010000}"/>
    <hyperlink ref="FF238" r:id="rId403" xr:uid="{00000000-0004-0000-0400-000095010000}"/>
    <hyperlink ref="ES238" r:id="rId404" xr:uid="{00000000-0004-0000-0400-000096010000}"/>
    <hyperlink ref="CK238" r:id="rId405" xr:uid="{00000000-0004-0000-0400-000097010000}"/>
    <hyperlink ref="FC238" r:id="rId406" xr:uid="{00000000-0004-0000-0400-000098010000}"/>
    <hyperlink ref="R203" r:id="rId407" xr:uid="{00000000-0004-0000-0400-000099010000}"/>
    <hyperlink ref="V203" r:id="rId408" xr:uid="{00000000-0004-0000-0400-00009A010000}"/>
    <hyperlink ref="Z203" r:id="rId409" xr:uid="{00000000-0004-0000-0400-00009B010000}"/>
    <hyperlink ref="CK203" r:id="rId410" xr:uid="{00000000-0004-0000-0400-00009C010000}"/>
    <hyperlink ref="ES203" r:id="rId411" xr:uid="{00000000-0004-0000-0400-00009D010000}"/>
    <hyperlink ref="FC203" r:id="rId412" xr:uid="{00000000-0004-0000-0400-00009E010000}"/>
    <hyperlink ref="FF203" r:id="rId413" xr:uid="{00000000-0004-0000-0400-00009F010000}"/>
    <hyperlink ref="X203" r:id="rId414" xr:uid="{00000000-0004-0000-0400-0000A0010000}"/>
    <hyperlink ref="R198" r:id="rId415" location="1vcq7fd130y" xr:uid="{00000000-0004-0000-0400-0000A1010000}"/>
    <hyperlink ref="CK198" r:id="rId416" xr:uid="{00000000-0004-0000-0400-0000A2010000}"/>
    <hyperlink ref="FF198" r:id="rId417" xr:uid="{00000000-0004-0000-0400-0000A3010000}"/>
    <hyperlink ref="FC198" r:id="rId418" xr:uid="{00000000-0004-0000-0400-0000A4010000}"/>
    <hyperlink ref="FF199" r:id="rId419" xr:uid="{00000000-0004-0000-0400-0000A5010000}"/>
    <hyperlink ref="FC199" r:id="rId420" xr:uid="{00000000-0004-0000-0400-0000A6010000}"/>
    <hyperlink ref="ES199" r:id="rId421" xr:uid="{00000000-0004-0000-0400-0000A7010000}"/>
    <hyperlink ref="ET199" r:id="rId422" xr:uid="{00000000-0004-0000-0400-0000A8010000}"/>
    <hyperlink ref="EU199" r:id="rId423" display="https://vk.com/kipomsk" xr:uid="{00000000-0004-0000-0400-0000A9010000}"/>
    <hyperlink ref="R199" r:id="rId424" location="7YPve2TBD185Lf4Q" xr:uid="{00000000-0004-0000-0400-0000AA010000}"/>
    <hyperlink ref="CK199" r:id="rId425" xr:uid="{00000000-0004-0000-0400-0000AB010000}"/>
    <hyperlink ref="CK200" r:id="rId426" xr:uid="{00000000-0004-0000-0400-0000AC010000}"/>
    <hyperlink ref="FF200" r:id="rId427" xr:uid="{00000000-0004-0000-0400-0000AD010000}"/>
    <hyperlink ref="R200" r:id="rId428" tooltip="Ссылка на КонсультантПлюс" display="https://login.consultant.ru/link/?req=doc&amp;base=RLAW148&amp;n=177692&amp;dst=1000000001&amp;date=08.04.2022" xr:uid="{00000000-0004-0000-0400-0000AE010000}"/>
    <hyperlink ref="FC200" r:id="rId429" xr:uid="{00000000-0004-0000-0400-0000AF010000}"/>
    <hyperlink ref="FF297" r:id="rId430" xr:uid="{00000000-0004-0000-0400-0000B0010000}"/>
    <hyperlink ref="R252" r:id="rId431" xr:uid="{00000000-0004-0000-0400-0000B1010000}"/>
    <hyperlink ref="T252" r:id="rId432" tooltip="Ссылка на КонсультантПлюс" display="consultantplus://offline/ref=6FA3A61269C6EAF942065874CB496834CFC845C6DD8394EE4F3425743223479D5D5E3F40C71B63740395017BE5604BFEA32892B6D971D829E4681675oFC4J" xr:uid="{00000000-0004-0000-0400-0000B2010000}"/>
    <hyperlink ref="FC252" r:id="rId433" xr:uid="{00000000-0004-0000-0400-0000B3010000}"/>
    <hyperlink ref="R286" r:id="rId434" xr:uid="{00000000-0004-0000-0400-0000B4010000}"/>
    <hyperlink ref="CK286" r:id="rId435" xr:uid="{00000000-0004-0000-0400-0000B5010000}"/>
    <hyperlink ref="FC286" r:id="rId436" xr:uid="{00000000-0004-0000-0400-0000B6010000}"/>
    <hyperlink ref="R287" r:id="rId437" xr:uid="{00000000-0004-0000-0400-0000B7010000}"/>
    <hyperlink ref="FC287" r:id="rId438" xr:uid="{00000000-0004-0000-0400-0000B8010000}"/>
    <hyperlink ref="R288" r:id="rId439" xr:uid="{00000000-0004-0000-0400-0000B9010000}"/>
    <hyperlink ref="CK288" r:id="rId440" xr:uid="{00000000-0004-0000-0400-0000BA010000}"/>
    <hyperlink ref="ES288" r:id="rId441" xr:uid="{00000000-0004-0000-0400-0000BB010000}"/>
    <hyperlink ref="R179" r:id="rId442" location="25og239zvnb" xr:uid="{00000000-0004-0000-0400-0000BC010000}"/>
    <hyperlink ref="FC179" r:id="rId443" xr:uid="{00000000-0004-0000-0400-0000BD010000}"/>
    <hyperlink ref="FF179" r:id="rId444" xr:uid="{00000000-0004-0000-0400-0000BE010000}"/>
    <hyperlink ref="V179" r:id="rId445" location="2i5rxv5zruk" xr:uid="{00000000-0004-0000-0400-0000BF010000}"/>
    <hyperlink ref="FC294" r:id="rId446" xr:uid="{00000000-0004-0000-0400-0000C0010000}"/>
    <hyperlink ref="ES294" r:id="rId447" xr:uid="{00000000-0004-0000-0400-0000C1010000}"/>
    <hyperlink ref="FF294" r:id="rId448" xr:uid="{00000000-0004-0000-0400-0000C2010000}"/>
    <hyperlink ref="R398" r:id="rId449" display="http://xn--80atapud1a.xn--p1ai/documents/gosudarstvennye-programmy-chukotskogo-ao/" xr:uid="{00000000-0004-0000-0400-0000C3010000}"/>
    <hyperlink ref="X398" r:id="rId450" display="http://xn--80atapud1a.xn--p1ai/documents/gosudarstvennye-programmy-chukotskogo-ao/" xr:uid="{00000000-0004-0000-0400-0000C4010000}"/>
    <hyperlink ref="CK398" r:id="rId451" display="https://habstat.gks.ru/folder/27977" xr:uid="{00000000-0004-0000-0400-0000C5010000}"/>
    <hyperlink ref="ES398" r:id="rId452" display="http://xn--80atapud1a.xn--p1ai/ekonomika/initsiativnoe-byudzhetirovanie/" xr:uid="{00000000-0004-0000-0400-0000C6010000}"/>
    <hyperlink ref="ET398" r:id="rId453" display="http://xn--80atapud1a.xn--p1ai/ekonomika/initsiativnoe-byudzhetirovanie/" xr:uid="{00000000-0004-0000-0400-0000C7010000}"/>
    <hyperlink ref="FC398" r:id="rId454" display="mailto:A.Zubova@depfin.chukotka-gov.ru" xr:uid="{00000000-0004-0000-0400-0000C8010000}"/>
    <hyperlink ref="FF398" r:id="rId455" display="mailto:A.Zubova@depfin.chukotka-gov.ru" xr:uid="{00000000-0004-0000-0400-0000C9010000}"/>
    <hyperlink ref="T393" r:id="rId456" xr:uid="{00000000-0004-0000-0400-0000CA010000}"/>
    <hyperlink ref="V393" r:id="rId457" xr:uid="{00000000-0004-0000-0400-0000CB010000}"/>
    <hyperlink ref="Z393" r:id="rId458" xr:uid="{00000000-0004-0000-0400-0000CC010000}"/>
    <hyperlink ref="CK393" r:id="rId459" xr:uid="{00000000-0004-0000-0400-0000CD010000}"/>
    <hyperlink ref="ET393" r:id="rId460" xr:uid="{00000000-0004-0000-0400-0000CE010000}"/>
    <hyperlink ref="FC393" r:id="rId461" xr:uid="{00000000-0004-0000-0400-0000CF010000}"/>
    <hyperlink ref="FF393" r:id="rId462" xr:uid="{00000000-0004-0000-0400-0000D0010000}"/>
    <hyperlink ref="R73" r:id="rId463" xr:uid="{00000000-0004-0000-0400-0000D1010000}"/>
    <hyperlink ref="Z73" r:id="rId464" xr:uid="{00000000-0004-0000-0400-0000D2010000}"/>
    <hyperlink ref="CK73" r:id="rId465" xr:uid="{00000000-0004-0000-0400-0000D3010000}"/>
    <hyperlink ref="ES73" r:id="rId466" xr:uid="{00000000-0004-0000-0400-0000D4010000}"/>
    <hyperlink ref="ET73" r:id="rId467" xr:uid="{00000000-0004-0000-0400-0000D5010000}"/>
    <hyperlink ref="FC73" r:id="rId468" xr:uid="{00000000-0004-0000-0400-0000D6010000}"/>
    <hyperlink ref="CH73" r:id="rId469" xr:uid="{00000000-0004-0000-0400-0000D7010000}"/>
    <hyperlink ref="FC296" r:id="rId470" xr:uid="{00000000-0004-0000-0400-0000D8010000}"/>
    <hyperlink ref="FF296" r:id="rId471" xr:uid="{00000000-0004-0000-0400-0000D9010000}"/>
    <hyperlink ref="R312" r:id="rId472" xr:uid="{00000000-0004-0000-0400-0000DA010000}"/>
    <hyperlink ref="CK312" r:id="rId473" xr:uid="{00000000-0004-0000-0400-0000DB010000}"/>
    <hyperlink ref="ES312" r:id="rId474" xr:uid="{00000000-0004-0000-0400-0000DC010000}"/>
    <hyperlink ref="FC312" r:id="rId475" xr:uid="{00000000-0004-0000-0400-0000DD010000}"/>
    <hyperlink ref="R313" r:id="rId476" xr:uid="{00000000-0004-0000-0400-0000DE010000}"/>
    <hyperlink ref="CK313" r:id="rId477" display="https://tmb.gks.ru/storage/mediabank/chis22-21s.pdf" xr:uid="{00000000-0004-0000-0400-0000DF010000}"/>
    <hyperlink ref="ES313" r:id="rId478" display="https://agro.tmbreg.ru/inv.html" xr:uid="{00000000-0004-0000-0400-0000E0010000}"/>
    <hyperlink ref="FC313" r:id="rId479" display="mailto:ksv@agro.tambov.gov.ru" xr:uid="{00000000-0004-0000-0400-0000E1010000}"/>
    <hyperlink ref="CH314" r:id="rId480" xr:uid="{00000000-0004-0000-0400-0000E2010000}"/>
    <hyperlink ref="CK314" r:id="rId481" xr:uid="{00000000-0004-0000-0400-0000E3010000}"/>
    <hyperlink ref="ET314" r:id="rId482" xr:uid="{00000000-0004-0000-0400-0000E4010000}"/>
    <hyperlink ref="EU314" r:id="rId483" xr:uid="{00000000-0004-0000-0400-0000E5010000}"/>
    <hyperlink ref="EV314" r:id="rId484" xr:uid="{00000000-0004-0000-0400-0000E6010000}"/>
    <hyperlink ref="FD314" r:id="rId485" display="mailto:mdv@omsu.tambov.gov.ru" xr:uid="{00000000-0004-0000-0400-0000E7010000}"/>
    <hyperlink ref="FC321" r:id="rId486" xr:uid="{00000000-0004-0000-0400-0000E8010000}"/>
    <hyperlink ref="EU321" r:id="rId487" xr:uid="{00000000-0004-0000-0400-0000E9010000}"/>
    <hyperlink ref="ES321" r:id="rId488" xr:uid="{00000000-0004-0000-0400-0000EA010000}"/>
    <hyperlink ref="Z321" r:id="rId489" xr:uid="{00000000-0004-0000-0400-0000EB010000}"/>
    <hyperlink ref="R321" r:id="rId490" xr:uid="{00000000-0004-0000-0400-0000EC010000}"/>
    <hyperlink ref="Y249" r:id="rId491" display="https://pravo.donland.ru/doc/view/id/%D0%9E%D0%B1%D0%BB%D0%B0%D1%81%D1%82%D0%BD%D0%BE%D0%B9+%D0%B7%D0%B0%D0%BA%D0%BE%D0%BD_418-%D0%97%D0%A1_21122020_24303/" xr:uid="{00000000-0004-0000-0400-0000ED010000}"/>
    <hyperlink ref="Z249" r:id="rId492" display="https://pravo.donland.ru/doc/view/id/%D0%9E%D0%B1%D0%BB%D0%B0%D1%81%D1%82%D0%BD%D0%BE%D0%B9+%D0%B7%D0%B0%D0%BA%D0%BE%D0%BD_418-%D0%97%D0%A1_21122020_24303/" xr:uid="{00000000-0004-0000-0400-0000EE010000}"/>
    <hyperlink ref="ES249" r:id="rId493" display="http://vmeste161.ru/" xr:uid="{00000000-0004-0000-0400-0000EF010000}"/>
    <hyperlink ref="ET249" r:id="rId494" xr:uid="{00000000-0004-0000-0400-0000F0010000}"/>
    <hyperlink ref="FC249" r:id="rId495" display="mailto:Sivak_DS@donland.ru" xr:uid="{00000000-0004-0000-0400-0000F1010000}"/>
    <hyperlink ref="R325" r:id="rId496" xr:uid="{00000000-0004-0000-0400-0000F2010000}"/>
    <hyperlink ref="CK325" r:id="rId497" xr:uid="{00000000-0004-0000-0400-0000F3010000}"/>
    <hyperlink ref="FC325" r:id="rId498" xr:uid="{00000000-0004-0000-0400-0000F4010000}"/>
    <hyperlink ref="R326" r:id="rId499" xr:uid="{00000000-0004-0000-0400-0000F5010000}"/>
    <hyperlink ref="CK326" r:id="rId500" xr:uid="{00000000-0004-0000-0400-0000F6010000}"/>
    <hyperlink ref="ES326" r:id="rId501" xr:uid="{00000000-0004-0000-0400-0000F7010000}"/>
    <hyperlink ref="ET326" r:id="rId502" xr:uid="{00000000-0004-0000-0400-0000F8010000}"/>
    <hyperlink ref="EU326" r:id="rId503" xr:uid="{00000000-0004-0000-0400-0000F9010000}"/>
    <hyperlink ref="EV326" r:id="rId504" xr:uid="{00000000-0004-0000-0400-0000FA010000}"/>
    <hyperlink ref="FC326" r:id="rId505" xr:uid="{00000000-0004-0000-0400-0000FB010000}"/>
    <hyperlink ref="Z364" r:id="rId506" xr:uid="{00000000-0004-0000-0400-0000FC010000}"/>
    <hyperlink ref="CK364" r:id="rId507" xr:uid="{00000000-0004-0000-0400-0000FD010000}"/>
    <hyperlink ref="ET364" r:id="rId508" display="https://instagram.com/guvp_khabkrai, " xr:uid="{00000000-0004-0000-0400-0000FE010000}"/>
    <hyperlink ref="EU364" r:id="rId509" xr:uid="{00000000-0004-0000-0400-0000FF010000}"/>
    <hyperlink ref="FC364" r:id="rId510" xr:uid="{00000000-0004-0000-0400-000000020000}"/>
    <hyperlink ref="R339" r:id="rId511" xr:uid="{00000000-0004-0000-0400-000001020000}"/>
    <hyperlink ref="T339" r:id="rId512" xr:uid="{00000000-0004-0000-0400-000002020000}"/>
    <hyperlink ref="CH339" r:id="rId513" xr:uid="{00000000-0004-0000-0400-000003020000}"/>
    <hyperlink ref="FC339" r:id="rId514" xr:uid="{00000000-0004-0000-0400-000004020000}"/>
    <hyperlink ref="EU339" r:id="rId515" xr:uid="{00000000-0004-0000-0400-000005020000}"/>
    <hyperlink ref="ET339" r:id="rId516" display="http://ufo.ulntc.ru/index.php?mgf=ppmi" xr:uid="{00000000-0004-0000-0400-000006020000}"/>
    <hyperlink ref="FF339" r:id="rId517" xr:uid="{00000000-0004-0000-0400-000007020000}"/>
    <hyperlink ref="CK339" r:id="rId518" xr:uid="{00000000-0004-0000-0400-000008020000}"/>
    <hyperlink ref="X339" r:id="rId519" xr:uid="{00000000-0004-0000-0400-000009020000}"/>
    <hyperlink ref="Z339" r:id="rId520" display="https://docs.cntd.ru/document/463710828" xr:uid="{00000000-0004-0000-0400-00000A020000}"/>
    <hyperlink ref="R340" r:id="rId521" xr:uid="{00000000-0004-0000-0400-00000B020000}"/>
    <hyperlink ref="BA340" r:id="rId522" xr:uid="{00000000-0004-0000-0400-00000C020000}"/>
    <hyperlink ref="CH340" r:id="rId523" xr:uid="{00000000-0004-0000-0400-00000D020000}"/>
    <hyperlink ref="CK340" r:id="rId524" xr:uid="{00000000-0004-0000-0400-00000E020000}"/>
    <hyperlink ref="FC340" r:id="rId525" xr:uid="{00000000-0004-0000-0400-00000F020000}"/>
    <hyperlink ref="FF340" r:id="rId526" xr:uid="{00000000-0004-0000-0400-000010020000}"/>
    <hyperlink ref="CK341" display="https://docs.yandex.ru/docs/view?url=ya-browser%3A%2F%2F4DT1uXEPRrJRXlUFoewruOdrNjK0nEAoqOJipLCWNozzl2eSxZ36RMVSAuvGdUVa3hBKfowup5BMLZxwBbhPyA26TjP_B5Nce2OVnSPNVWg7C0wPz3f_yP0ROLBueDsoojdSJU8DvPKP0krc2kntRQ%3D%3D%3Fsign%3DNmAXnITFp7qL77Bz-_PeadXzkIonTh_lp" xr:uid="{00000000-0004-0000-0400-000011020000}"/>
    <hyperlink ref="R341" r:id="rId527" location="Uo0Ih0TtCOYHGpCA" xr:uid="{00000000-0004-0000-0400-000012020000}"/>
    <hyperlink ref="DQ341" r:id="rId528" xr:uid="{00000000-0004-0000-0400-000013020000}"/>
    <hyperlink ref="ET341" r:id="rId529" display="https://ulgov.ru/news/regional/2020.12.04/58446/" xr:uid="{00000000-0004-0000-0400-000014020000}"/>
    <hyperlink ref="EU341" r:id="rId530" xr:uid="{00000000-0004-0000-0400-000015020000}"/>
    <hyperlink ref="FC341" r:id="rId531" xr:uid="{00000000-0004-0000-0400-000016020000}"/>
    <hyperlink ref="EW341" r:id="rId532" xr:uid="{00000000-0004-0000-0400-000017020000}"/>
    <hyperlink ref="FF341" r:id="rId533" xr:uid="{00000000-0004-0000-0400-000018020000}"/>
    <hyperlink ref="V322" r:id="rId534" xr:uid="{00000000-0004-0000-0400-000019020000}"/>
    <hyperlink ref="DH322" r:id="rId535" xr:uid="{00000000-0004-0000-0400-00001A020000}"/>
    <hyperlink ref="ES322" r:id="rId536" xr:uid="{00000000-0004-0000-0400-00001B020000}"/>
    <hyperlink ref="EU322" r:id="rId537" xr:uid="{00000000-0004-0000-0400-00001C020000}"/>
    <hyperlink ref="Z322" r:id="rId538" display="https://docs.cntd.ru/document/574631687" xr:uid="{00000000-0004-0000-0400-00001D020000}"/>
    <hyperlink ref="CK322" r:id="rId539" xr:uid="{00000000-0004-0000-0400-00001E020000}"/>
    <hyperlink ref="ET322" r:id="rId540" xr:uid="{00000000-0004-0000-0400-00001F020000}"/>
    <hyperlink ref="FC322" r:id="rId541" xr:uid="{00000000-0004-0000-0400-000020020000}"/>
    <hyperlink ref="R376" r:id="rId542" xr:uid="{00000000-0004-0000-0400-000021020000}"/>
    <hyperlink ref="FC376" r:id="rId543" xr:uid="{00000000-0004-0000-0400-000022020000}"/>
    <hyperlink ref="CK377" r:id="rId544" xr:uid="{00000000-0004-0000-0400-000023020000}"/>
    <hyperlink ref="DQ377" r:id="rId545" xr:uid="{00000000-0004-0000-0400-000024020000}"/>
    <hyperlink ref="X181" r:id="rId546" xr:uid="{00000000-0004-0000-0400-000025020000}"/>
    <hyperlink ref="CK181" r:id="rId547" xr:uid="{00000000-0004-0000-0400-000026020000}"/>
    <hyperlink ref="ES181" r:id="rId548" xr:uid="{00000000-0004-0000-0400-000027020000}"/>
    <hyperlink ref="EW181" r:id="rId549" xr:uid="{00000000-0004-0000-0400-000028020000}"/>
    <hyperlink ref="FC181" r:id="rId550" xr:uid="{00000000-0004-0000-0400-000029020000}"/>
    <hyperlink ref="FF181" r:id="rId551" xr:uid="{00000000-0004-0000-0400-00002A020000}"/>
    <hyperlink ref="R197" r:id="rId552" xr:uid="{00000000-0004-0000-0400-00002B020000}"/>
    <hyperlink ref="ES197" r:id="rId553" xr:uid="{00000000-0004-0000-0400-00002C020000}"/>
    <hyperlink ref="FC197" r:id="rId554" xr:uid="{00000000-0004-0000-0400-00002D020000}"/>
    <hyperlink ref="FC254" r:id="rId555" xr:uid="{00000000-0004-0000-0400-00002E020000}"/>
    <hyperlink ref="R329" r:id="rId556" xr:uid="{00000000-0004-0000-0400-00002F020000}"/>
    <hyperlink ref="Z329" r:id="rId557" xr:uid="{00000000-0004-0000-0400-000030020000}"/>
    <hyperlink ref="BA329" r:id="rId558" xr:uid="{00000000-0004-0000-0400-000031020000}"/>
    <hyperlink ref="ET329" r:id="rId559" xr:uid="{00000000-0004-0000-0400-000032020000}"/>
    <hyperlink ref="CK329" r:id="rId560" xr:uid="{00000000-0004-0000-0400-000033020000}"/>
    <hyperlink ref="R330" r:id="rId561" display="http://www.udmurt.ru/regulatory/index.php?typeid=All&amp;regnum=79&amp;sdate=06.03.2019&amp;edate=&amp;sdatepub=&amp;edatepub=&amp;q=&amp;doccnt=&amp;page=2&amp;doccnt=" xr:uid="{00000000-0004-0000-0400-000034020000}"/>
    <hyperlink ref="Z330" r:id="rId562" display="http://www.udmurt.ru/regulatory/index.php?typeid=31183294&amp;regnum=196&amp;sdate=21.05.2019&amp;edate=&amp;sdatepub=&amp;edatepub=&amp;q=&amp;doccnt=" xr:uid="{00000000-0004-0000-0400-000035020000}"/>
    <hyperlink ref="CK330" r:id="rId563" xr:uid="{00000000-0004-0000-0400-000036020000}"/>
    <hyperlink ref="ET330" r:id="rId564" xr:uid="{00000000-0004-0000-0400-000037020000}"/>
    <hyperlink ref="ES46" r:id="rId565" xr:uid="{00000000-0004-0000-0400-000038020000}"/>
    <hyperlink ref="FC46" r:id="rId566" xr:uid="{00000000-0004-0000-0400-000039020000}"/>
    <hyperlink ref="EV46" r:id="rId567" display="https://вести35.рф/video/2022/03/24/itogi_realizacii_proekta_narodnyy_byudzhet_za_2021_god_podveli_v_vologde_x000a__x000a_" xr:uid="{00000000-0004-0000-0400-00003A020000}"/>
    <hyperlink ref="ET46" r:id="rId568" xr:uid="{00000000-0004-0000-0400-00003B020000}"/>
    <hyperlink ref="R46" r:id="rId569" xr:uid="{00000000-0004-0000-0400-00003C020000}"/>
    <hyperlink ref="CH46" r:id="rId570" xr:uid="{00000000-0004-0000-0400-00003D020000}"/>
    <hyperlink ref="CK46" r:id="rId571" xr:uid="{00000000-0004-0000-0400-00003E020000}"/>
    <hyperlink ref="R276" r:id="rId572" xr:uid="{00000000-0004-0000-0400-00003F020000}"/>
    <hyperlink ref="CK276" r:id="rId573" xr:uid="{00000000-0004-0000-0400-000040020000}"/>
    <hyperlink ref="FF276" r:id="rId574" xr:uid="{00000000-0004-0000-0400-000041020000}"/>
    <hyperlink ref="EU276" r:id="rId575" xr:uid="{00000000-0004-0000-0400-000042020000}"/>
    <hyperlink ref="FC276" r:id="rId576" xr:uid="{00000000-0004-0000-0400-000043020000}"/>
    <hyperlink ref="R277" r:id="rId577" xr:uid="{00000000-0004-0000-0400-000044020000}"/>
    <hyperlink ref="Z277" r:id="rId578" xr:uid="{00000000-0004-0000-0400-000045020000}"/>
    <hyperlink ref="EL277" r:id="rId579" xr:uid="{00000000-0004-0000-0400-000046020000}"/>
    <hyperlink ref="ES277" r:id="rId580" xr:uid="{00000000-0004-0000-0400-000047020000}"/>
    <hyperlink ref="ET277" r:id="rId581" xr:uid="{00000000-0004-0000-0400-000048020000}"/>
    <hyperlink ref="FC277" r:id="rId582" xr:uid="{00000000-0004-0000-0400-000049020000}"/>
    <hyperlink ref="FF277" r:id="rId583" xr:uid="{00000000-0004-0000-0400-00004A020000}"/>
    <hyperlink ref="DN277" r:id="rId584" display="https://disk.yandex.ru/d/heO_j-kXNiicsg" xr:uid="{00000000-0004-0000-0400-00004B020000}"/>
    <hyperlink ref="ER277" r:id="rId585" display="https://school.tvoybudget.spb.ru/" xr:uid="{00000000-0004-0000-0400-00004C020000}"/>
    <hyperlink ref="EU278" r:id="rId586" display="https://drive.google.com/drive/folders/1YvEmAsUXFub9rTIDNsoYmn_z6qsVxIMl" xr:uid="{00000000-0004-0000-0400-00004D020000}"/>
    <hyperlink ref="DN278" r:id="rId587" xr:uid="{00000000-0004-0000-0400-00004E020000}"/>
    <hyperlink ref="ES278" r:id="rId588" xr:uid="{00000000-0004-0000-0400-00004F020000}"/>
    <hyperlink ref="Z278" r:id="rId589" display="https://spbddtl.ru/files/polozhenie-o-konkurse-tvoj-shkolnyj-byudzhet.pdf" xr:uid="{00000000-0004-0000-0400-000050020000}"/>
    <hyperlink ref="ET278" r:id="rId590" xr:uid="{00000000-0004-0000-0400-000051020000}"/>
    <hyperlink ref="CK278" r:id="rId591" xr:uid="{00000000-0004-0000-0400-000052020000}"/>
    <hyperlink ref="CH279" r:id="rId592" xr:uid="{00000000-0004-0000-0400-000053020000}"/>
    <hyperlink ref="FC279" r:id="rId593" xr:uid="{00000000-0004-0000-0400-000054020000}"/>
    <hyperlink ref="T283" r:id="rId594" xr:uid="{00000000-0004-0000-0400-000055020000}"/>
    <hyperlink ref="CK283" r:id="rId595" xr:uid="{00000000-0004-0000-0400-000056020000}"/>
    <hyperlink ref="ES283" r:id="rId596" xr:uid="{00000000-0004-0000-0400-000057020000}"/>
    <hyperlink ref="EU283" r:id="rId597" xr:uid="{00000000-0004-0000-0400-000058020000}"/>
    <hyperlink ref="EW283" r:id="rId598" xr:uid="{00000000-0004-0000-0400-000059020000}"/>
    <hyperlink ref="R170" r:id="rId599" xr:uid="{00000000-0004-0000-0400-00005A020000}"/>
    <hyperlink ref="CK170" r:id="rId600" xr:uid="{00000000-0004-0000-0400-00005B020000}"/>
    <hyperlink ref="FC170" r:id="rId601" xr:uid="{00000000-0004-0000-0400-00005C020000}"/>
    <hyperlink ref="FF170" r:id="rId602" xr:uid="{00000000-0004-0000-0400-00005D020000}"/>
    <hyperlink ref="R318" r:id="rId603" xr:uid="{00000000-0004-0000-0400-00005E020000}"/>
    <hyperlink ref="T318" r:id="rId604" xr:uid="{00000000-0004-0000-0400-00005F020000}"/>
    <hyperlink ref="CK318" r:id="rId605" xr:uid="{00000000-0004-0000-0400-000060020000}"/>
    <hyperlink ref="FC318" r:id="rId606" xr:uid="{00000000-0004-0000-0400-000061020000}"/>
    <hyperlink ref="FC365" r:id="rId607" xr:uid="{00000000-0004-0000-0400-000062020000}"/>
    <hyperlink ref="R365" r:id="rId608" xr:uid="{00000000-0004-0000-0400-000063020000}"/>
    <hyperlink ref="CK365" r:id="rId609" xr:uid="{00000000-0004-0000-0400-000064020000}"/>
    <hyperlink ref="EU365" r:id="rId610" xr:uid="{00000000-0004-0000-0400-000065020000}"/>
    <hyperlink ref="R366" r:id="rId611" xr:uid="{00000000-0004-0000-0400-000066020000}"/>
    <hyperlink ref="ES366" r:id="rId612" xr:uid="{00000000-0004-0000-0400-000067020000}"/>
    <hyperlink ref="CK366" r:id="rId613" xr:uid="{00000000-0004-0000-0400-000068020000}"/>
    <hyperlink ref="R13" r:id="rId614" xr:uid="{00000000-0004-0000-0400-000069020000}"/>
    <hyperlink ref="Z13" r:id="rId615" xr:uid="{00000000-0004-0000-0400-00006A020000}"/>
    <hyperlink ref="ET13" r:id="rId616" xr:uid="{00000000-0004-0000-0400-00006B020000}"/>
    <hyperlink ref="FC13" r:id="rId617" xr:uid="{00000000-0004-0000-0400-00006C020000}"/>
    <hyperlink ref="FF13" r:id="rId618" xr:uid="{00000000-0004-0000-0400-00006D020000}"/>
    <hyperlink ref="ET248" r:id="rId619" xr:uid="{00000000-0004-0000-0400-00006E020000}"/>
    <hyperlink ref="R248" r:id="rId620" xr:uid="{00000000-0004-0000-0400-00006F020000}"/>
    <hyperlink ref="CK248" r:id="rId621" xr:uid="{00000000-0004-0000-0400-000070020000}"/>
    <hyperlink ref="FF248" r:id="rId622" xr:uid="{00000000-0004-0000-0400-000071020000}"/>
    <hyperlink ref="FC248" r:id="rId623" xr:uid="{00000000-0004-0000-0400-000072020000}"/>
    <hyperlink ref="R315" r:id="rId624" xr:uid="{00000000-0004-0000-0400-000073020000}"/>
    <hyperlink ref="CK315" r:id="rId625" xr:uid="{00000000-0004-0000-0400-000074020000}"/>
    <hyperlink ref="ES315" r:id="rId626" xr:uid="{00000000-0004-0000-0400-000075020000}"/>
    <hyperlink ref="FC315" r:id="rId627" xr:uid="{00000000-0004-0000-0400-000076020000}"/>
    <hyperlink ref="CK253" r:id="rId628" display="https://ryazan.gks.ru/storage/mediabank/FlJu7WkS/%D0%9D%D0%B0%D1%81%D0%B5%D0%BB%D0%B5%D0%BD%D0%B8 %D0%A0%D1%8F%D0%B7 %D0%BE%D0%B1%D0%BB %D0%BD%D0%B0 01 01 2021.pdf" xr:uid="{00000000-0004-0000-0400-000077020000}"/>
    <hyperlink ref="ES253" r:id="rId629" xr:uid="{00000000-0004-0000-0400-000078020000}"/>
    <hyperlink ref="FC253" r:id="rId630" xr:uid="{00000000-0004-0000-0400-000079020000}"/>
    <hyperlink ref="ET253" r:id="rId631" xr:uid="{00000000-0004-0000-0400-00007A020000}"/>
    <hyperlink ref="EW253" r:id="rId632" xr:uid="{00000000-0004-0000-0400-00007B020000}"/>
    <hyperlink ref="Z253" r:id="rId633" xr:uid="{00000000-0004-0000-0400-00007C020000}"/>
    <hyperlink ref="R231" r:id="rId634" xr:uid="{00000000-0004-0000-0400-00007D020000}"/>
    <hyperlink ref="CK231" r:id="rId635" xr:uid="{00000000-0004-0000-0400-00007E020000}"/>
    <hyperlink ref="FC231" r:id="rId636" xr:uid="{00000000-0004-0000-0400-00007F020000}"/>
    <hyperlink ref="FF231" r:id="rId637" xr:uid="{00000000-0004-0000-0400-000080020000}"/>
    <hyperlink ref="Z232" r:id="rId638" xr:uid="{00000000-0004-0000-0400-000081020000}"/>
    <hyperlink ref="CK232" r:id="rId639" xr:uid="{00000000-0004-0000-0400-000082020000}"/>
    <hyperlink ref="ES232" r:id="rId640" xr:uid="{00000000-0004-0000-0400-000083020000}"/>
    <hyperlink ref="ET232" r:id="rId641" xr:uid="{00000000-0004-0000-0400-000084020000}"/>
    <hyperlink ref="R233" r:id="rId642" xr:uid="{00000000-0004-0000-0400-000085020000}"/>
    <hyperlink ref="BA233" r:id="rId643" xr:uid="{00000000-0004-0000-0400-000086020000}"/>
    <hyperlink ref="CK233" r:id="rId644" xr:uid="{00000000-0004-0000-0400-000087020000}"/>
    <hyperlink ref="DQ233" r:id="rId645" xr:uid="{00000000-0004-0000-0400-000088020000}"/>
    <hyperlink ref="ES233" r:id="rId646" xr:uid="{00000000-0004-0000-0400-000089020000}"/>
    <hyperlink ref="ET233" r:id="rId647" xr:uid="{00000000-0004-0000-0400-00008A020000}"/>
    <hyperlink ref="EU233" r:id="rId648" xr:uid="{00000000-0004-0000-0400-00008B020000}"/>
    <hyperlink ref="FC233" r:id="rId649" xr:uid="{00000000-0004-0000-0400-00008C020000}"/>
    <hyperlink ref="FF233" r:id="rId650" xr:uid="{00000000-0004-0000-0400-00008D020000}"/>
    <hyperlink ref="R319" r:id="rId651" xr:uid="{00000000-0004-0000-0400-00008E020000}"/>
    <hyperlink ref="X319" r:id="rId652" xr:uid="{00000000-0004-0000-0400-00008F020000}"/>
    <hyperlink ref="Z319" r:id="rId653" xr:uid="{00000000-0004-0000-0400-000090020000}"/>
    <hyperlink ref="FF319" r:id="rId654" xr:uid="{00000000-0004-0000-0400-000091020000}"/>
    <hyperlink ref="P20" r:id="rId655" display="https://karaidel.bashkortostan.ru/documents/projects/325108/;" xr:uid="{00000000-0004-0000-0400-000092020000}"/>
    <hyperlink ref="FC20" r:id="rId656" xr:uid="{00000000-0004-0000-0400-000093020000}"/>
    <hyperlink ref="FF20" r:id="rId657" xr:uid="{00000000-0004-0000-0400-000094020000}"/>
    <hyperlink ref="ET20" r:id="rId658" xr:uid="{00000000-0004-0000-0400-000095020000}"/>
    <hyperlink ref="EU20" r:id="rId659" xr:uid="{00000000-0004-0000-0400-000096020000}"/>
    <hyperlink ref="P21" r:id="rId660" xr:uid="{00000000-0004-0000-0400-000097020000}"/>
    <hyperlink ref="ET21" r:id="rId661" xr:uid="{00000000-0004-0000-0400-000098020000}"/>
    <hyperlink ref="FF21" r:id="rId662" xr:uid="{00000000-0004-0000-0400-000099020000}"/>
    <hyperlink ref="CK21" r:id="rId663" xr:uid="{00000000-0004-0000-0400-00009A020000}"/>
    <hyperlink ref="FC21" r:id="rId664" xr:uid="{00000000-0004-0000-0400-00009B020000}"/>
    <hyperlink ref="FC22" r:id="rId665" xr:uid="{00000000-0004-0000-0400-00009C020000}"/>
    <hyperlink ref="ET22" r:id="rId666" xr:uid="{00000000-0004-0000-0400-00009D020000}"/>
    <hyperlink ref="FF22" r:id="rId667" xr:uid="{00000000-0004-0000-0400-00009E020000}"/>
    <hyperlink ref="CK22" r:id="rId668" xr:uid="{00000000-0004-0000-0400-00009F020000}"/>
    <hyperlink ref="CS95" r:id="rId669" xr:uid="{00000000-0004-0000-0400-0000A0020000}"/>
    <hyperlink ref="R165" r:id="rId670" xr:uid="{00000000-0004-0000-0400-0000A1020000}"/>
    <hyperlink ref="P166" r:id="rId671" xr:uid="{00000000-0004-0000-0400-0000A2020000}"/>
    <hyperlink ref="R166" r:id="rId672" xr:uid="{00000000-0004-0000-0400-0000A3020000}"/>
    <hyperlink ref="EI166" r:id="rId673" xr:uid="{00000000-0004-0000-0400-0000A4020000}"/>
    <hyperlink ref="ET166" r:id="rId674" xr:uid="{00000000-0004-0000-0400-0000A5020000}"/>
    <hyperlink ref="ES166" r:id="rId675" xr:uid="{00000000-0004-0000-0400-0000A6020000}"/>
    <hyperlink ref="EU166" r:id="rId676" xr:uid="{00000000-0004-0000-0400-0000A7020000}"/>
    <hyperlink ref="FC166" r:id="rId677" xr:uid="{00000000-0004-0000-0400-0000A8020000}"/>
    <hyperlink ref="V99" r:id="rId678" xr:uid="{00000000-0004-0000-0400-0000A9020000}"/>
    <hyperlink ref="CK99" r:id="rId679" xr:uid="{00000000-0004-0000-0400-0000AA020000}"/>
    <hyperlink ref="FF99" r:id="rId680" xr:uid="{00000000-0004-0000-0400-0000AB020000}"/>
    <hyperlink ref="V104" r:id="rId681" xr:uid="{00000000-0004-0000-0400-0000AC020000}"/>
    <hyperlink ref="FF101" r:id="rId682" xr:uid="{00000000-0004-0000-0400-0000AD020000}"/>
    <hyperlink ref="FC418" r:id="rId683" xr:uid="{00000000-0004-0000-0400-0000AE020000}"/>
    <hyperlink ref="CK344" r:id="rId684" xr:uid="{00000000-0004-0000-0400-0000AF020000}"/>
    <hyperlink ref="FC344" r:id="rId685" xr:uid="{00000000-0004-0000-0400-0000B0020000}"/>
    <hyperlink ref="FF344" r:id="rId686" xr:uid="{00000000-0004-0000-0400-0000B1020000}"/>
    <hyperlink ref="P344" r:id="rId687" xr:uid="{00000000-0004-0000-0400-0000B2020000}"/>
    <hyperlink ref="P346" r:id="rId688" xr:uid="{00000000-0004-0000-0400-0000B3020000}"/>
    <hyperlink ref="CK346" r:id="rId689" xr:uid="{00000000-0004-0000-0400-0000B4020000}"/>
    <hyperlink ref="ET346" r:id="rId690" display="https://ulraion.ru/news/all?page=59_x000a_" xr:uid="{00000000-0004-0000-0400-0000B5020000}"/>
    <hyperlink ref="FC346" r:id="rId691" xr:uid="{00000000-0004-0000-0400-0000B6020000}"/>
    <hyperlink ref="FF346" r:id="rId692" xr:uid="{00000000-0004-0000-0400-0000B7020000}"/>
    <hyperlink ref="DQ416" r:id="rId693" display="https://xn--80adblbabq1bk1bi8r.xn--p1ai/Живем на Севере" xr:uid="{00000000-0004-0000-0400-0000B8020000}"/>
    <hyperlink ref="R59" r:id="rId694" display="http://lugovoe.mrkineshma.ru/upload/iblock/9cd/9cda6a6d4ed09a97545622e38b90dc67.pdf_x000a_" xr:uid="{00000000-0004-0000-0400-0000B9020000}"/>
    <hyperlink ref="R61" r:id="rId695" display="http://reshma.mrkineshma.ru/poseleniya/reshma/sovet/np_dok/perechen/index.php?ELEMENT_ID=21578_x000a_" xr:uid="{00000000-0004-0000-0400-0000BA020000}"/>
    <hyperlink ref="P78" r:id="rId696" xr:uid="{00000000-0004-0000-0400-0000BB020000}"/>
    <hyperlink ref="R78" r:id="rId697" display="https://www.kaluga-gov.ru/obshchestvo/initsiativnye-proekty/pravovaya-baza/2740/_x000a_" xr:uid="{00000000-0004-0000-0400-0000BC020000}"/>
    <hyperlink ref="R210" display="http://www.orenburg.ru/upload/iblock/399/%D0%A0%D0%B5%D1%88%D0%B5%D0%BD%D0%B8%D0%B5%20%E2%84%96%20110.doc_x000a_http://www.orenburg.ru/activities/economics_and_finance/initsiativnye_proekty/npb/%D0%A0%D0%B5%D1%88%D0%B5%D0%BD%D0%B8%D0%B5%20%D0%9E%D1%80%D0%B5%D0%" xr:uid="{00000000-0004-0000-0400-0000BD020000}"/>
    <hyperlink ref="R304" r:id="rId698" display="http://www.ipatovo.org/page.php?id=29446_x000a_" xr:uid="{00000000-0004-0000-0400-0000BE020000}"/>
    <hyperlink ref="R305" r:id="rId699" display="http://www.ipatovo.org/page.php?id=29446_x000a_" xr:uid="{00000000-0004-0000-0400-0000BF020000}"/>
    <hyperlink ref="ET219" r:id="rId700" display="http://bugr.orb.ru/munitsipalitet/?SECTION_ID=1157/_x000a_" xr:uid="{00000000-0004-0000-0400-0000C0020000}"/>
    <hyperlink ref="P44" r:id="rId701" xr:uid="{BF7E7546-EC62-46FB-ADDA-E7802D557A23}"/>
    <hyperlink ref="FC177" r:id="rId702" xr:uid="{61A3F111-847D-E241-B4FE-F0DAAC82FADB}"/>
    <hyperlink ref="FF177" r:id="rId703" xr:uid="{C88A2165-49BC-1D4B-9455-E5949389CD35}"/>
    <hyperlink ref="R378" r:id="rId704" display="Постановление Правительства ХМАО-Югры от 05.10.2018 г N 355  госпрограмма Развитие гражданского общества" xr:uid="{86D101DD-A0B6-EE40-AE0B-AA1B2D04EC06}"/>
    <hyperlink ref="Z378" r:id="rId705" xr:uid="{298AB5E6-DFA4-634F-A2A7-609C005A2D7E}"/>
    <hyperlink ref="P47" r:id="rId706" display="https://mayor.cherinfo.ru/decree/102141-postanovlenie-merii-goroda-cerepovca-ot-18062019-no-2883-o-proekte-narodnyj-budzet-tos" xr:uid="{1309B151-FAC9-B047-B9C9-D208DEDB8FC7}"/>
    <hyperlink ref="T47" r:id="rId707" xr:uid="{94CA8D23-3E63-6C46-A92A-128ECA3E9F89}"/>
    <hyperlink ref="X47" r:id="rId708" xr:uid="{E05D6E9F-0468-354F-A3D0-BE6EF8DB1558}"/>
    <hyperlink ref="R47" r:id="rId709" xr:uid="{CCF06615-2ADA-154D-A588-925FFC93C5A6}"/>
    <hyperlink ref="CH47" display="https://vologdastat.gks.ru/storage/mediabank/%D0%9E%D1%86%D0%B5%D0%BD%D0%BA%D0%B0%20%D1%87%D0%B8%D1%81%D0%BB%D0%B5%D0%BD%D0%BD%D0%BE%D1%81%D1%82%D0%B8%20%D0%BD%D0%B0%2001.01.2022(3).htm    -по данным Вологдастат по состоянию на 01.01.2022 численность жите" xr:uid="{DC6DA756-BF4B-0A47-BB55-EAC4306C39B2}"/>
    <hyperlink ref="EP47" r:id="rId710" xr:uid="{492C528B-FA6C-7C41-8B86-589AC819479F}"/>
    <hyperlink ref="EQ47" r:id="rId711" xr:uid="{1DC41A0E-3989-F74B-B9BF-31EA6B99CEFE}"/>
    <hyperlink ref="P209" r:id="rId712" xr:uid="{16C42E0C-7CBF-C041-87E5-F6B34315574D}"/>
  </hyperlinks>
  <pageMargins left="0.7" right="0.7" top="0.75" bottom="0.75" header="0.3" footer="0.3"/>
  <pageSetup paperSize="9" orientation="portrait" r:id="rId713"/>
  <ignoredErrors>
    <ignoredError sqref="CC395 CC393" formulaRange="1"/>
  </ignoredErrors>
  <legacyDrawing r:id="rId71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Y279"/>
  <sheetViews>
    <sheetView topLeftCell="C1" zoomScale="80" zoomScaleNormal="80" workbookViewId="0">
      <pane xSplit="16" ySplit="2" topLeftCell="S3" activePane="bottomRight" state="frozen"/>
      <selection activeCell="C1" sqref="C1"/>
      <selection pane="topRight" activeCell="S1" sqref="S1"/>
      <selection pane="bottomLeft" activeCell="C3" sqref="C3"/>
      <selection pane="bottomRight" activeCell="R6" sqref="R6"/>
    </sheetView>
  </sheetViews>
  <sheetFormatPr baseColWidth="10" defaultColWidth="11.5" defaultRowHeight="14" x14ac:dyDescent="0.15"/>
  <cols>
    <col min="1" max="3" width="11.5" style="7"/>
    <col min="4" max="4" width="21.5" style="7" customWidth="1"/>
    <col min="5" max="5" width="16.5" style="7" customWidth="1"/>
    <col min="6" max="7" width="11.5" style="7"/>
    <col min="8" max="8" width="20.83203125" style="7" customWidth="1"/>
    <col min="9" max="9" width="16.33203125" style="7" customWidth="1"/>
    <col min="10" max="10" width="17.83203125" style="7" customWidth="1"/>
    <col min="11" max="16" width="11.5" style="7"/>
    <col min="17" max="17" width="15.1640625" style="7" customWidth="1"/>
    <col min="18" max="18" width="17.1640625" style="7" customWidth="1"/>
    <col min="19" max="19" width="18.1640625" style="21" customWidth="1"/>
    <col min="20" max="21" width="12.83203125" style="7" bestFit="1" customWidth="1"/>
    <col min="22" max="22" width="14.5" style="7" customWidth="1"/>
    <col min="23" max="23" width="15" style="7" customWidth="1"/>
    <col min="24" max="24" width="15.6640625" style="7" customWidth="1"/>
    <col min="25" max="25" width="15" style="7" customWidth="1"/>
    <col min="26" max="26" width="18" style="7" customWidth="1"/>
    <col min="27" max="28" width="13.33203125" style="7" customWidth="1"/>
    <col min="29" max="29" width="14" style="7" customWidth="1"/>
    <col min="30" max="32" width="12.83203125" style="7" bestFit="1" customWidth="1"/>
    <col min="33" max="33" width="17.6640625" style="1189" customWidth="1"/>
    <col min="34" max="34" width="13.5" style="1189" customWidth="1"/>
    <col min="35" max="35" width="15.6640625" style="7" customWidth="1"/>
    <col min="36" max="36" width="17.83203125" style="7" customWidth="1"/>
    <col min="37" max="37" width="12.6640625" style="1189" bestFit="1" customWidth="1"/>
    <col min="38" max="38" width="12.83203125" style="7" bestFit="1" customWidth="1"/>
    <col min="39" max="39" width="12.6640625" style="1189" bestFit="1" customWidth="1"/>
    <col min="40" max="40" width="12.83203125" style="7" bestFit="1" customWidth="1"/>
    <col min="41" max="41" width="14.5" style="7" customWidth="1"/>
    <col min="42" max="42" width="12.83203125" style="7" bestFit="1" customWidth="1"/>
    <col min="43" max="44" width="12.6640625" style="1189" bestFit="1" customWidth="1"/>
    <col min="45" max="50" width="12.83203125" style="7" bestFit="1" customWidth="1"/>
    <col min="51" max="51" width="14.5" style="7" customWidth="1"/>
    <col min="52" max="52" width="18.33203125" style="7" customWidth="1"/>
    <col min="53" max="58" width="12.83203125" style="7" bestFit="1" customWidth="1"/>
    <col min="59" max="59" width="12.83203125" style="21" bestFit="1" customWidth="1"/>
    <col min="60" max="60" width="12.6640625" style="1189" bestFit="1" customWidth="1"/>
    <col min="61" max="61" width="12.83203125" style="7" bestFit="1" customWidth="1"/>
    <col min="62" max="62" width="12.6640625" style="1189" bestFit="1" customWidth="1"/>
    <col min="63" max="82" width="12.83203125" style="7" bestFit="1" customWidth="1"/>
    <col min="83" max="83" width="12.6640625" style="1189" bestFit="1" customWidth="1"/>
    <col min="84" max="95" width="12.83203125" style="7" bestFit="1" customWidth="1"/>
    <col min="96" max="96" width="12.6640625" style="1189" bestFit="1" customWidth="1"/>
    <col min="97" max="102" width="12.83203125" style="7" bestFit="1" customWidth="1"/>
    <col min="103" max="103" width="12.83203125" style="21" bestFit="1" customWidth="1"/>
    <col min="104" max="16384" width="11.5" style="7"/>
  </cols>
  <sheetData>
    <row r="1" spans="1:103" ht="15" x14ac:dyDescent="0.15">
      <c r="C1" s="8"/>
      <c r="D1" s="8"/>
      <c r="E1" s="8"/>
      <c r="F1" s="8"/>
      <c r="G1" s="8"/>
      <c r="H1" s="8"/>
      <c r="I1" s="8"/>
      <c r="J1" s="8"/>
      <c r="K1" s="8"/>
      <c r="L1" s="8"/>
      <c r="M1" s="8"/>
      <c r="N1" s="8"/>
      <c r="O1" s="8"/>
      <c r="P1" s="8"/>
      <c r="Q1" s="8"/>
      <c r="R1" s="8"/>
      <c r="S1" s="1190" t="s">
        <v>12</v>
      </c>
      <c r="T1" s="1190" t="s">
        <v>13</v>
      </c>
      <c r="U1" s="1190" t="s">
        <v>14</v>
      </c>
      <c r="V1" s="1190" t="s">
        <v>15</v>
      </c>
      <c r="W1" s="1190" t="s">
        <v>16</v>
      </c>
      <c r="X1" s="1190" t="s">
        <v>3350</v>
      </c>
      <c r="Y1" s="1190" t="s">
        <v>17</v>
      </c>
      <c r="Z1" s="1191" t="s">
        <v>18</v>
      </c>
      <c r="AA1" s="1191" t="s">
        <v>19</v>
      </c>
      <c r="AB1" s="1191" t="s">
        <v>20</v>
      </c>
      <c r="AC1" s="1191" t="s">
        <v>21</v>
      </c>
      <c r="AD1" s="1192" t="s">
        <v>22</v>
      </c>
      <c r="AE1" s="1192" t="s">
        <v>23</v>
      </c>
      <c r="AF1" s="1192" t="s">
        <v>24</v>
      </c>
      <c r="AG1" s="1192" t="s">
        <v>25</v>
      </c>
      <c r="AH1" s="1192" t="s">
        <v>3457</v>
      </c>
      <c r="AI1" s="1192" t="s">
        <v>26</v>
      </c>
      <c r="AJ1" s="1192" t="s">
        <v>27</v>
      </c>
      <c r="AK1" s="1192" t="s">
        <v>3458</v>
      </c>
      <c r="AL1" s="1192" t="s">
        <v>28</v>
      </c>
      <c r="AM1" s="1192" t="s">
        <v>3459</v>
      </c>
      <c r="AN1" s="1191" t="s">
        <v>29</v>
      </c>
      <c r="AO1" s="1191" t="s">
        <v>30</v>
      </c>
      <c r="AP1" s="1191" t="s">
        <v>31</v>
      </c>
      <c r="AQ1" s="1191" t="s">
        <v>32</v>
      </c>
      <c r="AR1" s="1191" t="s">
        <v>3460</v>
      </c>
      <c r="AS1" s="1191" t="s">
        <v>33</v>
      </c>
      <c r="AT1" s="1191" t="s">
        <v>34</v>
      </c>
      <c r="AU1" s="1191" t="s">
        <v>35</v>
      </c>
      <c r="AV1" s="1191" t="s">
        <v>36</v>
      </c>
      <c r="AW1" s="1191" t="s">
        <v>37</v>
      </c>
      <c r="AX1" s="1191" t="s">
        <v>38</v>
      </c>
      <c r="AY1" s="1191" t="s">
        <v>39</v>
      </c>
      <c r="AZ1" s="1191" t="s">
        <v>3461</v>
      </c>
      <c r="BA1" s="1191" t="s">
        <v>40</v>
      </c>
      <c r="BB1" s="1191" t="s">
        <v>41</v>
      </c>
      <c r="BC1" s="1191" t="s">
        <v>42</v>
      </c>
      <c r="BD1" s="1191" t="s">
        <v>43</v>
      </c>
      <c r="BE1" s="1191" t="s">
        <v>44</v>
      </c>
      <c r="BF1" s="1191" t="s">
        <v>45</v>
      </c>
      <c r="BG1" s="1191" t="s">
        <v>3462</v>
      </c>
      <c r="BH1" s="1191" t="s">
        <v>3463</v>
      </c>
      <c r="BI1" s="1191" t="s">
        <v>46</v>
      </c>
      <c r="BJ1" s="1191" t="s">
        <v>3464</v>
      </c>
      <c r="BK1" s="1191" t="s">
        <v>47</v>
      </c>
      <c r="BL1" s="1191" t="s">
        <v>48</v>
      </c>
      <c r="BM1" s="1191" t="s">
        <v>49</v>
      </c>
      <c r="BN1" s="1191" t="s">
        <v>50</v>
      </c>
      <c r="BO1" s="1191" t="s">
        <v>51</v>
      </c>
      <c r="BP1" s="1191" t="s">
        <v>52</v>
      </c>
      <c r="BQ1" s="1191" t="s">
        <v>53</v>
      </c>
      <c r="BR1" s="1191" t="s">
        <v>54</v>
      </c>
      <c r="BS1" s="1191" t="s">
        <v>55</v>
      </c>
      <c r="BT1" s="1191" t="s">
        <v>56</v>
      </c>
      <c r="BU1" s="1191" t="s">
        <v>57</v>
      </c>
      <c r="BV1" s="1191" t="s">
        <v>58</v>
      </c>
      <c r="BW1" s="1191" t="s">
        <v>59</v>
      </c>
      <c r="BX1" s="1191" t="s">
        <v>60</v>
      </c>
      <c r="BY1" s="1191" t="s">
        <v>61</v>
      </c>
      <c r="BZ1" s="1191" t="s">
        <v>62</v>
      </c>
      <c r="CA1" s="1191" t="s">
        <v>63</v>
      </c>
      <c r="CB1" s="1191" t="s">
        <v>64</v>
      </c>
      <c r="CC1" s="1191" t="s">
        <v>65</v>
      </c>
      <c r="CD1" s="1191" t="s">
        <v>66</v>
      </c>
      <c r="CE1" s="1191" t="s">
        <v>67</v>
      </c>
      <c r="CF1" s="1191" t="s">
        <v>68</v>
      </c>
      <c r="CG1" s="1191" t="s">
        <v>69</v>
      </c>
      <c r="CH1" s="1191" t="s">
        <v>70</v>
      </c>
      <c r="CI1" s="1191" t="s">
        <v>71</v>
      </c>
      <c r="CJ1" s="1191" t="s">
        <v>72</v>
      </c>
      <c r="CK1" s="1191" t="s">
        <v>73</v>
      </c>
      <c r="CL1" s="1191" t="s">
        <v>74</v>
      </c>
      <c r="CM1" s="1191" t="s">
        <v>75</v>
      </c>
      <c r="CN1" s="1191" t="s">
        <v>76</v>
      </c>
      <c r="CO1" s="1191" t="s">
        <v>77</v>
      </c>
      <c r="CP1" s="1191" t="s">
        <v>78</v>
      </c>
      <c r="CQ1" s="1191" t="s">
        <v>79</v>
      </c>
      <c r="CR1" s="1191" t="s">
        <v>80</v>
      </c>
      <c r="CS1" s="1191" t="s">
        <v>81</v>
      </c>
      <c r="CT1" s="1191" t="s">
        <v>82</v>
      </c>
      <c r="CU1" s="1191" t="s">
        <v>83</v>
      </c>
      <c r="CV1" s="1191" t="s">
        <v>84</v>
      </c>
      <c r="CW1" s="1191" t="s">
        <v>85</v>
      </c>
      <c r="CX1" s="1191" t="s">
        <v>86</v>
      </c>
      <c r="CY1" s="1191" t="s">
        <v>87</v>
      </c>
    </row>
    <row r="2" spans="1:103" ht="60" x14ac:dyDescent="0.15">
      <c r="A2" s="21"/>
      <c r="B2" s="21"/>
      <c r="C2" s="1193" t="s">
        <v>8437</v>
      </c>
      <c r="D2" s="1194" t="s">
        <v>8438</v>
      </c>
      <c r="E2" s="1193" t="s">
        <v>0</v>
      </c>
      <c r="F2" s="1193"/>
      <c r="G2" s="1193"/>
      <c r="H2" s="1195" t="s">
        <v>8438</v>
      </c>
      <c r="I2" s="1195" t="s">
        <v>8439</v>
      </c>
      <c r="J2" s="1195" t="s">
        <v>8682</v>
      </c>
      <c r="K2" s="1196"/>
      <c r="L2" s="1196"/>
      <c r="M2" s="8"/>
      <c r="N2" s="8"/>
      <c r="O2" s="8"/>
      <c r="P2" s="1182">
        <f>Q49-P49</f>
        <v>1118.24496228</v>
      </c>
      <c r="Q2" s="8"/>
      <c r="R2" s="8"/>
      <c r="S2" s="1191" t="s">
        <v>93</v>
      </c>
      <c r="T2" s="1191" t="s">
        <v>3465</v>
      </c>
      <c r="U2" s="1191" t="s">
        <v>95</v>
      </c>
      <c r="V2" s="1191" t="s">
        <v>96</v>
      </c>
      <c r="W2" s="1191" t="s">
        <v>97</v>
      </c>
      <c r="X2" s="1191" t="s">
        <v>98</v>
      </c>
      <c r="Y2" s="1191" t="s">
        <v>99</v>
      </c>
      <c r="Z2" s="1191" t="s">
        <v>100</v>
      </c>
      <c r="AA2" s="1191" t="s">
        <v>101</v>
      </c>
      <c r="AB2" s="1191" t="s">
        <v>8435</v>
      </c>
      <c r="AC2" s="1191" t="s">
        <v>102</v>
      </c>
      <c r="AD2" s="1191" t="s">
        <v>103</v>
      </c>
      <c r="AE2" s="1191" t="s">
        <v>104</v>
      </c>
      <c r="AF2" s="1191" t="s">
        <v>105</v>
      </c>
      <c r="AG2" s="1191" t="s">
        <v>106</v>
      </c>
      <c r="AH2" s="1191" t="s">
        <v>3467</v>
      </c>
      <c r="AI2" s="1191" t="s">
        <v>107</v>
      </c>
      <c r="AJ2" s="1191" t="s">
        <v>108</v>
      </c>
      <c r="AK2" s="1191" t="s">
        <v>109</v>
      </c>
      <c r="AL2" s="1191" t="s">
        <v>110</v>
      </c>
      <c r="AM2" s="1191" t="s">
        <v>111</v>
      </c>
      <c r="AN2" s="1191" t="s">
        <v>112</v>
      </c>
      <c r="AO2" s="1191" t="s">
        <v>113</v>
      </c>
      <c r="AP2" s="1197" t="s">
        <v>114</v>
      </c>
      <c r="AQ2" s="1197" t="s">
        <v>115</v>
      </c>
      <c r="AR2" s="1197" t="s">
        <v>116</v>
      </c>
      <c r="AS2" s="1197" t="s">
        <v>117</v>
      </c>
      <c r="AT2" s="1197" t="s">
        <v>118</v>
      </c>
      <c r="AU2" s="1197" t="s">
        <v>119</v>
      </c>
      <c r="AV2" s="1197" t="s">
        <v>120</v>
      </c>
      <c r="AW2" s="1197" t="s">
        <v>121</v>
      </c>
      <c r="AX2" s="1197" t="s">
        <v>122</v>
      </c>
      <c r="AY2" s="1197" t="s">
        <v>123</v>
      </c>
      <c r="AZ2" s="1197" t="s">
        <v>124</v>
      </c>
      <c r="BA2" s="1197" t="s">
        <v>125</v>
      </c>
      <c r="BB2" s="1197" t="s">
        <v>126</v>
      </c>
      <c r="BC2" s="1197" t="s">
        <v>127</v>
      </c>
      <c r="BD2" s="1197" t="s">
        <v>128</v>
      </c>
      <c r="BE2" s="1197" t="s">
        <v>129</v>
      </c>
      <c r="BF2" s="1197" t="s">
        <v>8436</v>
      </c>
      <c r="BG2" s="1197" t="s">
        <v>131</v>
      </c>
      <c r="BH2" s="1197" t="s">
        <v>132</v>
      </c>
      <c r="BI2" s="1197" t="s">
        <v>133</v>
      </c>
      <c r="BJ2" s="1197" t="s">
        <v>134</v>
      </c>
      <c r="BK2" s="1197" t="s">
        <v>135</v>
      </c>
      <c r="BL2" s="1197" t="s">
        <v>136</v>
      </c>
      <c r="BM2" s="1197" t="s">
        <v>137</v>
      </c>
      <c r="BN2" s="1197" t="s">
        <v>138</v>
      </c>
      <c r="BO2" s="1197" t="s">
        <v>139</v>
      </c>
      <c r="BP2" s="1197" t="s">
        <v>140</v>
      </c>
      <c r="BQ2" s="1197" t="s">
        <v>141</v>
      </c>
      <c r="BR2" s="1197" t="s">
        <v>142</v>
      </c>
      <c r="BS2" s="1197" t="s">
        <v>143</v>
      </c>
      <c r="BT2" s="1197" t="s">
        <v>144</v>
      </c>
      <c r="BU2" s="1197" t="s">
        <v>145</v>
      </c>
      <c r="BV2" s="1197" t="s">
        <v>146</v>
      </c>
      <c r="BW2" s="1197" t="s">
        <v>147</v>
      </c>
      <c r="BX2" s="1197" t="s">
        <v>148</v>
      </c>
      <c r="BY2" s="1197" t="s">
        <v>149</v>
      </c>
      <c r="BZ2" s="1197" t="s">
        <v>150</v>
      </c>
      <c r="CA2" s="1197" t="s">
        <v>151</v>
      </c>
      <c r="CB2" s="1197" t="s">
        <v>152</v>
      </c>
      <c r="CC2" s="1197" t="s">
        <v>153</v>
      </c>
      <c r="CD2" s="1197" t="s">
        <v>154</v>
      </c>
      <c r="CE2" s="1197" t="s">
        <v>155</v>
      </c>
      <c r="CF2" s="1197" t="s">
        <v>156</v>
      </c>
      <c r="CG2" s="1197" t="s">
        <v>157</v>
      </c>
      <c r="CH2" s="1197" t="s">
        <v>158</v>
      </c>
      <c r="CI2" s="1197" t="s">
        <v>159</v>
      </c>
      <c r="CJ2" s="1197" t="s">
        <v>160</v>
      </c>
      <c r="CK2" s="1197" t="s">
        <v>161</v>
      </c>
      <c r="CL2" s="1197" t="s">
        <v>162</v>
      </c>
      <c r="CM2" s="1197" t="s">
        <v>163</v>
      </c>
      <c r="CN2" s="1197" t="s">
        <v>164</v>
      </c>
      <c r="CO2" s="1197" t="s">
        <v>165</v>
      </c>
      <c r="CP2" s="1197" t="s">
        <v>166</v>
      </c>
      <c r="CQ2" s="1197" t="s">
        <v>167</v>
      </c>
      <c r="CR2" s="1197" t="s">
        <v>168</v>
      </c>
      <c r="CS2" s="1197" t="s">
        <v>169</v>
      </c>
      <c r="CT2" s="1197" t="s">
        <v>170</v>
      </c>
      <c r="CU2" s="1197" t="s">
        <v>171</v>
      </c>
      <c r="CV2" s="1197" t="s">
        <v>172</v>
      </c>
      <c r="CW2" s="1197" t="s">
        <v>173</v>
      </c>
      <c r="CX2" s="1197" t="s">
        <v>174</v>
      </c>
      <c r="CY2" s="1197" t="s">
        <v>175</v>
      </c>
    </row>
    <row r="3" spans="1:103" x14ac:dyDescent="0.15">
      <c r="A3" s="21"/>
      <c r="B3" s="21"/>
      <c r="C3" s="1193"/>
      <c r="D3" s="1194"/>
      <c r="E3" s="1193"/>
      <c r="F3" s="1193"/>
      <c r="G3" s="1193"/>
      <c r="H3" s="1195"/>
      <c r="I3" s="1195"/>
      <c r="J3" s="1195"/>
      <c r="K3" s="1196"/>
      <c r="L3" s="1196"/>
      <c r="M3" s="1198">
        <v>2016</v>
      </c>
      <c r="N3" s="1198">
        <v>2017</v>
      </c>
      <c r="O3" s="1198">
        <v>2018</v>
      </c>
      <c r="P3" s="1198">
        <v>2019</v>
      </c>
      <c r="Q3" s="1198">
        <v>2020</v>
      </c>
      <c r="R3" s="1198">
        <v>2021</v>
      </c>
      <c r="S3" s="394"/>
      <c r="T3" s="394"/>
      <c r="U3" s="394"/>
      <c r="V3" s="394"/>
      <c r="W3" s="394"/>
      <c r="X3" s="394"/>
      <c r="Y3" s="394"/>
      <c r="Z3" s="394"/>
      <c r="AA3" s="394"/>
      <c r="AB3" s="394"/>
      <c r="AC3" s="394"/>
      <c r="AD3" s="394"/>
      <c r="AE3" s="394"/>
      <c r="AF3" s="394"/>
      <c r="AG3" s="394"/>
      <c r="AH3" s="394"/>
      <c r="AI3" s="394"/>
      <c r="AJ3" s="394"/>
      <c r="AK3" s="394"/>
      <c r="AL3" s="394"/>
      <c r="AM3" s="394"/>
      <c r="AN3" s="394"/>
      <c r="AO3" s="394"/>
      <c r="AP3" s="394"/>
      <c r="AQ3" s="394"/>
      <c r="AR3" s="394"/>
      <c r="AS3" s="394"/>
      <c r="AT3" s="394"/>
      <c r="AU3" s="394"/>
      <c r="AV3" s="394"/>
      <c r="AW3" s="394"/>
      <c r="AX3" s="394"/>
      <c r="AY3" s="394"/>
      <c r="AZ3" s="394"/>
      <c r="BA3" s="394"/>
      <c r="BB3" s="394"/>
      <c r="BC3" s="394"/>
      <c r="BD3" s="394"/>
      <c r="BE3" s="394"/>
      <c r="BF3" s="394"/>
      <c r="BG3" s="394"/>
      <c r="BH3" s="394"/>
      <c r="BI3" s="394"/>
      <c r="BJ3" s="394"/>
      <c r="BK3" s="394"/>
      <c r="BL3" s="394"/>
      <c r="BM3" s="394"/>
      <c r="BN3" s="394"/>
      <c r="BO3" s="394"/>
      <c r="BP3" s="394"/>
      <c r="BQ3" s="394"/>
      <c r="BR3" s="394"/>
      <c r="BS3" s="394"/>
      <c r="BT3" s="394"/>
      <c r="BU3" s="394"/>
      <c r="BV3" s="394"/>
      <c r="BW3" s="394"/>
      <c r="BX3" s="394"/>
      <c r="BY3" s="394"/>
      <c r="BZ3" s="394"/>
      <c r="CA3" s="394"/>
      <c r="CB3" s="394"/>
      <c r="CC3" s="394"/>
      <c r="CD3" s="394"/>
      <c r="CE3" s="394"/>
      <c r="CF3" s="394"/>
      <c r="CG3" s="394"/>
      <c r="CH3" s="394"/>
      <c r="CI3" s="394"/>
      <c r="CJ3" s="394"/>
      <c r="CK3" s="394"/>
      <c r="CL3" s="394"/>
      <c r="CM3" s="394"/>
      <c r="CN3" s="394"/>
      <c r="CO3" s="394"/>
      <c r="CP3" s="394"/>
      <c r="CQ3" s="394"/>
      <c r="CR3" s="394"/>
      <c r="CS3" s="394"/>
      <c r="CT3" s="394"/>
      <c r="CU3" s="394"/>
      <c r="CV3" s="394"/>
      <c r="CW3" s="394"/>
      <c r="CX3" s="394"/>
      <c r="CY3" s="394"/>
    </row>
    <row r="4" spans="1:103" ht="69" customHeight="1" x14ac:dyDescent="0.15">
      <c r="A4" s="21"/>
      <c r="B4" s="21"/>
      <c r="C4" s="1193"/>
      <c r="D4" s="1194"/>
      <c r="E4" s="1193"/>
      <c r="F4" s="1193"/>
      <c r="G4" s="1193"/>
      <c r="H4" s="1195"/>
      <c r="I4" s="1195"/>
      <c r="J4" s="1195"/>
      <c r="K4" s="1196"/>
      <c r="L4" s="1196"/>
      <c r="M4" s="1199"/>
      <c r="N4" s="1199"/>
      <c r="O4" s="1199"/>
      <c r="P4" s="1200"/>
      <c r="Q4" s="394"/>
      <c r="R4" s="394"/>
      <c r="S4" s="394"/>
      <c r="T4" s="394"/>
      <c r="U4" s="394"/>
      <c r="V4" s="394"/>
      <c r="W4" s="394"/>
      <c r="X4" s="394"/>
      <c r="Y4" s="394"/>
      <c r="Z4" s="394"/>
      <c r="AA4" s="394"/>
      <c r="AB4" s="394"/>
      <c r="AC4" s="394"/>
      <c r="AD4" s="394"/>
      <c r="AE4" s="394"/>
      <c r="AF4" s="394"/>
      <c r="AG4" s="394"/>
      <c r="AH4" s="394"/>
      <c r="AI4" s="394"/>
      <c r="AJ4" s="394"/>
      <c r="AK4" s="394"/>
      <c r="AL4" s="394"/>
      <c r="AM4" s="394"/>
      <c r="AN4" s="394"/>
      <c r="AO4" s="394"/>
      <c r="AP4" s="394"/>
      <c r="AQ4" s="394"/>
      <c r="AR4" s="394"/>
      <c r="AS4" s="394"/>
      <c r="AT4" s="394"/>
      <c r="AU4" s="394"/>
      <c r="AV4" s="394"/>
      <c r="AW4" s="394"/>
      <c r="AX4" s="394"/>
      <c r="AY4" s="394"/>
      <c r="AZ4" s="394"/>
      <c r="BA4" s="394"/>
      <c r="BB4" s="394"/>
      <c r="BC4" s="394"/>
      <c r="BD4" s="394"/>
      <c r="BE4" s="394"/>
      <c r="BF4" s="394"/>
      <c r="BG4" s="394"/>
      <c r="BH4" s="394"/>
      <c r="BI4" s="394"/>
      <c r="BJ4" s="394"/>
      <c r="BK4" s="394"/>
      <c r="BL4" s="394"/>
      <c r="BM4" s="394"/>
      <c r="BN4" s="394"/>
      <c r="BO4" s="394"/>
      <c r="BP4" s="394"/>
      <c r="BQ4" s="394"/>
      <c r="BR4" s="394"/>
      <c r="BS4" s="394"/>
      <c r="BT4" s="394"/>
      <c r="BU4" s="394"/>
      <c r="BV4" s="394"/>
      <c r="BW4" s="394"/>
      <c r="BX4" s="394"/>
      <c r="BY4" s="394"/>
      <c r="BZ4" s="394"/>
      <c r="CA4" s="394"/>
      <c r="CB4" s="394"/>
      <c r="CC4" s="394"/>
      <c r="CD4" s="394"/>
      <c r="CE4" s="394"/>
      <c r="CF4" s="394"/>
      <c r="CG4" s="394"/>
      <c r="CH4" s="394"/>
      <c r="CI4" s="394"/>
      <c r="CJ4" s="394"/>
      <c r="CK4" s="394"/>
      <c r="CL4" s="394"/>
      <c r="CM4" s="394"/>
      <c r="CN4" s="394"/>
      <c r="CO4" s="394"/>
      <c r="CP4" s="394"/>
      <c r="CQ4" s="394"/>
      <c r="CR4" s="394"/>
      <c r="CS4" s="394"/>
      <c r="CT4" s="394"/>
      <c r="CU4" s="394"/>
      <c r="CV4" s="394"/>
      <c r="CW4" s="394"/>
      <c r="CX4" s="394"/>
      <c r="CY4" s="394"/>
    </row>
    <row r="5" spans="1:103" s="21" customFormat="1" ht="92" customHeight="1" x14ac:dyDescent="0.15">
      <c r="C5" s="1201"/>
      <c r="D5" s="328"/>
      <c r="E5" s="1202" t="s">
        <v>8441</v>
      </c>
      <c r="F5" s="1202">
        <v>2</v>
      </c>
      <c r="G5" s="1203" t="s">
        <v>8443</v>
      </c>
      <c r="H5" s="1204" t="s">
        <v>8716</v>
      </c>
      <c r="I5" s="1205" t="s">
        <v>8442</v>
      </c>
      <c r="J5" s="1206" t="s">
        <v>8444</v>
      </c>
      <c r="K5" s="1199"/>
      <c r="L5" s="1199"/>
      <c r="M5" s="1199"/>
      <c r="N5" s="1207">
        <v>57</v>
      </c>
      <c r="O5" s="1207">
        <v>68</v>
      </c>
      <c r="P5" s="1207">
        <v>69</v>
      </c>
      <c r="Q5" s="1207">
        <v>73</v>
      </c>
      <c r="R5" s="1207">
        <v>75</v>
      </c>
      <c r="S5" s="394"/>
      <c r="T5" s="394"/>
      <c r="U5" s="394"/>
      <c r="V5" s="394"/>
      <c r="W5" s="394"/>
      <c r="X5" s="394"/>
      <c r="Y5" s="394"/>
      <c r="Z5" s="394"/>
      <c r="AA5" s="394"/>
      <c r="AB5" s="394"/>
      <c r="AC5" s="394"/>
      <c r="AD5" s="394"/>
      <c r="AE5" s="394"/>
      <c r="AF5" s="394"/>
      <c r="AG5" s="394"/>
      <c r="AH5" s="394"/>
      <c r="AI5" s="394"/>
      <c r="AJ5" s="394"/>
      <c r="AK5" s="394"/>
      <c r="AL5" s="394"/>
      <c r="AM5" s="394"/>
      <c r="AN5" s="394"/>
      <c r="AO5" s="394"/>
      <c r="AP5" s="394"/>
      <c r="AQ5" s="394"/>
      <c r="AR5" s="394"/>
      <c r="AS5" s="394"/>
      <c r="AT5" s="394"/>
      <c r="AU5" s="394"/>
      <c r="AV5" s="394"/>
      <c r="AW5" s="394"/>
      <c r="AX5" s="394"/>
      <c r="AY5" s="394"/>
      <c r="AZ5" s="394"/>
      <c r="BA5" s="394"/>
      <c r="BB5" s="394"/>
      <c r="BC5" s="394"/>
      <c r="BD5" s="394"/>
      <c r="BE5" s="394"/>
      <c r="BF5" s="394"/>
      <c r="BG5" s="394"/>
      <c r="BH5" s="394"/>
      <c r="BI5" s="394"/>
      <c r="BJ5" s="394"/>
      <c r="BK5" s="394"/>
      <c r="BL5" s="394"/>
      <c r="BM5" s="394"/>
      <c r="BN5" s="394"/>
      <c r="BO5" s="394"/>
      <c r="BP5" s="394"/>
      <c r="BQ5" s="394"/>
      <c r="BR5" s="394"/>
      <c r="BS5" s="394"/>
      <c r="BT5" s="394"/>
      <c r="BU5" s="394"/>
      <c r="BV5" s="394"/>
      <c r="BW5" s="394"/>
      <c r="BX5" s="394"/>
      <c r="BY5" s="394"/>
      <c r="BZ5" s="394"/>
      <c r="CA5" s="394"/>
      <c r="CB5" s="394"/>
      <c r="CC5" s="394"/>
      <c r="CD5" s="394"/>
      <c r="CE5" s="394"/>
      <c r="CF5" s="394"/>
      <c r="CG5" s="394"/>
      <c r="CH5" s="394"/>
      <c r="CI5" s="394"/>
      <c r="CJ5" s="394"/>
      <c r="CK5" s="394"/>
      <c r="CL5" s="394"/>
      <c r="CM5" s="394"/>
      <c r="CN5" s="394"/>
      <c r="CO5" s="394"/>
      <c r="CP5" s="394"/>
      <c r="CQ5" s="394"/>
      <c r="CR5" s="394"/>
      <c r="CS5" s="394"/>
      <c r="CT5" s="394"/>
      <c r="CU5" s="394"/>
      <c r="CV5" s="394"/>
      <c r="CW5" s="394"/>
      <c r="CX5" s="394"/>
      <c r="CY5" s="394"/>
    </row>
    <row r="6" spans="1:103" s="21" customFormat="1" ht="67" customHeight="1" x14ac:dyDescent="0.15">
      <c r="C6" s="1201"/>
      <c r="D6" s="328"/>
      <c r="E6" s="1202" t="s">
        <v>8441</v>
      </c>
      <c r="F6" s="1202">
        <v>3</v>
      </c>
      <c r="G6" s="1203" t="s">
        <v>8445</v>
      </c>
      <c r="H6" s="1204" t="s">
        <v>8941</v>
      </c>
      <c r="I6" s="1205" t="s">
        <v>8446</v>
      </c>
      <c r="J6" s="1206" t="s">
        <v>8444</v>
      </c>
      <c r="K6" s="1199"/>
      <c r="L6" s="1199"/>
      <c r="M6" s="1199"/>
      <c r="N6" s="1207">
        <v>112</v>
      </c>
      <c r="O6" s="1207">
        <v>193</v>
      </c>
      <c r="P6" s="1207">
        <v>249</v>
      </c>
      <c r="Q6" s="1139">
        <v>290</v>
      </c>
      <c r="R6" s="1139">
        <f t="shared" ref="R6" si="0">SUM(S6:CY6)</f>
        <v>404</v>
      </c>
      <c r="S6" s="394">
        <f>SUM(S7,S8)</f>
        <v>1</v>
      </c>
      <c r="T6" s="394">
        <f>SUM(T7,T8)</f>
        <v>3</v>
      </c>
      <c r="U6" s="394">
        <f>SUM(U7,U8)</f>
        <v>2</v>
      </c>
      <c r="V6" s="394">
        <f>SUM(V7,V8)</f>
        <v>1</v>
      </c>
      <c r="W6" s="394">
        <f>SUM(W7,W8)</f>
        <v>2</v>
      </c>
      <c r="X6" s="394">
        <f>SUM(X7,X8)</f>
        <v>1</v>
      </c>
      <c r="Y6" s="394">
        <f>SUM(Y7,Y8)</f>
        <v>8</v>
      </c>
      <c r="Z6" s="394">
        <f>SUM(Z7,Z8)</f>
        <v>13</v>
      </c>
      <c r="AA6" s="394">
        <f>SUM(AA7,AA8)</f>
        <v>1</v>
      </c>
      <c r="AB6" s="394">
        <f>SUM(AB7,AB8)</f>
        <v>1</v>
      </c>
      <c r="AC6" s="394">
        <f>SUM(AC7,AC8)</f>
        <v>5</v>
      </c>
      <c r="AD6" s="394">
        <f>SUM(AD7,AD8)</f>
        <v>1</v>
      </c>
      <c r="AE6" s="394">
        <f>SUM(AE7,AE8)</f>
        <v>2</v>
      </c>
      <c r="AF6" s="394">
        <f>SUM(AF7,AF8)</f>
        <v>3</v>
      </c>
      <c r="AG6" s="394">
        <f>SUM(AG7,AG8)</f>
        <v>0</v>
      </c>
      <c r="AH6" s="394">
        <f>SUM(AH7,AH8)</f>
        <v>0</v>
      </c>
      <c r="AI6" s="394">
        <f>SUM(AI7,AI8)</f>
        <v>3</v>
      </c>
      <c r="AJ6" s="394">
        <f>SUM(AJ7,AJ8)</f>
        <v>7</v>
      </c>
      <c r="AK6" s="394">
        <f>SUM(AK7,AK8)</f>
        <v>0</v>
      </c>
      <c r="AL6" s="394">
        <f>SUM(AL7,AL8)</f>
        <v>2</v>
      </c>
      <c r="AM6" s="394">
        <f>SUM(AM7,AM8)</f>
        <v>0</v>
      </c>
      <c r="AN6" s="394">
        <f>SUM(AN7,AN8)</f>
        <v>5</v>
      </c>
      <c r="AO6" s="394">
        <f>SUM(AO7,AO8)</f>
        <v>2</v>
      </c>
      <c r="AP6" s="394">
        <f>SUM(AP7,AP8)</f>
        <v>6</v>
      </c>
      <c r="AQ6" s="394">
        <f>SUM(AQ7,AQ8)</f>
        <v>0</v>
      </c>
      <c r="AR6" s="394">
        <f>SUM(AR7,AR8)</f>
        <v>0</v>
      </c>
      <c r="AS6" s="394">
        <f>SUM(AS7,AS8)</f>
        <v>3</v>
      </c>
      <c r="AT6" s="394">
        <f>SUM(AT7,AT8)</f>
        <v>1</v>
      </c>
      <c r="AU6" s="394">
        <f>SUM(AU7,AU8)</f>
        <v>5</v>
      </c>
      <c r="AV6" s="394">
        <f>SUM(AV7,AV8)</f>
        <v>14</v>
      </c>
      <c r="AW6" s="394">
        <f>SUM(AW7,AW8)</f>
        <v>5</v>
      </c>
      <c r="AX6" s="394">
        <f>SUM(AX7,AX8)</f>
        <v>48</v>
      </c>
      <c r="AY6" s="394">
        <f>SUM(AY7,AY8)</f>
        <v>2</v>
      </c>
      <c r="AZ6" s="394">
        <f>SUM(AZ7,AZ8)</f>
        <v>2</v>
      </c>
      <c r="BA6" s="394">
        <f>SUM(BA7,BA8)</f>
        <v>1</v>
      </c>
      <c r="BB6" s="394">
        <f>SUM(BB7,BB8)</f>
        <v>3</v>
      </c>
      <c r="BC6" s="394">
        <f>SUM(BC7,BC8)</f>
        <v>3</v>
      </c>
      <c r="BD6" s="394">
        <f>SUM(BD7,BD8)</f>
        <v>1</v>
      </c>
      <c r="BE6" s="394">
        <f>SUM(BE7,BE8)</f>
        <v>3</v>
      </c>
      <c r="BF6" s="394">
        <f>SUM(BF7,BF8)</f>
        <v>2</v>
      </c>
      <c r="BG6" s="394">
        <f>SUM(BG7,BG8)</f>
        <v>1</v>
      </c>
      <c r="BH6" s="394">
        <f>SUM(BH7,BH8)</f>
        <v>0</v>
      </c>
      <c r="BI6" s="394">
        <f>SUM(BI7,BI8)</f>
        <v>1</v>
      </c>
      <c r="BJ6" s="394">
        <f>SUM(BJ7,BJ8)</f>
        <v>0</v>
      </c>
      <c r="BK6" s="394">
        <f>SUM(BK7,BK8)</f>
        <v>1</v>
      </c>
      <c r="BL6" s="394">
        <f>SUM(BL7,BL8)</f>
        <v>4</v>
      </c>
      <c r="BM6" s="394">
        <f>SUM(BM7,BM8)</f>
        <v>11</v>
      </c>
      <c r="BN6" s="394">
        <f>SUM(BN7,BN8)</f>
        <v>1</v>
      </c>
      <c r="BO6" s="394">
        <f>SUM(BO7,BO8)</f>
        <v>5</v>
      </c>
      <c r="BP6" s="394">
        <f>SUM(BP7,BP8)</f>
        <v>28</v>
      </c>
      <c r="BQ6" s="394">
        <f>SUM(BQ7,BQ8)</f>
        <v>3</v>
      </c>
      <c r="BR6" s="394">
        <f>SUM(BR7,BR8)</f>
        <v>1</v>
      </c>
      <c r="BS6" s="394">
        <f>SUM(BS7,BS8)</f>
        <v>9</v>
      </c>
      <c r="BT6" s="394">
        <f>SUM(BT7,BT8)</f>
        <v>3</v>
      </c>
      <c r="BU6" s="394">
        <f>SUM(BU7,BU8)</f>
        <v>1</v>
      </c>
      <c r="BV6" s="394">
        <f>SUM(BV7,BV8)</f>
        <v>3</v>
      </c>
      <c r="BW6" s="394">
        <f>SUM(BW7,BW8)</f>
        <v>2</v>
      </c>
      <c r="BX6" s="394">
        <f>SUM(BX7,BX8)</f>
        <v>22</v>
      </c>
      <c r="BY6" s="394">
        <f>SUM(BY7,BY8)</f>
        <v>4</v>
      </c>
      <c r="BZ6" s="394">
        <f>SUM(BZ7,BZ8)</f>
        <v>3</v>
      </c>
      <c r="CA6" s="394">
        <f>SUM(CA7,CA8)</f>
        <v>1</v>
      </c>
      <c r="CB6" s="394">
        <f>SUM(CB7,CB8)</f>
        <v>2</v>
      </c>
      <c r="CC6" s="394">
        <f>SUM(CC7,CC8)</f>
        <v>8</v>
      </c>
      <c r="CD6" s="394">
        <f>SUM(CD7,CD8)</f>
        <v>1</v>
      </c>
      <c r="CE6" s="394">
        <f>SUM(CE7,CE8)</f>
        <v>0</v>
      </c>
      <c r="CF6" s="394">
        <f>SUM(CF7,CF8)</f>
        <v>1</v>
      </c>
      <c r="CG6" s="394">
        <f>SUM(CG7,CG8)</f>
        <v>15</v>
      </c>
      <c r="CH6" s="394">
        <f>SUM(CH7,CH8)</f>
        <v>4</v>
      </c>
      <c r="CI6" s="394">
        <f>SUM(CI7,CI8)</f>
        <v>3</v>
      </c>
      <c r="CJ6" s="394">
        <f>SUM(CJ7,CJ8)</f>
        <v>2</v>
      </c>
      <c r="CK6" s="394">
        <f>SUM(CK7,CK8)</f>
        <v>1</v>
      </c>
      <c r="CL6" s="394">
        <f>SUM(CL7,CL8)</f>
        <v>1</v>
      </c>
      <c r="CM6" s="394">
        <f>SUM(CM7,CM8)</f>
        <v>2</v>
      </c>
      <c r="CN6" s="394">
        <f>SUM(CN7,CN8)</f>
        <v>4</v>
      </c>
      <c r="CO6" s="394">
        <f>SUM(CO7,CO8)</f>
        <v>10</v>
      </c>
      <c r="CP6" s="394">
        <f>SUM(CP7,CP8)</f>
        <v>25</v>
      </c>
      <c r="CQ6" s="394">
        <f>SUM(CQ7,CQ8)</f>
        <v>11</v>
      </c>
      <c r="CR6" s="394">
        <f>SUM(CR7,CR8)</f>
        <v>0</v>
      </c>
      <c r="CS6" s="394">
        <f>SUM(CS7,CS8)</f>
        <v>17</v>
      </c>
      <c r="CT6" s="394">
        <f>SUM(CT7,CT8)</f>
        <v>2</v>
      </c>
      <c r="CU6" s="394">
        <f>SUM(CU7,CU8)</f>
        <v>1</v>
      </c>
      <c r="CV6" s="394">
        <f>SUM(CV7,CV8)</f>
        <v>2</v>
      </c>
      <c r="CW6" s="394">
        <f>SUM(CW7,CW8)</f>
        <v>1</v>
      </c>
      <c r="CX6" s="394">
        <f>SUM(CX7,CX8)</f>
        <v>24</v>
      </c>
      <c r="CY6" s="394">
        <f>SUM(CY7,CY8)</f>
        <v>1</v>
      </c>
    </row>
    <row r="7" spans="1:103" s="21" customFormat="1" ht="75" x14ac:dyDescent="0.15">
      <c r="C7" s="1201"/>
      <c r="D7" s="328"/>
      <c r="E7" s="1202" t="s">
        <v>8441</v>
      </c>
      <c r="F7" s="1202">
        <v>5</v>
      </c>
      <c r="G7" s="1208" t="s">
        <v>8447</v>
      </c>
      <c r="H7" s="1204" t="s">
        <v>8955</v>
      </c>
      <c r="I7" s="1205" t="s">
        <v>8446</v>
      </c>
      <c r="J7" s="1206" t="s">
        <v>8448</v>
      </c>
      <c r="K7" s="1199"/>
      <c r="L7" s="1199"/>
      <c r="M7" s="1199"/>
      <c r="N7" s="1207" t="s">
        <v>3943</v>
      </c>
      <c r="O7" s="1207">
        <v>102</v>
      </c>
      <c r="P7" s="1207">
        <v>102</v>
      </c>
      <c r="Q7" s="1139">
        <v>115</v>
      </c>
      <c r="R7" s="1139">
        <f>SUM(S7:CY7)</f>
        <v>130</v>
      </c>
      <c r="S7" s="394">
        <f>COUNTIFS('База практик'!$G$6:$G$424,Расчеты!S$1,'База практик'!$F$6:$F$424,"суб")</f>
        <v>1</v>
      </c>
      <c r="T7" s="394">
        <f>COUNTIFS('База практик'!$G$6:$G$424,Расчеты!T$1,'База практик'!$F$6:$F$424,"суб")</f>
        <v>3</v>
      </c>
      <c r="U7" s="394">
        <f>COUNTIFS('База практик'!$G$6:$G$424,Расчеты!U$1,'База практик'!$F$6:$F$424,"суб")</f>
        <v>2</v>
      </c>
      <c r="V7" s="394">
        <f>COUNTIFS('База практик'!$G$6:$G$424,Расчеты!V$1,'База практик'!$F$6:$F$424,"суб")</f>
        <v>1</v>
      </c>
      <c r="W7" s="394">
        <f>COUNTIFS('База практик'!$G$6:$G$424,Расчеты!W$1,'База практик'!$F$6:$F$424,"суб")</f>
        <v>1</v>
      </c>
      <c r="X7" s="394">
        <f>COUNTIFS('База практик'!$G$6:$G$424,Расчеты!X$1,'База практик'!$F$6:$F$424,"суб")</f>
        <v>0</v>
      </c>
      <c r="Y7" s="394">
        <f>COUNTIFS('База практик'!$G$6:$G$424,Расчеты!Y$1,'База практик'!$F$6:$F$424,"суб")</f>
        <v>3</v>
      </c>
      <c r="Z7" s="394">
        <f>COUNTIFS('База практик'!$G$6:$G$424,Расчеты!Z$1,'База практик'!$F$6:$F$424,"суб")</f>
        <v>3</v>
      </c>
      <c r="AA7" s="394">
        <f>COUNTIFS('База практик'!$G$6:$G$424,Расчеты!AA$1,'База практик'!$F$6:$F$424,"суб")</f>
        <v>1</v>
      </c>
      <c r="AB7" s="394">
        <f>COUNTIFS('База практик'!$G$6:$G$424,Расчеты!AB$1,'База практик'!$F$6:$F$424,"суб")</f>
        <v>1</v>
      </c>
      <c r="AC7" s="394">
        <f>COUNTIFS('База практик'!$G$6:$G$424,Расчеты!AC$1,'База практик'!$F$6:$F$424,"суб")</f>
        <v>3</v>
      </c>
      <c r="AD7" s="394">
        <f>COUNTIFS('База практик'!$G$6:$G$424,Расчеты!AD$1,'База практик'!$F$6:$F$424,"суб")</f>
        <v>1</v>
      </c>
      <c r="AE7" s="394">
        <f>COUNTIFS('База практик'!$G$6:$G$424,Расчеты!AE$1,'База практик'!$F$6:$F$424,"суб")</f>
        <v>1</v>
      </c>
      <c r="AF7" s="394">
        <f>COUNTIFS('База практик'!$G$6:$G$424,Расчеты!AF$1,'База практик'!$F$6:$F$424,"суб")</f>
        <v>3</v>
      </c>
      <c r="AG7" s="394">
        <f>COUNTIFS('База практик'!$G$6:$G$424,Расчеты!AG$1,'База практик'!$F$6:$F$424,"суб")</f>
        <v>0</v>
      </c>
      <c r="AH7" s="394">
        <f>COUNTIFS('База практик'!$G$6:$G$424,Расчеты!AH$1,'База практик'!$F$6:$F$424,"суб")</f>
        <v>0</v>
      </c>
      <c r="AI7" s="394">
        <f>COUNTIFS('База практик'!$G$6:$G$424,Расчеты!AI$1,'База практик'!$F$6:$F$424,"суб")</f>
        <v>3</v>
      </c>
      <c r="AJ7" s="394">
        <f>COUNTIFS('База практик'!$G$6:$G$424,Расчеты!AJ$1,'База практик'!$F$6:$F$424,"суб")</f>
        <v>2</v>
      </c>
      <c r="AK7" s="394">
        <f>COUNTIFS('База практик'!$G$6:$G$424,Расчеты!AK$1,'База практик'!$F$6:$F$424,"суб")</f>
        <v>0</v>
      </c>
      <c r="AL7" s="394">
        <f>COUNTIFS('База практик'!$G$6:$G$424,Расчеты!AL$1,'База практик'!$F$6:$F$424,"суб")</f>
        <v>1</v>
      </c>
      <c r="AM7" s="394">
        <f>COUNTIFS('База практик'!$G$6:$G$424,Расчеты!AM$1,'База практик'!$F$6:$F$424,"суб")</f>
        <v>0</v>
      </c>
      <c r="AN7" s="394">
        <f>COUNTIFS('База практик'!$G$6:$G$424,Расчеты!AN$1,'База практик'!$F$6:$F$424,"суб")</f>
        <v>3</v>
      </c>
      <c r="AO7" s="394">
        <f>COUNTIFS('База практик'!$G$6:$G$424,Расчеты!AO$1,'База практик'!$F$6:$F$424,"суб")</f>
        <v>2</v>
      </c>
      <c r="AP7" s="394">
        <f>COUNTIFS('База практик'!$G$6:$G$424,Расчеты!AP$1,'База практик'!$F$6:$F$424,"суб")</f>
        <v>1</v>
      </c>
      <c r="AQ7" s="394">
        <f>COUNTIFS('База практик'!$G$6:$G$424,Расчеты!AQ$1,'База практик'!$F$6:$F$424,"суб")</f>
        <v>0</v>
      </c>
      <c r="AR7" s="394">
        <f>COUNTIFS('База практик'!$G$6:$G$424,Расчеты!AR$1,'База практик'!$F$6:$F$424,"суб")</f>
        <v>0</v>
      </c>
      <c r="AS7" s="394">
        <f>COUNTIFS('База практик'!$G$6:$G$424,Расчеты!AS$1,'База практик'!$F$6:$F$424,"суб")</f>
        <v>3</v>
      </c>
      <c r="AT7" s="394">
        <f>COUNTIFS('База практик'!$G$6:$G$424,Расчеты!AT$1,'База практик'!$F$6:$F$424,"суб")</f>
        <v>1</v>
      </c>
      <c r="AU7" s="394">
        <f>COUNTIFS('База практик'!$G$6:$G$424,Расчеты!AU$1,'База практик'!$F$6:$F$424,"суб")</f>
        <v>2</v>
      </c>
      <c r="AV7" s="394">
        <f>COUNTIFS('База практик'!$G$6:$G$424,Расчеты!AV$1,'База практик'!$F$6:$F$424,"суб")</f>
        <v>1</v>
      </c>
      <c r="AW7" s="394">
        <f>COUNTIFS('База практик'!$G$6:$G$424,Расчеты!AW$1,'База практик'!$F$6:$F$424,"суб")</f>
        <v>5</v>
      </c>
      <c r="AX7" s="394">
        <f>COUNTIFS('База практик'!$G$6:$G$424,Расчеты!AX$1,'База практик'!$F$6:$F$424,"суб")</f>
        <v>1</v>
      </c>
      <c r="AY7" s="394">
        <f>COUNTIFS('База практик'!$G$6:$G$424,Расчеты!AY$1,'База практик'!$F$6:$F$424,"суб")</f>
        <v>1</v>
      </c>
      <c r="AZ7" s="394">
        <f>COUNTIFS('База практик'!$G$6:$G$424,Расчеты!AZ$1,'База практик'!$F$6:$F$424,"суб")</f>
        <v>0</v>
      </c>
      <c r="BA7" s="394">
        <f>COUNTIFS('База практик'!$G$6:$G$424,Расчеты!BA$1,'База практик'!$F$6:$F$424,"суб")</f>
        <v>1</v>
      </c>
      <c r="BB7" s="394">
        <f>COUNTIFS('База практик'!$G$6:$G$424,Расчеты!BB$1,'База практик'!$F$6:$F$424,"суб")</f>
        <v>1</v>
      </c>
      <c r="BC7" s="394">
        <f>COUNTIFS('База практик'!$G$6:$G$424,Расчеты!BC$1,'База практик'!$F$6:$F$424,"суб")</f>
        <v>2</v>
      </c>
      <c r="BD7" s="394">
        <f>COUNTIFS('База практик'!$G$6:$G$424,Расчеты!BD$1,'База практик'!$F$6:$F$424,"суб")</f>
        <v>1</v>
      </c>
      <c r="BE7" s="394">
        <f>COUNTIFS('База практик'!$G$6:$G$424,Расчеты!BE$1,'База практик'!$F$6:$F$424,"суб")</f>
        <v>0</v>
      </c>
      <c r="BF7" s="394">
        <f>COUNTIFS('База практик'!$G$6:$G$424,Расчеты!BF$1,'База практик'!$F$6:$F$424,"суб")</f>
        <v>2</v>
      </c>
      <c r="BG7" s="394">
        <f>COUNTIFS('База практик'!$G$6:$G$424,Расчеты!BG$1,'База практик'!$F$6:$F$424,"суб")</f>
        <v>1</v>
      </c>
      <c r="BH7" s="394">
        <f>COUNTIFS('База практик'!$G$6:$G$424,Расчеты!BH$1,'База практик'!$F$6:$F$424,"суб")</f>
        <v>0</v>
      </c>
      <c r="BI7" s="394">
        <f>COUNTIFS('База практик'!$G$6:$G$424,Расчеты!BI$1,'База практик'!$F$6:$F$424,"суб")</f>
        <v>1</v>
      </c>
      <c r="BJ7" s="394">
        <f>COUNTIFS('База практик'!$G$6:$G$424,Расчеты!BJ$1,'База практик'!$F$6:$F$424,"суб")</f>
        <v>0</v>
      </c>
      <c r="BK7" s="394">
        <f>COUNTIFS('База практик'!$G$6:$G$424,Расчеты!BK$1,'База практик'!$F$6:$F$424,"суб")</f>
        <v>1</v>
      </c>
      <c r="BL7" s="394">
        <f>COUNTIFS('База практик'!$G$6:$G$424,Расчеты!BL$1,'База практик'!$F$6:$F$424,"суб")</f>
        <v>1</v>
      </c>
      <c r="BM7" s="394">
        <f>COUNTIFS('База практик'!$G$6:$G$424,Расчеты!BM$1,'База практик'!$F$6:$F$424,"суб")</f>
        <v>6</v>
      </c>
      <c r="BN7" s="394">
        <f>COUNTIFS('База практик'!$G$6:$G$424,Расчеты!BN$1,'База практик'!$F$6:$F$424,"суб")</f>
        <v>1</v>
      </c>
      <c r="BO7" s="394">
        <f>COUNTIFS('База практик'!$G$6:$G$424,Расчеты!BO$1,'База практик'!$F$6:$F$424,"суб")</f>
        <v>3</v>
      </c>
      <c r="BP7" s="394">
        <f>COUNTIFS('База практик'!$G$6:$G$424,Расчеты!BP$1,'База практик'!$F$6:$F$424,"суб")</f>
        <v>1</v>
      </c>
      <c r="BQ7" s="394">
        <f>COUNTIFS('База практик'!$G$6:$G$424,Расчеты!BQ$1,'База практик'!$F$6:$F$424,"суб")</f>
        <v>3</v>
      </c>
      <c r="BR7" s="394">
        <f>COUNTIFS('База практик'!$G$6:$G$424,Расчеты!BR$1,'База практик'!$F$6:$F$424,"суб")</f>
        <v>0</v>
      </c>
      <c r="BS7" s="394">
        <f>COUNTIFS('База практик'!$G$6:$G$424,Расчеты!BS$1,'База практик'!$F$6:$F$424,"суб")</f>
        <v>3</v>
      </c>
      <c r="BT7" s="394">
        <f>COUNTIFS('База практик'!$G$6:$G$424,Расчеты!BT$1,'База практик'!$F$6:$F$424,"суб")</f>
        <v>1</v>
      </c>
      <c r="BU7" s="394">
        <f>COUNTIFS('База практик'!$G$6:$G$424,Расчеты!BU$1,'База практик'!$F$6:$F$424,"суб")</f>
        <v>1</v>
      </c>
      <c r="BV7" s="394">
        <f>COUNTIFS('База практик'!$G$6:$G$424,Расчеты!BV$1,'База практик'!$F$6:$F$424,"суб")</f>
        <v>1</v>
      </c>
      <c r="BW7" s="394">
        <f>COUNTIFS('База практик'!$G$6:$G$424,Расчеты!BW$1,'База практик'!$F$6:$F$424,"суб")</f>
        <v>2</v>
      </c>
      <c r="BX7" s="394">
        <f>COUNTIFS('База практик'!$G$6:$G$424,Расчеты!BX$1,'База практик'!$F$6:$F$424,"суб")</f>
        <v>1</v>
      </c>
      <c r="BY7" s="394">
        <f>COUNTIFS('База практик'!$G$6:$G$424,Расчеты!BY$1,'База практик'!$F$6:$F$424,"суб")</f>
        <v>4</v>
      </c>
      <c r="BZ7" s="394">
        <f>COUNTIFS('База практик'!$G$6:$G$424,Расчеты!BZ$1,'База практик'!$F$6:$F$424,"суб")</f>
        <v>3</v>
      </c>
      <c r="CA7" s="394">
        <f>COUNTIFS('База практик'!$G$6:$G$424,Расчеты!CA$1,'База практик'!$F$6:$F$424,"суб")</f>
        <v>1</v>
      </c>
      <c r="CB7" s="394">
        <f>COUNTIFS('База практик'!$G$6:$G$424,Расчеты!CB$1,'База практик'!$F$6:$F$424,"суб")</f>
        <v>2</v>
      </c>
      <c r="CC7" s="394">
        <f>COUNTIFS('База практик'!$G$6:$G$424,Расчеты!CC$1,'База практик'!$F$6:$F$424,"суб")</f>
        <v>3</v>
      </c>
      <c r="CD7" s="394">
        <f>COUNTIFS('База практик'!$G$6:$G$424,Расчеты!CD$1,'База практик'!$F$6:$F$424,"суб")</f>
        <v>1</v>
      </c>
      <c r="CE7" s="394">
        <f>COUNTIFS('База практик'!$G$6:$G$424,Расчеты!CE$1,'База практик'!$F$6:$F$424,"суб")</f>
        <v>0</v>
      </c>
      <c r="CF7" s="394">
        <f>COUNTIFS('База практик'!$G$6:$G$424,Расчеты!CF$1,'База практик'!$F$6:$F$424,"суб")</f>
        <v>1</v>
      </c>
      <c r="CG7" s="394">
        <f>COUNTIFS('База практик'!$G$6:$G$424,Расчеты!CG$1,'База практик'!$F$6:$F$424,"суб")</f>
        <v>1</v>
      </c>
      <c r="CH7" s="394">
        <f>COUNTIFS('База практик'!$G$6:$G$424,Расчеты!CH$1,'База практик'!$F$6:$F$424,"суб")</f>
        <v>4</v>
      </c>
      <c r="CI7" s="394">
        <f>COUNTIFS('База практик'!$G$6:$G$424,Расчеты!CI$1,'База практик'!$F$6:$F$424,"суб")</f>
        <v>3</v>
      </c>
      <c r="CJ7" s="394">
        <f>COUNTIFS('База практик'!$G$6:$G$424,Расчеты!CJ$1,'База практик'!$F$6:$F$424,"суб")</f>
        <v>2</v>
      </c>
      <c r="CK7" s="394">
        <f>COUNTIFS('База практик'!$G$6:$G$424,Расчеты!CK$1,'База практик'!$F$6:$F$424,"суб")</f>
        <v>1</v>
      </c>
      <c r="CL7" s="394">
        <f>COUNTIFS('База практик'!$G$6:$G$424,Расчеты!CL$1,'База практик'!$F$6:$F$424,"суб")</f>
        <v>1</v>
      </c>
      <c r="CM7" s="394">
        <f>COUNTIFS('База практик'!$G$6:$G$424,Расчеты!CM$1,'База практик'!$F$6:$F$424,"суб")</f>
        <v>1</v>
      </c>
      <c r="CN7" s="394">
        <f>COUNTIFS('База практик'!$G$6:$G$424,Расчеты!CN$1,'База практик'!$F$6:$F$424,"суб")</f>
        <v>2</v>
      </c>
      <c r="CO7" s="394">
        <f>COUNTIFS('База практик'!$G$6:$G$424,Расчеты!CO$1,'База практик'!$F$6:$F$424,"суб")</f>
        <v>2</v>
      </c>
      <c r="CP7" s="394">
        <f>COUNTIFS('База практик'!$G$6:$G$424,Расчеты!CP$1,'База практик'!$F$6:$F$424,"суб")</f>
        <v>3</v>
      </c>
      <c r="CQ7" s="394">
        <f>COUNTIFS('База практик'!$G$6:$G$424,Расчеты!CQ$1,'База практик'!$F$6:$F$424,"суб")</f>
        <v>3</v>
      </c>
      <c r="CR7" s="394">
        <f>COUNTIFS('База практик'!$G$6:$G$424,Расчеты!CR$1,'База практик'!$F$6:$F$424,"суб")</f>
        <v>0</v>
      </c>
      <c r="CS7" s="394">
        <f>COUNTIFS('База практик'!$G$6:$G$424,Расчеты!CS$1,'База практик'!$F$6:$F$424,"суб")</f>
        <v>3</v>
      </c>
      <c r="CT7" s="394">
        <f>COUNTIFS('База практик'!$G$6:$G$424,Расчеты!CT$1,'База практик'!$F$6:$F$424,"суб")</f>
        <v>1</v>
      </c>
      <c r="CU7" s="394">
        <f>COUNTIFS('База практик'!$G$6:$G$424,Расчеты!CU$1,'База практик'!$F$6:$F$424,"суб")</f>
        <v>1</v>
      </c>
      <c r="CV7" s="394">
        <f>COUNTIFS('База практик'!$G$6:$G$424,Расчеты!CV$1,'База практик'!$F$6:$F$424,"суб")</f>
        <v>1</v>
      </c>
      <c r="CW7" s="394">
        <f>COUNTIFS('База практик'!$G$6:$G$424,Расчеты!CW$1,'База практик'!$F$6:$F$424,"суб")</f>
        <v>1</v>
      </c>
      <c r="CX7" s="394">
        <f>COUNTIFS('База практик'!$G$6:$G$424,Расчеты!CX$1,'База практик'!$F$6:$F$424,"суб")</f>
        <v>0</v>
      </c>
      <c r="CY7" s="394">
        <f>COUNTIFS('База практик'!$G$6:$G$424,Расчеты!CY$1,'База практик'!$F$6:$F$424,"суб")</f>
        <v>1</v>
      </c>
    </row>
    <row r="8" spans="1:103" s="21" customFormat="1" ht="90" x14ac:dyDescent="0.15">
      <c r="C8" s="1201"/>
      <c r="D8" s="328"/>
      <c r="E8" s="1209" t="s">
        <v>8441</v>
      </c>
      <c r="F8" s="1209">
        <v>7</v>
      </c>
      <c r="G8" s="1210" t="s">
        <v>8449</v>
      </c>
      <c r="H8" s="1211" t="s">
        <v>8956</v>
      </c>
      <c r="I8" s="1205" t="s">
        <v>8446</v>
      </c>
      <c r="J8" s="1212" t="s">
        <v>8448</v>
      </c>
      <c r="K8" s="1199"/>
      <c r="L8" s="1199"/>
      <c r="M8" s="1213"/>
      <c r="N8" s="1207" t="s">
        <v>3943</v>
      </c>
      <c r="O8" s="1207">
        <v>91</v>
      </c>
      <c r="P8" s="1207">
        <v>147</v>
      </c>
      <c r="Q8" s="1139">
        <v>175</v>
      </c>
      <c r="R8" s="1139">
        <f t="shared" ref="R8" si="1">SUM(S8:CY8)</f>
        <v>274</v>
      </c>
      <c r="S8" s="394">
        <f>COUNTIFS('База практик'!$G$6:$G$424,Расчеты!S$1,'База практик'!$F$6:$F$424,"мун")</f>
        <v>0</v>
      </c>
      <c r="T8" s="394">
        <f>COUNTIFS('База практик'!$G$6:$G$424,Расчеты!T$1,'База практик'!$F$6:$F$424,"мун")</f>
        <v>0</v>
      </c>
      <c r="U8" s="394">
        <f>COUNTIFS('База практик'!$G$6:$G$424,Расчеты!U$1,'База практик'!$F$6:$F$424,"мун")</f>
        <v>0</v>
      </c>
      <c r="V8" s="394">
        <f>COUNTIFS('База практик'!$G$6:$G$424,Расчеты!V$1,'База практик'!$F$6:$F$424,"мун")</f>
        <v>0</v>
      </c>
      <c r="W8" s="394">
        <f>COUNTIFS('База практик'!$G$6:$G$424,Расчеты!W$1,'База практик'!$F$6:$F$424,"мун")</f>
        <v>1</v>
      </c>
      <c r="X8" s="394">
        <f>COUNTIFS('База практик'!$G$6:$G$424,Расчеты!X$1,'База практик'!$F$6:$F$424,"мун")</f>
        <v>1</v>
      </c>
      <c r="Y8" s="394">
        <f>COUNTIFS('База практик'!$G$6:$G$424,Расчеты!Y$1,'База практик'!$F$6:$F$424,"мун")</f>
        <v>5</v>
      </c>
      <c r="Z8" s="394">
        <f>COUNTIFS('База практик'!$G$6:$G$424,Расчеты!Z$1,'База практик'!$F$6:$F$424,"мун")</f>
        <v>10</v>
      </c>
      <c r="AA8" s="394">
        <f>COUNTIFS('База практик'!$G$6:$G$424,Расчеты!AA$1,'База практик'!$F$6:$F$424,"мун")</f>
        <v>0</v>
      </c>
      <c r="AB8" s="394">
        <f>COUNTIFS('База практик'!$G$6:$G$424,Расчеты!AB$1,'База практик'!$F$6:$F$424,"мун")</f>
        <v>0</v>
      </c>
      <c r="AC8" s="394">
        <f>COUNTIFS('База практик'!$G$6:$G$424,Расчеты!AC$1,'База практик'!$F$6:$F$424,"мун")</f>
        <v>2</v>
      </c>
      <c r="AD8" s="394">
        <f>COUNTIFS('База практик'!$G$6:$G$424,Расчеты!AD$1,'База практик'!$F$6:$F$424,"мун")</f>
        <v>0</v>
      </c>
      <c r="AE8" s="394">
        <f>COUNTIFS('База практик'!$G$6:$G$424,Расчеты!AE$1,'База практик'!$F$6:$F$424,"мун")</f>
        <v>1</v>
      </c>
      <c r="AF8" s="394">
        <f>COUNTIFS('База практик'!$G$6:$G$424,Расчеты!AF$1,'База практик'!$F$6:$F$424,"мун")</f>
        <v>0</v>
      </c>
      <c r="AG8" s="394">
        <f>COUNTIFS('База практик'!$G$6:$G$424,Расчеты!AG$1,'База практик'!$F$6:$F$424,"мун")</f>
        <v>0</v>
      </c>
      <c r="AH8" s="394">
        <f>COUNTIFS('База практик'!$G$6:$G$424,Расчеты!AH$1,'База практик'!$F$6:$F$424,"мун")</f>
        <v>0</v>
      </c>
      <c r="AI8" s="394">
        <f>COUNTIFS('База практик'!$G$6:$G$424,Расчеты!AI$1,'База практик'!$F$6:$F$424,"мун")</f>
        <v>0</v>
      </c>
      <c r="AJ8" s="394">
        <f>COUNTIFS('База практик'!$G$6:$G$424,Расчеты!AJ$1,'База практик'!$F$6:$F$424,"мун")</f>
        <v>5</v>
      </c>
      <c r="AK8" s="394">
        <f>COUNTIFS('База практик'!$G$6:$G$424,Расчеты!AK$1,'База практик'!$F$6:$F$424,"мун")</f>
        <v>0</v>
      </c>
      <c r="AL8" s="394">
        <f>COUNTIFS('База практик'!$G$6:$G$424,Расчеты!AL$1,'База практик'!$F$6:$F$424,"мун")</f>
        <v>1</v>
      </c>
      <c r="AM8" s="394">
        <f>COUNTIFS('База практик'!$G$6:$G$424,Расчеты!AM$1,'База практик'!$F$6:$F$424,"мун")</f>
        <v>0</v>
      </c>
      <c r="AN8" s="394">
        <f>COUNTIFS('База практик'!$G$6:$G$424,Расчеты!AN$1,'База практик'!$F$6:$F$424,"мун")</f>
        <v>2</v>
      </c>
      <c r="AO8" s="394">
        <f>COUNTIFS('База практик'!$G$6:$G$424,Расчеты!AO$1,'База практик'!$F$6:$F$424,"мун")</f>
        <v>0</v>
      </c>
      <c r="AP8" s="394">
        <f>COUNTIFS('База практик'!$G$6:$G$424,Расчеты!AP$1,'База практик'!$F$6:$F$424,"мун")</f>
        <v>5</v>
      </c>
      <c r="AQ8" s="394">
        <f>COUNTIFS('База практик'!$G$6:$G$424,Расчеты!AQ$1,'База практик'!$F$6:$F$424,"мун")</f>
        <v>0</v>
      </c>
      <c r="AR8" s="394">
        <f>COUNTIFS('База практик'!$G$6:$G$424,Расчеты!AR$1,'База практик'!$F$6:$F$424,"мун")</f>
        <v>0</v>
      </c>
      <c r="AS8" s="394">
        <f>COUNTIFS('База практик'!$G$6:$G$424,Расчеты!AS$1,'База практик'!$F$6:$F$424,"мун")</f>
        <v>0</v>
      </c>
      <c r="AT8" s="394">
        <f>COUNTIFS('База практик'!$G$6:$G$424,Расчеты!AT$1,'База практик'!$F$6:$F$424,"мун")</f>
        <v>0</v>
      </c>
      <c r="AU8" s="394">
        <f>COUNTIFS('База практик'!$G$6:$G$424,Расчеты!AU$1,'База практик'!$F$6:$F$424,"мун")</f>
        <v>3</v>
      </c>
      <c r="AV8" s="394">
        <f>COUNTIFS('База практик'!$G$6:$G$424,Расчеты!AV$1,'База практик'!$F$6:$F$424,"мун")</f>
        <v>13</v>
      </c>
      <c r="AW8" s="394">
        <f>COUNTIFS('База практик'!$G$6:$G$424,Расчеты!AW$1,'База практик'!$F$6:$F$424,"мун")</f>
        <v>0</v>
      </c>
      <c r="AX8" s="394">
        <f>COUNTIFS('База практик'!$G$6:$G$424,Расчеты!AX$1,'База практик'!$F$6:$F$424,"мун")</f>
        <v>47</v>
      </c>
      <c r="AY8" s="394">
        <f>COUNTIFS('База практик'!$G$6:$G$424,Расчеты!AY$1,'База практик'!$F$6:$F$424,"мун")</f>
        <v>1</v>
      </c>
      <c r="AZ8" s="394">
        <f>COUNTIFS('База практик'!$G$6:$G$424,Расчеты!AZ$1,'База практик'!$F$6:$F$424,"мун")</f>
        <v>2</v>
      </c>
      <c r="BA8" s="394">
        <f>COUNTIFS('База практик'!$G$6:$G$424,Расчеты!BA$1,'База практик'!$F$6:$F$424,"мун")</f>
        <v>0</v>
      </c>
      <c r="BB8" s="394">
        <f>COUNTIFS('База практик'!$G$6:$G$424,Расчеты!BB$1,'База практик'!$F$6:$F$424,"мун")</f>
        <v>2</v>
      </c>
      <c r="BC8" s="394">
        <f>COUNTIFS('База практик'!$G$6:$G$424,Расчеты!BC$1,'База практик'!$F$6:$F$424,"мун")</f>
        <v>1</v>
      </c>
      <c r="BD8" s="394">
        <f>COUNTIFS('База практик'!$G$6:$G$424,Расчеты!BD$1,'База практик'!$F$6:$F$424,"мун")</f>
        <v>0</v>
      </c>
      <c r="BE8" s="394">
        <f>COUNTIFS('База практик'!$G$6:$G$424,Расчеты!BE$1,'База практик'!$F$6:$F$424,"мун")</f>
        <v>3</v>
      </c>
      <c r="BF8" s="394">
        <f>COUNTIFS('База практик'!$G$6:$G$424,Расчеты!BF$1,'База практик'!$F$6:$F$424,"мун")</f>
        <v>0</v>
      </c>
      <c r="BG8" s="394">
        <f>COUNTIFS('База практик'!$G$6:$G$424,Расчеты!BG$1,'База практик'!$F$6:$F$424,"мун")</f>
        <v>0</v>
      </c>
      <c r="BH8" s="394">
        <f>COUNTIFS('База практик'!$G$6:$G$424,Расчеты!BH$1,'База практик'!$F$6:$F$424,"мун")</f>
        <v>0</v>
      </c>
      <c r="BI8" s="394">
        <f>COUNTIFS('База практик'!$G$6:$G$424,Расчеты!BI$1,'База практик'!$F$6:$F$424,"мун")</f>
        <v>0</v>
      </c>
      <c r="BJ8" s="394">
        <f>COUNTIFS('База практик'!$G$6:$G$424,Расчеты!BJ$1,'База практик'!$F$6:$F$424,"мун")</f>
        <v>0</v>
      </c>
      <c r="BK8" s="394">
        <f>COUNTIFS('База практик'!$G$6:$G$424,Расчеты!BK$1,'База практик'!$F$6:$F$424,"мун")</f>
        <v>0</v>
      </c>
      <c r="BL8" s="394">
        <f>COUNTIFS('База практик'!$G$6:$G$424,Расчеты!BL$1,'База практик'!$F$6:$F$424,"мун")</f>
        <v>3</v>
      </c>
      <c r="BM8" s="394">
        <f>COUNTIFS('База практик'!$G$6:$G$424,Расчеты!BM$1,'База практик'!$F$6:$F$424,"мун")</f>
        <v>5</v>
      </c>
      <c r="BN8" s="394">
        <f>COUNTIFS('База практик'!$G$6:$G$424,Расчеты!BN$1,'База практик'!$F$6:$F$424,"мун")</f>
        <v>0</v>
      </c>
      <c r="BO8" s="394">
        <f>COUNTIFS('База практик'!$G$6:$G$424,Расчеты!BO$1,'База практик'!$F$6:$F$424,"мун")</f>
        <v>2</v>
      </c>
      <c r="BP8" s="394">
        <f>COUNTIFS('База практик'!$G$6:$G$424,Расчеты!BP$1,'База практик'!$F$6:$F$424,"мун")</f>
        <v>27</v>
      </c>
      <c r="BQ8" s="394">
        <f>COUNTIFS('База практик'!$G$6:$G$424,Расчеты!BQ$1,'База практик'!$F$6:$F$424,"мун")</f>
        <v>0</v>
      </c>
      <c r="BR8" s="394">
        <f>COUNTIFS('База практик'!$G$6:$G$424,Расчеты!BR$1,'База практик'!$F$6:$F$424,"мун")</f>
        <v>1</v>
      </c>
      <c r="BS8" s="394">
        <f>COUNTIFS('База практик'!$G$6:$G$424,Расчеты!BS$1,'База практик'!$F$6:$F$424,"мун")</f>
        <v>6</v>
      </c>
      <c r="BT8" s="394">
        <f>COUNTIFS('База практик'!$G$6:$G$424,Расчеты!BT$1,'База практик'!$F$6:$F$424,"мун")</f>
        <v>2</v>
      </c>
      <c r="BU8" s="394">
        <f>COUNTIFS('База практик'!$G$6:$G$424,Расчеты!BU$1,'База практик'!$F$6:$F$424,"мун")</f>
        <v>0</v>
      </c>
      <c r="BV8" s="394">
        <f>COUNTIFS('База практик'!$G$6:$G$424,Расчеты!BV$1,'База практик'!$F$6:$F$424,"мун")</f>
        <v>2</v>
      </c>
      <c r="BW8" s="394">
        <f>COUNTIFS('База практик'!$G$6:$G$424,Расчеты!BW$1,'База практик'!$F$6:$F$424,"мун")</f>
        <v>0</v>
      </c>
      <c r="BX8" s="394">
        <f>COUNTIFS('База практик'!$G$6:$G$424,Расчеты!BX$1,'База практик'!$F$6:$F$424,"мун")</f>
        <v>21</v>
      </c>
      <c r="BY8" s="394">
        <f>COUNTIFS('База практик'!$G$6:$G$424,Расчеты!BY$1,'База практик'!$F$6:$F$424,"мун")</f>
        <v>0</v>
      </c>
      <c r="BZ8" s="394">
        <f>COUNTIFS('База практик'!$G$6:$G$424,Расчеты!BZ$1,'База практик'!$F$6:$F$424,"мун")</f>
        <v>0</v>
      </c>
      <c r="CA8" s="394">
        <f>COUNTIFS('База практик'!$G$6:$G$424,Расчеты!CA$1,'База практик'!$F$6:$F$424,"мун")</f>
        <v>0</v>
      </c>
      <c r="CB8" s="394">
        <f>COUNTIFS('База практик'!$G$6:$G$424,Расчеты!CB$1,'База практик'!$F$6:$F$424,"мун")</f>
        <v>0</v>
      </c>
      <c r="CC8" s="394">
        <f>COUNTIFS('База практик'!$G$6:$G$424,Расчеты!CC$1,'База практик'!$F$6:$F$424,"мун")</f>
        <v>5</v>
      </c>
      <c r="CD8" s="394">
        <f>COUNTIFS('База практик'!$G$6:$G$424,Расчеты!CD$1,'База практик'!$F$6:$F$424,"мун")</f>
        <v>0</v>
      </c>
      <c r="CE8" s="394">
        <f>COUNTIFS('База практик'!$G$6:$G$424,Расчеты!CE$1,'База практик'!$F$6:$F$424,"мун")</f>
        <v>0</v>
      </c>
      <c r="CF8" s="394">
        <f>COUNTIFS('База практик'!$G$6:$G$424,Расчеты!CF$1,'База практик'!$F$6:$F$424,"мун")</f>
        <v>0</v>
      </c>
      <c r="CG8" s="394">
        <f>COUNTIFS('База практик'!$G$6:$G$424,Расчеты!CG$1,'База практик'!$F$6:$F$424,"мун")</f>
        <v>14</v>
      </c>
      <c r="CH8" s="394">
        <f>COUNTIFS('База практик'!$G$6:$G$424,Расчеты!CH$1,'База практик'!$F$6:$F$424,"мун")</f>
        <v>0</v>
      </c>
      <c r="CI8" s="394">
        <f>COUNTIFS('База практик'!$G$6:$G$424,Расчеты!CI$1,'База практик'!$F$6:$F$424,"мун")</f>
        <v>0</v>
      </c>
      <c r="CJ8" s="394">
        <f>COUNTIFS('База практик'!$G$6:$G$424,Расчеты!CJ$1,'База практик'!$F$6:$F$424,"мун")</f>
        <v>0</v>
      </c>
      <c r="CK8" s="394">
        <f>COUNTIFS('База практик'!$G$6:$G$424,Расчеты!CK$1,'База практик'!$F$6:$F$424,"мун")</f>
        <v>0</v>
      </c>
      <c r="CL8" s="394">
        <f>COUNTIFS('База практик'!$G$6:$G$424,Расчеты!CL$1,'База практик'!$F$6:$F$424,"мун")</f>
        <v>0</v>
      </c>
      <c r="CM8" s="394">
        <f>COUNTIFS('База практик'!$G$6:$G$424,Расчеты!CM$1,'База практик'!$F$6:$F$424,"мун")</f>
        <v>1</v>
      </c>
      <c r="CN8" s="394">
        <f>COUNTIFS('База практик'!$G$6:$G$424,Расчеты!CN$1,'База практик'!$F$6:$F$424,"мун")</f>
        <v>2</v>
      </c>
      <c r="CO8" s="394">
        <f>COUNTIFS('База практик'!$G$6:$G$424,Расчеты!CO$1,'База практик'!$F$6:$F$424,"мун")</f>
        <v>8</v>
      </c>
      <c r="CP8" s="394">
        <f>COUNTIFS('База практик'!$G$6:$G$424,Расчеты!CP$1,'База практик'!$F$6:$F$424,"мун")</f>
        <v>22</v>
      </c>
      <c r="CQ8" s="394">
        <f>COUNTIFS('База практик'!$G$6:$G$424,Расчеты!CQ$1,'База практик'!$F$6:$F$424,"мун")</f>
        <v>8</v>
      </c>
      <c r="CR8" s="394">
        <f>COUNTIFS('База практик'!$G$6:$G$424,Расчеты!CR$1,'База практик'!$F$6:$F$424,"мун")</f>
        <v>0</v>
      </c>
      <c r="CS8" s="394">
        <f>COUNTIFS('База практик'!$G$6:$G$424,Расчеты!CS$1,'База практик'!$F$6:$F$424,"мун")</f>
        <v>14</v>
      </c>
      <c r="CT8" s="394">
        <f>COUNTIFS('База практик'!$G$6:$G$424,Расчеты!CT$1,'База практик'!$F$6:$F$424,"мун")</f>
        <v>1</v>
      </c>
      <c r="CU8" s="394">
        <f>COUNTIFS('База практик'!$G$6:$G$424,Расчеты!CU$1,'База практик'!$F$6:$F$424,"мун")</f>
        <v>0</v>
      </c>
      <c r="CV8" s="394">
        <f>COUNTIFS('База практик'!$G$6:$G$424,Расчеты!CV$1,'База практик'!$F$6:$F$424,"мун")</f>
        <v>1</v>
      </c>
      <c r="CW8" s="394">
        <f>COUNTIFS('База практик'!$G$6:$G$424,Расчеты!CW$1,'База практик'!$F$6:$F$424,"мун")</f>
        <v>0</v>
      </c>
      <c r="CX8" s="394">
        <f>COUNTIFS('База практик'!$G$6:$G$424,Расчеты!CX$1,'База практик'!$F$6:$F$424,"мун")</f>
        <v>24</v>
      </c>
      <c r="CY8" s="394">
        <f>COUNTIFS('База практик'!$G$6:$G$424,Расчеты!CY$1,'База практик'!$F$6:$F$424,"мун")</f>
        <v>0</v>
      </c>
    </row>
    <row r="9" spans="1:103" ht="60" x14ac:dyDescent="0.15">
      <c r="A9" s="21"/>
      <c r="B9" s="21"/>
      <c r="C9" s="1214" t="s">
        <v>8450</v>
      </c>
      <c r="D9" s="1215" t="s">
        <v>8451</v>
      </c>
      <c r="E9" s="1216" t="s">
        <v>8441</v>
      </c>
      <c r="F9" s="1216">
        <v>11</v>
      </c>
      <c r="G9" s="1217" t="s">
        <v>8452</v>
      </c>
      <c r="H9" s="1218" t="s">
        <v>8453</v>
      </c>
      <c r="I9" s="1205" t="s">
        <v>183</v>
      </c>
      <c r="J9" s="1206" t="s">
        <v>8454</v>
      </c>
      <c r="K9" s="1196"/>
      <c r="L9" s="1196"/>
      <c r="M9" s="1199" t="s">
        <v>679</v>
      </c>
      <c r="N9" s="1199" t="s">
        <v>3943</v>
      </c>
      <c r="O9" s="1199" t="s">
        <v>3943</v>
      </c>
      <c r="P9" s="1199" t="s">
        <v>3943</v>
      </c>
      <c r="Q9" s="1199" t="s">
        <v>3943</v>
      </c>
      <c r="R9" s="394"/>
      <c r="S9" s="1183">
        <f>[2]база!$L$6</f>
        <v>2018</v>
      </c>
      <c r="T9" s="1183">
        <f>[2]база!$L$8</f>
        <v>2017</v>
      </c>
      <c r="U9" s="1183">
        <f>[2]база!$L$10</f>
        <v>2017</v>
      </c>
      <c r="V9" s="1183">
        <f>[2]база!$L$12</f>
        <v>2018</v>
      </c>
      <c r="W9" s="1183">
        <f>[2]база!$L$13</f>
        <v>1998</v>
      </c>
      <c r="X9" s="8">
        <f>[2]база!$L$16</f>
        <v>2021</v>
      </c>
      <c r="Y9" s="1183">
        <f>[2]база!$L$17</f>
        <v>2014</v>
      </c>
      <c r="Z9" s="8">
        <f>[2]база!$L$28</f>
        <v>2009</v>
      </c>
      <c r="AA9" s="1183">
        <f>[2]база!$L$38</f>
        <v>2018</v>
      </c>
      <c r="AB9" s="1183">
        <f>[2]база!$L$39</f>
        <v>2014</v>
      </c>
      <c r="AC9" s="1183">
        <f>[2]база!$L$42</f>
        <v>2013</v>
      </c>
      <c r="AD9" s="1183">
        <f>[2]база!$L$45</f>
        <v>2019</v>
      </c>
      <c r="AE9" s="8">
        <f>[2]база!$L$47</f>
        <v>2013</v>
      </c>
      <c r="AF9" s="1183">
        <f>[2]база!$L$49</f>
        <v>2015</v>
      </c>
      <c r="AG9" s="8"/>
      <c r="AH9" s="8"/>
      <c r="AI9" s="1183">
        <f>[2]база!$L$54</f>
        <v>2018</v>
      </c>
      <c r="AJ9" s="1183">
        <f>[2]база!$L$56</f>
        <v>2019</v>
      </c>
      <c r="AK9" s="8"/>
      <c r="AL9" s="1183">
        <f>[2]база!$L$64</f>
        <v>2011</v>
      </c>
      <c r="AM9" s="8"/>
      <c r="AN9" s="1183">
        <f>[2]база!$L$67</f>
        <v>2011</v>
      </c>
      <c r="AO9" s="1183">
        <f>[2]база!$L$72</f>
        <v>2020</v>
      </c>
      <c r="AP9" s="1183">
        <f>[2]база!$L$74</f>
        <v>2017</v>
      </c>
      <c r="AQ9" s="8"/>
      <c r="AR9" s="8"/>
      <c r="AS9" s="1183">
        <f>[2]база!$L$82</f>
        <v>2014</v>
      </c>
      <c r="AT9" s="1183">
        <f>[2]база!$L$85</f>
        <v>2019</v>
      </c>
      <c r="AU9" s="8">
        <f>[2]база!$L$88</f>
        <v>2008</v>
      </c>
      <c r="AV9" s="1183">
        <f>[2]база!$L$91</f>
        <v>2017</v>
      </c>
      <c r="AW9" s="1183">
        <f>[2]база!$L$106</f>
        <v>2015</v>
      </c>
      <c r="AX9" s="1183">
        <f>[2]база!$L$110</f>
        <v>2020</v>
      </c>
      <c r="AY9" s="1183">
        <f>[2]база!$L$158</f>
        <v>2017</v>
      </c>
      <c r="AZ9" s="8">
        <f>[2]база!$L$161</f>
        <v>2018</v>
      </c>
      <c r="BA9" s="1183">
        <f>[2]база!$L$163</f>
        <v>2017</v>
      </c>
      <c r="BB9" s="8">
        <f>[2]база!$L$166</f>
        <v>2020</v>
      </c>
      <c r="BC9" s="1183">
        <f>[2]база!$L$168</f>
        <v>2013</v>
      </c>
      <c r="BD9" s="1183">
        <f>[2]база!$L$170</f>
        <v>2018</v>
      </c>
      <c r="BE9" s="8">
        <f>[2]база!$L$174</f>
        <v>2021</v>
      </c>
      <c r="BF9" s="1183">
        <f>[2]база!$L$175</f>
        <v>2014</v>
      </c>
      <c r="BG9" s="8">
        <f>[2]база!$L$177</f>
        <v>2020</v>
      </c>
      <c r="BH9" s="8"/>
      <c r="BI9" s="1183">
        <f>[2]база!$L$179</f>
        <v>2020</v>
      </c>
      <c r="BJ9" s="8"/>
      <c r="BK9" s="1183">
        <f>[2]база!$L$181</f>
        <v>2017</v>
      </c>
      <c r="BL9" s="1183">
        <f>[2]база!$L$182</f>
        <v>2013</v>
      </c>
      <c r="BM9" s="1183">
        <f>[2]база!$L$188</f>
        <v>2016</v>
      </c>
      <c r="BN9" s="1183">
        <f>[2]база!$L$197</f>
        <v>2017</v>
      </c>
      <c r="BO9" s="8">
        <f>[2]база!$L$198</f>
        <v>2018</v>
      </c>
      <c r="BP9" s="1183">
        <f>[2]база!$L$203</f>
        <v>2017</v>
      </c>
      <c r="BQ9" s="1183">
        <f>[2]база!$L$231</f>
        <v>2014</v>
      </c>
      <c r="BR9" s="8">
        <f>[2]база!$L$235</f>
        <v>2015</v>
      </c>
      <c r="BS9" s="1183">
        <f>[2]база!$L$237</f>
        <v>2011</v>
      </c>
      <c r="BT9" s="1183">
        <f>[2]база!$L$245</f>
        <v>2021</v>
      </c>
      <c r="BU9" s="1183">
        <f>[2]база!$L$248</f>
        <v>2019</v>
      </c>
      <c r="BV9" s="8">
        <f>[2]база!$L$251</f>
        <v>2017</v>
      </c>
      <c r="BW9" s="1183">
        <f>[2]база!$L$253</f>
        <v>2017</v>
      </c>
      <c r="BX9" s="8">
        <f>[2]база!$L$255</f>
        <v>2013</v>
      </c>
      <c r="BY9" s="1183">
        <f>[2]база!$L$276</f>
        <v>2016</v>
      </c>
      <c r="BZ9" s="1183">
        <f>[2]база!$L$281</f>
        <v>2017</v>
      </c>
      <c r="CA9" s="1183">
        <f>[2]база!$L$283</f>
        <v>2017</v>
      </c>
      <c r="CB9" s="1183">
        <f>[2]база!$L$285</f>
        <v>2017</v>
      </c>
      <c r="CC9" s="1183">
        <f>[2]база!$L$287</f>
        <v>2017</v>
      </c>
      <c r="CD9" s="1183">
        <f>[2]база!$L$294</f>
        <v>2017</v>
      </c>
      <c r="CE9" s="8"/>
      <c r="CF9" s="1183">
        <f>[2]база!$L$296</f>
        <v>2018</v>
      </c>
      <c r="CG9" s="1183">
        <f>[2]база!$L$297</f>
        <v>2007</v>
      </c>
      <c r="CH9" s="8">
        <f>[2]база!$L$314</f>
        <v>2012</v>
      </c>
      <c r="CI9" s="1183">
        <f>[2]база!$L$316</f>
        <v>2010</v>
      </c>
      <c r="CJ9" s="1183">
        <f>[2]база!$L$320</f>
        <v>2013</v>
      </c>
      <c r="CK9" s="1183">
        <f>[2]база!$L$321</f>
        <v>2018</v>
      </c>
      <c r="CL9" s="1183">
        <f>[2]база!$L$322</f>
        <v>2011</v>
      </c>
      <c r="CM9" s="8">
        <f>[2]база!$L$324</f>
        <v>2020</v>
      </c>
      <c r="CN9" s="1184">
        <f>[2]база!$L$326</f>
        <v>2019</v>
      </c>
      <c r="CO9" s="1183">
        <f>[2]база!$L$329</f>
        <v>2019</v>
      </c>
      <c r="CP9" s="1183">
        <f>[2]база!$L$339</f>
        <v>2015</v>
      </c>
      <c r="CQ9" s="1183">
        <f>[2]база!$L$366</f>
        <v>2014</v>
      </c>
      <c r="CR9" s="8"/>
      <c r="CS9" s="8">
        <f>[2]база!$L$376</f>
        <v>2016</v>
      </c>
      <c r="CT9" s="8">
        <f>[2]база!$L$394</f>
        <v>2021</v>
      </c>
      <c r="CU9" s="1183">
        <f>[2]база!$L$395</f>
        <v>2021</v>
      </c>
      <c r="CV9" s="1183">
        <f>[2]база!$L$396</f>
        <v>2017</v>
      </c>
      <c r="CW9" s="8">
        <f>[2]база!$L$398</f>
        <v>2019</v>
      </c>
      <c r="CX9" s="8">
        <f>[2]база!$L$420</f>
        <v>2018</v>
      </c>
      <c r="CY9" s="1183">
        <f>[2]база!$L$424</f>
        <v>2017</v>
      </c>
    </row>
    <row r="10" spans="1:103" ht="45" x14ac:dyDescent="0.15">
      <c r="A10" s="21"/>
      <c r="B10" s="21"/>
      <c r="C10" s="1214" t="s">
        <v>8440</v>
      </c>
      <c r="D10" s="1215" t="s">
        <v>8455</v>
      </c>
      <c r="E10" s="1216" t="s">
        <v>8441</v>
      </c>
      <c r="F10" s="1216">
        <v>12</v>
      </c>
      <c r="G10" s="1217" t="s">
        <v>8456</v>
      </c>
      <c r="H10" s="1218" t="s">
        <v>8457</v>
      </c>
      <c r="I10" s="1205" t="s">
        <v>8458</v>
      </c>
      <c r="J10" s="1206" t="s">
        <v>8459</v>
      </c>
      <c r="K10" s="1196"/>
      <c r="L10" s="1196"/>
      <c r="M10" s="1199"/>
      <c r="N10" s="1219">
        <v>333.35210659223816</v>
      </c>
      <c r="O10" s="1219">
        <v>343.51835528226104</v>
      </c>
      <c r="P10" s="1220">
        <v>409.04981680155589</v>
      </c>
      <c r="Q10" s="1132">
        <v>338.75376826344285</v>
      </c>
      <c r="R10" s="394"/>
      <c r="S10" s="394"/>
      <c r="T10" s="8"/>
      <c r="U10" s="8"/>
      <c r="V10" s="8"/>
      <c r="W10" s="8"/>
      <c r="X10" s="8"/>
      <c r="Y10" s="8"/>
      <c r="Z10" s="8"/>
      <c r="AA10" s="8"/>
      <c r="AB10" s="8"/>
      <c r="AC10" s="8"/>
      <c r="AD10" s="8"/>
      <c r="AE10" s="8"/>
      <c r="AF10" s="8"/>
      <c r="AG10" s="394"/>
      <c r="AH10" s="394"/>
      <c r="AI10" s="394"/>
      <c r="AJ10" s="394"/>
      <c r="AK10" s="394"/>
      <c r="AL10" s="394"/>
      <c r="AM10" s="394"/>
      <c r="AN10" s="394"/>
      <c r="AO10" s="394"/>
      <c r="AP10" s="394"/>
      <c r="AQ10" s="394"/>
      <c r="AR10" s="394"/>
      <c r="AS10" s="394"/>
      <c r="AT10" s="394"/>
      <c r="AU10" s="394"/>
      <c r="AV10" s="394"/>
      <c r="AW10" s="394"/>
      <c r="AX10" s="394"/>
      <c r="AY10" s="394"/>
      <c r="AZ10" s="394"/>
      <c r="BA10" s="394"/>
      <c r="BB10" s="394"/>
      <c r="BC10" s="394"/>
      <c r="BD10" s="394"/>
      <c r="BE10" s="394"/>
      <c r="BF10" s="394"/>
      <c r="BG10" s="394"/>
      <c r="BH10" s="394"/>
      <c r="BI10" s="394"/>
      <c r="BJ10" s="394"/>
      <c r="BK10" s="394"/>
      <c r="BL10" s="394"/>
      <c r="BM10" s="394"/>
      <c r="BN10" s="394"/>
      <c r="BO10" s="394"/>
      <c r="BP10" s="394"/>
      <c r="BQ10" s="394"/>
      <c r="BR10" s="394"/>
      <c r="BS10" s="394"/>
      <c r="BT10" s="394"/>
      <c r="BU10" s="394"/>
      <c r="BV10" s="394"/>
      <c r="BW10" s="394"/>
      <c r="BX10" s="394"/>
      <c r="BY10" s="394"/>
      <c r="BZ10" s="394"/>
      <c r="CA10" s="394"/>
      <c r="CB10" s="394"/>
      <c r="CC10" s="394"/>
      <c r="CD10" s="394"/>
      <c r="CE10" s="394"/>
      <c r="CF10" s="394"/>
      <c r="CG10" s="394"/>
      <c r="CH10" s="394"/>
      <c r="CI10" s="394"/>
      <c r="CJ10" s="394"/>
      <c r="CK10" s="394"/>
      <c r="CL10" s="394"/>
      <c r="CM10" s="394"/>
      <c r="CN10" s="394"/>
      <c r="CO10" s="394"/>
      <c r="CP10" s="394"/>
      <c r="CQ10" s="394"/>
      <c r="CR10" s="394"/>
      <c r="CS10" s="394"/>
      <c r="CT10" s="394"/>
      <c r="CU10" s="394"/>
      <c r="CV10" s="394"/>
      <c r="CW10" s="394"/>
      <c r="CX10" s="394"/>
      <c r="CY10" s="394"/>
    </row>
    <row r="11" spans="1:103" ht="30" x14ac:dyDescent="0.15">
      <c r="A11" s="21"/>
      <c r="B11" s="21"/>
      <c r="C11" s="1221" t="s">
        <v>8450</v>
      </c>
      <c r="D11" s="1222" t="s">
        <v>8460</v>
      </c>
      <c r="E11" s="1216" t="s">
        <v>8441</v>
      </c>
      <c r="F11" s="1216">
        <v>15</v>
      </c>
      <c r="G11" s="1217" t="s">
        <v>8461</v>
      </c>
      <c r="H11" s="1218" t="s">
        <v>8957</v>
      </c>
      <c r="I11" s="1205" t="s">
        <v>242</v>
      </c>
      <c r="J11" s="1206" t="s">
        <v>8462</v>
      </c>
      <c r="K11" s="1196"/>
      <c r="L11" s="1196"/>
      <c r="M11" s="1199"/>
      <c r="N11" s="1199">
        <v>20</v>
      </c>
      <c r="O11" s="1199">
        <v>14</v>
      </c>
      <c r="P11" s="1200">
        <v>20</v>
      </c>
      <c r="Q11" s="394"/>
      <c r="R11" s="394">
        <f>COUNTIF(S11:CY11,"да")</f>
        <v>25</v>
      </c>
      <c r="S11" s="8" t="str">
        <f>[2]база!$CL$6</f>
        <v>нет</v>
      </c>
      <c r="T11" s="8" t="str">
        <f>[2]база!$CL$7</f>
        <v>нет</v>
      </c>
      <c r="U11" s="8" t="str">
        <f>[2]база!$CL$10</f>
        <v>да</v>
      </c>
      <c r="V11" s="8" t="s">
        <v>451</v>
      </c>
      <c r="W11" s="8" t="str">
        <f>[2]база!$CL$14</f>
        <v>да</v>
      </c>
      <c r="X11" s="8" t="str">
        <f>[2]база!$CL$16</f>
        <v>нет</v>
      </c>
      <c r="Y11" s="8" t="str">
        <f>[2]база!$CL$17</f>
        <v>Да</v>
      </c>
      <c r="Z11" s="8" t="str">
        <f>[2]база!$CL$25</f>
        <v>нет</v>
      </c>
      <c r="AA11" s="8" t="s">
        <v>457</v>
      </c>
      <c r="AB11" s="8" t="str">
        <f>[2]база!$CL$39</f>
        <v>да</v>
      </c>
      <c r="AC11" s="8" t="str">
        <f>[2]база!$CL$44</f>
        <v>нет</v>
      </c>
      <c r="AD11" s="8" t="s">
        <v>457</v>
      </c>
      <c r="AE11" s="8" t="str">
        <f>[2]база!$CL$47</f>
        <v>нет</v>
      </c>
      <c r="AF11" s="8" t="str">
        <f>[2]база!$CL$49</f>
        <v>да</v>
      </c>
      <c r="AG11" s="8"/>
      <c r="AH11" s="8"/>
      <c r="AI11" s="8" t="str">
        <f>[2]база!$CL$55</f>
        <v>нет</v>
      </c>
      <c r="AJ11" s="8" t="str">
        <f>[2]база!$CL$62</f>
        <v>нет</v>
      </c>
      <c r="AK11" s="8"/>
      <c r="AL11" s="8" t="s">
        <v>457</v>
      </c>
      <c r="AM11" s="8"/>
      <c r="AN11" s="8" t="str">
        <f>[2]база!$CL$67</f>
        <v>нет</v>
      </c>
      <c r="AO11" s="8" t="str">
        <f>[2]база!$CL$72</f>
        <v>нет</v>
      </c>
      <c r="AP11" s="8" t="str">
        <f>[2]база!$CL$78</f>
        <v>нет</v>
      </c>
      <c r="AQ11" s="8"/>
      <c r="AR11" s="8"/>
      <c r="AS11" s="8" t="str">
        <f>[2]база!$CL$84</f>
        <v>нет</v>
      </c>
      <c r="AT11" s="8" t="str">
        <f>[2]база!$CL$85</f>
        <v>нет</v>
      </c>
      <c r="AU11" s="8" t="s">
        <v>451</v>
      </c>
      <c r="AV11" s="8" t="s">
        <v>457</v>
      </c>
      <c r="AW11" s="8" t="str">
        <f>[2]база!$CL$105</f>
        <v>нет</v>
      </c>
      <c r="AX11" s="8" t="str">
        <f>[2]база!$CL$110</f>
        <v>нет</v>
      </c>
      <c r="AY11" s="8" t="str">
        <f>[2]база!$CL$158</f>
        <v>да</v>
      </c>
      <c r="AZ11" s="8" t="s">
        <v>451</v>
      </c>
      <c r="BA11" s="8" t="str">
        <f>[2]база!$CL$163</f>
        <v>нет</v>
      </c>
      <c r="BB11" s="8" t="str">
        <f>[2]база!$CL$164</f>
        <v>Да</v>
      </c>
      <c r="BC11" s="8" t="str">
        <f>[2]база!$CL$167</f>
        <v>да</v>
      </c>
      <c r="BD11" s="8" t="str">
        <f>[2]база!$CL$170</f>
        <v>нет</v>
      </c>
      <c r="BE11" s="8" t="str">
        <f>[2]база!$CL$173</f>
        <v>нет</v>
      </c>
      <c r="BF11" s="8" t="str">
        <f>[2]база!$CL$175</f>
        <v>нет</v>
      </c>
      <c r="BG11" s="8" t="str">
        <f>[2]база!$CL$177</f>
        <v>нет</v>
      </c>
      <c r="BH11" s="8"/>
      <c r="BI11" s="8" t="str">
        <f>[2]база!$CL$179</f>
        <v>нет</v>
      </c>
      <c r="BJ11" s="8"/>
      <c r="BK11" s="8" t="str">
        <f>[2]база!$CL$181</f>
        <v>нет</v>
      </c>
      <c r="BL11" s="8" t="str">
        <f>[2]база!$CL$182</f>
        <v>нет</v>
      </c>
      <c r="BM11" s="8" t="str">
        <f>[2]база!$CL$186</f>
        <v>да</v>
      </c>
      <c r="BN11" s="8" t="str">
        <f>[2]база!$CL$197</f>
        <v>Да</v>
      </c>
      <c r="BO11" s="8" t="str">
        <f>[2]база!$CL$198</f>
        <v>нет</v>
      </c>
      <c r="BP11" s="8" t="str">
        <f>[2]база!$CL$203</f>
        <v>Да</v>
      </c>
      <c r="BQ11" s="8" t="str">
        <f>[2]база!$CL$231</f>
        <v>нет</v>
      </c>
      <c r="BR11" s="8" t="str">
        <f>[2]база!$CL$235</f>
        <v>нет</v>
      </c>
      <c r="BS11" s="8" t="str">
        <f>[2]база!$CL$236</f>
        <v>нет</v>
      </c>
      <c r="BT11" s="8" t="str">
        <f>[2]база!$CL$245</f>
        <v>нет</v>
      </c>
      <c r="BU11" s="8" t="str">
        <f>[2]база!$CL$248</f>
        <v>нет</v>
      </c>
      <c r="BV11" s="8" t="str">
        <f>[2]база!$CL$249</f>
        <v>нет</v>
      </c>
      <c r="BW11" s="8" t="str">
        <f>[2]база!$CL$252</f>
        <v>нет</v>
      </c>
      <c r="BX11" s="8" t="str">
        <f>[2]база!$CL$254</f>
        <v>нет</v>
      </c>
      <c r="BY11" s="8" t="str">
        <f>[2]база!$CL$276</f>
        <v>да</v>
      </c>
      <c r="BZ11" s="8" t="str">
        <f>[2]база!$CL$280</f>
        <v>нет</v>
      </c>
      <c r="CA11" s="8" t="s">
        <v>457</v>
      </c>
      <c r="CB11" s="8" t="str">
        <f>[2]база!$CL$284</f>
        <v>нет</v>
      </c>
      <c r="CC11" s="8" t="str">
        <f>[2]база!$CL$288</f>
        <v>да</v>
      </c>
      <c r="CD11" s="8" t="str">
        <f>[2]база!$CL$294</f>
        <v>нет</v>
      </c>
      <c r="CE11" s="8"/>
      <c r="CF11" s="8" t="str">
        <f>[2]база!$CL$296</f>
        <v>нет</v>
      </c>
      <c r="CG11" s="8" t="str">
        <f>[2]база!$CL$297</f>
        <v>да</v>
      </c>
      <c r="CH11" s="8" t="str">
        <f>[2]база!$CL$314</f>
        <v>Да</v>
      </c>
      <c r="CI11" s="8" t="str">
        <f>[2]база!$CL$316</f>
        <v>нет</v>
      </c>
      <c r="CJ11" s="8" t="str">
        <f>[2]база!$CL$319</f>
        <v>нет</v>
      </c>
      <c r="CK11" s="8" t="str">
        <f>[2]база!$CL$321</f>
        <v>нет</v>
      </c>
      <c r="CL11" s="8" t="str">
        <f>[2]база!$CL$322</f>
        <v>нет</v>
      </c>
      <c r="CM11" s="8" t="str">
        <f>[2]база!$CL$323</f>
        <v>нет</v>
      </c>
      <c r="CN11" s="8" t="str">
        <f>[2]база!$CL$325</f>
        <v>нет</v>
      </c>
      <c r="CO11" s="8" t="str">
        <f>[2]база!$CL$329</f>
        <v>да</v>
      </c>
      <c r="CP11" s="8" t="str">
        <f>[2]база!$CL$339</f>
        <v>да</v>
      </c>
      <c r="CQ11" s="8" t="str">
        <f>[2]база!$CL$364</f>
        <v>да</v>
      </c>
      <c r="CR11" s="8"/>
      <c r="CS11" s="8" t="str">
        <f>[2]база!$CL$377</f>
        <v>да</v>
      </c>
      <c r="CT11" s="8" t="str">
        <f>[2]база!$CL$393</f>
        <v>нет</v>
      </c>
      <c r="CU11" s="8" t="str">
        <f>[2]база!$CL$395</f>
        <v>нет</v>
      </c>
      <c r="CV11" s="8" t="str">
        <f>[2]база!$CL$396</f>
        <v>нет</v>
      </c>
      <c r="CW11" s="8" t="str">
        <f>[2]база!$CL$398</f>
        <v>нет</v>
      </c>
      <c r="CX11" s="8" t="s">
        <v>451</v>
      </c>
      <c r="CY11" s="8" t="str">
        <f>[2]база!$CL$424</f>
        <v>да</v>
      </c>
    </row>
    <row r="12" spans="1:103" ht="65" customHeight="1" x14ac:dyDescent="0.15">
      <c r="A12" s="21"/>
      <c r="B12" s="21"/>
      <c r="C12" s="328"/>
      <c r="D12" s="1222"/>
      <c r="E12" s="1216" t="s">
        <v>8441</v>
      </c>
      <c r="F12" s="1216">
        <v>16</v>
      </c>
      <c r="G12" s="1217" t="s">
        <v>8463</v>
      </c>
      <c r="H12" s="1218" t="s">
        <v>8464</v>
      </c>
      <c r="I12" s="1205" t="s">
        <v>8465</v>
      </c>
      <c r="J12" s="1206" t="s">
        <v>8448</v>
      </c>
      <c r="K12" s="1196"/>
      <c r="L12" s="1196"/>
      <c r="M12" s="1199"/>
      <c r="N12" s="1199">
        <v>189</v>
      </c>
      <c r="O12" s="1199">
        <v>168</v>
      </c>
      <c r="P12" s="1200">
        <v>390</v>
      </c>
      <c r="Q12" s="394"/>
      <c r="R12" s="394">
        <f>SUM(S12:CY12)</f>
        <v>409</v>
      </c>
      <c r="S12" s="8"/>
      <c r="T12" s="8"/>
      <c r="U12" s="1184">
        <f>[2]база!$CO$10</f>
        <v>7</v>
      </c>
      <c r="V12" s="1184">
        <f>[2]база!$CO$12</f>
        <v>2</v>
      </c>
      <c r="W12" s="8"/>
      <c r="X12" s="8"/>
      <c r="Y12" s="1184">
        <f>[2]база!$CO$17</f>
        <v>8</v>
      </c>
      <c r="Z12" s="8"/>
      <c r="AA12" s="8"/>
      <c r="AB12" s="1184">
        <f>[2]база!$CO$39</f>
        <v>5</v>
      </c>
      <c r="AC12" s="8"/>
      <c r="AD12" s="8"/>
      <c r="AE12" s="8">
        <v>5</v>
      </c>
      <c r="AF12" s="8">
        <v>7</v>
      </c>
      <c r="AG12" s="8"/>
      <c r="AH12" s="8"/>
      <c r="AI12" s="8"/>
      <c r="AJ12" s="8"/>
      <c r="AK12" s="8"/>
      <c r="AL12" s="8"/>
      <c r="AM12" s="8"/>
      <c r="AN12" s="8">
        <v>7</v>
      </c>
      <c r="AO12" s="8"/>
      <c r="AP12" s="8"/>
      <c r="AQ12" s="8"/>
      <c r="AR12" s="8"/>
      <c r="AS12" s="8"/>
      <c r="AT12" s="8"/>
      <c r="AU12" s="8"/>
      <c r="AV12" s="8">
        <v>4</v>
      </c>
      <c r="AW12" s="8"/>
      <c r="AX12" s="8"/>
      <c r="AY12" s="8">
        <v>9</v>
      </c>
      <c r="AZ12" s="8">
        <v>4</v>
      </c>
      <c r="BA12" s="8"/>
      <c r="BB12" s="8">
        <v>10</v>
      </c>
      <c r="BC12" s="8">
        <v>6</v>
      </c>
      <c r="BD12" s="8"/>
      <c r="BE12" s="8"/>
      <c r="BF12" s="8"/>
      <c r="BG12" s="8"/>
      <c r="BH12" s="8"/>
      <c r="BI12" s="8"/>
      <c r="BJ12" s="8"/>
      <c r="BK12" s="8"/>
      <c r="BL12" s="8"/>
      <c r="BM12" s="8">
        <v>20</v>
      </c>
      <c r="BN12" s="8">
        <v>4</v>
      </c>
      <c r="BO12" s="8"/>
      <c r="BP12" s="8">
        <v>17</v>
      </c>
      <c r="BQ12" s="8"/>
      <c r="BR12" s="8"/>
      <c r="BS12" s="8"/>
      <c r="BT12" s="8"/>
      <c r="BU12" s="8"/>
      <c r="BV12" s="8"/>
      <c r="BW12" s="8"/>
      <c r="BX12" s="8">
        <v>5</v>
      </c>
      <c r="BY12" s="8">
        <v>75</v>
      </c>
      <c r="BZ12" s="8"/>
      <c r="CA12" s="8">
        <v>1</v>
      </c>
      <c r="CB12" s="8"/>
      <c r="CC12" s="8">
        <v>78</v>
      </c>
      <c r="CD12" s="8"/>
      <c r="CE12" s="8"/>
      <c r="CF12" s="8"/>
      <c r="CG12" s="8">
        <v>5</v>
      </c>
      <c r="CH12" s="8">
        <v>1</v>
      </c>
      <c r="CI12" s="8"/>
      <c r="CJ12" s="8"/>
      <c r="CK12" s="8"/>
      <c r="CL12" s="8"/>
      <c r="CM12" s="8"/>
      <c r="CN12" s="8"/>
      <c r="CO12" s="8">
        <v>10</v>
      </c>
      <c r="CP12" s="8">
        <v>3</v>
      </c>
      <c r="CQ12" s="8"/>
      <c r="CR12" s="8"/>
      <c r="CS12" s="8">
        <v>10</v>
      </c>
      <c r="CT12" s="8"/>
      <c r="CU12" s="8"/>
      <c r="CV12" s="8"/>
      <c r="CW12" s="8"/>
      <c r="CX12" s="8">
        <v>101</v>
      </c>
      <c r="CY12" s="8">
        <v>5</v>
      </c>
    </row>
    <row r="13" spans="1:103" ht="135" x14ac:dyDescent="0.15">
      <c r="A13" s="21"/>
      <c r="B13" s="21"/>
      <c r="C13" s="317"/>
      <c r="D13" s="1222"/>
      <c r="E13" s="1216" t="s">
        <v>8441</v>
      </c>
      <c r="F13" s="1216">
        <v>18</v>
      </c>
      <c r="G13" s="1223" t="s">
        <v>8466</v>
      </c>
      <c r="H13" s="1218" t="s">
        <v>8467</v>
      </c>
      <c r="I13" s="1205" t="s">
        <v>8468</v>
      </c>
      <c r="J13" s="1206" t="s">
        <v>8448</v>
      </c>
      <c r="K13" s="1196"/>
      <c r="L13" s="1196"/>
      <c r="M13" s="1199"/>
      <c r="N13" s="1199" t="s">
        <v>3943</v>
      </c>
      <c r="O13" s="1199">
        <v>710</v>
      </c>
      <c r="P13" s="1200">
        <v>844</v>
      </c>
      <c r="Q13" s="394"/>
      <c r="R13" s="394">
        <f>SUM(S13:CY13)</f>
        <v>1674</v>
      </c>
      <c r="S13" s="8">
        <v>1</v>
      </c>
      <c r="T13" s="8">
        <v>4</v>
      </c>
      <c r="U13" s="8">
        <v>6</v>
      </c>
      <c r="V13" s="8"/>
      <c r="W13" s="8"/>
      <c r="X13" s="8"/>
      <c r="Y13" s="8">
        <v>24</v>
      </c>
      <c r="Z13" s="8">
        <v>49</v>
      </c>
      <c r="AA13" s="8"/>
      <c r="AB13" s="8"/>
      <c r="AC13" s="8">
        <v>25</v>
      </c>
      <c r="AD13" s="8">
        <v>13</v>
      </c>
      <c r="AE13" s="8">
        <v>6</v>
      </c>
      <c r="AF13" s="8">
        <v>8</v>
      </c>
      <c r="AG13" s="8"/>
      <c r="AH13" s="8"/>
      <c r="AI13" s="8">
        <v>35</v>
      </c>
      <c r="AJ13" s="8">
        <v>3</v>
      </c>
      <c r="AK13" s="8"/>
      <c r="AL13" s="8">
        <v>6</v>
      </c>
      <c r="AM13" s="8"/>
      <c r="AN13" s="8">
        <v>16</v>
      </c>
      <c r="AO13" s="8">
        <v>3</v>
      </c>
      <c r="AP13" s="8">
        <v>20</v>
      </c>
      <c r="AQ13" s="8"/>
      <c r="AR13" s="8"/>
      <c r="AS13" s="8">
        <v>3</v>
      </c>
      <c r="AT13" s="8">
        <v>7</v>
      </c>
      <c r="AU13" s="8">
        <v>13</v>
      </c>
      <c r="AV13" s="8">
        <v>1</v>
      </c>
      <c r="AW13" s="8">
        <v>10</v>
      </c>
      <c r="AX13" s="8">
        <v>62</v>
      </c>
      <c r="AY13" s="8"/>
      <c r="AZ13" s="8"/>
      <c r="BA13" s="8">
        <v>8</v>
      </c>
      <c r="BB13" s="8">
        <v>27</v>
      </c>
      <c r="BC13" s="1185">
        <v>11</v>
      </c>
      <c r="BD13" s="8">
        <v>4</v>
      </c>
      <c r="BE13" s="8">
        <v>8</v>
      </c>
      <c r="BF13" s="8">
        <v>10</v>
      </c>
      <c r="BG13" s="8">
        <v>1</v>
      </c>
      <c r="BH13" s="8"/>
      <c r="BI13" s="8">
        <v>7</v>
      </c>
      <c r="BJ13" s="8"/>
      <c r="BK13" s="8">
        <v>1</v>
      </c>
      <c r="BL13" s="8">
        <v>13</v>
      </c>
      <c r="BM13" s="8">
        <v>14</v>
      </c>
      <c r="BN13" s="8"/>
      <c r="BO13" s="8">
        <v>11</v>
      </c>
      <c r="BP13" s="8">
        <v>542</v>
      </c>
      <c r="BQ13" s="8">
        <v>9</v>
      </c>
      <c r="BR13" s="8">
        <v>3</v>
      </c>
      <c r="BS13" s="8">
        <v>20</v>
      </c>
      <c r="BT13" s="8">
        <v>12</v>
      </c>
      <c r="BU13" s="8"/>
      <c r="BV13" s="8">
        <v>40</v>
      </c>
      <c r="BW13" s="8">
        <v>7</v>
      </c>
      <c r="BX13" s="8">
        <v>164</v>
      </c>
      <c r="BY13" s="8">
        <v>8</v>
      </c>
      <c r="BZ13" s="8">
        <v>5</v>
      </c>
      <c r="CA13" s="8">
        <v>4</v>
      </c>
      <c r="CB13" s="8">
        <v>16</v>
      </c>
      <c r="CC13" s="8">
        <v>10</v>
      </c>
      <c r="CD13" s="8"/>
      <c r="CE13" s="8"/>
      <c r="CF13" s="8">
        <v>1</v>
      </c>
      <c r="CG13" s="8">
        <v>114</v>
      </c>
      <c r="CH13" s="8">
        <v>4</v>
      </c>
      <c r="CI13" s="8">
        <v>5</v>
      </c>
      <c r="CJ13" s="8">
        <v>4</v>
      </c>
      <c r="CK13" s="8">
        <v>2</v>
      </c>
      <c r="CL13" s="8">
        <v>1</v>
      </c>
      <c r="CM13" s="8">
        <v>3</v>
      </c>
      <c r="CN13" s="8">
        <v>8</v>
      </c>
      <c r="CO13" s="8">
        <v>9</v>
      </c>
      <c r="CP13" s="8">
        <v>76</v>
      </c>
      <c r="CQ13" s="8">
        <v>9</v>
      </c>
      <c r="CR13" s="8"/>
      <c r="CS13" s="8">
        <v>107</v>
      </c>
      <c r="CT13" s="8">
        <v>8</v>
      </c>
      <c r="CU13" s="8">
        <v>4</v>
      </c>
      <c r="CV13" s="8">
        <v>30</v>
      </c>
      <c r="CW13" s="8"/>
      <c r="CX13" s="8">
        <v>19</v>
      </c>
      <c r="CY13" s="8"/>
    </row>
    <row r="14" spans="1:103" ht="60" x14ac:dyDescent="0.15">
      <c r="A14" s="21"/>
      <c r="B14" s="21"/>
      <c r="C14" s="317"/>
      <c r="D14" s="1222" t="s">
        <v>8470</v>
      </c>
      <c r="E14" s="1216" t="s">
        <v>8441</v>
      </c>
      <c r="F14" s="1216">
        <v>26</v>
      </c>
      <c r="G14" s="1223" t="s">
        <v>8471</v>
      </c>
      <c r="H14" s="1218" t="s">
        <v>8958</v>
      </c>
      <c r="I14" s="1205" t="s">
        <v>242</v>
      </c>
      <c r="J14" s="1206" t="s">
        <v>8462</v>
      </c>
      <c r="K14" s="1196"/>
      <c r="L14" s="1196"/>
      <c r="M14" s="1199"/>
      <c r="N14" s="1199" t="s">
        <v>3943</v>
      </c>
      <c r="O14" s="1199">
        <v>33</v>
      </c>
      <c r="P14" s="1200">
        <v>30</v>
      </c>
      <c r="Q14" s="394"/>
      <c r="R14" s="394">
        <f>COUNTIF(S14:CY14,"да")</f>
        <v>51</v>
      </c>
      <c r="S14" s="8" t="str">
        <f>[2]база!$CR$6</f>
        <v>да</v>
      </c>
      <c r="T14" s="8" t="str">
        <f>[2]база!$CR$7</f>
        <v>да</v>
      </c>
      <c r="U14" s="8" t="str">
        <f>[2]база!$CR$10</f>
        <v>Да</v>
      </c>
      <c r="V14" s="8" t="str">
        <f>[2]база!$CR$12</f>
        <v>да</v>
      </c>
      <c r="W14" s="8" t="str">
        <f>[2]база!$CR$14</f>
        <v>нет</v>
      </c>
      <c r="X14" s="8" t="str">
        <f>[2]база!$CR$16</f>
        <v>да</v>
      </c>
      <c r="Y14" s="8" t="str">
        <f>[2]база!$CR$19</f>
        <v>да</v>
      </c>
      <c r="Z14" s="8" t="str">
        <f>[2]база!$CR$25</f>
        <v>да</v>
      </c>
      <c r="AA14" s="8" t="str">
        <f>[2]база!$CR$38</f>
        <v>нет</v>
      </c>
      <c r="AB14" s="8" t="str">
        <f>[2]база!$CR$39</f>
        <v>Нет</v>
      </c>
      <c r="AC14" s="8" t="str">
        <f>[2]база!$CR$40</f>
        <v>да</v>
      </c>
      <c r="AD14" s="8" t="str">
        <f>[2]база!$CR$45</f>
        <v>нет</v>
      </c>
      <c r="AE14" s="8" t="str">
        <f>[2]база!$CR$47</f>
        <v>нет</v>
      </c>
      <c r="AF14" s="8" t="str">
        <f>[2]база!$CR$48</f>
        <v>да</v>
      </c>
      <c r="AG14" s="8"/>
      <c r="AH14" s="8"/>
      <c r="AI14" s="8" t="str">
        <f>[2]база!$CR$55</f>
        <v>Нет</v>
      </c>
      <c r="AJ14" s="8" t="str">
        <f>[2]база!$CR$56</f>
        <v>да</v>
      </c>
      <c r="AK14" s="8"/>
      <c r="AL14" s="8" t="str">
        <f>[2]база!$CR$65</f>
        <v>да</v>
      </c>
      <c r="AM14" s="8"/>
      <c r="AN14" s="8" t="str">
        <f>[2]база!$CR$67</f>
        <v>да</v>
      </c>
      <c r="AO14" s="8" t="str">
        <f>[2]база!$CR$72</f>
        <v>да</v>
      </c>
      <c r="AP14" s="8" t="str">
        <f>[2]база!$CR$74</f>
        <v>да</v>
      </c>
      <c r="AQ14" s="8"/>
      <c r="AR14" s="8"/>
      <c r="AS14" s="8" t="str">
        <f>[2]база!$CR$82</f>
        <v xml:space="preserve">да </v>
      </c>
      <c r="AT14" s="8" t="str">
        <f>[2]база!$CR$85</f>
        <v>да</v>
      </c>
      <c r="AU14" s="8" t="str">
        <f>[2]база!$CR$89</f>
        <v>Да</v>
      </c>
      <c r="AV14" s="8" t="str">
        <f>[2]база!$CR$91</f>
        <v>Да</v>
      </c>
      <c r="AW14" s="8" t="str">
        <f>[2]база!$CR$105</f>
        <v>да</v>
      </c>
      <c r="AX14" s="8" t="str">
        <f>[2]база!$CR$110</f>
        <v>да</v>
      </c>
      <c r="AY14" s="8" t="str">
        <f>[2]база!$CR$158</f>
        <v>да</v>
      </c>
      <c r="AZ14" s="8" t="str">
        <f>[2]база!$CR$162</f>
        <v>да</v>
      </c>
      <c r="BA14" s="8" t="str">
        <f>[2]база!$CR$163</f>
        <v>нет</v>
      </c>
      <c r="BB14" s="8" t="str">
        <f>[2]база!$CR$164</f>
        <v>да</v>
      </c>
      <c r="BC14" s="8" t="str">
        <f>[2]база!$CR$167</f>
        <v>да</v>
      </c>
      <c r="BD14" s="8" t="str">
        <f>[2]база!$CR$170</f>
        <v>нет</v>
      </c>
      <c r="BE14" s="8" t="str">
        <f>[2]база!$CR$173</f>
        <v>да</v>
      </c>
      <c r="BF14" s="8" t="str">
        <f>[2]база!$CR$176</f>
        <v>нет</v>
      </c>
      <c r="BG14" s="8" t="str">
        <f>[2]база!$CR$177</f>
        <v>нет</v>
      </c>
      <c r="BH14" s="8"/>
      <c r="BI14" s="8" t="str">
        <f>[2]база!$CR$179</f>
        <v>нет</v>
      </c>
      <c r="BJ14" s="8"/>
      <c r="BK14" s="8" t="str">
        <f>[2]база!$CR$181</f>
        <v>да</v>
      </c>
      <c r="BL14" s="8" t="str">
        <f>[2]база!$CR$183</f>
        <v>да</v>
      </c>
      <c r="BM14" s="8" t="str">
        <f>[2]база!$CR$187</f>
        <v>да</v>
      </c>
      <c r="BN14" s="8" t="str">
        <f>[2]база!$CR$197</f>
        <v>Да</v>
      </c>
      <c r="BO14" s="8" t="str">
        <f>[2]база!$CR$199</f>
        <v>да</v>
      </c>
      <c r="BP14" s="8" t="str">
        <f>[2]база!$CR$203</f>
        <v>да</v>
      </c>
      <c r="BQ14" s="8" t="str">
        <f>[2]база!$CR$231</f>
        <v>да</v>
      </c>
      <c r="BR14" s="8" t="str">
        <f>[2]база!$CR$235</f>
        <v>нет</v>
      </c>
      <c r="BS14" s="8" t="str">
        <f>[2]база!$CR$236</f>
        <v>да</v>
      </c>
      <c r="BT14" s="8" t="str">
        <f>[2]база!$CR$245</f>
        <v>нет</v>
      </c>
      <c r="BU14" s="8" t="str">
        <f>[2]база!$CR$248</f>
        <v>нет</v>
      </c>
      <c r="BV14" s="8" t="str">
        <f>[2]база!$CR$250</f>
        <v>нет</v>
      </c>
      <c r="BW14" s="8" t="str">
        <f>[2]база!$CR$252</f>
        <v>нет</v>
      </c>
      <c r="BX14" s="8" t="str">
        <f>[2]база!$CR$254</f>
        <v>Да</v>
      </c>
      <c r="BY14" s="8" t="str">
        <f>[2]база!$CR$276</f>
        <v>нет</v>
      </c>
      <c r="BZ14" s="8" t="str">
        <f>[2]база!$CR$280</f>
        <v>да</v>
      </c>
      <c r="CA14" s="8" t="str">
        <f>[2]база!$CR$283</f>
        <v>Да</v>
      </c>
      <c r="CB14" s="8" t="str">
        <f>[2]база!$CR$285</f>
        <v>да</v>
      </c>
      <c r="CC14" s="8" t="str">
        <f>[2]база!$CR$287</f>
        <v>да</v>
      </c>
      <c r="CD14" s="8" t="str">
        <f>[2]база!$CR$294</f>
        <v>нет</v>
      </c>
      <c r="CE14" s="8"/>
      <c r="CF14" s="8" t="str">
        <f>[2]база!$CR$296</f>
        <v>нет</v>
      </c>
      <c r="CG14" s="8" t="str">
        <f>[2]база!$CR$297</f>
        <v>да</v>
      </c>
      <c r="CH14" s="8" t="str">
        <f>[2]база!$CR$315</f>
        <v>да</v>
      </c>
      <c r="CI14" s="8" t="str">
        <f>[2]база!$CR$316</f>
        <v>нет</v>
      </c>
      <c r="CJ14" s="8" t="str">
        <f>[2]база!$CR$319</f>
        <v>да</v>
      </c>
      <c r="CK14" s="8" t="str">
        <f>[2]база!$CR$321</f>
        <v>да</v>
      </c>
      <c r="CL14" s="8" t="str">
        <f>[2]база!$CR$322</f>
        <v>нет</v>
      </c>
      <c r="CM14" s="8" t="str">
        <f>[2]база!$CR$323</f>
        <v>да</v>
      </c>
      <c r="CN14" s="8" t="str">
        <f>[2]база!$CR$325</f>
        <v>да</v>
      </c>
      <c r="CO14" s="8" t="str">
        <f>[2]база!$CR$329</f>
        <v>да</v>
      </c>
      <c r="CP14" s="8" t="str">
        <f>[2]база!$CR$341</f>
        <v>Да</v>
      </c>
      <c r="CQ14" s="8" t="str">
        <f>[2]база!$CR$365</f>
        <v>да</v>
      </c>
      <c r="CR14" s="8"/>
      <c r="CS14" s="8" t="str">
        <f>[2]база!$CR$379</f>
        <v>да</v>
      </c>
      <c r="CT14" s="8" t="str">
        <f>[2]база!$CR$394</f>
        <v>да</v>
      </c>
      <c r="CU14" s="8" t="str">
        <f>[2]база!$CR$395</f>
        <v>нет</v>
      </c>
      <c r="CV14" s="1184" t="str">
        <f>[2]база!$CR$396</f>
        <v>да</v>
      </c>
      <c r="CW14" s="8" t="str">
        <f>[2]база!$CR$398</f>
        <v>да</v>
      </c>
      <c r="CX14" s="8" t="str">
        <f>[2]база!$CR$401</f>
        <v>Да</v>
      </c>
      <c r="CY14" s="8" t="str">
        <f>[2]база!$CR$424</f>
        <v>нет</v>
      </c>
    </row>
    <row r="15" spans="1:103" ht="75" x14ac:dyDescent="0.15">
      <c r="A15" s="21"/>
      <c r="B15" s="21"/>
      <c r="C15" s="317"/>
      <c r="D15" s="1222"/>
      <c r="E15" s="1216" t="s">
        <v>8441</v>
      </c>
      <c r="F15" s="1216">
        <v>27</v>
      </c>
      <c r="G15" s="1223" t="s">
        <v>8472</v>
      </c>
      <c r="H15" s="1218" t="s">
        <v>8473</v>
      </c>
      <c r="I15" s="1205" t="s">
        <v>242</v>
      </c>
      <c r="J15" s="1206" t="s">
        <v>8462</v>
      </c>
      <c r="K15" s="1196"/>
      <c r="L15" s="1196"/>
      <c r="M15" s="1199"/>
      <c r="N15" s="1199" t="s">
        <v>3943</v>
      </c>
      <c r="O15" s="1199">
        <v>52</v>
      </c>
      <c r="P15" s="1200">
        <v>53</v>
      </c>
      <c r="Q15" s="394"/>
      <c r="R15" s="394">
        <f t="shared" ref="R15:R19" si="2">COUNTIF(S15:CY15,"да")</f>
        <v>62</v>
      </c>
      <c r="S15" s="8" t="str">
        <f>[2]база!$CU$6</f>
        <v>да</v>
      </c>
      <c r="T15" s="8" t="str">
        <f>[2]база!$CU$7</f>
        <v>да</v>
      </c>
      <c r="U15" s="8" t="str">
        <f>[2]база!$CU$10</f>
        <v>Да</v>
      </c>
      <c r="V15" s="8" t="str">
        <f>[2]база!$CU$12</f>
        <v xml:space="preserve">да </v>
      </c>
      <c r="W15" s="8" t="str">
        <f>[2]база!$CU$14</f>
        <v>нет</v>
      </c>
      <c r="X15" s="8" t="str">
        <f>[2]база!$CU$16</f>
        <v>да</v>
      </c>
      <c r="Y15" s="8" t="str">
        <f>[2]база!$CU$17</f>
        <v>Да</v>
      </c>
      <c r="Z15" s="8" t="str">
        <f>[2]база!$CU$25</f>
        <v>да</v>
      </c>
      <c r="AA15" s="8" t="str">
        <f>[2]база!$CU$38</f>
        <v xml:space="preserve">да </v>
      </c>
      <c r="AB15" s="8" t="str">
        <f>[2]база!$CU$39</f>
        <v>Нет</v>
      </c>
      <c r="AC15" s="8" t="str">
        <f>[2]база!$CU$40</f>
        <v>да</v>
      </c>
      <c r="AD15" s="8" t="str">
        <f>[2]база!$CU$45</f>
        <v xml:space="preserve">да. </v>
      </c>
      <c r="AE15" s="8" t="str">
        <f>[2]база!$CU$46</f>
        <v>Да</v>
      </c>
      <c r="AF15" s="8" t="str">
        <f>[2]база!$CU$48</f>
        <v>да</v>
      </c>
      <c r="AG15" s="8"/>
      <c r="AH15" s="8"/>
      <c r="AI15" s="8" t="str">
        <f>[2]база!$CU$54</f>
        <v>Да</v>
      </c>
      <c r="AJ15" s="8" t="str">
        <f>[2]база!$CU$56</f>
        <v>да</v>
      </c>
      <c r="AK15" s="8"/>
      <c r="AL15" s="8" t="str">
        <f>[2]база!$CU$64</f>
        <v>да</v>
      </c>
      <c r="AM15" s="8"/>
      <c r="AN15" s="8" t="str">
        <f>[2]база!$CU$67</f>
        <v>да</v>
      </c>
      <c r="AO15" s="8" t="str">
        <f>[2]база!$CU$72</f>
        <v>да</v>
      </c>
      <c r="AP15" s="8" t="str">
        <f>[2]база!$CU$74</f>
        <v>да</v>
      </c>
      <c r="AQ15" s="8"/>
      <c r="AR15" s="8"/>
      <c r="AS15" s="8" t="str">
        <f>[2]база!$CU$82</f>
        <v>да</v>
      </c>
      <c r="AT15" s="8" t="str">
        <f>[2]база!$CU$85</f>
        <v>да</v>
      </c>
      <c r="AU15" s="8" t="str">
        <f>[2]база!$CU$86</f>
        <v>да</v>
      </c>
      <c r="AV15" s="8" t="str">
        <f>[2]база!$CU$91</f>
        <v>Да</v>
      </c>
      <c r="AW15" s="8" t="str">
        <f>[2]база!$CU$106</f>
        <v>да</v>
      </c>
      <c r="AX15" s="8" t="str">
        <f>[2]база!$CU$110</f>
        <v>да</v>
      </c>
      <c r="AY15" s="8" t="str">
        <f>[2]база!$CU$158</f>
        <v>да</v>
      </c>
      <c r="AZ15" s="8" t="str">
        <f>[2]база!$CU$161</f>
        <v>да</v>
      </c>
      <c r="BA15" s="8" t="str">
        <f>[2]база!$CU$163</f>
        <v>да</v>
      </c>
      <c r="BB15" s="8" t="str">
        <f>[2]база!$CU$165</f>
        <v>Да</v>
      </c>
      <c r="BC15" s="8" t="str">
        <f>[2]база!$CU$167</f>
        <v>да</v>
      </c>
      <c r="BD15" s="8" t="str">
        <f>[2]база!$CU$170</f>
        <v>-</v>
      </c>
      <c r="BE15" s="8" t="str">
        <f>[2]база!$CU$172</f>
        <v>да</v>
      </c>
      <c r="BF15" s="8" t="str">
        <f>[2]база!$CU$175</f>
        <v>да</v>
      </c>
      <c r="BG15" s="8" t="str">
        <f>[2]база!$CU$177</f>
        <v>нет</v>
      </c>
      <c r="BH15" s="8"/>
      <c r="BI15" s="8" t="str">
        <f>[2]база!$CU$179</f>
        <v>нет</v>
      </c>
      <c r="BJ15" s="8"/>
      <c r="BK15" s="8" t="str">
        <f>[2]база!$CU$181</f>
        <v>нет</v>
      </c>
      <c r="BL15" s="8" t="str">
        <f>[2]база!$CU$182</f>
        <v>да</v>
      </c>
      <c r="BM15" s="8" t="str">
        <f>[2]база!$CU$186</f>
        <v>да</v>
      </c>
      <c r="BN15" s="8" t="str">
        <f>[2]база!$CU$197</f>
        <v>Да</v>
      </c>
      <c r="BO15" s="8" t="str">
        <f>[2]база!$CU$199</f>
        <v>да</v>
      </c>
      <c r="BP15" s="8" t="str">
        <f>[2]база!$CU$203</f>
        <v>да</v>
      </c>
      <c r="BQ15" s="8" t="str">
        <f>[2]база!$CU$232</f>
        <v>да</v>
      </c>
      <c r="BR15" s="8" t="str">
        <f>[2]база!$CU$235</f>
        <v>нет</v>
      </c>
      <c r="BS15" s="8" t="str">
        <f>[2]база!$CU$236</f>
        <v>да</v>
      </c>
      <c r="BT15" s="8" t="str">
        <f>[2]база!$CU$246</f>
        <v>да</v>
      </c>
      <c r="BU15" s="8" t="str">
        <f>[2]база!$CU$248</f>
        <v>нет</v>
      </c>
      <c r="BV15" s="8" t="str">
        <f>[2]база!$CU$250</f>
        <v>да</v>
      </c>
      <c r="BW15" s="8" t="str">
        <f>[2]база!$CU$252</f>
        <v>да</v>
      </c>
      <c r="BX15" s="8" t="str">
        <f>[2]база!$CU$254</f>
        <v>Да</v>
      </c>
      <c r="BY15" s="8" t="str">
        <f>[2]база!$CU$279</f>
        <v>да</v>
      </c>
      <c r="BZ15" s="8" t="str">
        <f>[2]база!$CU$280</f>
        <v>да</v>
      </c>
      <c r="CA15" s="8" t="str">
        <f>[2]база!$CU$283</f>
        <v>Да</v>
      </c>
      <c r="CB15" s="8" t="str">
        <f>[2]база!$CU$284</f>
        <v>да</v>
      </c>
      <c r="CC15" s="8" t="str">
        <f>[2]база!$CU$286</f>
        <v>да</v>
      </c>
      <c r="CD15" s="8" t="str">
        <f>[2]база!$CU$294</f>
        <v>да</v>
      </c>
      <c r="CE15" s="8"/>
      <c r="CF15" s="8" t="str">
        <f>[2]база!$CU$296</f>
        <v>нет</v>
      </c>
      <c r="CG15" s="8" t="str">
        <f>[2]база!$CU$297</f>
        <v>да</v>
      </c>
      <c r="CH15" s="8" t="str">
        <f>[2]база!$CU$312</f>
        <v>Да</v>
      </c>
      <c r="CI15" s="8" t="str">
        <f>[2]база!$CU$316</f>
        <v>нет</v>
      </c>
      <c r="CJ15" s="8" t="str">
        <f>[2]база!$CU$319</f>
        <v>да</v>
      </c>
      <c r="CK15" s="8" t="str">
        <f>[2]база!$CU$321</f>
        <v>да</v>
      </c>
      <c r="CL15" s="8" t="str">
        <f>[2]база!$CU$322</f>
        <v>да</v>
      </c>
      <c r="CM15" s="8" t="str">
        <f>[2]база!$CU$323</f>
        <v>да</v>
      </c>
      <c r="CN15" s="8" t="str">
        <f>[2]база!$CU$325</f>
        <v>да</v>
      </c>
      <c r="CO15" s="8" t="str">
        <f>[2]база!$CU$329</f>
        <v>да</v>
      </c>
      <c r="CP15" s="8" t="str">
        <f>[2]база!$CU$339</f>
        <v>да</v>
      </c>
      <c r="CQ15" s="8" t="str">
        <f>[2]база!$CU$364</f>
        <v>да</v>
      </c>
      <c r="CR15" s="8"/>
      <c r="CS15" s="8" t="str">
        <f>[2]база!$CU$379</f>
        <v>да</v>
      </c>
      <c r="CT15" s="8" t="str">
        <f>[2]база!$CU$393</f>
        <v>Да</v>
      </c>
      <c r="CU15" s="8" t="str">
        <f>[2]база!$CU$395</f>
        <v>да</v>
      </c>
      <c r="CV15" s="8" t="str">
        <f>[2]база!$CU$396</f>
        <v>да</v>
      </c>
      <c r="CW15" s="8" t="str">
        <f>[2]база!$CU$398</f>
        <v>да</v>
      </c>
      <c r="CX15" s="8" t="str">
        <f>[2]база!$CU$401</f>
        <v>Да</v>
      </c>
      <c r="CY15" s="8" t="str">
        <f>[2]база!$CU$424</f>
        <v>да</v>
      </c>
    </row>
    <row r="16" spans="1:103" ht="60" x14ac:dyDescent="0.15">
      <c r="A16" s="21"/>
      <c r="B16" s="21"/>
      <c r="C16" s="317"/>
      <c r="D16" s="1222"/>
      <c r="E16" s="1216" t="s">
        <v>8441</v>
      </c>
      <c r="F16" s="1216">
        <v>28</v>
      </c>
      <c r="G16" s="1223" t="s">
        <v>8474</v>
      </c>
      <c r="H16" s="1218" t="s">
        <v>8475</v>
      </c>
      <c r="I16" s="1205" t="s">
        <v>242</v>
      </c>
      <c r="J16" s="1206" t="s">
        <v>8462</v>
      </c>
      <c r="K16" s="1196"/>
      <c r="L16" s="1196"/>
      <c r="M16" s="1199"/>
      <c r="N16" s="1199" t="s">
        <v>3943</v>
      </c>
      <c r="O16" s="1199">
        <v>12</v>
      </c>
      <c r="P16" s="1200">
        <v>10</v>
      </c>
      <c r="Q16" s="394"/>
      <c r="R16" s="394">
        <f t="shared" si="2"/>
        <v>11</v>
      </c>
      <c r="S16" s="8" t="str">
        <f>[2]база!$DD$6</f>
        <v>нет</v>
      </c>
      <c r="T16" s="8" t="str">
        <f>[2]база!$DD$7</f>
        <v>нет</v>
      </c>
      <c r="U16" s="8" t="str">
        <f>[2]база!$DD$11</f>
        <v>нет</v>
      </c>
      <c r="V16" s="8" t="str">
        <f>[2]база!$DD$12</f>
        <v>нет</v>
      </c>
      <c r="W16" s="8" t="str">
        <f>[2]база!$DD$14</f>
        <v>нет</v>
      </c>
      <c r="X16" s="8" t="str">
        <f>[2]база!$DD$16</f>
        <v>нет</v>
      </c>
      <c r="Y16" s="1184" t="str">
        <f>[2]база!$DD$19</f>
        <v>нет</v>
      </c>
      <c r="Z16" s="8" t="str">
        <f>[2]база!$DD$36</f>
        <v>нет</v>
      </c>
      <c r="AA16" s="8" t="str">
        <f>[2]база!$DD$38</f>
        <v>нет</v>
      </c>
      <c r="AB16" s="8" t="str">
        <f>[2]база!$DD$39</f>
        <v>Нет</v>
      </c>
      <c r="AC16" s="8" t="str">
        <f>[2]база!$DD$40</f>
        <v>нет</v>
      </c>
      <c r="AD16" s="8" t="str">
        <f>[2]база!$DD$45</f>
        <v>нет</v>
      </c>
      <c r="AE16" s="8" t="str">
        <f>[2]база!$DD$47</f>
        <v>да** 
отдельного ящика для сбора нет, председатель ТОС в течение года ведет активную работу и собирает предложения с жителей, в т.ч. поступающие через обращения граждан в мэрию города и Череповецкую городскую Думу, депутатам для дальнейшего формирования общего перечня инициатив от ТОС. Ведется прием через официальные группы ТОС в соц.сетях</v>
      </c>
      <c r="AF16" s="8" t="str">
        <f>[2]база!$DD$48</f>
        <v>нет</v>
      </c>
      <c r="AG16" s="8"/>
      <c r="AH16" s="8"/>
      <c r="AI16" s="8" t="str">
        <f>[2]база!$DD$53</f>
        <v>Нет</v>
      </c>
      <c r="AJ16" s="8" t="str">
        <f>[2]база!$DD$62</f>
        <v>нет</v>
      </c>
      <c r="AK16" s="8"/>
      <c r="AL16" s="8" t="str">
        <f>[2]база!$DD$64</f>
        <v>да</v>
      </c>
      <c r="AM16" s="8"/>
      <c r="AN16" s="8" t="str">
        <f>[2]база!$DD$68</f>
        <v>да</v>
      </c>
      <c r="AO16" s="8" t="str">
        <f>[2]база!$DD$73</f>
        <v>нет</v>
      </c>
      <c r="AP16" s="8" t="str">
        <f>[2]база!$DD$74</f>
        <v>да</v>
      </c>
      <c r="AQ16" s="8"/>
      <c r="AR16" s="8"/>
      <c r="AS16" s="8" t="str">
        <f>[2]база!$DD$84</f>
        <v>нет</v>
      </c>
      <c r="AT16" s="8" t="str">
        <f>[2]база!$DD$85</f>
        <v>нет</v>
      </c>
      <c r="AU16" s="8" t="str">
        <f>[2]база!$DD$86</f>
        <v>нет</v>
      </c>
      <c r="AV16" s="8" t="str">
        <f>[2]база!$DD$91</f>
        <v>нет</v>
      </c>
      <c r="AW16" s="8" t="str">
        <f>[2]база!$DD$109</f>
        <v>нет</v>
      </c>
      <c r="AX16" s="8" t="str">
        <f>[2]база!$DD$157</f>
        <v>нет</v>
      </c>
      <c r="AY16" s="8" t="str">
        <f>[2]база!$DD$158</f>
        <v>нет</v>
      </c>
      <c r="AZ16" s="8" t="str">
        <f>[2]база!$DD$162</f>
        <v>да</v>
      </c>
      <c r="BA16" s="8" t="str">
        <f>[2]база!$DD$163</f>
        <v>нет</v>
      </c>
      <c r="BB16" s="8" t="str">
        <f>[2]база!$DD$164</f>
        <v>нет</v>
      </c>
      <c r="BC16" s="8" t="str">
        <f>[2]база!$DD$167</f>
        <v xml:space="preserve">нет </v>
      </c>
      <c r="BD16" s="8" t="str">
        <f>[2]база!$DD$170</f>
        <v>нет</v>
      </c>
      <c r="BE16" s="8" t="str">
        <f>[2]база!$DD$172</f>
        <v>нет</v>
      </c>
      <c r="BF16" s="8" t="str">
        <f>[2]база!$DD$176</f>
        <v>нет</v>
      </c>
      <c r="BG16" s="8" t="str">
        <f>[2]база!$DD$177</f>
        <v>нет</v>
      </c>
      <c r="BH16" s="8"/>
      <c r="BI16" s="8" t="str">
        <f>[2]база!$DD$179</f>
        <v>нет</v>
      </c>
      <c r="BJ16" s="8"/>
      <c r="BK16" s="8" t="str">
        <f>[2]база!$DD$181</f>
        <v>нет</v>
      </c>
      <c r="BL16" s="8" t="str">
        <f>[2]база!$DD$182</f>
        <v>нет</v>
      </c>
      <c r="BM16" s="8" t="str">
        <f>[2]база!$DD$186</f>
        <v>да</v>
      </c>
      <c r="BN16" s="8" t="str">
        <f>[2]база!$DD$197</f>
        <v>Нет</v>
      </c>
      <c r="BO16" s="8" t="str">
        <f>[2]база!$DD$200</f>
        <v>нет</v>
      </c>
      <c r="BP16" s="8" t="str">
        <f>[2]база!$DD$230</f>
        <v>нет</v>
      </c>
      <c r="BQ16" s="8" t="e">
        <f>[2]база!$DD$231</f>
        <v>#REF!</v>
      </c>
      <c r="BR16" s="8" t="str">
        <f>[2]база!$DD$235</f>
        <v>нет</v>
      </c>
      <c r="BS16" s="8" t="str">
        <f>[2]база!$DD$237</f>
        <v>нет</v>
      </c>
      <c r="BT16" s="8" t="str">
        <f>[2]база!$DD$245</f>
        <v>нет</v>
      </c>
      <c r="BU16" s="8" t="str">
        <f>[2]база!$DD$248</f>
        <v>нет</v>
      </c>
      <c r="BV16" s="8" t="str">
        <f>[2]база!$DD$250</f>
        <v>нет</v>
      </c>
      <c r="BW16" s="8" t="str">
        <f>[2]база!$DD$252</f>
        <v>нет</v>
      </c>
      <c r="BX16" s="8" t="str">
        <f>[2]база!$DD$254</f>
        <v>Да</v>
      </c>
      <c r="BY16" s="8" t="str">
        <f>[2]база!$DD$276</f>
        <v>нет</v>
      </c>
      <c r="BZ16" s="8" t="e">
        <f>[2]база!$DD$280</f>
        <v>#REF!</v>
      </c>
      <c r="CA16" s="8" t="str">
        <f>[2]база!$DD$283</f>
        <v>Да</v>
      </c>
      <c r="CB16" s="1184" t="str">
        <f>[2]база!$DD$285</f>
        <v>нет</v>
      </c>
      <c r="CC16" s="8" t="str">
        <f>[2]база!$DD$289</f>
        <v>нет</v>
      </c>
      <c r="CD16" s="8" t="str">
        <f>[2]база!$DD$294</f>
        <v>нет</v>
      </c>
      <c r="CE16" s="8"/>
      <c r="CF16" s="8" t="str">
        <f>[2]база!$DD$296</f>
        <v>нет</v>
      </c>
      <c r="CG16" s="8" t="str">
        <f>[2]база!$DD$300</f>
        <v>да</v>
      </c>
      <c r="CH16" s="8" t="str">
        <f>[2]база!$DD$312</f>
        <v>Нет</v>
      </c>
      <c r="CI16" s="8" t="str">
        <f>[2]база!$DD$316</f>
        <v>нет</v>
      </c>
      <c r="CJ16" s="8" t="str">
        <f>[2]база!$DD$319</f>
        <v>нет</v>
      </c>
      <c r="CK16" s="8" t="str">
        <f>[2]база!$DD$321</f>
        <v>нет</v>
      </c>
      <c r="CL16" s="8" t="str">
        <f>[2]база!$DD$322</f>
        <v>нет</v>
      </c>
      <c r="CM16" s="8" t="str">
        <f>[2]база!$DD$323</f>
        <v>нет</v>
      </c>
      <c r="CN16" s="8" t="str">
        <f>[2]база!$DD$326</f>
        <v>да</v>
      </c>
      <c r="CO16" s="8" t="str">
        <f>[2]база!$DD$338</f>
        <v>нет</v>
      </c>
      <c r="CP16" s="8" t="str">
        <f>[2]база!$DD$360</f>
        <v>нет</v>
      </c>
      <c r="CQ16" s="8" t="str">
        <f>[2]база!$DD$374</f>
        <v>нет</v>
      </c>
      <c r="CR16" s="8"/>
      <c r="CS16" s="8" t="str">
        <f>[2]база!$DD$376</f>
        <v>нет</v>
      </c>
      <c r="CT16" s="8" t="str">
        <f>[2]база!$DD$393</f>
        <v>Нет</v>
      </c>
      <c r="CU16" s="8" t="str">
        <f>[2]база!$DD$395</f>
        <v>нет</v>
      </c>
      <c r="CV16" s="1184" t="str">
        <f>[2]база!$DD$396</f>
        <v>да</v>
      </c>
      <c r="CW16" s="8" t="str">
        <f>[2]база!$DD$398</f>
        <v>нет</v>
      </c>
      <c r="CX16" s="8" t="str">
        <f>[2]база!$DD$401</f>
        <v>Да</v>
      </c>
      <c r="CY16" s="8" t="str">
        <f>[2]база!$DD$424</f>
        <v>нет</v>
      </c>
    </row>
    <row r="17" spans="1:103" ht="90" x14ac:dyDescent="0.15">
      <c r="A17" s="21"/>
      <c r="B17" s="21"/>
      <c r="C17" s="317"/>
      <c r="D17" s="1222"/>
      <c r="E17" s="1216" t="s">
        <v>8441</v>
      </c>
      <c r="F17" s="1216">
        <v>29</v>
      </c>
      <c r="G17" s="1223" t="s">
        <v>8476</v>
      </c>
      <c r="H17" s="1218" t="s">
        <v>8477</v>
      </c>
      <c r="I17" s="1205" t="s">
        <v>242</v>
      </c>
      <c r="J17" s="1206" t="s">
        <v>8462</v>
      </c>
      <c r="K17" s="1196"/>
      <c r="L17" s="1196"/>
      <c r="M17" s="1199"/>
      <c r="N17" s="1199" t="s">
        <v>3943</v>
      </c>
      <c r="O17" s="1199">
        <v>19</v>
      </c>
      <c r="P17" s="1200">
        <v>21</v>
      </c>
      <c r="Q17" s="394"/>
      <c r="R17" s="394">
        <f t="shared" si="2"/>
        <v>31</v>
      </c>
      <c r="S17" s="8" t="str">
        <f>[2]база!$DG$6</f>
        <v>нет</v>
      </c>
      <c r="T17" s="8" t="str">
        <f>[2]база!$DG$7</f>
        <v>нет</v>
      </c>
      <c r="U17" s="8" t="str">
        <f>[2]база!$DG$11</f>
        <v>нет</v>
      </c>
      <c r="V17" s="8" t="str">
        <f>[2]база!$DG$12</f>
        <v>нет</v>
      </c>
      <c r="W17" s="8" t="str">
        <f>[2]база!$DG$14</f>
        <v>да</v>
      </c>
      <c r="X17" s="8" t="str">
        <f>[2]база!$DG$16</f>
        <v>нет</v>
      </c>
      <c r="Y17" s="1184" t="str">
        <f>[2]база!$DG$19</f>
        <v>да</v>
      </c>
      <c r="Z17" s="8" t="str">
        <f>[2]база!$DG$35</f>
        <v>нет</v>
      </c>
      <c r="AA17" s="8" t="str">
        <f>[2]база!$DG$38</f>
        <v>нет</v>
      </c>
      <c r="AB17" s="8" t="str">
        <f>[2]база!$DG$39</f>
        <v>Нет</v>
      </c>
      <c r="AC17" s="8" t="str">
        <f>[2]база!$DG$40</f>
        <v>нет</v>
      </c>
      <c r="AD17" s="8" t="str">
        <f>[2]база!$DG$45</f>
        <v>нет</v>
      </c>
      <c r="AE17" s="1184" t="str">
        <f>[2]база!$DG$47</f>
        <v>да</v>
      </c>
      <c r="AF17" s="8" t="str">
        <f>[2]база!$DG$48</f>
        <v>нет</v>
      </c>
      <c r="AG17" s="8"/>
      <c r="AH17" s="8"/>
      <c r="AI17" s="8" t="str">
        <f>[2]база!$DG$53</f>
        <v>Да</v>
      </c>
      <c r="AJ17" s="8" t="str">
        <f>[2]база!$DG$58</f>
        <v>да</v>
      </c>
      <c r="AK17" s="8"/>
      <c r="AL17" s="8" t="str">
        <f>[2]база!$DG$64</f>
        <v>да</v>
      </c>
      <c r="AM17" s="8"/>
      <c r="AN17" s="8" t="str">
        <f>[2]база!$DG$67</f>
        <v>да</v>
      </c>
      <c r="AO17" s="8" t="str">
        <f>[2]база!$DG$72</f>
        <v>нет</v>
      </c>
      <c r="AP17" s="8" t="str">
        <f>[2]база!$DG$74</f>
        <v>да</v>
      </c>
      <c r="AQ17" s="8"/>
      <c r="AR17" s="8"/>
      <c r="AS17" s="8" t="str">
        <f>[2]база!$DG$82</f>
        <v>да</v>
      </c>
      <c r="AT17" s="8" t="str">
        <f>[2]база!$DG$85</f>
        <v>нет</v>
      </c>
      <c r="AU17" s="8" t="str">
        <f>[2]база!$DG$86</f>
        <v>да</v>
      </c>
      <c r="AV17" s="8" t="str">
        <f>[2]база!$DG$91</f>
        <v>нет</v>
      </c>
      <c r="AW17" s="8" t="str">
        <f>[2]база!$DG$105</f>
        <v>нет</v>
      </c>
      <c r="AX17" s="8" t="str">
        <f>[2]база!$DG$155</f>
        <v>да</v>
      </c>
      <c r="AY17" s="8" t="str">
        <f>[2]база!$DG$158</f>
        <v>да</v>
      </c>
      <c r="AZ17" s="8" t="str">
        <f>[2]база!$DG$162</f>
        <v>да</v>
      </c>
      <c r="BA17" s="8" t="str">
        <f>[2]база!$DG$163</f>
        <v>нет</v>
      </c>
      <c r="BB17" s="8" t="str">
        <f>[2]база!$DG$164</f>
        <v>нет</v>
      </c>
      <c r="BC17" s="8" t="str">
        <f>[2]база!$DG$167</f>
        <v>нет</v>
      </c>
      <c r="BD17" s="8" t="str">
        <f>[2]база!$DG$170</f>
        <v>нет</v>
      </c>
      <c r="BE17" s="8" t="str">
        <f>[2]база!$DG$173</f>
        <v>да</v>
      </c>
      <c r="BF17" s="8" t="str">
        <f>[2]база!$DG$176</f>
        <v>нет</v>
      </c>
      <c r="BG17" s="8" t="str">
        <f>[2]база!$DG$177</f>
        <v>нет</v>
      </c>
      <c r="BH17" s="8"/>
      <c r="BI17" s="8" t="str">
        <f>[2]база!$DG$179</f>
        <v>да</v>
      </c>
      <c r="BJ17" s="8"/>
      <c r="BK17" s="8" t="str">
        <f>[2]база!$DG$181</f>
        <v>нет</v>
      </c>
      <c r="BL17" s="8" t="str">
        <f>[2]база!$DG$185</f>
        <v>нет</v>
      </c>
      <c r="BM17" s="8" t="str">
        <f>[2]база!$DG$186</f>
        <v>да</v>
      </c>
      <c r="BN17" s="8" t="str">
        <f>[2]база!$DG$197</f>
        <v>Нет</v>
      </c>
      <c r="BO17" s="8" t="str">
        <f>[2]база!$DG$202</f>
        <v>нет</v>
      </c>
      <c r="BP17" s="8" t="str">
        <f>[2]база!$DG$205</f>
        <v>да</v>
      </c>
      <c r="BQ17" s="8" t="e">
        <f>[2]база!$DG$231</f>
        <v>#REF!</v>
      </c>
      <c r="BR17" s="8" t="e">
        <f>[2]база!$DG$234</f>
        <v>#REF!</v>
      </c>
      <c r="BS17" s="8" t="str">
        <f>[2]база!$DG$242</f>
        <v>нет</v>
      </c>
      <c r="BT17" s="8" t="str">
        <f>[2]база!$DG$245</f>
        <v>да</v>
      </c>
      <c r="BU17" s="8" t="str">
        <f>[2]база!$DG$248</f>
        <v>нет</v>
      </c>
      <c r="BV17" s="8" t="str">
        <f>[2]база!$DG$251</f>
        <v>нет</v>
      </c>
      <c r="BW17" s="8" t="str">
        <f>[2]база!$DG$252</f>
        <v>нет</v>
      </c>
      <c r="BX17" s="1184" t="str">
        <f>[2]база!$DG$254</f>
        <v>Да</v>
      </c>
      <c r="BY17" s="8" t="str">
        <f>[2]база!$DG$276</f>
        <v>да</v>
      </c>
      <c r="BZ17" s="8" t="e">
        <f>[2]база!$DG$282</f>
        <v>#REF!</v>
      </c>
      <c r="CA17" s="8" t="str">
        <f>[2]база!$DG$283</f>
        <v>Да</v>
      </c>
      <c r="CB17" s="8" t="str">
        <f>[2]база!$DG$284</f>
        <v>нет</v>
      </c>
      <c r="CC17" s="8" t="str">
        <f>[2]база!$DG$287</f>
        <v>да</v>
      </c>
      <c r="CD17" s="8" t="str">
        <f>[2]база!$DG$294</f>
        <v>нет</v>
      </c>
      <c r="CE17" s="8"/>
      <c r="CF17" s="8" t="str">
        <f>[2]база!$DG$296</f>
        <v>нет</v>
      </c>
      <c r="CG17" s="1184" t="str">
        <f>[2]база!$DG$297</f>
        <v>да</v>
      </c>
      <c r="CH17" s="8" t="str">
        <f>[2]база!$DG$312</f>
        <v>Нет</v>
      </c>
      <c r="CI17" s="8" t="str">
        <f>[2]база!$DG$316</f>
        <v>да</v>
      </c>
      <c r="CJ17" s="8" t="str">
        <f>[2]база!$DG$319</f>
        <v>нет</v>
      </c>
      <c r="CK17" s="8" t="str">
        <f>[2]база!$DG$321</f>
        <v>да</v>
      </c>
      <c r="CL17" s="8" t="str">
        <f>[2]база!$DG$322</f>
        <v>да</v>
      </c>
      <c r="CM17" s="8" t="str">
        <f>[2]база!$DG$323</f>
        <v>да</v>
      </c>
      <c r="CN17" s="8" t="str">
        <f>[2]база!$DG$326</f>
        <v>да</v>
      </c>
      <c r="CO17" s="8" t="str">
        <f>[2]база!$DG$329</f>
        <v>нет</v>
      </c>
      <c r="CP17" s="8" t="str">
        <f>[2]база!$DG$362</f>
        <v>нет</v>
      </c>
      <c r="CQ17" s="8" t="str">
        <f>[2]база!$DG$364</f>
        <v>нет</v>
      </c>
      <c r="CR17" s="8"/>
      <c r="CS17" s="8" t="str">
        <f>[2]база!$DG$378</f>
        <v>да</v>
      </c>
      <c r="CT17" s="8" t="str">
        <f>[2]база!$DG$393</f>
        <v>Да</v>
      </c>
      <c r="CU17" s="8" t="str">
        <f>[2]база!$DG$395</f>
        <v>нет</v>
      </c>
      <c r="CV17" s="8" t="str">
        <f>[2]база!$DG$396</f>
        <v>нет</v>
      </c>
      <c r="CW17" s="8" t="str">
        <f>[2]база!$DG$398</f>
        <v>нет</v>
      </c>
      <c r="CX17" s="8" t="str">
        <f>[2]база!$DG$401</f>
        <v>Да</v>
      </c>
      <c r="CY17" s="8" t="str">
        <f>[2]база!$DG$424</f>
        <v>нет</v>
      </c>
    </row>
    <row r="18" spans="1:103" ht="75" x14ac:dyDescent="0.15">
      <c r="A18" s="21"/>
      <c r="B18" s="21"/>
      <c r="C18" s="317"/>
      <c r="D18" s="1222"/>
      <c r="E18" s="1216" t="s">
        <v>8441</v>
      </c>
      <c r="F18" s="1216">
        <v>30</v>
      </c>
      <c r="G18" s="1223" t="s">
        <v>8478</v>
      </c>
      <c r="H18" s="1218" t="s">
        <v>8479</v>
      </c>
      <c r="I18" s="1205" t="s">
        <v>242</v>
      </c>
      <c r="J18" s="1206" t="s">
        <v>8462</v>
      </c>
      <c r="K18" s="1196"/>
      <c r="L18" s="1196"/>
      <c r="M18" s="1199"/>
      <c r="N18" s="1199" t="s">
        <v>3943</v>
      </c>
      <c r="O18" s="1199">
        <v>10</v>
      </c>
      <c r="P18" s="1200">
        <v>10</v>
      </c>
      <c r="Q18" s="394"/>
      <c r="R18" s="394">
        <f t="shared" si="2"/>
        <v>14</v>
      </c>
      <c r="S18" s="8" t="str">
        <f>[2]база!$DJ$6</f>
        <v>да</v>
      </c>
      <c r="T18" s="8" t="str">
        <f>[2]база!$DJ$8</f>
        <v>нет</v>
      </c>
      <c r="U18" s="8" t="str">
        <f>[2]база!$DJ$11</f>
        <v>нет</v>
      </c>
      <c r="V18" s="8" t="str">
        <f>[2]база!$DJ$12</f>
        <v>нет</v>
      </c>
      <c r="W18" s="8" t="str">
        <f>[2]база!$DJ$14</f>
        <v>нет</v>
      </c>
      <c r="X18" s="8" t="str">
        <f>[2]база!$DJ$16</f>
        <v>нет</v>
      </c>
      <c r="Y18" s="8" t="str">
        <f>[2]база!$DJ$18</f>
        <v>Да</v>
      </c>
      <c r="Z18" s="8" t="str">
        <f>[2]база!$DJ$25</f>
        <v>да</v>
      </c>
      <c r="AA18" s="8" t="str">
        <f>[2]база!$DJ$38</f>
        <v>нет</v>
      </c>
      <c r="AB18" s="8" t="str">
        <f>[2]база!$DJ$39</f>
        <v>Нет</v>
      </c>
      <c r="AC18" s="8" t="str">
        <f>[2]база!$DJ$40</f>
        <v>нет</v>
      </c>
      <c r="AD18" s="8" t="str">
        <f>[2]база!$DJ$45</f>
        <v>нет</v>
      </c>
      <c r="AE18" s="8" t="str">
        <f>[2]база!$DJ$47</f>
        <v xml:space="preserve">да** 
</v>
      </c>
      <c r="AF18" s="8" t="str">
        <f>[2]база!$DJ$48</f>
        <v>нет</v>
      </c>
      <c r="AG18" s="8"/>
      <c r="AH18" s="8"/>
      <c r="AI18" s="8" t="str">
        <f>[2]база!$DJ$53</f>
        <v>Нет</v>
      </c>
      <c r="AJ18" s="8" t="str">
        <f>[2]база!$DJ$56</f>
        <v>нет</v>
      </c>
      <c r="AK18" s="8"/>
      <c r="AL18" s="8" t="str">
        <f>[2]база!$DJ$65</f>
        <v>нет</v>
      </c>
      <c r="AM18" s="8"/>
      <c r="AN18" s="8" t="str">
        <f>[2]база!$DJ$67</f>
        <v>да</v>
      </c>
      <c r="AO18" s="8" t="str">
        <f>[2]база!$DJ$72</f>
        <v>нет</v>
      </c>
      <c r="AP18" s="8" t="str">
        <f>[2]база!$DJ$74</f>
        <v>да</v>
      </c>
      <c r="AQ18" s="8"/>
      <c r="AR18" s="8"/>
      <c r="AS18" s="8" t="str">
        <f>[2]база!$DJ$82</f>
        <v>нет</v>
      </c>
      <c r="AT18" s="8" t="str">
        <f>[2]база!$DJ$85</f>
        <v>нет</v>
      </c>
      <c r="AU18" s="8" t="str">
        <f>[2]база!$DJ$89</f>
        <v>Нет</v>
      </c>
      <c r="AV18" s="8" t="str">
        <f>[2]база!$DJ$91</f>
        <v>нет</v>
      </c>
      <c r="AW18" s="8" t="str">
        <f>[2]база!$DJ$107</f>
        <v>нет</v>
      </c>
      <c r="AX18" s="8" t="str">
        <f>[2]база!$DJ$157</f>
        <v>нет</v>
      </c>
      <c r="AY18" s="8" t="str">
        <f>[2]база!$DJ$158</f>
        <v>нет</v>
      </c>
      <c r="AZ18" s="8" t="str">
        <f>[2]база!$DJ$161</f>
        <v>нет</v>
      </c>
      <c r="BA18" s="8" t="str">
        <f>[2]база!$DJ$163</f>
        <v>нет</v>
      </c>
      <c r="BB18" s="8" t="str">
        <f>[2]база!$DJ$164</f>
        <v>нет</v>
      </c>
      <c r="BC18" s="8" t="str">
        <f>[2]база!$DJ$167</f>
        <v>нет</v>
      </c>
      <c r="BD18" s="8" t="str">
        <f>[2]база!$DJ$170</f>
        <v>нет</v>
      </c>
      <c r="BE18" s="8" t="str">
        <f>[2]база!$DJ$173</f>
        <v>да</v>
      </c>
      <c r="BF18" s="8" t="str">
        <f>[2]база!$DJ$176</f>
        <v>нет</v>
      </c>
      <c r="BG18" s="8" t="str">
        <f>[2]база!$DJ$177</f>
        <v>нет</v>
      </c>
      <c r="BH18" s="8"/>
      <c r="BI18" s="8" t="str">
        <f>[2]база!$DJ$179</f>
        <v>нет</v>
      </c>
      <c r="BJ18" s="8"/>
      <c r="BK18" s="8" t="str">
        <f>[2]база!$DJ$181</f>
        <v>нет</v>
      </c>
      <c r="BL18" s="8" t="str">
        <f>[2]база!$DJ$182</f>
        <v>нет</v>
      </c>
      <c r="BM18" s="8" t="str">
        <f>[2]база!$DJ$186</f>
        <v>да</v>
      </c>
      <c r="BN18" s="8" t="str">
        <f>[2]база!$DJ$197</f>
        <v>Нет</v>
      </c>
      <c r="BO18" s="8" t="str">
        <f>[2]база!$DJ$202</f>
        <v>нет</v>
      </c>
      <c r="BP18" s="8" t="str">
        <f>[2]база!$DJ$230</f>
        <v>нет</v>
      </c>
      <c r="BQ18" s="8" t="e">
        <f>[2]база!$DJ$231</f>
        <v>#REF!</v>
      </c>
      <c r="BR18" s="8" t="e">
        <f>[2]база!$DJ$234</f>
        <v>#REF!</v>
      </c>
      <c r="BS18" s="8" t="str">
        <f>[2]база!$DJ$236</f>
        <v>нет</v>
      </c>
      <c r="BT18" s="8" t="str">
        <f>[2]база!$DJ$246</f>
        <v>да</v>
      </c>
      <c r="BU18" s="8" t="str">
        <f>[2]база!$DJ$248</f>
        <v>нет</v>
      </c>
      <c r="BV18" s="8" t="str">
        <f>[2]база!$DJ$250</f>
        <v>нет</v>
      </c>
      <c r="BW18" s="8" t="str">
        <f>[2]база!$DJ$252</f>
        <v>нет</v>
      </c>
      <c r="BX18" s="1184" t="str">
        <f>[2]база!$DJ$254</f>
        <v>Да</v>
      </c>
      <c r="BY18" s="8" t="str">
        <f>[2]база!$DJ$276</f>
        <v>нет</v>
      </c>
      <c r="BZ18" s="8" t="e">
        <f>[2]база!$DJ$280</f>
        <v>#REF!</v>
      </c>
      <c r="CA18" s="8" t="str">
        <f>[2]база!$DJ$283</f>
        <v>Да</v>
      </c>
      <c r="CB18" s="1184" t="str">
        <f>[2]база!$DJ$285</f>
        <v>нет</v>
      </c>
      <c r="CC18" s="1184" t="str">
        <f>[2]база!$DJ$287</f>
        <v>да (Березовский ГО, ГО Краснотурьинск)</v>
      </c>
      <c r="CD18" s="8" t="str">
        <f>[2]база!$DJ$294</f>
        <v>нет</v>
      </c>
      <c r="CE18" s="8"/>
      <c r="CF18" s="8" t="str">
        <f>[2]база!$DJ$296</f>
        <v>нет</v>
      </c>
      <c r="CG18" s="8" t="str">
        <f>[2]база!$DJ$301</f>
        <v>да</v>
      </c>
      <c r="CH18" s="8" t="str">
        <f>[2]база!$DJ$312</f>
        <v>Нет</v>
      </c>
      <c r="CI18" s="8" t="str">
        <f>[2]база!$DJ$316</f>
        <v>нет</v>
      </c>
      <c r="CJ18" s="8" t="str">
        <f>[2]база!$DJ$320</f>
        <v>нет</v>
      </c>
      <c r="CK18" s="8" t="str">
        <f>[2]база!$DJ$321</f>
        <v>нет</v>
      </c>
      <c r="CL18" s="8" t="str">
        <f>[2]база!$DJ$322</f>
        <v>нет</v>
      </c>
      <c r="CM18" s="8" t="str">
        <f>[2]база!$DJ$323</f>
        <v>нет</v>
      </c>
      <c r="CN18" s="1184" t="str">
        <f>[2]база!$DJ$325</f>
        <v>нет</v>
      </c>
      <c r="CO18" s="8" t="str">
        <f>[2]база!$DJ$329</f>
        <v>нет</v>
      </c>
      <c r="CP18" s="8" t="str">
        <f>[2]база!$DJ$346</f>
        <v>Да</v>
      </c>
      <c r="CQ18" s="8" t="str">
        <f>[2]база!$DJ$374</f>
        <v>нет</v>
      </c>
      <c r="CR18" s="8"/>
      <c r="CS18" s="8" t="str">
        <f>[2]база!$DJ$392</f>
        <v>нет</v>
      </c>
      <c r="CT18" s="8" t="str">
        <f>[2]база!$DJ$394</f>
        <v>нет</v>
      </c>
      <c r="CU18" s="8" t="str">
        <f>[2]база!$DJ$395</f>
        <v>нет</v>
      </c>
      <c r="CV18" s="8" t="str">
        <f>[2]база!$DJ$396</f>
        <v>да</v>
      </c>
      <c r="CW18" s="8" t="str">
        <f>[2]база!$DJ$398</f>
        <v>нет</v>
      </c>
      <c r="CX18" s="8" t="str">
        <f>[2]база!$DJ$401</f>
        <v>Да</v>
      </c>
      <c r="CY18" s="8" t="str">
        <f>[2]база!$DJ$424</f>
        <v>нет</v>
      </c>
    </row>
    <row r="19" spans="1:103" ht="60" x14ac:dyDescent="0.15">
      <c r="A19" s="21"/>
      <c r="B19" s="21"/>
      <c r="C19" s="317"/>
      <c r="D19" s="1222"/>
      <c r="E19" s="1216" t="s">
        <v>8441</v>
      </c>
      <c r="F19" s="1216">
        <v>31</v>
      </c>
      <c r="G19" s="1223" t="s">
        <v>8480</v>
      </c>
      <c r="H19" s="1218" t="s">
        <v>8481</v>
      </c>
      <c r="I19" s="1205" t="s">
        <v>242</v>
      </c>
      <c r="J19" s="1206" t="s">
        <v>8462</v>
      </c>
      <c r="K19" s="1196"/>
      <c r="L19" s="1196"/>
      <c r="M19" s="1199"/>
      <c r="N19" s="1199" t="s">
        <v>3943</v>
      </c>
      <c r="O19" s="1199">
        <v>24</v>
      </c>
      <c r="P19" s="1200">
        <v>26</v>
      </c>
      <c r="Q19" s="394"/>
      <c r="R19" s="394">
        <f t="shared" si="2"/>
        <v>27</v>
      </c>
      <c r="S19" s="8" t="str">
        <f>[2]база!$DJ$8</f>
        <v>нет</v>
      </c>
      <c r="T19" s="8" t="str">
        <f>[2]база!$DJ$8</f>
        <v>нет</v>
      </c>
      <c r="U19" s="8" t="s">
        <v>457</v>
      </c>
      <c r="V19" s="8" t="str">
        <f>[2]база!$DJ$8</f>
        <v>нет</v>
      </c>
      <c r="W19" s="8" t="s">
        <v>457</v>
      </c>
      <c r="X19" s="8" t="str">
        <f>[2]база!$DJ$8</f>
        <v>нет</v>
      </c>
      <c r="Y19" s="8" t="str">
        <f>[2]база!$DJ$8</f>
        <v>нет</v>
      </c>
      <c r="Z19" s="8" t="s">
        <v>457</v>
      </c>
      <c r="AA19" s="8" t="str">
        <f>[2]база!$DJ$8</f>
        <v>нет</v>
      </c>
      <c r="AB19" s="8" t="s">
        <v>457</v>
      </c>
      <c r="AC19" s="8" t="str">
        <f>[2]база!$DJ$8</f>
        <v>нет</v>
      </c>
      <c r="AD19" s="8" t="str">
        <f>[2]база!$DJ$8</f>
        <v>нет</v>
      </c>
      <c r="AE19" s="8" t="str">
        <f>[2]база!$DJ$8</f>
        <v>нет</v>
      </c>
      <c r="AF19" s="8" t="s">
        <v>457</v>
      </c>
      <c r="AG19" s="8"/>
      <c r="AH19" s="8"/>
      <c r="AI19" s="8" t="s">
        <v>451</v>
      </c>
      <c r="AJ19" s="8" t="s">
        <v>451</v>
      </c>
      <c r="AK19" s="8"/>
      <c r="AL19" s="8" t="s">
        <v>451</v>
      </c>
      <c r="AM19" s="8"/>
      <c r="AN19" s="8" t="s">
        <v>457</v>
      </c>
      <c r="AO19" s="8" t="s">
        <v>451</v>
      </c>
      <c r="AP19" s="8" t="s">
        <v>451</v>
      </c>
      <c r="AQ19" s="8"/>
      <c r="AR19" s="8"/>
      <c r="AS19" s="8" t="s">
        <v>451</v>
      </c>
      <c r="AT19" s="8" t="s">
        <v>451</v>
      </c>
      <c r="AU19" s="8" t="s">
        <v>451</v>
      </c>
      <c r="AV19" s="8" t="s">
        <v>451</v>
      </c>
      <c r="AW19" s="8" t="s">
        <v>451</v>
      </c>
      <c r="AX19" s="8" t="s">
        <v>457</v>
      </c>
      <c r="AY19" s="8" t="s">
        <v>457</v>
      </c>
      <c r="AZ19" s="8" t="s">
        <v>451</v>
      </c>
      <c r="BA19" s="8" t="s">
        <v>451</v>
      </c>
      <c r="BB19" s="8" t="s">
        <v>451</v>
      </c>
      <c r="BC19" s="8" t="s">
        <v>451</v>
      </c>
      <c r="BD19" s="8" t="s">
        <v>451</v>
      </c>
      <c r="BE19" s="8" t="s">
        <v>451</v>
      </c>
      <c r="BF19" s="8" t="s">
        <v>457</v>
      </c>
      <c r="BG19" s="8" t="s">
        <v>451</v>
      </c>
      <c r="BH19" s="8"/>
      <c r="BI19" s="8" t="s">
        <v>451</v>
      </c>
      <c r="BJ19" s="8"/>
      <c r="BK19" s="8" t="s">
        <v>451</v>
      </c>
      <c r="BL19" s="8" t="s">
        <v>451</v>
      </c>
      <c r="BM19" s="8" t="s">
        <v>457</v>
      </c>
      <c r="BN19" s="8" t="s">
        <v>451</v>
      </c>
      <c r="BO19" s="8" t="s">
        <v>457</v>
      </c>
      <c r="BP19" s="8" t="s">
        <v>457</v>
      </c>
      <c r="BQ19" s="8" t="s">
        <v>451</v>
      </c>
      <c r="BR19" s="8" t="s">
        <v>457</v>
      </c>
      <c r="BS19" s="8" t="s">
        <v>457</v>
      </c>
      <c r="BT19" s="8" t="s">
        <v>451</v>
      </c>
      <c r="BU19" s="8" t="s">
        <v>457</v>
      </c>
      <c r="BV19" s="8" t="s">
        <v>457</v>
      </c>
      <c r="BW19" s="8" t="s">
        <v>451</v>
      </c>
      <c r="BX19" s="8" t="s">
        <v>457</v>
      </c>
      <c r="BY19" s="8" t="s">
        <v>457</v>
      </c>
      <c r="BZ19" s="8" t="s">
        <v>451</v>
      </c>
      <c r="CA19" s="8" t="s">
        <v>457</v>
      </c>
      <c r="CB19" s="8" t="s">
        <v>451</v>
      </c>
      <c r="CC19" s="8" t="s">
        <v>457</v>
      </c>
      <c r="CD19" s="8" t="s">
        <v>451</v>
      </c>
      <c r="CE19" s="8"/>
      <c r="CF19" s="8" t="s">
        <v>451</v>
      </c>
      <c r="CG19" s="8" t="s">
        <v>457</v>
      </c>
      <c r="CH19" s="8" t="s">
        <v>451</v>
      </c>
      <c r="CI19" s="8" t="s">
        <v>451</v>
      </c>
      <c r="CJ19" s="8" t="s">
        <v>457</v>
      </c>
      <c r="CK19" s="8" t="s">
        <v>451</v>
      </c>
      <c r="CL19" s="8" t="s">
        <v>451</v>
      </c>
      <c r="CM19" s="8" t="s">
        <v>451</v>
      </c>
      <c r="CN19" s="8" t="s">
        <v>457</v>
      </c>
      <c r="CO19" s="8" t="s">
        <v>457</v>
      </c>
      <c r="CP19" s="8" t="s">
        <v>457</v>
      </c>
      <c r="CQ19" s="8" t="s">
        <v>451</v>
      </c>
      <c r="CR19" s="8"/>
      <c r="CS19" s="8" t="s">
        <v>457</v>
      </c>
      <c r="CT19" s="8" t="s">
        <v>451</v>
      </c>
      <c r="CU19" s="8" t="s">
        <v>451</v>
      </c>
      <c r="CV19" s="8" t="s">
        <v>451</v>
      </c>
      <c r="CW19" s="8" t="s">
        <v>451</v>
      </c>
      <c r="CX19" s="8" t="s">
        <v>457</v>
      </c>
      <c r="CY19" s="8" t="s">
        <v>451</v>
      </c>
    </row>
    <row r="20" spans="1:103" ht="90" x14ac:dyDescent="0.15">
      <c r="A20" s="21"/>
      <c r="B20" s="21"/>
      <c r="C20" s="317"/>
      <c r="D20" s="1222" t="s">
        <v>8470</v>
      </c>
      <c r="E20" s="1216" t="s">
        <v>8441</v>
      </c>
      <c r="F20" s="1216">
        <v>33</v>
      </c>
      <c r="G20" s="1223" t="s">
        <v>8483</v>
      </c>
      <c r="H20" s="1218" t="s">
        <v>8959</v>
      </c>
      <c r="I20" s="1205" t="s">
        <v>8484</v>
      </c>
      <c r="J20" s="1206" t="s">
        <v>8448</v>
      </c>
      <c r="K20" s="1196"/>
      <c r="L20" s="1196"/>
      <c r="M20" s="1199"/>
      <c r="N20" s="1199" t="s">
        <v>3943</v>
      </c>
      <c r="O20" s="1199">
        <v>966186</v>
      </c>
      <c r="P20" s="1200">
        <v>979239</v>
      </c>
      <c r="Q20" s="1133">
        <v>1866862.8</v>
      </c>
      <c r="R20" s="1139" t="s">
        <v>8874</v>
      </c>
      <c r="S20" s="394"/>
      <c r="T20" s="8"/>
      <c r="U20" s="8"/>
      <c r="V20" s="8"/>
      <c r="W20" s="8"/>
      <c r="X20" s="8"/>
      <c r="Y20" s="8"/>
      <c r="Z20" s="8"/>
      <c r="AA20" s="8"/>
      <c r="AB20" s="8"/>
      <c r="AC20" s="8"/>
      <c r="AD20" s="8"/>
      <c r="AE20" s="8"/>
      <c r="AF20" s="8"/>
      <c r="AG20" s="394"/>
      <c r="AH20" s="394"/>
      <c r="AI20" s="394"/>
      <c r="AJ20" s="394"/>
      <c r="AK20" s="394"/>
      <c r="AL20" s="394"/>
      <c r="AM20" s="394"/>
      <c r="AN20" s="394"/>
      <c r="AO20" s="394"/>
      <c r="AP20" s="394"/>
      <c r="AQ20" s="394"/>
      <c r="AR20" s="394"/>
      <c r="AS20" s="394"/>
      <c r="AT20" s="394"/>
      <c r="AU20" s="394"/>
      <c r="AV20" s="394"/>
      <c r="AW20" s="394"/>
      <c r="AX20" s="394"/>
      <c r="AY20" s="394"/>
      <c r="AZ20" s="394"/>
      <c r="BA20" s="394"/>
      <c r="BB20" s="394"/>
      <c r="BC20" s="394"/>
      <c r="BD20" s="394"/>
      <c r="BE20" s="394"/>
      <c r="BF20" s="394"/>
      <c r="BG20" s="394"/>
      <c r="BH20" s="394"/>
      <c r="BI20" s="394"/>
      <c r="BJ20" s="394"/>
      <c r="BK20" s="394"/>
      <c r="BL20" s="394"/>
      <c r="BM20" s="394"/>
      <c r="BN20" s="394"/>
      <c r="BO20" s="394"/>
      <c r="BP20" s="394"/>
      <c r="BQ20" s="394"/>
      <c r="BR20" s="394"/>
      <c r="BS20" s="394"/>
      <c r="BT20" s="394"/>
      <c r="BU20" s="394"/>
      <c r="BV20" s="394"/>
      <c r="BW20" s="394"/>
      <c r="BX20" s="394"/>
      <c r="BY20" s="394"/>
      <c r="BZ20" s="394"/>
      <c r="CA20" s="394"/>
      <c r="CB20" s="394"/>
      <c r="CC20" s="394"/>
      <c r="CD20" s="394"/>
      <c r="CE20" s="394"/>
      <c r="CF20" s="394"/>
      <c r="CG20" s="394"/>
      <c r="CH20" s="394"/>
      <c r="CI20" s="394"/>
      <c r="CJ20" s="394"/>
      <c r="CK20" s="394"/>
      <c r="CL20" s="394"/>
      <c r="CM20" s="394"/>
      <c r="CN20" s="394"/>
      <c r="CO20" s="394"/>
      <c r="CP20" s="394"/>
      <c r="CQ20" s="394"/>
      <c r="CR20" s="394"/>
      <c r="CS20" s="394"/>
      <c r="CT20" s="394"/>
      <c r="CU20" s="394"/>
      <c r="CV20" s="394"/>
      <c r="CW20" s="394"/>
      <c r="CX20" s="394"/>
      <c r="CY20" s="394"/>
    </row>
    <row r="21" spans="1:103" ht="105" x14ac:dyDescent="0.15">
      <c r="A21" s="21"/>
      <c r="B21" s="21"/>
      <c r="C21" s="317"/>
      <c r="D21" s="1222"/>
      <c r="E21" s="1216" t="s">
        <v>8441</v>
      </c>
      <c r="F21" s="1216">
        <v>34</v>
      </c>
      <c r="G21" s="1223" t="s">
        <v>8485</v>
      </c>
      <c r="H21" s="1218" t="s">
        <v>8486</v>
      </c>
      <c r="I21" s="1205" t="s">
        <v>8484</v>
      </c>
      <c r="J21" s="1206" t="s">
        <v>8448</v>
      </c>
      <c r="K21" s="1196"/>
      <c r="L21" s="1196"/>
      <c r="M21" s="1199"/>
      <c r="N21" s="1199" t="s">
        <v>3943</v>
      </c>
      <c r="O21" s="1199">
        <v>2434343</v>
      </c>
      <c r="P21" s="1200">
        <v>2714658</v>
      </c>
      <c r="Q21" s="1133">
        <v>3013576.3449999997</v>
      </c>
      <c r="R21" s="1139" t="s">
        <v>8874</v>
      </c>
      <c r="S21" s="394"/>
      <c r="T21" s="8"/>
      <c r="U21" s="8"/>
      <c r="V21" s="8"/>
      <c r="W21" s="8"/>
      <c r="X21" s="8"/>
      <c r="Y21" s="8"/>
      <c r="Z21" s="8"/>
      <c r="AA21" s="8"/>
      <c r="AB21" s="8"/>
      <c r="AC21" s="8"/>
      <c r="AD21" s="8"/>
      <c r="AE21" s="8"/>
      <c r="AF21" s="8"/>
      <c r="AG21" s="394"/>
      <c r="AH21" s="394"/>
      <c r="AI21" s="394"/>
      <c r="AJ21" s="394"/>
      <c r="AK21" s="394"/>
      <c r="AL21" s="394"/>
      <c r="AM21" s="394"/>
      <c r="AN21" s="394"/>
      <c r="AO21" s="394"/>
      <c r="AP21" s="394"/>
      <c r="AQ21" s="394"/>
      <c r="AR21" s="394"/>
      <c r="AS21" s="394"/>
      <c r="AT21" s="394"/>
      <c r="AU21" s="394"/>
      <c r="AV21" s="394"/>
      <c r="AW21" s="394"/>
      <c r="AX21" s="394"/>
      <c r="AY21" s="394"/>
      <c r="AZ21" s="394"/>
      <c r="BA21" s="394"/>
      <c r="BB21" s="394"/>
      <c r="BC21" s="394"/>
      <c r="BD21" s="394"/>
      <c r="BE21" s="394"/>
      <c r="BF21" s="394"/>
      <c r="BG21" s="394"/>
      <c r="BH21" s="394"/>
      <c r="BI21" s="394"/>
      <c r="BJ21" s="394"/>
      <c r="BK21" s="394"/>
      <c r="BL21" s="394"/>
      <c r="BM21" s="394"/>
      <c r="BN21" s="394"/>
      <c r="BO21" s="394"/>
      <c r="BP21" s="394"/>
      <c r="BQ21" s="394"/>
      <c r="BR21" s="394"/>
      <c r="BS21" s="394"/>
      <c r="BT21" s="394"/>
      <c r="BU21" s="394"/>
      <c r="BV21" s="394"/>
      <c r="BW21" s="394"/>
      <c r="BX21" s="394"/>
      <c r="BY21" s="394"/>
      <c r="BZ21" s="394"/>
      <c r="CA21" s="394"/>
      <c r="CB21" s="394"/>
      <c r="CC21" s="394"/>
      <c r="CD21" s="394"/>
      <c r="CE21" s="394"/>
      <c r="CF21" s="394"/>
      <c r="CG21" s="394"/>
      <c r="CH21" s="394"/>
      <c r="CI21" s="394"/>
      <c r="CJ21" s="394"/>
      <c r="CK21" s="394"/>
      <c r="CL21" s="394"/>
      <c r="CM21" s="394"/>
      <c r="CN21" s="394"/>
      <c r="CO21" s="394"/>
      <c r="CP21" s="394"/>
      <c r="CQ21" s="394"/>
      <c r="CR21" s="394"/>
      <c r="CS21" s="394"/>
      <c r="CT21" s="394"/>
      <c r="CU21" s="394"/>
      <c r="CV21" s="394"/>
      <c r="CW21" s="394"/>
      <c r="CX21" s="394"/>
      <c r="CY21" s="394"/>
    </row>
    <row r="22" spans="1:103" ht="90" x14ac:dyDescent="0.15">
      <c r="A22" s="21"/>
      <c r="B22" s="21"/>
      <c r="C22" s="317"/>
      <c r="D22" s="1222"/>
      <c r="E22" s="1216"/>
      <c r="F22" s="1216"/>
      <c r="G22" s="1223"/>
      <c r="H22" s="1218" t="s">
        <v>327</v>
      </c>
      <c r="I22" s="1205" t="s">
        <v>8484</v>
      </c>
      <c r="J22" s="1206" t="s">
        <v>8448</v>
      </c>
      <c r="K22" s="1196"/>
      <c r="L22" s="1196"/>
      <c r="M22" s="1199"/>
      <c r="N22" s="1199" t="s">
        <v>3943</v>
      </c>
      <c r="O22" s="1199" t="s">
        <v>3943</v>
      </c>
      <c r="P22" s="1199" t="s">
        <v>3943</v>
      </c>
      <c r="Q22" s="1133">
        <v>18934</v>
      </c>
      <c r="R22" s="1139" t="s">
        <v>8874</v>
      </c>
      <c r="S22" s="394"/>
      <c r="T22" s="8"/>
      <c r="U22" s="8"/>
      <c r="V22" s="8"/>
      <c r="W22" s="8"/>
      <c r="X22" s="8"/>
      <c r="Y22" s="8"/>
      <c r="Z22" s="8"/>
      <c r="AA22" s="8"/>
      <c r="AB22" s="8"/>
      <c r="AC22" s="8"/>
      <c r="AD22" s="8"/>
      <c r="AE22" s="8"/>
      <c r="AF22" s="8"/>
      <c r="AG22" s="394"/>
      <c r="AH22" s="394"/>
      <c r="AI22" s="394"/>
      <c r="AJ22" s="394"/>
      <c r="AK22" s="394"/>
      <c r="AL22" s="394"/>
      <c r="AM22" s="394"/>
      <c r="AN22" s="394"/>
      <c r="AO22" s="394"/>
      <c r="AP22" s="394"/>
      <c r="AQ22" s="394"/>
      <c r="AR22" s="394"/>
      <c r="AS22" s="394"/>
      <c r="AT22" s="394"/>
      <c r="AU22" s="394"/>
      <c r="AV22" s="394"/>
      <c r="AW22" s="394"/>
      <c r="AX22" s="394"/>
      <c r="AY22" s="394"/>
      <c r="AZ22" s="394"/>
      <c r="BA22" s="394"/>
      <c r="BB22" s="394"/>
      <c r="BC22" s="394"/>
      <c r="BD22" s="394"/>
      <c r="BE22" s="394"/>
      <c r="BF22" s="394"/>
      <c r="BG22" s="394"/>
      <c r="BH22" s="394"/>
      <c r="BI22" s="394"/>
      <c r="BJ22" s="394"/>
      <c r="BK22" s="394"/>
      <c r="BL22" s="394"/>
      <c r="BM22" s="394"/>
      <c r="BN22" s="394"/>
      <c r="BO22" s="394"/>
      <c r="BP22" s="394"/>
      <c r="BQ22" s="394"/>
      <c r="BR22" s="394"/>
      <c r="BS22" s="394"/>
      <c r="BT22" s="394"/>
      <c r="BU22" s="394"/>
      <c r="BV22" s="394"/>
      <c r="BW22" s="394"/>
      <c r="BX22" s="394"/>
      <c r="BY22" s="394"/>
      <c r="BZ22" s="394"/>
      <c r="CA22" s="394"/>
      <c r="CB22" s="394"/>
      <c r="CC22" s="394"/>
      <c r="CD22" s="394"/>
      <c r="CE22" s="394"/>
      <c r="CF22" s="394"/>
      <c r="CG22" s="394"/>
      <c r="CH22" s="394"/>
      <c r="CI22" s="394"/>
      <c r="CJ22" s="394"/>
      <c r="CK22" s="394"/>
      <c r="CL22" s="394"/>
      <c r="CM22" s="394"/>
      <c r="CN22" s="394"/>
      <c r="CO22" s="394"/>
      <c r="CP22" s="394"/>
      <c r="CQ22" s="394"/>
      <c r="CR22" s="394"/>
      <c r="CS22" s="394"/>
      <c r="CT22" s="394"/>
      <c r="CU22" s="394"/>
      <c r="CV22" s="394"/>
      <c r="CW22" s="394"/>
      <c r="CX22" s="394"/>
      <c r="CY22" s="394"/>
    </row>
    <row r="23" spans="1:103" ht="45" x14ac:dyDescent="0.15">
      <c r="A23" s="21"/>
      <c r="B23" s="21"/>
      <c r="C23" s="317"/>
      <c r="D23" s="1222"/>
      <c r="E23" s="1216"/>
      <c r="F23" s="1216"/>
      <c r="G23" s="1223"/>
      <c r="H23" s="1218" t="s">
        <v>329</v>
      </c>
      <c r="I23" s="1205" t="s">
        <v>8484</v>
      </c>
      <c r="J23" s="1206" t="s">
        <v>8448</v>
      </c>
      <c r="K23" s="1196"/>
      <c r="L23" s="1196"/>
      <c r="M23" s="1199"/>
      <c r="N23" s="1199" t="s">
        <v>3943</v>
      </c>
      <c r="O23" s="1199" t="s">
        <v>3943</v>
      </c>
      <c r="P23" s="1199" t="s">
        <v>3943</v>
      </c>
      <c r="Q23" s="1133">
        <v>15542</v>
      </c>
      <c r="R23" s="1139" t="s">
        <v>8874</v>
      </c>
      <c r="S23" s="394"/>
      <c r="T23" s="8"/>
      <c r="U23" s="8"/>
      <c r="V23" s="8"/>
      <c r="W23" s="8"/>
      <c r="X23" s="8"/>
      <c r="Y23" s="8"/>
      <c r="Z23" s="8"/>
      <c r="AA23" s="8"/>
      <c r="AB23" s="8"/>
      <c r="AC23" s="8"/>
      <c r="AD23" s="8"/>
      <c r="AE23" s="8"/>
      <c r="AF23" s="8"/>
      <c r="AG23" s="394"/>
      <c r="AH23" s="394"/>
      <c r="AI23" s="394"/>
      <c r="AJ23" s="394"/>
      <c r="AK23" s="394"/>
      <c r="AL23" s="394"/>
      <c r="AM23" s="394"/>
      <c r="AN23" s="394"/>
      <c r="AO23" s="394"/>
      <c r="AP23" s="394"/>
      <c r="AQ23" s="394"/>
      <c r="AR23" s="394"/>
      <c r="AS23" s="394"/>
      <c r="AT23" s="394"/>
      <c r="AU23" s="394"/>
      <c r="AV23" s="394"/>
      <c r="AW23" s="394"/>
      <c r="AX23" s="394"/>
      <c r="AY23" s="394"/>
      <c r="AZ23" s="394"/>
      <c r="BA23" s="394"/>
      <c r="BB23" s="394"/>
      <c r="BC23" s="394"/>
      <c r="BD23" s="394"/>
      <c r="BE23" s="394"/>
      <c r="BF23" s="394"/>
      <c r="BG23" s="394"/>
      <c r="BH23" s="394"/>
      <c r="BI23" s="394"/>
      <c r="BJ23" s="394"/>
      <c r="BK23" s="394"/>
      <c r="BL23" s="394"/>
      <c r="BM23" s="394"/>
      <c r="BN23" s="394"/>
      <c r="BO23" s="394"/>
      <c r="BP23" s="394"/>
      <c r="BQ23" s="394"/>
      <c r="BR23" s="394"/>
      <c r="BS23" s="394"/>
      <c r="BT23" s="394"/>
      <c r="BU23" s="394"/>
      <c r="BV23" s="394"/>
      <c r="BW23" s="394"/>
      <c r="BX23" s="394"/>
      <c r="BY23" s="394"/>
      <c r="BZ23" s="394"/>
      <c r="CA23" s="394"/>
      <c r="CB23" s="394"/>
      <c r="CC23" s="394"/>
      <c r="CD23" s="394"/>
      <c r="CE23" s="394"/>
      <c r="CF23" s="394"/>
      <c r="CG23" s="394"/>
      <c r="CH23" s="394"/>
      <c r="CI23" s="394"/>
      <c r="CJ23" s="394"/>
      <c r="CK23" s="394"/>
      <c r="CL23" s="394"/>
      <c r="CM23" s="394"/>
      <c r="CN23" s="394"/>
      <c r="CO23" s="394"/>
      <c r="CP23" s="394"/>
      <c r="CQ23" s="394"/>
      <c r="CR23" s="394"/>
      <c r="CS23" s="394"/>
      <c r="CT23" s="394"/>
      <c r="CU23" s="394"/>
      <c r="CV23" s="394"/>
      <c r="CW23" s="394"/>
      <c r="CX23" s="394"/>
      <c r="CY23" s="394"/>
    </row>
    <row r="24" spans="1:103" ht="90" x14ac:dyDescent="0.15">
      <c r="A24" s="21"/>
      <c r="B24" s="21"/>
      <c r="C24" s="317"/>
      <c r="D24" s="1222"/>
      <c r="E24" s="1216" t="s">
        <v>8441</v>
      </c>
      <c r="F24" s="1216">
        <v>35</v>
      </c>
      <c r="G24" s="1223" t="s">
        <v>8487</v>
      </c>
      <c r="H24" s="1218" t="s">
        <v>8488</v>
      </c>
      <c r="I24" s="1205" t="s">
        <v>8484</v>
      </c>
      <c r="J24" s="1206" t="s">
        <v>8448</v>
      </c>
      <c r="K24" s="1196"/>
      <c r="L24" s="1196"/>
      <c r="M24" s="1199"/>
      <c r="N24" s="1199" t="s">
        <v>3943</v>
      </c>
      <c r="O24" s="1199">
        <v>1547486</v>
      </c>
      <c r="P24" s="1200">
        <v>117297</v>
      </c>
      <c r="Q24" s="1133">
        <v>66567</v>
      </c>
      <c r="R24" s="1139" t="s">
        <v>8874</v>
      </c>
      <c r="S24" s="394"/>
      <c r="T24" s="8"/>
      <c r="U24" s="8"/>
      <c r="V24" s="8"/>
      <c r="W24" s="8"/>
      <c r="X24" s="8"/>
      <c r="Y24" s="8"/>
      <c r="Z24" s="8"/>
      <c r="AA24" s="8"/>
      <c r="AB24" s="8"/>
      <c r="AC24" s="8"/>
      <c r="AD24" s="8"/>
      <c r="AE24" s="8"/>
      <c r="AF24" s="8"/>
      <c r="AG24" s="394"/>
      <c r="AH24" s="394"/>
      <c r="AI24" s="394"/>
      <c r="AJ24" s="394"/>
      <c r="AK24" s="394"/>
      <c r="AL24" s="394"/>
      <c r="AM24" s="394"/>
      <c r="AN24" s="394"/>
      <c r="AO24" s="394"/>
      <c r="AP24" s="394"/>
      <c r="AQ24" s="394"/>
      <c r="AR24" s="394"/>
      <c r="AS24" s="394"/>
      <c r="AT24" s="394"/>
      <c r="AU24" s="394"/>
      <c r="AV24" s="394"/>
      <c r="AW24" s="394"/>
      <c r="AX24" s="394"/>
      <c r="AY24" s="394"/>
      <c r="AZ24" s="394"/>
      <c r="BA24" s="394"/>
      <c r="BB24" s="394"/>
      <c r="BC24" s="394"/>
      <c r="BD24" s="394"/>
      <c r="BE24" s="394"/>
      <c r="BF24" s="394"/>
      <c r="BG24" s="394"/>
      <c r="BH24" s="394"/>
      <c r="BI24" s="394"/>
      <c r="BJ24" s="394"/>
      <c r="BK24" s="394"/>
      <c r="BL24" s="394"/>
      <c r="BM24" s="394"/>
      <c r="BN24" s="394"/>
      <c r="BO24" s="394"/>
      <c r="BP24" s="394"/>
      <c r="BQ24" s="394"/>
      <c r="BR24" s="394"/>
      <c r="BS24" s="394"/>
      <c r="BT24" s="394"/>
      <c r="BU24" s="394"/>
      <c r="BV24" s="394"/>
      <c r="BW24" s="394"/>
      <c r="BX24" s="394"/>
      <c r="BY24" s="394"/>
      <c r="BZ24" s="394"/>
      <c r="CA24" s="394"/>
      <c r="CB24" s="394"/>
      <c r="CC24" s="394"/>
      <c r="CD24" s="394"/>
      <c r="CE24" s="394"/>
      <c r="CF24" s="394"/>
      <c r="CG24" s="394"/>
      <c r="CH24" s="394"/>
      <c r="CI24" s="394"/>
      <c r="CJ24" s="394"/>
      <c r="CK24" s="394"/>
      <c r="CL24" s="394"/>
      <c r="CM24" s="394"/>
      <c r="CN24" s="394"/>
      <c r="CO24" s="394"/>
      <c r="CP24" s="394"/>
      <c r="CQ24" s="394"/>
      <c r="CR24" s="394"/>
      <c r="CS24" s="394"/>
      <c r="CT24" s="394"/>
      <c r="CU24" s="394"/>
      <c r="CV24" s="394"/>
      <c r="CW24" s="394"/>
      <c r="CX24" s="394"/>
      <c r="CY24" s="394"/>
    </row>
    <row r="25" spans="1:103" ht="120" x14ac:dyDescent="0.15">
      <c r="A25" s="21"/>
      <c r="B25" s="21"/>
      <c r="C25" s="317"/>
      <c r="D25" s="1222"/>
      <c r="E25" s="1216" t="s">
        <v>8441</v>
      </c>
      <c r="F25" s="1216">
        <v>36</v>
      </c>
      <c r="G25" s="1223" t="s">
        <v>8489</v>
      </c>
      <c r="H25" s="1218" t="s">
        <v>8490</v>
      </c>
      <c r="I25" s="1205" t="s">
        <v>8484</v>
      </c>
      <c r="J25" s="1206" t="s">
        <v>8448</v>
      </c>
      <c r="K25" s="1196"/>
      <c r="L25" s="1196"/>
      <c r="M25" s="1199"/>
      <c r="N25" s="1199" t="s">
        <v>3943</v>
      </c>
      <c r="O25" s="1199">
        <v>20682</v>
      </c>
      <c r="P25" s="1200">
        <v>223135</v>
      </c>
      <c r="Q25" s="1133">
        <v>317667</v>
      </c>
      <c r="R25" s="1139" t="s">
        <v>8874</v>
      </c>
      <c r="S25" s="394"/>
      <c r="T25" s="8"/>
      <c r="U25" s="8"/>
      <c r="V25" s="8"/>
      <c r="W25" s="8"/>
      <c r="X25" s="8"/>
      <c r="Y25" s="8"/>
      <c r="Z25" s="8"/>
      <c r="AA25" s="8"/>
      <c r="AB25" s="8"/>
      <c r="AC25" s="8"/>
      <c r="AD25" s="8"/>
      <c r="AE25" s="8"/>
      <c r="AF25" s="8"/>
      <c r="AG25" s="394"/>
      <c r="AH25" s="394"/>
      <c r="AI25" s="394"/>
      <c r="AJ25" s="394"/>
      <c r="AK25" s="394"/>
      <c r="AL25" s="394"/>
      <c r="AM25" s="394"/>
      <c r="AN25" s="394"/>
      <c r="AO25" s="394"/>
      <c r="AP25" s="394"/>
      <c r="AQ25" s="394"/>
      <c r="AR25" s="394"/>
      <c r="AS25" s="394"/>
      <c r="AT25" s="394"/>
      <c r="AU25" s="394"/>
      <c r="AV25" s="394"/>
      <c r="AW25" s="394"/>
      <c r="AX25" s="394"/>
      <c r="AY25" s="394"/>
      <c r="AZ25" s="394"/>
      <c r="BA25" s="394"/>
      <c r="BB25" s="394"/>
      <c r="BC25" s="394"/>
      <c r="BD25" s="394"/>
      <c r="BE25" s="394"/>
      <c r="BF25" s="394"/>
      <c r="BG25" s="394"/>
      <c r="BH25" s="394"/>
      <c r="BI25" s="394"/>
      <c r="BJ25" s="394"/>
      <c r="BK25" s="394"/>
      <c r="BL25" s="394"/>
      <c r="BM25" s="394"/>
      <c r="BN25" s="394"/>
      <c r="BO25" s="394"/>
      <c r="BP25" s="394"/>
      <c r="BQ25" s="394"/>
      <c r="BR25" s="394"/>
      <c r="BS25" s="394"/>
      <c r="BT25" s="394"/>
      <c r="BU25" s="394"/>
      <c r="BV25" s="394"/>
      <c r="BW25" s="394"/>
      <c r="BX25" s="394"/>
      <c r="BY25" s="394"/>
      <c r="BZ25" s="394"/>
      <c r="CA25" s="394"/>
      <c r="CB25" s="394"/>
      <c r="CC25" s="394"/>
      <c r="CD25" s="394"/>
      <c r="CE25" s="394"/>
      <c r="CF25" s="394"/>
      <c r="CG25" s="394"/>
      <c r="CH25" s="394"/>
      <c r="CI25" s="394"/>
      <c r="CJ25" s="394"/>
      <c r="CK25" s="394"/>
      <c r="CL25" s="394"/>
      <c r="CM25" s="394"/>
      <c r="CN25" s="394"/>
      <c r="CO25" s="394"/>
      <c r="CP25" s="394"/>
      <c r="CQ25" s="394"/>
      <c r="CR25" s="394"/>
      <c r="CS25" s="394"/>
      <c r="CT25" s="394"/>
      <c r="CU25" s="394"/>
      <c r="CV25" s="394"/>
      <c r="CW25" s="394"/>
      <c r="CX25" s="394"/>
      <c r="CY25" s="394"/>
    </row>
    <row r="26" spans="1:103" ht="105" x14ac:dyDescent="0.15">
      <c r="A26" s="21"/>
      <c r="B26" s="21"/>
      <c r="C26" s="317"/>
      <c r="D26" s="1222"/>
      <c r="E26" s="1216" t="s">
        <v>8441</v>
      </c>
      <c r="F26" s="1216">
        <v>37</v>
      </c>
      <c r="G26" s="1223" t="s">
        <v>8491</v>
      </c>
      <c r="H26" s="1218" t="s">
        <v>8492</v>
      </c>
      <c r="I26" s="1205" t="s">
        <v>8484</v>
      </c>
      <c r="J26" s="1206" t="s">
        <v>8448</v>
      </c>
      <c r="K26" s="1196"/>
      <c r="L26" s="1196"/>
      <c r="M26" s="1199"/>
      <c r="N26" s="1199" t="s">
        <v>3943</v>
      </c>
      <c r="O26" s="1199">
        <v>2205</v>
      </c>
      <c r="P26" s="1200">
        <v>14836</v>
      </c>
      <c r="Q26" s="1133">
        <v>20353</v>
      </c>
      <c r="R26" s="1139" t="s">
        <v>8874</v>
      </c>
      <c r="S26" s="394"/>
      <c r="T26" s="8"/>
      <c r="U26" s="8"/>
      <c r="V26" s="8"/>
      <c r="W26" s="8"/>
      <c r="X26" s="8"/>
      <c r="Y26" s="8"/>
      <c r="Z26" s="8"/>
      <c r="AA26" s="8"/>
      <c r="AB26" s="8"/>
      <c r="AC26" s="8"/>
      <c r="AD26" s="8"/>
      <c r="AE26" s="8"/>
      <c r="AF26" s="8"/>
      <c r="AG26" s="394"/>
      <c r="AH26" s="394"/>
      <c r="AI26" s="394"/>
      <c r="AJ26" s="394"/>
      <c r="AK26" s="394"/>
      <c r="AL26" s="394"/>
      <c r="AM26" s="394"/>
      <c r="AN26" s="394"/>
      <c r="AO26" s="394"/>
      <c r="AP26" s="394"/>
      <c r="AQ26" s="394"/>
      <c r="AR26" s="394"/>
      <c r="AS26" s="394"/>
      <c r="AT26" s="394"/>
      <c r="AU26" s="394"/>
      <c r="AV26" s="394"/>
      <c r="AW26" s="394"/>
      <c r="AX26" s="394"/>
      <c r="AY26" s="394"/>
      <c r="AZ26" s="394"/>
      <c r="BA26" s="394"/>
      <c r="BB26" s="394"/>
      <c r="BC26" s="394"/>
      <c r="BD26" s="394"/>
      <c r="BE26" s="394"/>
      <c r="BF26" s="394"/>
      <c r="BG26" s="394"/>
      <c r="BH26" s="394"/>
      <c r="BI26" s="394"/>
      <c r="BJ26" s="394"/>
      <c r="BK26" s="394"/>
      <c r="BL26" s="394"/>
      <c r="BM26" s="394"/>
      <c r="BN26" s="394"/>
      <c r="BO26" s="394"/>
      <c r="BP26" s="394"/>
      <c r="BQ26" s="394"/>
      <c r="BR26" s="394"/>
      <c r="BS26" s="394"/>
      <c r="BT26" s="394"/>
      <c r="BU26" s="394"/>
      <c r="BV26" s="394"/>
      <c r="BW26" s="394"/>
      <c r="BX26" s="394"/>
      <c r="BY26" s="394"/>
      <c r="BZ26" s="394"/>
      <c r="CA26" s="394"/>
      <c r="CB26" s="394"/>
      <c r="CC26" s="394"/>
      <c r="CD26" s="394"/>
      <c r="CE26" s="394"/>
      <c r="CF26" s="394"/>
      <c r="CG26" s="394"/>
      <c r="CH26" s="394"/>
      <c r="CI26" s="394"/>
      <c r="CJ26" s="394"/>
      <c r="CK26" s="394"/>
      <c r="CL26" s="394"/>
      <c r="CM26" s="394"/>
      <c r="CN26" s="394"/>
      <c r="CO26" s="394"/>
      <c r="CP26" s="394"/>
      <c r="CQ26" s="394"/>
      <c r="CR26" s="394"/>
      <c r="CS26" s="394"/>
      <c r="CT26" s="394"/>
      <c r="CU26" s="394"/>
      <c r="CV26" s="394"/>
      <c r="CW26" s="394"/>
      <c r="CX26" s="394"/>
      <c r="CY26" s="394"/>
    </row>
    <row r="27" spans="1:103" ht="90" x14ac:dyDescent="0.15">
      <c r="A27" s="21"/>
      <c r="B27" s="21"/>
      <c r="C27" s="317"/>
      <c r="D27" s="1222"/>
      <c r="E27" s="1216" t="s">
        <v>8441</v>
      </c>
      <c r="F27" s="1216">
        <v>38</v>
      </c>
      <c r="G27" s="1223" t="s">
        <v>8493</v>
      </c>
      <c r="H27" s="1218" t="s">
        <v>8494</v>
      </c>
      <c r="I27" s="1205" t="s">
        <v>8484</v>
      </c>
      <c r="J27" s="1206" t="s">
        <v>8448</v>
      </c>
      <c r="K27" s="1196"/>
      <c r="L27" s="1196"/>
      <c r="M27" s="1199"/>
      <c r="N27" s="1199" t="s">
        <v>3943</v>
      </c>
      <c r="O27" s="1199">
        <v>420221</v>
      </c>
      <c r="P27" s="1200">
        <v>402710</v>
      </c>
      <c r="Q27" s="1133">
        <v>376285.2562</v>
      </c>
      <c r="R27" s="1139" t="s">
        <v>8874</v>
      </c>
      <c r="S27" s="394"/>
      <c r="T27" s="8"/>
      <c r="U27" s="8"/>
      <c r="V27" s="8"/>
      <c r="W27" s="8"/>
      <c r="X27" s="8"/>
      <c r="Y27" s="8"/>
      <c r="Z27" s="8"/>
      <c r="AA27" s="8"/>
      <c r="AB27" s="8"/>
      <c r="AC27" s="8"/>
      <c r="AD27" s="8"/>
      <c r="AE27" s="8"/>
      <c r="AF27" s="8"/>
      <c r="AG27" s="394"/>
      <c r="AH27" s="394"/>
      <c r="AI27" s="394"/>
      <c r="AJ27" s="394"/>
      <c r="AK27" s="394"/>
      <c r="AL27" s="394"/>
      <c r="AM27" s="394"/>
      <c r="AN27" s="394"/>
      <c r="AO27" s="394"/>
      <c r="AP27" s="394"/>
      <c r="AQ27" s="394"/>
      <c r="AR27" s="394"/>
      <c r="AS27" s="394"/>
      <c r="AT27" s="394"/>
      <c r="AU27" s="394"/>
      <c r="AV27" s="394"/>
      <c r="AW27" s="394"/>
      <c r="AX27" s="394"/>
      <c r="AY27" s="394"/>
      <c r="AZ27" s="394"/>
      <c r="BA27" s="394"/>
      <c r="BB27" s="394"/>
      <c r="BC27" s="394"/>
      <c r="BD27" s="394"/>
      <c r="BE27" s="394"/>
      <c r="BF27" s="394"/>
      <c r="BG27" s="394"/>
      <c r="BH27" s="394"/>
      <c r="BI27" s="394"/>
      <c r="BJ27" s="394"/>
      <c r="BK27" s="394"/>
      <c r="BL27" s="394"/>
      <c r="BM27" s="394"/>
      <c r="BN27" s="394"/>
      <c r="BO27" s="394"/>
      <c r="BP27" s="394"/>
      <c r="BQ27" s="394"/>
      <c r="BR27" s="394"/>
      <c r="BS27" s="394"/>
      <c r="BT27" s="394"/>
      <c r="BU27" s="394"/>
      <c r="BV27" s="394"/>
      <c r="BW27" s="394"/>
      <c r="BX27" s="394"/>
      <c r="BY27" s="394"/>
      <c r="BZ27" s="394"/>
      <c r="CA27" s="394"/>
      <c r="CB27" s="394"/>
      <c r="CC27" s="394"/>
      <c r="CD27" s="394"/>
      <c r="CE27" s="394"/>
      <c r="CF27" s="394"/>
      <c r="CG27" s="394"/>
      <c r="CH27" s="394"/>
      <c r="CI27" s="394"/>
      <c r="CJ27" s="394"/>
      <c r="CK27" s="394"/>
      <c r="CL27" s="394"/>
      <c r="CM27" s="394"/>
      <c r="CN27" s="394"/>
      <c r="CO27" s="394"/>
      <c r="CP27" s="394"/>
      <c r="CQ27" s="394"/>
      <c r="CR27" s="394"/>
      <c r="CS27" s="394"/>
      <c r="CT27" s="394"/>
      <c r="CU27" s="394"/>
      <c r="CV27" s="394"/>
      <c r="CW27" s="394"/>
      <c r="CX27" s="394"/>
      <c r="CY27" s="394"/>
    </row>
    <row r="28" spans="1:103" ht="75" x14ac:dyDescent="0.15">
      <c r="A28" s="21"/>
      <c r="B28" s="21"/>
      <c r="C28" s="1214" t="s">
        <v>8440</v>
      </c>
      <c r="D28" s="1222"/>
      <c r="E28" s="1216" t="s">
        <v>8441</v>
      </c>
      <c r="F28" s="1216">
        <v>39</v>
      </c>
      <c r="G28" s="1223" t="s">
        <v>8495</v>
      </c>
      <c r="H28" s="1218" t="s">
        <v>8496</v>
      </c>
      <c r="I28" s="1205" t="s">
        <v>8484</v>
      </c>
      <c r="J28" s="1206" t="s">
        <v>8444</v>
      </c>
      <c r="K28" s="1196"/>
      <c r="L28" s="1196"/>
      <c r="M28" s="1199"/>
      <c r="N28" s="1199" t="s">
        <v>3943</v>
      </c>
      <c r="O28" s="1199">
        <v>5391123</v>
      </c>
      <c r="P28" s="1200">
        <v>4451875</v>
      </c>
      <c r="Q28" s="1133">
        <v>5695787.4011999993</v>
      </c>
      <c r="R28" s="1139" t="s">
        <v>8874</v>
      </c>
      <c r="S28" s="394"/>
      <c r="T28" s="8"/>
      <c r="U28" s="8"/>
      <c r="V28" s="8"/>
      <c r="W28" s="8"/>
      <c r="X28" s="8"/>
      <c r="Y28" s="8"/>
      <c r="Z28" s="8"/>
      <c r="AA28" s="8"/>
      <c r="AB28" s="8"/>
      <c r="AC28" s="8"/>
      <c r="AD28" s="8"/>
      <c r="AE28" s="8"/>
      <c r="AF28" s="8"/>
      <c r="AG28" s="394"/>
      <c r="AH28" s="394"/>
      <c r="AI28" s="394"/>
      <c r="AJ28" s="394"/>
      <c r="AK28" s="394"/>
      <c r="AL28" s="394"/>
      <c r="AM28" s="394"/>
      <c r="AN28" s="394"/>
      <c r="AO28" s="394"/>
      <c r="AP28" s="394"/>
      <c r="AQ28" s="394"/>
      <c r="AR28" s="394"/>
      <c r="AS28" s="394"/>
      <c r="AT28" s="394"/>
      <c r="AU28" s="394"/>
      <c r="AV28" s="394"/>
      <c r="AW28" s="394"/>
      <c r="AX28" s="394"/>
      <c r="AY28" s="394"/>
      <c r="AZ28" s="394"/>
      <c r="BA28" s="394"/>
      <c r="BB28" s="394"/>
      <c r="BC28" s="394"/>
      <c r="BD28" s="394"/>
      <c r="BE28" s="394"/>
      <c r="BF28" s="394"/>
      <c r="BG28" s="394"/>
      <c r="BH28" s="394"/>
      <c r="BI28" s="394"/>
      <c r="BJ28" s="394"/>
      <c r="BK28" s="394"/>
      <c r="BL28" s="394"/>
      <c r="BM28" s="394"/>
      <c r="BN28" s="394"/>
      <c r="BO28" s="394"/>
      <c r="BP28" s="394"/>
      <c r="BQ28" s="394"/>
      <c r="BR28" s="394"/>
      <c r="BS28" s="394"/>
      <c r="BT28" s="394"/>
      <c r="BU28" s="394"/>
      <c r="BV28" s="394"/>
      <c r="BW28" s="394"/>
      <c r="BX28" s="394"/>
      <c r="BY28" s="394"/>
      <c r="BZ28" s="394"/>
      <c r="CA28" s="394"/>
      <c r="CB28" s="394"/>
      <c r="CC28" s="394"/>
      <c r="CD28" s="394"/>
      <c r="CE28" s="394"/>
      <c r="CF28" s="394"/>
      <c r="CG28" s="394"/>
      <c r="CH28" s="394"/>
      <c r="CI28" s="394"/>
      <c r="CJ28" s="394"/>
      <c r="CK28" s="394"/>
      <c r="CL28" s="394"/>
      <c r="CM28" s="394"/>
      <c r="CN28" s="394"/>
      <c r="CO28" s="394"/>
      <c r="CP28" s="394"/>
      <c r="CQ28" s="394"/>
      <c r="CR28" s="394"/>
      <c r="CS28" s="394"/>
      <c r="CT28" s="394"/>
      <c r="CU28" s="394"/>
      <c r="CV28" s="394"/>
      <c r="CW28" s="394"/>
      <c r="CX28" s="394"/>
      <c r="CY28" s="394"/>
    </row>
    <row r="29" spans="1:103" ht="60" x14ac:dyDescent="0.15">
      <c r="A29" s="21"/>
      <c r="B29" s="21"/>
      <c r="C29" s="1221" t="s">
        <v>8450</v>
      </c>
      <c r="D29" s="1222" t="s">
        <v>8497</v>
      </c>
      <c r="E29" s="1216" t="s">
        <v>8441</v>
      </c>
      <c r="F29" s="1216">
        <v>18</v>
      </c>
      <c r="G29" s="1217" t="s">
        <v>8498</v>
      </c>
      <c r="H29" s="1218" t="s">
        <v>8960</v>
      </c>
      <c r="I29" s="1205" t="s">
        <v>242</v>
      </c>
      <c r="J29" s="1206" t="s">
        <v>8462</v>
      </c>
      <c r="K29" s="1196"/>
      <c r="L29" s="1196"/>
      <c r="M29" s="1199"/>
      <c r="N29" s="1199">
        <v>15</v>
      </c>
      <c r="O29" s="1199">
        <v>15</v>
      </c>
      <c r="P29" s="1200">
        <v>16</v>
      </c>
      <c r="Q29" s="394"/>
      <c r="R29" s="394">
        <f>COUNTIF(S29:CY29,"да")</f>
        <v>37</v>
      </c>
      <c r="S29" s="8" t="str">
        <f>[2]база!$DP$6</f>
        <v>нет</v>
      </c>
      <c r="T29" s="8" t="str">
        <f>[2]база!$DP$7</f>
        <v>нет</v>
      </c>
      <c r="U29" s="8" t="str">
        <f>[2]база!$DP$11</f>
        <v>нет</v>
      </c>
      <c r="V29" s="8" t="str">
        <f>[2]база!$DP$12</f>
        <v>Да</v>
      </c>
      <c r="W29" s="8" t="str">
        <f>[2]база!$DP$14</f>
        <v>да</v>
      </c>
      <c r="X29" s="8" t="str">
        <f>[2]база!$DP$16</f>
        <v>нет</v>
      </c>
      <c r="Y29" s="1184" t="str">
        <f>[2]база!$DP$19</f>
        <v>нет</v>
      </c>
      <c r="Z29" s="8" t="str">
        <f>[2]база!$DP$27</f>
        <v>нет</v>
      </c>
      <c r="AA29" s="8" t="str">
        <f>[2]база!$DP$38</f>
        <v>нет</v>
      </c>
      <c r="AB29" s="8" t="str">
        <f>[2]база!$DP$39</f>
        <v>Нет</v>
      </c>
      <c r="AC29" s="8" t="str">
        <f>[2]база!$DP$40</f>
        <v>да</v>
      </c>
      <c r="AD29" s="8" t="str">
        <f>[2]база!$DP$45</f>
        <v>да</v>
      </c>
      <c r="AE29" s="8" t="str">
        <f>[2]база!$DP$47</f>
        <v>да</v>
      </c>
      <c r="AF29" s="8" t="str">
        <f>[2]база!$DP$48</f>
        <v>нет</v>
      </c>
      <c r="AG29" s="8"/>
      <c r="AH29" s="8"/>
      <c r="AI29" s="8" t="str">
        <f>[2]база!$DP$53</f>
        <v>Нет</v>
      </c>
      <c r="AJ29" s="8" t="str">
        <f>[2]база!$DP$56</f>
        <v>нет</v>
      </c>
      <c r="AK29" s="8"/>
      <c r="AL29" s="8" t="str">
        <f>[2]база!$DP$64</f>
        <v>да</v>
      </c>
      <c r="AM29" s="8"/>
      <c r="AN29" s="8" t="str">
        <f>[2]база!$DP$67</f>
        <v>да</v>
      </c>
      <c r="AO29" s="8" t="str">
        <f>[2]база!$DP$72</f>
        <v>нет</v>
      </c>
      <c r="AP29" s="8" t="str">
        <f>[2]база!$DP$74</f>
        <v>да</v>
      </c>
      <c r="AQ29" s="8"/>
      <c r="AR29" s="8"/>
      <c r="AS29" s="8" t="str">
        <f>[2]база!$DP$84</f>
        <v>да</v>
      </c>
      <c r="AT29" s="8" t="str">
        <f>[2]база!$DQ$85</f>
        <v>нет</v>
      </c>
      <c r="AU29" s="8" t="str">
        <f>[2]база!$DP$86</f>
        <v>нет</v>
      </c>
      <c r="AV29" s="8" t="str">
        <f>[2]база!$DP$91</f>
        <v>нет</v>
      </c>
      <c r="AW29" s="8" t="str">
        <f>[2]база!$DP$106</f>
        <v>да</v>
      </c>
      <c r="AX29" s="8" t="str">
        <f>[2]база!$DP$110</f>
        <v>нет</v>
      </c>
      <c r="AY29" s="8" t="str">
        <f>[2]база!$DP$159</f>
        <v>Да</v>
      </c>
      <c r="AZ29" s="8" t="str">
        <f>[2]база!$DP$162</f>
        <v>да</v>
      </c>
      <c r="BA29" s="8" t="str">
        <f>[2]база!$DP$163</f>
        <v>нет</v>
      </c>
      <c r="BB29" s="8" t="str">
        <f>[2]база!$DP$164</f>
        <v>нет</v>
      </c>
      <c r="BC29" s="8" t="str">
        <f>[2]база!$DP$169</f>
        <v>да</v>
      </c>
      <c r="BD29" s="8" t="str">
        <f>[2]база!$DP$170</f>
        <v>нет</v>
      </c>
      <c r="BE29" s="8" t="str">
        <f>[2]база!$DP$173</f>
        <v>да</v>
      </c>
      <c r="BF29" s="8" t="str">
        <f>[2]база!$DP$176</f>
        <v>нет</v>
      </c>
      <c r="BG29" s="8" t="str">
        <f>[2]база!$DP$177</f>
        <v>нет</v>
      </c>
      <c r="BH29" s="8"/>
      <c r="BI29" s="8" t="str">
        <f>[2]база!$DP$179</f>
        <v>да</v>
      </c>
      <c r="BJ29" s="8"/>
      <c r="BK29" s="8" t="str">
        <f>[2]база!$DP$181</f>
        <v>нет</v>
      </c>
      <c r="BL29" s="8" t="str">
        <f>[2]база!$DP$182</f>
        <v>да</v>
      </c>
      <c r="BM29" s="8" t="str">
        <f>[2]база!$DP$187</f>
        <v>да</v>
      </c>
      <c r="BN29" s="8" t="str">
        <f>[2]база!$DP$197</f>
        <v>Нет</v>
      </c>
      <c r="BO29" s="8" t="str">
        <f>[2]база!$DP$198</f>
        <v>да</v>
      </c>
      <c r="BP29" s="8" t="str">
        <f>[2]база!$DP$205</f>
        <v>да</v>
      </c>
      <c r="BQ29" s="8" t="str">
        <f>[2]база!$DP$233</f>
        <v>да</v>
      </c>
      <c r="BR29" s="8" t="str">
        <f>[2]база!$DP$235</f>
        <v>нет</v>
      </c>
      <c r="BS29" s="8" t="str">
        <f>[2]база!$DP$238</f>
        <v>да</v>
      </c>
      <c r="BT29" s="8" t="str">
        <f>[2]база!$DP$245</f>
        <v>да</v>
      </c>
      <c r="BU29" s="8" t="str">
        <f>[2]база!$DP$248</f>
        <v>нет</v>
      </c>
      <c r="BV29" s="8" t="str">
        <f>[2]база!$DP$251</f>
        <v>нет</v>
      </c>
      <c r="BW29" s="8" t="str">
        <f>[2]база!$DP$253</f>
        <v>нет</v>
      </c>
      <c r="BX29" s="8" t="str">
        <f>[2]база!$DP$258</f>
        <v>да</v>
      </c>
      <c r="BY29" s="8" t="str">
        <f>[2]база!$DP$276</f>
        <v>да</v>
      </c>
      <c r="BZ29" s="8" t="str">
        <f>[2]база!$DP$280</f>
        <v>да</v>
      </c>
      <c r="CA29" s="8" t="str">
        <f>[2]база!$DP$283</f>
        <v>Да</v>
      </c>
      <c r="CB29" s="1184" t="str">
        <f>[2]база!$DP$285</f>
        <v>нет</v>
      </c>
      <c r="CC29" s="1184" t="str">
        <f>[2]база!$DP$288</f>
        <v>да</v>
      </c>
      <c r="CD29" s="8" t="str">
        <f>[2]база!$DP$294</f>
        <v>нет</v>
      </c>
      <c r="CE29" s="8"/>
      <c r="CF29" s="8" t="str">
        <f>[2]база!$DP$296</f>
        <v>нет</v>
      </c>
      <c r="CG29" s="8" t="str">
        <f>[2]база!$DP$297</f>
        <v>да</v>
      </c>
      <c r="CH29" s="8" t="str">
        <f>[2]база!$DP$315</f>
        <v>Да</v>
      </c>
      <c r="CI29" s="8" t="str">
        <f>[2]база!$DP$316</f>
        <v>нет</v>
      </c>
      <c r="CJ29" s="8" t="str">
        <f>[2]база!$DP$320</f>
        <v>нет</v>
      </c>
      <c r="CK29" s="8" t="str">
        <f>[2]база!$DP$321</f>
        <v>нет</v>
      </c>
      <c r="CL29" s="8" t="str">
        <f>[2]база!$DP$322</f>
        <v>да</v>
      </c>
      <c r="CM29" s="8" t="str">
        <f>[2]база!$DP$323</f>
        <v>да</v>
      </c>
      <c r="CN29" s="8" t="str">
        <f>[2]база!$DP$326</f>
        <v>да</v>
      </c>
      <c r="CO29" s="8" t="str">
        <f>[2]база!$DP$329</f>
        <v>нет</v>
      </c>
      <c r="CP29" s="8" t="str">
        <f>[2]база!$DP$341</f>
        <v>да</v>
      </c>
      <c r="CQ29" s="8" t="str">
        <f>[2]база!$DP$365</f>
        <v>да</v>
      </c>
      <c r="CR29" s="8"/>
      <c r="CS29" s="8" t="str">
        <f>[2]база!$DP$378</f>
        <v>да</v>
      </c>
      <c r="CT29" s="8" t="str">
        <f>[2]база!$DP$393</f>
        <v>Да</v>
      </c>
      <c r="CU29" s="8" t="str">
        <f>[2]база!$DP$395</f>
        <v>нет</v>
      </c>
      <c r="CV29" s="8" t="str">
        <f>[2]база!$DP$396</f>
        <v>нет</v>
      </c>
      <c r="CW29" s="8" t="str">
        <f>[2]база!$DP$398</f>
        <v>да </v>
      </c>
      <c r="CX29" s="8" t="str">
        <f>[2]база!$DP$401</f>
        <v>Да</v>
      </c>
      <c r="CY29" s="8" t="str">
        <f>[2]база!$DP$424</f>
        <v>нет</v>
      </c>
    </row>
    <row r="30" spans="1:103" ht="60" x14ac:dyDescent="0.15">
      <c r="A30" s="21"/>
      <c r="B30" s="21"/>
      <c r="C30" s="1221"/>
      <c r="D30" s="1222"/>
      <c r="E30" s="1216" t="s">
        <v>8441</v>
      </c>
      <c r="F30" s="1216">
        <v>19</v>
      </c>
      <c r="G30" s="1217" t="s">
        <v>8499</v>
      </c>
      <c r="H30" s="1218" t="s">
        <v>8500</v>
      </c>
      <c r="I30" s="1205" t="s">
        <v>242</v>
      </c>
      <c r="J30" s="1206" t="s">
        <v>8462</v>
      </c>
      <c r="K30" s="1196"/>
      <c r="L30" s="1196"/>
      <c r="M30" s="1199"/>
      <c r="N30" s="1199">
        <v>37</v>
      </c>
      <c r="O30" s="1199">
        <v>41</v>
      </c>
      <c r="P30" s="1200">
        <v>38</v>
      </c>
      <c r="Q30" s="394"/>
      <c r="R30" s="394">
        <f t="shared" ref="R30:R34" si="3">COUNTIF(S30:CY30,"да")</f>
        <v>48</v>
      </c>
      <c r="S30" s="8" t="str">
        <f>[2]база!$DS$6</f>
        <v>нет</v>
      </c>
      <c r="T30" s="8" t="str">
        <f>[2]база!$DS$7</f>
        <v>да</v>
      </c>
      <c r="U30" s="8" t="str">
        <f>[2]база!$DS$10</f>
        <v>Да</v>
      </c>
      <c r="V30" s="8" t="str">
        <f>[2]база!$DS$12</f>
        <v>да</v>
      </c>
      <c r="W30" s="8" t="str">
        <f>[2]база!$DS$14</f>
        <v>нет</v>
      </c>
      <c r="X30" s="8" t="str">
        <f>[2]база!$DS$16</f>
        <v>да</v>
      </c>
      <c r="Y30" s="8" t="str">
        <f>[2]база!$DS$19</f>
        <v>да</v>
      </c>
      <c r="Z30" s="8" t="str">
        <f>[2]база!$DS$25</f>
        <v>да</v>
      </c>
      <c r="AA30" s="8" t="str">
        <f>[2]база!$DS$38</f>
        <v>да</v>
      </c>
      <c r="AB30" s="8" t="str">
        <f>[2]база!$DS$39</f>
        <v>Нет</v>
      </c>
      <c r="AC30" s="8" t="str">
        <f>[2]база!$DS$40</f>
        <v>Да</v>
      </c>
      <c r="AD30" s="8" t="str">
        <f>[2]база!$DS$45</f>
        <v>нет</v>
      </c>
      <c r="AE30" s="8" t="str">
        <f>[2]база!$DS$47</f>
        <v>да</v>
      </c>
      <c r="AF30" s="8" t="str">
        <f>[2]база!$DS$50</f>
        <v>нет</v>
      </c>
      <c r="AG30" s="8"/>
      <c r="AH30" s="8"/>
      <c r="AI30" s="8" t="str">
        <f>[2]база!$DS$55</f>
        <v>Нет</v>
      </c>
      <c r="AJ30" s="8" t="str">
        <f>[2]база!$DS$56</f>
        <v>нет</v>
      </c>
      <c r="AK30" s="8"/>
      <c r="AL30" s="8" t="str">
        <f>[2]база!$DS$64</f>
        <v>да</v>
      </c>
      <c r="AM30" s="8"/>
      <c r="AN30" s="8" t="str">
        <f>[2]база!$DS$67</f>
        <v>да</v>
      </c>
      <c r="AO30" s="8" t="str">
        <f>[2]база!$DS$72</f>
        <v>да</v>
      </c>
      <c r="AP30" s="8" t="str">
        <f>[2]база!$DS$74</f>
        <v xml:space="preserve">да </v>
      </c>
      <c r="AQ30" s="8"/>
      <c r="AR30" s="8"/>
      <c r="AS30" s="8" t="str">
        <f>[2]база!$DS$82</f>
        <v>да</v>
      </c>
      <c r="AT30" s="8" t="str">
        <f>[2]база!$DS$85</f>
        <v>да</v>
      </c>
      <c r="AU30" s="8" t="str">
        <f>[2]база!$DS$87</f>
        <v>нет</v>
      </c>
      <c r="AV30" s="8" t="str">
        <f>[2]база!$DS$91</f>
        <v>Да</v>
      </c>
      <c r="AW30" s="8" t="str">
        <f>[2]база!$DS$105</f>
        <v>да</v>
      </c>
      <c r="AX30" s="8" t="str">
        <f>[2]база!$DS$110</f>
        <v>да</v>
      </c>
      <c r="AY30" s="8" t="str">
        <f>[2]база!$DS$158</f>
        <v>да</v>
      </c>
      <c r="AZ30" s="8" t="str">
        <f>[2]база!$DS$161</f>
        <v>да</v>
      </c>
      <c r="BA30" s="8" t="str">
        <f>[2]база!$DS$163</f>
        <v>нет</v>
      </c>
      <c r="BB30" s="8" t="str">
        <f>[2]база!$DS$164</f>
        <v>да</v>
      </c>
      <c r="BC30" s="8" t="str">
        <f>[2]база!$DS$167</f>
        <v>да</v>
      </c>
      <c r="BD30" s="8" t="str">
        <f>[2]база!$DS$170</f>
        <v>нет</v>
      </c>
      <c r="BE30" s="8" t="str">
        <f>[2]база!$DS$172</f>
        <v>да</v>
      </c>
      <c r="BF30" s="8" t="str">
        <f>[2]база!$DS$175</f>
        <v>да</v>
      </c>
      <c r="BG30" s="8" t="str">
        <f>[2]база!$DS$177</f>
        <v>да</v>
      </c>
      <c r="BH30" s="8"/>
      <c r="BI30" s="8" t="e">
        <f>[2]база!$DS$179</f>
        <v>#REF!</v>
      </c>
      <c r="BJ30" s="8"/>
      <c r="BK30" s="8" t="str">
        <f>[2]база!$DS$181</f>
        <v>да</v>
      </c>
      <c r="BL30" s="8" t="str">
        <f>[2]база!$DS$182</f>
        <v>да</v>
      </c>
      <c r="BM30" s="8" t="str">
        <f>[2]база!$DS$187</f>
        <v>да</v>
      </c>
      <c r="BN30" s="8" t="str">
        <f>[2]база!$DS$197</f>
        <v>Да</v>
      </c>
      <c r="BO30" s="8" t="str">
        <f>[2]база!$DS$201</f>
        <v>нет</v>
      </c>
      <c r="BP30" s="8" t="str">
        <f>[2]база!$DS$210</f>
        <v>да</v>
      </c>
      <c r="BQ30" s="8" t="str">
        <f>[2]база!$DS$231</f>
        <v>да</v>
      </c>
      <c r="BR30" s="8" t="str">
        <f>[2]база!$DS$235</f>
        <v>нет</v>
      </c>
      <c r="BS30" s="8" t="str">
        <f>[2]база!$DS$236</f>
        <v>да</v>
      </c>
      <c r="BT30" s="8" t="str">
        <f>[2]база!$DS$245</f>
        <v>нет</v>
      </c>
      <c r="BU30" s="8" t="str">
        <f>[2]база!$DS$248</f>
        <v>нет</v>
      </c>
      <c r="BV30" s="8" t="str">
        <f>[2]база!$DS$249</f>
        <v>да</v>
      </c>
      <c r="BW30" s="8" t="str">
        <f>[2]база!$DS$253</f>
        <v>да</v>
      </c>
      <c r="BX30" s="8" t="str">
        <f>[2]база!$DS$254</f>
        <v>Да</v>
      </c>
      <c r="BY30" s="8" t="str">
        <f>[2]база!$DS$277</f>
        <v>да</v>
      </c>
      <c r="BZ30" s="8" t="str">
        <f>[2]база!$DS$280</f>
        <v>да</v>
      </c>
      <c r="CA30" s="8" t="str">
        <f>[2]база!$DS$283</f>
        <v>нет</v>
      </c>
      <c r="CB30" s="8" t="str">
        <f>[2]база!$DS$284</f>
        <v>нет</v>
      </c>
      <c r="CC30" s="8" t="str">
        <f>[2]база!$DS$287</f>
        <v>да</v>
      </c>
      <c r="CD30" s="8" t="str">
        <f>[2]база!$DS$294</f>
        <v>да</v>
      </c>
      <c r="CE30" s="8"/>
      <c r="CF30" s="8" t="str">
        <f>[2]база!$DS$296</f>
        <v>нет</v>
      </c>
      <c r="CG30" s="8" t="str">
        <f>[2]база!$DS$297</f>
        <v>да</v>
      </c>
      <c r="CH30" s="8" t="str">
        <f>[2]база!$DS$314</f>
        <v>Да</v>
      </c>
      <c r="CI30" s="8" t="str">
        <f>[2]база!$DS$316</f>
        <v>нет</v>
      </c>
      <c r="CJ30" s="8" t="str">
        <f>[2]база!$DS$320</f>
        <v>нет</v>
      </c>
      <c r="CK30" s="8" t="str">
        <f>[2]база!$DS$321</f>
        <v>нет</v>
      </c>
      <c r="CL30" s="8" t="str">
        <f>[2]база!$DS$322</f>
        <v>нет</v>
      </c>
      <c r="CM30" s="8" t="str">
        <f>[2]база!$DS$323</f>
        <v>да</v>
      </c>
      <c r="CN30" s="1184" t="str">
        <f>[2]база!$DS$325</f>
        <v>нет</v>
      </c>
      <c r="CO30" s="8" t="str">
        <f>[2]база!$DS$329</f>
        <v>да</v>
      </c>
      <c r="CP30" s="8" t="str">
        <f>[2]база!$DS$340</f>
        <v xml:space="preserve">да   </v>
      </c>
      <c r="CQ30" s="8" t="str">
        <f>[2]база!$DS$366</f>
        <v>Да</v>
      </c>
      <c r="CR30" s="8"/>
      <c r="CS30" s="8" t="str">
        <f>[2]база!$DS$379</f>
        <v>Да</v>
      </c>
      <c r="CT30" s="8" t="str">
        <f>[2]база!$DS$394</f>
        <v>нет</v>
      </c>
      <c r="CU30" s="8" t="str">
        <f>[2]база!$DS$395</f>
        <v>нет</v>
      </c>
      <c r="CV30" s="8" t="str">
        <f>[2]база!$DS$396</f>
        <v>да</v>
      </c>
      <c r="CW30" s="8" t="str">
        <f>[2]база!$DS$398</f>
        <v>да</v>
      </c>
      <c r="CX30" s="8" t="str">
        <f>[2]база!$DS$400</f>
        <v>Да</v>
      </c>
      <c r="CY30" s="8" t="str">
        <f>[2]база!$DS$424</f>
        <v>да</v>
      </c>
    </row>
    <row r="31" spans="1:103" ht="45" x14ac:dyDescent="0.15">
      <c r="A31" s="21"/>
      <c r="B31" s="21"/>
      <c r="C31" s="1221"/>
      <c r="D31" s="1222"/>
      <c r="E31" s="1216" t="s">
        <v>8441</v>
      </c>
      <c r="F31" s="1216">
        <v>20</v>
      </c>
      <c r="G31" s="1217" t="s">
        <v>8501</v>
      </c>
      <c r="H31" s="1218" t="s">
        <v>8502</v>
      </c>
      <c r="I31" s="1205" t="s">
        <v>242</v>
      </c>
      <c r="J31" s="1206" t="s">
        <v>8462</v>
      </c>
      <c r="K31" s="1196"/>
      <c r="L31" s="1196"/>
      <c r="M31" s="1199"/>
      <c r="N31" s="1199">
        <v>2</v>
      </c>
      <c r="O31" s="1199">
        <v>3</v>
      </c>
      <c r="P31" s="1200">
        <v>4</v>
      </c>
      <c r="Q31" s="394"/>
      <c r="R31" s="394">
        <f t="shared" si="3"/>
        <v>2</v>
      </c>
      <c r="S31" s="8" t="s">
        <v>451</v>
      </c>
      <c r="T31" s="8" t="s">
        <v>451</v>
      </c>
      <c r="U31" s="8" t="s">
        <v>451</v>
      </c>
      <c r="V31" s="8" t="s">
        <v>451</v>
      </c>
      <c r="W31" s="8" t="s">
        <v>451</v>
      </c>
      <c r="X31" s="8" t="s">
        <v>451</v>
      </c>
      <c r="Y31" s="8" t="s">
        <v>451</v>
      </c>
      <c r="Z31" s="8" t="s">
        <v>451</v>
      </c>
      <c r="AA31" s="8" t="s">
        <v>451</v>
      </c>
      <c r="AB31" s="8" t="s">
        <v>451</v>
      </c>
      <c r="AC31" s="8" t="s">
        <v>451</v>
      </c>
      <c r="AD31" s="8" t="s">
        <v>451</v>
      </c>
      <c r="AE31" s="8" t="s">
        <v>451</v>
      </c>
      <c r="AF31" s="8" t="s">
        <v>451</v>
      </c>
      <c r="AG31" s="8"/>
      <c r="AH31" s="8"/>
      <c r="AI31" s="8" t="s">
        <v>451</v>
      </c>
      <c r="AJ31" s="8" t="s">
        <v>451</v>
      </c>
      <c r="AK31" s="8"/>
      <c r="AL31" s="8" t="s">
        <v>451</v>
      </c>
      <c r="AM31" s="8"/>
      <c r="AN31" s="8" t="s">
        <v>451</v>
      </c>
      <c r="AO31" s="8" t="s">
        <v>451</v>
      </c>
      <c r="AP31" s="8" t="s">
        <v>451</v>
      </c>
      <c r="AQ31" s="8"/>
      <c r="AR31" s="8"/>
      <c r="AS31" s="8" t="s">
        <v>451</v>
      </c>
      <c r="AT31" s="8" t="s">
        <v>451</v>
      </c>
      <c r="AU31" s="8" t="s">
        <v>451</v>
      </c>
      <c r="AV31" s="8" t="s">
        <v>451</v>
      </c>
      <c r="AW31" s="8" t="s">
        <v>451</v>
      </c>
      <c r="AX31" s="8" t="s">
        <v>451</v>
      </c>
      <c r="AY31" s="8" t="s">
        <v>451</v>
      </c>
      <c r="AZ31" s="8" t="s">
        <v>451</v>
      </c>
      <c r="BA31" s="8" t="s">
        <v>451</v>
      </c>
      <c r="BB31" s="8" t="s">
        <v>451</v>
      </c>
      <c r="BC31" s="8" t="s">
        <v>451</v>
      </c>
      <c r="BD31" s="8" t="s">
        <v>451</v>
      </c>
      <c r="BE31" s="8" t="s">
        <v>451</v>
      </c>
      <c r="BF31" s="8" t="s">
        <v>451</v>
      </c>
      <c r="BG31" s="8" t="s">
        <v>451</v>
      </c>
      <c r="BH31" s="8"/>
      <c r="BI31" s="8" t="s">
        <v>451</v>
      </c>
      <c r="BJ31" s="8"/>
      <c r="BK31" s="8" t="s">
        <v>451</v>
      </c>
      <c r="BL31" s="8" t="s">
        <v>451</v>
      </c>
      <c r="BM31" s="8" t="s">
        <v>451</v>
      </c>
      <c r="BN31" s="8" t="s">
        <v>451</v>
      </c>
      <c r="BO31" s="8" t="s">
        <v>451</v>
      </c>
      <c r="BP31" s="8" t="s">
        <v>451</v>
      </c>
      <c r="BQ31" s="8" t="s">
        <v>451</v>
      </c>
      <c r="BR31" s="8" t="s">
        <v>451</v>
      </c>
      <c r="BS31" s="8" t="s">
        <v>451</v>
      </c>
      <c r="BT31" s="8" t="s">
        <v>451</v>
      </c>
      <c r="BU31" s="8" t="s">
        <v>451</v>
      </c>
      <c r="BV31" s="8" t="s">
        <v>451</v>
      </c>
      <c r="BW31" s="8" t="s">
        <v>451</v>
      </c>
      <c r="BX31" s="8" t="s">
        <v>451</v>
      </c>
      <c r="BY31" s="8" t="s">
        <v>451</v>
      </c>
      <c r="BZ31" s="8" t="s">
        <v>451</v>
      </c>
      <c r="CA31" s="8" t="s">
        <v>451</v>
      </c>
      <c r="CB31" s="8" t="s">
        <v>451</v>
      </c>
      <c r="CC31" s="8" t="s">
        <v>451</v>
      </c>
      <c r="CD31" s="8" t="s">
        <v>451</v>
      </c>
      <c r="CE31" s="8"/>
      <c r="CF31" s="8" t="s">
        <v>451</v>
      </c>
      <c r="CG31" s="8" t="s">
        <v>451</v>
      </c>
      <c r="CH31" s="8" t="s">
        <v>451</v>
      </c>
      <c r="CI31" s="8" t="s">
        <v>451</v>
      </c>
      <c r="CJ31" s="8" t="s">
        <v>451</v>
      </c>
      <c r="CK31" s="8" t="s">
        <v>451</v>
      </c>
      <c r="CL31" s="8" t="s">
        <v>451</v>
      </c>
      <c r="CM31" s="8" t="s">
        <v>451</v>
      </c>
      <c r="CN31" s="8" t="s">
        <v>451</v>
      </c>
      <c r="CO31" s="8" t="s">
        <v>451</v>
      </c>
      <c r="CP31" s="8" t="s">
        <v>451</v>
      </c>
      <c r="CQ31" s="8" t="s">
        <v>451</v>
      </c>
      <c r="CR31" s="8"/>
      <c r="CS31" s="8" t="s">
        <v>451</v>
      </c>
      <c r="CT31" s="8" t="s">
        <v>451</v>
      </c>
      <c r="CU31" s="8" t="s">
        <v>451</v>
      </c>
      <c r="CV31" s="8" t="s">
        <v>457</v>
      </c>
      <c r="CW31" s="8" t="s">
        <v>451</v>
      </c>
      <c r="CX31" s="8" t="s">
        <v>457</v>
      </c>
      <c r="CY31" s="8" t="s">
        <v>451</v>
      </c>
    </row>
    <row r="32" spans="1:103" ht="45" x14ac:dyDescent="0.15">
      <c r="A32" s="21"/>
      <c r="B32" s="21"/>
      <c r="C32" s="1221"/>
      <c r="D32" s="1222"/>
      <c r="E32" s="1216" t="s">
        <v>8441</v>
      </c>
      <c r="F32" s="1216">
        <v>21</v>
      </c>
      <c r="G32" s="1217" t="s">
        <v>8503</v>
      </c>
      <c r="H32" s="1218" t="s">
        <v>8504</v>
      </c>
      <c r="I32" s="1205" t="s">
        <v>242</v>
      </c>
      <c r="J32" s="1206" t="s">
        <v>8462</v>
      </c>
      <c r="K32" s="1196"/>
      <c r="L32" s="1196"/>
      <c r="M32" s="1199"/>
      <c r="N32" s="1199">
        <v>9</v>
      </c>
      <c r="O32" s="1199">
        <v>9</v>
      </c>
      <c r="P32" s="1200">
        <v>15</v>
      </c>
      <c r="Q32" s="394"/>
      <c r="R32" s="394">
        <f t="shared" si="3"/>
        <v>7</v>
      </c>
      <c r="S32" s="8" t="s">
        <v>451</v>
      </c>
      <c r="T32" s="8" t="s">
        <v>451</v>
      </c>
      <c r="U32" s="8" t="s">
        <v>451</v>
      </c>
      <c r="V32" s="8" t="s">
        <v>451</v>
      </c>
      <c r="W32" s="8" t="s">
        <v>451</v>
      </c>
      <c r="X32" s="8" t="s">
        <v>451</v>
      </c>
      <c r="Y32" s="8" t="s">
        <v>451</v>
      </c>
      <c r="Z32" s="8" t="s">
        <v>451</v>
      </c>
      <c r="AA32" s="8" t="s">
        <v>451</v>
      </c>
      <c r="AB32" s="8" t="s">
        <v>451</v>
      </c>
      <c r="AC32" s="8" t="s">
        <v>451</v>
      </c>
      <c r="AD32" s="8" t="s">
        <v>451</v>
      </c>
      <c r="AE32" s="8" t="s">
        <v>451</v>
      </c>
      <c r="AF32" s="8" t="s">
        <v>451</v>
      </c>
      <c r="AG32" s="8"/>
      <c r="AH32" s="8"/>
      <c r="AI32" s="8" t="s">
        <v>451</v>
      </c>
      <c r="AJ32" s="8" t="s">
        <v>451</v>
      </c>
      <c r="AK32" s="8"/>
      <c r="AL32" s="8" t="s">
        <v>451</v>
      </c>
      <c r="AM32" s="8"/>
      <c r="AN32" s="8" t="s">
        <v>451</v>
      </c>
      <c r="AO32" s="8" t="s">
        <v>451</v>
      </c>
      <c r="AP32" s="8" t="s">
        <v>451</v>
      </c>
      <c r="AQ32" s="8"/>
      <c r="AR32" s="8"/>
      <c r="AS32" s="8" t="s">
        <v>451</v>
      </c>
      <c r="AT32" s="8" t="s">
        <v>451</v>
      </c>
      <c r="AU32" s="8" t="s">
        <v>457</v>
      </c>
      <c r="AV32" s="8" t="s">
        <v>457</v>
      </c>
      <c r="AW32" s="8" t="s">
        <v>451</v>
      </c>
      <c r="AX32" s="8" t="s">
        <v>451</v>
      </c>
      <c r="AY32" s="8" t="s">
        <v>451</v>
      </c>
      <c r="AZ32" s="8" t="s">
        <v>451</v>
      </c>
      <c r="BA32" s="8" t="s">
        <v>451</v>
      </c>
      <c r="BB32" s="8" t="s">
        <v>451</v>
      </c>
      <c r="BC32" s="8" t="s">
        <v>451</v>
      </c>
      <c r="BD32" s="8" t="s">
        <v>451</v>
      </c>
      <c r="BE32" s="8" t="s">
        <v>451</v>
      </c>
      <c r="BF32" s="8" t="s">
        <v>451</v>
      </c>
      <c r="BG32" s="8" t="s">
        <v>451</v>
      </c>
      <c r="BH32" s="8"/>
      <c r="BI32" s="8" t="s">
        <v>451</v>
      </c>
      <c r="BJ32" s="8"/>
      <c r="BK32" s="8" t="s">
        <v>451</v>
      </c>
      <c r="BL32" s="8" t="s">
        <v>451</v>
      </c>
      <c r="BM32" s="8" t="s">
        <v>457</v>
      </c>
      <c r="BN32" s="8" t="s">
        <v>451</v>
      </c>
      <c r="BO32" s="8" t="s">
        <v>451</v>
      </c>
      <c r="BP32" s="8" t="s">
        <v>451</v>
      </c>
      <c r="BQ32" s="8" t="s">
        <v>451</v>
      </c>
      <c r="BR32" s="8" t="s">
        <v>451</v>
      </c>
      <c r="BS32" s="8" t="s">
        <v>451</v>
      </c>
      <c r="BT32" s="8" t="s">
        <v>451</v>
      </c>
      <c r="BU32" s="8" t="s">
        <v>451</v>
      </c>
      <c r="BV32" s="8" t="s">
        <v>451</v>
      </c>
      <c r="BW32" s="8" t="s">
        <v>451</v>
      </c>
      <c r="BX32" s="8" t="s">
        <v>451</v>
      </c>
      <c r="BY32" s="8" t="s">
        <v>457</v>
      </c>
      <c r="BZ32" s="8" t="s">
        <v>451</v>
      </c>
      <c r="CA32" s="8" t="s">
        <v>451</v>
      </c>
      <c r="CB32" s="8" t="s">
        <v>451</v>
      </c>
      <c r="CC32" s="8" t="s">
        <v>451</v>
      </c>
      <c r="CD32" s="8" t="s">
        <v>451</v>
      </c>
      <c r="CE32" s="8"/>
      <c r="CF32" s="8" t="s">
        <v>451</v>
      </c>
      <c r="CG32" s="8" t="s">
        <v>451</v>
      </c>
      <c r="CH32" s="8" t="s">
        <v>451</v>
      </c>
      <c r="CI32" s="8" t="s">
        <v>451</v>
      </c>
      <c r="CJ32" s="8" t="s">
        <v>451</v>
      </c>
      <c r="CK32" s="8" t="s">
        <v>451</v>
      </c>
      <c r="CL32" s="8" t="s">
        <v>451</v>
      </c>
      <c r="CM32" s="8" t="s">
        <v>451</v>
      </c>
      <c r="CN32" s="8" t="s">
        <v>451</v>
      </c>
      <c r="CO32" s="8" t="s">
        <v>451</v>
      </c>
      <c r="CP32" s="8" t="s">
        <v>457</v>
      </c>
      <c r="CQ32" s="8" t="s">
        <v>451</v>
      </c>
      <c r="CR32" s="8"/>
      <c r="CS32" s="8" t="s">
        <v>451</v>
      </c>
      <c r="CT32" s="8" t="s">
        <v>451</v>
      </c>
      <c r="CU32" s="8" t="s">
        <v>451</v>
      </c>
      <c r="CV32" s="8" t="s">
        <v>457</v>
      </c>
      <c r="CW32" s="8" t="s">
        <v>451</v>
      </c>
      <c r="CX32" s="8" t="s">
        <v>457</v>
      </c>
      <c r="CY32" s="8" t="s">
        <v>451</v>
      </c>
    </row>
    <row r="33" spans="1:103" ht="60" x14ac:dyDescent="0.15">
      <c r="A33" s="21"/>
      <c r="B33" s="21"/>
      <c r="C33" s="1221"/>
      <c r="D33" s="1222"/>
      <c r="E33" s="1216" t="s">
        <v>8441</v>
      </c>
      <c r="F33" s="1216">
        <v>25</v>
      </c>
      <c r="G33" s="1223" t="s">
        <v>8505</v>
      </c>
      <c r="H33" s="1218" t="s">
        <v>8506</v>
      </c>
      <c r="I33" s="1205" t="s">
        <v>242</v>
      </c>
      <c r="J33" s="1206" t="s">
        <v>8462</v>
      </c>
      <c r="K33" s="1196"/>
      <c r="L33" s="1196"/>
      <c r="M33" s="1199"/>
      <c r="N33" s="1199" t="s">
        <v>3943</v>
      </c>
      <c r="O33" s="1199">
        <v>46</v>
      </c>
      <c r="P33" s="1200">
        <v>46</v>
      </c>
      <c r="Q33" s="394"/>
      <c r="R33" s="394">
        <f t="shared" si="3"/>
        <v>46</v>
      </c>
      <c r="S33" s="8" t="s">
        <v>451</v>
      </c>
      <c r="T33" s="8" t="s">
        <v>457</v>
      </c>
      <c r="U33" s="8" t="s">
        <v>451</v>
      </c>
      <c r="V33" s="8" t="s">
        <v>451</v>
      </c>
      <c r="W33" s="8" t="s">
        <v>451</v>
      </c>
      <c r="X33" s="8" t="s">
        <v>451</v>
      </c>
      <c r="Y33" s="8" t="s">
        <v>457</v>
      </c>
      <c r="Z33" s="8" t="s">
        <v>457</v>
      </c>
      <c r="AA33" s="8" t="s">
        <v>451</v>
      </c>
      <c r="AB33" s="8" t="s">
        <v>457</v>
      </c>
      <c r="AC33" s="8" t="s">
        <v>457</v>
      </c>
      <c r="AD33" s="8" t="s">
        <v>451</v>
      </c>
      <c r="AE33" s="8" t="s">
        <v>457</v>
      </c>
      <c r="AF33" s="8" t="s">
        <v>451</v>
      </c>
      <c r="AG33" s="8"/>
      <c r="AH33" s="8"/>
      <c r="AI33" s="8" t="s">
        <v>457</v>
      </c>
      <c r="AJ33" s="8" t="s">
        <v>457</v>
      </c>
      <c r="AK33" s="8"/>
      <c r="AL33" s="8" t="s">
        <v>451</v>
      </c>
      <c r="AM33" s="8"/>
      <c r="AN33" s="8" t="s">
        <v>457</v>
      </c>
      <c r="AO33" s="8" t="s">
        <v>451</v>
      </c>
      <c r="AP33" s="8" t="s">
        <v>457</v>
      </c>
      <c r="AQ33" s="8"/>
      <c r="AR33" s="8"/>
      <c r="AS33" s="8" t="s">
        <v>451</v>
      </c>
      <c r="AT33" s="8" t="s">
        <v>457</v>
      </c>
      <c r="AU33" s="8" t="s">
        <v>457</v>
      </c>
      <c r="AV33" s="8" t="s">
        <v>457</v>
      </c>
      <c r="AW33" s="8" t="s">
        <v>457</v>
      </c>
      <c r="AX33" s="8" t="s">
        <v>457</v>
      </c>
      <c r="AY33" s="8" t="s">
        <v>457</v>
      </c>
      <c r="AZ33" s="8" t="s">
        <v>457</v>
      </c>
      <c r="BA33" s="8" t="s">
        <v>451</v>
      </c>
      <c r="BB33" s="8" t="s">
        <v>451</v>
      </c>
      <c r="BC33" s="8" t="s">
        <v>457</v>
      </c>
      <c r="BD33" s="8" t="s">
        <v>457</v>
      </c>
      <c r="BE33" s="8" t="s">
        <v>451</v>
      </c>
      <c r="BF33" s="8" t="s">
        <v>457</v>
      </c>
      <c r="BG33" s="8" t="s">
        <v>451</v>
      </c>
      <c r="BH33" s="8"/>
      <c r="BI33" s="8" t="s">
        <v>451</v>
      </c>
      <c r="BJ33" s="8"/>
      <c r="BK33" s="8" t="s">
        <v>451</v>
      </c>
      <c r="BL33" s="8" t="s">
        <v>451</v>
      </c>
      <c r="BM33" s="8" t="s">
        <v>457</v>
      </c>
      <c r="BN33" s="8" t="s">
        <v>451</v>
      </c>
      <c r="BO33" s="8" t="s">
        <v>457</v>
      </c>
      <c r="BP33" s="8" t="s">
        <v>457</v>
      </c>
      <c r="BQ33" s="8" t="s">
        <v>451</v>
      </c>
      <c r="BR33" s="8" t="s">
        <v>451</v>
      </c>
      <c r="BS33" s="8" t="s">
        <v>457</v>
      </c>
      <c r="BT33" s="8" t="s">
        <v>457</v>
      </c>
      <c r="BU33" s="8" t="s">
        <v>451</v>
      </c>
      <c r="BV33" s="8" t="s">
        <v>457</v>
      </c>
      <c r="BW33" s="8" t="s">
        <v>457</v>
      </c>
      <c r="BX33" s="8" t="s">
        <v>457</v>
      </c>
      <c r="BY33" s="8" t="s">
        <v>451</v>
      </c>
      <c r="BZ33" s="8" t="s">
        <v>457</v>
      </c>
      <c r="CA33" s="8" t="s">
        <v>457</v>
      </c>
      <c r="CB33" s="8" t="s">
        <v>457</v>
      </c>
      <c r="CC33" s="8" t="s">
        <v>451</v>
      </c>
      <c r="CD33" s="8" t="s">
        <v>457</v>
      </c>
      <c r="CE33" s="8"/>
      <c r="CF33" s="8" t="s">
        <v>451</v>
      </c>
      <c r="CG33" s="8" t="s">
        <v>457</v>
      </c>
      <c r="CH33" s="8" t="s">
        <v>457</v>
      </c>
      <c r="CI33" s="8" t="s">
        <v>451</v>
      </c>
      <c r="CJ33" s="8" t="s">
        <v>451</v>
      </c>
      <c r="CK33" s="8" t="s">
        <v>457</v>
      </c>
      <c r="CL33" s="8" t="s">
        <v>451</v>
      </c>
      <c r="CM33" s="8" t="s">
        <v>457</v>
      </c>
      <c r="CN33" s="8" t="s">
        <v>457</v>
      </c>
      <c r="CO33" s="8" t="s">
        <v>457</v>
      </c>
      <c r="CP33" s="8" t="s">
        <v>457</v>
      </c>
      <c r="CQ33" s="8" t="s">
        <v>457</v>
      </c>
      <c r="CR33" s="8"/>
      <c r="CS33" s="8" t="s">
        <v>457</v>
      </c>
      <c r="CT33" s="8" t="s">
        <v>457</v>
      </c>
      <c r="CU33" s="8" t="s">
        <v>451</v>
      </c>
      <c r="CV33" s="8" t="s">
        <v>457</v>
      </c>
      <c r="CW33" s="8" t="s">
        <v>457</v>
      </c>
      <c r="CX33" s="8" t="s">
        <v>457</v>
      </c>
      <c r="CY33" s="8" t="s">
        <v>457</v>
      </c>
    </row>
    <row r="34" spans="1:103" ht="45" x14ac:dyDescent="0.15">
      <c r="A34" s="21"/>
      <c r="B34" s="21"/>
      <c r="C34" s="1221"/>
      <c r="D34" s="1222"/>
      <c r="E34" s="1216" t="s">
        <v>8441</v>
      </c>
      <c r="F34" s="1216">
        <v>23</v>
      </c>
      <c r="G34" s="1217" t="s">
        <v>8507</v>
      </c>
      <c r="H34" s="1218" t="s">
        <v>8508</v>
      </c>
      <c r="I34" s="1205" t="s">
        <v>242</v>
      </c>
      <c r="J34" s="1206" t="s">
        <v>8462</v>
      </c>
      <c r="K34" s="1196"/>
      <c r="L34" s="1196"/>
      <c r="M34" s="1199"/>
      <c r="N34" s="1199">
        <v>11</v>
      </c>
      <c r="O34" s="1199">
        <v>20</v>
      </c>
      <c r="P34" s="1200">
        <v>20</v>
      </c>
      <c r="Q34" s="394"/>
      <c r="R34" s="394">
        <f t="shared" si="3"/>
        <v>21</v>
      </c>
      <c r="S34" s="8" t="s">
        <v>451</v>
      </c>
      <c r="T34" s="8" t="s">
        <v>451</v>
      </c>
      <c r="U34" s="8" t="s">
        <v>457</v>
      </c>
      <c r="V34" s="8" t="s">
        <v>451</v>
      </c>
      <c r="W34" s="8" t="s">
        <v>457</v>
      </c>
      <c r="X34" s="8" t="s">
        <v>451</v>
      </c>
      <c r="Y34" s="8" t="s">
        <v>451</v>
      </c>
      <c r="Z34" s="8" t="s">
        <v>457</v>
      </c>
      <c r="AA34" s="8" t="s">
        <v>451</v>
      </c>
      <c r="AB34" s="8" t="s">
        <v>451</v>
      </c>
      <c r="AC34" s="8" t="s">
        <v>457</v>
      </c>
      <c r="AD34" s="8" t="s">
        <v>451</v>
      </c>
      <c r="AE34" s="8" t="s">
        <v>457</v>
      </c>
      <c r="AF34" s="8" t="s">
        <v>457</v>
      </c>
      <c r="AG34" s="8"/>
      <c r="AH34" s="8"/>
      <c r="AI34" s="8" t="s">
        <v>451</v>
      </c>
      <c r="AJ34" s="8" t="s">
        <v>451</v>
      </c>
      <c r="AK34" s="8"/>
      <c r="AL34" s="8" t="s">
        <v>451</v>
      </c>
      <c r="AM34" s="8"/>
      <c r="AN34" s="8" t="s">
        <v>457</v>
      </c>
      <c r="AO34" s="8" t="s">
        <v>451</v>
      </c>
      <c r="AP34" s="8" t="s">
        <v>451</v>
      </c>
      <c r="AQ34" s="8"/>
      <c r="AR34" s="8"/>
      <c r="AS34" s="8" t="s">
        <v>451</v>
      </c>
      <c r="AT34" s="8" t="s">
        <v>451</v>
      </c>
      <c r="AU34" s="8" t="s">
        <v>451</v>
      </c>
      <c r="AV34" s="8" t="s">
        <v>451</v>
      </c>
      <c r="AW34" s="8" t="s">
        <v>451</v>
      </c>
      <c r="AX34" s="8" t="s">
        <v>451</v>
      </c>
      <c r="AY34" s="8" t="s">
        <v>451</v>
      </c>
      <c r="AZ34" s="8" t="s">
        <v>451</v>
      </c>
      <c r="BA34" s="8" t="s">
        <v>451</v>
      </c>
      <c r="BB34" s="8" t="s">
        <v>451</v>
      </c>
      <c r="BC34" s="8" t="s">
        <v>451</v>
      </c>
      <c r="BD34" s="8" t="s">
        <v>451</v>
      </c>
      <c r="BE34" s="8" t="s">
        <v>451</v>
      </c>
      <c r="BF34" s="8" t="s">
        <v>457</v>
      </c>
      <c r="BG34" s="8" t="s">
        <v>451</v>
      </c>
      <c r="BH34" s="8"/>
      <c r="BI34" s="8" t="s">
        <v>451</v>
      </c>
      <c r="BJ34" s="8"/>
      <c r="BK34" s="8" t="s">
        <v>451</v>
      </c>
      <c r="BL34" s="8" t="s">
        <v>451</v>
      </c>
      <c r="BM34" s="8" t="s">
        <v>457</v>
      </c>
      <c r="BN34" s="8" t="s">
        <v>451</v>
      </c>
      <c r="BO34" s="8" t="s">
        <v>451</v>
      </c>
      <c r="BP34" s="8" t="s">
        <v>457</v>
      </c>
      <c r="BQ34" s="8" t="s">
        <v>451</v>
      </c>
      <c r="BR34" s="8" t="s">
        <v>457</v>
      </c>
      <c r="BS34" s="8" t="s">
        <v>457</v>
      </c>
      <c r="BT34" s="8" t="s">
        <v>451</v>
      </c>
      <c r="BU34" s="8" t="s">
        <v>451</v>
      </c>
      <c r="BV34" s="8" t="s">
        <v>451</v>
      </c>
      <c r="BW34" s="8" t="s">
        <v>451</v>
      </c>
      <c r="BX34" s="8" t="s">
        <v>457</v>
      </c>
      <c r="BY34" s="8" t="s">
        <v>457</v>
      </c>
      <c r="BZ34" s="8" t="s">
        <v>451</v>
      </c>
      <c r="CA34" s="8" t="s">
        <v>451</v>
      </c>
      <c r="CB34" s="8" t="s">
        <v>457</v>
      </c>
      <c r="CC34" s="8" t="s">
        <v>457</v>
      </c>
      <c r="CD34" s="8" t="s">
        <v>451</v>
      </c>
      <c r="CE34" s="8"/>
      <c r="CF34" s="8" t="s">
        <v>451</v>
      </c>
      <c r="CG34" s="8" t="s">
        <v>457</v>
      </c>
      <c r="CH34" s="8" t="s">
        <v>457</v>
      </c>
      <c r="CI34" s="8" t="s">
        <v>451</v>
      </c>
      <c r="CJ34" s="8" t="s">
        <v>451</v>
      </c>
      <c r="CK34" s="8" t="s">
        <v>451</v>
      </c>
      <c r="CL34" s="8" t="s">
        <v>451</v>
      </c>
      <c r="CM34" s="8" t="s">
        <v>451</v>
      </c>
      <c r="CN34" s="8" t="s">
        <v>451</v>
      </c>
      <c r="CO34" s="8" t="s">
        <v>457</v>
      </c>
      <c r="CP34" s="8" t="s">
        <v>451</v>
      </c>
      <c r="CQ34" s="8" t="s">
        <v>451</v>
      </c>
      <c r="CR34" s="8"/>
      <c r="CS34" s="8" t="s">
        <v>457</v>
      </c>
      <c r="CT34" s="8" t="s">
        <v>451</v>
      </c>
      <c r="CU34" s="8" t="s">
        <v>451</v>
      </c>
      <c r="CV34" s="8" t="s">
        <v>451</v>
      </c>
      <c r="CW34" s="8" t="s">
        <v>451</v>
      </c>
      <c r="CX34" s="8" t="s">
        <v>457</v>
      </c>
      <c r="CY34" s="8" t="s">
        <v>451</v>
      </c>
    </row>
    <row r="35" spans="1:103" ht="45" x14ac:dyDescent="0.15">
      <c r="A35" s="21"/>
      <c r="B35" s="21"/>
      <c r="C35" s="1214" t="s">
        <v>8440</v>
      </c>
      <c r="D35" s="1222"/>
      <c r="E35" s="1216" t="s">
        <v>8441</v>
      </c>
      <c r="F35" s="1216">
        <v>24</v>
      </c>
      <c r="G35" s="1217" t="s">
        <v>8509</v>
      </c>
      <c r="H35" s="1224" t="s">
        <v>8510</v>
      </c>
      <c r="I35" s="1205" t="s">
        <v>8482</v>
      </c>
      <c r="J35" s="1206" t="s">
        <v>8444</v>
      </c>
      <c r="K35" s="1196"/>
      <c r="L35" s="1196"/>
      <c r="M35" s="1199"/>
      <c r="N35" s="1199">
        <v>2.0175438596491229</v>
      </c>
      <c r="O35" s="1199">
        <v>1.7882352941176471</v>
      </c>
      <c r="P35" s="1200">
        <v>1.8235294117647058</v>
      </c>
      <c r="Q35" s="394"/>
      <c r="R35" s="394"/>
      <c r="S35" s="394"/>
      <c r="T35" s="8"/>
      <c r="U35" s="8"/>
      <c r="V35" s="8"/>
      <c r="W35" s="8"/>
      <c r="X35" s="8"/>
      <c r="Y35" s="8"/>
      <c r="Z35" s="8"/>
      <c r="AA35" s="8"/>
      <c r="AB35" s="8"/>
      <c r="AC35" s="8"/>
      <c r="AD35" s="8"/>
      <c r="AE35" s="8"/>
      <c r="AF35" s="8"/>
      <c r="AG35" s="394"/>
      <c r="AH35" s="394"/>
      <c r="AI35" s="394"/>
      <c r="AJ35" s="394"/>
      <c r="AK35" s="394"/>
      <c r="AL35" s="394"/>
      <c r="AM35" s="394"/>
      <c r="AN35" s="394"/>
      <c r="AO35" s="394"/>
      <c r="AP35" s="394"/>
      <c r="AQ35" s="394"/>
      <c r="AR35" s="394"/>
      <c r="AS35" s="394"/>
      <c r="AT35" s="394"/>
      <c r="AU35" s="394"/>
      <c r="AV35" s="394"/>
      <c r="AW35" s="394"/>
      <c r="AX35" s="394"/>
      <c r="AY35" s="394"/>
      <c r="AZ35" s="394"/>
      <c r="BA35" s="394"/>
      <c r="BB35" s="394"/>
      <c r="BC35" s="394"/>
      <c r="BD35" s="394"/>
      <c r="BE35" s="394"/>
      <c r="BF35" s="394"/>
      <c r="BG35" s="394"/>
      <c r="BH35" s="394"/>
      <c r="BI35" s="394"/>
      <c r="BJ35" s="394"/>
      <c r="BK35" s="394"/>
      <c r="BL35" s="394"/>
      <c r="BM35" s="394"/>
      <c r="BN35" s="394"/>
      <c r="BO35" s="394"/>
      <c r="BP35" s="394"/>
      <c r="BQ35" s="394"/>
      <c r="BR35" s="394"/>
      <c r="BS35" s="394"/>
      <c r="BT35" s="394"/>
      <c r="BU35" s="394"/>
      <c r="BV35" s="394"/>
      <c r="BW35" s="394"/>
      <c r="BX35" s="394"/>
      <c r="BY35" s="394"/>
      <c r="BZ35" s="394"/>
      <c r="CA35" s="394"/>
      <c r="CB35" s="394"/>
      <c r="CC35" s="394"/>
      <c r="CD35" s="394"/>
      <c r="CE35" s="394"/>
      <c r="CF35" s="394"/>
      <c r="CG35" s="394"/>
      <c r="CH35" s="394"/>
      <c r="CI35" s="394"/>
      <c r="CJ35" s="394"/>
      <c r="CK35" s="394"/>
      <c r="CL35" s="394"/>
      <c r="CM35" s="394"/>
      <c r="CN35" s="394"/>
      <c r="CO35" s="394"/>
      <c r="CP35" s="394"/>
      <c r="CQ35" s="394"/>
      <c r="CR35" s="394"/>
      <c r="CS35" s="394"/>
      <c r="CT35" s="394"/>
      <c r="CU35" s="394"/>
      <c r="CV35" s="394"/>
      <c r="CW35" s="394"/>
      <c r="CX35" s="394"/>
      <c r="CY35" s="394"/>
    </row>
    <row r="36" spans="1:103" ht="75" x14ac:dyDescent="0.15">
      <c r="A36" s="21"/>
      <c r="B36" s="21"/>
      <c r="C36" s="1214"/>
      <c r="D36" s="1222" t="s">
        <v>8497</v>
      </c>
      <c r="E36" s="1216" t="s">
        <v>8441</v>
      </c>
      <c r="F36" s="1216">
        <v>25</v>
      </c>
      <c r="G36" s="1223" t="s">
        <v>8511</v>
      </c>
      <c r="H36" s="1218" t="s">
        <v>8961</v>
      </c>
      <c r="I36" s="1205" t="s">
        <v>8484</v>
      </c>
      <c r="J36" s="1206" t="s">
        <v>8448</v>
      </c>
      <c r="K36" s="1196"/>
      <c r="L36" s="1196"/>
      <c r="M36" s="1199"/>
      <c r="N36" s="1199" t="s">
        <v>3943</v>
      </c>
      <c r="O36" s="1199">
        <v>726171</v>
      </c>
      <c r="P36" s="1200">
        <v>835746</v>
      </c>
      <c r="Q36" s="1133">
        <v>1550403</v>
      </c>
      <c r="R36" s="1139" t="s">
        <v>8874</v>
      </c>
      <c r="S36" s="394"/>
      <c r="T36" s="8"/>
      <c r="U36" s="8"/>
      <c r="V36" s="8"/>
      <c r="W36" s="8"/>
      <c r="X36" s="8"/>
      <c r="Y36" s="8"/>
      <c r="Z36" s="8"/>
      <c r="AA36" s="8"/>
      <c r="AB36" s="8"/>
      <c r="AC36" s="8"/>
      <c r="AD36" s="8"/>
      <c r="AE36" s="8"/>
      <c r="AF36" s="8"/>
      <c r="AG36" s="394"/>
      <c r="AH36" s="394"/>
      <c r="AI36" s="394"/>
      <c r="AJ36" s="394"/>
      <c r="AK36" s="394"/>
      <c r="AL36" s="394"/>
      <c r="AM36" s="394"/>
      <c r="AN36" s="394"/>
      <c r="AO36" s="394"/>
      <c r="AP36" s="394"/>
      <c r="AQ36" s="394"/>
      <c r="AR36" s="394"/>
      <c r="AS36" s="394"/>
      <c r="AT36" s="394"/>
      <c r="AU36" s="394"/>
      <c r="AV36" s="394"/>
      <c r="AW36" s="394"/>
      <c r="AX36" s="394"/>
      <c r="AY36" s="394"/>
      <c r="AZ36" s="394"/>
      <c r="BA36" s="394"/>
      <c r="BB36" s="394"/>
      <c r="BC36" s="394"/>
      <c r="BD36" s="394"/>
      <c r="BE36" s="394"/>
      <c r="BF36" s="394"/>
      <c r="BG36" s="394"/>
      <c r="BH36" s="394"/>
      <c r="BI36" s="394"/>
      <c r="BJ36" s="394"/>
      <c r="BK36" s="394"/>
      <c r="BL36" s="394"/>
      <c r="BM36" s="394"/>
      <c r="BN36" s="394"/>
      <c r="BO36" s="394"/>
      <c r="BP36" s="394"/>
      <c r="BQ36" s="394"/>
      <c r="BR36" s="394"/>
      <c r="BS36" s="394"/>
      <c r="BT36" s="394"/>
      <c r="BU36" s="394"/>
      <c r="BV36" s="394"/>
      <c r="BW36" s="394"/>
      <c r="BX36" s="394"/>
      <c r="BY36" s="394"/>
      <c r="BZ36" s="394"/>
      <c r="CA36" s="394"/>
      <c r="CB36" s="394"/>
      <c r="CC36" s="394"/>
      <c r="CD36" s="394"/>
      <c r="CE36" s="394"/>
      <c r="CF36" s="394"/>
      <c r="CG36" s="394"/>
      <c r="CH36" s="394"/>
      <c r="CI36" s="394"/>
      <c r="CJ36" s="394"/>
      <c r="CK36" s="394"/>
      <c r="CL36" s="394"/>
      <c r="CM36" s="394"/>
      <c r="CN36" s="394"/>
      <c r="CO36" s="394"/>
      <c r="CP36" s="394"/>
      <c r="CQ36" s="394"/>
      <c r="CR36" s="394"/>
      <c r="CS36" s="394"/>
      <c r="CT36" s="394"/>
      <c r="CU36" s="394"/>
      <c r="CV36" s="394"/>
      <c r="CW36" s="394"/>
      <c r="CX36" s="394"/>
      <c r="CY36" s="394"/>
    </row>
    <row r="37" spans="1:103" ht="90" x14ac:dyDescent="0.15">
      <c r="A37" s="21"/>
      <c r="B37" s="21"/>
      <c r="C37" s="1214"/>
      <c r="D37" s="1222"/>
      <c r="E37" s="1216" t="s">
        <v>8441</v>
      </c>
      <c r="F37" s="1216">
        <v>26</v>
      </c>
      <c r="G37" s="1223" t="s">
        <v>8512</v>
      </c>
      <c r="H37" s="1218" t="s">
        <v>8513</v>
      </c>
      <c r="I37" s="1205" t="s">
        <v>8484</v>
      </c>
      <c r="J37" s="1206" t="s">
        <v>8448</v>
      </c>
      <c r="K37" s="1196"/>
      <c r="L37" s="1196"/>
      <c r="M37" s="1199"/>
      <c r="N37" s="1199" t="s">
        <v>3943</v>
      </c>
      <c r="O37" s="1199">
        <v>1260482</v>
      </c>
      <c r="P37" s="1200">
        <v>887656.6</v>
      </c>
      <c r="Q37" s="1133">
        <v>1366143</v>
      </c>
      <c r="R37" s="1139" t="s">
        <v>8874</v>
      </c>
      <c r="S37" s="394"/>
      <c r="T37" s="8"/>
      <c r="U37" s="8"/>
      <c r="V37" s="8"/>
      <c r="W37" s="8"/>
      <c r="X37" s="8"/>
      <c r="Y37" s="8"/>
      <c r="Z37" s="8"/>
      <c r="AA37" s="8"/>
      <c r="AB37" s="8"/>
      <c r="AC37" s="8"/>
      <c r="AD37" s="8"/>
      <c r="AE37" s="8"/>
      <c r="AF37" s="8"/>
      <c r="AG37" s="394"/>
      <c r="AH37" s="394"/>
      <c r="AI37" s="394"/>
      <c r="AJ37" s="394"/>
      <c r="AK37" s="394"/>
      <c r="AL37" s="394"/>
      <c r="AM37" s="394"/>
      <c r="AN37" s="394"/>
      <c r="AO37" s="394"/>
      <c r="AP37" s="394"/>
      <c r="AQ37" s="394"/>
      <c r="AR37" s="394"/>
      <c r="AS37" s="394"/>
      <c r="AT37" s="394"/>
      <c r="AU37" s="394"/>
      <c r="AV37" s="394"/>
      <c r="AW37" s="394"/>
      <c r="AX37" s="394"/>
      <c r="AY37" s="394"/>
      <c r="AZ37" s="394"/>
      <c r="BA37" s="394"/>
      <c r="BB37" s="394"/>
      <c r="BC37" s="394"/>
      <c r="BD37" s="394"/>
      <c r="BE37" s="394"/>
      <c r="BF37" s="394"/>
      <c r="BG37" s="394"/>
      <c r="BH37" s="394"/>
      <c r="BI37" s="394"/>
      <c r="BJ37" s="394"/>
      <c r="BK37" s="394"/>
      <c r="BL37" s="394"/>
      <c r="BM37" s="394"/>
      <c r="BN37" s="394"/>
      <c r="BO37" s="394"/>
      <c r="BP37" s="394"/>
      <c r="BQ37" s="394"/>
      <c r="BR37" s="394"/>
      <c r="BS37" s="394"/>
      <c r="BT37" s="394"/>
      <c r="BU37" s="394"/>
      <c r="BV37" s="394"/>
      <c r="BW37" s="394"/>
      <c r="BX37" s="394"/>
      <c r="BY37" s="394"/>
      <c r="BZ37" s="394"/>
      <c r="CA37" s="394"/>
      <c r="CB37" s="394"/>
      <c r="CC37" s="394"/>
      <c r="CD37" s="394"/>
      <c r="CE37" s="394"/>
      <c r="CF37" s="394"/>
      <c r="CG37" s="394"/>
      <c r="CH37" s="394"/>
      <c r="CI37" s="394"/>
      <c r="CJ37" s="394"/>
      <c r="CK37" s="394"/>
      <c r="CL37" s="394"/>
      <c r="CM37" s="394"/>
      <c r="CN37" s="394"/>
      <c r="CO37" s="394"/>
      <c r="CP37" s="394"/>
      <c r="CQ37" s="394"/>
      <c r="CR37" s="394"/>
      <c r="CS37" s="394"/>
      <c r="CT37" s="394"/>
      <c r="CU37" s="394"/>
      <c r="CV37" s="394"/>
      <c r="CW37" s="394"/>
      <c r="CX37" s="394"/>
      <c r="CY37" s="394"/>
    </row>
    <row r="38" spans="1:103" ht="105" x14ac:dyDescent="0.15">
      <c r="A38" s="21"/>
      <c r="B38" s="21"/>
      <c r="C38" s="1214"/>
      <c r="D38" s="1222"/>
      <c r="E38" s="1216"/>
      <c r="F38" s="1216"/>
      <c r="G38" s="1223"/>
      <c r="H38" s="1218" t="s">
        <v>344</v>
      </c>
      <c r="I38" s="1205" t="s">
        <v>8484</v>
      </c>
      <c r="J38" s="1206" t="s">
        <v>8448</v>
      </c>
      <c r="K38" s="1196"/>
      <c r="L38" s="1196"/>
      <c r="M38" s="1199"/>
      <c r="N38" s="1199" t="s">
        <v>3943</v>
      </c>
      <c r="O38" s="1199" t="s">
        <v>3943</v>
      </c>
      <c r="P38" s="1199" t="s">
        <v>3943</v>
      </c>
      <c r="Q38" s="1133">
        <v>17240.099999999999</v>
      </c>
      <c r="R38" s="1139" t="s">
        <v>8874</v>
      </c>
      <c r="S38" s="394"/>
      <c r="T38" s="8"/>
      <c r="U38" s="8"/>
      <c r="V38" s="8"/>
      <c r="W38" s="8"/>
      <c r="X38" s="8"/>
      <c r="Y38" s="8"/>
      <c r="Z38" s="8"/>
      <c r="AA38" s="8"/>
      <c r="AB38" s="8"/>
      <c r="AC38" s="8"/>
      <c r="AD38" s="8"/>
      <c r="AE38" s="8"/>
      <c r="AF38" s="8"/>
      <c r="AG38" s="394"/>
      <c r="AH38" s="394"/>
      <c r="AI38" s="394"/>
      <c r="AJ38" s="394"/>
      <c r="AK38" s="394"/>
      <c r="AL38" s="394"/>
      <c r="AM38" s="394"/>
      <c r="AN38" s="394"/>
      <c r="AO38" s="394"/>
      <c r="AP38" s="394"/>
      <c r="AQ38" s="394"/>
      <c r="AR38" s="394"/>
      <c r="AS38" s="394"/>
      <c r="AT38" s="394"/>
      <c r="AU38" s="394"/>
      <c r="AV38" s="394"/>
      <c r="AW38" s="394"/>
      <c r="AX38" s="394"/>
      <c r="AY38" s="394"/>
      <c r="AZ38" s="394"/>
      <c r="BA38" s="394"/>
      <c r="BB38" s="394"/>
      <c r="BC38" s="394"/>
      <c r="BD38" s="394"/>
      <c r="BE38" s="394"/>
      <c r="BF38" s="394"/>
      <c r="BG38" s="394"/>
      <c r="BH38" s="394"/>
      <c r="BI38" s="394"/>
      <c r="BJ38" s="394"/>
      <c r="BK38" s="394"/>
      <c r="BL38" s="394"/>
      <c r="BM38" s="394"/>
      <c r="BN38" s="394"/>
      <c r="BO38" s="394"/>
      <c r="BP38" s="394"/>
      <c r="BQ38" s="394"/>
      <c r="BR38" s="394"/>
      <c r="BS38" s="394"/>
      <c r="BT38" s="394"/>
      <c r="BU38" s="394"/>
      <c r="BV38" s="394"/>
      <c r="BW38" s="394"/>
      <c r="BX38" s="394"/>
      <c r="BY38" s="394"/>
      <c r="BZ38" s="394"/>
      <c r="CA38" s="394"/>
      <c r="CB38" s="394"/>
      <c r="CC38" s="394"/>
      <c r="CD38" s="394"/>
      <c r="CE38" s="394"/>
      <c r="CF38" s="394"/>
      <c r="CG38" s="394"/>
      <c r="CH38" s="394"/>
      <c r="CI38" s="394"/>
      <c r="CJ38" s="394"/>
      <c r="CK38" s="394"/>
      <c r="CL38" s="394"/>
      <c r="CM38" s="394"/>
      <c r="CN38" s="394"/>
      <c r="CO38" s="394"/>
      <c r="CP38" s="394"/>
      <c r="CQ38" s="394"/>
      <c r="CR38" s="394"/>
      <c r="CS38" s="394"/>
      <c r="CT38" s="394"/>
      <c r="CU38" s="394"/>
      <c r="CV38" s="394"/>
      <c r="CW38" s="394"/>
      <c r="CX38" s="394"/>
      <c r="CY38" s="394"/>
    </row>
    <row r="39" spans="1:103" ht="75" x14ac:dyDescent="0.15">
      <c r="A39" s="21"/>
      <c r="B39" s="21"/>
      <c r="C39" s="1214"/>
      <c r="D39" s="1222"/>
      <c r="E39" s="1216" t="s">
        <v>8441</v>
      </c>
      <c r="F39" s="1216">
        <v>27</v>
      </c>
      <c r="G39" s="1223" t="s">
        <v>8514</v>
      </c>
      <c r="H39" s="1218" t="s">
        <v>8515</v>
      </c>
      <c r="I39" s="1205" t="s">
        <v>8484</v>
      </c>
      <c r="J39" s="1206" t="s">
        <v>8448</v>
      </c>
      <c r="K39" s="1196"/>
      <c r="L39" s="1196"/>
      <c r="M39" s="1199"/>
      <c r="N39" s="1199" t="s">
        <v>3943</v>
      </c>
      <c r="O39" s="1199">
        <v>1128567</v>
      </c>
      <c r="P39" s="1200">
        <v>699475</v>
      </c>
      <c r="Q39" s="1133">
        <v>11</v>
      </c>
      <c r="R39" s="1139" t="s">
        <v>8874</v>
      </c>
      <c r="S39" s="394"/>
      <c r="T39" s="8"/>
      <c r="U39" s="8"/>
      <c r="V39" s="8"/>
      <c r="W39" s="8"/>
      <c r="X39" s="8"/>
      <c r="Y39" s="8"/>
      <c r="Z39" s="8"/>
      <c r="AA39" s="8"/>
      <c r="AB39" s="8"/>
      <c r="AC39" s="8"/>
      <c r="AD39" s="8"/>
      <c r="AE39" s="8"/>
      <c r="AF39" s="8"/>
      <c r="AG39" s="394"/>
      <c r="AH39" s="394"/>
      <c r="AI39" s="394"/>
      <c r="AJ39" s="394"/>
      <c r="AK39" s="394"/>
      <c r="AL39" s="394"/>
      <c r="AM39" s="394"/>
      <c r="AN39" s="394"/>
      <c r="AO39" s="394"/>
      <c r="AP39" s="394"/>
      <c r="AQ39" s="394"/>
      <c r="AR39" s="394"/>
      <c r="AS39" s="394"/>
      <c r="AT39" s="394"/>
      <c r="AU39" s="394"/>
      <c r="AV39" s="394"/>
      <c r="AW39" s="394"/>
      <c r="AX39" s="394"/>
      <c r="AY39" s="394"/>
      <c r="AZ39" s="394"/>
      <c r="BA39" s="394"/>
      <c r="BB39" s="394"/>
      <c r="BC39" s="394"/>
      <c r="BD39" s="394"/>
      <c r="BE39" s="394"/>
      <c r="BF39" s="394"/>
      <c r="BG39" s="394"/>
      <c r="BH39" s="394"/>
      <c r="BI39" s="394"/>
      <c r="BJ39" s="394"/>
      <c r="BK39" s="394"/>
      <c r="BL39" s="394"/>
      <c r="BM39" s="394"/>
      <c r="BN39" s="394"/>
      <c r="BO39" s="394"/>
      <c r="BP39" s="394"/>
      <c r="BQ39" s="394"/>
      <c r="BR39" s="394"/>
      <c r="BS39" s="394"/>
      <c r="BT39" s="394"/>
      <c r="BU39" s="394"/>
      <c r="BV39" s="394"/>
      <c r="BW39" s="394"/>
      <c r="BX39" s="394"/>
      <c r="BY39" s="394"/>
      <c r="BZ39" s="394"/>
      <c r="CA39" s="394"/>
      <c r="CB39" s="394"/>
      <c r="CC39" s="394"/>
      <c r="CD39" s="394"/>
      <c r="CE39" s="394"/>
      <c r="CF39" s="394"/>
      <c r="CG39" s="394"/>
      <c r="CH39" s="394"/>
      <c r="CI39" s="394"/>
      <c r="CJ39" s="394"/>
      <c r="CK39" s="394"/>
      <c r="CL39" s="394"/>
      <c r="CM39" s="394"/>
      <c r="CN39" s="394"/>
      <c r="CO39" s="394"/>
      <c r="CP39" s="394"/>
      <c r="CQ39" s="394"/>
      <c r="CR39" s="394"/>
      <c r="CS39" s="394"/>
      <c r="CT39" s="394"/>
      <c r="CU39" s="394"/>
      <c r="CV39" s="394"/>
      <c r="CW39" s="394"/>
      <c r="CX39" s="394"/>
      <c r="CY39" s="394"/>
    </row>
    <row r="40" spans="1:103" ht="75" x14ac:dyDescent="0.15">
      <c r="A40" s="21"/>
      <c r="B40" s="21"/>
      <c r="C40" s="1214"/>
      <c r="D40" s="1222"/>
      <c r="E40" s="1216" t="s">
        <v>8441</v>
      </c>
      <c r="F40" s="1216">
        <v>28</v>
      </c>
      <c r="G40" s="1223" t="s">
        <v>8516</v>
      </c>
      <c r="H40" s="1218" t="s">
        <v>8517</v>
      </c>
      <c r="I40" s="1205" t="s">
        <v>8484</v>
      </c>
      <c r="J40" s="1206" t="s">
        <v>8448</v>
      </c>
      <c r="K40" s="1196"/>
      <c r="L40" s="1196"/>
      <c r="M40" s="1199"/>
      <c r="N40" s="1199" t="s">
        <v>3943</v>
      </c>
      <c r="O40" s="1199">
        <v>20769</v>
      </c>
      <c r="P40" s="1200">
        <v>21938</v>
      </c>
      <c r="Q40" s="1133">
        <v>637</v>
      </c>
      <c r="R40" s="1139" t="s">
        <v>8874</v>
      </c>
      <c r="S40" s="394"/>
      <c r="T40" s="8"/>
      <c r="U40" s="8"/>
      <c r="V40" s="8"/>
      <c r="W40" s="8"/>
      <c r="X40" s="8"/>
      <c r="Y40" s="8"/>
      <c r="Z40" s="8"/>
      <c r="AA40" s="8"/>
      <c r="AB40" s="8"/>
      <c r="AC40" s="8"/>
      <c r="AD40" s="8"/>
      <c r="AE40" s="8"/>
      <c r="AF40" s="8"/>
      <c r="AG40" s="394"/>
      <c r="AH40" s="394"/>
      <c r="AI40" s="394"/>
      <c r="AJ40" s="394"/>
      <c r="AK40" s="394"/>
      <c r="AL40" s="394"/>
      <c r="AM40" s="394"/>
      <c r="AN40" s="394"/>
      <c r="AO40" s="394"/>
      <c r="AP40" s="394"/>
      <c r="AQ40" s="394"/>
      <c r="AR40" s="394"/>
      <c r="AS40" s="394"/>
      <c r="AT40" s="394"/>
      <c r="AU40" s="394"/>
      <c r="AV40" s="394"/>
      <c r="AW40" s="394"/>
      <c r="AX40" s="394"/>
      <c r="AY40" s="394"/>
      <c r="AZ40" s="394"/>
      <c r="BA40" s="394"/>
      <c r="BB40" s="394"/>
      <c r="BC40" s="394"/>
      <c r="BD40" s="394"/>
      <c r="BE40" s="394"/>
      <c r="BF40" s="394"/>
      <c r="BG40" s="394"/>
      <c r="BH40" s="394"/>
      <c r="BI40" s="394"/>
      <c r="BJ40" s="394"/>
      <c r="BK40" s="394"/>
      <c r="BL40" s="394"/>
      <c r="BM40" s="394"/>
      <c r="BN40" s="394"/>
      <c r="BO40" s="394"/>
      <c r="BP40" s="394"/>
      <c r="BQ40" s="394"/>
      <c r="BR40" s="394"/>
      <c r="BS40" s="394"/>
      <c r="BT40" s="394"/>
      <c r="BU40" s="394"/>
      <c r="BV40" s="394"/>
      <c r="BW40" s="394"/>
      <c r="BX40" s="394"/>
      <c r="BY40" s="394"/>
      <c r="BZ40" s="394"/>
      <c r="CA40" s="394"/>
      <c r="CB40" s="394"/>
      <c r="CC40" s="394"/>
      <c r="CD40" s="394"/>
      <c r="CE40" s="394"/>
      <c r="CF40" s="394"/>
      <c r="CG40" s="394"/>
      <c r="CH40" s="394"/>
      <c r="CI40" s="394"/>
      <c r="CJ40" s="394"/>
      <c r="CK40" s="394"/>
      <c r="CL40" s="394"/>
      <c r="CM40" s="394"/>
      <c r="CN40" s="394"/>
      <c r="CO40" s="394"/>
      <c r="CP40" s="394"/>
      <c r="CQ40" s="394"/>
      <c r="CR40" s="394"/>
      <c r="CS40" s="394"/>
      <c r="CT40" s="394"/>
      <c r="CU40" s="394"/>
      <c r="CV40" s="394"/>
      <c r="CW40" s="394"/>
      <c r="CX40" s="394"/>
      <c r="CY40" s="394"/>
    </row>
    <row r="41" spans="1:103" ht="90" x14ac:dyDescent="0.15">
      <c r="A41" s="21"/>
      <c r="B41" s="21"/>
      <c r="C41" s="1214"/>
      <c r="D41" s="1222"/>
      <c r="E41" s="1216" t="s">
        <v>8441</v>
      </c>
      <c r="F41" s="1216">
        <v>29</v>
      </c>
      <c r="G41" s="1223" t="s">
        <v>8518</v>
      </c>
      <c r="H41" s="1218" t="s">
        <v>8519</v>
      </c>
      <c r="I41" s="1205" t="s">
        <v>8484</v>
      </c>
      <c r="J41" s="1206" t="s">
        <v>8448</v>
      </c>
      <c r="K41" s="1196"/>
      <c r="L41" s="1196"/>
      <c r="M41" s="1199"/>
      <c r="N41" s="1199" t="s">
        <v>3943</v>
      </c>
      <c r="O41" s="1199">
        <v>11830</v>
      </c>
      <c r="P41" s="1200">
        <v>3552</v>
      </c>
      <c r="Q41" s="1133">
        <v>60004</v>
      </c>
      <c r="R41" s="1139" t="s">
        <v>8874</v>
      </c>
      <c r="S41" s="394"/>
      <c r="T41" s="8"/>
      <c r="U41" s="8"/>
      <c r="V41" s="8"/>
      <c r="W41" s="8"/>
      <c r="X41" s="8"/>
      <c r="Y41" s="8"/>
      <c r="Z41" s="8"/>
      <c r="AA41" s="8"/>
      <c r="AB41" s="8"/>
      <c r="AC41" s="8"/>
      <c r="AD41" s="8"/>
      <c r="AE41" s="8"/>
      <c r="AF41" s="8"/>
      <c r="AG41" s="394"/>
      <c r="AH41" s="394"/>
      <c r="AI41" s="394"/>
      <c r="AJ41" s="394"/>
      <c r="AK41" s="394"/>
      <c r="AL41" s="394"/>
      <c r="AM41" s="394"/>
      <c r="AN41" s="394"/>
      <c r="AO41" s="394"/>
      <c r="AP41" s="394"/>
      <c r="AQ41" s="394"/>
      <c r="AR41" s="394"/>
      <c r="AS41" s="394"/>
      <c r="AT41" s="394"/>
      <c r="AU41" s="394"/>
      <c r="AV41" s="394"/>
      <c r="AW41" s="394"/>
      <c r="AX41" s="394"/>
      <c r="AY41" s="394"/>
      <c r="AZ41" s="394"/>
      <c r="BA41" s="394"/>
      <c r="BB41" s="394"/>
      <c r="BC41" s="394"/>
      <c r="BD41" s="394"/>
      <c r="BE41" s="394"/>
      <c r="BF41" s="394"/>
      <c r="BG41" s="394"/>
      <c r="BH41" s="394"/>
      <c r="BI41" s="394"/>
      <c r="BJ41" s="394"/>
      <c r="BK41" s="394"/>
      <c r="BL41" s="394"/>
      <c r="BM41" s="394"/>
      <c r="BN41" s="394"/>
      <c r="BO41" s="394"/>
      <c r="BP41" s="394"/>
      <c r="BQ41" s="394"/>
      <c r="BR41" s="394"/>
      <c r="BS41" s="394"/>
      <c r="BT41" s="394"/>
      <c r="BU41" s="394"/>
      <c r="BV41" s="394"/>
      <c r="BW41" s="394"/>
      <c r="BX41" s="394"/>
      <c r="BY41" s="394"/>
      <c r="BZ41" s="394"/>
      <c r="CA41" s="394"/>
      <c r="CB41" s="394"/>
      <c r="CC41" s="394"/>
      <c r="CD41" s="394"/>
      <c r="CE41" s="394"/>
      <c r="CF41" s="394"/>
      <c r="CG41" s="394"/>
      <c r="CH41" s="394"/>
      <c r="CI41" s="394"/>
      <c r="CJ41" s="394"/>
      <c r="CK41" s="394"/>
      <c r="CL41" s="394"/>
      <c r="CM41" s="394"/>
      <c r="CN41" s="394"/>
      <c r="CO41" s="394"/>
      <c r="CP41" s="394"/>
      <c r="CQ41" s="394"/>
      <c r="CR41" s="394"/>
      <c r="CS41" s="394"/>
      <c r="CT41" s="394"/>
      <c r="CU41" s="394"/>
      <c r="CV41" s="394"/>
      <c r="CW41" s="394"/>
      <c r="CX41" s="394"/>
      <c r="CY41" s="394"/>
    </row>
    <row r="42" spans="1:103" ht="180" x14ac:dyDescent="0.15">
      <c r="A42" s="21"/>
      <c r="B42" s="21"/>
      <c r="C42" s="1214"/>
      <c r="D42" s="1222"/>
      <c r="E42" s="1216" t="s">
        <v>8441</v>
      </c>
      <c r="F42" s="1216">
        <v>30</v>
      </c>
      <c r="G42" s="1223" t="s">
        <v>8520</v>
      </c>
      <c r="H42" s="1218" t="s">
        <v>8962</v>
      </c>
      <c r="I42" s="1205" t="s">
        <v>8484</v>
      </c>
      <c r="J42" s="1206" t="s">
        <v>8448</v>
      </c>
      <c r="K42" s="1196"/>
      <c r="L42" s="1196"/>
      <c r="M42" s="1199"/>
      <c r="N42" s="1199" t="s">
        <v>3943</v>
      </c>
      <c r="O42" s="1199">
        <v>123816</v>
      </c>
      <c r="P42" s="1200">
        <v>127749</v>
      </c>
      <c r="Q42" s="1133">
        <v>840</v>
      </c>
      <c r="R42" s="1139" t="s">
        <v>8874</v>
      </c>
      <c r="S42" s="394"/>
      <c r="T42" s="8"/>
      <c r="U42" s="8"/>
      <c r="V42" s="8"/>
      <c r="W42" s="8"/>
      <c r="X42" s="8"/>
      <c r="Y42" s="8"/>
      <c r="Z42" s="8"/>
      <c r="AA42" s="8"/>
      <c r="AB42" s="8"/>
      <c r="AC42" s="8"/>
      <c r="AD42" s="8"/>
      <c r="AE42" s="8"/>
      <c r="AF42" s="8"/>
      <c r="AG42" s="394"/>
      <c r="AH42" s="394"/>
      <c r="AI42" s="394"/>
      <c r="AJ42" s="394"/>
      <c r="AK42" s="394"/>
      <c r="AL42" s="394"/>
      <c r="AM42" s="394"/>
      <c r="AN42" s="394"/>
      <c r="AO42" s="394"/>
      <c r="AP42" s="394"/>
      <c r="AQ42" s="394"/>
      <c r="AR42" s="394"/>
      <c r="AS42" s="394"/>
      <c r="AT42" s="394"/>
      <c r="AU42" s="394"/>
      <c r="AV42" s="394"/>
      <c r="AW42" s="394"/>
      <c r="AX42" s="394"/>
      <c r="AY42" s="394"/>
      <c r="AZ42" s="394"/>
      <c r="BA42" s="394"/>
      <c r="BB42" s="394"/>
      <c r="BC42" s="394"/>
      <c r="BD42" s="394"/>
      <c r="BE42" s="394"/>
      <c r="BF42" s="394"/>
      <c r="BG42" s="394"/>
      <c r="BH42" s="394"/>
      <c r="BI42" s="394"/>
      <c r="BJ42" s="394"/>
      <c r="BK42" s="394"/>
      <c r="BL42" s="394"/>
      <c r="BM42" s="394"/>
      <c r="BN42" s="394"/>
      <c r="BO42" s="394"/>
      <c r="BP42" s="394"/>
      <c r="BQ42" s="394"/>
      <c r="BR42" s="394"/>
      <c r="BS42" s="394"/>
      <c r="BT42" s="394"/>
      <c r="BU42" s="394"/>
      <c r="BV42" s="394"/>
      <c r="BW42" s="394"/>
      <c r="BX42" s="394"/>
      <c r="BY42" s="394"/>
      <c r="BZ42" s="394"/>
      <c r="CA42" s="394"/>
      <c r="CB42" s="394"/>
      <c r="CC42" s="394"/>
      <c r="CD42" s="394"/>
      <c r="CE42" s="394"/>
      <c r="CF42" s="394"/>
      <c r="CG42" s="394"/>
      <c r="CH42" s="394"/>
      <c r="CI42" s="394"/>
      <c r="CJ42" s="394"/>
      <c r="CK42" s="394"/>
      <c r="CL42" s="394"/>
      <c r="CM42" s="394"/>
      <c r="CN42" s="394"/>
      <c r="CO42" s="394"/>
      <c r="CP42" s="394"/>
      <c r="CQ42" s="394"/>
      <c r="CR42" s="394"/>
      <c r="CS42" s="394"/>
      <c r="CT42" s="394"/>
      <c r="CU42" s="394"/>
      <c r="CV42" s="394"/>
      <c r="CW42" s="394"/>
      <c r="CX42" s="394"/>
      <c r="CY42" s="394"/>
    </row>
    <row r="43" spans="1:103" ht="75" x14ac:dyDescent="0.15">
      <c r="A43" s="21"/>
      <c r="B43" s="21"/>
      <c r="C43" s="1214"/>
      <c r="D43" s="1222"/>
      <c r="E43" s="1216" t="s">
        <v>8441</v>
      </c>
      <c r="F43" s="1216">
        <v>31</v>
      </c>
      <c r="G43" s="1223" t="s">
        <v>8521</v>
      </c>
      <c r="H43" s="1218" t="s">
        <v>8522</v>
      </c>
      <c r="I43" s="1205" t="s">
        <v>8484</v>
      </c>
      <c r="J43" s="1206" t="s">
        <v>8448</v>
      </c>
      <c r="K43" s="1196"/>
      <c r="L43" s="1196"/>
      <c r="M43" s="1199"/>
      <c r="N43" s="1199" t="s">
        <v>3943</v>
      </c>
      <c r="O43" s="1199">
        <v>1545240</v>
      </c>
      <c r="P43" s="1200">
        <v>524824</v>
      </c>
      <c r="Q43" s="1133">
        <v>642817</v>
      </c>
      <c r="R43" s="1139" t="s">
        <v>8874</v>
      </c>
      <c r="S43" s="394"/>
      <c r="T43" s="8"/>
      <c r="U43" s="8"/>
      <c r="V43" s="8"/>
      <c r="W43" s="8"/>
      <c r="X43" s="8"/>
      <c r="Y43" s="8"/>
      <c r="Z43" s="8"/>
      <c r="AA43" s="8"/>
      <c r="AB43" s="8"/>
      <c r="AC43" s="8"/>
      <c r="AD43" s="8"/>
      <c r="AE43" s="8"/>
      <c r="AF43" s="8"/>
      <c r="AG43" s="394"/>
      <c r="AH43" s="394"/>
      <c r="AI43" s="394"/>
      <c r="AJ43" s="394"/>
      <c r="AK43" s="394"/>
      <c r="AL43" s="394"/>
      <c r="AM43" s="394"/>
      <c r="AN43" s="394"/>
      <c r="AO43" s="394"/>
      <c r="AP43" s="394"/>
      <c r="AQ43" s="394"/>
      <c r="AR43" s="394"/>
      <c r="AS43" s="394"/>
      <c r="AT43" s="394"/>
      <c r="AU43" s="394"/>
      <c r="AV43" s="394"/>
      <c r="AW43" s="394"/>
      <c r="AX43" s="394"/>
      <c r="AY43" s="394"/>
      <c r="AZ43" s="394"/>
      <c r="BA43" s="394"/>
      <c r="BB43" s="394"/>
      <c r="BC43" s="394"/>
      <c r="BD43" s="394"/>
      <c r="BE43" s="394"/>
      <c r="BF43" s="394"/>
      <c r="BG43" s="394"/>
      <c r="BH43" s="394"/>
      <c r="BI43" s="394"/>
      <c r="BJ43" s="394"/>
      <c r="BK43" s="394"/>
      <c r="BL43" s="394"/>
      <c r="BM43" s="394"/>
      <c r="BN43" s="394"/>
      <c r="BO43" s="394"/>
      <c r="BP43" s="394"/>
      <c r="BQ43" s="394"/>
      <c r="BR43" s="394"/>
      <c r="BS43" s="394"/>
      <c r="BT43" s="394"/>
      <c r="BU43" s="394"/>
      <c r="BV43" s="394"/>
      <c r="BW43" s="394"/>
      <c r="BX43" s="394"/>
      <c r="BY43" s="394"/>
      <c r="BZ43" s="394"/>
      <c r="CA43" s="394"/>
      <c r="CB43" s="394"/>
      <c r="CC43" s="394"/>
      <c r="CD43" s="394"/>
      <c r="CE43" s="394"/>
      <c r="CF43" s="394"/>
      <c r="CG43" s="394"/>
      <c r="CH43" s="394"/>
      <c r="CI43" s="394"/>
      <c r="CJ43" s="394"/>
      <c r="CK43" s="394"/>
      <c r="CL43" s="394"/>
      <c r="CM43" s="394"/>
      <c r="CN43" s="394"/>
      <c r="CO43" s="394"/>
      <c r="CP43" s="394"/>
      <c r="CQ43" s="394"/>
      <c r="CR43" s="394"/>
      <c r="CS43" s="394"/>
      <c r="CT43" s="394"/>
      <c r="CU43" s="394"/>
      <c r="CV43" s="394"/>
      <c r="CW43" s="394"/>
      <c r="CX43" s="394"/>
      <c r="CY43" s="394"/>
    </row>
    <row r="44" spans="1:103" s="1186" customFormat="1" ht="90" customHeight="1" x14ac:dyDescent="0.15">
      <c r="C44" s="1225" t="s">
        <v>8450</v>
      </c>
      <c r="D44" s="1226" t="s">
        <v>8523</v>
      </c>
      <c r="E44" s="1227" t="s">
        <v>8441</v>
      </c>
      <c r="F44" s="1227">
        <v>25</v>
      </c>
      <c r="G44" s="1228" t="s">
        <v>8524</v>
      </c>
      <c r="H44" s="1227" t="s">
        <v>8683</v>
      </c>
      <c r="I44" s="1227" t="s">
        <v>8525</v>
      </c>
      <c r="J44" s="1227" t="s">
        <v>8448</v>
      </c>
      <c r="K44" s="1229"/>
      <c r="L44" s="1229"/>
      <c r="M44" s="1227" t="s">
        <v>457</v>
      </c>
      <c r="N44" s="1227">
        <v>14501.733461</v>
      </c>
      <c r="O44" s="1227">
        <v>19314.295638039996</v>
      </c>
      <c r="P44" s="1230">
        <v>24064.186236270001</v>
      </c>
      <c r="Q44" s="1231">
        <v>31808.476827409999</v>
      </c>
      <c r="R44" s="1232">
        <f>SUM(S44:CY44)</f>
        <v>39459.15065659579</v>
      </c>
      <c r="S44" s="394">
        <f xml:space="preserve"> SUMIFS('База практик'!$AE$6:$AE$424,'База практик'!$G$6:$G$424,Расчеты!S$1)</f>
        <v>25.645</v>
      </c>
      <c r="T44" s="394">
        <f xml:space="preserve"> SUMIFS('База практик'!$AE$6:$AE$424,'База практик'!$G$6:$G$424,Расчеты!T$1)</f>
        <v>75.746648409999992</v>
      </c>
      <c r="U44" s="394">
        <f xml:space="preserve"> SUMIFS('База практик'!$AE$6:$AE$424,'База практик'!$G$6:$G$424,Расчеты!U$1)</f>
        <v>423.36863426000002</v>
      </c>
      <c r="V44" s="394">
        <f xml:space="preserve"> SUMIFS('База практик'!$AE$6:$AE$424,'База практик'!$G$6:$G$424,Расчеты!V$1)</f>
        <v>427.64699999999999</v>
      </c>
      <c r="W44" s="394">
        <f xml:space="preserve"> SUMIFS('База практик'!$AE$6:$AE$424,'База практик'!$G$6:$G$424,Расчеты!W$1)</f>
        <v>59.07</v>
      </c>
      <c r="X44" s="394">
        <f xml:space="preserve"> SUMIFS('База практик'!$AE$6:$AE$424,'База практик'!$G$6:$G$424,Расчеты!X$1)</f>
        <v>0.14000000000000001</v>
      </c>
      <c r="Y44" s="394">
        <f xml:space="preserve"> SUMIFS('База практик'!$AE$6:$AE$424,'База практик'!$G$6:$G$424,Расчеты!Y$1)</f>
        <v>1589.969077</v>
      </c>
      <c r="Z44" s="394">
        <f xml:space="preserve"> SUMIFS('База практик'!$AE$6:$AE$424,'База практик'!$G$6:$G$424,Расчеты!Z$1)</f>
        <v>1106.6247000000001</v>
      </c>
      <c r="AA44" s="394">
        <f xml:space="preserve"> SUMIFS('База практик'!$AE$6:$AE$424,'База практик'!$G$6:$G$424,Расчеты!AA$1)</f>
        <v>172.70000000000002</v>
      </c>
      <c r="AB44" s="394">
        <f xml:space="preserve"> SUMIFS('База практик'!$AE$6:$AE$424,'База практик'!$G$6:$G$424,Расчеты!AB$1)</f>
        <v>60</v>
      </c>
      <c r="AC44" s="394">
        <f xml:space="preserve"> SUMIFS('База практик'!$AE$6:$AE$424,'База практик'!$G$6:$G$424,Расчеты!AC$1)</f>
        <v>856.47992499999998</v>
      </c>
      <c r="AD44" s="394">
        <f xml:space="preserve"> SUMIFS('База практик'!$AE$6:$AE$424,'База практик'!$G$6:$G$424,Расчеты!AD$1)</f>
        <v>232.00000000000003</v>
      </c>
      <c r="AE44" s="394">
        <f xml:space="preserve"> SUMIFS('База практик'!$AE$6:$AE$424,'База практик'!$G$6:$G$424,Расчеты!AE$1)</f>
        <v>493.79599999999999</v>
      </c>
      <c r="AF44" s="394">
        <f xml:space="preserve"> SUMIFS('База практик'!$AE$6:$AE$424,'База практик'!$G$6:$G$424,Расчеты!AF$1)</f>
        <v>713.80700000000002</v>
      </c>
      <c r="AG44" s="394">
        <f xml:space="preserve"> SUMIFS('База практик'!$AE$6:$AE$424,'База практик'!$G$6:$G$424,Расчеты!AG$1)</f>
        <v>0</v>
      </c>
      <c r="AH44" s="394">
        <f xml:space="preserve"> SUMIFS('База практик'!$AE$6:$AE$424,'База практик'!$G$6:$G$424,Расчеты!AH$1)</f>
        <v>0</v>
      </c>
      <c r="AI44" s="394">
        <f xml:space="preserve"> SUMIFS('База практик'!$AE$6:$AE$424,'База практик'!$G$6:$G$424,Расчеты!AI$1)</f>
        <v>647.51869499999998</v>
      </c>
      <c r="AJ44" s="394">
        <f xml:space="preserve"> SUMIFS('База практик'!$AE$6:$AE$424,'База практик'!$G$6:$G$424,Расчеты!AJ$1)</f>
        <v>85.246336779999993</v>
      </c>
      <c r="AK44" s="394">
        <f xml:space="preserve"> SUMIFS('База практик'!$AE$6:$AE$424,'База практик'!$G$6:$G$424,Расчеты!AK$1)</f>
        <v>0</v>
      </c>
      <c r="AL44" s="394">
        <f xml:space="preserve"> SUMIFS('База практик'!$AE$6:$AE$424,'База практик'!$G$6:$G$424,Расчеты!AL$1)</f>
        <v>618.6</v>
      </c>
      <c r="AM44" s="394">
        <f xml:space="preserve"> SUMIFS('База практик'!$AE$6:$AE$424,'База практик'!$G$6:$G$424,Расчеты!AM$1)</f>
        <v>0</v>
      </c>
      <c r="AN44" s="394">
        <f xml:space="preserve"> SUMIFS('База практик'!$AE$6:$AE$424,'База практик'!$G$6:$G$424,Расчеты!AN$1)</f>
        <v>1121.76650131</v>
      </c>
      <c r="AO44" s="394">
        <f xml:space="preserve"> SUMIFS('База практик'!$AE$6:$AE$424,'База практик'!$G$6:$G$424,Расчеты!AO$1)</f>
        <v>35.437573</v>
      </c>
      <c r="AP44" s="394">
        <f xml:space="preserve"> SUMIFS('База практик'!$AE$6:$AE$424,'База практик'!$G$6:$G$424,Расчеты!AP$1)</f>
        <v>195.33600000000001</v>
      </c>
      <c r="AQ44" s="394">
        <f xml:space="preserve"> SUMIFS('База практик'!$AE$6:$AE$424,'База практик'!$G$6:$G$424,Расчеты!AQ$1)</f>
        <v>0</v>
      </c>
      <c r="AR44" s="394">
        <f xml:space="preserve"> SUMIFS('База практик'!$AE$6:$AE$424,'База практик'!$G$6:$G$424,Расчеты!AR$1)</f>
        <v>0</v>
      </c>
      <c r="AS44" s="394">
        <f xml:space="preserve"> SUMIFS('База практик'!$AE$6:$AE$424,'База практик'!$G$6:$G$424,Расчеты!AS$1)</f>
        <v>479.96399999999994</v>
      </c>
      <c r="AT44" s="394">
        <f xml:space="preserve"> SUMIFS('База практик'!$AE$6:$AE$424,'База практик'!$G$6:$G$424,Расчеты!AT$1)</f>
        <v>182.3</v>
      </c>
      <c r="AU44" s="394">
        <f xml:space="preserve"> SUMIFS('База практик'!$AE$6:$AE$424,'База практик'!$G$6:$G$424,Расчеты!AU$1)</f>
        <v>254.36816099999999</v>
      </c>
      <c r="AV44" s="394">
        <f xml:space="preserve"> SUMIFS('База практик'!$AE$6:$AE$424,'База практик'!$G$6:$G$424,Расчеты!AV$1)</f>
        <v>356.58899999999994</v>
      </c>
      <c r="AW44" s="394">
        <f xml:space="preserve"> SUMIFS('База практик'!$AE$6:$AE$424,'База практик'!$G$6:$G$424,Расчеты!AW$1)</f>
        <v>765.58200000000011</v>
      </c>
      <c r="AX44" s="394">
        <f xml:space="preserve"> SUMIFS('База практик'!$AE$6:$AE$424,'База практик'!$G$6:$G$424,Расчеты!AX$1)</f>
        <v>1498.6029709999998</v>
      </c>
      <c r="AY44" s="394">
        <f xml:space="preserve"> SUMIFS('База практик'!$AE$6:$AE$424,'База практик'!$G$6:$G$424,Расчеты!AY$1)</f>
        <v>258.57</v>
      </c>
      <c r="AZ44" s="394">
        <f xml:space="preserve"> SUMIFS('База практик'!$AE$6:$AE$424,'База практик'!$G$6:$G$424,Расчеты!AZ$1)</f>
        <v>1.8420000000000001</v>
      </c>
      <c r="BA44" s="394">
        <f xml:space="preserve"> SUMIFS('База практик'!$AE$6:$AE$424,'База практик'!$G$6:$G$424,Расчеты!BA$1)</f>
        <v>442.52500000000009</v>
      </c>
      <c r="BB44" s="394">
        <f xml:space="preserve"> SUMIFS('База практик'!$AE$6:$AE$424,'База практик'!$G$6:$G$424,Расчеты!BB$1)</f>
        <v>60.462000000000003</v>
      </c>
      <c r="BC44" s="394">
        <f xml:space="preserve"> SUMIFS('База практик'!$AE$6:$AE$424,'База практик'!$G$6:$G$424,Расчеты!BC$1)</f>
        <v>585.63</v>
      </c>
      <c r="BD44" s="394">
        <f xml:space="preserve"> SUMIFS('База практик'!$AE$6:$AE$424,'База практик'!$G$6:$G$424,Расчеты!BD$1)</f>
        <v>66.032770319999997</v>
      </c>
      <c r="BE44" s="394">
        <f xml:space="preserve"> SUMIFS('База практик'!$AE$6:$AE$424,'База практик'!$G$6:$G$424,Расчеты!BE$1)</f>
        <v>1.0371760000000001</v>
      </c>
      <c r="BF44" s="394">
        <f xml:space="preserve"> SUMIFS('База практик'!$AE$6:$AE$424,'База практик'!$G$6:$G$424,Расчеты!BF$1)</f>
        <v>85.194147090000001</v>
      </c>
      <c r="BG44" s="394">
        <f xml:space="preserve"> SUMIFS('База практик'!$AE$6:$AE$424,'База практик'!$G$6:$G$424,Расчеты!BG$1)</f>
        <v>450.31099999999998</v>
      </c>
      <c r="BH44" s="394">
        <f xml:space="preserve"> SUMIFS('База практик'!$AE$6:$AE$424,'База практик'!$G$6:$G$424,Расчеты!BH$1)</f>
        <v>0</v>
      </c>
      <c r="BI44" s="394">
        <f xml:space="preserve"> SUMIFS('База практик'!$AE$6:$AE$424,'База практик'!$G$6:$G$424,Расчеты!BI$1)</f>
        <v>916.9941</v>
      </c>
      <c r="BJ44" s="394">
        <f xml:space="preserve"> SUMIFS('База практик'!$AE$6:$AE$424,'База практик'!$G$6:$G$424,Расчеты!BJ$1)</f>
        <v>0</v>
      </c>
      <c r="BK44" s="394">
        <f xml:space="preserve"> SUMIFS('База практик'!$AE$6:$AE$424,'База практик'!$G$6:$G$424,Расчеты!BK$1)</f>
        <v>105.61000000000001</v>
      </c>
      <c r="BL44" s="394">
        <f xml:space="preserve"> SUMIFS('База практик'!$AE$6:$AE$424,'База практик'!$G$6:$G$424,Расчеты!BL$1)</f>
        <v>1226.6079999999999</v>
      </c>
      <c r="BM44" s="394">
        <f xml:space="preserve"> SUMIFS('База практик'!$AE$6:$AE$424,'База практик'!$G$6:$G$424,Расчеты!BM$1)</f>
        <v>564.57802700000013</v>
      </c>
      <c r="BN44" s="394">
        <f xml:space="preserve"> SUMIFS('База практик'!$AE$6:$AE$424,'База практик'!$G$6:$G$424,Расчеты!BN$1)</f>
        <v>187.89999999999998</v>
      </c>
      <c r="BO44" s="394">
        <f xml:space="preserve"> SUMIFS('База практик'!$AE$6:$AE$424,'База практик'!$G$6:$G$424,Расчеты!BO$1)</f>
        <v>1370.8750238068044</v>
      </c>
      <c r="BP44" s="394">
        <f xml:space="preserve"> SUMIFS('База практик'!$AE$6:$AE$424,'База практик'!$G$6:$G$424,Расчеты!BP$1)</f>
        <v>188.128074</v>
      </c>
      <c r="BQ44" s="394">
        <f xml:space="preserve"> SUMIFS('База практик'!$AE$6:$AE$424,'База практик'!$G$6:$G$424,Расчеты!BQ$1)</f>
        <v>797.10750000000007</v>
      </c>
      <c r="BR44" s="394">
        <f xml:space="preserve"> SUMIFS('База практик'!$AE$6:$AE$424,'База практик'!$G$6:$G$424,Расчеты!BR$1)</f>
        <v>36</v>
      </c>
      <c r="BS44" s="394">
        <f xml:space="preserve"> SUMIFS('База практик'!$AE$6:$AE$424,'База практик'!$G$6:$G$424,Расчеты!BS$1)</f>
        <v>618.46273250999991</v>
      </c>
      <c r="BT44" s="394">
        <f xml:space="preserve"> SUMIFS('База практик'!$AE$6:$AE$424,'База практик'!$G$6:$G$424,Расчеты!BT$1)</f>
        <v>241.21125507000002</v>
      </c>
      <c r="BU44" s="394">
        <f xml:space="preserve"> SUMIFS('База практик'!$AE$6:$AE$424,'База практик'!$G$6:$G$424,Расчеты!BU$1)</f>
        <v>30.639700000000001</v>
      </c>
      <c r="BV44" s="394">
        <f xml:space="preserve"> SUMIFS('База практик'!$AE$6:$AE$424,'База практик'!$G$6:$G$424,Расчеты!BV$1)</f>
        <v>485.67099999999994</v>
      </c>
      <c r="BW44" s="394">
        <f xml:space="preserve"> SUMIFS('База практик'!$AE$6:$AE$424,'База практик'!$G$6:$G$424,Расчеты!BW$1)</f>
        <v>238.43693905000001</v>
      </c>
      <c r="BX44" s="394">
        <f xml:space="preserve"> SUMIFS('База практик'!$AE$6:$AE$424,'База практик'!$G$6:$G$424,Расчеты!BX$1)</f>
        <v>500.0069499999999</v>
      </c>
      <c r="BY44" s="394">
        <f xml:space="preserve"> SUMIFS('База практик'!$AE$6:$AE$424,'База практик'!$G$6:$G$424,Расчеты!BY$1)</f>
        <v>208.61247595</v>
      </c>
      <c r="BZ44" s="394">
        <f xml:space="preserve"> SUMIFS('База практик'!$AE$6:$AE$424,'База практик'!$G$6:$G$424,Расчеты!BZ$1)</f>
        <v>1146.6309999999999</v>
      </c>
      <c r="CA44" s="394">
        <f xml:space="preserve"> SUMIFS('База практик'!$AE$6:$AE$424,'База практик'!$G$6:$G$424,Расчеты!CA$1)</f>
        <v>752.33</v>
      </c>
      <c r="CB44" s="394">
        <f xml:space="preserve"> SUMIFS('База практик'!$AE$6:$AE$424,'База практик'!$G$6:$G$424,Расчеты!CB$1)</f>
        <v>460.29999999999995</v>
      </c>
      <c r="CC44" s="394">
        <f xml:space="preserve"> SUMIFS('База практик'!$AE$6:$AE$424,'База практик'!$G$6:$G$424,Расчеты!CC$1)</f>
        <v>2086.4389685900001</v>
      </c>
      <c r="CD44" s="394">
        <f xml:space="preserve"> SUMIFS('База практик'!$AE$6:$AE$424,'База практик'!$G$6:$G$424,Расчеты!CD$1)</f>
        <v>75</v>
      </c>
      <c r="CE44" s="394">
        <f xml:space="preserve"> SUMIFS('База практик'!$AE$6:$AE$424,'База практик'!$G$6:$G$424,Расчеты!CE$1)</f>
        <v>0</v>
      </c>
      <c r="CF44" s="394">
        <f xml:space="preserve"> SUMIFS('База практик'!$AE$6:$AE$424,'База практик'!$G$6:$G$424,Расчеты!CF$1)</f>
        <v>5.0650000000000004</v>
      </c>
      <c r="CG44" s="394">
        <f xml:space="preserve"> SUMIFS('База практик'!$AE$6:$AE$424,'База практик'!$G$6:$G$424,Расчеты!CG$1)</f>
        <v>760.69899999999996</v>
      </c>
      <c r="CH44" s="394">
        <f xml:space="preserve"> SUMIFS('База практик'!$AE$6:$AE$424,'База практик'!$G$6:$G$424,Расчеты!CH$1)</f>
        <v>867.17699999999991</v>
      </c>
      <c r="CI44" s="394">
        <f xml:space="preserve"> SUMIFS('База практик'!$AE$6:$AE$424,'База практик'!$G$6:$G$424,Расчеты!CI$1)</f>
        <v>1612.6279999999999</v>
      </c>
      <c r="CJ44" s="394">
        <f xml:space="preserve"> SUMIFS('База практик'!$AE$6:$AE$424,'База практик'!$G$6:$G$424,Расчеты!CJ$1)</f>
        <v>296.20000000000005</v>
      </c>
      <c r="CK44" s="394">
        <f xml:space="preserve"> SUMIFS('База практик'!$AE$6:$AE$424,'База практик'!$G$6:$G$424,Расчеты!CK$1)</f>
        <v>52.827190659999999</v>
      </c>
      <c r="CL44" s="394">
        <f xml:space="preserve"> SUMIFS('База практик'!$AE$6:$AE$424,'База практик'!$G$6:$G$424,Расчеты!CL$1)</f>
        <v>545</v>
      </c>
      <c r="CM44" s="394">
        <f xml:space="preserve"> SUMIFS('База практик'!$AE$6:$AE$424,'База практик'!$G$6:$G$424,Расчеты!CM$1)</f>
        <v>28.3</v>
      </c>
      <c r="CN44" s="394">
        <f xml:space="preserve"> SUMIFS('База практик'!$AE$6:$AE$424,'База практик'!$G$6:$G$424,Расчеты!CN$1)</f>
        <v>620.95000000000005</v>
      </c>
      <c r="CO44" s="394">
        <f xml:space="preserve"> SUMIFS('База практик'!$AE$6:$AE$424,'База практик'!$G$6:$G$424,Расчеты!CO$1)</f>
        <v>330.83899999999994</v>
      </c>
      <c r="CP44" s="394">
        <f xml:space="preserve"> SUMIFS('База практик'!$AE$6:$AE$424,'База практик'!$G$6:$G$424,Расчеты!CP$1)</f>
        <v>1546.4037299999998</v>
      </c>
      <c r="CQ44" s="394">
        <f xml:space="preserve"> SUMIFS('База практик'!$AE$6:$AE$424,'База практик'!$G$6:$G$424,Расчеты!CQ$1)</f>
        <v>638.21465699999987</v>
      </c>
      <c r="CR44" s="394">
        <f xml:space="preserve"> SUMIFS('База практик'!$AE$6:$AE$424,'База практик'!$G$6:$G$424,Расчеты!CR$1)</f>
        <v>0</v>
      </c>
      <c r="CS44" s="394">
        <f xml:space="preserve"> SUMIFS('База практик'!$AE$6:$AE$424,'База практик'!$G$6:$G$424,Расчеты!CS$1)</f>
        <v>2336.0526531789992</v>
      </c>
      <c r="CT44" s="394">
        <f xml:space="preserve"> SUMIFS('База практик'!$AE$6:$AE$424,'База практик'!$G$6:$G$424,Расчеты!CT$1)</f>
        <v>968.25813561000007</v>
      </c>
      <c r="CU44" s="394">
        <f xml:space="preserve"> SUMIFS('База практик'!$AE$6:$AE$424,'База практик'!$G$6:$G$424,Расчеты!CU$1)</f>
        <v>29.417999999999999</v>
      </c>
      <c r="CV44" s="394">
        <f xml:space="preserve"> SUMIFS('База практик'!$AE$6:$AE$424,'База практик'!$G$6:$G$424,Расчеты!CV$1)</f>
        <v>813.1377</v>
      </c>
      <c r="CW44" s="394">
        <f xml:space="preserve"> SUMIFS('База практик'!$AE$6:$AE$424,'База практик'!$G$6:$G$424,Расчеты!CW$1)</f>
        <v>65.34</v>
      </c>
      <c r="CX44" s="394">
        <f xml:space="preserve"> SUMIFS('База практик'!$AE$6:$AE$424,'База практик'!$G$6:$G$424,Расчеты!CX$1)</f>
        <v>377.98952799999995</v>
      </c>
      <c r="CY44" s="394">
        <f xml:space="preserve"> SUMIFS('База практик'!$AE$6:$AE$424,'База практик'!$G$6:$G$424,Расчеты!CY$1)</f>
        <v>897.2</v>
      </c>
    </row>
    <row r="45" spans="1:103" ht="105" x14ac:dyDescent="0.15">
      <c r="A45" s="21"/>
      <c r="B45" s="21"/>
      <c r="C45" s="1233"/>
      <c r="D45" s="1226"/>
      <c r="E45" s="1229" t="s">
        <v>8441</v>
      </c>
      <c r="F45" s="1229">
        <v>26</v>
      </c>
      <c r="G45" s="1234" t="s">
        <v>8526</v>
      </c>
      <c r="H45" s="1204" t="s">
        <v>8963</v>
      </c>
      <c r="I45" s="1235" t="s">
        <v>8525</v>
      </c>
      <c r="J45" s="1236" t="s">
        <v>8448</v>
      </c>
      <c r="K45" s="1229"/>
      <c r="L45" s="1229"/>
      <c r="M45" s="1229" t="s">
        <v>457</v>
      </c>
      <c r="N45" s="1229" t="s">
        <v>3943</v>
      </c>
      <c r="O45" s="1229">
        <v>18568.369938039999</v>
      </c>
      <c r="P45" s="1237">
        <v>23130.056435779999</v>
      </c>
      <c r="Q45" s="1134">
        <v>29717.80639505</v>
      </c>
      <c r="R45" s="1232">
        <f>SUM(S45:CY45)</f>
        <v>36816.763287646791</v>
      </c>
      <c r="S45" s="394">
        <f>SUMIFS('База практик'!$AE$6:$AE$424,'База практик'!$F$6:$F$424, "суб", 'База практик'!$G$6:$G$424,Расчеты!S$1)</f>
        <v>25.645</v>
      </c>
      <c r="T45" s="394">
        <f>SUMIFS('База практик'!$AE$6:$AE$424,'База практик'!$F$6:$F$424, "суб", 'База практик'!$G$6:$G$424,Расчеты!T$1)</f>
        <v>75.746648409999992</v>
      </c>
      <c r="U45" s="394">
        <f>SUMIFS('База практик'!$AE$6:$AE$424,'База практик'!$F$6:$F$424, "суб", 'База практик'!$G$6:$G$424,Расчеты!U$1)</f>
        <v>423.36863426000002</v>
      </c>
      <c r="V45" s="394">
        <f>SUMIFS('База практик'!$AE$6:$AE$424,'База практик'!$F$6:$F$424, "суб", 'База практик'!$G$6:$G$424,Расчеты!V$1)</f>
        <v>427.64699999999999</v>
      </c>
      <c r="W45" s="394">
        <f>SUMIFS('База практик'!$AE$6:$AE$424,'База практик'!$F$6:$F$424, "суб", 'База практик'!$G$6:$G$424,Расчеты!W$1)</f>
        <v>54.7</v>
      </c>
      <c r="X45" s="394">
        <f>SUMIFS('База практик'!$AE$6:$AE$424,'База практик'!$F$6:$F$424, "суб", 'База практик'!$G$6:$G$424,Расчеты!X$1)</f>
        <v>0</v>
      </c>
      <c r="Y45" s="394">
        <f>SUMIFS('База практик'!$AE$6:$AE$424,'База практик'!$F$6:$F$424, "суб", 'База практик'!$G$6:$G$424,Расчеты!Y$1)</f>
        <v>1585.70984</v>
      </c>
      <c r="Z45" s="394">
        <f>SUMIFS('База практик'!$AE$6:$AE$424,'База практик'!$F$6:$F$424, "суб", 'База практик'!$G$6:$G$424,Расчеты!Z$1)</f>
        <v>1075.6126999999999</v>
      </c>
      <c r="AA45" s="394">
        <f>SUMIFS('База практик'!$AE$6:$AE$424,'База практик'!$F$6:$F$424, "суб", 'База практик'!$G$6:$G$424,Расчеты!AA$1)</f>
        <v>172.70000000000002</v>
      </c>
      <c r="AB45" s="394">
        <f>SUMIFS('База практик'!$AE$6:$AE$424,'База практик'!$F$6:$F$424, "суб", 'База практик'!$G$6:$G$424,Расчеты!AB$1)</f>
        <v>60</v>
      </c>
      <c r="AC45" s="394">
        <f>SUMIFS('База практик'!$AE$6:$AE$424,'База практик'!$F$6:$F$424, "суб", 'База практик'!$G$6:$G$424,Расчеты!AC$1)</f>
        <v>842.84192499999995</v>
      </c>
      <c r="AD45" s="394">
        <f>SUMIFS('База практик'!$AE$6:$AE$424,'База практик'!$F$6:$F$424, "суб", 'База практик'!$G$6:$G$424,Расчеты!AD$1)</f>
        <v>232.00000000000003</v>
      </c>
      <c r="AE45" s="394">
        <f>SUMIFS('База практик'!$AE$6:$AE$424,'База практик'!$F$6:$F$424, "суб", 'База практик'!$G$6:$G$424,Расчеты!AE$1)</f>
        <v>416.90199999999999</v>
      </c>
      <c r="AF45" s="394">
        <f>SUMIFS('База практик'!$AE$6:$AE$424,'База практик'!$F$6:$F$424, "суб", 'База практик'!$G$6:$G$424,Расчеты!AF$1)</f>
        <v>713.80700000000002</v>
      </c>
      <c r="AG45" s="394">
        <f>SUMIFS('База практик'!$AE$6:$AE$424,'База практик'!$F$6:$F$424, "суб", 'База практик'!$G$6:$G$424,Расчеты!AG$1)</f>
        <v>0</v>
      </c>
      <c r="AH45" s="394">
        <f>SUMIFS('База практик'!$AE$6:$AE$424,'База практик'!$F$6:$F$424, "суб", 'База практик'!$G$6:$G$424,Расчеты!AH$1)</f>
        <v>0</v>
      </c>
      <c r="AI45" s="394">
        <f>SUMIFS('База практик'!$AE$6:$AE$424,'База практик'!$F$6:$F$424, "суб", 'База практик'!$G$6:$G$424,Расчеты!AI$1)</f>
        <v>647.51869499999998</v>
      </c>
      <c r="AJ45" s="394">
        <f>SUMIFS('База практик'!$AE$6:$AE$424,'База практик'!$F$6:$F$424, "суб", 'База практик'!$G$6:$G$424,Расчеты!AJ$1)</f>
        <v>82.477336779999987</v>
      </c>
      <c r="AK45" s="394">
        <f>SUMIFS('База практик'!$AE$6:$AE$424,'База практик'!$F$6:$F$424, "суб", 'База практик'!$G$6:$G$424,Расчеты!AK$1)</f>
        <v>0</v>
      </c>
      <c r="AL45" s="394">
        <f>SUMIFS('База практик'!$AE$6:$AE$424,'База практик'!$F$6:$F$424, "суб", 'База практик'!$G$6:$G$424,Расчеты!AL$1)</f>
        <v>617.4</v>
      </c>
      <c r="AM45" s="394">
        <f>SUMIFS('База практик'!$AE$6:$AE$424,'База практик'!$F$6:$F$424, "суб", 'База практик'!$G$6:$G$424,Расчеты!AM$1)</f>
        <v>0</v>
      </c>
      <c r="AN45" s="394">
        <f>SUMIFS('База практик'!$AE$6:$AE$424,'База практик'!$F$6:$F$424, "суб", 'База практик'!$G$6:$G$424,Расчеты!AN$1)</f>
        <v>1103.8635013099999</v>
      </c>
      <c r="AO45" s="394">
        <f>SUMIFS('База практик'!$AE$6:$AE$424,'База практик'!$F$6:$F$424, "суб", 'База практик'!$G$6:$G$424,Расчеты!AO$1)</f>
        <v>35.437573</v>
      </c>
      <c r="AP45" s="394">
        <f>SUMIFS('База практик'!$AE$6:$AE$424,'База практик'!$F$6:$F$424, "суб", 'База практик'!$G$6:$G$424,Расчеты!AP$1)</f>
        <v>188.3</v>
      </c>
      <c r="AQ45" s="394">
        <f>SUMIFS('База практик'!$AE$6:$AE$424,'База практик'!$F$6:$F$424, "суб", 'База практик'!$G$6:$G$424,Расчеты!AQ$1)</f>
        <v>0</v>
      </c>
      <c r="AR45" s="394">
        <f>SUMIFS('База практик'!$AE$6:$AE$424,'База практик'!$F$6:$F$424, "суб", 'База практик'!$G$6:$G$424,Расчеты!AR$1)</f>
        <v>0</v>
      </c>
      <c r="AS45" s="394">
        <f>SUMIFS('База практик'!$AE$6:$AE$424,'База практик'!$F$6:$F$424, "суб", 'База практик'!$G$6:$G$424,Расчеты!AS$1)</f>
        <v>479.96399999999994</v>
      </c>
      <c r="AT45" s="394">
        <f>SUMIFS('База практик'!$AE$6:$AE$424,'База практик'!$F$6:$F$424, "суб", 'База практик'!$G$6:$G$424,Расчеты!AT$1)</f>
        <v>182.3</v>
      </c>
      <c r="AU45" s="394">
        <f>SUMIFS('База практик'!$AE$6:$AE$424,'База практик'!$F$6:$F$424, "суб", 'База практик'!$G$6:$G$424,Расчеты!AU$1)</f>
        <v>251.202</v>
      </c>
      <c r="AV45" s="394">
        <f>SUMIFS('База практик'!$AE$6:$AE$424,'База практик'!$F$6:$F$424, "суб", 'База практик'!$G$6:$G$424,Расчеты!AV$1)</f>
        <v>313.8</v>
      </c>
      <c r="AW45" s="394">
        <f>SUMIFS('База практик'!$AE$6:$AE$424,'База практик'!$F$6:$F$424, "суб", 'База практик'!$G$6:$G$424,Расчеты!AW$1)</f>
        <v>765.58200000000011</v>
      </c>
      <c r="AX45" s="394">
        <f>SUMIFS('База практик'!$AE$6:$AE$424,'База практик'!$F$6:$F$424, "суб", 'База практик'!$G$6:$G$424,Расчеты!AX$1)</f>
        <v>239.73500000000001</v>
      </c>
      <c r="AY45" s="394">
        <f>SUMIFS('База практик'!$AE$6:$AE$424,'База практик'!$F$6:$F$424, "суб", 'База практик'!$G$6:$G$424,Расчеты!AY$1)</f>
        <v>213.8</v>
      </c>
      <c r="AZ45" s="394">
        <f>SUMIFS('База практик'!$AE$6:$AE$424,'База практик'!$F$6:$F$424, "суб", 'База практик'!$G$6:$G$424,Расчеты!AZ$1)</f>
        <v>0</v>
      </c>
      <c r="BA45" s="394">
        <f>SUMIFS('База практик'!$AE$6:$AE$424,'База практик'!$F$6:$F$424, "суб", 'База практик'!$G$6:$G$424,Расчеты!BA$1)</f>
        <v>442.52500000000009</v>
      </c>
      <c r="BB45" s="394">
        <f>SUMIFS('База практик'!$AE$6:$AE$424,'База практик'!$F$6:$F$424, "суб", 'База практик'!$G$6:$G$424,Расчеты!BB$1)</f>
        <v>56.400000000000006</v>
      </c>
      <c r="BC45" s="394">
        <f>SUMIFS('База практик'!$AE$6:$AE$424,'База практик'!$F$6:$F$424, "суб", 'База практик'!$G$6:$G$424,Расчеты!BC$1)</f>
        <v>577.86900000000003</v>
      </c>
      <c r="BD45" s="394">
        <f>SUMIFS('База практик'!$AE$6:$AE$424,'База практик'!$F$6:$F$424, "суб", 'База практик'!$G$6:$G$424,Расчеты!BD$1)</f>
        <v>66.032770319999997</v>
      </c>
      <c r="BE45" s="394">
        <f>SUMIFS('База практик'!$AE$6:$AE$424,'База практик'!$F$6:$F$424, "суб", 'База практик'!$G$6:$G$424,Расчеты!BE$1)</f>
        <v>0</v>
      </c>
      <c r="BF45" s="394">
        <f>SUMIFS('База практик'!$AE$6:$AE$424,'База практик'!$F$6:$F$424, "суб", 'База практик'!$G$6:$G$424,Расчеты!BF$1)</f>
        <v>85.194147090000001</v>
      </c>
      <c r="BG45" s="394">
        <f>SUMIFS('База практик'!$AE$6:$AE$424,'База практик'!$F$6:$F$424, "суб", 'База практик'!$G$6:$G$424,Расчеты!BG$1)</f>
        <v>450.31099999999998</v>
      </c>
      <c r="BH45" s="394">
        <f>SUMIFS('База практик'!$AE$6:$AE$424,'База практик'!$F$6:$F$424, "суб", 'База практик'!$G$6:$G$424,Расчеты!BH$1)</f>
        <v>0</v>
      </c>
      <c r="BI45" s="394">
        <f>SUMIFS('База практик'!$AE$6:$AE$424,'База практик'!$F$6:$F$424, "суб", 'База практик'!$G$6:$G$424,Расчеты!BI$1)</f>
        <v>916.9941</v>
      </c>
      <c r="BJ45" s="394">
        <f>SUMIFS('База практик'!$AE$6:$AE$424,'База практик'!$F$6:$F$424, "суб", 'База практик'!$G$6:$G$424,Расчеты!BJ$1)</f>
        <v>0</v>
      </c>
      <c r="BK45" s="394">
        <f>SUMIFS('База практик'!$AE$6:$AE$424,'База практик'!$F$6:$F$424, "суб", 'База практик'!$G$6:$G$424,Расчеты!BK$1)</f>
        <v>105.61000000000001</v>
      </c>
      <c r="BL45" s="394">
        <f>SUMIFS('База практик'!$AE$6:$AE$424,'База практик'!$F$6:$F$424, "суб", 'База практик'!$G$6:$G$424,Расчеты!BL$1)</f>
        <v>1166.0250000000001</v>
      </c>
      <c r="BM45" s="394">
        <f>SUMIFS('База практик'!$AE$6:$AE$424,'База практик'!$F$6:$F$424, "суб", 'База практик'!$G$6:$G$424,Расчеты!BM$1)</f>
        <v>563.42802700000004</v>
      </c>
      <c r="BN45" s="394">
        <f>SUMIFS('База практик'!$AE$6:$AE$424,'База практик'!$F$6:$F$424, "суб", 'База практик'!$G$6:$G$424,Расчеты!BN$1)</f>
        <v>187.89999999999998</v>
      </c>
      <c r="BO45" s="394">
        <f>SUMIFS('База практик'!$AE$6:$AE$424,'База практик'!$F$6:$F$424, "суб", 'База практик'!$G$6:$G$424,Расчеты!BO$1)</f>
        <v>1367.7320238068044</v>
      </c>
      <c r="BP45" s="394">
        <f>SUMIFS('База практик'!$AE$6:$AE$424,'База практик'!$F$6:$F$424, "суб", 'База практик'!$G$6:$G$424,Расчеты!BP$1)</f>
        <v>167.768</v>
      </c>
      <c r="BQ45" s="394">
        <f>SUMIFS('База практик'!$AE$6:$AE$424,'База практик'!$F$6:$F$424, "суб", 'База практик'!$G$6:$G$424,Расчеты!BQ$1)</f>
        <v>797.10750000000007</v>
      </c>
      <c r="BR45" s="394">
        <f>SUMIFS('База практик'!$AE$6:$AE$424,'База практик'!$F$6:$F$424, "суб", 'База практик'!$G$6:$G$424,Расчеты!BR$1)</f>
        <v>0</v>
      </c>
      <c r="BS45" s="394">
        <f>SUMIFS('База практик'!$AE$6:$AE$424,'База практик'!$F$6:$F$424, "суб", 'База практик'!$G$6:$G$424,Расчеты!BS$1)</f>
        <v>586.97273251000001</v>
      </c>
      <c r="BT45" s="394">
        <f>SUMIFS('База практик'!$AE$6:$AE$424,'База практик'!$F$6:$F$424, "суб", 'База практик'!$G$6:$G$424,Расчеты!BT$1)</f>
        <v>220.69125507000001</v>
      </c>
      <c r="BU45" s="394">
        <f>SUMIFS('База практик'!$AE$6:$AE$424,'База практик'!$F$6:$F$424, "суб", 'База практик'!$G$6:$G$424,Расчеты!BU$1)</f>
        <v>30.639700000000001</v>
      </c>
      <c r="BV45" s="394">
        <f>SUMIFS('База практик'!$AE$6:$AE$424,'База практик'!$F$6:$F$424, "суб", 'База практик'!$G$6:$G$424,Расчеты!BV$1)</f>
        <v>330.9</v>
      </c>
      <c r="BW45" s="394">
        <f>SUMIFS('База практик'!$AE$6:$AE$424,'База практик'!$F$6:$F$424, "суб", 'База практик'!$G$6:$G$424,Расчеты!BW$1)</f>
        <v>238.43693905000001</v>
      </c>
      <c r="BX45" s="394">
        <f>SUMIFS('База практик'!$AE$6:$AE$424,'База практик'!$F$6:$F$424, "суб", 'База практик'!$G$6:$G$424,Расчеты!BX$1)</f>
        <v>433.25194999999997</v>
      </c>
      <c r="BY45" s="394">
        <f>SUMIFS('База практик'!$AE$6:$AE$424,'База практик'!$F$6:$F$424, "суб", 'База практик'!$G$6:$G$424,Расчеты!BY$1)</f>
        <v>208.61247595</v>
      </c>
      <c r="BZ45" s="394">
        <f>SUMIFS('База практик'!$AE$6:$AE$424,'База практик'!$F$6:$F$424, "суб", 'База практик'!$G$6:$G$424,Расчеты!BZ$1)</f>
        <v>1146.6309999999999</v>
      </c>
      <c r="CA45" s="394">
        <f>SUMIFS('База практик'!$AE$6:$AE$424,'База практик'!$F$6:$F$424, "суб", 'База практик'!$G$6:$G$424,Расчеты!CA$1)</f>
        <v>752.33</v>
      </c>
      <c r="CB45" s="394">
        <f>SUMIFS('База практик'!$AE$6:$AE$424,'База практик'!$F$6:$F$424, "суб", 'База практик'!$G$6:$G$424,Расчеты!CB$1)</f>
        <v>460.29999999999995</v>
      </c>
      <c r="CC45" s="394">
        <f>SUMIFS('База практик'!$AE$6:$AE$424,'База практик'!$F$6:$F$424, "суб", 'База практик'!$G$6:$G$424,Расчеты!CC$1)</f>
        <v>2059.40096859</v>
      </c>
      <c r="CD45" s="394">
        <f>SUMIFS('База практик'!$AE$6:$AE$424,'База практик'!$F$6:$F$424, "суб", 'База практик'!$G$6:$G$424,Расчеты!CD$1)</f>
        <v>75</v>
      </c>
      <c r="CE45" s="394">
        <f>SUMIFS('База практик'!$AE$6:$AE$424,'База практик'!$F$6:$F$424, "суб", 'База практик'!$G$6:$G$424,Расчеты!CE$1)</f>
        <v>0</v>
      </c>
      <c r="CF45" s="394">
        <f>SUMIFS('База практик'!$AE$6:$AE$424,'База практик'!$F$6:$F$424, "суб", 'База практик'!$G$6:$G$424,Расчеты!CF$1)</f>
        <v>5.0650000000000004</v>
      </c>
      <c r="CG45" s="394">
        <f>SUMIFS('База практик'!$AE$6:$AE$424,'База практик'!$F$6:$F$424, "суб", 'База практик'!$G$6:$G$424,Расчеты!CG$1)</f>
        <v>701.69700000000012</v>
      </c>
      <c r="CH45" s="394">
        <f>SUMIFS('База практик'!$AE$6:$AE$424,'База практик'!$F$6:$F$424, "суб", 'База практик'!$G$6:$G$424,Расчеты!CH$1)</f>
        <v>867.17699999999991</v>
      </c>
      <c r="CI45" s="394">
        <f>SUMIFS('База практик'!$AE$6:$AE$424,'База практик'!$F$6:$F$424, "суб", 'База практик'!$G$6:$G$424,Расчеты!CI$1)</f>
        <v>1612.6279999999999</v>
      </c>
      <c r="CJ45" s="394">
        <f>SUMIFS('База практик'!$AE$6:$AE$424,'База практик'!$F$6:$F$424, "суб", 'База практик'!$G$6:$G$424,Расчеты!CJ$1)</f>
        <v>296.20000000000005</v>
      </c>
      <c r="CK45" s="394">
        <f>SUMIFS('База практик'!$AE$6:$AE$424,'База практик'!$F$6:$F$424, "суб", 'База практик'!$G$6:$G$424,Расчеты!CK$1)</f>
        <v>52.827190659999999</v>
      </c>
      <c r="CL45" s="394">
        <f>SUMIFS('База практик'!$AE$6:$AE$424,'База практик'!$F$6:$F$424, "суб", 'База практик'!$G$6:$G$424,Расчеты!CL$1)</f>
        <v>545</v>
      </c>
      <c r="CM45" s="394">
        <f>SUMIFS('База практик'!$AE$6:$AE$424,'База практик'!$F$6:$F$424, "суб", 'База практик'!$G$6:$G$424,Расчеты!CM$1)</f>
        <v>28.2</v>
      </c>
      <c r="CN45" s="394">
        <f>SUMIFS('База практик'!$AE$6:$AE$424,'База практик'!$F$6:$F$424, "суб", 'База практик'!$G$6:$G$424,Расчеты!CN$1)</f>
        <v>584.57100000000003</v>
      </c>
      <c r="CO45" s="394">
        <f>SUMIFS('База практик'!$AE$6:$AE$424,'База практик'!$F$6:$F$424, "суб", 'База практик'!$G$6:$G$424,Расчеты!CO$1)</f>
        <v>298.80200000000002</v>
      </c>
      <c r="CP45" s="394">
        <f>SUMIFS('База практик'!$AE$6:$AE$424,'База практик'!$F$6:$F$424, "суб", 'База практик'!$G$6:$G$424,Расчеты!CP$1)</f>
        <v>1494.3527299999998</v>
      </c>
      <c r="CQ45" s="394">
        <f>SUMIFS('База практик'!$AE$6:$AE$424,'База практик'!$F$6:$F$424, "суб", 'База практик'!$G$6:$G$424,Расчеты!CQ$1)</f>
        <v>626.11799999999994</v>
      </c>
      <c r="CR45" s="394">
        <f>SUMIFS('База практик'!$AE$6:$AE$424,'База практик'!$F$6:$F$424, "суб", 'База практик'!$G$6:$G$424,Расчеты!CR$1)</f>
        <v>0</v>
      </c>
      <c r="CS45" s="394">
        <f>SUMIFS('База практик'!$AE$6:$AE$424,'База практик'!$F$6:$F$424, "суб", 'База практик'!$G$6:$G$424,Расчеты!CS$1)</f>
        <v>2219.4430882299998</v>
      </c>
      <c r="CT45" s="394">
        <f>SUMIFS('База практик'!$AE$6:$AE$424,'База практик'!$F$6:$F$424, "суб", 'База практик'!$G$6:$G$424,Расчеты!CT$1)</f>
        <v>961.27813561000005</v>
      </c>
      <c r="CU45" s="394">
        <f>SUMIFS('База практик'!$AE$6:$AE$424,'База практик'!$F$6:$F$424, "суб", 'База практик'!$G$6:$G$424,Расчеты!CU$1)</f>
        <v>29.417999999999999</v>
      </c>
      <c r="CV45" s="394">
        <f>SUMIFS('База практик'!$AE$6:$AE$424,'База практик'!$F$6:$F$424, "суб", 'База практик'!$G$6:$G$424,Расчеты!CV$1)</f>
        <v>809.32169999999996</v>
      </c>
      <c r="CW45" s="394">
        <f>SUMIFS('База практик'!$AE$6:$AE$424,'База практик'!$F$6:$F$424, "суб", 'База практик'!$G$6:$G$424,Расчеты!CW$1)</f>
        <v>65.34</v>
      </c>
      <c r="CX45" s="394">
        <f>SUMIFS('База практик'!$AE$6:$AE$424,'База практик'!$F$6:$F$424, "суб", 'База практик'!$G$6:$G$424,Расчеты!CX$1)</f>
        <v>0</v>
      </c>
      <c r="CY45" s="394">
        <f>SUMIFS('База практик'!$AE$6:$AE$424,'База практик'!$F$6:$F$424, "суб", 'База практик'!$G$6:$G$424,Расчеты!CY$1)</f>
        <v>897.2</v>
      </c>
    </row>
    <row r="46" spans="1:103" s="1187" customFormat="1" ht="80" customHeight="1" x14ac:dyDescent="0.15">
      <c r="C46" s="1233"/>
      <c r="D46" s="1226"/>
      <c r="E46" s="1229" t="s">
        <v>8441</v>
      </c>
      <c r="F46" s="1229">
        <v>27</v>
      </c>
      <c r="G46" s="1234" t="s">
        <v>8527</v>
      </c>
      <c r="H46" s="1204" t="s">
        <v>8964</v>
      </c>
      <c r="I46" s="1235" t="s">
        <v>8525</v>
      </c>
      <c r="J46" s="1236" t="s">
        <v>8448</v>
      </c>
      <c r="K46" s="1229"/>
      <c r="L46" s="1229"/>
      <c r="M46" s="1229"/>
      <c r="N46" s="1229" t="s">
        <v>3943</v>
      </c>
      <c r="O46" s="1229">
        <v>745.92569999999989</v>
      </c>
      <c r="P46" s="1238">
        <v>934.12980049000009</v>
      </c>
      <c r="Q46" s="1134">
        <v>2090.6704323600002</v>
      </c>
      <c r="R46" s="1232">
        <f>SUM(S46:CY46)</f>
        <v>2642.3873689489997</v>
      </c>
      <c r="S46" s="394">
        <f>SUMIFS('База практик'!$AE$6:$AE$424,'База практик'!$F$6:$F$424, "мун", 'База практик'!$G$6:$G$424,Расчеты!S$1)</f>
        <v>0</v>
      </c>
      <c r="T46" s="394">
        <f>SUMIFS('База практик'!$AE$6:$AE$424,'База практик'!$F$6:$F$424, "мун", 'База практик'!$G$6:$G$424,Расчеты!T$1)</f>
        <v>0</v>
      </c>
      <c r="U46" s="394">
        <f>SUMIFS('База практик'!$AE$6:$AE$424,'База практик'!$F$6:$F$424, "мун", 'База практик'!$G$6:$G$424,Расчеты!U$1)</f>
        <v>0</v>
      </c>
      <c r="V46" s="394">
        <f>SUMIFS('База практик'!$AE$6:$AE$424,'База практик'!$F$6:$F$424, "мун", 'База практик'!$G$6:$G$424,Расчеты!V$1)</f>
        <v>0</v>
      </c>
      <c r="W46" s="394">
        <f>SUMIFS('База практик'!$AE$6:$AE$424,'База практик'!$F$6:$F$424, "мун", 'База практик'!$G$6:$G$424,Расчеты!W$1)</f>
        <v>4.37</v>
      </c>
      <c r="X46" s="394">
        <f>SUMIFS('База практик'!$AE$6:$AE$424,'База практик'!$F$6:$F$424, "мун", 'База практик'!$G$6:$G$424,Расчеты!X$1)</f>
        <v>0.14000000000000001</v>
      </c>
      <c r="Y46" s="394">
        <f>SUMIFS('База практик'!$AE$6:$AE$424,'База практик'!$F$6:$F$424, "мун", 'База практик'!$G$6:$G$424,Расчеты!Y$1)</f>
        <v>4.2592369999999997</v>
      </c>
      <c r="Z46" s="394">
        <f>SUMIFS('База практик'!$AE$6:$AE$424,'База практик'!$F$6:$F$424, "мун", 'База практик'!$G$6:$G$424,Расчеты!Z$1)</f>
        <v>31.011999999999997</v>
      </c>
      <c r="AA46" s="394">
        <f>SUMIFS('База практик'!$AE$6:$AE$424,'База практик'!$F$6:$F$424, "мун", 'База практик'!$G$6:$G$424,Расчеты!AA$1)</f>
        <v>0</v>
      </c>
      <c r="AB46" s="394">
        <f>SUMIFS('База практик'!$AE$6:$AE$424,'База практик'!$F$6:$F$424, "мун", 'База практик'!$G$6:$G$424,Расчеты!AB$1)</f>
        <v>0</v>
      </c>
      <c r="AC46" s="394">
        <f>SUMIFS('База практик'!$AE$6:$AE$424,'База практик'!$F$6:$F$424, "мун", 'База практик'!$G$6:$G$424,Расчеты!AC$1)</f>
        <v>13.638000000000002</v>
      </c>
      <c r="AD46" s="394">
        <f>SUMIFS('База практик'!$AE$6:$AE$424,'База практик'!$F$6:$F$424, "мун", 'База практик'!$G$6:$G$424,Расчеты!AD$1)</f>
        <v>0</v>
      </c>
      <c r="AE46" s="394">
        <f>SUMIFS('База практик'!$AE$6:$AE$424,'База практик'!$F$6:$F$424, "мун", 'База практик'!$G$6:$G$424,Расчеты!AE$1)</f>
        <v>76.894000000000005</v>
      </c>
      <c r="AF46" s="394">
        <f>SUMIFS('База практик'!$AE$6:$AE$424,'База практик'!$F$6:$F$424, "мун", 'База практик'!$G$6:$G$424,Расчеты!AF$1)</f>
        <v>0</v>
      </c>
      <c r="AG46" s="394">
        <f>SUMIFS('База практик'!$AE$6:$AE$424,'База практик'!$F$6:$F$424, "мун", 'База практик'!$G$6:$G$424,Расчеты!AG$1)</f>
        <v>0</v>
      </c>
      <c r="AH46" s="394">
        <f>SUMIFS('База практик'!$AE$6:$AE$424,'База практик'!$F$6:$F$424, "мун", 'База практик'!$G$6:$G$424,Расчеты!AH$1)</f>
        <v>0</v>
      </c>
      <c r="AI46" s="394">
        <f>SUMIFS('База практик'!$AE$6:$AE$424,'База практик'!$F$6:$F$424, "мун", 'База практик'!$G$6:$G$424,Расчеты!AI$1)</f>
        <v>0</v>
      </c>
      <c r="AJ46" s="394">
        <f>SUMIFS('База практик'!$AE$6:$AE$424,'База практик'!$F$6:$F$424, "мун", 'База практик'!$G$6:$G$424,Расчеты!AJ$1)</f>
        <v>2.7690000000000001</v>
      </c>
      <c r="AK46" s="394">
        <f>SUMIFS('База практик'!$AE$6:$AE$424,'База практик'!$F$6:$F$424, "мун", 'База практик'!$G$6:$G$424,Расчеты!AK$1)</f>
        <v>0</v>
      </c>
      <c r="AL46" s="394">
        <f>SUMIFS('База практик'!$AE$6:$AE$424,'База практик'!$F$6:$F$424, "мун", 'База практик'!$G$6:$G$424,Расчеты!AL$1)</f>
        <v>1.2</v>
      </c>
      <c r="AM46" s="394">
        <f>SUMIFS('База практик'!$AE$6:$AE$424,'База практик'!$F$6:$F$424, "мун", 'База практик'!$G$6:$G$424,Расчеты!AM$1)</f>
        <v>0</v>
      </c>
      <c r="AN46" s="394">
        <f>SUMIFS('База практик'!$AE$6:$AE$424,'База практик'!$F$6:$F$424, "мун", 'База практик'!$G$6:$G$424,Расчеты!AN$1)</f>
        <v>17.903000000000002</v>
      </c>
      <c r="AO46" s="394">
        <f>SUMIFS('База практик'!$AE$6:$AE$424,'База практик'!$F$6:$F$424, "мун", 'База практик'!$G$6:$G$424,Расчеты!AO$1)</f>
        <v>0</v>
      </c>
      <c r="AP46" s="394">
        <f>SUMIFS('База практик'!$AE$6:$AE$424,'База практик'!$F$6:$F$424, "мун", 'База практик'!$G$6:$G$424,Расчеты!AP$1)</f>
        <v>7.0359999999999996</v>
      </c>
      <c r="AQ46" s="394">
        <f>SUMIFS('База практик'!$AE$6:$AE$424,'База практик'!$F$6:$F$424, "мун", 'База практик'!$G$6:$G$424,Расчеты!AQ$1)</f>
        <v>0</v>
      </c>
      <c r="AR46" s="394">
        <f>SUMIFS('База практик'!$AE$6:$AE$424,'База практик'!$F$6:$F$424, "мун", 'База практик'!$G$6:$G$424,Расчеты!AR$1)</f>
        <v>0</v>
      </c>
      <c r="AS46" s="394">
        <f>SUMIFS('База практик'!$AE$6:$AE$424,'База практик'!$F$6:$F$424, "мун", 'База практик'!$G$6:$G$424,Расчеты!AS$1)</f>
        <v>0</v>
      </c>
      <c r="AT46" s="394">
        <f>SUMIFS('База практик'!$AE$6:$AE$424,'База практик'!$F$6:$F$424, "мун", 'База практик'!$G$6:$G$424,Расчеты!AT$1)</f>
        <v>0</v>
      </c>
      <c r="AU46" s="394">
        <f>SUMIFS('База практик'!$AE$6:$AE$424,'База практик'!$F$6:$F$424, "мун", 'База практик'!$G$6:$G$424,Расчеты!AU$1)</f>
        <v>3.1661609999999998</v>
      </c>
      <c r="AV46" s="394">
        <f>SUMIFS('База практик'!$AE$6:$AE$424,'База практик'!$F$6:$F$424, "мун", 'База практик'!$G$6:$G$424,Расчеты!AV$1)</f>
        <v>42.789000000000001</v>
      </c>
      <c r="AW46" s="394">
        <f>SUMIFS('База практик'!$AE$6:$AE$424,'База практик'!$F$6:$F$424, "мун", 'База практик'!$G$6:$G$424,Расчеты!AW$1)</f>
        <v>0</v>
      </c>
      <c r="AX46" s="394">
        <f>SUMIFS('База практик'!$AE$6:$AE$424,'База практик'!$F$6:$F$424, "мун", 'База практик'!$G$6:$G$424,Расчеты!AX$1)</f>
        <v>1258.8679709999999</v>
      </c>
      <c r="AY46" s="394">
        <f>SUMIFS('База практик'!$AE$6:$AE$424,'База практик'!$F$6:$F$424, "мун", 'База практик'!$G$6:$G$424,Расчеты!AY$1)</f>
        <v>44.77</v>
      </c>
      <c r="AZ46" s="394">
        <f>SUMIFS('База практик'!$AE$6:$AE$424,'База практик'!$F$6:$F$424, "мун", 'База практик'!$G$6:$G$424,Расчеты!AZ$1)</f>
        <v>1.8420000000000001</v>
      </c>
      <c r="BA46" s="394">
        <f>SUMIFS('База практик'!$AE$6:$AE$424,'База практик'!$F$6:$F$424, "мун", 'База практик'!$G$6:$G$424,Расчеты!BA$1)</f>
        <v>0</v>
      </c>
      <c r="BB46" s="394">
        <f>SUMIFS('База практик'!$AE$6:$AE$424,'База практик'!$F$6:$F$424, "мун", 'База практик'!$G$6:$G$424,Расчеты!BB$1)</f>
        <v>4.0619999999999994</v>
      </c>
      <c r="BC46" s="394">
        <f>SUMIFS('База практик'!$AE$6:$AE$424,'База практик'!$F$6:$F$424, "мун", 'База практик'!$G$6:$G$424,Расчеты!BC$1)</f>
        <v>7.7610000000000001</v>
      </c>
      <c r="BD46" s="394">
        <f>SUMIFS('База практик'!$AE$6:$AE$424,'База практик'!$F$6:$F$424, "мун", 'База практик'!$G$6:$G$424,Расчеты!BD$1)</f>
        <v>0</v>
      </c>
      <c r="BE46" s="394">
        <f>SUMIFS('База практик'!$AE$6:$AE$424,'База практик'!$F$6:$F$424, "мун", 'База практик'!$G$6:$G$424,Расчеты!BE$1)</f>
        <v>1.0371760000000001</v>
      </c>
      <c r="BF46" s="394">
        <f>SUMIFS('База практик'!$AE$6:$AE$424,'База практик'!$F$6:$F$424, "мун", 'База практик'!$G$6:$G$424,Расчеты!BF$1)</f>
        <v>0</v>
      </c>
      <c r="BG46" s="394">
        <f>SUMIFS('База практик'!$AE$6:$AE$424,'База практик'!$F$6:$F$424, "мун", 'База практик'!$G$6:$G$424,Расчеты!BG$1)</f>
        <v>0</v>
      </c>
      <c r="BH46" s="394">
        <f>SUMIFS('База практик'!$AE$6:$AE$424,'База практик'!$F$6:$F$424, "мун", 'База практик'!$G$6:$G$424,Расчеты!BH$1)</f>
        <v>0</v>
      </c>
      <c r="BI46" s="394">
        <f>SUMIFS('База практик'!$AE$6:$AE$424,'База практик'!$F$6:$F$424, "мун", 'База практик'!$G$6:$G$424,Расчеты!BI$1)</f>
        <v>0</v>
      </c>
      <c r="BJ46" s="394">
        <f>SUMIFS('База практик'!$AE$6:$AE$424,'База практик'!$F$6:$F$424, "мун", 'База практик'!$G$6:$G$424,Расчеты!BJ$1)</f>
        <v>0</v>
      </c>
      <c r="BK46" s="394">
        <f>SUMIFS('База практик'!$AE$6:$AE$424,'База практик'!$F$6:$F$424, "мун", 'База практик'!$G$6:$G$424,Расчеты!BK$1)</f>
        <v>0</v>
      </c>
      <c r="BL46" s="394">
        <f>SUMIFS('База практик'!$AE$6:$AE$424,'База практик'!$F$6:$F$424, "мун", 'База практик'!$G$6:$G$424,Расчеты!BL$1)</f>
        <v>60.582999999999998</v>
      </c>
      <c r="BM46" s="394">
        <f>SUMIFS('База практик'!$AE$6:$AE$424,'База практик'!$F$6:$F$424, "мун", 'База практик'!$G$6:$G$424,Расчеты!BM$1)</f>
        <v>1.1500000000000001</v>
      </c>
      <c r="BN46" s="394">
        <f>SUMIFS('База практик'!$AE$6:$AE$424,'База практик'!$F$6:$F$424, "мун", 'База практик'!$G$6:$G$424,Расчеты!BN$1)</f>
        <v>0</v>
      </c>
      <c r="BO46" s="394">
        <f>SUMIFS('База практик'!$AE$6:$AE$424,'База практик'!$F$6:$F$424, "мун", 'База практик'!$G$6:$G$424,Расчеты!BO$1)</f>
        <v>3.1429999999999998</v>
      </c>
      <c r="BP46" s="394">
        <f>SUMIFS('База практик'!$AE$6:$AE$424,'База практик'!$F$6:$F$424, "мун", 'База практик'!$G$6:$G$424,Расчеты!BP$1)</f>
        <v>20.360074000000001</v>
      </c>
      <c r="BQ46" s="394">
        <f>SUMIFS('База практик'!$AE$6:$AE$424,'База практик'!$F$6:$F$424, "мун", 'База практик'!$G$6:$G$424,Расчеты!BQ$1)</f>
        <v>0</v>
      </c>
      <c r="BR46" s="394">
        <f>SUMIFS('База практик'!$AE$6:$AE$424,'База практик'!$F$6:$F$424, "мун", 'База практик'!$G$6:$G$424,Расчеты!BR$1)</f>
        <v>36</v>
      </c>
      <c r="BS46" s="394">
        <f>SUMIFS('База практик'!$AE$6:$AE$424,'База практик'!$F$6:$F$424, "мун", 'База практик'!$G$6:$G$424,Расчеты!BS$1)</f>
        <v>31.49</v>
      </c>
      <c r="BT46" s="394">
        <f>SUMIFS('База практик'!$AE$6:$AE$424,'База практик'!$F$6:$F$424, "мун", 'База практик'!$G$6:$G$424,Расчеты!BT$1)</f>
        <v>20.52</v>
      </c>
      <c r="BU46" s="394">
        <f>SUMIFS('База практик'!$AE$6:$AE$424,'База практик'!$F$6:$F$424, "мун", 'База практик'!$G$6:$G$424,Расчеты!BU$1)</f>
        <v>0</v>
      </c>
      <c r="BV46" s="394">
        <f>SUMIFS('База практик'!$AE$6:$AE$424,'База практик'!$F$6:$F$424, "мун", 'База практик'!$G$6:$G$424,Расчеты!BV$1)</f>
        <v>154.77099999999999</v>
      </c>
      <c r="BW46" s="394">
        <f>SUMIFS('База практик'!$AE$6:$AE$424,'База практик'!$F$6:$F$424, "мун", 'База практик'!$G$6:$G$424,Расчеты!BW$1)</f>
        <v>0</v>
      </c>
      <c r="BX46" s="394">
        <f>SUMIFS('База практик'!$AE$6:$AE$424,'База практик'!$F$6:$F$424, "мун", 'База практик'!$G$6:$G$424,Расчеты!BX$1)</f>
        <v>66.75500000000001</v>
      </c>
      <c r="BY46" s="394">
        <f>SUMIFS('База практик'!$AE$6:$AE$424,'База практик'!$F$6:$F$424, "мун", 'База практик'!$G$6:$G$424,Расчеты!BY$1)</f>
        <v>0</v>
      </c>
      <c r="BZ46" s="394">
        <f>SUMIFS('База практик'!$AE$6:$AE$424,'База практик'!$F$6:$F$424, "мун", 'База практик'!$G$6:$G$424,Расчеты!BZ$1)</f>
        <v>0</v>
      </c>
      <c r="CA46" s="394">
        <f>SUMIFS('База практик'!$AE$6:$AE$424,'База практик'!$F$6:$F$424, "мун", 'База практик'!$G$6:$G$424,Расчеты!CA$1)</f>
        <v>0</v>
      </c>
      <c r="CB46" s="394">
        <f>SUMIFS('База практик'!$AE$6:$AE$424,'База практик'!$F$6:$F$424, "мун", 'База практик'!$G$6:$G$424,Расчеты!CB$1)</f>
        <v>0</v>
      </c>
      <c r="CC46" s="394">
        <f>SUMIFS('База практик'!$AE$6:$AE$424,'База практик'!$F$6:$F$424, "мун", 'База практик'!$G$6:$G$424,Расчеты!CC$1)</f>
        <v>27.038000000000004</v>
      </c>
      <c r="CD46" s="394">
        <f>SUMIFS('База практик'!$AE$6:$AE$424,'База практик'!$F$6:$F$424, "мун", 'База практик'!$G$6:$G$424,Расчеты!CD$1)</f>
        <v>0</v>
      </c>
      <c r="CE46" s="394">
        <f>SUMIFS('База практик'!$AE$6:$AE$424,'База практик'!$F$6:$F$424, "мун", 'База практик'!$G$6:$G$424,Расчеты!CE$1)</f>
        <v>0</v>
      </c>
      <c r="CF46" s="394">
        <f>SUMIFS('База практик'!$AE$6:$AE$424,'База практик'!$F$6:$F$424, "мун", 'База практик'!$G$6:$G$424,Расчеты!CF$1)</f>
        <v>0</v>
      </c>
      <c r="CG46" s="394">
        <f>SUMIFS('База практик'!$AE$6:$AE$424,'База практик'!$F$6:$F$424, "мун", 'База практик'!$G$6:$G$424,Расчеты!CG$1)</f>
        <v>59.00200000000001</v>
      </c>
      <c r="CH46" s="394">
        <f>SUMIFS('База практик'!$AE$6:$AE$424,'База практик'!$F$6:$F$424, "мун", 'База практик'!$G$6:$G$424,Расчеты!CH$1)</f>
        <v>0</v>
      </c>
      <c r="CI46" s="394">
        <f>SUMIFS('База практик'!$AE$6:$AE$424,'База практик'!$F$6:$F$424, "мун", 'База практик'!$G$6:$G$424,Расчеты!CI$1)</f>
        <v>0</v>
      </c>
      <c r="CJ46" s="394">
        <f>SUMIFS('База практик'!$AE$6:$AE$424,'База практик'!$F$6:$F$424, "мун", 'База практик'!$G$6:$G$424,Расчеты!CJ$1)</f>
        <v>0</v>
      </c>
      <c r="CK46" s="394">
        <f>SUMIFS('База практик'!$AE$6:$AE$424,'База практик'!$F$6:$F$424, "мун", 'База практик'!$G$6:$G$424,Расчеты!CK$1)</f>
        <v>0</v>
      </c>
      <c r="CL46" s="394">
        <f>SUMIFS('База практик'!$AE$6:$AE$424,'База практик'!$F$6:$F$424, "мун", 'База практик'!$G$6:$G$424,Расчеты!CL$1)</f>
        <v>0</v>
      </c>
      <c r="CM46" s="394">
        <f>SUMIFS('База практик'!$AE$6:$AE$424,'База практик'!$F$6:$F$424, "мун", 'База практик'!$G$6:$G$424,Расчеты!CM$1)</f>
        <v>0.1</v>
      </c>
      <c r="CN46" s="394">
        <f>SUMIFS('База практик'!$AE$6:$AE$424,'База практик'!$F$6:$F$424, "мун", 'База практик'!$G$6:$G$424,Расчеты!CN$1)</f>
        <v>36.379000000000005</v>
      </c>
      <c r="CO46" s="394">
        <f>SUMIFS('База практик'!$AE$6:$AE$424,'База практик'!$F$6:$F$424, "мун", 'База практик'!$G$6:$G$424,Расчеты!CO$1)</f>
        <v>32.036999999999992</v>
      </c>
      <c r="CP46" s="394">
        <f>SUMIFS('База практик'!$AE$6:$AE$424,'База практик'!$F$6:$F$424, "мун", 'База практик'!$G$6:$G$424,Расчеты!CP$1)</f>
        <v>52.050999999999988</v>
      </c>
      <c r="CQ46" s="394">
        <f>SUMIFS('База практик'!$AE$6:$AE$424,'База практик'!$F$6:$F$424, "мун", 'База практик'!$G$6:$G$424,Расчеты!CQ$1)</f>
        <v>12.096656999999997</v>
      </c>
      <c r="CR46" s="394">
        <f>SUMIFS('База практик'!$AE$6:$AE$424,'База практик'!$F$6:$F$424, "мун", 'База практик'!$G$6:$G$424,Расчеты!CR$1)</f>
        <v>0</v>
      </c>
      <c r="CS46" s="394">
        <f>SUMIFS('База практик'!$AE$6:$AE$424,'База практик'!$F$6:$F$424, "мун", 'База практик'!$G$6:$G$424,Расчеты!CS$1)</f>
        <v>116.60956494900002</v>
      </c>
      <c r="CT46" s="394">
        <f>SUMIFS('База практик'!$AE$6:$AE$424,'База практик'!$F$6:$F$424, "мун", 'База практик'!$G$6:$G$424,Расчеты!CT$1)</f>
        <v>6.98</v>
      </c>
      <c r="CU46" s="394">
        <f>SUMIFS('База практик'!$AE$6:$AE$424,'База практик'!$F$6:$F$424, "мун", 'База практик'!$G$6:$G$424,Расчеты!CU$1)</f>
        <v>0</v>
      </c>
      <c r="CV46" s="394">
        <f>SUMIFS('База практик'!$AE$6:$AE$424,'База практик'!$F$6:$F$424, "мун", 'База практик'!$G$6:$G$424,Расчеты!CV$1)</f>
        <v>3.8159999999999998</v>
      </c>
      <c r="CW46" s="394">
        <f>SUMIFS('База практик'!$AE$6:$AE$424,'База практик'!$F$6:$F$424, "мун", 'База практик'!$G$6:$G$424,Расчеты!CW$1)</f>
        <v>0</v>
      </c>
      <c r="CX46" s="394">
        <f>SUMIFS('База практик'!$AE$6:$AE$424,'База практик'!$F$6:$F$424, "мун", 'База практик'!$G$6:$G$424,Расчеты!CX$1)</f>
        <v>377.98952799999995</v>
      </c>
      <c r="CY46" s="394">
        <f>SUMIFS('База практик'!$AE$6:$AE$424,'База практик'!$F$6:$F$424, "мун", 'База практик'!$G$6:$G$424,Расчеты!CY$1)</f>
        <v>0</v>
      </c>
    </row>
    <row r="47" spans="1:103" s="1186" customFormat="1" ht="75" x14ac:dyDescent="0.15">
      <c r="C47" s="1239" t="s">
        <v>8450</v>
      </c>
      <c r="D47" s="1226" t="s">
        <v>8528</v>
      </c>
      <c r="E47" s="1229" t="s">
        <v>8441</v>
      </c>
      <c r="F47" s="1229">
        <v>26</v>
      </c>
      <c r="G47" s="1234" t="s">
        <v>8529</v>
      </c>
      <c r="H47" s="1204" t="s">
        <v>8965</v>
      </c>
      <c r="I47" s="1235" t="s">
        <v>8525</v>
      </c>
      <c r="J47" s="1236" t="s">
        <v>8448</v>
      </c>
      <c r="K47" s="1229"/>
      <c r="L47" s="1229"/>
      <c r="M47" s="1229" t="s">
        <v>457</v>
      </c>
      <c r="N47" s="1229">
        <v>7678.9611190000014</v>
      </c>
      <c r="O47" s="1229">
        <v>10499.313935439999</v>
      </c>
      <c r="P47" s="1237">
        <v>13110.686485000002</v>
      </c>
      <c r="Q47" s="1132">
        <v>16835.898302920006</v>
      </c>
      <c r="R47" s="1232">
        <f>SUM(S47:CY47)</f>
        <v>21102.786539860001</v>
      </c>
      <c r="S47" s="394">
        <f>SUMIFS('База практик'!$AH$6:$AH$424,'База практик'!$G$6:$G$424,Расчеты!S$1)</f>
        <v>9.9960000000000004</v>
      </c>
      <c r="T47" s="394">
        <f>SUMIFS('База практик'!$AH$6:$AH$424,'База практик'!$G$6:$G$424,Расчеты!T$1)</f>
        <v>3.4348439900000001</v>
      </c>
      <c r="U47" s="394">
        <f>SUMIFS('База практик'!$AH$6:$AH$424,'База практик'!$G$6:$G$424,Расчеты!U$1)</f>
        <v>307.35444875000002</v>
      </c>
      <c r="V47" s="394">
        <f>SUMIFS('База практик'!$AH$6:$AH$424,'База практик'!$G$6:$G$424,Расчеты!V$1)</f>
        <v>374.35399999999998</v>
      </c>
      <c r="W47" s="394">
        <f>SUMIFS('База практик'!$AH$6:$AH$424,'База практик'!$G$6:$G$424,Расчеты!W$1)</f>
        <v>26.6</v>
      </c>
      <c r="X47" s="394">
        <f>SUMIFS('База практик'!$AH$6:$AH$424,'База практик'!$G$6:$G$424,Расчеты!X$1)</f>
        <v>0</v>
      </c>
      <c r="Y47" s="394">
        <f>SUMIFS('База практик'!$AH$6:$AH$424,'База практик'!$G$6:$G$424,Расчеты!Y$1)</f>
        <v>1324.9189999999999</v>
      </c>
      <c r="Z47" s="394">
        <f>SUMIFS('База практик'!$AH$6:$AH$424,'База практик'!$G$6:$G$424,Расчеты!Z$1)</f>
        <v>1010.6417</v>
      </c>
      <c r="AA47" s="394">
        <f>SUMIFS('База практик'!$AH$6:$AH$424,'База практик'!$G$6:$G$424,Расчеты!AA$1)</f>
        <v>150</v>
      </c>
      <c r="AB47" s="394">
        <f>SUMIFS('База практик'!$AH$6:$AH$424,'База практик'!$G$6:$G$424,Расчеты!AB$1)</f>
        <v>60</v>
      </c>
      <c r="AC47" s="394">
        <f>SUMIFS('База практик'!$AH$6:$AH$424,'База практик'!$G$6:$G$424,Расчеты!AC$1)</f>
        <v>210.40592500000002</v>
      </c>
      <c r="AD47" s="394">
        <f>SUMIFS('База практик'!$AH$6:$AH$424,'База практик'!$G$6:$G$424,Расчеты!AD$1)</f>
        <v>152.4</v>
      </c>
      <c r="AE47" s="394">
        <f>SUMIFS('База практик'!$AH$6:$AH$424,'База практик'!$G$6:$G$424,Расчеты!AE$1)</f>
        <v>295.839</v>
      </c>
      <c r="AF47" s="394">
        <f>SUMIFS('База практик'!$AH$6:$AH$424,'База практик'!$G$6:$G$424,Расчеты!AF$1)</f>
        <v>540.2251</v>
      </c>
      <c r="AG47" s="394">
        <f>SUMIFS('База практик'!$AH$6:$AH$424,'База практик'!$G$6:$G$424,Расчеты!AG$1)</f>
        <v>0</v>
      </c>
      <c r="AH47" s="394">
        <f>SUMIFS('База практик'!$AH$6:$AH$424,'База практик'!$G$6:$G$424,Расчеты!AH$1)</f>
        <v>0</v>
      </c>
      <c r="AI47" s="394">
        <f>SUMIFS('База практик'!$AH$6:$AH$424,'База практик'!$G$6:$G$424,Расчеты!AI$1)</f>
        <v>106.70099999999998</v>
      </c>
      <c r="AJ47" s="394">
        <f>SUMIFS('База практик'!$AH$6:$AH$424,'База практик'!$G$6:$G$424,Расчеты!AJ$1)</f>
        <v>49.354667549999995</v>
      </c>
      <c r="AK47" s="394">
        <f>SUMIFS('База практик'!$AH$6:$AH$424,'База практик'!$G$6:$G$424,Расчеты!AK$1)</f>
        <v>0</v>
      </c>
      <c r="AL47" s="394">
        <f>SUMIFS('База практик'!$AH$6:$AH$424,'База практик'!$G$6:$G$424,Расчеты!AL$1)</f>
        <v>520</v>
      </c>
      <c r="AM47" s="394">
        <f>SUMIFS('База практик'!$AH$6:$AH$424,'База практик'!$G$6:$G$424,Расчеты!AM$1)</f>
        <v>0</v>
      </c>
      <c r="AN47" s="394">
        <f>SUMIFS('База практик'!$AH$6:$AH$424,'База практик'!$G$6:$G$424,Расчеты!AN$1)</f>
        <v>488.76623013</v>
      </c>
      <c r="AO47" s="394">
        <f>SUMIFS('База практик'!$AH$6:$AH$424,'База практик'!$G$6:$G$424,Расчеты!AO$1)</f>
        <v>15.155999999999999</v>
      </c>
      <c r="AP47" s="394">
        <f>SUMIFS('База практик'!$AH$6:$AH$424,'База практик'!$G$6:$G$424,Расчеты!AP$1)</f>
        <v>132.80000000000001</v>
      </c>
      <c r="AQ47" s="394">
        <f>SUMIFS('База практик'!$AH$6:$AH$424,'База практик'!$G$6:$G$424,Расчеты!AQ$1)</f>
        <v>0</v>
      </c>
      <c r="AR47" s="394">
        <f>SUMIFS('База практик'!$AH$6:$AH$424,'База практик'!$G$6:$G$424,Расчеты!AR$1)</f>
        <v>0</v>
      </c>
      <c r="AS47" s="394">
        <f>SUMIFS('База практик'!$AH$6:$AH$424,'База практик'!$G$6:$G$424,Расчеты!AS$1)</f>
        <v>433.63</v>
      </c>
      <c r="AT47" s="394">
        <f>SUMIFS('База практик'!$AH$6:$AH$424,'База практик'!$G$6:$G$424,Расчеты!AT$1)</f>
        <v>115.6</v>
      </c>
      <c r="AU47" s="394">
        <f>SUMIFS('База практик'!$AH$6:$AH$424,'База практик'!$G$6:$G$424,Расчеты!AU$1)</f>
        <v>149.14400000000001</v>
      </c>
      <c r="AV47" s="394">
        <f>SUMIFS('База практик'!$AH$6:$AH$424,'База практик'!$G$6:$G$424,Расчеты!AV$1)</f>
        <v>257.3</v>
      </c>
      <c r="AW47" s="394">
        <f>SUMIFS('База практик'!$AH$6:$AH$424,'База практик'!$G$6:$G$424,Расчеты!AW$1)</f>
        <v>154.709</v>
      </c>
      <c r="AX47" s="394">
        <f>SUMIFS('База практик'!$AH$6:$AH$424,'База практик'!$G$6:$G$424,Расчеты!AX$1)</f>
        <v>239.73500000000001</v>
      </c>
      <c r="AY47" s="394">
        <f>SUMIFS('База практик'!$AH$6:$AH$424,'База практик'!$G$6:$G$424,Расчеты!AY$1)</f>
        <v>177.3</v>
      </c>
      <c r="AZ47" s="394">
        <f>SUMIFS('База практик'!$AH$6:$AH$424,'База практик'!$G$6:$G$424,Расчеты!AZ$1)</f>
        <v>0</v>
      </c>
      <c r="BA47" s="394">
        <f>SUMIFS('База практик'!$AH$6:$AH$424,'База практик'!$G$6:$G$424,Расчеты!BA$1)</f>
        <v>226.56100000000001</v>
      </c>
      <c r="BB47" s="394">
        <f>SUMIFS('База практик'!$AH$6:$AH$424,'База практик'!$G$6:$G$424,Расчеты!BB$1)</f>
        <v>45.45</v>
      </c>
      <c r="BC47" s="394">
        <f>SUMIFS('База практик'!$AH$6:$AH$424,'База практик'!$G$6:$G$424,Расчеты!BC$1)</f>
        <v>455.495</v>
      </c>
      <c r="BD47" s="394">
        <f>SUMIFS('База практик'!$AH$6:$AH$424,'База практик'!$G$6:$G$424,Расчеты!BD$1)</f>
        <v>52.587699999999998</v>
      </c>
      <c r="BE47" s="394">
        <f>SUMIFS('База практик'!$AH$6:$AH$424,'База практик'!$G$6:$G$424,Расчеты!BE$1)</f>
        <v>0</v>
      </c>
      <c r="BF47" s="394">
        <f>SUMIFS('База практик'!$AH$6:$AH$424,'База практик'!$G$6:$G$424,Расчеты!BF$1)</f>
        <v>20.712655440000002</v>
      </c>
      <c r="BG47" s="394">
        <f>SUMIFS('База практик'!$AH$6:$AH$424,'База практик'!$G$6:$G$424,Расчеты!BG$1)</f>
        <v>44.131</v>
      </c>
      <c r="BH47" s="394">
        <f>SUMIFS('База практик'!$AH$6:$AH$424,'База практик'!$G$6:$G$424,Расчеты!BH$1)</f>
        <v>0</v>
      </c>
      <c r="BI47" s="394">
        <f>SUMIFS('База практик'!$AH$6:$AH$424,'База практик'!$G$6:$G$424,Расчеты!BI$1)</f>
        <v>712.95299999999997</v>
      </c>
      <c r="BJ47" s="394">
        <f>SUMIFS('База практик'!$AH$6:$AH$424,'База практик'!$G$6:$G$424,Расчеты!BJ$1)</f>
        <v>0</v>
      </c>
      <c r="BK47" s="394">
        <f>SUMIFS('База практик'!$AH$6:$AH$424,'База практик'!$G$6:$G$424,Расчеты!BK$1)</f>
        <v>81.115000000000009</v>
      </c>
      <c r="BL47" s="394">
        <f>SUMIFS('База практик'!$AH$6:$AH$424,'База практик'!$G$6:$G$424,Расчеты!BL$1)</f>
        <v>730</v>
      </c>
      <c r="BM47" s="394">
        <f>SUMIFS('База практик'!$AH$6:$AH$424,'База практик'!$G$6:$G$424,Расчеты!BM$1)</f>
        <v>425.05503300000004</v>
      </c>
      <c r="BN47" s="394">
        <f>SUMIFS('База практик'!$AH$6:$AH$424,'База практик'!$G$6:$G$424,Расчеты!BN$1)</f>
        <v>139.19999999999999</v>
      </c>
      <c r="BO47" s="394">
        <f>SUMIFS('База практик'!$AH$6:$AH$424,'База практик'!$G$6:$G$424,Расчеты!BO$1)</f>
        <v>680.91777438999998</v>
      </c>
      <c r="BP47" s="394">
        <f>SUMIFS('База практик'!$AH$6:$AH$424,'База практик'!$G$6:$G$424,Расчеты!BP$1)</f>
        <v>95.894000000000005</v>
      </c>
      <c r="BQ47" s="394">
        <f>SUMIFS('База практик'!$AH$6:$AH$424,'База практик'!$G$6:$G$424,Расчеты!BQ$1)</f>
        <v>379.48649999999998</v>
      </c>
      <c r="BR47" s="394">
        <f>SUMIFS('База практик'!$AH$6:$AH$424,'База практик'!$G$6:$G$424,Расчеты!BR$1)</f>
        <v>0</v>
      </c>
      <c r="BS47" s="394">
        <f>SUMIFS('База практик'!$AH$6:$AH$424,'База практик'!$G$6:$G$424,Расчеты!BS$1)</f>
        <v>305.38206488000003</v>
      </c>
      <c r="BT47" s="394">
        <f>SUMIFS('База практик'!$AH$6:$AH$424,'База практик'!$G$6:$G$424,Расчеты!BT$1)</f>
        <v>218.42862975</v>
      </c>
      <c r="BU47" s="394">
        <f>SUMIFS('База практик'!$AH$6:$AH$424,'База практик'!$G$6:$G$424,Расчеты!BU$1)</f>
        <v>25.944700000000001</v>
      </c>
      <c r="BV47" s="394">
        <f>SUMIFS('База практик'!$AH$6:$AH$424,'База практик'!$G$6:$G$424,Расчеты!BV$1)</f>
        <v>250.5</v>
      </c>
      <c r="BW47" s="394">
        <f>SUMIFS('База практик'!$AH$6:$AH$424,'База практик'!$G$6:$G$424,Расчеты!BW$1)</f>
        <v>163.98415158</v>
      </c>
      <c r="BX47" s="394">
        <f>SUMIFS('База практик'!$AH$6:$AH$424,'База практик'!$G$6:$G$424,Расчеты!BX$1)</f>
        <v>299.82594999999998</v>
      </c>
      <c r="BY47" s="394">
        <f>SUMIFS('База практик'!$AH$6:$AH$424,'База практик'!$G$6:$G$424,Расчеты!BY$1)</f>
        <v>208.61247595</v>
      </c>
      <c r="BZ47" s="394">
        <f>SUMIFS('База практик'!$AH$6:$AH$424,'База практик'!$G$6:$G$424,Расчеты!BZ$1)</f>
        <v>133.441</v>
      </c>
      <c r="CA47" s="394">
        <f>SUMIFS('База практик'!$AH$6:$AH$424,'База практик'!$G$6:$G$424,Расчеты!CA$1)</f>
        <v>500</v>
      </c>
      <c r="CB47" s="394">
        <f>SUMIFS('База практик'!$AH$6:$AH$424,'База практик'!$G$6:$G$424,Расчеты!CB$1)</f>
        <v>437.2</v>
      </c>
      <c r="CC47" s="394">
        <f>SUMIFS('База практик'!$AH$6:$AH$424,'База практик'!$G$6:$G$424,Расчеты!CC$1)</f>
        <v>133.20481798</v>
      </c>
      <c r="CD47" s="394">
        <f>SUMIFS('База практик'!$AH$6:$AH$424,'База практик'!$G$6:$G$424,Расчеты!CD$1)</f>
        <v>75</v>
      </c>
      <c r="CE47" s="394">
        <f>SUMIFS('База практик'!$AH$6:$AH$424,'База практик'!$G$6:$G$424,Расчеты!CE$1)</f>
        <v>0</v>
      </c>
      <c r="CF47" s="394">
        <f>SUMIFS('База практик'!$AH$6:$AH$424,'База практик'!$G$6:$G$424,Расчеты!CF$1)</f>
        <v>4.4960000000000004</v>
      </c>
      <c r="CG47" s="394">
        <f>SUMIFS('База практик'!$AH$6:$AH$424,'База практик'!$G$6:$G$424,Расчеты!CG$1)</f>
        <v>405.12400000000002</v>
      </c>
      <c r="CH47" s="394">
        <f>SUMIFS('База практик'!$AH$6:$AH$424,'База практик'!$G$6:$G$424,Расчеты!CH$1)</f>
        <v>179.44499999999999</v>
      </c>
      <c r="CI47" s="394">
        <f>SUMIFS('База практик'!$AH$6:$AH$424,'База практик'!$G$6:$G$424,Расчеты!CI$1)</f>
        <v>1255.405</v>
      </c>
      <c r="CJ47" s="394">
        <f>SUMIFS('База практик'!$AH$6:$AH$424,'База практик'!$G$6:$G$424,Расчеты!CJ$1)</f>
        <v>184.3</v>
      </c>
      <c r="CK47" s="394">
        <f>SUMIFS('База практик'!$AH$6:$AH$424,'База практик'!$G$6:$G$424,Расчеты!CK$1)</f>
        <v>34.973291570000001</v>
      </c>
      <c r="CL47" s="394">
        <f>SUMIFS('База практик'!$AH$6:$AH$424,'База практик'!$G$6:$G$424,Расчеты!CL$1)</f>
        <v>400</v>
      </c>
      <c r="CM47" s="394">
        <f>SUMIFS('База практик'!$AH$6:$AH$424,'База практик'!$G$6:$G$424,Расчеты!CM$1)</f>
        <v>20</v>
      </c>
      <c r="CN47" s="394">
        <f>SUMIFS('База практик'!$AH$6:$AH$424,'База практик'!$G$6:$G$424,Расчеты!CN$1)</f>
        <v>393.42500000000001</v>
      </c>
      <c r="CO47" s="394">
        <f>SUMIFS('База практик'!$AH$6:$AH$424,'База практик'!$G$6:$G$424,Расчеты!CO$1)</f>
        <v>201.142</v>
      </c>
      <c r="CP47" s="394">
        <f>SUMIFS('База практик'!$AH$6:$AH$424,'База практик'!$G$6:$G$424,Расчеты!CP$1)</f>
        <v>412.80163000000005</v>
      </c>
      <c r="CQ47" s="394">
        <f>SUMIFS('База практик'!$AH$6:$AH$424,'База практик'!$G$6:$G$424,Расчеты!CQ$1)</f>
        <v>147.827</v>
      </c>
      <c r="CR47" s="394">
        <f>SUMIFS('База практик'!$AH$6:$AH$424,'База практик'!$G$6:$G$424,Расчеты!CR$1)</f>
        <v>0</v>
      </c>
      <c r="CS47" s="394">
        <f>SUMIFS('База практик'!$AH$6:$AH$424,'База практик'!$G$6:$G$424,Расчеты!CS$1)</f>
        <v>1388.6800394500001</v>
      </c>
      <c r="CT47" s="394">
        <f>SUMIFS('База практик'!$AH$6:$AH$424,'База практик'!$G$6:$G$424,Расчеты!CT$1)</f>
        <v>941.17651045000002</v>
      </c>
      <c r="CU47" s="394">
        <f>SUMIFS('База практик'!$AH$6:$AH$424,'База практик'!$G$6:$G$424,Расчеты!CU$1)</f>
        <v>27.923999999999999</v>
      </c>
      <c r="CV47" s="394">
        <f>SUMIFS('База практик'!$AH$6:$AH$424,'База практик'!$G$6:$G$424,Расчеты!CV$1)</f>
        <v>526.61869999999999</v>
      </c>
      <c r="CW47" s="394">
        <f>SUMIFS('База практик'!$AH$6:$AH$424,'База практик'!$G$6:$G$424,Расчеты!CW$1)</f>
        <v>45</v>
      </c>
      <c r="CX47" s="394">
        <f>SUMIFS('База практик'!$AH$6:$AH$424,'База практик'!$G$6:$G$424,Расчеты!CX$1)</f>
        <v>0</v>
      </c>
      <c r="CY47" s="394">
        <f>SUMIFS('База практик'!$AH$6:$AH$424,'База практик'!$G$6:$G$424,Расчеты!CY$1)</f>
        <v>387</v>
      </c>
    </row>
    <row r="48" spans="1:103" s="21" customFormat="1" ht="45" x14ac:dyDescent="0.15">
      <c r="C48" s="1226"/>
      <c r="D48" s="1226"/>
      <c r="E48" s="1229" t="s">
        <v>8441</v>
      </c>
      <c r="F48" s="1229">
        <v>27</v>
      </c>
      <c r="G48" s="1234" t="s">
        <v>8530</v>
      </c>
      <c r="H48" s="1204" t="s">
        <v>214</v>
      </c>
      <c r="I48" s="1235" t="s">
        <v>215</v>
      </c>
      <c r="J48" s="1240" t="s">
        <v>8531</v>
      </c>
      <c r="K48" s="1229"/>
      <c r="L48" s="1229"/>
      <c r="M48" s="1229"/>
      <c r="N48" s="1229">
        <v>0.52952022181701863</v>
      </c>
      <c r="O48" s="1229">
        <v>0.54360325285491307</v>
      </c>
      <c r="P48" s="1241">
        <v>0.54482151842888105</v>
      </c>
      <c r="Q48" s="1132">
        <v>52.92896731355642</v>
      </c>
      <c r="R48" s="1242">
        <f>R47/R44</f>
        <v>0.53480083044647508</v>
      </c>
      <c r="S48" s="1135">
        <f>S47/S44</f>
        <v>0.38978358354455062</v>
      </c>
      <c r="T48" s="1135">
        <f t="shared" ref="T48:CE48" si="4">T47/T44</f>
        <v>4.5346481489292344E-2</v>
      </c>
      <c r="U48" s="1135">
        <f t="shared" si="4"/>
        <v>0.72597359340807199</v>
      </c>
      <c r="V48" s="1135">
        <f t="shared" si="4"/>
        <v>0.87538086318856434</v>
      </c>
      <c r="W48" s="1135">
        <f t="shared" si="4"/>
        <v>0.45031318774335538</v>
      </c>
      <c r="X48" s="1135">
        <f t="shared" si="4"/>
        <v>0</v>
      </c>
      <c r="Y48" s="1135">
        <f t="shared" si="4"/>
        <v>0.83329859628458669</v>
      </c>
      <c r="Z48" s="1135">
        <f t="shared" si="4"/>
        <v>0.91326508435967491</v>
      </c>
      <c r="AA48" s="1135">
        <f t="shared" si="4"/>
        <v>0.86855819339895768</v>
      </c>
      <c r="AB48" s="1135">
        <f t="shared" si="4"/>
        <v>1</v>
      </c>
      <c r="AC48" s="1135">
        <f t="shared" si="4"/>
        <v>0.24566358049781498</v>
      </c>
      <c r="AD48" s="1135">
        <f t="shared" si="4"/>
        <v>0.65689655172413786</v>
      </c>
      <c r="AE48" s="1135">
        <f t="shared" si="4"/>
        <v>0.59911177895325196</v>
      </c>
      <c r="AF48" s="1135">
        <f t="shared" si="4"/>
        <v>0.75682236234724509</v>
      </c>
      <c r="AG48" s="1135" t="e">
        <f t="shared" si="4"/>
        <v>#DIV/0!</v>
      </c>
      <c r="AH48" s="1135" t="e">
        <f t="shared" si="4"/>
        <v>#DIV/0!</v>
      </c>
      <c r="AI48" s="1135">
        <f t="shared" si="4"/>
        <v>0.16478443143637728</v>
      </c>
      <c r="AJ48" s="1135">
        <f t="shared" si="4"/>
        <v>0.57896526014217309</v>
      </c>
      <c r="AK48" s="1135" t="e">
        <f t="shared" si="4"/>
        <v>#DIV/0!</v>
      </c>
      <c r="AL48" s="1135">
        <f t="shared" si="4"/>
        <v>0.84060782411897828</v>
      </c>
      <c r="AM48" s="1135" t="e">
        <f t="shared" si="4"/>
        <v>#DIV/0!</v>
      </c>
      <c r="AN48" s="1135">
        <f t="shared" si="4"/>
        <v>0.43571120153723464</v>
      </c>
      <c r="AO48" s="1135">
        <f t="shared" si="4"/>
        <v>0.42768165867340857</v>
      </c>
      <c r="AP48" s="1135">
        <f t="shared" si="4"/>
        <v>0.67985419994266294</v>
      </c>
      <c r="AQ48" s="1135" t="e">
        <f t="shared" si="4"/>
        <v>#DIV/0!</v>
      </c>
      <c r="AR48" s="1135" t="e">
        <f t="shared" si="4"/>
        <v>#DIV/0!</v>
      </c>
      <c r="AS48" s="1135">
        <f t="shared" si="4"/>
        <v>0.9034635931028161</v>
      </c>
      <c r="AT48" s="1135">
        <f t="shared" si="4"/>
        <v>0.63411958310477223</v>
      </c>
      <c r="AU48" s="1135">
        <f t="shared" si="4"/>
        <v>0.58633124292627181</v>
      </c>
      <c r="AV48" s="1135">
        <f t="shared" si="4"/>
        <v>0.72155899368741061</v>
      </c>
      <c r="AW48" s="1135">
        <f t="shared" si="4"/>
        <v>0.20208024744573408</v>
      </c>
      <c r="AX48" s="1135">
        <f t="shared" si="4"/>
        <v>0.1599723239838686</v>
      </c>
      <c r="AY48" s="1135">
        <f t="shared" si="4"/>
        <v>0.68569439610163596</v>
      </c>
      <c r="AZ48" s="1135">
        <f t="shared" si="4"/>
        <v>0</v>
      </c>
      <c r="BA48" s="1135">
        <f t="shared" si="4"/>
        <v>0.51197333483983942</v>
      </c>
      <c r="BB48" s="1135">
        <f t="shared" si="4"/>
        <v>0.75171181899374817</v>
      </c>
      <c r="BC48" s="1135">
        <f t="shared" si="4"/>
        <v>0.77778631559175593</v>
      </c>
      <c r="BD48" s="1135">
        <f t="shared" si="4"/>
        <v>0.79638791080785898</v>
      </c>
      <c r="BE48" s="1135">
        <f t="shared" si="4"/>
        <v>0</v>
      </c>
      <c r="BF48" s="1135">
        <f t="shared" si="4"/>
        <v>0.2431229861145148</v>
      </c>
      <c r="BG48" s="1135">
        <f t="shared" si="4"/>
        <v>9.800115919886479E-2</v>
      </c>
      <c r="BH48" s="1135" t="e">
        <f t="shared" si="4"/>
        <v>#DIV/0!</v>
      </c>
      <c r="BI48" s="1135">
        <f t="shared" si="4"/>
        <v>0.77748918995225813</v>
      </c>
      <c r="BJ48" s="1135" t="e">
        <f t="shared" si="4"/>
        <v>#DIV/0!</v>
      </c>
      <c r="BK48" s="1135">
        <f t="shared" si="4"/>
        <v>0.76806173657797561</v>
      </c>
      <c r="BL48" s="1135">
        <f t="shared" si="4"/>
        <v>0.59513715873367856</v>
      </c>
      <c r="BM48" s="1135">
        <f t="shared" si="4"/>
        <v>0.75287207909704912</v>
      </c>
      <c r="BN48" s="1135">
        <f t="shared" si="4"/>
        <v>0.74081958488557742</v>
      </c>
      <c r="BO48" s="1135">
        <f t="shared" si="4"/>
        <v>0.49670302731108829</v>
      </c>
      <c r="BP48" s="1135">
        <f t="shared" si="4"/>
        <v>0.50972721912839025</v>
      </c>
      <c r="BQ48" s="1135">
        <f t="shared" si="4"/>
        <v>0.4760794497605404</v>
      </c>
      <c r="BR48" s="1135">
        <f t="shared" si="4"/>
        <v>0</v>
      </c>
      <c r="BS48" s="1135">
        <f t="shared" si="4"/>
        <v>0.49377601725591819</v>
      </c>
      <c r="BT48" s="1135">
        <f t="shared" si="4"/>
        <v>0.90554907848977251</v>
      </c>
      <c r="BU48" s="1135">
        <f t="shared" si="4"/>
        <v>0.84676742918501158</v>
      </c>
      <c r="BV48" s="1135">
        <f t="shared" si="4"/>
        <v>0.51578125932987562</v>
      </c>
      <c r="BW48" s="1135">
        <f t="shared" si="4"/>
        <v>0.68774642147881571</v>
      </c>
      <c r="BX48" s="1135">
        <f t="shared" si="4"/>
        <v>0.59964356495444715</v>
      </c>
      <c r="BY48" s="1135">
        <f t="shared" si="4"/>
        <v>1</v>
      </c>
      <c r="BZ48" s="1135">
        <f t="shared" si="4"/>
        <v>0.11637658496935807</v>
      </c>
      <c r="CA48" s="1135">
        <f t="shared" si="4"/>
        <v>0.66460196988023867</v>
      </c>
      <c r="CB48" s="1135">
        <f t="shared" si="4"/>
        <v>0.94981533782315886</v>
      </c>
      <c r="CC48" s="1135">
        <f t="shared" si="4"/>
        <v>6.384314134528403E-2</v>
      </c>
      <c r="CD48" s="1135">
        <f t="shared" si="4"/>
        <v>1</v>
      </c>
      <c r="CE48" s="1135" t="e">
        <f t="shared" si="4"/>
        <v>#DIV/0!</v>
      </c>
      <c r="CF48" s="1135">
        <f t="shared" ref="CF48:CY48" si="5">CF47/CF44</f>
        <v>0.88766041461006917</v>
      </c>
      <c r="CG48" s="1135">
        <f t="shared" si="5"/>
        <v>0.53256807225985581</v>
      </c>
      <c r="CH48" s="1135">
        <f t="shared" si="5"/>
        <v>0.20693007309926348</v>
      </c>
      <c r="CI48" s="1135">
        <f t="shared" si="5"/>
        <v>0.7784839404996069</v>
      </c>
      <c r="CJ48" s="1135">
        <f t="shared" si="5"/>
        <v>0.62221471978392973</v>
      </c>
      <c r="CK48" s="1135">
        <f t="shared" si="5"/>
        <v>0.66203201671447731</v>
      </c>
      <c r="CL48" s="1135">
        <f t="shared" si="5"/>
        <v>0.73394495412844041</v>
      </c>
      <c r="CM48" s="1135">
        <f t="shared" si="5"/>
        <v>0.70671378091872794</v>
      </c>
      <c r="CN48" s="1135">
        <f t="shared" si="5"/>
        <v>0.63358563491424424</v>
      </c>
      <c r="CO48" s="1135">
        <f t="shared" si="5"/>
        <v>0.6079754805207368</v>
      </c>
      <c r="CP48" s="1135">
        <f t="shared" si="5"/>
        <v>0.2669429864864592</v>
      </c>
      <c r="CQ48" s="1135">
        <f t="shared" si="5"/>
        <v>0.23162583055500091</v>
      </c>
      <c r="CR48" s="1135" t="e">
        <f t="shared" si="5"/>
        <v>#DIV/0!</v>
      </c>
      <c r="CS48" s="1135">
        <f t="shared" si="5"/>
        <v>0.59445579600281084</v>
      </c>
      <c r="CT48" s="1135">
        <f t="shared" si="5"/>
        <v>0.97203057308375862</v>
      </c>
      <c r="CU48" s="1135">
        <f t="shared" si="5"/>
        <v>0.94921476646950842</v>
      </c>
      <c r="CV48" s="1135">
        <f t="shared" si="5"/>
        <v>0.64763778631835667</v>
      </c>
      <c r="CW48" s="1135">
        <f t="shared" si="5"/>
        <v>0.68870523415977958</v>
      </c>
      <c r="CX48" s="1135">
        <f t="shared" si="5"/>
        <v>0</v>
      </c>
      <c r="CY48" s="1135">
        <f t="shared" si="5"/>
        <v>0.43134195274186354</v>
      </c>
    </row>
    <row r="49" spans="1:103" s="1186" customFormat="1" ht="105" x14ac:dyDescent="0.15">
      <c r="C49" s="1239" t="s">
        <v>8450</v>
      </c>
      <c r="D49" s="1226" t="s">
        <v>8532</v>
      </c>
      <c r="E49" s="1229" t="s">
        <v>8441</v>
      </c>
      <c r="F49" s="1229">
        <v>28</v>
      </c>
      <c r="G49" s="1234" t="s">
        <v>8533</v>
      </c>
      <c r="H49" s="1204" t="s">
        <v>8966</v>
      </c>
      <c r="I49" s="1235" t="s">
        <v>8525</v>
      </c>
      <c r="J49" s="1236" t="s">
        <v>8448</v>
      </c>
      <c r="K49" s="1229"/>
      <c r="L49" s="1229"/>
      <c r="M49" s="1229" t="s">
        <v>457</v>
      </c>
      <c r="N49" s="1229">
        <v>1926.2231559999993</v>
      </c>
      <c r="O49" s="1229">
        <v>2964.5685994099999</v>
      </c>
      <c r="P49" s="1238">
        <v>3937.5416459700004</v>
      </c>
      <c r="Q49" s="1132">
        <v>5055.7866082500004</v>
      </c>
      <c r="R49" s="1232">
        <f t="shared" ref="R49:R61" si="6">SUM(S49:CY49)</f>
        <v>6758.5748266958071</v>
      </c>
      <c r="S49" s="394">
        <f>SUMIFS('База практик'!$AK$6:$AK$424,'База практик'!$G$6:$G$424,Расчеты!S$1)</f>
        <v>4.2329999999999997</v>
      </c>
      <c r="T49" s="394">
        <f>SUMIFS('База практик'!$AK$6:$AK$424,'База практик'!$G$6:$G$424,Расчеты!T$1)</f>
        <v>2.6830000000000003</v>
      </c>
      <c r="U49" s="394">
        <f>SUMIFS('База практик'!$AK$6:$AK$424,'База практик'!$G$6:$G$424,Расчеты!U$1)</f>
        <v>68.067065999999997</v>
      </c>
      <c r="V49" s="394">
        <f>SUMIFS('База практик'!$AK$6:$AK$424,'База практик'!$G$6:$G$424,Расчеты!V$1)</f>
        <v>42.228999999999999</v>
      </c>
      <c r="W49" s="394">
        <f>SUMIFS('База практик'!$AK$6:$AK$424,'База практик'!$G$6:$G$424,Расчеты!W$1)</f>
        <v>18.170000000000002</v>
      </c>
      <c r="X49" s="394">
        <f>SUMIFS('База практик'!$AK$6:$AK$424,'База практик'!$G$6:$G$424,Расчеты!X$1)</f>
        <v>7.0000000000000007E-2</v>
      </c>
      <c r="Y49" s="394">
        <f>SUMIFS('База практик'!$AK$6:$AK$424,'База практик'!$G$6:$G$424,Расчеты!Y$1)</f>
        <v>155.18106900000001</v>
      </c>
      <c r="Z49" s="394">
        <f>SUMIFS('База практик'!$AK$6:$AK$424,'База практик'!$G$6:$G$424,Расчеты!Z$1)</f>
        <v>95.423000000000002</v>
      </c>
      <c r="AA49" s="394">
        <f>SUMIFS('База практик'!$AK$6:$AK$424,'База практик'!$G$6:$G$424,Расчеты!AA$1)</f>
        <v>14.9</v>
      </c>
      <c r="AB49" s="394">
        <f>SUMIFS('База практик'!$AK$6:$AK$424,'База практик'!$G$6:$G$424,Расчеты!AB$1)</f>
        <v>0</v>
      </c>
      <c r="AC49" s="394">
        <f>SUMIFS('База практик'!$AK$6:$AK$424,'База практик'!$G$6:$G$424,Расчеты!AC$1)</f>
        <v>48.927</v>
      </c>
      <c r="AD49" s="394">
        <f>SUMIFS('База практик'!$AK$6:$AK$424,'База практик'!$G$6:$G$424,Расчеты!AD$1)</f>
        <v>66.2</v>
      </c>
      <c r="AE49" s="394">
        <f>SUMIFS('База практик'!$AK$6:$AK$424,'База практик'!$G$6:$G$424,Расчеты!AE$1)</f>
        <v>153.80099999999999</v>
      </c>
      <c r="AF49" s="394">
        <f>SUMIFS('База практик'!$AK$6:$AK$424,'База практик'!$G$6:$G$424,Расчеты!AF$1)</f>
        <v>85.427099999999996</v>
      </c>
      <c r="AG49" s="394">
        <f>SUMIFS('База практик'!$AK$6:$AK$424,'База практик'!$G$6:$G$424,Расчеты!AG$1)</f>
        <v>0</v>
      </c>
      <c r="AH49" s="394">
        <f>SUMIFS('База практик'!$AK$6:$AK$424,'База практик'!$G$6:$G$424,Расчеты!AH$1)</f>
        <v>0</v>
      </c>
      <c r="AI49" s="394">
        <f>SUMIFS('База практик'!$AK$6:$AK$424,'База практик'!$G$6:$G$424,Расчеты!AI$1)</f>
        <v>55.906000000000006</v>
      </c>
      <c r="AJ49" s="394">
        <f>SUMIFS('База практик'!$AK$6:$AK$424,'База практик'!$G$6:$G$424,Расчеты!AJ$1)</f>
        <v>19.115544549999996</v>
      </c>
      <c r="AK49" s="394">
        <f>SUMIFS('База практик'!$AK$6:$AK$424,'База практик'!$G$6:$G$424,Расчеты!AK$1)</f>
        <v>0</v>
      </c>
      <c r="AL49" s="394">
        <f>SUMIFS('База практик'!$AK$6:$AK$424,'База практик'!$G$6:$G$424,Расчеты!AL$1)</f>
        <v>98.394000000000005</v>
      </c>
      <c r="AM49" s="394">
        <f>SUMIFS('База практик'!$AK$6:$AK$424,'База практик'!$G$6:$G$424,Расчеты!AM$1)</f>
        <v>0</v>
      </c>
      <c r="AN49" s="394">
        <f>SUMIFS('База практик'!$AK$6:$AK$424,'База практик'!$G$6:$G$424,Расчеты!AN$1)</f>
        <v>207.96927484000003</v>
      </c>
      <c r="AO49" s="394">
        <f>SUMIFS('База практик'!$AK$6:$AK$424,'База практик'!$G$6:$G$424,Расчеты!AO$1)</f>
        <v>6.6790000000000003</v>
      </c>
      <c r="AP49" s="394">
        <f>SUMIFS('База практик'!$AK$6:$AK$424,'База практик'!$G$6:$G$424,Расчеты!AP$1)</f>
        <v>46.994499999999995</v>
      </c>
      <c r="AQ49" s="394">
        <f>SUMIFS('База практик'!$AK$6:$AK$424,'База практик'!$G$6:$G$424,Расчеты!AQ$1)</f>
        <v>0</v>
      </c>
      <c r="AR49" s="394">
        <f>SUMIFS('База практик'!$AK$6:$AK$424,'База практик'!$G$6:$G$424,Расчеты!AR$1)</f>
        <v>0</v>
      </c>
      <c r="AS49" s="394">
        <f>SUMIFS('База практик'!$AK$6:$AK$424,'База практик'!$G$6:$G$424,Расчеты!AS$1)</f>
        <v>27.3</v>
      </c>
      <c r="AT49" s="394">
        <f>SUMIFS('База практик'!$AK$6:$AK$424,'База практик'!$G$6:$G$424,Расчеты!AT$1)</f>
        <v>51.7</v>
      </c>
      <c r="AU49" s="394">
        <f>SUMIFS('База практик'!$AK$6:$AK$424,'База практик'!$G$6:$G$424,Расчеты!AU$1)</f>
        <v>59.848848000000004</v>
      </c>
      <c r="AV49" s="394">
        <f>SUMIFS('База практик'!$AK$6:$AK$424,'База практик'!$G$6:$G$424,Расчеты!AV$1)</f>
        <v>82.088999999999999</v>
      </c>
      <c r="AW49" s="394">
        <f>SUMIFS('База практик'!$AK$6:$AK$424,'База практик'!$G$6:$G$424,Расчеты!AW$1)</f>
        <v>228.26100000000002</v>
      </c>
      <c r="AX49" s="394">
        <f>SUMIFS('База практик'!$AK$6:$AK$424,'База практик'!$G$6:$G$424,Расчеты!AX$1)</f>
        <v>815.58344499999998</v>
      </c>
      <c r="AY49" s="394">
        <f>SUMIFS('База практик'!$AK$6:$AK$424,'База практик'!$G$6:$G$424,Расчеты!AY$1)</f>
        <v>56.8</v>
      </c>
      <c r="AZ49" s="394">
        <f>SUMIFS('База практик'!$AK$6:$AK$424,'База практик'!$G$6:$G$424,Расчеты!AZ$1)</f>
        <v>0.90599999999999992</v>
      </c>
      <c r="BA49" s="394">
        <f>SUMIFS('База практик'!$AK$6:$AK$424,'База практик'!$G$6:$G$424,Расчеты!BA$1)</f>
        <v>195.36</v>
      </c>
      <c r="BB49" s="394">
        <f>SUMIFS('База практик'!$AK$6:$AK$424,'База практик'!$G$6:$G$424,Расчеты!BB$1)</f>
        <v>10.89</v>
      </c>
      <c r="BC49" s="394">
        <f>SUMIFS('База практик'!$AK$6:$AK$424,'База практик'!$G$6:$G$424,Расчеты!BC$1)</f>
        <v>129.59700000000001</v>
      </c>
      <c r="BD49" s="394">
        <f>SUMIFS('База практик'!$AK$6:$AK$424,'База практик'!$G$6:$G$424,Расчеты!BD$1)</f>
        <v>9.4831041000000003</v>
      </c>
      <c r="BE49" s="394">
        <f>SUMIFS('База практик'!$AK$6:$AK$424,'База практик'!$G$6:$G$424,Расчеты!BE$1)</f>
        <v>0.93717600000000001</v>
      </c>
      <c r="BF49" s="394">
        <f>SUMIFS('База практик'!$AK$6:$AK$424,'База практик'!$G$6:$G$424,Расчеты!BF$1)</f>
        <v>19.61275886</v>
      </c>
      <c r="BG49" s="394">
        <f>SUMIFS('База практик'!$AK$6:$AK$424,'База практик'!$G$6:$G$424,Расчеты!BG$1)</f>
        <v>10.2689</v>
      </c>
      <c r="BH49" s="394">
        <f>SUMIFS('База практик'!$AK$6:$AK$424,'База практик'!$G$6:$G$424,Расчеты!BH$1)</f>
        <v>0</v>
      </c>
      <c r="BI49" s="394">
        <f>SUMIFS('База практик'!$AK$6:$AK$424,'База практик'!$G$6:$G$424,Расчеты!BI$1)</f>
        <v>183.83894000000001</v>
      </c>
      <c r="BJ49" s="394">
        <f>SUMIFS('База практик'!$AK$6:$AK$424,'База практик'!$G$6:$G$424,Расчеты!BJ$1)</f>
        <v>0</v>
      </c>
      <c r="BK49" s="394">
        <f>SUMIFS('База практик'!$AK$6:$AK$424,'База практик'!$G$6:$G$424,Расчеты!BK$1)</f>
        <v>12.955</v>
      </c>
      <c r="BL49" s="394">
        <f>SUMIFS('База практик'!$AK$6:$AK$424,'База практик'!$G$6:$G$424,Расчеты!BL$1)</f>
        <v>460.74599999999998</v>
      </c>
      <c r="BM49" s="394">
        <f>SUMIFS('База практик'!$AK$6:$AK$424,'База практик'!$G$6:$G$424,Расчеты!BM$1)</f>
        <v>64.881166999999991</v>
      </c>
      <c r="BN49" s="394">
        <f>SUMIFS('База практик'!$AK$6:$AK$424,'База практик'!$G$6:$G$424,Расчеты!BN$1)</f>
        <v>33.1</v>
      </c>
      <c r="BO49" s="394">
        <f>SUMIFS('База практик'!$AK$6:$AK$424,'База практик'!$G$6:$G$424,Расчеты!BO$1)</f>
        <v>75.876624296804508</v>
      </c>
      <c r="BP49" s="394">
        <f>SUMIFS('База практик'!$AK$6:$AK$424,'База практик'!$G$6:$G$424,Расчеты!BP$1)</f>
        <v>58.991873999999996</v>
      </c>
      <c r="BQ49" s="394">
        <f>SUMIFS('База практик'!$AK$6:$AK$424,'База практик'!$G$6:$G$424,Расчеты!BQ$1)</f>
        <v>9.6650000000000009</v>
      </c>
      <c r="BR49" s="394">
        <f>SUMIFS('База практик'!$AK$6:$AK$424,'База практик'!$G$6:$G$424,Расчеты!BR$1)</f>
        <v>17.2</v>
      </c>
      <c r="BS49" s="394">
        <f>SUMIFS('База практик'!$AK$6:$AK$424,'База практик'!$G$6:$G$424,Расчеты!BS$1)</f>
        <v>120.26480284</v>
      </c>
      <c r="BT49" s="394">
        <f>SUMIFS('База практик'!$AK$6:$AK$424,'База практик'!$G$6:$G$424,Расчеты!BT$1)</f>
        <v>22.782625319999998</v>
      </c>
      <c r="BU49" s="394">
        <f>SUMIFS('База практик'!$AK$6:$AK$424,'База практик'!$G$6:$G$424,Расчеты!BU$1)</f>
        <v>4.6950000000000003</v>
      </c>
      <c r="BV49" s="394">
        <f>SUMIFS('База практик'!$AK$6:$AK$424,'База практик'!$G$6:$G$424,Расчеты!BV$1)</f>
        <v>179.90399999999997</v>
      </c>
      <c r="BW49" s="394">
        <f>SUMIFS('База практик'!$AK$6:$AK$424,'База практик'!$G$6:$G$424,Расчеты!BW$1)</f>
        <v>35.713906299999998</v>
      </c>
      <c r="BX49" s="394">
        <f>SUMIFS('База практик'!$AK$6:$AK$424,'База практик'!$G$6:$G$424,Расчеты!BX$1)</f>
        <v>134.232</v>
      </c>
      <c r="BY49" s="394">
        <f>SUMIFS('База практик'!$AK$6:$AK$424,'База практик'!$G$6:$G$424,Расчеты!BY$1)</f>
        <v>0</v>
      </c>
      <c r="BZ49" s="394">
        <f>SUMIFS('База практик'!$AK$6:$AK$424,'База практик'!$G$6:$G$424,Расчеты!BZ$1)</f>
        <v>262.76900000000001</v>
      </c>
      <c r="CA49" s="394">
        <f>SUMIFS('База практик'!$AK$6:$AK$424,'База практик'!$G$6:$G$424,Расчеты!CA$1)</f>
        <v>168.41</v>
      </c>
      <c r="CB49" s="394">
        <f>SUMIFS('База практик'!$AK$6:$AK$424,'База практик'!$G$6:$G$424,Расчеты!CB$1)</f>
        <v>21.1</v>
      </c>
      <c r="CC49" s="394">
        <f>SUMIFS('База практик'!$AK$6:$AK$424,'База практик'!$G$6:$G$424,Расчеты!CC$1)</f>
        <v>119.06900925000001</v>
      </c>
      <c r="CD49" s="394">
        <f>SUMIFS('База практик'!$AK$6:$AK$424,'База практик'!$G$6:$G$424,Расчеты!CD$1)</f>
        <v>0</v>
      </c>
      <c r="CE49" s="394">
        <f>SUMIFS('База практик'!$AK$6:$AK$424,'База практик'!$G$6:$G$424,Расчеты!CE$1)</f>
        <v>0</v>
      </c>
      <c r="CF49" s="394">
        <f>SUMIFS('База практик'!$AK$6:$AK$424,'База практик'!$G$6:$G$424,Расчеты!CF$1)</f>
        <v>0.56899999999999995</v>
      </c>
      <c r="CG49" s="394">
        <f>SUMIFS('База практик'!$AK$6:$AK$424,'База практик'!$G$6:$G$424,Расчеты!CG$1)</f>
        <v>250.22899999999996</v>
      </c>
      <c r="CH49" s="394">
        <f>SUMIFS('База практик'!$AK$6:$AK$424,'База практик'!$G$6:$G$424,Расчеты!CH$1)</f>
        <v>1.0150000000000001</v>
      </c>
      <c r="CI49" s="394">
        <f>SUMIFS('База практик'!$AK$6:$AK$424,'База практик'!$G$6:$G$424,Расчеты!CI$1)</f>
        <v>0</v>
      </c>
      <c r="CJ49" s="394">
        <f>SUMIFS('База практик'!$AK$6:$AK$424,'База практик'!$G$6:$G$424,Расчеты!CJ$1)</f>
        <v>72.8</v>
      </c>
      <c r="CK49" s="394">
        <f>SUMIFS('База практик'!$AK$6:$AK$424,'База практик'!$G$6:$G$424,Расчеты!CK$1)</f>
        <v>11.304903510000001</v>
      </c>
      <c r="CL49" s="394">
        <f>SUMIFS('База практик'!$AK$6:$AK$424,'База практик'!$G$6:$G$424,Расчеты!CL$1)</f>
        <v>89</v>
      </c>
      <c r="CM49" s="394">
        <f>SUMIFS('База практик'!$AK$6:$AK$424,'База практик'!$G$6:$G$424,Расчеты!CM$1)</f>
        <v>4.95</v>
      </c>
      <c r="CN49" s="394">
        <f>SUMIFS('База практик'!$AK$6:$AK$424,'База практик'!$G$6:$G$424,Расчеты!CN$1)</f>
        <v>45.190000000000005</v>
      </c>
      <c r="CO49" s="394">
        <f>SUMIFS('База практик'!$AK$6:$AK$424,'База практик'!$G$6:$G$424,Расчеты!CO$1)</f>
        <v>73.115508000000005</v>
      </c>
      <c r="CP49" s="394">
        <f>SUMIFS('База практик'!$AK$6:$AK$424,'База практик'!$G$6:$G$424,Расчеты!CP$1)</f>
        <v>121.74750000000003</v>
      </c>
      <c r="CQ49" s="394">
        <f>SUMIFS('База практик'!$AK$6:$AK$424,'База практик'!$G$6:$G$424,Расчеты!CQ$1)</f>
        <v>51.605139999999992</v>
      </c>
      <c r="CR49" s="394">
        <f>SUMIFS('База практик'!$AK$6:$AK$424,'База практик'!$G$6:$G$424,Расчеты!CR$1)</f>
        <v>0</v>
      </c>
      <c r="CS49" s="394">
        <f>SUMIFS('База практик'!$AK$6:$AK$424,'База практик'!$G$6:$G$424,Расчеты!CS$1)</f>
        <v>458.03903499900008</v>
      </c>
      <c r="CT49" s="394">
        <f>SUMIFS('База практик'!$AK$6:$AK$424,'База практик'!$G$6:$G$424,Расчеты!CT$1)</f>
        <v>23.293004830000001</v>
      </c>
      <c r="CU49" s="394">
        <f>SUMIFS('База практик'!$AK$6:$AK$424,'База практик'!$G$6:$G$424,Расчеты!CU$1)</f>
        <v>0.57099999999999995</v>
      </c>
      <c r="CV49" s="394">
        <f>SUMIFS('База практик'!$AK$6:$AK$424,'База практик'!$G$6:$G$424,Расчеты!CV$1)</f>
        <v>188.20699999999999</v>
      </c>
      <c r="CW49" s="394">
        <f>SUMIFS('База практик'!$AK$6:$AK$424,'База практик'!$G$6:$G$424,Расчеты!CW$1)</f>
        <v>20.3</v>
      </c>
      <c r="CX49" s="394">
        <f>SUMIFS('База практик'!$AK$6:$AK$424,'База практик'!$G$6:$G$424,Расчеты!CX$1)</f>
        <v>376.43699999999995</v>
      </c>
      <c r="CY49" s="394">
        <f>SUMIFS('База практик'!$AK$6:$AK$424,'База практик'!$G$6:$G$424,Расчеты!CY$1)</f>
        <v>95</v>
      </c>
    </row>
    <row r="50" spans="1:103" s="21" customFormat="1" ht="45" x14ac:dyDescent="0.15">
      <c r="C50" s="1226"/>
      <c r="D50" s="1226"/>
      <c r="E50" s="1229" t="s">
        <v>8441</v>
      </c>
      <c r="F50" s="1229">
        <v>29</v>
      </c>
      <c r="G50" s="1234" t="s">
        <v>8534</v>
      </c>
      <c r="H50" s="1204" t="s">
        <v>214</v>
      </c>
      <c r="I50" s="1235" t="s">
        <v>215</v>
      </c>
      <c r="J50" s="1240" t="s">
        <v>8531</v>
      </c>
      <c r="K50" s="1229"/>
      <c r="L50" s="1229"/>
      <c r="M50" s="1229"/>
      <c r="N50" s="1229">
        <v>0.13282709692467154</v>
      </c>
      <c r="O50" s="1229">
        <v>0.15349089891588938</v>
      </c>
      <c r="P50" s="1241">
        <v>0.16362662785726212</v>
      </c>
      <c r="Q50" s="1132">
        <v>15.89446308819581</v>
      </c>
      <c r="R50" s="1242">
        <f>R49/R44</f>
        <v>0.17128029149725446</v>
      </c>
      <c r="S50" s="1242">
        <f t="shared" ref="S50:CD50" si="7">S49/S44</f>
        <v>0.16506141548060049</v>
      </c>
      <c r="T50" s="1242">
        <f t="shared" si="7"/>
        <v>3.5420709118078861E-2</v>
      </c>
      <c r="U50" s="1242">
        <f t="shared" si="7"/>
        <v>0.160774938178813</v>
      </c>
      <c r="V50" s="1242">
        <f t="shared" si="7"/>
        <v>9.874733132700568E-2</v>
      </c>
      <c r="W50" s="1242">
        <f t="shared" si="7"/>
        <v>0.30760115117657022</v>
      </c>
      <c r="X50" s="1242">
        <f t="shared" si="7"/>
        <v>0.5</v>
      </c>
      <c r="Y50" s="1242">
        <f t="shared" si="7"/>
        <v>9.7600054771379688E-2</v>
      </c>
      <c r="Z50" s="1242">
        <f t="shared" si="7"/>
        <v>8.6228872353924499E-2</v>
      </c>
      <c r="AA50" s="1242">
        <f t="shared" si="7"/>
        <v>8.6276780544296466E-2</v>
      </c>
      <c r="AB50" s="1242">
        <f t="shared" si="7"/>
        <v>0</v>
      </c>
      <c r="AC50" s="1242">
        <f t="shared" si="7"/>
        <v>5.7125682192726235E-2</v>
      </c>
      <c r="AD50" s="1242">
        <f t="shared" si="7"/>
        <v>0.28534482758620688</v>
      </c>
      <c r="AE50" s="1242">
        <f t="shared" si="7"/>
        <v>0.31146667854741633</v>
      </c>
      <c r="AF50" s="1242">
        <f t="shared" si="7"/>
        <v>0.1196781482949873</v>
      </c>
      <c r="AG50" s="1242" t="e">
        <f t="shared" si="7"/>
        <v>#DIV/0!</v>
      </c>
      <c r="AH50" s="1242" t="e">
        <f t="shared" si="7"/>
        <v>#DIV/0!</v>
      </c>
      <c r="AI50" s="1242">
        <f t="shared" si="7"/>
        <v>8.6338819916234238E-2</v>
      </c>
      <c r="AJ50" s="1242">
        <f t="shared" si="7"/>
        <v>0.22423889720132556</v>
      </c>
      <c r="AK50" s="1242" t="e">
        <f t="shared" si="7"/>
        <v>#DIV/0!</v>
      </c>
      <c r="AL50" s="1242">
        <f t="shared" si="7"/>
        <v>0.15905916585838992</v>
      </c>
      <c r="AM50" s="1242" t="e">
        <f t="shared" si="7"/>
        <v>#DIV/0!</v>
      </c>
      <c r="AN50" s="1242">
        <f t="shared" si="7"/>
        <v>0.18539444224545243</v>
      </c>
      <c r="AO50" s="1242">
        <f t="shared" si="7"/>
        <v>0.1884722748930916</v>
      </c>
      <c r="AP50" s="1242">
        <f t="shared" si="7"/>
        <v>0.24058289306630623</v>
      </c>
      <c r="AQ50" s="1242" t="e">
        <f t="shared" si="7"/>
        <v>#DIV/0!</v>
      </c>
      <c r="AR50" s="1242" t="e">
        <f t="shared" si="7"/>
        <v>#DIV/0!</v>
      </c>
      <c r="AS50" s="1242">
        <f t="shared" si="7"/>
        <v>5.6879265944945877E-2</v>
      </c>
      <c r="AT50" s="1242">
        <f t="shared" si="7"/>
        <v>0.28359846407021394</v>
      </c>
      <c r="AU50" s="1242">
        <f t="shared" si="7"/>
        <v>0.23528435227394676</v>
      </c>
      <c r="AV50" s="1242">
        <f t="shared" si="7"/>
        <v>0.23020620378082332</v>
      </c>
      <c r="AW50" s="1242">
        <f t="shared" si="7"/>
        <v>0.29815356160411294</v>
      </c>
      <c r="AX50" s="1242">
        <f t="shared" si="7"/>
        <v>0.5442291659516536</v>
      </c>
      <c r="AY50" s="1242">
        <f t="shared" si="7"/>
        <v>0.21966972193216536</v>
      </c>
      <c r="AZ50" s="1242">
        <f t="shared" si="7"/>
        <v>0.49185667752442991</v>
      </c>
      <c r="BA50" s="1242">
        <f t="shared" si="7"/>
        <v>0.44146658380882431</v>
      </c>
      <c r="BB50" s="1242">
        <f t="shared" si="7"/>
        <v>0.18011312890741293</v>
      </c>
      <c r="BC50" s="1242">
        <f t="shared" si="7"/>
        <v>0.22129501562419959</v>
      </c>
      <c r="BD50" s="1242">
        <f t="shared" si="7"/>
        <v>0.1436120891800258</v>
      </c>
      <c r="BE50" s="1242">
        <f t="shared" si="7"/>
        <v>0.90358434826876044</v>
      </c>
      <c r="BF50" s="1242">
        <f t="shared" si="7"/>
        <v>0.23021251494285017</v>
      </c>
      <c r="BG50" s="1242">
        <f t="shared" si="7"/>
        <v>2.2804017667789597E-2</v>
      </c>
      <c r="BH50" s="1242" t="e">
        <f t="shared" si="7"/>
        <v>#DIV/0!</v>
      </c>
      <c r="BI50" s="1242">
        <f t="shared" si="7"/>
        <v>0.20047995946756911</v>
      </c>
      <c r="BJ50" s="1242" t="e">
        <f t="shared" si="7"/>
        <v>#DIV/0!</v>
      </c>
      <c r="BK50" s="1242">
        <f t="shared" si="7"/>
        <v>0.12266830792538584</v>
      </c>
      <c r="BL50" s="1242">
        <f t="shared" si="7"/>
        <v>0.37562611690124309</v>
      </c>
      <c r="BM50" s="1242">
        <f t="shared" si="7"/>
        <v>0.11491975227013214</v>
      </c>
      <c r="BN50" s="1242">
        <f t="shared" si="7"/>
        <v>0.17615753060138375</v>
      </c>
      <c r="BO50" s="1242">
        <f t="shared" si="7"/>
        <v>5.5349045667271342E-2</v>
      </c>
      <c r="BP50" s="1242">
        <f t="shared" si="7"/>
        <v>0.31357294392967633</v>
      </c>
      <c r="BQ50" s="1242">
        <f t="shared" si="7"/>
        <v>1.2125089777727596E-2</v>
      </c>
      <c r="BR50" s="1242">
        <f t="shared" si="7"/>
        <v>0.47777777777777775</v>
      </c>
      <c r="BS50" s="1242">
        <f t="shared" si="7"/>
        <v>0.19445763910771363</v>
      </c>
      <c r="BT50" s="1242">
        <f t="shared" si="7"/>
        <v>9.445092151022734E-2</v>
      </c>
      <c r="BU50" s="1242">
        <f t="shared" si="7"/>
        <v>0.15323257081498839</v>
      </c>
      <c r="BV50" s="1242">
        <f t="shared" si="7"/>
        <v>0.37042359951489795</v>
      </c>
      <c r="BW50" s="1242">
        <f t="shared" si="7"/>
        <v>0.14978344564518514</v>
      </c>
      <c r="BX50" s="1242">
        <f t="shared" si="7"/>
        <v>0.26846026840226928</v>
      </c>
      <c r="BY50" s="1242">
        <f t="shared" si="7"/>
        <v>0</v>
      </c>
      <c r="BZ50" s="1242">
        <f t="shared" si="7"/>
        <v>0.2291661397607426</v>
      </c>
      <c r="CA50" s="1242">
        <f t="shared" si="7"/>
        <v>0.223851235495062</v>
      </c>
      <c r="CB50" s="1242">
        <f t="shared" si="7"/>
        <v>4.5839669780577894E-2</v>
      </c>
      <c r="CC50" s="1242">
        <f t="shared" si="7"/>
        <v>5.7068052812714654E-2</v>
      </c>
      <c r="CD50" s="1242">
        <f t="shared" si="7"/>
        <v>0</v>
      </c>
      <c r="CE50" s="1242" t="e">
        <f t="shared" ref="CE50:CY50" si="8">CE49/CE44</f>
        <v>#DIV/0!</v>
      </c>
      <c r="CF50" s="1242">
        <f t="shared" si="8"/>
        <v>0.11233958538993088</v>
      </c>
      <c r="CG50" s="1242">
        <f t="shared" si="8"/>
        <v>0.32894614032619995</v>
      </c>
      <c r="CH50" s="1242">
        <f t="shared" si="8"/>
        <v>1.1704646225626375E-3</v>
      </c>
      <c r="CI50" s="1242">
        <f t="shared" si="8"/>
        <v>0</v>
      </c>
      <c r="CJ50" s="1242">
        <f t="shared" si="8"/>
        <v>0.24577987846049962</v>
      </c>
      <c r="CK50" s="1242">
        <f t="shared" si="8"/>
        <v>0.21399781757767999</v>
      </c>
      <c r="CL50" s="1242">
        <f t="shared" si="8"/>
        <v>0.16330275229357799</v>
      </c>
      <c r="CM50" s="1242">
        <f t="shared" si="8"/>
        <v>0.17491166077738515</v>
      </c>
      <c r="CN50" s="1242">
        <f t="shared" si="8"/>
        <v>7.2775585795957803E-2</v>
      </c>
      <c r="CO50" s="1242">
        <f t="shared" si="8"/>
        <v>0.22100026901302453</v>
      </c>
      <c r="CP50" s="1242">
        <f t="shared" si="8"/>
        <v>7.8729440208993834E-2</v>
      </c>
      <c r="CQ50" s="1242">
        <f t="shared" si="8"/>
        <v>8.0858594258201133E-2</v>
      </c>
      <c r="CR50" s="1242" t="e">
        <f t="shared" si="8"/>
        <v>#DIV/0!</v>
      </c>
      <c r="CS50" s="1242">
        <f t="shared" si="8"/>
        <v>0.19607393453896735</v>
      </c>
      <c r="CT50" s="1242">
        <f t="shared" si="8"/>
        <v>2.405660636698443E-2</v>
      </c>
      <c r="CU50" s="1242">
        <f t="shared" si="8"/>
        <v>1.9409885104357875E-2</v>
      </c>
      <c r="CV50" s="1242">
        <f t="shared" si="8"/>
        <v>0.23145772235133114</v>
      </c>
      <c r="CW50" s="1242">
        <f t="shared" si="8"/>
        <v>0.31068258340985611</v>
      </c>
      <c r="CX50" s="1242">
        <f t="shared" si="8"/>
        <v>0.99589266928050979</v>
      </c>
      <c r="CY50" s="1242">
        <f t="shared" si="8"/>
        <v>0.10588497547926883</v>
      </c>
    </row>
    <row r="51" spans="1:103" s="1186" customFormat="1" ht="75" x14ac:dyDescent="0.15">
      <c r="C51" s="1239" t="s">
        <v>8450</v>
      </c>
      <c r="D51" s="1226" t="s">
        <v>8535</v>
      </c>
      <c r="E51" s="1229" t="s">
        <v>8441</v>
      </c>
      <c r="F51" s="1229">
        <v>30</v>
      </c>
      <c r="G51" s="1234" t="s">
        <v>8536</v>
      </c>
      <c r="H51" s="1204" t="s">
        <v>8967</v>
      </c>
      <c r="I51" s="1235" t="s">
        <v>8525</v>
      </c>
      <c r="J51" s="1236" t="s">
        <v>8448</v>
      </c>
      <c r="K51" s="1229"/>
      <c r="L51" s="1229"/>
      <c r="M51" s="1229" t="s">
        <v>457</v>
      </c>
      <c r="N51" s="1229">
        <v>776.5529130000001</v>
      </c>
      <c r="O51" s="1229">
        <v>1123.1145690999999</v>
      </c>
      <c r="P51" s="1238">
        <v>1267.2471590900002</v>
      </c>
      <c r="Q51" s="1132">
        <v>1085.1753496000003</v>
      </c>
      <c r="R51" s="1232">
        <f t="shared" si="6"/>
        <v>1669.6752473699996</v>
      </c>
      <c r="S51" s="394">
        <f>SUMIFS('База практик'!$AN$6:$AN$424,'База практик'!$G$6:$G$424,Расчеты!S$1)</f>
        <v>1.4850000000000001</v>
      </c>
      <c r="T51" s="394">
        <f>SUMIFS('База практик'!$AN$6:$AN$424,'База практик'!$G$6:$G$424,Расчеты!T$1)</f>
        <v>4.24</v>
      </c>
      <c r="U51" s="394">
        <f>SUMIFS('База практик'!$AN$6:$AN$424,'База практик'!$G$6:$G$424,Расчеты!U$1)</f>
        <v>27.355429730000001</v>
      </c>
      <c r="V51" s="394">
        <f>SUMIFS('База практик'!$AN$6:$AN$424,'База практик'!$G$6:$G$424,Расчеты!V$1)</f>
        <v>4.9160000000000004</v>
      </c>
      <c r="W51" s="394">
        <f>SUMIFS('База практик'!$AN$6:$AN$424,'База практик'!$G$6:$G$424,Расчеты!W$1)</f>
        <v>14.3</v>
      </c>
      <c r="X51" s="394">
        <f>SUMIFS('База практик'!$AN$6:$AN$424,'База практик'!$G$6:$G$424,Расчеты!X$1)</f>
        <v>7.0000000000000007E-2</v>
      </c>
      <c r="Y51" s="394">
        <f>SUMIFS('База практик'!$AN$6:$AN$424,'База практик'!$G$6:$G$424,Расчеты!Y$1)</f>
        <v>56.870882999999999</v>
      </c>
      <c r="Z51" s="394">
        <f>SUMIFS('База практик'!$AN$6:$AN$424,'База практик'!$G$6:$G$424,Расчеты!Z$1)</f>
        <v>0.54475000000000007</v>
      </c>
      <c r="AA51" s="394">
        <f>SUMIFS('База практик'!$AN$6:$AN$424,'База практик'!$G$6:$G$424,Расчеты!AA$1)</f>
        <v>7.8</v>
      </c>
      <c r="AB51" s="394">
        <f>SUMIFS('База практик'!$AN$6:$AN$424,'База практик'!$G$6:$G$424,Расчеты!AB$1)</f>
        <v>0</v>
      </c>
      <c r="AC51" s="394">
        <f>SUMIFS('База практик'!$AN$6:$AN$424,'База практик'!$G$6:$G$424,Расчеты!AC$1)</f>
        <v>75.195999999999984</v>
      </c>
      <c r="AD51" s="394">
        <f>SUMIFS('База практик'!$AN$6:$AN$424,'База практик'!$G$6:$G$424,Расчеты!AD$1)</f>
        <v>3.5</v>
      </c>
      <c r="AE51" s="394">
        <f>SUMIFS('База практик'!$AN$6:$AN$424,'База практик'!$G$6:$G$424,Расчеты!AE$1)</f>
        <v>29.443000000000001</v>
      </c>
      <c r="AF51" s="394">
        <f>SUMIFS('База практик'!$AN$6:$AN$424,'База практик'!$G$6:$G$424,Расчеты!AF$1)</f>
        <v>44.335300000000004</v>
      </c>
      <c r="AG51" s="394">
        <f>SUMIFS('База практик'!$AN$6:$AN$424,'База практик'!$G$6:$G$424,Расчеты!AG$1)</f>
        <v>0</v>
      </c>
      <c r="AH51" s="394">
        <f>SUMIFS('База практик'!$AN$6:$AN$424,'База практик'!$G$6:$G$424,Расчеты!AH$1)</f>
        <v>0</v>
      </c>
      <c r="AI51" s="394">
        <f>SUMIFS('База практик'!$AN$6:$AN$424,'База практик'!$G$6:$G$424,Расчеты!AI$1)</f>
        <v>0.81769000000000003</v>
      </c>
      <c r="AJ51" s="394">
        <f>SUMIFS('База практик'!$AN$6:$AN$424,'База практик'!$G$6:$G$424,Расчеты!AJ$1)</f>
        <v>3.4779652399999996</v>
      </c>
      <c r="AK51" s="394">
        <f>SUMIFS('База практик'!$AN$6:$AN$424,'База практик'!$G$6:$G$424,Расчеты!AK$1)</f>
        <v>0</v>
      </c>
      <c r="AL51" s="394">
        <f>SUMIFS('База практик'!$AN$6:$AN$424,'База практик'!$G$6:$G$424,Расчеты!AL$1)</f>
        <v>0.10299999999999999</v>
      </c>
      <c r="AM51" s="394">
        <f>SUMIFS('База практик'!$AN$6:$AN$424,'База практик'!$G$6:$G$424,Расчеты!AM$1)</f>
        <v>0</v>
      </c>
      <c r="AN51" s="394">
        <f>SUMIFS('База практик'!$AN$6:$AN$424,'База практик'!$G$6:$G$424,Расчеты!AN$1)</f>
        <v>16.751000000000001</v>
      </c>
      <c r="AO51" s="394">
        <f>SUMIFS('База практик'!$AN$6:$AN$424,'База практик'!$G$6:$G$424,Расчеты!AO$1)</f>
        <v>1.0720000000000001</v>
      </c>
      <c r="AP51" s="394">
        <f>SUMIFS('База практик'!$AN$6:$AN$424,'База практик'!$G$6:$G$424,Расчеты!AP$1)</f>
        <v>10.138</v>
      </c>
      <c r="AQ51" s="394">
        <f>SUMIFS('База практик'!$AN$6:$AN$424,'База практик'!$G$6:$G$424,Расчеты!AQ$1)</f>
        <v>0</v>
      </c>
      <c r="AR51" s="394">
        <f>SUMIFS('База практик'!$AN$6:$AN$424,'База практик'!$G$6:$G$424,Расчеты!AR$1)</f>
        <v>0</v>
      </c>
      <c r="AS51" s="394">
        <f>SUMIFS('База практик'!$AN$6:$AN$424,'База практик'!$G$6:$G$424,Расчеты!AS$1)</f>
        <v>15.678000000000001</v>
      </c>
      <c r="AT51" s="394">
        <f>SUMIFS('База практик'!$AN$6:$AN$424,'База практик'!$G$6:$G$424,Расчеты!AT$1)</f>
        <v>6.6</v>
      </c>
      <c r="AU51" s="394">
        <f>SUMIFS('База практик'!$AN$6:$AN$424,'База практик'!$G$6:$G$424,Расчеты!AU$1)</f>
        <v>30.082538999999997</v>
      </c>
      <c r="AV51" s="394">
        <f>SUMIFS('База практик'!$AN$6:$AN$424,'База практик'!$G$6:$G$424,Расчеты!AV$1)</f>
        <v>3.3</v>
      </c>
      <c r="AW51" s="394">
        <f>SUMIFS('База практик'!$AN$6:$AN$424,'База практик'!$G$6:$G$424,Расчеты!AW$1)</f>
        <v>28.666</v>
      </c>
      <c r="AX51" s="394">
        <f>SUMIFS('База практик'!$AN$6:$AN$424,'База практик'!$G$6:$G$424,Расчеты!AX$1)</f>
        <v>25.216000000000001</v>
      </c>
      <c r="AY51" s="394">
        <f>SUMIFS('База практик'!$AN$6:$AN$424,'База практик'!$G$6:$G$424,Расчеты!AY$1)</f>
        <v>10.44</v>
      </c>
      <c r="AZ51" s="394">
        <f>SUMIFS('База практик'!$AN$6:$AN$424,'База практик'!$G$6:$G$424,Расчеты!AZ$1)</f>
        <v>0.33099999999999996</v>
      </c>
      <c r="BA51" s="394">
        <f>SUMIFS('База практик'!$AN$6:$AN$424,'База практик'!$G$6:$G$424,Расчеты!BA$1)</f>
        <v>16.861999999999998</v>
      </c>
      <c r="BB51" s="394">
        <f>SUMIFS('База практик'!$AN$6:$AN$424,'База практик'!$G$6:$G$424,Расчеты!BB$1)</f>
        <v>2.1219999999999999</v>
      </c>
      <c r="BC51" s="394">
        <f>SUMIFS('База практик'!$AN$6:$AN$424,'База практик'!$G$6:$G$424,Расчеты!BC$1)</f>
        <v>6.9999999999999993E-2</v>
      </c>
      <c r="BD51" s="394">
        <f>SUMIFS('База практик'!$AN$6:$AN$424,'База практик'!$G$6:$G$424,Расчеты!BD$1)</f>
        <v>3.9619662199999999</v>
      </c>
      <c r="BE51" s="394">
        <f>SUMIFS('База практик'!$AN$6:$AN$424,'База практик'!$G$6:$G$424,Расчеты!BE$1)</f>
        <v>0</v>
      </c>
      <c r="BF51" s="394">
        <f>SUMIFS('База практик'!$AN$6:$AN$424,'База практик'!$G$6:$G$424,Расчеты!BF$1)</f>
        <v>6.4790094800000002</v>
      </c>
      <c r="BG51" s="394">
        <f>SUMIFS('База практик'!$AN$6:$AN$424,'База практик'!$G$6:$G$424,Расчеты!BG$1)</f>
        <v>2E-3</v>
      </c>
      <c r="BH51" s="394">
        <f>SUMIFS('База практик'!$AN$6:$AN$424,'База практик'!$G$6:$G$424,Расчеты!BH$1)</f>
        <v>0</v>
      </c>
      <c r="BI51" s="394">
        <f>SUMIFS('База практик'!$AN$6:$AN$424,'База практик'!$G$6:$G$424,Расчеты!BI$1)</f>
        <v>20.202159999999999</v>
      </c>
      <c r="BJ51" s="394">
        <f>SUMIFS('База практик'!$AN$6:$AN$424,'База практик'!$G$6:$G$424,Расчеты!BJ$1)</f>
        <v>0</v>
      </c>
      <c r="BK51" s="394">
        <f>SUMIFS('База практик'!$AN$6:$AN$424,'База практик'!$G$6:$G$424,Расчеты!BK$1)</f>
        <v>0.34899999999999998</v>
      </c>
      <c r="BL51" s="394">
        <f>SUMIFS('База практик'!$AN$6:$AN$424,'База практик'!$G$6:$G$424,Расчеты!BL$1)</f>
        <v>23.324000000000002</v>
      </c>
      <c r="BM51" s="394">
        <f>SUMIFS('База практик'!$AN$6:$AN$424,'База практик'!$G$6:$G$424,Расчеты!BM$1)</f>
        <v>6.7993440000000005</v>
      </c>
      <c r="BN51" s="394">
        <f>SUMIFS('База практик'!$AN$6:$AN$424,'База практик'!$G$6:$G$424,Расчеты!BN$1)</f>
        <v>14.6</v>
      </c>
      <c r="BO51" s="394">
        <f>SUMIFS('База практик'!$AN$6:$AN$424,'База практик'!$G$6:$G$424,Расчеты!BO$1)</f>
        <v>0.64168842999999998</v>
      </c>
      <c r="BP51" s="394">
        <f>SUMIFS('База практик'!$AN$6:$AN$424,'База практик'!$G$6:$G$424,Расчеты!BP$1)</f>
        <v>17.182999999999996</v>
      </c>
      <c r="BQ51" s="394">
        <f>SUMIFS('База практик'!$AN$6:$AN$424,'База практик'!$G$6:$G$424,Расчеты!BQ$1)</f>
        <v>3.0359999999999996</v>
      </c>
      <c r="BR51" s="394">
        <f>SUMIFS('База практик'!$AN$6:$AN$424,'База практик'!$G$6:$G$424,Расчеты!BR$1)</f>
        <v>18.8</v>
      </c>
      <c r="BS51" s="394">
        <f>SUMIFS('База практик'!$AN$6:$AN$424,'База практик'!$G$6:$G$424,Расчеты!BS$1)</f>
        <v>28.024553969999999</v>
      </c>
      <c r="BT51" s="394">
        <f>SUMIFS('База практик'!$AN$6:$AN$424,'База практик'!$G$6:$G$424,Расчеты!BT$1)</f>
        <v>0</v>
      </c>
      <c r="BU51" s="394">
        <f>SUMIFS('База практик'!$AN$6:$AN$424,'База практик'!$G$6:$G$424,Расчеты!BU$1)</f>
        <v>0</v>
      </c>
      <c r="BV51" s="394">
        <f>SUMIFS('База практик'!$AN$6:$AN$424,'База практик'!$G$6:$G$424,Расчеты!BV$1)</f>
        <v>21.859000000000002</v>
      </c>
      <c r="BW51" s="394">
        <f>SUMIFS('База практик'!$AN$6:$AN$424,'База практик'!$G$6:$G$424,Расчеты!BW$1)</f>
        <v>21.875134840000001</v>
      </c>
      <c r="BX51" s="394">
        <f>SUMIFS('База практик'!$AN$6:$AN$424,'База практик'!$G$6:$G$424,Расчеты!BX$1)</f>
        <v>27.021999999999998</v>
      </c>
      <c r="BY51" s="394">
        <f>SUMIFS('База практик'!$AN$6:$AN$424,'База практик'!$G$6:$G$424,Расчеты!BY$1)</f>
        <v>0</v>
      </c>
      <c r="BZ51" s="394">
        <f>SUMIFS('База практик'!$AN$6:$AN$424,'База практик'!$G$6:$G$424,Расчеты!BZ$1)</f>
        <v>9.3379999999999992</v>
      </c>
      <c r="CA51" s="394">
        <f>SUMIFS('База практик'!$AN$6:$AN$424,'База практик'!$G$6:$G$424,Расчеты!CA$1)</f>
        <v>34.44</v>
      </c>
      <c r="CB51" s="394">
        <f>SUMIFS('База практик'!$AN$6:$AN$424,'База практик'!$G$6:$G$424,Расчеты!CB$1)</f>
        <v>1.1000000000000001</v>
      </c>
      <c r="CC51" s="394">
        <f>SUMIFS('База практик'!$AN$6:$AN$424,'База практик'!$G$6:$G$424,Расчеты!CC$1)</f>
        <v>265.37015859999985</v>
      </c>
      <c r="CD51" s="394">
        <f>SUMIFS('База практик'!$AN$6:$AN$424,'База практик'!$G$6:$G$424,Расчеты!CD$1)</f>
        <v>0</v>
      </c>
      <c r="CE51" s="394">
        <f>SUMIFS('База практик'!$AN$6:$AN$424,'База практик'!$G$6:$G$424,Расчеты!CE$1)</f>
        <v>0</v>
      </c>
      <c r="CF51" s="394">
        <f>SUMIFS('База практик'!$AN$6:$AN$424,'База практик'!$G$6:$G$424,Расчеты!CF$1)</f>
        <v>0</v>
      </c>
      <c r="CG51" s="394">
        <f>SUMIFS('База практик'!$AN$6:$AN$424,'База практик'!$G$6:$G$424,Расчеты!CG$1)</f>
        <v>27.121000000000002</v>
      </c>
      <c r="CH51" s="394">
        <f>SUMIFS('База практик'!$AN$6:$AN$424,'База практик'!$G$6:$G$424,Расчеты!CH$1)</f>
        <v>0.4</v>
      </c>
      <c r="CI51" s="394">
        <f>SUMIFS('База практик'!$AN$6:$AN$424,'База практик'!$G$6:$G$424,Расчеты!CI$1)</f>
        <v>299.83600000000001</v>
      </c>
      <c r="CJ51" s="394">
        <f>SUMIFS('База практик'!$AN$6:$AN$424,'База практик'!$G$6:$G$424,Расчеты!CJ$1)</f>
        <v>26.2</v>
      </c>
      <c r="CK51" s="394">
        <f>SUMIFS('База практик'!$AN$6:$AN$424,'База практик'!$G$6:$G$424,Расчеты!CK$1)</f>
        <v>3.6673223400000001</v>
      </c>
      <c r="CL51" s="394">
        <f>SUMIFS('База практик'!$AN$6:$AN$424,'База практик'!$G$6:$G$424,Расчеты!CL$1)</f>
        <v>56</v>
      </c>
      <c r="CM51" s="394">
        <f>SUMIFS('База практик'!$AN$6:$AN$424,'База практик'!$G$6:$G$424,Расчеты!CM$1)</f>
        <v>3.3499999999999996</v>
      </c>
      <c r="CN51" s="394">
        <f>SUMIFS('База практик'!$AN$6:$AN$424,'База практик'!$G$6:$G$424,Расчеты!CN$1)</f>
        <v>0</v>
      </c>
      <c r="CO51" s="394">
        <f>SUMIFS('База практик'!$AN$6:$AN$424,'База практик'!$G$6:$G$424,Расчеты!CO$1)</f>
        <v>26.471242</v>
      </c>
      <c r="CP51" s="394">
        <f>SUMIFS('База практик'!$AN$6:$AN$424,'База практик'!$G$6:$G$424,Расчеты!CP$1)</f>
        <v>65.015000000000001</v>
      </c>
      <c r="CQ51" s="394">
        <f>SUMIFS('База практик'!$AN$6:$AN$424,'База практик'!$G$6:$G$424,Расчеты!CQ$1)</f>
        <v>79.301000000000002</v>
      </c>
      <c r="CR51" s="394">
        <f>SUMIFS('База практик'!$AN$6:$AN$424,'База практик'!$G$6:$G$424,Расчеты!CR$1)</f>
        <v>0</v>
      </c>
      <c r="CS51" s="394">
        <f>SUMIFS('База практик'!$AN$6:$AN$424,'База практик'!$G$6:$G$424,Расчеты!CS$1)</f>
        <v>26.422692189999999</v>
      </c>
      <c r="CT51" s="394">
        <f>SUMIFS('База практик'!$AN$6:$AN$424,'База практик'!$G$6:$G$424,Расчеты!CT$1)</f>
        <v>1.9744203300000001</v>
      </c>
      <c r="CU51" s="394">
        <f>SUMIFS('База практик'!$AN$6:$AN$424,'База практик'!$G$6:$G$424,Расчеты!CU$1)</f>
        <v>0.92300000000000004</v>
      </c>
      <c r="CV51" s="394">
        <f>SUMIFS('База практик'!$AN$6:$AN$424,'База практик'!$G$6:$G$424,Расчеты!CV$1)</f>
        <v>83.216999999999999</v>
      </c>
      <c r="CW51" s="394">
        <f>SUMIFS('База практик'!$AN$6:$AN$424,'База практик'!$G$6:$G$424,Расчеты!CW$1)</f>
        <v>0.04</v>
      </c>
      <c r="CX51" s="394">
        <f>SUMIFS('База практик'!$AN$6:$AN$424,'База практик'!$G$6:$G$424,Расчеты!CX$1)</f>
        <v>0.94599800000000012</v>
      </c>
      <c r="CY51" s="394">
        <f>SUMIFS('База практик'!$AN$6:$AN$424,'База практик'!$G$6:$G$424,Расчеты!CY$1)</f>
        <v>2.6</v>
      </c>
    </row>
    <row r="52" spans="1:103" s="1187" customFormat="1" ht="45" x14ac:dyDescent="0.15">
      <c r="C52" s="1226"/>
      <c r="D52" s="1226"/>
      <c r="E52" s="1229" t="s">
        <v>8441</v>
      </c>
      <c r="F52" s="1229">
        <v>31</v>
      </c>
      <c r="G52" s="1234" t="s">
        <v>8537</v>
      </c>
      <c r="H52" s="1204" t="s">
        <v>214</v>
      </c>
      <c r="I52" s="1235" t="s">
        <v>215</v>
      </c>
      <c r="J52" s="1240" t="s">
        <v>8531</v>
      </c>
      <c r="K52" s="1229"/>
      <c r="L52" s="1229"/>
      <c r="M52" s="1229"/>
      <c r="N52" s="1229">
        <v>5.3548971582494602E-2</v>
      </c>
      <c r="O52" s="1229">
        <v>5.8149393078979143E-2</v>
      </c>
      <c r="P52" s="1241">
        <v>5.2661126648861328E-2</v>
      </c>
      <c r="Q52" s="1132">
        <v>3.4115916819534187</v>
      </c>
      <c r="R52" s="1242">
        <f>R51/R44</f>
        <v>4.2314018917964352E-2</v>
      </c>
      <c r="S52" s="1242">
        <f t="shared" ref="S52:CD52" si="9">S51/S44</f>
        <v>5.7906024566192246E-2</v>
      </c>
      <c r="T52" s="1242">
        <f t="shared" si="9"/>
        <v>5.5976074044224507E-2</v>
      </c>
      <c r="U52" s="1242">
        <f t="shared" si="9"/>
        <v>6.461373733511025E-2</v>
      </c>
      <c r="V52" s="1242">
        <f t="shared" si="9"/>
        <v>1.1495462379018211E-2</v>
      </c>
      <c r="W52" s="1242">
        <f t="shared" si="9"/>
        <v>0.24208566108007451</v>
      </c>
      <c r="X52" s="1242">
        <f t="shared" si="9"/>
        <v>0.5</v>
      </c>
      <c r="Y52" s="1242">
        <f t="shared" si="9"/>
        <v>3.5768546585387459E-2</v>
      </c>
      <c r="Z52" s="1242">
        <f t="shared" si="9"/>
        <v>4.9226264333337218E-4</v>
      </c>
      <c r="AA52" s="1242">
        <f t="shared" si="9"/>
        <v>4.51650260567458E-2</v>
      </c>
      <c r="AB52" s="1242">
        <f t="shared" si="9"/>
        <v>0</v>
      </c>
      <c r="AC52" s="1242">
        <f t="shared" si="9"/>
        <v>8.7796570363280826E-2</v>
      </c>
      <c r="AD52" s="1242">
        <f t="shared" si="9"/>
        <v>1.5086206896551723E-2</v>
      </c>
      <c r="AE52" s="1242">
        <f t="shared" si="9"/>
        <v>5.9625837390339331E-2</v>
      </c>
      <c r="AF52" s="1242">
        <f t="shared" si="9"/>
        <v>6.2111046823581165E-2</v>
      </c>
      <c r="AG52" s="1242" t="e">
        <f t="shared" si="9"/>
        <v>#DIV/0!</v>
      </c>
      <c r="AH52" s="1242" t="e">
        <f t="shared" si="9"/>
        <v>#DIV/0!</v>
      </c>
      <c r="AI52" s="1242">
        <f t="shared" si="9"/>
        <v>1.2628052383877504E-3</v>
      </c>
      <c r="AJ52" s="1242">
        <f t="shared" si="9"/>
        <v>4.0798999363172397E-2</v>
      </c>
      <c r="AK52" s="1242" t="e">
        <f t="shared" si="9"/>
        <v>#DIV/0!</v>
      </c>
      <c r="AL52" s="1242">
        <f t="shared" si="9"/>
        <v>1.6650501131587454E-4</v>
      </c>
      <c r="AM52" s="1242" t="e">
        <f t="shared" si="9"/>
        <v>#DIV/0!</v>
      </c>
      <c r="AN52" s="1242">
        <f t="shared" si="9"/>
        <v>1.4932697651818063E-2</v>
      </c>
      <c r="AO52" s="1242">
        <f t="shared" si="9"/>
        <v>3.0250378602394698E-2</v>
      </c>
      <c r="AP52" s="1242">
        <f t="shared" si="9"/>
        <v>5.1900315354056599E-2</v>
      </c>
      <c r="AQ52" s="1242" t="e">
        <f t="shared" si="9"/>
        <v>#DIV/0!</v>
      </c>
      <c r="AR52" s="1242" t="e">
        <f t="shared" si="9"/>
        <v>#DIV/0!</v>
      </c>
      <c r="AS52" s="1242">
        <f t="shared" si="9"/>
        <v>3.2664949871240349E-2</v>
      </c>
      <c r="AT52" s="1242">
        <f t="shared" si="9"/>
        <v>3.6204059243006029E-2</v>
      </c>
      <c r="AU52" s="1242">
        <f t="shared" si="9"/>
        <v>0.11826377515855846</v>
      </c>
      <c r="AV52" s="1242">
        <f t="shared" si="9"/>
        <v>9.2543516485365518E-3</v>
      </c>
      <c r="AW52" s="1242">
        <f t="shared" si="9"/>
        <v>3.7443409066566347E-2</v>
      </c>
      <c r="AX52" s="1242">
        <f t="shared" si="9"/>
        <v>1.6826337921359964E-2</v>
      </c>
      <c r="AY52" s="1242">
        <f t="shared" si="9"/>
        <v>4.0375913679081096E-2</v>
      </c>
      <c r="AZ52" s="1242">
        <f t="shared" si="9"/>
        <v>0.17969598262757869</v>
      </c>
      <c r="BA52" s="1242">
        <f t="shared" si="9"/>
        <v>3.8104061917405785E-2</v>
      </c>
      <c r="BB52" s="1242">
        <f t="shared" si="9"/>
        <v>3.5096424200324168E-2</v>
      </c>
      <c r="BC52" s="1242">
        <f t="shared" si="9"/>
        <v>1.1952939569352662E-4</v>
      </c>
      <c r="BD52" s="1242">
        <f t="shared" si="9"/>
        <v>6.0000000012115196E-2</v>
      </c>
      <c r="BE52" s="1242">
        <f t="shared" si="9"/>
        <v>0</v>
      </c>
      <c r="BF52" s="1242">
        <f t="shared" si="9"/>
        <v>7.6049936542653643E-2</v>
      </c>
      <c r="BG52" s="1242">
        <f t="shared" si="9"/>
        <v>4.4413749608603832E-6</v>
      </c>
      <c r="BH52" s="1242" t="e">
        <f t="shared" si="9"/>
        <v>#DIV/0!</v>
      </c>
      <c r="BI52" s="1242">
        <f t="shared" si="9"/>
        <v>2.2030850580172762E-2</v>
      </c>
      <c r="BJ52" s="1242" t="e">
        <f t="shared" si="9"/>
        <v>#DIV/0!</v>
      </c>
      <c r="BK52" s="1242">
        <f t="shared" si="9"/>
        <v>3.3046113057475612E-3</v>
      </c>
      <c r="BL52" s="1242">
        <f t="shared" si="9"/>
        <v>1.9015039849731945E-2</v>
      </c>
      <c r="BM52" s="1242">
        <f t="shared" si="9"/>
        <v>1.2043231714364964E-2</v>
      </c>
      <c r="BN52" s="1242">
        <f t="shared" si="9"/>
        <v>7.7700904736562007E-2</v>
      </c>
      <c r="BO52" s="1242">
        <f t="shared" si="9"/>
        <v>4.6808674668102516E-4</v>
      </c>
      <c r="BP52" s="1242">
        <f t="shared" si="9"/>
        <v>9.1336713519960852E-2</v>
      </c>
      <c r="BQ52" s="1242">
        <f t="shared" si="9"/>
        <v>3.8087710879649221E-3</v>
      </c>
      <c r="BR52" s="1242">
        <f t="shared" si="9"/>
        <v>0.52222222222222225</v>
      </c>
      <c r="BS52" s="1242">
        <f t="shared" si="9"/>
        <v>4.5313246048413872E-2</v>
      </c>
      <c r="BT52" s="1242">
        <f t="shared" si="9"/>
        <v>0</v>
      </c>
      <c r="BU52" s="1242">
        <f t="shared" si="9"/>
        <v>0</v>
      </c>
      <c r="BV52" s="1242">
        <f t="shared" si="9"/>
        <v>4.5007834521723564E-2</v>
      </c>
      <c r="BW52" s="1242">
        <f t="shared" si="9"/>
        <v>9.1743900618573224E-2</v>
      </c>
      <c r="BX52" s="1242">
        <f t="shared" si="9"/>
        <v>5.4043248798841703E-2</v>
      </c>
      <c r="BY52" s="1242">
        <f t="shared" si="9"/>
        <v>0</v>
      </c>
      <c r="BZ52" s="1242">
        <f t="shared" si="9"/>
        <v>8.1438579630238508E-3</v>
      </c>
      <c r="CA52" s="1242">
        <f t="shared" si="9"/>
        <v>4.5777783685350841E-2</v>
      </c>
      <c r="CB52" s="1242">
        <f t="shared" si="9"/>
        <v>2.3897458179448191E-3</v>
      </c>
      <c r="CC52" s="1242">
        <f t="shared" si="9"/>
        <v>0.12718807623658171</v>
      </c>
      <c r="CD52" s="1242">
        <f t="shared" si="9"/>
        <v>0</v>
      </c>
      <c r="CE52" s="1242" t="e">
        <f t="shared" ref="CE52:CY52" si="10">CE51/CE44</f>
        <v>#DIV/0!</v>
      </c>
      <c r="CF52" s="1242">
        <f t="shared" si="10"/>
        <v>0</v>
      </c>
      <c r="CG52" s="1242">
        <f t="shared" si="10"/>
        <v>3.5652735181721025E-2</v>
      </c>
      <c r="CH52" s="1242">
        <f t="shared" si="10"/>
        <v>4.6126684633010338E-4</v>
      </c>
      <c r="CI52" s="1242">
        <f t="shared" si="10"/>
        <v>0.18593004710323771</v>
      </c>
      <c r="CJ52" s="1242">
        <f t="shared" si="10"/>
        <v>8.8453747467927057E-2</v>
      </c>
      <c r="CK52" s="1242">
        <f t="shared" si="10"/>
        <v>6.9421112388943385E-2</v>
      </c>
      <c r="CL52" s="1242">
        <f t="shared" si="10"/>
        <v>0.10275229357798166</v>
      </c>
      <c r="CM52" s="1242">
        <f t="shared" si="10"/>
        <v>0.11837455830388691</v>
      </c>
      <c r="CN52" s="1242">
        <f t="shared" si="10"/>
        <v>0</v>
      </c>
      <c r="CO52" s="1242">
        <f t="shared" si="10"/>
        <v>8.0012459232436342E-2</v>
      </c>
      <c r="CP52" s="1242">
        <f t="shared" si="10"/>
        <v>4.2042707695745155E-2</v>
      </c>
      <c r="CQ52" s="1242">
        <f t="shared" si="10"/>
        <v>0.12425443247067267</v>
      </c>
      <c r="CR52" s="1242" t="e">
        <f t="shared" si="10"/>
        <v>#DIV/0!</v>
      </c>
      <c r="CS52" s="1242">
        <f t="shared" si="10"/>
        <v>1.1310829040622385E-2</v>
      </c>
      <c r="CT52" s="1242">
        <f t="shared" si="10"/>
        <v>2.0391466463187736E-3</v>
      </c>
      <c r="CU52" s="1242">
        <f t="shared" si="10"/>
        <v>3.137534842613366E-2</v>
      </c>
      <c r="CV52" s="1242">
        <f t="shared" si="10"/>
        <v>0.10234059987625713</v>
      </c>
      <c r="CW52" s="1242">
        <f t="shared" si="10"/>
        <v>6.1218243036424854E-4</v>
      </c>
      <c r="CX52" s="1242">
        <f t="shared" si="10"/>
        <v>2.50270954596393E-3</v>
      </c>
      <c r="CY52" s="1242">
        <f t="shared" si="10"/>
        <v>2.8979045920641995E-3</v>
      </c>
    </row>
    <row r="53" spans="1:103" s="21" customFormat="1" ht="120" x14ac:dyDescent="0.15">
      <c r="C53" s="1239" t="s">
        <v>8450</v>
      </c>
      <c r="D53" s="1226" t="s">
        <v>8538</v>
      </c>
      <c r="E53" s="1229" t="s">
        <v>8441</v>
      </c>
      <c r="F53" s="1229">
        <v>32</v>
      </c>
      <c r="G53" s="1234" t="s">
        <v>8539</v>
      </c>
      <c r="H53" s="1204" t="s">
        <v>8968</v>
      </c>
      <c r="I53" s="1235" t="s">
        <v>8525</v>
      </c>
      <c r="J53" s="1236" t="s">
        <v>8448</v>
      </c>
      <c r="K53" s="1229"/>
      <c r="L53" s="1229"/>
      <c r="M53" s="1229" t="s">
        <v>457</v>
      </c>
      <c r="N53" s="1229">
        <v>344.49962099999993</v>
      </c>
      <c r="O53" s="1229">
        <v>714.58004827000002</v>
      </c>
      <c r="P53" s="1238">
        <v>811.29691905000004</v>
      </c>
      <c r="Q53" s="1132">
        <v>928.76965999999982</v>
      </c>
      <c r="R53" s="1232">
        <f t="shared" si="6"/>
        <v>1140.4649449200001</v>
      </c>
      <c r="S53" s="394">
        <f>SUMIFS('База практик'!$AQ$6:$AQ$424,'База практик'!$G$6:$G$424,Расчеты!S$1)</f>
        <v>9.9309999999999992</v>
      </c>
      <c r="T53" s="394">
        <f>SUMIFS('База практик'!$AQ$6:$AQ$424,'База практик'!$G$6:$G$424,Расчеты!T$1)</f>
        <v>1.218</v>
      </c>
      <c r="U53" s="394">
        <f>SUMIFS('База практик'!$AQ$6:$AQ$424,'База практик'!$G$6:$G$424,Расчеты!U$1)</f>
        <v>20.591689779999999</v>
      </c>
      <c r="V53" s="394">
        <f>SUMIFS('База практик'!$AQ$6:$AQ$424,'База практик'!$G$6:$G$424,Расчеты!V$1)</f>
        <v>6.1479999999999997</v>
      </c>
      <c r="W53" s="394">
        <f>SUMIFS('База практик'!$AQ$6:$AQ$424,'База практик'!$G$6:$G$424,Расчеты!W$1)</f>
        <v>0</v>
      </c>
      <c r="X53" s="394">
        <f>SUMIFS('База практик'!$AQ$6:$AQ$424,'База практик'!$G$6:$G$424,Расчеты!X$1)</f>
        <v>0</v>
      </c>
      <c r="Y53" s="394">
        <f>SUMIFS('База практик'!$AQ$6:$AQ$424,'База практик'!$G$6:$G$424,Расчеты!Y$1)</f>
        <v>52.501124999999995</v>
      </c>
      <c r="Z53" s="394">
        <f>SUMIFS('База практик'!$AQ$6:$AQ$424,'База практик'!$G$6:$G$424,Расчеты!Z$1)</f>
        <v>0</v>
      </c>
      <c r="AA53" s="394">
        <f>SUMIFS('База практик'!$AQ$6:$AQ$424,'База практик'!$G$6:$G$424,Расчеты!AA$1)</f>
        <v>0</v>
      </c>
      <c r="AB53" s="394">
        <f>SUMIFS('База практик'!$AQ$6:$AQ$424,'База практик'!$G$6:$G$424,Расчеты!AB$1)</f>
        <v>0</v>
      </c>
      <c r="AC53" s="394">
        <f>SUMIFS('База практик'!$AQ$6:$AQ$424,'База практик'!$G$6:$G$424,Расчеты!AC$1)</f>
        <v>44.862000000000002</v>
      </c>
      <c r="AD53" s="394">
        <f>SUMIFS('База практик'!$AQ$6:$AQ$424,'База практик'!$G$6:$G$424,Расчеты!AD$1)</f>
        <v>9.9</v>
      </c>
      <c r="AE53" s="394">
        <f>SUMIFS('База практик'!$AQ$6:$AQ$424,'База практик'!$G$6:$G$424,Расчеты!AE$1)</f>
        <v>14.712999999999999</v>
      </c>
      <c r="AF53" s="394">
        <f>SUMIFS('База практик'!$AQ$6:$AQ$424,'База практик'!$G$6:$G$424,Расчеты!AF$1)</f>
        <v>43.82</v>
      </c>
      <c r="AG53" s="394">
        <f>SUMIFS('База практик'!$AQ$6:$AQ$424,'База практик'!$G$6:$G$424,Расчеты!AG$1)</f>
        <v>0</v>
      </c>
      <c r="AH53" s="394">
        <f>SUMIFS('База практик'!$AQ$6:$AQ$424,'База практик'!$G$6:$G$424,Расчеты!AH$1)</f>
        <v>0</v>
      </c>
      <c r="AI53" s="394">
        <f>SUMIFS('База практик'!$AQ$6:$AQ$424,'База практик'!$G$6:$G$424,Расчеты!AI$1)</f>
        <v>1.9070050000000001</v>
      </c>
      <c r="AJ53" s="394">
        <f>SUMIFS('База практик'!$AQ$6:$AQ$424,'База практик'!$G$6:$G$424,Расчеты!AJ$1)</f>
        <v>2.9135362499999999</v>
      </c>
      <c r="AK53" s="394">
        <f>SUMIFS('База практик'!$AQ$6:$AQ$424,'База практик'!$G$6:$G$424,Расчеты!AK$1)</f>
        <v>0</v>
      </c>
      <c r="AL53" s="394">
        <f>SUMIFS('База практик'!$AQ$6:$AQ$424,'База практик'!$G$6:$G$424,Расчеты!AL$1)</f>
        <v>0</v>
      </c>
      <c r="AM53" s="394">
        <f>SUMIFS('База практик'!$AQ$6:$AQ$424,'База практик'!$G$6:$G$424,Расчеты!AM$1)</f>
        <v>0</v>
      </c>
      <c r="AN53" s="394">
        <f>SUMIFS('База практик'!$AQ$6:$AQ$424,'База практик'!$G$6:$G$424,Расчеты!AN$1)</f>
        <v>0.84211100000000005</v>
      </c>
      <c r="AO53" s="394">
        <f>SUMIFS('База практик'!$AQ$6:$AQ$424,'База практик'!$G$6:$G$424,Расчеты!AO$1)</f>
        <v>0.90357299999999996</v>
      </c>
      <c r="AP53" s="394">
        <f>SUMIFS('База практик'!$AQ$6:$AQ$424,'База практик'!$G$6:$G$424,Расчеты!AP$1)</f>
        <v>3.6120000000000001</v>
      </c>
      <c r="AQ53" s="394">
        <f>SUMIFS('База практик'!$AQ$6:$AQ$424,'База практик'!$G$6:$G$424,Расчеты!AQ$1)</f>
        <v>0</v>
      </c>
      <c r="AR53" s="394">
        <f>SUMIFS('База практик'!$AQ$6:$AQ$424,'База практик'!$G$6:$G$424,Расчеты!AR$1)</f>
        <v>0</v>
      </c>
      <c r="AS53" s="394">
        <f>SUMIFS('База практик'!$AQ$6:$AQ$424,'База практик'!$G$6:$G$424,Расчеты!AS$1)</f>
        <v>3.3559999999999999</v>
      </c>
      <c r="AT53" s="394">
        <f>SUMIFS('База практик'!$AQ$6:$AQ$424,'База практик'!$G$6:$G$424,Расчеты!AT$1)</f>
        <v>8.4</v>
      </c>
      <c r="AU53" s="394">
        <f>SUMIFS('База практик'!$AQ$6:$AQ$424,'База практик'!$G$6:$G$424,Расчеты!AU$1)</f>
        <v>15.130773999999999</v>
      </c>
      <c r="AV53" s="394">
        <f>SUMIFS('База практик'!$AQ$6:$AQ$424,'База практик'!$G$6:$G$424,Расчеты!AV$1)</f>
        <v>13.9</v>
      </c>
      <c r="AW53" s="394">
        <f>SUMIFS('База практик'!$AQ$6:$AQ$424,'База практик'!$G$6:$G$424,Расчеты!AW$1)</f>
        <v>1.091</v>
      </c>
      <c r="AX53" s="394">
        <f>SUMIFS('База практик'!$AQ$6:$AQ$424,'База практик'!$G$6:$G$424,Расчеты!AX$1)</f>
        <v>416.90499999999997</v>
      </c>
      <c r="AY53" s="394">
        <f>SUMIFS('База практик'!$AQ$6:$AQ$424,'База практик'!$G$6:$G$424,Расчеты!AY$1)</f>
        <v>14.03</v>
      </c>
      <c r="AZ53" s="394">
        <f>SUMIFS('База практик'!$AQ$6:$AQ$424,'База практик'!$G$6:$G$424,Расчеты!AZ$1)</f>
        <v>0.30499999999999999</v>
      </c>
      <c r="BA53" s="394">
        <f>SUMIFS('База практик'!$AQ$6:$AQ$424,'База практик'!$G$6:$G$424,Расчеты!BA$1)</f>
        <v>3.742</v>
      </c>
      <c r="BB53" s="394">
        <f>SUMIFS('База практик'!$AQ$6:$AQ$424,'База практик'!$G$6:$G$424,Расчеты!BB$1)</f>
        <v>2</v>
      </c>
      <c r="BC53" s="394">
        <f>SUMIFS('База практик'!$AQ$6:$AQ$424,'База практик'!$G$6:$G$424,Расчеты!BC$1)</f>
        <v>0.46799999999999997</v>
      </c>
      <c r="BD53" s="394">
        <f>SUMIFS('База практик'!$AQ$6:$AQ$424,'База практик'!$G$6:$G$424,Расчеты!BD$1)</f>
        <v>0</v>
      </c>
      <c r="BE53" s="394">
        <f>SUMIFS('База практик'!$AQ$6:$AQ$424,'База практик'!$G$6:$G$424,Расчеты!BE$1)</f>
        <v>0</v>
      </c>
      <c r="BF53" s="394">
        <f>SUMIFS('База практик'!$AQ$6:$AQ$424,'База практик'!$G$6:$G$424,Расчеты!BF$1)</f>
        <v>0</v>
      </c>
      <c r="BG53" s="394">
        <f>SUMIFS('База практик'!$AQ$6:$AQ$424,'База практик'!$G$6:$G$424,Расчеты!BG$1)</f>
        <v>26.118400000000001</v>
      </c>
      <c r="BH53" s="394">
        <f>SUMIFS('База практик'!$AQ$6:$AQ$424,'База практик'!$G$6:$G$424,Расчеты!BH$1)</f>
        <v>0</v>
      </c>
      <c r="BI53" s="394">
        <f>SUMIFS('База практик'!$AQ$6:$AQ$424,'База практик'!$G$6:$G$424,Расчеты!BI$1)</f>
        <v>0</v>
      </c>
      <c r="BJ53" s="394">
        <f>SUMIFS('База практик'!$AQ$6:$AQ$424,'База практик'!$G$6:$G$424,Расчеты!BJ$1)</f>
        <v>0</v>
      </c>
      <c r="BK53" s="394">
        <f>SUMIFS('База практик'!$AQ$6:$AQ$424,'База практик'!$G$6:$G$424,Расчеты!BK$1)</f>
        <v>0.39300000000000002</v>
      </c>
      <c r="BL53" s="394">
        <f>SUMIFS('База практик'!$AQ$6:$AQ$424,'База практик'!$G$6:$G$424,Расчеты!BL$1)</f>
        <v>12.538</v>
      </c>
      <c r="BM53" s="394">
        <f>SUMIFS('База практик'!$AQ$6:$AQ$424,'База практик'!$G$6:$G$424,Расчеты!BM$1)</f>
        <v>8.011883000000001</v>
      </c>
      <c r="BN53" s="394">
        <f>SUMIFS('База практик'!$AQ$6:$AQ$424,'База практик'!$G$6:$G$424,Расчеты!BN$1)</f>
        <v>1</v>
      </c>
      <c r="BO53" s="394">
        <f>SUMIFS('База практик'!$AQ$6:$AQ$424,'База практик'!$G$6:$G$424,Расчеты!BO$1)</f>
        <v>0.86084700000000003</v>
      </c>
      <c r="BP53" s="394">
        <f>SUMIFS('База практик'!$AQ$6:$AQ$424,'База практик'!$G$6:$G$424,Расчеты!BP$1)</f>
        <v>13.641999999999999</v>
      </c>
      <c r="BQ53" s="394">
        <f>SUMIFS('База практик'!$AQ$6:$AQ$424,'База практик'!$G$6:$G$424,Расчеты!BQ$1)</f>
        <v>4.1440000000000001</v>
      </c>
      <c r="BR53" s="394">
        <f>SUMIFS('База практик'!$AQ$6:$AQ$424,'База практик'!$G$6:$G$424,Расчеты!BR$1)</f>
        <v>0</v>
      </c>
      <c r="BS53" s="394">
        <f>SUMIFS('База практик'!$AQ$6:$AQ$424,'База практик'!$G$6:$G$424,Расчеты!BS$1)</f>
        <v>0.32804909999999998</v>
      </c>
      <c r="BT53" s="394">
        <f>SUMIFS('База практик'!$AQ$6:$AQ$424,'База практик'!$G$6:$G$424,Расчеты!BT$1)</f>
        <v>0</v>
      </c>
      <c r="BU53" s="394">
        <f>SUMIFS('База практик'!$AQ$6:$AQ$424,'База практик'!$G$6:$G$424,Расчеты!BU$1)</f>
        <v>0</v>
      </c>
      <c r="BV53" s="394">
        <f>SUMIFS('База практик'!$AQ$6:$AQ$424,'База практик'!$G$6:$G$424,Расчеты!BV$1)</f>
        <v>32.768999999999998</v>
      </c>
      <c r="BW53" s="394">
        <f>SUMIFS('База практик'!$AQ$6:$AQ$424,'База практик'!$G$6:$G$424,Расчеты!BW$1)</f>
        <v>6.3943936099999998</v>
      </c>
      <c r="BX53" s="394">
        <f>SUMIFS('База практик'!$AQ$6:$AQ$424,'База практик'!$G$6:$G$424,Расчеты!BX$1)</f>
        <v>37.699999999999996</v>
      </c>
      <c r="BY53" s="394">
        <f>SUMIFS('База практик'!$AQ$6:$AQ$424,'База практик'!$G$6:$G$424,Расчеты!BY$1)</f>
        <v>0</v>
      </c>
      <c r="BZ53" s="394">
        <f>SUMIFS('База практик'!$AQ$6:$AQ$424,'База практик'!$G$6:$G$424,Расчеты!BZ$1)</f>
        <v>23.626999999999999</v>
      </c>
      <c r="CA53" s="394">
        <f>SUMIFS('База практик'!$AQ$6:$AQ$424,'База практик'!$G$6:$G$424,Расчеты!CA$1)</f>
        <v>49.48</v>
      </c>
      <c r="CB53" s="394">
        <f>SUMIFS('База практик'!$AQ$6:$AQ$424,'База практик'!$G$6:$G$424,Расчеты!CB$1)</f>
        <v>0.9</v>
      </c>
      <c r="CC53" s="394">
        <f>SUMIFS('База практик'!$AQ$6:$AQ$424,'База практик'!$G$6:$G$424,Расчеты!CC$1)</f>
        <v>12.526400000000001</v>
      </c>
      <c r="CD53" s="394">
        <f>SUMIFS('База практик'!$AQ$6:$AQ$424,'База практик'!$G$6:$G$424,Расчеты!CD$1)</f>
        <v>0</v>
      </c>
      <c r="CE53" s="394">
        <f>SUMIFS('База практик'!$AQ$6:$AQ$424,'База практик'!$G$6:$G$424,Расчеты!CE$1)</f>
        <v>0</v>
      </c>
      <c r="CF53" s="394">
        <f>SUMIFS('База практик'!$AQ$6:$AQ$424,'База практик'!$G$6:$G$424,Расчеты!CF$1)</f>
        <v>0</v>
      </c>
      <c r="CG53" s="394">
        <f>SUMIFS('База практик'!$AQ$6:$AQ$424,'База практик'!$G$6:$G$424,Расчеты!CG$1)</f>
        <v>75.887000000000015</v>
      </c>
      <c r="CH53" s="394">
        <f>SUMIFS('База практик'!$AQ$6:$AQ$424,'База практик'!$G$6:$G$424,Расчеты!CH$1)</f>
        <v>24.091000000000001</v>
      </c>
      <c r="CI53" s="394">
        <f>SUMIFS('База практик'!$AQ$6:$AQ$424,'База практик'!$G$6:$G$424,Расчеты!CI$1)</f>
        <v>37.387</v>
      </c>
      <c r="CJ53" s="394">
        <f>SUMIFS('База практик'!$AQ$6:$AQ$424,'База практик'!$G$6:$G$424,Расчеты!CJ$1)</f>
        <v>12.9</v>
      </c>
      <c r="CK53" s="394">
        <f>SUMIFS('База практик'!$AQ$6:$AQ$424,'База практик'!$G$6:$G$424,Расчеты!CK$1)</f>
        <v>2.88167324</v>
      </c>
      <c r="CL53" s="394">
        <f>SUMIFS('База практик'!$AQ$6:$AQ$424,'База практик'!$G$6:$G$424,Расчеты!CL$1)</f>
        <v>0</v>
      </c>
      <c r="CM53" s="394">
        <f>SUMIFS('База практик'!$AQ$6:$AQ$424,'База практик'!$G$6:$G$424,Расчеты!CM$1)</f>
        <v>0</v>
      </c>
      <c r="CN53" s="394">
        <f>SUMIFS('База практик'!$AQ$6:$AQ$424,'База практик'!$G$6:$G$424,Расчеты!CN$1)</f>
        <v>0</v>
      </c>
      <c r="CO53" s="394">
        <f>SUMIFS('База практик'!$AQ$6:$AQ$424,'База практик'!$G$6:$G$424,Расчеты!CO$1)</f>
        <v>22.771000000000001</v>
      </c>
      <c r="CP53" s="394">
        <f>SUMIFS('База практик'!$AQ$6:$AQ$424,'База практик'!$G$6:$G$424,Расчеты!CP$1)</f>
        <v>8.5250000000000004</v>
      </c>
      <c r="CQ53" s="394">
        <f>SUMIFS('База практик'!$AQ$6:$AQ$424,'База практик'!$G$6:$G$424,Расчеты!CQ$1)</f>
        <v>6.7779999999999996</v>
      </c>
      <c r="CR53" s="394">
        <f>SUMIFS('База практик'!$AQ$6:$AQ$424,'База практик'!$G$6:$G$424,Расчеты!CR$1)</f>
        <v>0</v>
      </c>
      <c r="CS53" s="394">
        <f>SUMIFS('База практик'!$AQ$6:$AQ$424,'База практик'!$G$6:$G$424,Расчеты!CS$1)</f>
        <v>7.7572849399999999</v>
      </c>
      <c r="CT53" s="394">
        <f>SUMIFS('База практик'!$AQ$6:$AQ$424,'База практик'!$G$6:$G$424,Расчеты!CT$1)</f>
        <v>1.8142</v>
      </c>
      <c r="CU53" s="394">
        <f>SUMIFS('База практик'!$AQ$6:$AQ$424,'База практик'!$G$6:$G$424,Расчеты!CU$1)</f>
        <v>0</v>
      </c>
      <c r="CV53" s="394">
        <f>SUMIFS('База практик'!$AQ$6:$AQ$424,'База практик'!$G$6:$G$424,Расчеты!CV$1)</f>
        <v>14.381</v>
      </c>
      <c r="CW53" s="394">
        <f>SUMIFS('База практик'!$AQ$6:$AQ$424,'База практик'!$G$6:$G$424,Расчеты!CW$1)</f>
        <v>0</v>
      </c>
      <c r="CX53" s="394">
        <f>SUMIFS('База практик'!$AQ$6:$AQ$424,'База практик'!$G$6:$G$424,Расчеты!CX$1)</f>
        <v>0.36800000000000005</v>
      </c>
      <c r="CY53" s="394">
        <f>SUMIFS('База практик'!$AQ$6:$AQ$424,'База практик'!$G$6:$G$424,Расчеты!CY$1)</f>
        <v>1.3</v>
      </c>
    </row>
    <row r="54" spans="1:103" s="21" customFormat="1" ht="45" x14ac:dyDescent="0.15">
      <c r="C54" s="1226"/>
      <c r="D54" s="1226"/>
      <c r="E54" s="1229" t="s">
        <v>8441</v>
      </c>
      <c r="F54" s="1229">
        <v>33</v>
      </c>
      <c r="G54" s="1234" t="s">
        <v>8540</v>
      </c>
      <c r="H54" s="1204" t="s">
        <v>214</v>
      </c>
      <c r="I54" s="1235" t="s">
        <v>215</v>
      </c>
      <c r="J54" s="1240" t="s">
        <v>8531</v>
      </c>
      <c r="K54" s="1229"/>
      <c r="L54" s="1229"/>
      <c r="M54" s="1229"/>
      <c r="N54" s="1229">
        <v>2.3755754574201378E-2</v>
      </c>
      <c r="O54" s="1229">
        <v>3.6997468696845275E-2</v>
      </c>
      <c r="P54" s="1241">
        <v>3.3713873017953866E-2</v>
      </c>
      <c r="Q54" s="1132">
        <v>2.9198809645599266</v>
      </c>
      <c r="R54" s="1242">
        <f>R53/R44</f>
        <v>2.8902419994926216E-2</v>
      </c>
      <c r="S54" s="1242">
        <f t="shared" ref="S54:CD54" si="11">S53/S44</f>
        <v>0.38724897640865663</v>
      </c>
      <c r="T54" s="1242">
        <f t="shared" si="11"/>
        <v>1.6079919383458832E-2</v>
      </c>
      <c r="U54" s="1242">
        <f t="shared" si="11"/>
        <v>4.8637731078004676E-2</v>
      </c>
      <c r="V54" s="1242">
        <f t="shared" si="11"/>
        <v>1.4376343105411705E-2</v>
      </c>
      <c r="W54" s="1242">
        <f t="shared" si="11"/>
        <v>0</v>
      </c>
      <c r="X54" s="1242">
        <f t="shared" si="11"/>
        <v>0</v>
      </c>
      <c r="Y54" s="1242">
        <f t="shared" si="11"/>
        <v>3.3020217663013073E-2</v>
      </c>
      <c r="Z54" s="1242">
        <f t="shared" si="11"/>
        <v>0</v>
      </c>
      <c r="AA54" s="1242">
        <f t="shared" si="11"/>
        <v>0</v>
      </c>
      <c r="AB54" s="1242">
        <f t="shared" si="11"/>
        <v>0</v>
      </c>
      <c r="AC54" s="1242">
        <f t="shared" si="11"/>
        <v>5.2379511405360728E-2</v>
      </c>
      <c r="AD54" s="1242">
        <f t="shared" si="11"/>
        <v>4.2672413793103443E-2</v>
      </c>
      <c r="AE54" s="1242">
        <f t="shared" si="11"/>
        <v>2.9795705108992376E-2</v>
      </c>
      <c r="AF54" s="1242">
        <f t="shared" si="11"/>
        <v>6.1389143003641039E-2</v>
      </c>
      <c r="AG54" s="1242" t="e">
        <f t="shared" si="11"/>
        <v>#DIV/0!</v>
      </c>
      <c r="AH54" s="1242" t="e">
        <f t="shared" si="11"/>
        <v>#DIV/0!</v>
      </c>
      <c r="AI54" s="1242">
        <f t="shared" si="11"/>
        <v>2.9450964346288103E-3</v>
      </c>
      <c r="AJ54" s="1242">
        <f t="shared" si="11"/>
        <v>3.4177846932228029E-2</v>
      </c>
      <c r="AK54" s="1242" t="e">
        <f t="shared" si="11"/>
        <v>#DIV/0!</v>
      </c>
      <c r="AL54" s="1242">
        <f t="shared" si="11"/>
        <v>0</v>
      </c>
      <c r="AM54" s="1242" t="e">
        <f t="shared" si="11"/>
        <v>#DIV/0!</v>
      </c>
      <c r="AN54" s="1242">
        <f t="shared" si="11"/>
        <v>7.5070079113307635E-4</v>
      </c>
      <c r="AO54" s="1242">
        <f t="shared" si="11"/>
        <v>2.5497598269497743E-2</v>
      </c>
      <c r="AP54" s="1242">
        <f t="shared" si="11"/>
        <v>1.8491215136994716E-2</v>
      </c>
      <c r="AQ54" s="1242" t="e">
        <f t="shared" si="11"/>
        <v>#DIV/0!</v>
      </c>
      <c r="AR54" s="1242" t="e">
        <f t="shared" si="11"/>
        <v>#DIV/0!</v>
      </c>
      <c r="AS54" s="1242">
        <f t="shared" si="11"/>
        <v>6.9921910809977424E-3</v>
      </c>
      <c r="AT54" s="1242">
        <f t="shared" si="11"/>
        <v>4.607789358200768E-2</v>
      </c>
      <c r="AU54" s="1242">
        <f t="shared" si="11"/>
        <v>5.948375748173923E-2</v>
      </c>
      <c r="AV54" s="1242">
        <f t="shared" si="11"/>
        <v>3.8980450883229718E-2</v>
      </c>
      <c r="AW54" s="1242">
        <f t="shared" si="11"/>
        <v>1.4250596278386899E-3</v>
      </c>
      <c r="AX54" s="1242">
        <f t="shared" si="11"/>
        <v>0.27819576503428672</v>
      </c>
      <c r="AY54" s="1242">
        <f t="shared" si="11"/>
        <v>5.4259968287117606E-2</v>
      </c>
      <c r="AZ54" s="1242">
        <f t="shared" si="11"/>
        <v>0.16558089033659065</v>
      </c>
      <c r="BA54" s="1242">
        <f t="shared" si="11"/>
        <v>8.4560194339302844E-3</v>
      </c>
      <c r="BB54" s="1242">
        <f t="shared" si="11"/>
        <v>3.3078627898514769E-2</v>
      </c>
      <c r="BC54" s="1242">
        <f t="shared" si="11"/>
        <v>7.9913938835100655E-4</v>
      </c>
      <c r="BD54" s="1242">
        <f t="shared" si="11"/>
        <v>0</v>
      </c>
      <c r="BE54" s="1242">
        <f t="shared" si="11"/>
        <v>0</v>
      </c>
      <c r="BF54" s="1242">
        <f t="shared" si="11"/>
        <v>0</v>
      </c>
      <c r="BG54" s="1242">
        <f t="shared" si="11"/>
        <v>5.800080388886792E-2</v>
      </c>
      <c r="BH54" s="1242" t="e">
        <f t="shared" si="11"/>
        <v>#DIV/0!</v>
      </c>
      <c r="BI54" s="1242">
        <f t="shared" si="11"/>
        <v>0</v>
      </c>
      <c r="BJ54" s="1242" t="e">
        <f t="shared" si="11"/>
        <v>#DIV/0!</v>
      </c>
      <c r="BK54" s="1242">
        <f t="shared" si="11"/>
        <v>3.7212385190796321E-3</v>
      </c>
      <c r="BL54" s="1242">
        <f t="shared" si="11"/>
        <v>1.0221684515346387E-2</v>
      </c>
      <c r="BM54" s="1242">
        <f t="shared" si="11"/>
        <v>1.4190922453310424E-2</v>
      </c>
      <c r="BN54" s="1242">
        <f t="shared" si="11"/>
        <v>5.32197977647685E-3</v>
      </c>
      <c r="BO54" s="1242">
        <f t="shared" si="11"/>
        <v>6.2795439777544454E-4</v>
      </c>
      <c r="BP54" s="1242">
        <f t="shared" si="11"/>
        <v>7.2514429717703902E-2</v>
      </c>
      <c r="BQ54" s="1242">
        <f t="shared" si="11"/>
        <v>5.1987969000417134E-3</v>
      </c>
      <c r="BR54" s="1242">
        <f t="shared" si="11"/>
        <v>0</v>
      </c>
      <c r="BS54" s="1242">
        <f t="shared" si="11"/>
        <v>5.3042662517210893E-4</v>
      </c>
      <c r="BT54" s="1242">
        <f t="shared" si="11"/>
        <v>0</v>
      </c>
      <c r="BU54" s="1242">
        <f t="shared" si="11"/>
        <v>0</v>
      </c>
      <c r="BV54" s="1242">
        <f t="shared" si="11"/>
        <v>6.7471601145631513E-2</v>
      </c>
      <c r="BW54" s="1242">
        <f t="shared" si="11"/>
        <v>2.6817965519424409E-2</v>
      </c>
      <c r="BX54" s="1242">
        <f t="shared" si="11"/>
        <v>7.5398951954567833E-2</v>
      </c>
      <c r="BY54" s="1242">
        <f t="shared" si="11"/>
        <v>0</v>
      </c>
      <c r="BZ54" s="1242">
        <f t="shared" si="11"/>
        <v>2.0605582789929806E-2</v>
      </c>
      <c r="CA54" s="1242">
        <f t="shared" si="11"/>
        <v>6.5769010939348421E-2</v>
      </c>
      <c r="CB54" s="1242">
        <f t="shared" si="11"/>
        <v>1.955246578318488E-3</v>
      </c>
      <c r="CC54" s="1242">
        <f t="shared" si="11"/>
        <v>6.0037222217265472E-3</v>
      </c>
      <c r="CD54" s="1242">
        <f t="shared" si="11"/>
        <v>0</v>
      </c>
      <c r="CE54" s="1242" t="e">
        <f t="shared" ref="CE54:CY54" si="12">CE53/CE44</f>
        <v>#DIV/0!</v>
      </c>
      <c r="CF54" s="1242">
        <f t="shared" si="12"/>
        <v>0</v>
      </c>
      <c r="CG54" s="1242">
        <f t="shared" si="12"/>
        <v>9.9759563243806054E-2</v>
      </c>
      <c r="CH54" s="1242">
        <f t="shared" si="12"/>
        <v>2.7780948987346302E-2</v>
      </c>
      <c r="CI54" s="1242">
        <f t="shared" si="12"/>
        <v>2.3183896100030511E-2</v>
      </c>
      <c r="CJ54" s="1242">
        <f t="shared" si="12"/>
        <v>4.3551654287643481E-2</v>
      </c>
      <c r="CK54" s="1242">
        <f t="shared" si="12"/>
        <v>5.4549053318899317E-2</v>
      </c>
      <c r="CL54" s="1242">
        <f t="shared" si="12"/>
        <v>0</v>
      </c>
      <c r="CM54" s="1242">
        <f t="shared" si="12"/>
        <v>0</v>
      </c>
      <c r="CN54" s="1242">
        <f t="shared" si="12"/>
        <v>0</v>
      </c>
      <c r="CO54" s="1242">
        <f t="shared" si="12"/>
        <v>6.8828040225003717E-2</v>
      </c>
      <c r="CP54" s="1242">
        <f t="shared" si="12"/>
        <v>5.5127906345647532E-3</v>
      </c>
      <c r="CQ54" s="1242">
        <f t="shared" si="12"/>
        <v>1.0620251236254515E-2</v>
      </c>
      <c r="CR54" s="1242" t="e">
        <f t="shared" si="12"/>
        <v>#DIV/0!</v>
      </c>
      <c r="CS54" s="1242">
        <f t="shared" si="12"/>
        <v>3.3206806916117916E-3</v>
      </c>
      <c r="CT54" s="1242">
        <f t="shared" si="12"/>
        <v>1.8736739029381446E-3</v>
      </c>
      <c r="CU54" s="1242">
        <f t="shared" si="12"/>
        <v>0</v>
      </c>
      <c r="CV54" s="1242">
        <f t="shared" si="12"/>
        <v>1.7685811394552241E-2</v>
      </c>
      <c r="CW54" s="1242">
        <f t="shared" si="12"/>
        <v>0</v>
      </c>
      <c r="CX54" s="1242">
        <f t="shared" si="12"/>
        <v>9.7357194509367488E-4</v>
      </c>
      <c r="CY54" s="1242">
        <f t="shared" si="12"/>
        <v>1.4489522960320998E-3</v>
      </c>
    </row>
    <row r="55" spans="1:103" s="21" customFormat="1" ht="45" x14ac:dyDescent="0.15">
      <c r="C55" s="1239" t="s">
        <v>8450</v>
      </c>
      <c r="D55" s="1226" t="s">
        <v>8685</v>
      </c>
      <c r="E55" s="1229" t="s">
        <v>8441</v>
      </c>
      <c r="F55" s="1229">
        <v>34</v>
      </c>
      <c r="G55" s="1234" t="s">
        <v>8541</v>
      </c>
      <c r="H55" s="1204" t="s">
        <v>8969</v>
      </c>
      <c r="I55" s="1235" t="s">
        <v>8525</v>
      </c>
      <c r="J55" s="1236" t="s">
        <v>8448</v>
      </c>
      <c r="K55" s="1229"/>
      <c r="L55" s="1229"/>
      <c r="M55" s="1229" t="s">
        <v>457</v>
      </c>
      <c r="N55" s="1136" t="s">
        <v>708</v>
      </c>
      <c r="O55" s="1136" t="s">
        <v>708</v>
      </c>
      <c r="P55" s="1136" t="s">
        <v>708</v>
      </c>
      <c r="Q55" s="1136" t="s">
        <v>708</v>
      </c>
      <c r="R55" s="1232">
        <f t="shared" si="6"/>
        <v>15.111568600000002</v>
      </c>
      <c r="S55" s="394">
        <f>SUMIFS('База практик'!$AO$6:$AO$424,'База практик'!$G$6:$G$424,Расчеты!S$1)</f>
        <v>0</v>
      </c>
      <c r="T55" s="394">
        <f>SUMIFS('База практик'!$AO$6:$AO$424,'База практик'!$G$6:$G$424,Расчеты!T$1)</f>
        <v>0</v>
      </c>
      <c r="U55" s="394">
        <f>SUMIFS('База практик'!$AO$6:$AO$424,'База практик'!$G$6:$G$424,Расчеты!U$1)</f>
        <v>0</v>
      </c>
      <c r="V55" s="394">
        <f>SUMIFS('База практик'!$AO$6:$AO$424,'База практик'!$G$6:$G$424,Расчеты!V$1)</f>
        <v>0</v>
      </c>
      <c r="W55" s="394">
        <f>SUMIFS('База практик'!$AO$6:$AO$424,'База практик'!$G$6:$G$424,Расчеты!W$1)</f>
        <v>0</v>
      </c>
      <c r="X55" s="394">
        <f>SUMIFS('База практик'!$AO$6:$AO$424,'База практик'!$G$6:$G$424,Расчеты!X$1)</f>
        <v>0</v>
      </c>
      <c r="Y55" s="394">
        <f>SUMIFS('База практик'!$AO$6:$AO$424,'База практик'!$G$6:$G$424,Расчеты!Y$1)</f>
        <v>0.124</v>
      </c>
      <c r="Z55" s="394">
        <f>SUMIFS('База практик'!$AO$6:$AO$424,'База практик'!$G$6:$G$424,Расчеты!Z$1)</f>
        <v>1.4999999999999999E-2</v>
      </c>
      <c r="AA55" s="394">
        <f>SUMIFS('База практик'!$AO$6:$AO$424,'База практик'!$G$6:$G$424,Расчеты!AA$1)</f>
        <v>0</v>
      </c>
      <c r="AB55" s="394">
        <f>SUMIFS('База практик'!$AO$6:$AO$424,'База практик'!$G$6:$G$424,Расчеты!AB$1)</f>
        <v>0</v>
      </c>
      <c r="AC55" s="394">
        <f>SUMIFS('База практик'!$AO$6:$AO$424,'База практик'!$G$6:$G$424,Расчеты!AC$1)</f>
        <v>0</v>
      </c>
      <c r="AD55" s="394">
        <f>SUMIFS('База практик'!$AO$6:$AO$424,'База практик'!$G$6:$G$424,Расчеты!AD$1)</f>
        <v>0</v>
      </c>
      <c r="AE55" s="394">
        <f>SUMIFS('База практик'!$AO$6:$AO$424,'База практик'!$G$6:$G$424,Расчеты!AE$1)</f>
        <v>0</v>
      </c>
      <c r="AF55" s="394">
        <f>SUMIFS('База практик'!$AO$6:$AO$424,'База практик'!$G$6:$G$424,Расчеты!AF$1)</f>
        <v>0</v>
      </c>
      <c r="AG55" s="394">
        <f>SUMIFS('База практик'!$AO$6:$AO$424,'База практик'!$G$6:$G$424,Расчеты!AG$1)</f>
        <v>0</v>
      </c>
      <c r="AH55" s="394">
        <f>SUMIFS('База практик'!$AO$6:$AO$424,'База практик'!$G$6:$G$424,Расчеты!AH$1)</f>
        <v>0</v>
      </c>
      <c r="AI55" s="394">
        <f>SUMIFS('База практик'!$AO$6:$AO$424,'База практик'!$G$6:$G$424,Расчеты!AI$1)</f>
        <v>0</v>
      </c>
      <c r="AJ55" s="394">
        <f>SUMIFS('База практик'!$AO$6:$AO$424,'База практик'!$G$6:$G$424,Расчеты!AJ$1)</f>
        <v>7.6399999999999996E-2</v>
      </c>
      <c r="AK55" s="394">
        <f>SUMIFS('База практик'!$AO$6:$AO$424,'База практик'!$G$6:$G$424,Расчеты!AK$1)</f>
        <v>0</v>
      </c>
      <c r="AL55" s="394">
        <f>SUMIFS('База практик'!$AO$6:$AO$424,'База практик'!$G$6:$G$424,Расчеты!AL$1)</f>
        <v>0.10299999999999999</v>
      </c>
      <c r="AM55" s="394">
        <f>SUMIFS('База практик'!$AO$6:$AO$424,'База практик'!$G$6:$G$424,Расчеты!AM$1)</f>
        <v>0</v>
      </c>
      <c r="AN55" s="394">
        <f>SUMIFS('База практик'!$AO$6:$AO$424,'База практик'!$G$6:$G$424,Расчеты!AN$1)</f>
        <v>0</v>
      </c>
      <c r="AO55" s="394">
        <f>SUMIFS('База практик'!$AO$6:$AO$424,'База практик'!$G$6:$G$424,Расчеты!AO$1)</f>
        <v>0</v>
      </c>
      <c r="AP55" s="394">
        <f>SUMIFS('База практик'!$AO$6:$AO$424,'База практик'!$G$6:$G$424,Расчеты!AP$1)</f>
        <v>1.6623000000000001</v>
      </c>
      <c r="AQ55" s="394">
        <f>SUMIFS('База практик'!$AO$6:$AO$424,'База практик'!$G$6:$G$424,Расчеты!AQ$1)</f>
        <v>0</v>
      </c>
      <c r="AR55" s="394">
        <f>SUMIFS('База практик'!$AO$6:$AO$424,'База практик'!$G$6:$G$424,Расчеты!AR$1)</f>
        <v>0</v>
      </c>
      <c r="AS55" s="394">
        <f>SUMIFS('База практик'!$AO$6:$AO$424,'База практик'!$G$6:$G$424,Расчеты!AS$1)</f>
        <v>0</v>
      </c>
      <c r="AT55" s="394">
        <f>SUMIFS('База практик'!$AO$6:$AO$424,'База практик'!$G$6:$G$424,Расчеты!AT$1)</f>
        <v>0</v>
      </c>
      <c r="AU55" s="394">
        <f>SUMIFS('База практик'!$AO$6:$AO$424,'База практик'!$G$6:$G$424,Расчеты!AU$1)</f>
        <v>8.3000000000000004E-2</v>
      </c>
      <c r="AV55" s="394">
        <f>SUMIFS('База практик'!$AO$6:$AO$424,'База практик'!$G$6:$G$424,Расчеты!AV$1)</f>
        <v>0</v>
      </c>
      <c r="AW55" s="394">
        <f>SUMIFS('База практик'!$AO$6:$AO$424,'База практик'!$G$6:$G$424,Расчеты!AW$1)</f>
        <v>0</v>
      </c>
      <c r="AX55" s="394">
        <f>SUMIFS('База практик'!$AO$6:$AO$424,'База практик'!$G$6:$G$424,Расчеты!AX$1)</f>
        <v>1.0240199999999999</v>
      </c>
      <c r="AY55" s="394">
        <f>SUMIFS('База практик'!$AO$6:$AO$424,'База практик'!$G$6:$G$424,Расчеты!AY$1)</f>
        <v>0</v>
      </c>
      <c r="AZ55" s="394">
        <f>SUMIFS('База практик'!$AO$6:$AO$424,'База практик'!$G$6:$G$424,Расчеты!AZ$1)</f>
        <v>0</v>
      </c>
      <c r="BA55" s="394">
        <f>SUMIFS('База практик'!$AO$6:$AO$424,'База практик'!$G$6:$G$424,Расчеты!BA$1)</f>
        <v>0</v>
      </c>
      <c r="BB55" s="394">
        <f>SUMIFS('База практик'!$AO$6:$AO$424,'База практик'!$G$6:$G$424,Расчеты!BB$1)</f>
        <v>0</v>
      </c>
      <c r="BC55" s="394">
        <f>SUMIFS('База практик'!$AO$6:$AO$424,'База практик'!$G$6:$G$424,Расчеты!BC$1)</f>
        <v>0</v>
      </c>
      <c r="BD55" s="394">
        <f>SUMIFS('База практик'!$AO$6:$AO$424,'База практик'!$G$6:$G$424,Расчеты!BD$1)</f>
        <v>0</v>
      </c>
      <c r="BE55" s="394">
        <f>SUMIFS('База практик'!$AO$6:$AO$424,'База практик'!$G$6:$G$424,Расчеты!BE$1)</f>
        <v>0.1</v>
      </c>
      <c r="BF55" s="394">
        <f>SUMIFS('База практик'!$AO$6:$AO$424,'База практик'!$G$6:$G$424,Расчеты!BF$1)</f>
        <v>0</v>
      </c>
      <c r="BG55" s="394">
        <f>SUMIFS('База практик'!$AO$6:$AO$424,'База практик'!$G$6:$G$424,Расчеты!BG$1)</f>
        <v>0</v>
      </c>
      <c r="BH55" s="394">
        <f>SUMIFS('База практик'!$AO$6:$AO$424,'База практик'!$G$6:$G$424,Расчеты!BH$1)</f>
        <v>0</v>
      </c>
      <c r="BI55" s="394">
        <f>SUMIFS('База практик'!$AO$6:$AO$424,'База практик'!$G$6:$G$424,Расчеты!BI$1)</f>
        <v>0</v>
      </c>
      <c r="BJ55" s="394">
        <f>SUMIFS('База практик'!$AO$6:$AO$424,'База практик'!$G$6:$G$424,Расчеты!BJ$1)</f>
        <v>0</v>
      </c>
      <c r="BK55" s="394">
        <f>SUMIFS('База практик'!$AO$6:$AO$424,'База практик'!$G$6:$G$424,Расчеты!BK$1)</f>
        <v>0</v>
      </c>
      <c r="BL55" s="394">
        <f>SUMIFS('База практик'!$AO$6:$AO$424,'База практик'!$G$6:$G$424,Расчеты!BL$1)</f>
        <v>0</v>
      </c>
      <c r="BM55" s="394">
        <f>SUMIFS('База практик'!$AO$6:$AO$424,'База практик'!$G$6:$G$424,Расчеты!BM$1)</f>
        <v>0</v>
      </c>
      <c r="BN55" s="394">
        <f>SUMIFS('База практик'!$AO$6:$AO$424,'База практик'!$G$6:$G$424,Расчеты!BN$1)</f>
        <v>0</v>
      </c>
      <c r="BO55" s="394">
        <f>SUMIFS('База практик'!$AO$6:$AO$424,'База практик'!$G$6:$G$424,Расчеты!BO$1)</f>
        <v>6.5000000000000002E-2</v>
      </c>
      <c r="BP55" s="394">
        <f>SUMIFS('База практик'!$AO$6:$AO$424,'База практик'!$G$6:$G$424,Расчеты!BP$1)</f>
        <v>0.83660000000000012</v>
      </c>
      <c r="BQ55" s="394">
        <f>SUMIFS('База практик'!$AO$6:$AO$424,'База практик'!$G$6:$G$424,Расчеты!BQ$1)</f>
        <v>0</v>
      </c>
      <c r="BR55" s="394">
        <f>SUMIFS('База практик'!$AO$6:$AO$424,'База практик'!$G$6:$G$424,Расчеты!BR$1)</f>
        <v>0</v>
      </c>
      <c r="BS55" s="394">
        <f>SUMIFS('База практик'!$AO$6:$AO$424,'База практик'!$G$6:$G$424,Расчеты!BS$1)</f>
        <v>0.84899999999999998</v>
      </c>
      <c r="BT55" s="394">
        <f>SUMIFS('База практик'!$AO$6:$AO$424,'База практик'!$G$6:$G$424,Расчеты!BT$1)</f>
        <v>0</v>
      </c>
      <c r="BU55" s="394">
        <f>SUMIFS('База практик'!$AO$6:$AO$424,'База практик'!$G$6:$G$424,Расчеты!BU$1)</f>
        <v>0</v>
      </c>
      <c r="BV55" s="394">
        <f>SUMIFS('База практик'!$AO$6:$AO$424,'База практик'!$G$6:$G$424,Расчеты!BV$1)</f>
        <v>0.42599999999999999</v>
      </c>
      <c r="BW55" s="394">
        <f>SUMIFS('База практик'!$AO$6:$AO$424,'База практик'!$G$6:$G$424,Расчеты!BW$1)</f>
        <v>0</v>
      </c>
      <c r="BX55" s="394">
        <f>SUMIFS('База практик'!$AO$6:$AO$424,'База практик'!$G$6:$G$424,Расчеты!BX$1)</f>
        <v>0.36699999999999999</v>
      </c>
      <c r="BY55" s="394">
        <f>SUMIFS('База практик'!$AO$6:$AO$424,'База практик'!$G$6:$G$424,Расчеты!BY$1)</f>
        <v>0</v>
      </c>
      <c r="BZ55" s="394">
        <f>SUMIFS('База практик'!$AO$6:$AO$424,'База практик'!$G$6:$G$424,Расчеты!BZ$1)</f>
        <v>0</v>
      </c>
      <c r="CA55" s="394">
        <f>SUMIFS('База практик'!$AO$6:$AO$424,'База практик'!$G$6:$G$424,Расчеты!CA$1)</f>
        <v>0</v>
      </c>
      <c r="CB55" s="394">
        <f>SUMIFS('База практик'!$AO$6:$AO$424,'База практик'!$G$6:$G$424,Расчеты!CB$1)</f>
        <v>0</v>
      </c>
      <c r="CC55" s="394">
        <f>SUMIFS('База практик'!$AO$6:$AO$424,'База практик'!$G$6:$G$424,Расчеты!CC$1)</f>
        <v>0</v>
      </c>
      <c r="CD55" s="394">
        <f>SUMIFS('База практик'!$AO$6:$AO$424,'База практик'!$G$6:$G$424,Расчеты!CD$1)</f>
        <v>0</v>
      </c>
      <c r="CE55" s="394">
        <f>SUMIFS('База практик'!$AO$6:$AO$424,'База практик'!$G$6:$G$424,Расчеты!CE$1)</f>
        <v>0</v>
      </c>
      <c r="CF55" s="394">
        <f>SUMIFS('База практик'!$AO$6:$AO$424,'База практик'!$G$6:$G$424,Расчеты!CF$1)</f>
        <v>0</v>
      </c>
      <c r="CG55" s="394">
        <f>SUMIFS('База практик'!$AO$6:$AO$424,'База практик'!$G$6:$G$424,Расчеты!CG$1)</f>
        <v>1.0309999999999999</v>
      </c>
      <c r="CH55" s="394">
        <f>SUMIFS('База практик'!$AO$6:$AO$424,'База практик'!$G$6:$G$424,Расчеты!CH$1)</f>
        <v>0</v>
      </c>
      <c r="CI55" s="394">
        <f>SUMIFS('База практик'!$AO$6:$AO$424,'База практик'!$G$6:$G$424,Расчеты!CI$1)</f>
        <v>0</v>
      </c>
      <c r="CJ55" s="394">
        <f>SUMIFS('База практик'!$AO$6:$AO$424,'База практик'!$G$6:$G$424,Расчеты!CJ$1)</f>
        <v>0</v>
      </c>
      <c r="CK55" s="394">
        <f>SUMIFS('База практик'!$AO$6:$AO$424,'База практик'!$G$6:$G$424,Расчеты!CK$1)</f>
        <v>0</v>
      </c>
      <c r="CL55" s="394">
        <f>SUMIFS('База практик'!$AO$6:$AO$424,'База практик'!$G$6:$G$424,Расчеты!CL$1)</f>
        <v>0</v>
      </c>
      <c r="CM55" s="394">
        <f>SUMIFS('База практик'!$AO$6:$AO$424,'База практик'!$G$6:$G$424,Расчеты!CM$1)</f>
        <v>0</v>
      </c>
      <c r="CN55" s="394">
        <f>SUMIFS('База практик'!$AO$6:$AO$424,'База практик'!$G$6:$G$424,Расчеты!CN$1)</f>
        <v>0</v>
      </c>
      <c r="CO55" s="394">
        <f>SUMIFS('База практик'!$AO$6:$AO$424,'База практик'!$G$6:$G$424,Расчеты!CO$1)</f>
        <v>4.6791000000000009</v>
      </c>
      <c r="CP55" s="394">
        <f>SUMIFS('База практик'!$AO$6:$AO$424,'База практик'!$G$6:$G$424,Расчеты!CP$1)</f>
        <v>2.298</v>
      </c>
      <c r="CQ55" s="394">
        <f>SUMIFS('База практик'!$AO$6:$AO$424,'База практик'!$G$6:$G$424,Расчеты!CQ$1)</f>
        <v>0.105517</v>
      </c>
      <c r="CR55" s="394">
        <f>SUMIFS('База практик'!$AO$6:$AO$424,'База практик'!$G$6:$G$424,Расчеты!CR$1)</f>
        <v>0</v>
      </c>
      <c r="CS55" s="394">
        <f>SUMIFS('База практик'!$AO$6:$AO$424,'База практик'!$G$6:$G$424,Расчеты!CS$1)</f>
        <v>0.31960160000000004</v>
      </c>
      <c r="CT55" s="394">
        <f>SUMIFS('База практик'!$AO$6:$AO$424,'База практик'!$G$6:$G$424,Расчеты!CT$1)</f>
        <v>0</v>
      </c>
      <c r="CU55" s="394">
        <f>SUMIFS('База практик'!$AO$6:$AO$424,'База практик'!$G$6:$G$424,Расчеты!CU$1)</f>
        <v>0</v>
      </c>
      <c r="CV55" s="394">
        <f>SUMIFS('База практик'!$AO$6:$AO$424,'База практик'!$G$6:$G$424,Расчеты!CV$1)</f>
        <v>0.71399999999999997</v>
      </c>
      <c r="CW55" s="394">
        <f>SUMIFS('База практик'!$AO$6:$AO$424,'База практик'!$G$6:$G$424,Расчеты!CW$1)</f>
        <v>0</v>
      </c>
      <c r="CX55" s="394">
        <f>SUMIFS('База практик'!$AO$6:$AO$424,'База практик'!$G$6:$G$424,Расчеты!CX$1)</f>
        <v>0.23302999999999999</v>
      </c>
      <c r="CY55" s="394">
        <f>SUMIFS('База практик'!$AO$6:$AO$424,'База практик'!$G$6:$G$424,Расчеты!CY$1)</f>
        <v>0</v>
      </c>
    </row>
    <row r="56" spans="1:103" s="21" customFormat="1" ht="45" x14ac:dyDescent="0.15">
      <c r="C56" s="1226"/>
      <c r="D56" s="1226"/>
      <c r="E56" s="1229" t="s">
        <v>8441</v>
      </c>
      <c r="F56" s="1229">
        <v>35</v>
      </c>
      <c r="G56" s="1234" t="s">
        <v>8542</v>
      </c>
      <c r="H56" s="1204" t="s">
        <v>214</v>
      </c>
      <c r="I56" s="1235" t="s">
        <v>215</v>
      </c>
      <c r="J56" s="1240" t="s">
        <v>8531</v>
      </c>
      <c r="K56" s="1229"/>
      <c r="L56" s="1229"/>
      <c r="M56" s="1229"/>
      <c r="N56" s="1136" t="s">
        <v>708</v>
      </c>
      <c r="O56" s="1136" t="s">
        <v>708</v>
      </c>
      <c r="P56" s="1136" t="s">
        <v>708</v>
      </c>
      <c r="Q56" s="1136" t="s">
        <v>708</v>
      </c>
      <c r="R56" s="1243">
        <f>R55/R44</f>
        <v>3.8296740676231535E-4</v>
      </c>
      <c r="S56" s="1243">
        <f t="shared" ref="S56:CD56" si="13">S55/S44</f>
        <v>0</v>
      </c>
      <c r="T56" s="1243">
        <f t="shared" si="13"/>
        <v>0</v>
      </c>
      <c r="U56" s="1243">
        <f t="shared" si="13"/>
        <v>0</v>
      </c>
      <c r="V56" s="1243">
        <f t="shared" si="13"/>
        <v>0</v>
      </c>
      <c r="W56" s="1243">
        <f t="shared" si="13"/>
        <v>0</v>
      </c>
      <c r="X56" s="1243">
        <f t="shared" si="13"/>
        <v>0</v>
      </c>
      <c r="Y56" s="1243">
        <f t="shared" si="13"/>
        <v>7.7988938145870626E-5</v>
      </c>
      <c r="Z56" s="1243">
        <f t="shared" si="13"/>
        <v>1.3554730885728466E-5</v>
      </c>
      <c r="AA56" s="1243">
        <f t="shared" si="13"/>
        <v>0</v>
      </c>
      <c r="AB56" s="1243">
        <f t="shared" si="13"/>
        <v>0</v>
      </c>
      <c r="AC56" s="1243">
        <f t="shared" si="13"/>
        <v>0</v>
      </c>
      <c r="AD56" s="1243">
        <f t="shared" si="13"/>
        <v>0</v>
      </c>
      <c r="AE56" s="1243">
        <f t="shared" si="13"/>
        <v>0</v>
      </c>
      <c r="AF56" s="1243">
        <f t="shared" si="13"/>
        <v>0</v>
      </c>
      <c r="AG56" s="1243" t="e">
        <f t="shared" si="13"/>
        <v>#DIV/0!</v>
      </c>
      <c r="AH56" s="1243" t="e">
        <f t="shared" si="13"/>
        <v>#DIV/0!</v>
      </c>
      <c r="AI56" s="1243">
        <f t="shared" si="13"/>
        <v>0</v>
      </c>
      <c r="AJ56" s="1243">
        <f t="shared" si="13"/>
        <v>8.9622619441313671E-4</v>
      </c>
      <c r="AK56" s="1243" t="e">
        <f t="shared" si="13"/>
        <v>#DIV/0!</v>
      </c>
      <c r="AL56" s="1243">
        <f t="shared" si="13"/>
        <v>1.6650501131587454E-4</v>
      </c>
      <c r="AM56" s="1243" t="e">
        <f t="shared" si="13"/>
        <v>#DIV/0!</v>
      </c>
      <c r="AN56" s="1243">
        <f t="shared" si="13"/>
        <v>0</v>
      </c>
      <c r="AO56" s="1243">
        <f t="shared" si="13"/>
        <v>0</v>
      </c>
      <c r="AP56" s="1243">
        <f t="shared" si="13"/>
        <v>8.5099520825654262E-3</v>
      </c>
      <c r="AQ56" s="1243" t="e">
        <f t="shared" si="13"/>
        <v>#DIV/0!</v>
      </c>
      <c r="AR56" s="1243" t="e">
        <f t="shared" si="13"/>
        <v>#DIV/0!</v>
      </c>
      <c r="AS56" s="1243">
        <f t="shared" si="13"/>
        <v>0</v>
      </c>
      <c r="AT56" s="1243">
        <f t="shared" si="13"/>
        <v>0</v>
      </c>
      <c r="AU56" s="1243">
        <f t="shared" si="13"/>
        <v>3.2629869899480072E-4</v>
      </c>
      <c r="AV56" s="1243">
        <f t="shared" si="13"/>
        <v>0</v>
      </c>
      <c r="AW56" s="1243">
        <f t="shared" si="13"/>
        <v>0</v>
      </c>
      <c r="AX56" s="1243">
        <f t="shared" si="13"/>
        <v>6.8331640855928883E-4</v>
      </c>
      <c r="AY56" s="1243">
        <f t="shared" si="13"/>
        <v>0</v>
      </c>
      <c r="AZ56" s="1243">
        <f t="shared" si="13"/>
        <v>0</v>
      </c>
      <c r="BA56" s="1243">
        <f t="shared" si="13"/>
        <v>0</v>
      </c>
      <c r="BB56" s="1243">
        <f t="shared" si="13"/>
        <v>0</v>
      </c>
      <c r="BC56" s="1243">
        <f t="shared" si="13"/>
        <v>0</v>
      </c>
      <c r="BD56" s="1243">
        <f t="shared" si="13"/>
        <v>0</v>
      </c>
      <c r="BE56" s="1243">
        <f t="shared" si="13"/>
        <v>9.6415651731239435E-2</v>
      </c>
      <c r="BF56" s="1243">
        <f t="shared" si="13"/>
        <v>0</v>
      </c>
      <c r="BG56" s="1243">
        <f t="shared" si="13"/>
        <v>0</v>
      </c>
      <c r="BH56" s="1243" t="e">
        <f t="shared" si="13"/>
        <v>#DIV/0!</v>
      </c>
      <c r="BI56" s="1243">
        <f t="shared" si="13"/>
        <v>0</v>
      </c>
      <c r="BJ56" s="1243" t="e">
        <f t="shared" si="13"/>
        <v>#DIV/0!</v>
      </c>
      <c r="BK56" s="1243">
        <f t="shared" si="13"/>
        <v>0</v>
      </c>
      <c r="BL56" s="1243">
        <f t="shared" si="13"/>
        <v>0</v>
      </c>
      <c r="BM56" s="1243">
        <f t="shared" si="13"/>
        <v>0</v>
      </c>
      <c r="BN56" s="1243">
        <f t="shared" si="13"/>
        <v>0</v>
      </c>
      <c r="BO56" s="1243">
        <f t="shared" si="13"/>
        <v>4.7414971365880225E-5</v>
      </c>
      <c r="BP56" s="1243">
        <f t="shared" si="13"/>
        <v>4.4469705249839536E-3</v>
      </c>
      <c r="BQ56" s="1243">
        <f t="shared" si="13"/>
        <v>0</v>
      </c>
      <c r="BR56" s="1243">
        <f t="shared" si="13"/>
        <v>0</v>
      </c>
      <c r="BS56" s="1243">
        <f t="shared" si="13"/>
        <v>1.3727585436787374E-3</v>
      </c>
      <c r="BT56" s="1243">
        <f t="shared" si="13"/>
        <v>0</v>
      </c>
      <c r="BU56" s="1243">
        <f t="shared" si="13"/>
        <v>0</v>
      </c>
      <c r="BV56" s="1243">
        <f t="shared" si="13"/>
        <v>8.7713699191427949E-4</v>
      </c>
      <c r="BW56" s="1243">
        <f t="shared" si="13"/>
        <v>0</v>
      </c>
      <c r="BX56" s="1243">
        <f t="shared" si="13"/>
        <v>7.3398979754181427E-4</v>
      </c>
      <c r="BY56" s="1243">
        <f t="shared" si="13"/>
        <v>0</v>
      </c>
      <c r="BZ56" s="1243">
        <f t="shared" si="13"/>
        <v>0</v>
      </c>
      <c r="CA56" s="1243">
        <f t="shared" si="13"/>
        <v>0</v>
      </c>
      <c r="CB56" s="1243">
        <f t="shared" si="13"/>
        <v>0</v>
      </c>
      <c r="CC56" s="1243">
        <f t="shared" si="13"/>
        <v>0</v>
      </c>
      <c r="CD56" s="1243">
        <f t="shared" si="13"/>
        <v>0</v>
      </c>
      <c r="CE56" s="1243" t="e">
        <f t="shared" ref="CE56:CY56" si="14">CE55/CE44</f>
        <v>#DIV/0!</v>
      </c>
      <c r="CF56" s="1243">
        <f t="shared" si="14"/>
        <v>0</v>
      </c>
      <c r="CG56" s="1243">
        <f t="shared" si="14"/>
        <v>1.3553323982284714E-3</v>
      </c>
      <c r="CH56" s="1243">
        <f t="shared" si="14"/>
        <v>0</v>
      </c>
      <c r="CI56" s="1243">
        <f t="shared" si="14"/>
        <v>0</v>
      </c>
      <c r="CJ56" s="1243">
        <f t="shared" si="14"/>
        <v>0</v>
      </c>
      <c r="CK56" s="1243">
        <f t="shared" si="14"/>
        <v>0</v>
      </c>
      <c r="CL56" s="1243">
        <f t="shared" si="14"/>
        <v>0</v>
      </c>
      <c r="CM56" s="1243">
        <f t="shared" si="14"/>
        <v>0</v>
      </c>
      <c r="CN56" s="1243">
        <f t="shared" si="14"/>
        <v>0</v>
      </c>
      <c r="CO56" s="1243">
        <f t="shared" si="14"/>
        <v>1.414313306472333E-2</v>
      </c>
      <c r="CP56" s="1243">
        <f t="shared" si="14"/>
        <v>1.4860284901149329E-3</v>
      </c>
      <c r="CQ56" s="1243">
        <f t="shared" si="14"/>
        <v>1.6533152105279841E-4</v>
      </c>
      <c r="CR56" s="1243" t="e">
        <f t="shared" si="14"/>
        <v>#DIV/0!</v>
      </c>
      <c r="CS56" s="1243">
        <f t="shared" si="14"/>
        <v>1.3681266968236896E-4</v>
      </c>
      <c r="CT56" s="1243">
        <f t="shared" si="14"/>
        <v>0</v>
      </c>
      <c r="CU56" s="1243">
        <f t="shared" si="14"/>
        <v>0</v>
      </c>
      <c r="CV56" s="1243">
        <f t="shared" si="14"/>
        <v>8.7808005950283695E-4</v>
      </c>
      <c r="CW56" s="1243">
        <f t="shared" si="14"/>
        <v>0</v>
      </c>
      <c r="CX56" s="1243">
        <f t="shared" si="14"/>
        <v>6.1649856077494302E-4</v>
      </c>
      <c r="CY56" s="1243">
        <f t="shared" si="14"/>
        <v>0</v>
      </c>
    </row>
    <row r="57" spans="1:103" s="21" customFormat="1" ht="45" x14ac:dyDescent="0.15">
      <c r="C57" s="1211"/>
      <c r="D57" s="1211"/>
      <c r="E57" s="1229"/>
      <c r="F57" s="1229"/>
      <c r="G57" s="1234" t="s">
        <v>8541</v>
      </c>
      <c r="H57" s="1204" t="s">
        <v>8970</v>
      </c>
      <c r="I57" s="1235" t="s">
        <v>8525</v>
      </c>
      <c r="J57" s="1236" t="s">
        <v>8448</v>
      </c>
      <c r="K57" s="1229"/>
      <c r="L57" s="1229"/>
      <c r="M57" s="1229"/>
      <c r="N57" s="1229"/>
      <c r="O57" s="1229"/>
      <c r="P57" s="1241"/>
      <c r="Q57" s="1136"/>
      <c r="R57" s="1232">
        <f t="shared" si="6"/>
        <v>8.734</v>
      </c>
      <c r="S57" s="394">
        <f>SUMIFS('База практик'!$AR$6:$AR$424,'База практик'!$G$6:$G$424,Расчеты!S$1)</f>
        <v>0</v>
      </c>
      <c r="T57" s="394">
        <f>SUMIFS('База практик'!$AR$6:$AR$424,'База практик'!$G$6:$G$424,Расчеты!T$1)</f>
        <v>0</v>
      </c>
      <c r="U57" s="394">
        <f>SUMIFS('База практик'!$AR$6:$AR$424,'База практик'!$G$6:$G$424,Расчеты!U$1)</f>
        <v>0</v>
      </c>
      <c r="V57" s="394">
        <f>SUMIFS('База практик'!$AR$6:$AR$424,'База практик'!$G$6:$G$424,Расчеты!V$1)</f>
        <v>0</v>
      </c>
      <c r="W57" s="394">
        <f>SUMIFS('База практик'!$AR$6:$AR$424,'База практик'!$G$6:$G$424,Расчеты!W$1)</f>
        <v>0</v>
      </c>
      <c r="X57" s="394">
        <f>SUMIFS('База практик'!$AR$6:$AR$424,'База практик'!$G$6:$G$424,Расчеты!X$1)</f>
        <v>0</v>
      </c>
      <c r="Y57" s="394">
        <f>SUMIFS('База практик'!$AR$6:$AR$424,'База практик'!$G$6:$G$424,Расчеты!Y$1)</f>
        <v>0.373</v>
      </c>
      <c r="Z57" s="394">
        <f>SUMIFS('База практик'!$AR$6:$AR$424,'База практик'!$G$6:$G$424,Расчеты!Z$1)</f>
        <v>0</v>
      </c>
      <c r="AA57" s="394">
        <f>SUMIFS('База практик'!$AR$6:$AR$424,'База практик'!$G$6:$G$424,Расчеты!AA$1)</f>
        <v>0</v>
      </c>
      <c r="AB57" s="394">
        <f>SUMIFS('База практик'!$AR$6:$AR$424,'База практик'!$G$6:$G$424,Расчеты!AB$1)</f>
        <v>0</v>
      </c>
      <c r="AC57" s="394">
        <f>SUMIFS('База практик'!$AR$6:$AR$424,'База практик'!$G$6:$G$424,Расчеты!AC$1)</f>
        <v>0</v>
      </c>
      <c r="AD57" s="394">
        <f>SUMIFS('База практик'!$AR$6:$AR$424,'База практик'!$G$6:$G$424,Расчеты!AD$1)</f>
        <v>0</v>
      </c>
      <c r="AE57" s="394">
        <f>SUMIFS('База практик'!$AR$6:$AR$424,'База практик'!$G$6:$G$424,Расчеты!AE$1)</f>
        <v>0</v>
      </c>
      <c r="AF57" s="394">
        <f>SUMIFS('База практик'!$AR$6:$AR$424,'База практик'!$G$6:$G$424,Расчеты!AF$1)</f>
        <v>0</v>
      </c>
      <c r="AG57" s="394">
        <f>SUMIFS('База практик'!$AR$6:$AR$424,'База практик'!$G$6:$G$424,Расчеты!AG$1)</f>
        <v>0</v>
      </c>
      <c r="AH57" s="394">
        <f>SUMIFS('База практик'!$AR$6:$AR$424,'База практик'!$G$6:$G$424,Расчеты!AH$1)</f>
        <v>0</v>
      </c>
      <c r="AI57" s="394">
        <f>SUMIFS('База практик'!$AR$6:$AR$424,'База практик'!$G$6:$G$424,Расчеты!AI$1)</f>
        <v>0</v>
      </c>
      <c r="AJ57" s="394">
        <f>SUMIFS('База практик'!$AR$6:$AR$424,'База практик'!$G$6:$G$424,Расчеты!AJ$1)</f>
        <v>2.0999999999999998E-2</v>
      </c>
      <c r="AK57" s="394">
        <f>SUMIFS('База практик'!$AR$6:$AR$424,'База практик'!$G$6:$G$424,Расчеты!AK$1)</f>
        <v>0</v>
      </c>
      <c r="AL57" s="394">
        <f>SUMIFS('База практик'!$AR$6:$AR$424,'База практик'!$G$6:$G$424,Расчеты!AL$1)</f>
        <v>0</v>
      </c>
      <c r="AM57" s="394">
        <f>SUMIFS('База практик'!$AR$6:$AR$424,'База практик'!$G$6:$G$424,Расчеты!AM$1)</f>
        <v>0</v>
      </c>
      <c r="AN57" s="394">
        <f>SUMIFS('База практик'!$AR$6:$AR$424,'База практик'!$G$6:$G$424,Расчеты!AN$1)</f>
        <v>0</v>
      </c>
      <c r="AO57" s="394">
        <f>SUMIFS('База практик'!$AR$6:$AR$424,'База практик'!$G$6:$G$424,Расчеты!AO$1)</f>
        <v>0</v>
      </c>
      <c r="AP57" s="394">
        <f>SUMIFS('База практик'!$AR$6:$AR$424,'База практик'!$G$6:$G$424,Расчеты!AP$1)</f>
        <v>0.12920000000000001</v>
      </c>
      <c r="AQ57" s="394">
        <f>SUMIFS('База практик'!$AR$6:$AR$424,'База практик'!$G$6:$G$424,Расчеты!AQ$1)</f>
        <v>0</v>
      </c>
      <c r="AR57" s="394">
        <f>SUMIFS('База практик'!$AR$6:$AR$424,'База практик'!$G$6:$G$424,Расчеты!AR$1)</f>
        <v>0</v>
      </c>
      <c r="AS57" s="394">
        <f>SUMIFS('База практик'!$AR$6:$AR$424,'База практик'!$G$6:$G$424,Расчеты!AS$1)</f>
        <v>0</v>
      </c>
      <c r="AT57" s="394">
        <f>SUMIFS('База практик'!$AR$6:$AR$424,'База практик'!$G$6:$G$424,Расчеты!AT$1)</f>
        <v>0</v>
      </c>
      <c r="AU57" s="394">
        <f>SUMIFS('База практик'!$AR$6:$AR$424,'База практик'!$G$6:$G$424,Расчеты!AU$1)</f>
        <v>7.9000000000000001E-2</v>
      </c>
      <c r="AV57" s="394">
        <f>SUMIFS('База практик'!$AR$6:$AR$424,'База практик'!$G$6:$G$424,Расчеты!AV$1)</f>
        <v>0</v>
      </c>
      <c r="AW57" s="394">
        <f>SUMIFS('База практик'!$AR$6:$AR$424,'База практик'!$G$6:$G$424,Расчеты!AW$1)</f>
        <v>0</v>
      </c>
      <c r="AX57" s="394">
        <f>SUMIFS('База практик'!$AR$6:$AR$424,'База практик'!$G$6:$G$424,Расчеты!AX$1)</f>
        <v>0.14000000000000001</v>
      </c>
      <c r="AY57" s="394">
        <f>SUMIFS('База практик'!$AR$6:$AR$424,'База практик'!$G$6:$G$424,Расчеты!AY$1)</f>
        <v>0</v>
      </c>
      <c r="AZ57" s="394">
        <f>SUMIFS('База практик'!$AR$6:$AR$424,'База практик'!$G$6:$G$424,Расчеты!AZ$1)</f>
        <v>0.3</v>
      </c>
      <c r="BA57" s="394">
        <f>SUMIFS('База практик'!$AR$6:$AR$424,'База практик'!$G$6:$G$424,Расчеты!BA$1)</f>
        <v>0</v>
      </c>
      <c r="BB57" s="394">
        <f>SUMIFS('База практик'!$AR$6:$AR$424,'База практик'!$G$6:$G$424,Расчеты!BB$1)</f>
        <v>0</v>
      </c>
      <c r="BC57" s="394">
        <f>SUMIFS('База практик'!$AR$6:$AR$424,'База практик'!$G$6:$G$424,Расчеты!BC$1)</f>
        <v>0</v>
      </c>
      <c r="BD57" s="394">
        <f>SUMIFS('База практик'!$AR$6:$AR$424,'База практик'!$G$6:$G$424,Расчеты!BD$1)</f>
        <v>0</v>
      </c>
      <c r="BE57" s="394">
        <f>SUMIFS('База практик'!$AR$6:$AR$424,'База практик'!$G$6:$G$424,Расчеты!BE$1)</f>
        <v>0</v>
      </c>
      <c r="BF57" s="394">
        <f>SUMIFS('База практик'!$AR$6:$AR$424,'База практик'!$G$6:$G$424,Расчеты!BF$1)</f>
        <v>0</v>
      </c>
      <c r="BG57" s="394">
        <f>SUMIFS('База практик'!$AR$6:$AR$424,'База практик'!$G$6:$G$424,Расчеты!BG$1)</f>
        <v>0</v>
      </c>
      <c r="BH57" s="394">
        <f>SUMIFS('База практик'!$AR$6:$AR$424,'База практик'!$G$6:$G$424,Расчеты!BH$1)</f>
        <v>0</v>
      </c>
      <c r="BI57" s="394">
        <f>SUMIFS('База практик'!$AR$6:$AR$424,'База практик'!$G$6:$G$424,Расчеты!BI$1)</f>
        <v>0</v>
      </c>
      <c r="BJ57" s="394">
        <f>SUMIFS('База практик'!$AR$6:$AR$424,'База практик'!$G$6:$G$424,Расчеты!BJ$1)</f>
        <v>0</v>
      </c>
      <c r="BK57" s="394">
        <f>SUMIFS('База практик'!$AR$6:$AR$424,'База практик'!$G$6:$G$424,Расчеты!BK$1)</f>
        <v>0</v>
      </c>
      <c r="BL57" s="394">
        <f>SUMIFS('База практик'!$AR$6:$AR$424,'База практик'!$G$6:$G$424,Расчеты!BL$1)</f>
        <v>0</v>
      </c>
      <c r="BM57" s="394">
        <f>SUMIFS('База практик'!$AR$6:$AR$424,'База практик'!$G$6:$G$424,Расчеты!BM$1)</f>
        <v>0</v>
      </c>
      <c r="BN57" s="394">
        <f>SUMIFS('База практик'!$AR$6:$AR$424,'База практик'!$G$6:$G$424,Расчеты!BN$1)</f>
        <v>0</v>
      </c>
      <c r="BO57" s="394">
        <f>SUMIFS('База практик'!$AR$6:$AR$424,'База практик'!$G$6:$G$424,Расчеты!BO$1)</f>
        <v>0.13</v>
      </c>
      <c r="BP57" s="394">
        <f>SUMIFS('База практик'!$AR$6:$AR$424,'База практик'!$G$6:$G$424,Расчеты!BP$1)</f>
        <v>1.5797999999999999</v>
      </c>
      <c r="BQ57" s="394">
        <f>SUMIFS('База практик'!$AR$6:$AR$424,'База практик'!$G$6:$G$424,Расчеты!BQ$1)</f>
        <v>0</v>
      </c>
      <c r="BR57" s="394">
        <f>SUMIFS('База практик'!$AR$6:$AR$424,'База практик'!$G$6:$G$424,Расчеты!BR$1)</f>
        <v>0</v>
      </c>
      <c r="BS57" s="394">
        <f>SUMIFS('База практик'!$AR$6:$AR$424,'База практик'!$G$6:$G$424,Расчеты!BS$1)</f>
        <v>5.1999999999999998E-2</v>
      </c>
      <c r="BT57" s="394">
        <f>SUMIFS('База практик'!$AR$6:$AR$424,'База практик'!$G$6:$G$424,Расчеты!BT$1)</f>
        <v>0</v>
      </c>
      <c r="BU57" s="394">
        <f>SUMIFS('База практик'!$AR$6:$AR$424,'База практик'!$G$6:$G$424,Расчеты!BU$1)</f>
        <v>0</v>
      </c>
      <c r="BV57" s="394">
        <f>SUMIFS('База практик'!$AR$6:$AR$424,'База практик'!$G$6:$G$424,Расчеты!BV$1)</f>
        <v>0.21299999999999999</v>
      </c>
      <c r="BW57" s="394">
        <f>SUMIFS('База практик'!$AR$6:$AR$424,'База практик'!$G$6:$G$424,Расчеты!BW$1)</f>
        <v>0</v>
      </c>
      <c r="BX57" s="394">
        <f>SUMIFS('База практик'!$AR$6:$AR$424,'База практик'!$G$6:$G$424,Расчеты!BX$1)</f>
        <v>0.86</v>
      </c>
      <c r="BY57" s="394">
        <f>SUMIFS('База практик'!$AR$6:$AR$424,'База практик'!$G$6:$G$424,Расчеты!BY$1)</f>
        <v>0</v>
      </c>
      <c r="BZ57" s="394">
        <f>SUMIFS('База практик'!$AR$6:$AR$424,'База практик'!$G$6:$G$424,Расчеты!BZ$1)</f>
        <v>0</v>
      </c>
      <c r="CA57" s="394">
        <f>SUMIFS('База практик'!$AR$6:$AR$424,'База практик'!$G$6:$G$424,Расчеты!CA$1)</f>
        <v>0</v>
      </c>
      <c r="CB57" s="394">
        <f>SUMIFS('База практик'!$AR$6:$AR$424,'База практик'!$G$6:$G$424,Расчеты!CB$1)</f>
        <v>0</v>
      </c>
      <c r="CC57" s="394">
        <f>SUMIFS('База практик'!$AR$6:$AR$424,'База практик'!$G$6:$G$424,Расчеты!CC$1)</f>
        <v>0</v>
      </c>
      <c r="CD57" s="394">
        <f>SUMIFS('База практик'!$AR$6:$AR$424,'База практик'!$G$6:$G$424,Расчеты!CD$1)</f>
        <v>0</v>
      </c>
      <c r="CE57" s="394">
        <f>SUMIFS('База практик'!$AR$6:$AR$424,'База практик'!$G$6:$G$424,Расчеты!CE$1)</f>
        <v>0</v>
      </c>
      <c r="CF57" s="394">
        <f>SUMIFS('База практик'!$AR$6:$AR$424,'База практик'!$G$6:$G$424,Расчеты!CF$1)</f>
        <v>0</v>
      </c>
      <c r="CG57" s="394">
        <f>SUMIFS('База практик'!$AR$6:$AR$424,'База практик'!$G$6:$G$424,Расчеты!CG$1)</f>
        <v>1.3069999999999999</v>
      </c>
      <c r="CH57" s="394">
        <f>SUMIFS('База практик'!$AR$6:$AR$424,'База практик'!$G$6:$G$424,Расчеты!CH$1)</f>
        <v>0</v>
      </c>
      <c r="CI57" s="394">
        <f>SUMIFS('База практик'!$AR$6:$AR$424,'База практик'!$G$6:$G$424,Расчеты!CI$1)</f>
        <v>0</v>
      </c>
      <c r="CJ57" s="394">
        <f>SUMIFS('База практик'!$AR$6:$AR$424,'База практик'!$G$6:$G$424,Расчеты!CJ$1)</f>
        <v>0</v>
      </c>
      <c r="CK57" s="394">
        <f>SUMIFS('База практик'!$AR$6:$AR$424,'База практик'!$G$6:$G$424,Расчеты!CK$1)</f>
        <v>0</v>
      </c>
      <c r="CL57" s="394">
        <f>SUMIFS('База практик'!$AR$6:$AR$424,'База практик'!$G$6:$G$424,Расчеты!CL$1)</f>
        <v>0</v>
      </c>
      <c r="CM57" s="394">
        <f>SUMIFS('База практик'!$AR$6:$AR$424,'База практик'!$G$6:$G$424,Расчеты!CM$1)</f>
        <v>0</v>
      </c>
      <c r="CN57" s="394">
        <f>SUMIFS('База практик'!$AR$6:$AR$424,'База практик'!$G$6:$G$424,Расчеты!CN$1)</f>
        <v>0</v>
      </c>
      <c r="CO57" s="394">
        <f>SUMIFS('База практик'!$AR$6:$AR$424,'База практик'!$G$6:$G$424,Расчеты!CO$1)</f>
        <v>2.66</v>
      </c>
      <c r="CP57" s="394">
        <f>SUMIFS('База практик'!$AR$6:$AR$424,'База практик'!$G$6:$G$424,Расчеты!CP$1)</f>
        <v>0.88500000000000001</v>
      </c>
      <c r="CQ57" s="394">
        <f>SUMIFS('База практик'!$AR$6:$AR$424,'База практик'!$G$6:$G$424,Расчеты!CQ$1)</f>
        <v>0</v>
      </c>
      <c r="CR57" s="394">
        <f>SUMIFS('База практик'!$AR$6:$AR$424,'База практик'!$G$6:$G$424,Расчеты!CR$1)</f>
        <v>0</v>
      </c>
      <c r="CS57" s="394">
        <f>SUMIFS('База практик'!$AR$6:$AR$424,'База практик'!$G$6:$G$424,Расчеты!CS$1)</f>
        <v>0</v>
      </c>
      <c r="CT57" s="394">
        <f>SUMIFS('База практик'!$AR$6:$AR$424,'База практик'!$G$6:$G$424,Расчеты!CT$1)</f>
        <v>0</v>
      </c>
      <c r="CU57" s="394">
        <f>SUMIFS('База практик'!$AR$6:$AR$424,'База практик'!$G$6:$G$424,Расчеты!CU$1)</f>
        <v>0</v>
      </c>
      <c r="CV57" s="394">
        <f>SUMIFS('База практик'!$AR$6:$AR$424,'База практик'!$G$6:$G$424,Расчеты!CV$1)</f>
        <v>0</v>
      </c>
      <c r="CW57" s="394">
        <f>SUMIFS('База практик'!$AR$6:$AR$424,'База практик'!$G$6:$G$424,Расчеты!CW$1)</f>
        <v>0</v>
      </c>
      <c r="CX57" s="394">
        <f>SUMIFS('База практик'!$AR$6:$AR$424,'База практик'!$G$6:$G$424,Расчеты!CX$1)</f>
        <v>5.0000000000000001E-3</v>
      </c>
      <c r="CY57" s="394">
        <f>SUMIFS('База практик'!$AR$6:$AR$424,'База практик'!$G$6:$G$424,Расчеты!CY$1)</f>
        <v>0</v>
      </c>
    </row>
    <row r="58" spans="1:103" s="21" customFormat="1" ht="48" customHeight="1" x14ac:dyDescent="0.15">
      <c r="C58" s="1239" t="s">
        <v>8440</v>
      </c>
      <c r="D58" s="1226" t="s">
        <v>8543</v>
      </c>
      <c r="E58" s="1229" t="s">
        <v>8441</v>
      </c>
      <c r="F58" s="1229">
        <v>36</v>
      </c>
      <c r="G58" s="1234" t="s">
        <v>8544</v>
      </c>
      <c r="H58" s="1204" t="s">
        <v>8971</v>
      </c>
      <c r="I58" s="1235" t="s">
        <v>8525</v>
      </c>
      <c r="J58" s="1236" t="s">
        <v>8448</v>
      </c>
      <c r="K58" s="1229"/>
      <c r="L58" s="1229"/>
      <c r="M58" s="1229" t="s">
        <v>457</v>
      </c>
      <c r="N58" s="1229">
        <v>1129.2392339999999</v>
      </c>
      <c r="O58" s="1229">
        <v>1943.0827900599993</v>
      </c>
      <c r="P58" s="1238">
        <v>2180.4039977400002</v>
      </c>
      <c r="Q58" s="1132">
        <v>2013.9450096</v>
      </c>
      <c r="R58" s="1232">
        <f>R57+R55+R53+R51</f>
        <v>2833.9857608899997</v>
      </c>
      <c r="S58" s="1232">
        <f t="shared" ref="S58:CD58" si="15">S57+S55+S53+S51</f>
        <v>11.415999999999999</v>
      </c>
      <c r="T58" s="1232">
        <f t="shared" si="15"/>
        <v>5.4580000000000002</v>
      </c>
      <c r="U58" s="1232">
        <f t="shared" si="15"/>
        <v>47.94711951</v>
      </c>
      <c r="V58" s="1232">
        <f t="shared" si="15"/>
        <v>11.064</v>
      </c>
      <c r="W58" s="1232">
        <f t="shared" si="15"/>
        <v>14.3</v>
      </c>
      <c r="X58" s="1232">
        <f t="shared" si="15"/>
        <v>7.0000000000000007E-2</v>
      </c>
      <c r="Y58" s="1232">
        <f t="shared" si="15"/>
        <v>109.86900799999999</v>
      </c>
      <c r="Z58" s="1232">
        <f t="shared" si="15"/>
        <v>0.55975000000000008</v>
      </c>
      <c r="AA58" s="1232">
        <f t="shared" si="15"/>
        <v>7.8</v>
      </c>
      <c r="AB58" s="1232">
        <f t="shared" si="15"/>
        <v>0</v>
      </c>
      <c r="AC58" s="1232">
        <f t="shared" si="15"/>
        <v>120.05799999999999</v>
      </c>
      <c r="AD58" s="1232">
        <f t="shared" si="15"/>
        <v>13.4</v>
      </c>
      <c r="AE58" s="1232">
        <f t="shared" si="15"/>
        <v>44.155999999999999</v>
      </c>
      <c r="AF58" s="1232">
        <f t="shared" si="15"/>
        <v>88.155300000000011</v>
      </c>
      <c r="AG58" s="1232">
        <f t="shared" si="15"/>
        <v>0</v>
      </c>
      <c r="AH58" s="1232">
        <f t="shared" si="15"/>
        <v>0</v>
      </c>
      <c r="AI58" s="1232">
        <f t="shared" si="15"/>
        <v>2.7246950000000001</v>
      </c>
      <c r="AJ58" s="1232">
        <f t="shared" si="15"/>
        <v>6.4889014899999999</v>
      </c>
      <c r="AK58" s="1232">
        <f t="shared" si="15"/>
        <v>0</v>
      </c>
      <c r="AL58" s="1232">
        <f t="shared" si="15"/>
        <v>0.20599999999999999</v>
      </c>
      <c r="AM58" s="1232">
        <f t="shared" si="15"/>
        <v>0</v>
      </c>
      <c r="AN58" s="1232">
        <f t="shared" si="15"/>
        <v>17.593111</v>
      </c>
      <c r="AO58" s="1232">
        <f t="shared" si="15"/>
        <v>1.975573</v>
      </c>
      <c r="AP58" s="1232">
        <f t="shared" si="15"/>
        <v>15.541499999999999</v>
      </c>
      <c r="AQ58" s="1232">
        <f t="shared" si="15"/>
        <v>0</v>
      </c>
      <c r="AR58" s="1232">
        <f t="shared" si="15"/>
        <v>0</v>
      </c>
      <c r="AS58" s="1232">
        <f t="shared" si="15"/>
        <v>19.033999999999999</v>
      </c>
      <c r="AT58" s="1232">
        <f t="shared" si="15"/>
        <v>15</v>
      </c>
      <c r="AU58" s="1232">
        <f t="shared" si="15"/>
        <v>45.375312999999998</v>
      </c>
      <c r="AV58" s="1232">
        <f t="shared" si="15"/>
        <v>17.2</v>
      </c>
      <c r="AW58" s="1232">
        <f t="shared" si="15"/>
        <v>29.757000000000001</v>
      </c>
      <c r="AX58" s="1232">
        <f t="shared" si="15"/>
        <v>443.28501999999997</v>
      </c>
      <c r="AY58" s="1232">
        <f t="shared" si="15"/>
        <v>24.47</v>
      </c>
      <c r="AZ58" s="1232">
        <f t="shared" si="15"/>
        <v>0.93599999999999994</v>
      </c>
      <c r="BA58" s="1232">
        <f t="shared" si="15"/>
        <v>20.603999999999999</v>
      </c>
      <c r="BB58" s="1232">
        <f t="shared" si="15"/>
        <v>4.1219999999999999</v>
      </c>
      <c r="BC58" s="1232">
        <f t="shared" si="15"/>
        <v>0.53799999999999992</v>
      </c>
      <c r="BD58" s="1232">
        <f t="shared" si="15"/>
        <v>3.9619662199999999</v>
      </c>
      <c r="BE58" s="1232">
        <f t="shared" si="15"/>
        <v>0.1</v>
      </c>
      <c r="BF58" s="1232">
        <f t="shared" si="15"/>
        <v>6.4790094800000002</v>
      </c>
      <c r="BG58" s="1232">
        <f t="shared" si="15"/>
        <v>26.1204</v>
      </c>
      <c r="BH58" s="1232">
        <f t="shared" si="15"/>
        <v>0</v>
      </c>
      <c r="BI58" s="1232">
        <f t="shared" si="15"/>
        <v>20.202159999999999</v>
      </c>
      <c r="BJ58" s="1232">
        <f t="shared" si="15"/>
        <v>0</v>
      </c>
      <c r="BK58" s="1232">
        <f t="shared" si="15"/>
        <v>0.74199999999999999</v>
      </c>
      <c r="BL58" s="1232">
        <f t="shared" si="15"/>
        <v>35.862000000000002</v>
      </c>
      <c r="BM58" s="1232">
        <f t="shared" si="15"/>
        <v>14.811227000000002</v>
      </c>
      <c r="BN58" s="1232">
        <f t="shared" si="15"/>
        <v>15.6</v>
      </c>
      <c r="BO58" s="1232">
        <f t="shared" si="15"/>
        <v>1.6975354299999998</v>
      </c>
      <c r="BP58" s="1232">
        <f t="shared" si="15"/>
        <v>33.241399999999999</v>
      </c>
      <c r="BQ58" s="1232">
        <f t="shared" si="15"/>
        <v>7.18</v>
      </c>
      <c r="BR58" s="1232">
        <f t="shared" si="15"/>
        <v>18.8</v>
      </c>
      <c r="BS58" s="1232">
        <f t="shared" si="15"/>
        <v>29.25360307</v>
      </c>
      <c r="BT58" s="1232">
        <f t="shared" si="15"/>
        <v>0</v>
      </c>
      <c r="BU58" s="1232">
        <f t="shared" si="15"/>
        <v>0</v>
      </c>
      <c r="BV58" s="1232">
        <f t="shared" si="15"/>
        <v>55.267000000000003</v>
      </c>
      <c r="BW58" s="1232">
        <f t="shared" si="15"/>
        <v>28.269528450000003</v>
      </c>
      <c r="BX58" s="1232">
        <f t="shared" si="15"/>
        <v>65.948999999999984</v>
      </c>
      <c r="BY58" s="1232">
        <f t="shared" si="15"/>
        <v>0</v>
      </c>
      <c r="BZ58" s="1232">
        <f t="shared" si="15"/>
        <v>32.964999999999996</v>
      </c>
      <c r="CA58" s="1232">
        <f t="shared" si="15"/>
        <v>83.919999999999987</v>
      </c>
      <c r="CB58" s="1232">
        <f t="shared" si="15"/>
        <v>2</v>
      </c>
      <c r="CC58" s="1232">
        <f t="shared" si="15"/>
        <v>277.89655859999988</v>
      </c>
      <c r="CD58" s="1232">
        <f t="shared" si="15"/>
        <v>0</v>
      </c>
      <c r="CE58" s="1232">
        <f t="shared" ref="CE58:CY58" si="16">CE57+CE55+CE53+CE51</f>
        <v>0</v>
      </c>
      <c r="CF58" s="1232">
        <f t="shared" si="16"/>
        <v>0</v>
      </c>
      <c r="CG58" s="1232">
        <f t="shared" si="16"/>
        <v>105.346</v>
      </c>
      <c r="CH58" s="1232">
        <f t="shared" si="16"/>
        <v>24.491</v>
      </c>
      <c r="CI58" s="1232">
        <f t="shared" si="16"/>
        <v>337.22300000000001</v>
      </c>
      <c r="CJ58" s="1232">
        <f t="shared" si="16"/>
        <v>39.1</v>
      </c>
      <c r="CK58" s="1232">
        <f t="shared" si="16"/>
        <v>6.5489955799999997</v>
      </c>
      <c r="CL58" s="1232">
        <f t="shared" si="16"/>
        <v>56</v>
      </c>
      <c r="CM58" s="1232">
        <f t="shared" si="16"/>
        <v>3.3499999999999996</v>
      </c>
      <c r="CN58" s="1232">
        <f t="shared" si="16"/>
        <v>0</v>
      </c>
      <c r="CO58" s="1232">
        <f t="shared" si="16"/>
        <v>56.581342000000006</v>
      </c>
      <c r="CP58" s="1232">
        <f t="shared" si="16"/>
        <v>76.722999999999999</v>
      </c>
      <c r="CQ58" s="1232">
        <f t="shared" si="16"/>
        <v>86.184517</v>
      </c>
      <c r="CR58" s="1232">
        <f t="shared" si="16"/>
        <v>0</v>
      </c>
      <c r="CS58" s="1232">
        <f t="shared" si="16"/>
        <v>34.499578729999996</v>
      </c>
      <c r="CT58" s="1232">
        <f t="shared" si="16"/>
        <v>3.7886203300000001</v>
      </c>
      <c r="CU58" s="1232">
        <f t="shared" si="16"/>
        <v>0.92300000000000004</v>
      </c>
      <c r="CV58" s="1232">
        <f t="shared" si="16"/>
        <v>98.311999999999998</v>
      </c>
      <c r="CW58" s="1232">
        <f t="shared" si="16"/>
        <v>0.04</v>
      </c>
      <c r="CX58" s="1232">
        <f t="shared" si="16"/>
        <v>1.5520280000000002</v>
      </c>
      <c r="CY58" s="1232">
        <f t="shared" si="16"/>
        <v>3.9000000000000004</v>
      </c>
    </row>
    <row r="59" spans="1:103" s="21" customFormat="1" ht="45" x14ac:dyDescent="0.15">
      <c r="C59" s="1226"/>
      <c r="D59" s="1226"/>
      <c r="E59" s="1229" t="s">
        <v>8441</v>
      </c>
      <c r="F59" s="1229">
        <v>37</v>
      </c>
      <c r="G59" s="1234" t="s">
        <v>8545</v>
      </c>
      <c r="H59" s="1204" t="s">
        <v>214</v>
      </c>
      <c r="I59" s="1235" t="s">
        <v>215</v>
      </c>
      <c r="J59" s="1240" t="s">
        <v>8531</v>
      </c>
      <c r="K59" s="1229"/>
      <c r="L59" s="1229"/>
      <c r="M59" s="1229"/>
      <c r="N59" s="1244">
        <v>7.7869258667379385E-2</v>
      </c>
      <c r="O59" s="1244">
        <v>0.10060334720325231</v>
      </c>
      <c r="P59" s="1241">
        <v>9.0607842556240437E-2</v>
      </c>
      <c r="Q59" s="1132">
        <v>6.3314726465133448</v>
      </c>
      <c r="R59" s="1242">
        <f>R58/R44</f>
        <v>7.1820749147733745E-2</v>
      </c>
      <c r="S59" s="1242">
        <f t="shared" ref="S59:CD59" si="17">S58/S44</f>
        <v>0.44515500097484884</v>
      </c>
      <c r="T59" s="1242">
        <f t="shared" si="17"/>
        <v>7.2055993427683346E-2</v>
      </c>
      <c r="U59" s="1242">
        <f t="shared" si="17"/>
        <v>0.11325146841311493</v>
      </c>
      <c r="V59" s="1242">
        <f t="shared" si="17"/>
        <v>2.5871805484429918E-2</v>
      </c>
      <c r="W59" s="1242">
        <f t="shared" si="17"/>
        <v>0.24208566108007451</v>
      </c>
      <c r="X59" s="1242">
        <f t="shared" si="17"/>
        <v>0.5</v>
      </c>
      <c r="Y59" s="1242">
        <f t="shared" si="17"/>
        <v>6.910134894403358E-2</v>
      </c>
      <c r="Z59" s="1242">
        <f t="shared" si="17"/>
        <v>5.0581737421910068E-4</v>
      </c>
      <c r="AA59" s="1242">
        <f t="shared" si="17"/>
        <v>4.51650260567458E-2</v>
      </c>
      <c r="AB59" s="1242">
        <f t="shared" si="17"/>
        <v>0</v>
      </c>
      <c r="AC59" s="1242">
        <f t="shared" si="17"/>
        <v>0.14017608176864157</v>
      </c>
      <c r="AD59" s="1242">
        <f t="shared" si="17"/>
        <v>5.775862068965517E-2</v>
      </c>
      <c r="AE59" s="1242">
        <f t="shared" si="17"/>
        <v>8.9421542499331708E-2</v>
      </c>
      <c r="AF59" s="1242">
        <f t="shared" si="17"/>
        <v>0.12350018982722222</v>
      </c>
      <c r="AG59" s="1242" t="e">
        <f t="shared" si="17"/>
        <v>#DIV/0!</v>
      </c>
      <c r="AH59" s="1242" t="e">
        <f t="shared" si="17"/>
        <v>#DIV/0!</v>
      </c>
      <c r="AI59" s="1242">
        <f t="shared" si="17"/>
        <v>4.2079016730165609E-3</v>
      </c>
      <c r="AJ59" s="1242">
        <f t="shared" si="17"/>
        <v>7.6119417386183677E-2</v>
      </c>
      <c r="AK59" s="1242" t="e">
        <f t="shared" si="17"/>
        <v>#DIV/0!</v>
      </c>
      <c r="AL59" s="1242">
        <f t="shared" si="17"/>
        <v>3.3301002263174908E-4</v>
      </c>
      <c r="AM59" s="1242" t="e">
        <f t="shared" si="17"/>
        <v>#DIV/0!</v>
      </c>
      <c r="AN59" s="1242">
        <f t="shared" si="17"/>
        <v>1.5683398442951139E-2</v>
      </c>
      <c r="AO59" s="1242">
        <f t="shared" si="17"/>
        <v>5.5747976871892438E-2</v>
      </c>
      <c r="AP59" s="1242">
        <f t="shared" si="17"/>
        <v>7.956290699103083E-2</v>
      </c>
      <c r="AQ59" s="1242" t="e">
        <f t="shared" si="17"/>
        <v>#DIV/0!</v>
      </c>
      <c r="AR59" s="1242" t="e">
        <f t="shared" si="17"/>
        <v>#DIV/0!</v>
      </c>
      <c r="AS59" s="1242">
        <f t="shared" si="17"/>
        <v>3.9657140952238087E-2</v>
      </c>
      <c r="AT59" s="1242">
        <f t="shared" si="17"/>
        <v>8.2281952825013702E-2</v>
      </c>
      <c r="AU59" s="1242">
        <f t="shared" si="17"/>
        <v>0.17838440479978154</v>
      </c>
      <c r="AV59" s="1242">
        <f t="shared" si="17"/>
        <v>4.823480253176627E-2</v>
      </c>
      <c r="AW59" s="1242">
        <f t="shared" si="17"/>
        <v>3.8868468694405037E-2</v>
      </c>
      <c r="AX59" s="1242">
        <f t="shared" si="17"/>
        <v>0.29579883970482268</v>
      </c>
      <c r="AY59" s="1242">
        <f t="shared" si="17"/>
        <v>9.4635881966198709E-2</v>
      </c>
      <c r="AZ59" s="1242">
        <f t="shared" si="17"/>
        <v>0.50814332247556993</v>
      </c>
      <c r="BA59" s="1242">
        <f t="shared" si="17"/>
        <v>4.6560081351336075E-2</v>
      </c>
      <c r="BB59" s="1242">
        <f t="shared" si="17"/>
        <v>6.8175052098838937E-2</v>
      </c>
      <c r="BC59" s="1242">
        <f t="shared" si="17"/>
        <v>9.1866878404453316E-4</v>
      </c>
      <c r="BD59" s="1242">
        <f t="shared" si="17"/>
        <v>6.0000000012115196E-2</v>
      </c>
      <c r="BE59" s="1242">
        <f t="shared" si="17"/>
        <v>9.6415651731239435E-2</v>
      </c>
      <c r="BF59" s="1242">
        <f t="shared" si="17"/>
        <v>7.6049936542653643E-2</v>
      </c>
      <c r="BG59" s="1242">
        <f t="shared" si="17"/>
        <v>5.8005245263828782E-2</v>
      </c>
      <c r="BH59" s="1242" t="e">
        <f t="shared" si="17"/>
        <v>#DIV/0!</v>
      </c>
      <c r="BI59" s="1242">
        <f t="shared" si="17"/>
        <v>2.2030850580172762E-2</v>
      </c>
      <c r="BJ59" s="1242" t="e">
        <f t="shared" si="17"/>
        <v>#DIV/0!</v>
      </c>
      <c r="BK59" s="1242">
        <f t="shared" si="17"/>
        <v>7.0258498248271933E-3</v>
      </c>
      <c r="BL59" s="1242">
        <f t="shared" si="17"/>
        <v>2.9236724365078334E-2</v>
      </c>
      <c r="BM59" s="1242">
        <f t="shared" si="17"/>
        <v>2.623415416767539E-2</v>
      </c>
      <c r="BN59" s="1242">
        <f t="shared" si="17"/>
        <v>8.3022884513038853E-2</v>
      </c>
      <c r="BO59" s="1242">
        <f t="shared" si="17"/>
        <v>1.2382860585541102E-3</v>
      </c>
      <c r="BP59" s="1242">
        <f t="shared" si="17"/>
        <v>0.17669558451972459</v>
      </c>
      <c r="BQ59" s="1242">
        <f t="shared" si="17"/>
        <v>9.0075679880066359E-3</v>
      </c>
      <c r="BR59" s="1242">
        <f t="shared" si="17"/>
        <v>0.52222222222222225</v>
      </c>
      <c r="BS59" s="1242">
        <f t="shared" si="17"/>
        <v>4.7300510656924664E-2</v>
      </c>
      <c r="BT59" s="1242">
        <f t="shared" si="17"/>
        <v>0</v>
      </c>
      <c r="BU59" s="1242">
        <f t="shared" si="17"/>
        <v>0</v>
      </c>
      <c r="BV59" s="1242">
        <f t="shared" si="17"/>
        <v>0.1137951411552265</v>
      </c>
      <c r="BW59" s="1242">
        <f t="shared" si="17"/>
        <v>0.11856186613799764</v>
      </c>
      <c r="BX59" s="1242">
        <f t="shared" si="17"/>
        <v>0.13189616664328366</v>
      </c>
      <c r="BY59" s="1242">
        <f t="shared" si="17"/>
        <v>0</v>
      </c>
      <c r="BZ59" s="1242">
        <f t="shared" si="17"/>
        <v>2.8749440752953652E-2</v>
      </c>
      <c r="CA59" s="1242">
        <f t="shared" si="17"/>
        <v>0.11154679462469924</v>
      </c>
      <c r="CB59" s="1242">
        <f t="shared" si="17"/>
        <v>4.3449923962633067E-3</v>
      </c>
      <c r="CC59" s="1242">
        <f t="shared" si="17"/>
        <v>0.13319179845830828</v>
      </c>
      <c r="CD59" s="1242">
        <f t="shared" si="17"/>
        <v>0</v>
      </c>
      <c r="CE59" s="1242" t="e">
        <f t="shared" ref="CE59:CY59" si="18">CE58/CE44</f>
        <v>#DIV/0!</v>
      </c>
      <c r="CF59" s="1242">
        <f t="shared" si="18"/>
        <v>0</v>
      </c>
      <c r="CG59" s="1242">
        <f t="shared" si="18"/>
        <v>0.13848578741394429</v>
      </c>
      <c r="CH59" s="1242">
        <f t="shared" si="18"/>
        <v>2.8242215833676403E-2</v>
      </c>
      <c r="CI59" s="1242">
        <f t="shared" si="18"/>
        <v>0.20911394320326823</v>
      </c>
      <c r="CJ59" s="1242">
        <f t="shared" si="18"/>
        <v>0.13200540175557055</v>
      </c>
      <c r="CK59" s="1242">
        <f t="shared" si="18"/>
        <v>0.12397016570784269</v>
      </c>
      <c r="CL59" s="1242">
        <f t="shared" si="18"/>
        <v>0.10275229357798166</v>
      </c>
      <c r="CM59" s="1242">
        <f t="shared" si="18"/>
        <v>0.11837455830388691</v>
      </c>
      <c r="CN59" s="1242">
        <f t="shared" si="18"/>
        <v>0</v>
      </c>
      <c r="CO59" s="1242">
        <f t="shared" si="18"/>
        <v>0.17102379707350107</v>
      </c>
      <c r="CP59" s="1242">
        <f t="shared" si="18"/>
        <v>4.9613822387766751E-2</v>
      </c>
      <c r="CQ59" s="1242">
        <f t="shared" si="18"/>
        <v>0.13504001522797998</v>
      </c>
      <c r="CR59" s="1242" t="e">
        <f t="shared" si="18"/>
        <v>#DIV/0!</v>
      </c>
      <c r="CS59" s="1242">
        <f t="shared" si="18"/>
        <v>1.4768322401916546E-2</v>
      </c>
      <c r="CT59" s="1242">
        <f t="shared" si="18"/>
        <v>3.9128205492569186E-3</v>
      </c>
      <c r="CU59" s="1242">
        <f t="shared" si="18"/>
        <v>3.137534842613366E-2</v>
      </c>
      <c r="CV59" s="1242">
        <f t="shared" si="18"/>
        <v>0.1209044913303122</v>
      </c>
      <c r="CW59" s="1242">
        <f t="shared" si="18"/>
        <v>6.1218243036424854E-4</v>
      </c>
      <c r="CX59" s="1242">
        <f t="shared" si="18"/>
        <v>4.1060079315213211E-3</v>
      </c>
      <c r="CY59" s="1242">
        <f t="shared" si="18"/>
        <v>4.3468568880963001E-3</v>
      </c>
    </row>
    <row r="60" spans="1:103" s="21" customFormat="1" ht="72" customHeight="1" x14ac:dyDescent="0.15">
      <c r="C60" s="1233" t="s">
        <v>8440</v>
      </c>
      <c r="D60" s="1211" t="s">
        <v>8546</v>
      </c>
      <c r="E60" s="1229" t="s">
        <v>8441</v>
      </c>
      <c r="F60" s="1229">
        <v>38</v>
      </c>
      <c r="G60" s="1234" t="s">
        <v>8547</v>
      </c>
      <c r="H60" s="1204" t="s">
        <v>8548</v>
      </c>
      <c r="I60" s="1235" t="s">
        <v>8549</v>
      </c>
      <c r="J60" s="1236" t="s">
        <v>8444</v>
      </c>
      <c r="K60" s="1229"/>
      <c r="L60" s="1229"/>
      <c r="M60" s="1229"/>
      <c r="N60" s="1245">
        <v>0.14705625103452222</v>
      </c>
      <c r="O60" s="1245">
        <v>0.18506759603608039</v>
      </c>
      <c r="P60" s="1246">
        <v>0.16630738598124598</v>
      </c>
      <c r="Q60" s="1132">
        <v>0.11962207025512282</v>
      </c>
      <c r="R60" s="1232">
        <f>R58/R47</f>
        <v>0.13429438598248744</v>
      </c>
      <c r="S60" s="1232">
        <f t="shared" ref="S60:CD60" si="19">S58/S47</f>
        <v>1.1420568227290915</v>
      </c>
      <c r="T60" s="1232">
        <f t="shared" si="19"/>
        <v>1.5890095782778186</v>
      </c>
      <c r="U60" s="1232">
        <f t="shared" si="19"/>
        <v>0.15599943226785651</v>
      </c>
      <c r="V60" s="1232">
        <f t="shared" si="19"/>
        <v>2.9554913263915975E-2</v>
      </c>
      <c r="W60" s="1232">
        <f t="shared" si="19"/>
        <v>0.53759398496240607</v>
      </c>
      <c r="X60" s="1232" t="e">
        <f t="shared" si="19"/>
        <v>#DIV/0!</v>
      </c>
      <c r="Y60" s="1232">
        <f t="shared" si="19"/>
        <v>8.2925075419704911E-2</v>
      </c>
      <c r="Z60" s="1232">
        <f t="shared" si="19"/>
        <v>5.5385603028254235E-4</v>
      </c>
      <c r="AA60" s="1232">
        <f t="shared" si="19"/>
        <v>5.1999999999999998E-2</v>
      </c>
      <c r="AB60" s="1232">
        <f t="shared" si="19"/>
        <v>0</v>
      </c>
      <c r="AC60" s="1232">
        <f t="shared" si="19"/>
        <v>0.57060180220685319</v>
      </c>
      <c r="AD60" s="1232">
        <f t="shared" si="19"/>
        <v>8.7926509186351712E-2</v>
      </c>
      <c r="AE60" s="1232">
        <f t="shared" si="19"/>
        <v>0.14925685930523019</v>
      </c>
      <c r="AF60" s="1232">
        <f t="shared" si="19"/>
        <v>0.1631825326146453</v>
      </c>
      <c r="AG60" s="1232" t="e">
        <f t="shared" si="19"/>
        <v>#DIV/0!</v>
      </c>
      <c r="AH60" s="1232" t="e">
        <f t="shared" si="19"/>
        <v>#DIV/0!</v>
      </c>
      <c r="AI60" s="1232">
        <f t="shared" si="19"/>
        <v>2.5535796290568978E-2</v>
      </c>
      <c r="AJ60" s="1232">
        <f t="shared" si="19"/>
        <v>0.13147493058131238</v>
      </c>
      <c r="AK60" s="1232" t="e">
        <f t="shared" si="19"/>
        <v>#DIV/0!</v>
      </c>
      <c r="AL60" s="1232">
        <f t="shared" si="19"/>
        <v>3.9615384615384615E-4</v>
      </c>
      <c r="AM60" s="1232" t="e">
        <f t="shared" si="19"/>
        <v>#DIV/0!</v>
      </c>
      <c r="AN60" s="1232">
        <f t="shared" si="19"/>
        <v>3.5994939739025462E-2</v>
      </c>
      <c r="AO60" s="1232">
        <f t="shared" si="19"/>
        <v>0.13034923462655054</v>
      </c>
      <c r="AP60" s="1232">
        <f t="shared" si="19"/>
        <v>0.11702936746987951</v>
      </c>
      <c r="AQ60" s="1232" t="e">
        <f t="shared" si="19"/>
        <v>#DIV/0!</v>
      </c>
      <c r="AR60" s="1232" t="e">
        <f t="shared" si="19"/>
        <v>#DIV/0!</v>
      </c>
      <c r="AS60" s="1232">
        <f t="shared" si="19"/>
        <v>4.3894564490464222E-2</v>
      </c>
      <c r="AT60" s="1232">
        <f t="shared" si="19"/>
        <v>0.12975778546712805</v>
      </c>
      <c r="AU60" s="1232">
        <f t="shared" si="19"/>
        <v>0.30423827307836721</v>
      </c>
      <c r="AV60" s="1232">
        <f t="shared" si="19"/>
        <v>6.6848037310532446E-2</v>
      </c>
      <c r="AW60" s="1232">
        <f t="shared" si="19"/>
        <v>0.19234175128790182</v>
      </c>
      <c r="AX60" s="1232">
        <f t="shared" si="19"/>
        <v>1.8490625899430619</v>
      </c>
      <c r="AY60" s="1232">
        <f t="shared" si="19"/>
        <v>0.13801466441060348</v>
      </c>
      <c r="AZ60" s="1232" t="e">
        <f t="shared" si="19"/>
        <v>#DIV/0!</v>
      </c>
      <c r="BA60" s="1232">
        <f t="shared" si="19"/>
        <v>9.0942395204823417E-2</v>
      </c>
      <c r="BB60" s="1232">
        <f t="shared" si="19"/>
        <v>9.069306930693069E-2</v>
      </c>
      <c r="BC60" s="1232">
        <f t="shared" si="19"/>
        <v>1.1811326139694177E-3</v>
      </c>
      <c r="BD60" s="1232">
        <f t="shared" si="19"/>
        <v>7.5340169279128011E-2</v>
      </c>
      <c r="BE60" s="1232" t="e">
        <f t="shared" si="19"/>
        <v>#DIV/0!</v>
      </c>
      <c r="BF60" s="1232">
        <f t="shared" si="19"/>
        <v>0.31280438661128035</v>
      </c>
      <c r="BG60" s="1232">
        <f t="shared" si="19"/>
        <v>0.59188325666764863</v>
      </c>
      <c r="BH60" s="1232" t="e">
        <f t="shared" si="19"/>
        <v>#DIV/0!</v>
      </c>
      <c r="BI60" s="1232">
        <f t="shared" si="19"/>
        <v>2.833589310936345E-2</v>
      </c>
      <c r="BJ60" s="1232" t="e">
        <f t="shared" si="19"/>
        <v>#DIV/0!</v>
      </c>
      <c r="BK60" s="1232">
        <f t="shared" si="19"/>
        <v>9.1475066263946234E-3</v>
      </c>
      <c r="BL60" s="1232">
        <f t="shared" si="19"/>
        <v>4.9126027397260276E-2</v>
      </c>
      <c r="BM60" s="1232">
        <f t="shared" si="19"/>
        <v>3.4845433767631689E-2</v>
      </c>
      <c r="BN60" s="1232">
        <f t="shared" si="19"/>
        <v>0.11206896551724138</v>
      </c>
      <c r="BO60" s="1232">
        <f t="shared" si="19"/>
        <v>2.4930108947746835E-3</v>
      </c>
      <c r="BP60" s="1232">
        <f t="shared" si="19"/>
        <v>0.3466473397709971</v>
      </c>
      <c r="BQ60" s="1232">
        <f t="shared" si="19"/>
        <v>1.8920304147841887E-2</v>
      </c>
      <c r="BR60" s="1232" t="e">
        <f t="shared" si="19"/>
        <v>#DIV/0!</v>
      </c>
      <c r="BS60" s="1232">
        <f t="shared" si="19"/>
        <v>9.5793454934870556E-2</v>
      </c>
      <c r="BT60" s="1232">
        <f t="shared" si="19"/>
        <v>0</v>
      </c>
      <c r="BU60" s="1232">
        <f t="shared" si="19"/>
        <v>0</v>
      </c>
      <c r="BV60" s="1232">
        <f t="shared" si="19"/>
        <v>0.22062674650698605</v>
      </c>
      <c r="BW60" s="1232">
        <f t="shared" si="19"/>
        <v>0.17239183285470522</v>
      </c>
      <c r="BX60" s="1232">
        <f t="shared" si="19"/>
        <v>0.21995761207460524</v>
      </c>
      <c r="BY60" s="1232">
        <f t="shared" si="19"/>
        <v>0</v>
      </c>
      <c r="BZ60" s="1232">
        <f t="shared" si="19"/>
        <v>0.24703801680143281</v>
      </c>
      <c r="CA60" s="1232">
        <f t="shared" si="19"/>
        <v>0.16783999999999996</v>
      </c>
      <c r="CB60" s="1232">
        <f t="shared" si="19"/>
        <v>4.5745654162854532E-3</v>
      </c>
      <c r="CC60" s="1232">
        <f t="shared" si="19"/>
        <v>2.0862350387485575</v>
      </c>
      <c r="CD60" s="1232">
        <f t="shared" si="19"/>
        <v>0</v>
      </c>
      <c r="CE60" s="1232" t="e">
        <f t="shared" ref="CE60:CY60" si="20">CE58/CE47</f>
        <v>#DIV/0!</v>
      </c>
      <c r="CF60" s="1232">
        <f t="shared" si="20"/>
        <v>0</v>
      </c>
      <c r="CG60" s="1232">
        <f t="shared" si="20"/>
        <v>0.2600339649095092</v>
      </c>
      <c r="CH60" s="1232">
        <f t="shared" si="20"/>
        <v>0.13648193039650033</v>
      </c>
      <c r="CI60" s="1232">
        <f t="shared" si="20"/>
        <v>0.26861690052214227</v>
      </c>
      <c r="CJ60" s="1232">
        <f t="shared" si="20"/>
        <v>0.21215409658166032</v>
      </c>
      <c r="CK60" s="1232">
        <f t="shared" si="20"/>
        <v>0.18725705491266115</v>
      </c>
      <c r="CL60" s="1232">
        <f t="shared" si="20"/>
        <v>0.14000000000000001</v>
      </c>
      <c r="CM60" s="1232">
        <f t="shared" si="20"/>
        <v>0.16749999999999998</v>
      </c>
      <c r="CN60" s="1232">
        <f t="shared" si="20"/>
        <v>0</v>
      </c>
      <c r="CO60" s="1232">
        <f t="shared" si="20"/>
        <v>0.28130048423501808</v>
      </c>
      <c r="CP60" s="1232">
        <f t="shared" si="20"/>
        <v>0.18585924672826507</v>
      </c>
      <c r="CQ60" s="1232">
        <f t="shared" si="20"/>
        <v>0.58300930817780239</v>
      </c>
      <c r="CR60" s="1232" t="e">
        <f t="shared" si="20"/>
        <v>#DIV/0!</v>
      </c>
      <c r="CS60" s="1232">
        <f t="shared" si="20"/>
        <v>2.4843432432184943E-2</v>
      </c>
      <c r="CT60" s="1232">
        <f t="shared" si="20"/>
        <v>4.0254089301363528E-3</v>
      </c>
      <c r="CU60" s="1232">
        <f t="shared" si="20"/>
        <v>3.3054003724394786E-2</v>
      </c>
      <c r="CV60" s="1232">
        <f t="shared" si="20"/>
        <v>0.18668535697649932</v>
      </c>
      <c r="CW60" s="1232">
        <f t="shared" si="20"/>
        <v>8.8888888888888893E-4</v>
      </c>
      <c r="CX60" s="1232" t="e">
        <f t="shared" si="20"/>
        <v>#DIV/0!</v>
      </c>
      <c r="CY60" s="1232">
        <f t="shared" si="20"/>
        <v>1.0077519379844963E-2</v>
      </c>
    </row>
    <row r="61" spans="1:103" s="21" customFormat="1" ht="90" x14ac:dyDescent="0.15">
      <c r="C61" s="1239" t="s">
        <v>8450</v>
      </c>
      <c r="D61" s="1226" t="s">
        <v>8550</v>
      </c>
      <c r="E61" s="1229" t="s">
        <v>8441</v>
      </c>
      <c r="F61" s="1229">
        <v>39</v>
      </c>
      <c r="G61" s="1234" t="s">
        <v>8551</v>
      </c>
      <c r="H61" s="1204" t="s">
        <v>8972</v>
      </c>
      <c r="I61" s="1235" t="s">
        <v>8525</v>
      </c>
      <c r="J61" s="1236" t="s">
        <v>8448</v>
      </c>
      <c r="K61" s="1229"/>
      <c r="L61" s="1229"/>
      <c r="M61" s="1229" t="s">
        <v>457</v>
      </c>
      <c r="N61" s="1229">
        <v>3782.6800000000007</v>
      </c>
      <c r="O61" s="1229">
        <v>3907.3331850799996</v>
      </c>
      <c r="P61" s="1238">
        <v>4835.6631719199995</v>
      </c>
      <c r="Q61" s="1132">
        <v>7944.0801941</v>
      </c>
      <c r="R61" s="1232">
        <f t="shared" si="6"/>
        <v>8763.8037385299976</v>
      </c>
      <c r="S61" s="394">
        <f>SUMIFS('База практик'!$AT$6:$AT$424,'База практик'!$G$6:$G$424,Расчеты!S$1)</f>
        <v>0</v>
      </c>
      <c r="T61" s="394">
        <f>SUMIFS('База практик'!$AT$6:$AT$424,'База практик'!$G$6:$G$424,Расчеты!T$1)</f>
        <v>64.170804419999996</v>
      </c>
      <c r="U61" s="394">
        <f>SUMIFS('База практик'!$AT$6:$AT$424,'База практик'!$G$6:$G$424,Расчеты!U$1)</f>
        <v>0</v>
      </c>
      <c r="V61" s="394">
        <f>SUMIFS('База практик'!$AT$6:$AT$424,'База практик'!$G$6:$G$424,Расчеты!V$1)</f>
        <v>0</v>
      </c>
      <c r="W61" s="394">
        <f>SUMIFS('База практик'!$AT$6:$AT$424,'База практик'!$G$6:$G$424,Расчеты!W$1)</f>
        <v>0</v>
      </c>
      <c r="X61" s="394">
        <f>SUMIFS('База практик'!$AT$6:$AT$424,'База практик'!$G$6:$G$424,Расчеты!X$1)</f>
        <v>0</v>
      </c>
      <c r="Y61" s="394">
        <f>SUMIFS('База практик'!$AT$6:$AT$424,'База практик'!$G$6:$G$424,Расчеты!Y$1)</f>
        <v>0</v>
      </c>
      <c r="Z61" s="394">
        <f>SUMIFS('База практик'!$AT$6:$AT$424,'База практик'!$G$6:$G$424,Расчеты!Z$1)</f>
        <v>0</v>
      </c>
      <c r="AA61" s="394">
        <f>SUMIFS('База практик'!$AT$6:$AT$424,'База практик'!$G$6:$G$424,Расчеты!AA$1)</f>
        <v>0</v>
      </c>
      <c r="AB61" s="394">
        <f>SUMIFS('База практик'!$AT$6:$AT$424,'База практик'!$G$6:$G$424,Расчеты!AB$1)</f>
        <v>0</v>
      </c>
      <c r="AC61" s="394">
        <f>SUMIFS('База практик'!$AT$6:$AT$424,'База практик'!$G$6:$G$424,Расчеты!AC$1)</f>
        <v>477.089</v>
      </c>
      <c r="AD61" s="394">
        <f>SUMIFS('База практик'!$AT$6:$AT$424,'База практик'!$G$6:$G$424,Расчеты!AD$1)</f>
        <v>0</v>
      </c>
      <c r="AE61" s="394">
        <f>SUMIFS('База практик'!$AT$6:$AT$424,'База практик'!$G$6:$G$424,Расчеты!AE$1)</f>
        <v>0</v>
      </c>
      <c r="AF61" s="394">
        <f>SUMIFS('База практик'!$AT$6:$AT$424,'База практик'!$G$6:$G$424,Расчеты!AF$1)</f>
        <v>0</v>
      </c>
      <c r="AG61" s="394">
        <f>SUMIFS('База практик'!$AT$6:$AT$424,'База практик'!$G$6:$G$424,Расчеты!AG$1)</f>
        <v>0</v>
      </c>
      <c r="AH61" s="394">
        <f>SUMIFS('База практик'!$AT$6:$AT$424,'База практик'!$G$6:$G$424,Расчеты!AH$1)</f>
        <v>0</v>
      </c>
      <c r="AI61" s="394">
        <f>SUMIFS('База практик'!$AT$6:$AT$424,'База практик'!$G$6:$G$424,Расчеты!AI$1)</f>
        <v>482.18700000000001</v>
      </c>
      <c r="AJ61" s="394">
        <f>SUMIFS('База практик'!$AT$6:$AT$424,'База практик'!$G$6:$G$424,Расчеты!AJ$1)</f>
        <v>10.28762319</v>
      </c>
      <c r="AK61" s="394">
        <f>SUMIFS('База практик'!$AT$6:$AT$424,'База практик'!$G$6:$G$424,Расчеты!AK$1)</f>
        <v>0</v>
      </c>
      <c r="AL61" s="394">
        <f>SUMIFS('База практик'!$AT$6:$AT$424,'База практик'!$G$6:$G$424,Расчеты!AL$1)</f>
        <v>0</v>
      </c>
      <c r="AM61" s="394">
        <f>SUMIFS('База практик'!$AT$6:$AT$424,'База практик'!$G$6:$G$424,Расчеты!AM$1)</f>
        <v>0</v>
      </c>
      <c r="AN61" s="394">
        <f>SUMIFS('База практик'!$AT$6:$AT$424,'База практик'!$G$6:$G$424,Расчеты!AN$1)</f>
        <v>407.43788534000004</v>
      </c>
      <c r="AO61" s="394">
        <f>SUMIFS('База практик'!$AT$6:$AT$424,'База практик'!$G$6:$G$424,Расчеты!AO$1)</f>
        <v>11.627000000000001</v>
      </c>
      <c r="AP61" s="394">
        <f>SUMIFS('База практик'!$AT$6:$AT$424,'База практик'!$G$6:$G$424,Расчеты!AP$1)</f>
        <v>0</v>
      </c>
      <c r="AQ61" s="394">
        <f>SUMIFS('База практик'!$AT$6:$AT$424,'База практик'!$G$6:$G$424,Расчеты!AQ$1)</f>
        <v>0</v>
      </c>
      <c r="AR61" s="394">
        <f>SUMIFS('База практик'!$AT$6:$AT$424,'База практик'!$G$6:$G$424,Расчеты!AR$1)</f>
        <v>0</v>
      </c>
      <c r="AS61" s="394">
        <f>SUMIFS('База практик'!$AT$6:$AT$424,'База практик'!$G$6:$G$424,Расчеты!AS$1)</f>
        <v>0</v>
      </c>
      <c r="AT61" s="394">
        <f>SUMIFS('База практик'!$AT$6:$AT$424,'База практик'!$G$6:$G$424,Расчеты!AT$1)</f>
        <v>0</v>
      </c>
      <c r="AU61" s="394">
        <f>SUMIFS('База практик'!$AT$6:$AT$424,'База практик'!$G$6:$G$424,Расчеты!AU$1)</f>
        <v>0</v>
      </c>
      <c r="AV61" s="394">
        <f>SUMIFS('База практик'!$AT$6:$AT$424,'База практик'!$G$6:$G$424,Расчеты!AV$1)</f>
        <v>0</v>
      </c>
      <c r="AW61" s="394">
        <f>SUMIFS('База практик'!$AT$6:$AT$424,'База практик'!$G$6:$G$424,Расчеты!AW$1)</f>
        <v>352.85500000000002</v>
      </c>
      <c r="AX61" s="394">
        <f>SUMIFS('База практик'!$AT$6:$AT$424,'База практик'!$G$6:$G$424,Расчеты!AX$1)</f>
        <v>0</v>
      </c>
      <c r="AY61" s="394">
        <f>SUMIFS('База практик'!$AT$6:$AT$424,'База практик'!$G$6:$G$424,Расчеты!AY$1)</f>
        <v>0</v>
      </c>
      <c r="AZ61" s="394">
        <f>SUMIFS('База практик'!$AT$6:$AT$424,'База практик'!$G$6:$G$424,Расчеты!AZ$1)</f>
        <v>0</v>
      </c>
      <c r="BA61" s="394">
        <f>SUMIFS('База практик'!$AT$6:$AT$424,'База практик'!$G$6:$G$424,Расчеты!BA$1)</f>
        <v>0</v>
      </c>
      <c r="BB61" s="394">
        <f>SUMIFS('База практик'!$AT$6:$AT$424,'База практик'!$G$6:$G$424,Расчеты!BB$1)</f>
        <v>0</v>
      </c>
      <c r="BC61" s="394">
        <f>SUMIFS('База практик'!$AT$6:$AT$424,'База практик'!$G$6:$G$424,Расчеты!BC$1)</f>
        <v>0</v>
      </c>
      <c r="BD61" s="394">
        <f>SUMIFS('База практик'!$AT$6:$AT$424,'База практик'!$G$6:$G$424,Расчеты!BD$1)</f>
        <v>0</v>
      </c>
      <c r="BE61" s="394">
        <f>SUMIFS('База практик'!$AT$6:$AT$424,'База практик'!$G$6:$G$424,Расчеты!BE$1)</f>
        <v>0</v>
      </c>
      <c r="BF61" s="394">
        <f>SUMIFS('База практик'!$AT$6:$AT$424,'База практик'!$G$6:$G$424,Расчеты!BF$1)</f>
        <v>38.389723310000001</v>
      </c>
      <c r="BG61" s="394">
        <f>SUMIFS('База практик'!$AT$6:$AT$424,'База практик'!$G$6:$G$424,Расчеты!BG$1)</f>
        <v>369.79079999999999</v>
      </c>
      <c r="BH61" s="394">
        <f>SUMIFS('База практик'!$AT$6:$AT$424,'База практик'!$G$6:$G$424,Расчеты!BH$1)</f>
        <v>0</v>
      </c>
      <c r="BI61" s="394">
        <f>SUMIFS('База практик'!$AT$6:$AT$424,'База практик'!$G$6:$G$424,Расчеты!BI$1)</f>
        <v>0</v>
      </c>
      <c r="BJ61" s="394">
        <f>SUMIFS('База практик'!$AT$6:$AT$424,'База практик'!$G$6:$G$424,Расчеты!BJ$1)</f>
        <v>0</v>
      </c>
      <c r="BK61" s="394">
        <f>SUMIFS('База практик'!$AT$6:$AT$424,'База практик'!$G$6:$G$424,Расчеты!BK$1)</f>
        <v>10.798</v>
      </c>
      <c r="BL61" s="394">
        <f>SUMIFS('База практик'!$AT$6:$AT$424,'База практик'!$G$6:$G$424,Расчеты!BL$1)</f>
        <v>0</v>
      </c>
      <c r="BM61" s="394">
        <f>SUMIFS('База практик'!$AT$6:$AT$424,'База практик'!$G$6:$G$424,Расчеты!BM$1)</f>
        <v>59.830600000000004</v>
      </c>
      <c r="BN61" s="394">
        <f>SUMIFS('База практик'!$AT$6:$AT$424,'База практик'!$G$6:$G$424,Расчеты!BN$1)</f>
        <v>0</v>
      </c>
      <c r="BO61" s="394">
        <f>SUMIFS('База практик'!$AT$6:$AT$424,'База практик'!$G$6:$G$424,Расчеты!BO$1)</f>
        <v>612.38322406999998</v>
      </c>
      <c r="BP61" s="394">
        <f>SUMIFS('База практик'!$AT$6:$AT$424,'База практик'!$G$6:$G$424,Расчеты!BP$1)</f>
        <v>0</v>
      </c>
      <c r="BQ61" s="394">
        <f>SUMIFS('База практик'!$AT$6:$AT$424,'База практик'!$G$6:$G$424,Расчеты!BQ$1)</f>
        <v>400.77600000000001</v>
      </c>
      <c r="BR61" s="394">
        <f>SUMIFS('База практик'!$AT$6:$AT$424,'База практик'!$G$6:$G$424,Расчеты!BR$1)</f>
        <v>0</v>
      </c>
      <c r="BS61" s="394">
        <f>SUMIFS('База практик'!$AT$6:$AT$424,'База практик'!$G$6:$G$424,Расчеты!BS$1)</f>
        <v>163.56254272000001</v>
      </c>
      <c r="BT61" s="394">
        <f>SUMIFS('База практик'!$AT$6:$AT$424,'База практик'!$G$6:$G$424,Расчеты!BT$1)</f>
        <v>0</v>
      </c>
      <c r="BU61" s="394">
        <f>SUMIFS('База практик'!$AT$6:$AT$424,'База практик'!$G$6:$G$424,Расчеты!BU$1)</f>
        <v>0</v>
      </c>
      <c r="BV61" s="394">
        <f>SUMIFS('База практик'!$AT$6:$AT$424,'База практик'!$G$6:$G$424,Расчеты!BV$1)</f>
        <v>0</v>
      </c>
      <c r="BW61" s="394">
        <f>SUMIFS('База практик'!$AT$6:$AT$424,'База практик'!$G$6:$G$424,Расчеты!BW$1)</f>
        <v>10.46935272</v>
      </c>
      <c r="BX61" s="394">
        <f>SUMIFS('База практик'!$AT$6:$AT$424,'База практик'!$G$6:$G$424,Расчеты!BX$1)</f>
        <v>0</v>
      </c>
      <c r="BY61" s="394">
        <f>SUMIFS('База практик'!$AT$6:$AT$424,'База практик'!$G$6:$G$424,Расчеты!BY$1)</f>
        <v>0</v>
      </c>
      <c r="BZ61" s="394">
        <f>SUMIFS('База практик'!$AT$6:$AT$424,'База практик'!$G$6:$G$424,Расчеты!BZ$1)</f>
        <v>717.45600000000002</v>
      </c>
      <c r="CA61" s="394">
        <f>SUMIFS('База практик'!$AT$6:$AT$424,'База практик'!$G$6:$G$424,Расчеты!CA$1)</f>
        <v>0</v>
      </c>
      <c r="CB61" s="394">
        <f>SUMIFS('База практик'!$AT$6:$AT$424,'База практик'!$G$6:$G$424,Расчеты!CB$1)</f>
        <v>0</v>
      </c>
      <c r="CC61" s="394">
        <f>SUMIFS('База практик'!$AT$6:$AT$424,'База практик'!$G$6:$G$424,Расчеты!CC$1)</f>
        <v>1556.2685827600001</v>
      </c>
      <c r="CD61" s="394">
        <f>SUMIFS('База практик'!$AT$6:$AT$424,'База практик'!$G$6:$G$424,Расчеты!CD$1)</f>
        <v>0</v>
      </c>
      <c r="CE61" s="394">
        <f>SUMIFS('База практик'!$AT$6:$AT$424,'База практик'!$G$6:$G$424,Расчеты!CE$1)</f>
        <v>0</v>
      </c>
      <c r="CF61" s="394">
        <f>SUMIFS('База практик'!$AT$6:$AT$424,'База практик'!$G$6:$G$424,Расчеты!CF$1)</f>
        <v>0</v>
      </c>
      <c r="CG61" s="394">
        <f>SUMIFS('База практик'!$AT$6:$AT$424,'База практик'!$G$6:$G$424,Расчеты!CG$1)</f>
        <v>0</v>
      </c>
      <c r="CH61" s="394">
        <f>SUMIFS('База практик'!$AT$6:$AT$424,'База практик'!$G$6:$G$424,Расчеты!CH$1)</f>
        <v>662.226</v>
      </c>
      <c r="CI61" s="394">
        <f>SUMIFS('База практик'!$AT$6:$AT$424,'База практик'!$G$6:$G$424,Расчеты!CI$1)</f>
        <v>20</v>
      </c>
      <c r="CJ61" s="394">
        <f>SUMIFS('База практик'!$AT$6:$AT$424,'База практик'!$G$6:$G$424,Расчеты!CJ$1)</f>
        <v>0</v>
      </c>
      <c r="CK61" s="394">
        <f>SUMIFS('База практик'!$AT$6:$AT$424,'База практик'!$G$6:$G$424,Расчеты!CK$1)</f>
        <v>0</v>
      </c>
      <c r="CL61" s="394">
        <f>SUMIFS('База практик'!$AT$6:$AT$424,'База практик'!$G$6:$G$424,Расчеты!CL$1)</f>
        <v>0</v>
      </c>
      <c r="CM61" s="394">
        <f>SUMIFS('База практик'!$AT$6:$AT$424,'База практик'!$G$6:$G$424,Расчеты!CM$1)</f>
        <v>0</v>
      </c>
      <c r="CN61" s="394">
        <f>SUMIFS('База практик'!$AT$6:$AT$424,'База практик'!$G$6:$G$424,Расчеты!CN$1)</f>
        <v>182.33500000000001</v>
      </c>
      <c r="CO61" s="394">
        <f>SUMIFS('База практик'!$AT$6:$AT$424,'База практик'!$G$6:$G$424,Расчеты!CO$1)</f>
        <v>0</v>
      </c>
      <c r="CP61" s="394">
        <f>SUMIFS('База практик'!$AT$6:$AT$424,'База практик'!$G$6:$G$424,Расчеты!CP$1)</f>
        <v>935.13159999999993</v>
      </c>
      <c r="CQ61" s="394">
        <f>SUMIFS('База практик'!$AT$6:$AT$424,'База практик'!$G$6:$G$424,Расчеты!CQ$1)</f>
        <v>352.59800000000001</v>
      </c>
      <c r="CR61" s="394">
        <f>SUMIFS('База практик'!$AT$6:$AT$424,'База практик'!$G$6:$G$424,Расчеты!CR$1)</f>
        <v>0</v>
      </c>
      <c r="CS61" s="394">
        <f>SUMIFS('База практик'!$AT$6:$AT$424,'База практик'!$G$6:$G$424,Расчеты!CS$1)</f>
        <v>454.834</v>
      </c>
      <c r="CT61" s="394">
        <f>SUMIFS('База практик'!$AT$6:$AT$424,'База практик'!$G$6:$G$424,Расчеты!CT$1)</f>
        <v>0</v>
      </c>
      <c r="CU61" s="394">
        <f>SUMIFS('База практик'!$AT$6:$AT$424,'База практик'!$G$6:$G$424,Расчеты!CU$1)</f>
        <v>0</v>
      </c>
      <c r="CV61" s="394">
        <f>SUMIFS('База практик'!$AT$6:$AT$424,'База практик'!$G$6:$G$424,Расчеты!CV$1)</f>
        <v>0</v>
      </c>
      <c r="CW61" s="394">
        <f>SUMIFS('База практик'!$AT$6:$AT$424,'База практик'!$G$6:$G$424,Расчеты!CW$1)</f>
        <v>0</v>
      </c>
      <c r="CX61" s="394">
        <f>SUMIFS('База практик'!$AT$6:$AT$424,'База практик'!$G$6:$G$424,Расчеты!CX$1)</f>
        <v>0</v>
      </c>
      <c r="CY61" s="394">
        <f>SUMIFS('База практик'!$AT$6:$AT$424,'База практик'!$G$6:$G$424,Расчеты!CY$1)</f>
        <v>411.3</v>
      </c>
    </row>
    <row r="62" spans="1:103" ht="45" x14ac:dyDescent="0.15">
      <c r="A62" s="21"/>
      <c r="B62" s="21"/>
      <c r="C62" s="1226"/>
      <c r="D62" s="1226"/>
      <c r="E62" s="1229" t="s">
        <v>8441</v>
      </c>
      <c r="F62" s="1229">
        <v>40</v>
      </c>
      <c r="G62" s="1234" t="s">
        <v>8552</v>
      </c>
      <c r="H62" s="1204" t="s">
        <v>214</v>
      </c>
      <c r="I62" s="1235" t="s">
        <v>215</v>
      </c>
      <c r="J62" s="1240" t="s">
        <v>8531</v>
      </c>
      <c r="K62" s="1229"/>
      <c r="L62" s="1229"/>
      <c r="M62" s="1229"/>
      <c r="N62" s="1229">
        <v>0.2608432991940508</v>
      </c>
      <c r="O62" s="1229">
        <v>0.20230264972150513</v>
      </c>
      <c r="P62" s="1241">
        <v>0.20094854338484114</v>
      </c>
      <c r="Q62" s="1132">
        <v>24.974726822676484</v>
      </c>
      <c r="R62" s="1247">
        <f>R61/R44</f>
        <v>0.22209813421478408</v>
      </c>
      <c r="S62" s="1247">
        <f t="shared" ref="S62:CD62" si="21">S61/S44</f>
        <v>0</v>
      </c>
      <c r="T62" s="1247">
        <f t="shared" si="21"/>
        <v>0.84717681596494554</v>
      </c>
      <c r="U62" s="1247">
        <f t="shared" si="21"/>
        <v>0</v>
      </c>
      <c r="V62" s="1247">
        <f t="shared" si="21"/>
        <v>0</v>
      </c>
      <c r="W62" s="1247">
        <f t="shared" si="21"/>
        <v>0</v>
      </c>
      <c r="X62" s="1247">
        <f t="shared" si="21"/>
        <v>0</v>
      </c>
      <c r="Y62" s="1247">
        <f t="shared" si="21"/>
        <v>0</v>
      </c>
      <c r="Z62" s="1247">
        <f t="shared" si="21"/>
        <v>0</v>
      </c>
      <c r="AA62" s="1247">
        <f t="shared" si="21"/>
        <v>0</v>
      </c>
      <c r="AB62" s="1247">
        <f t="shared" si="21"/>
        <v>0</v>
      </c>
      <c r="AC62" s="1247">
        <f t="shared" si="21"/>
        <v>0.55703465554081733</v>
      </c>
      <c r="AD62" s="1247">
        <f t="shared" si="21"/>
        <v>0</v>
      </c>
      <c r="AE62" s="1247">
        <f t="shared" si="21"/>
        <v>0</v>
      </c>
      <c r="AF62" s="1247">
        <f t="shared" si="21"/>
        <v>0</v>
      </c>
      <c r="AG62" s="1247" t="e">
        <f t="shared" si="21"/>
        <v>#DIV/0!</v>
      </c>
      <c r="AH62" s="1247" t="e">
        <f t="shared" si="21"/>
        <v>#DIV/0!</v>
      </c>
      <c r="AI62" s="1247">
        <f t="shared" si="21"/>
        <v>0.74466884697437197</v>
      </c>
      <c r="AJ62" s="1247">
        <f t="shared" si="21"/>
        <v>0.12068111755405803</v>
      </c>
      <c r="AK62" s="1247" t="e">
        <f t="shared" si="21"/>
        <v>#DIV/0!</v>
      </c>
      <c r="AL62" s="1247">
        <f t="shared" si="21"/>
        <v>0</v>
      </c>
      <c r="AM62" s="1247" t="e">
        <f t="shared" si="21"/>
        <v>#DIV/0!</v>
      </c>
      <c r="AN62" s="1247">
        <f t="shared" si="21"/>
        <v>0.36321095777436185</v>
      </c>
      <c r="AO62" s="1247">
        <f t="shared" si="21"/>
        <v>0.32809808956160741</v>
      </c>
      <c r="AP62" s="1247">
        <f t="shared" si="21"/>
        <v>0</v>
      </c>
      <c r="AQ62" s="1247" t="e">
        <f t="shared" si="21"/>
        <v>#DIV/0!</v>
      </c>
      <c r="AR62" s="1247" t="e">
        <f t="shared" si="21"/>
        <v>#DIV/0!</v>
      </c>
      <c r="AS62" s="1247">
        <f t="shared" si="21"/>
        <v>0</v>
      </c>
      <c r="AT62" s="1247">
        <f t="shared" si="21"/>
        <v>0</v>
      </c>
      <c r="AU62" s="1247">
        <f t="shared" si="21"/>
        <v>0</v>
      </c>
      <c r="AV62" s="1247">
        <f t="shared" si="21"/>
        <v>0</v>
      </c>
      <c r="AW62" s="1247">
        <f t="shared" si="21"/>
        <v>0.46089772225574788</v>
      </c>
      <c r="AX62" s="1247">
        <f t="shared" si="21"/>
        <v>0</v>
      </c>
      <c r="AY62" s="1247">
        <f t="shared" si="21"/>
        <v>0</v>
      </c>
      <c r="AZ62" s="1247">
        <f t="shared" si="21"/>
        <v>0</v>
      </c>
      <c r="BA62" s="1247">
        <f t="shared" si="21"/>
        <v>0</v>
      </c>
      <c r="BB62" s="1247">
        <f t="shared" si="21"/>
        <v>0</v>
      </c>
      <c r="BC62" s="1247">
        <f t="shared" si="21"/>
        <v>0</v>
      </c>
      <c r="BD62" s="1247">
        <f t="shared" si="21"/>
        <v>0</v>
      </c>
      <c r="BE62" s="1247">
        <f t="shared" si="21"/>
        <v>0</v>
      </c>
      <c r="BF62" s="1247">
        <f t="shared" si="21"/>
        <v>0.45061456239998143</v>
      </c>
      <c r="BG62" s="1247">
        <f t="shared" si="21"/>
        <v>0.82118979993826491</v>
      </c>
      <c r="BH62" s="1247" t="e">
        <f t="shared" si="21"/>
        <v>#DIV/0!</v>
      </c>
      <c r="BI62" s="1247">
        <f t="shared" si="21"/>
        <v>0</v>
      </c>
      <c r="BJ62" s="1247" t="e">
        <f t="shared" si="21"/>
        <v>#DIV/0!</v>
      </c>
      <c r="BK62" s="1247">
        <f t="shared" si="21"/>
        <v>0.10224410567181137</v>
      </c>
      <c r="BL62" s="1247">
        <f t="shared" si="21"/>
        <v>0</v>
      </c>
      <c r="BM62" s="1247">
        <f t="shared" si="21"/>
        <v>0.10597401446514317</v>
      </c>
      <c r="BN62" s="1247">
        <f t="shared" si="21"/>
        <v>0</v>
      </c>
      <c r="BO62" s="1247">
        <f t="shared" si="21"/>
        <v>0.44670973898806865</v>
      </c>
      <c r="BP62" s="1247">
        <f t="shared" si="21"/>
        <v>0</v>
      </c>
      <c r="BQ62" s="1247">
        <f t="shared" si="21"/>
        <v>0.50278789247372524</v>
      </c>
      <c r="BR62" s="1247">
        <f t="shared" si="21"/>
        <v>0</v>
      </c>
      <c r="BS62" s="1247">
        <f t="shared" si="21"/>
        <v>0.26446628733180033</v>
      </c>
      <c r="BT62" s="1247">
        <f t="shared" si="21"/>
        <v>0</v>
      </c>
      <c r="BU62" s="1247">
        <f t="shared" si="21"/>
        <v>0</v>
      </c>
      <c r="BV62" s="1247">
        <f t="shared" si="21"/>
        <v>0</v>
      </c>
      <c r="BW62" s="1247">
        <f t="shared" si="21"/>
        <v>4.3908266738001474E-2</v>
      </c>
      <c r="BX62" s="1247">
        <f t="shared" si="21"/>
        <v>0</v>
      </c>
      <c r="BY62" s="1247">
        <f t="shared" si="21"/>
        <v>0</v>
      </c>
      <c r="BZ62" s="1247">
        <f t="shared" si="21"/>
        <v>0.62570783451694578</v>
      </c>
      <c r="CA62" s="1247">
        <f t="shared" si="21"/>
        <v>0</v>
      </c>
      <c r="CB62" s="1247">
        <f t="shared" si="21"/>
        <v>0</v>
      </c>
      <c r="CC62" s="1247">
        <f t="shared" si="21"/>
        <v>0.74589700738369302</v>
      </c>
      <c r="CD62" s="1247">
        <f t="shared" si="21"/>
        <v>0</v>
      </c>
      <c r="CE62" s="1247" t="e">
        <f t="shared" ref="CE62:CY62" si="22">CE61/CE44</f>
        <v>#DIV/0!</v>
      </c>
      <c r="CF62" s="1247">
        <f t="shared" si="22"/>
        <v>0</v>
      </c>
      <c r="CG62" s="1247">
        <f t="shared" si="22"/>
        <v>0</v>
      </c>
      <c r="CH62" s="1247">
        <f t="shared" si="22"/>
        <v>0.76365724644449762</v>
      </c>
      <c r="CI62" s="1247">
        <f t="shared" si="22"/>
        <v>1.2402116297124942E-2</v>
      </c>
      <c r="CJ62" s="1247">
        <f t="shared" si="22"/>
        <v>0</v>
      </c>
      <c r="CK62" s="1247">
        <f t="shared" si="22"/>
        <v>0</v>
      </c>
      <c r="CL62" s="1247">
        <f t="shared" si="22"/>
        <v>0</v>
      </c>
      <c r="CM62" s="1247">
        <f t="shared" si="22"/>
        <v>0</v>
      </c>
      <c r="CN62" s="1247">
        <f t="shared" si="22"/>
        <v>0.29363877928979787</v>
      </c>
      <c r="CO62" s="1247">
        <f t="shared" si="22"/>
        <v>0</v>
      </c>
      <c r="CP62" s="1247">
        <f t="shared" si="22"/>
        <v>0.60471375091678037</v>
      </c>
      <c r="CQ62" s="1247">
        <f t="shared" si="22"/>
        <v>0.55247555995881814</v>
      </c>
      <c r="CR62" s="1247" t="e">
        <f t="shared" si="22"/>
        <v>#DIV/0!</v>
      </c>
      <c r="CS62" s="1247">
        <f t="shared" si="22"/>
        <v>0.19470194705630572</v>
      </c>
      <c r="CT62" s="1247">
        <f t="shared" si="22"/>
        <v>0</v>
      </c>
      <c r="CU62" s="1247">
        <f t="shared" si="22"/>
        <v>0</v>
      </c>
      <c r="CV62" s="1247">
        <f t="shared" si="22"/>
        <v>0</v>
      </c>
      <c r="CW62" s="1247">
        <f t="shared" si="22"/>
        <v>0</v>
      </c>
      <c r="CX62" s="1247">
        <f t="shared" si="22"/>
        <v>0</v>
      </c>
      <c r="CY62" s="1247">
        <f t="shared" si="22"/>
        <v>0.45842621489077129</v>
      </c>
    </row>
    <row r="63" spans="1:103" s="21" customFormat="1" ht="135" x14ac:dyDescent="0.15">
      <c r="C63" s="1233" t="s">
        <v>8450</v>
      </c>
      <c r="D63" s="1211" t="s">
        <v>8553</v>
      </c>
      <c r="E63" s="1229" t="s">
        <v>8441</v>
      </c>
      <c r="F63" s="1229">
        <v>41</v>
      </c>
      <c r="G63" s="1234" t="s">
        <v>8554</v>
      </c>
      <c r="H63" s="1204" t="s">
        <v>8555</v>
      </c>
      <c r="I63" s="1235" t="s">
        <v>215</v>
      </c>
      <c r="J63" s="1236" t="s">
        <v>8448</v>
      </c>
      <c r="K63" s="1229"/>
      <c r="L63" s="1229"/>
      <c r="M63" s="1229"/>
      <c r="N63" s="1229" t="s">
        <v>8556</v>
      </c>
      <c r="O63" s="1229" t="s">
        <v>8556</v>
      </c>
      <c r="P63" s="1229" t="s">
        <v>8556</v>
      </c>
      <c r="Q63" s="1248" t="s">
        <v>708</v>
      </c>
      <c r="R63" s="1248" t="s">
        <v>708</v>
      </c>
      <c r="S63" s="1135">
        <f>'База практик'!AJ6</f>
        <v>2.9999999999999997E-4</v>
      </c>
      <c r="T63" s="1135">
        <f>SUM('База практик'!AJ7:AJ9)</f>
        <v>1.1995055147213713E-2</v>
      </c>
      <c r="U63" s="1135">
        <f>SUM('База практик'!AJ10:AJ11)</f>
        <v>2.0300000000000001E-3</v>
      </c>
      <c r="V63" s="1135">
        <f>'База практик'!AJ12</f>
        <v>3.5000000000000001E-3</v>
      </c>
      <c r="W63" s="1135">
        <f>SUM('База практик'!AJ13)</f>
        <v>2.2595030792100235E-4</v>
      </c>
      <c r="X63" s="394">
        <f>SUM('База практик'!AJ15:AJ16)</f>
        <v>0</v>
      </c>
      <c r="Y63" s="1135">
        <f>SUM('База практик'!AJ17:AJ24)</f>
        <v>5.191913783876425E-3</v>
      </c>
      <c r="Z63" s="394">
        <f>SUM('База практик'!AJ25:AJ37)</f>
        <v>0.79010000000000002</v>
      </c>
      <c r="AA63" s="1135">
        <f>SUM('База практик'!AJ38)</f>
        <v>1.8E-3</v>
      </c>
      <c r="AB63" s="1135">
        <f>SUM('База практик'!AJ39)</f>
        <v>5.9999999999999995E-4</v>
      </c>
      <c r="AC63" s="1135">
        <f>SUM('База практик'!AJ40:AJ44)</f>
        <v>2.0999999999999999E-3</v>
      </c>
      <c r="AD63" s="1135">
        <f>SUM('База практик'!AJ45)</f>
        <v>1.0509569293852107E-3</v>
      </c>
      <c r="AE63" s="1135">
        <f>SUM('База практик'!AJ46)</f>
        <v>2.7046554285769298E-3</v>
      </c>
      <c r="AF63" s="1135">
        <f>SUM('База практик'!AJ48:AJ50)</f>
        <v>0.10397701822116449</v>
      </c>
      <c r="AG63" s="394"/>
      <c r="AH63" s="394"/>
      <c r="AI63" s="394">
        <f>SUM('База практик'!AJ53:AJ55)</f>
        <v>1.0374519563126948E-3</v>
      </c>
      <c r="AJ63" s="394">
        <f>SUM('База практик'!AJ56:AJ62)</f>
        <v>1.181E-5</v>
      </c>
      <c r="AK63" s="394"/>
      <c r="AL63" s="1135">
        <f>SUM('База практик'!AJ64:AJ65)</f>
        <v>2.0999999999999999E-3</v>
      </c>
      <c r="AM63" s="394"/>
      <c r="AN63" s="1135">
        <f>SUM('База практик'!AJ67:AJ71)</f>
        <v>4.2000000000000006E-3</v>
      </c>
      <c r="AO63" s="1135">
        <f>SUM('База практик'!AJ72:AJ73)</f>
        <v>6.7942118621284629E-4</v>
      </c>
      <c r="AP63" s="1135">
        <f>SUM('База практик'!AJ74:AJ79)</f>
        <v>2.3E-3</v>
      </c>
      <c r="AQ63" s="394"/>
      <c r="AR63" s="394"/>
      <c r="AS63" s="1135">
        <f>SUM('База практик'!AJ82:AJ84)</f>
        <v>0.10546</v>
      </c>
      <c r="AT63" s="1135">
        <f>SUM('База практик'!AJ85)</f>
        <v>1E-3</v>
      </c>
      <c r="AU63" s="1135">
        <f>SUM('База практик'!AJ86:AJ90)</f>
        <v>2.0999999999999999E-3</v>
      </c>
      <c r="AV63" s="394">
        <f>SUM('База практик'!AJ91:AJ104)</f>
        <v>0.25</v>
      </c>
      <c r="AW63" s="394">
        <f>SUM('База практик'!AJ105:AJ109)</f>
        <v>3.4494375759467565E-3</v>
      </c>
      <c r="AX63" s="1135">
        <f>SUM('База практик'!AJ110:AJ157)</f>
        <v>6.9999999999999999E-4</v>
      </c>
      <c r="AY63" s="1135">
        <f>SUM('База практик'!AJ158:AJ159)</f>
        <v>5.739102906679209E-4</v>
      </c>
      <c r="AZ63" s="394">
        <f>'База практик'!AJ160</f>
        <v>0</v>
      </c>
      <c r="BA63" s="1135">
        <f>SUM('База практик'!AJ163)</f>
        <v>2.5999999999999999E-3</v>
      </c>
      <c r="BB63" s="394">
        <f>SUM('База практик'!AJ164:AJ166)</f>
        <v>2.222863508468339E-4</v>
      </c>
      <c r="BC63" s="1135">
        <f>SUM('База практик'!AJ167:AJ169)</f>
        <v>2.6199999999999999E-3</v>
      </c>
      <c r="BD63" s="394">
        <f>SUM('База практик'!AJ170)</f>
        <v>6.3177439177492037E-2</v>
      </c>
      <c r="BE63" s="394">
        <f>SUM('База практик'!AJ171:AJ174)</f>
        <v>0</v>
      </c>
      <c r="BF63" s="1135">
        <f>SUM('База практик'!AJ175:AJ176)</f>
        <v>1.2787222724910514E-3</v>
      </c>
      <c r="BG63" s="1135">
        <f>SUM('База практик'!AJ177)</f>
        <v>1.8744E-3</v>
      </c>
      <c r="BH63" s="394"/>
      <c r="BI63" s="1135">
        <f>'База практик'!AJ179</f>
        <v>8.9999999999999998E-4</v>
      </c>
      <c r="BJ63" s="394"/>
      <c r="BK63" s="1135">
        <f>SUM('База практик'!AJ181)</f>
        <v>8.0000000000000004E-4</v>
      </c>
      <c r="BL63" s="1135">
        <f>SUM('База практик'!AJ182:AJ185)</f>
        <v>3.0000000000000001E-3</v>
      </c>
      <c r="BM63" s="1135">
        <f>SUM('База практик'!AJ186:AJ196)</f>
        <v>8.7763660000000007E-3</v>
      </c>
      <c r="BN63" s="1135">
        <f>SUM('База практик'!AJ197)</f>
        <v>5.9999999999999995E-4</v>
      </c>
      <c r="BO63" s="1135">
        <f>SUM('База практик'!AJ198:AJ202)</f>
        <v>5.4000000000000003E-3</v>
      </c>
      <c r="BP63" s="1135">
        <f>SUM('База практик'!AJ203)</f>
        <v>7.8414826304503468E-4</v>
      </c>
      <c r="BQ63" s="1135">
        <f>SUM('База практик'!AJ231:AJ233)</f>
        <v>8.4440510936712385E-3</v>
      </c>
      <c r="BR63" s="394">
        <f>SUM('База практик'!AJ234)</f>
        <v>0</v>
      </c>
      <c r="BS63" s="1135">
        <f>SUM('База практик'!AJ236:AJ244)</f>
        <v>2.0925130919178187E-3</v>
      </c>
      <c r="BT63" s="1135">
        <f>SUM('База практик'!AJ245)</f>
        <v>1.4E-3</v>
      </c>
      <c r="BU63" s="1135">
        <f>SUM('База практик'!AJ248)</f>
        <v>5.272509271960575E-4</v>
      </c>
      <c r="BV63" s="394">
        <f>SUM('База практик'!AJ249)</f>
        <v>0.12</v>
      </c>
      <c r="BW63" s="1135">
        <f>SUM('База практик'!AJ252:AJ253)</f>
        <v>2.0899999999999998E-3</v>
      </c>
      <c r="BX63" s="1135">
        <f>SUM('База практик'!AJ254)</f>
        <v>1.1857108581505959E-3</v>
      </c>
      <c r="BY63" s="394">
        <f>SUM('База практик'!AJ276:AJ279)</f>
        <v>2.6191554505812894E-2</v>
      </c>
      <c r="BZ63" s="1135">
        <f>SUM('База практик'!AJ280:AJ282)</f>
        <v>8.9999999999999998E-4</v>
      </c>
      <c r="CA63" s="1135">
        <f>SUM('База практик'!AJ283)</f>
        <v>2.2000000000000001E-3</v>
      </c>
      <c r="CB63" s="1135">
        <f>SUM('База практик'!AJ284:AJ285)</f>
        <v>2.7000000000000001E-3</v>
      </c>
      <c r="CC63" s="394">
        <f>SUM('База практик'!AJ286:AJ288)</f>
        <v>3.711625717424215E-4</v>
      </c>
      <c r="CD63" s="1135">
        <f>SUM('База практик'!AJ294)</f>
        <v>9.7000000000000005E-4</v>
      </c>
      <c r="CE63" s="394"/>
      <c r="CF63" s="1135">
        <f>SUM('База практик'!AJ296)</f>
        <v>8.0000000000000007E-5</v>
      </c>
      <c r="CG63" s="1135">
        <f>SUM('База практик'!AJ297)</f>
        <v>2.636210034804712E-3</v>
      </c>
      <c r="CH63" s="394">
        <f>SUM('База практик'!AJ312:AJ315)</f>
        <v>3.4311005414134552E-3</v>
      </c>
      <c r="CI63" s="394">
        <f>SUM('База практик'!AJ316:AJ318)</f>
        <v>3.8500000000000001E-3</v>
      </c>
      <c r="CJ63" s="1135">
        <f>SUM('База практик'!AJ319:AJ320)</f>
        <v>2.0654645325409154E-3</v>
      </c>
      <c r="CK63" s="1135">
        <f>'База практик'!AJ321</f>
        <v>3.6999999999999999E-4</v>
      </c>
      <c r="CL63" s="1135">
        <f>SUM('База практик'!AJ322)</f>
        <v>5.4000000000000003E-3</v>
      </c>
      <c r="CM63" s="1135">
        <f>SUM('База практик'!AJ323)</f>
        <v>0</v>
      </c>
      <c r="CN63" s="394">
        <f>SUM('База практик'!AJ325:AJ326)</f>
        <v>1.756416495158331E-3</v>
      </c>
      <c r="CO63" s="1135">
        <f>SUM('База практик'!AJ329:AJ330)</f>
        <v>2E-3</v>
      </c>
      <c r="CP63" s="1135">
        <f>SUM('База практик'!AJ339:AJ341)</f>
        <v>4.8999999999999998E-3</v>
      </c>
      <c r="CQ63" s="1135">
        <f>SUM('База практик'!AJ364:AJ366)</f>
        <v>0</v>
      </c>
      <c r="CR63" s="394"/>
      <c r="CS63" s="1135">
        <f>SUM('База практик'!AJ376:AJ377)</f>
        <v>6.5799999999999999E-3</v>
      </c>
      <c r="CT63" s="1135">
        <f>SUM('База практик'!AJ393)</f>
        <v>3.7000000000000002E-3</v>
      </c>
      <c r="CU63" s="1135">
        <f>SUM('База практик'!AJ395)</f>
        <v>2.0000000000000001E-4</v>
      </c>
      <c r="CV63" s="1135">
        <f>SUM('База практик'!AJ396)</f>
        <v>7.3389765727170722E-3</v>
      </c>
      <c r="CW63" s="1135">
        <f>SUM('База практик'!AJ398)</f>
        <v>8.0000000000000004E-4</v>
      </c>
      <c r="CX63" s="394">
        <f>SUM('База практик'!AJ399:AJ423)</f>
        <v>0</v>
      </c>
      <c r="CY63" s="1135">
        <f>'База практик'!AJ424</f>
        <v>4.1000000000000003E-3</v>
      </c>
    </row>
    <row r="64" spans="1:103" ht="90" x14ac:dyDescent="0.15">
      <c r="A64" s="21"/>
      <c r="B64" s="21"/>
      <c r="C64" s="1233" t="s">
        <v>8450</v>
      </c>
      <c r="D64" s="1211" t="s">
        <v>8557</v>
      </c>
      <c r="E64" s="1229" t="s">
        <v>8441</v>
      </c>
      <c r="F64" s="1229">
        <v>42</v>
      </c>
      <c r="G64" s="1234" t="s">
        <v>8558</v>
      </c>
      <c r="H64" s="1204" t="s">
        <v>8973</v>
      </c>
      <c r="I64" s="1235" t="s">
        <v>8549</v>
      </c>
      <c r="J64" s="1236" t="s">
        <v>8444</v>
      </c>
      <c r="K64" s="1229"/>
      <c r="L64" s="1229"/>
      <c r="M64" s="1229"/>
      <c r="N64" s="1229">
        <v>151.49940797452095</v>
      </c>
      <c r="O64" s="1229">
        <v>161.83562221886461</v>
      </c>
      <c r="P64" s="1238">
        <v>196.03077949056186</v>
      </c>
      <c r="Q64" s="1132">
        <v>248.5341706500453</v>
      </c>
      <c r="R64" s="1132">
        <f>R44/R125*1000</f>
        <v>317.43743618007261</v>
      </c>
      <c r="S64" s="1132">
        <f>S$44/S$125*1000</f>
        <v>55.061255512566717</v>
      </c>
      <c r="T64" s="1132">
        <f>T$44/T$125*1000</f>
        <v>341.81700546028878</v>
      </c>
      <c r="U64" s="1132">
        <f>U$44/U$125*1000</f>
        <v>184.36565905154825</v>
      </c>
      <c r="V64" s="1132">
        <f>V$44/V$125*1000</f>
        <v>553.58834951456311</v>
      </c>
      <c r="W64" s="1132">
        <f>W$44/W$125*1000</f>
        <v>53.010858835143146</v>
      </c>
      <c r="X64" s="1132">
        <f>X$44/X$125*1000</f>
        <v>0.14149560858271937</v>
      </c>
      <c r="Y64" s="1132">
        <f>Y$44/Y$125*1000</f>
        <v>396.12701748424058</v>
      </c>
      <c r="Z64" s="1132">
        <f>Z$44/Z$125*1000</f>
        <v>717.98137935508987</v>
      </c>
      <c r="AA64" s="1132">
        <f>AA$44/AA$125*1000</f>
        <v>146.10829103214891</v>
      </c>
      <c r="AB64" s="1132">
        <f>AB$44/AB$125*1000</f>
        <v>60.888979094783842</v>
      </c>
      <c r="AC64" s="1132">
        <f>AC$44/AC$125*1000</f>
        <v>638.16449084605529</v>
      </c>
      <c r="AD64" s="1132">
        <f>AD$44/AD$125*1000</f>
        <v>93.754192671331751</v>
      </c>
      <c r="AE64" s="1132">
        <f>AE$44/AE$125*1000</f>
        <v>428.73503040153645</v>
      </c>
      <c r="AF64" s="1132">
        <f>AF$44/AF$125*1000</f>
        <v>309.59599376823809</v>
      </c>
      <c r="AG64" s="1132" t="e">
        <f>AG$44/AG$125*1000</f>
        <v>#DIV/0!</v>
      </c>
      <c r="AH64" s="1132" t="e">
        <f>AH$44/AH$125*1000</f>
        <v>#DIV/0!</v>
      </c>
      <c r="AI64" s="1132">
        <f>AI$44/AI$125*1000</f>
        <v>614.64443727248147</v>
      </c>
      <c r="AJ64" s="1132">
        <f>AJ$44/AJ$125*1000</f>
        <v>86.366335417696689</v>
      </c>
      <c r="AK64" s="1132" t="e">
        <f>AK$44/AK$125*1000</f>
        <v>#DIV/0!</v>
      </c>
      <c r="AL64" s="1132">
        <f>AL$44/AL$125*1000</f>
        <v>260.46085487244113</v>
      </c>
      <c r="AM64" s="1132" t="e">
        <f>AM$44/AM$125*1000</f>
        <v>#DIV/0!</v>
      </c>
      <c r="AN64" s="1132">
        <f>AN$44/AN$125*1000</f>
        <v>1101.282644129197</v>
      </c>
      <c r="AO64" s="1132">
        <f>AO$44/AO$125*1000</f>
        <v>131.25804862510373</v>
      </c>
      <c r="AP64" s="1132">
        <f>AP$44/AP$125*1000</f>
        <v>195.14475813702572</v>
      </c>
      <c r="AQ64" s="1132" t="e">
        <f>AQ$44/AQ$125*1000</f>
        <v>#DIV/0!</v>
      </c>
      <c r="AR64" s="1132" t="e">
        <f>AR$44/AR$125*1000</f>
        <v>#DIV/0!</v>
      </c>
      <c r="AS64" s="1132">
        <f>AS$44/AS$125*1000</f>
        <v>788.02635489130159</v>
      </c>
      <c r="AT64" s="1132">
        <f>AT$44/AT$125*1000</f>
        <v>69.224886327648264</v>
      </c>
      <c r="AU64" s="1132">
        <f>AU$44/AU$125*1000</f>
        <v>203.46636905452283</v>
      </c>
      <c r="AV64" s="1132">
        <f>AV$44/AV$125*1000</f>
        <v>438.29078528497143</v>
      </c>
      <c r="AW64" s="1132">
        <f>AW$44/AW$125*1000</f>
        <v>1218.2590388957758</v>
      </c>
      <c r="AX64" s="1132">
        <f>AX$44/AX$125*1000</f>
        <v>263.65533862296741</v>
      </c>
      <c r="AY64" s="1132">
        <f>AY$44/AY$125*1000</f>
        <v>90.645720611919089</v>
      </c>
      <c r="AZ64" s="1132">
        <f>AZ$44/AZ$125*1000</f>
        <v>2.2867500093108717</v>
      </c>
      <c r="BA64" s="1132">
        <f>BA$44/BA$125*1000</f>
        <v>403.58398815126117</v>
      </c>
      <c r="BB64" s="1132">
        <f>BB$44/BB$125*1000</f>
        <v>31.795698099157651</v>
      </c>
      <c r="BC64" s="1132">
        <f>BC$44/BC$125*1000</f>
        <v>309.4133230059951</v>
      </c>
      <c r="BD64" s="1132">
        <f>BD$44/BD$125*1000</f>
        <v>58.529727493192645</v>
      </c>
      <c r="BE64" s="1132">
        <f>BE$44/BE$125*1000</f>
        <v>7.5415076093042206</v>
      </c>
      <c r="BF64" s="1132">
        <f>BF$44/BF$125*1000</f>
        <v>126.15150339388629</v>
      </c>
      <c r="BG64" s="1132">
        <f>BG$44/BG$125*1000</f>
        <v>578.09555353575809</v>
      </c>
      <c r="BH64" s="1132" t="e">
        <f>BH$44/BH$125*1000</f>
        <v>#DIV/0!</v>
      </c>
      <c r="BI64" s="1132">
        <f>BI$44/BI$125*1000</f>
        <v>118.03427263646753</v>
      </c>
      <c r="BJ64" s="1132" t="e">
        <f>BJ$44/BJ$125*1000</f>
        <v>#DIV/0!</v>
      </c>
      <c r="BK64" s="1132">
        <f>BK$44/BK$125*1000</f>
        <v>2371.1270767849128</v>
      </c>
      <c r="BL64" s="1132">
        <f>BL$44/BL$125*1000</f>
        <v>386.14447363052767</v>
      </c>
      <c r="BM64" s="1132">
        <f>BM$44/BM$125*1000</f>
        <v>958.09410085665036</v>
      </c>
      <c r="BN64" s="1132">
        <f>BN$44/BN$125*1000</f>
        <v>195.934081059775</v>
      </c>
      <c r="BO64" s="1132">
        <f>BO$44/BO$125*1000</f>
        <v>720.11084929705532</v>
      </c>
      <c r="BP64" s="1132">
        <f>BP$44/BP$125*1000</f>
        <v>96.827742850304816</v>
      </c>
      <c r="BQ64" s="1132">
        <f>BQ$44/BQ$125*1000</f>
        <v>1116.2501015272499</v>
      </c>
      <c r="BR64" s="1132">
        <f>BR$44/BR$125*1000</f>
        <v>28.257013233701198</v>
      </c>
      <c r="BS64" s="1132">
        <f>BS$44/BS$125*1000</f>
        <v>239.78291941373902</v>
      </c>
      <c r="BT64" s="1132">
        <f>BT$44/BT$125*1000</f>
        <v>128.45116797241946</v>
      </c>
      <c r="BU64" s="1132">
        <f>BU$44/BU$125*1000</f>
        <v>49.399031679212705</v>
      </c>
      <c r="BV64" s="1132">
        <f>BV$44/BV$125*1000</f>
        <v>116.14755470524931</v>
      </c>
      <c r="BW64" s="1132">
        <f>BW$44/BW$125*1000</f>
        <v>217.10486621073207</v>
      </c>
      <c r="BX64" s="1132">
        <f>BX$44/BX$125*1000</f>
        <v>158.52281301796606</v>
      </c>
      <c r="BY64" s="1132">
        <f>BY$44/BY$125*1000</f>
        <v>38.744298456263905</v>
      </c>
      <c r="BZ64" s="1132">
        <f>BZ$44/BZ$125*1000</f>
        <v>482.17583004455355</v>
      </c>
      <c r="CA64" s="1132">
        <f>CA$44/CA$125*1000</f>
        <v>759.54568399798086</v>
      </c>
      <c r="CB64" s="1132">
        <f>CB$44/CB$125*1000</f>
        <v>947.86046703183547</v>
      </c>
      <c r="CC64" s="1132">
        <f>CC$44/CC$125*1000</f>
        <v>486.34181437958898</v>
      </c>
      <c r="CD64" s="1132">
        <f>CD$44/CD$125*1000</f>
        <v>147.06113037067249</v>
      </c>
      <c r="CE64" s="1132" t="e">
        <f>CE$44/CE$125*1000</f>
        <v>#DIV/0!</v>
      </c>
      <c r="CF64" s="1132">
        <f>CF$44/CF$125*1000</f>
        <v>5.498698876485002</v>
      </c>
      <c r="CG64" s="1132">
        <f>CG$44/CG$125*1000</f>
        <v>272.37900655830214</v>
      </c>
      <c r="CH64" s="1132">
        <f>CH$44/CH$125*1000</f>
        <v>872.04299993966333</v>
      </c>
      <c r="CI64" s="1132">
        <f>CI$44/CI$125*1000</f>
        <v>414.11872258687453</v>
      </c>
      <c r="CJ64" s="1132">
        <f>CJ$44/CJ$125*1000</f>
        <v>237.79341837271272</v>
      </c>
      <c r="CK64" s="1132">
        <f>CK$44/CK$125*1000</f>
        <v>49.355569272912604</v>
      </c>
      <c r="CL64" s="1132">
        <f>CL$44/CL$125*1000</f>
        <v>376.09161453714853</v>
      </c>
      <c r="CM64" s="1132">
        <f>CM$44/CM$125*1000</f>
        <v>85.662049593180939</v>
      </c>
      <c r="CN64" s="1132">
        <f>CN$44/CN$125*1000</f>
        <v>402.32890087981713</v>
      </c>
      <c r="CO64" s="1132">
        <f>CO$44/CO$125*1000</f>
        <v>221.5406105443042</v>
      </c>
      <c r="CP64" s="1132">
        <f>CP$44/CP$125*1000</f>
        <v>1269.2929602181364</v>
      </c>
      <c r="CQ64" s="1132">
        <f>CQ$44/CQ$125*1000</f>
        <v>490.5091178647433</v>
      </c>
      <c r="CR64" s="1132" t="e">
        <f>CR$44/CR$125*1000</f>
        <v>#DIV/0!</v>
      </c>
      <c r="CS64" s="1132">
        <f>CS$44/CS$125*1000</f>
        <v>1384.2011770060683</v>
      </c>
      <c r="CT64" s="1132">
        <f>CT$44/CT$125*1000</f>
        <v>281.24065388737688</v>
      </c>
      <c r="CU64" s="1132">
        <f>CU$44/CU$125*1000</f>
        <v>19.638289123039378</v>
      </c>
      <c r="CV64" s="1132">
        <f>CV$44/CV$125*1000</f>
        <v>673.19689537410738</v>
      </c>
      <c r="CW64" s="1132">
        <f>CW$44/CW$125*1000</f>
        <v>1320</v>
      </c>
      <c r="CX64" s="1132">
        <f>CX$44/CX$125*1000</f>
        <v>684.61852831917872</v>
      </c>
      <c r="CY64" s="1132">
        <f>CY$44/CY$125*1000</f>
        <v>722.71842658108756</v>
      </c>
    </row>
    <row r="65" spans="1:103" ht="60" x14ac:dyDescent="0.15">
      <c r="A65" s="21"/>
      <c r="B65" s="21"/>
      <c r="C65" s="1233"/>
      <c r="D65" s="1211"/>
      <c r="E65" s="1229"/>
      <c r="F65" s="1229"/>
      <c r="G65" s="1234"/>
      <c r="H65" s="1204" t="s">
        <v>8559</v>
      </c>
      <c r="I65" s="1235"/>
      <c r="J65" s="1236"/>
      <c r="K65" s="1229"/>
      <c r="L65" s="1229"/>
      <c r="M65" s="1229"/>
      <c r="N65" s="1229"/>
      <c r="O65" s="1229"/>
      <c r="P65" s="1238"/>
      <c r="Q65" s="1132">
        <v>131.54656994638097</v>
      </c>
      <c r="R65" s="1137">
        <f>R$47/R$125*1000</f>
        <v>169.76580448390274</v>
      </c>
      <c r="S65" s="1137">
        <f>S$47/S$125*1000</f>
        <v>21.461973488150399</v>
      </c>
      <c r="T65" s="1137">
        <f>T$47/T$125*1000</f>
        <v>15.500198510830325</v>
      </c>
      <c r="U65" s="1137">
        <f>U$47/U$125*1000</f>
        <v>133.84460000269993</v>
      </c>
      <c r="V65" s="1137">
        <f>V$47/V$125*1000</f>
        <v>484.60064724919096</v>
      </c>
      <c r="W65" s="1137">
        <f>W$47/W$125*1000</f>
        <v>23.871488827066322</v>
      </c>
      <c r="X65" s="1137">
        <f>X$47/X$125*1000</f>
        <v>0</v>
      </c>
      <c r="Y65" s="1137">
        <f>Y$47/Y$125*1000</f>
        <v>330.09208762001759</v>
      </c>
      <c r="Z65" s="1137">
        <f>Z$47/Z$125*1000</f>
        <v>655.70732498540201</v>
      </c>
      <c r="AA65" s="1137">
        <f>AA$47/AA$125*1000</f>
        <v>126.90355329949237</v>
      </c>
      <c r="AB65" s="1137">
        <f>AB$47/AB$125*1000</f>
        <v>60.888979094783842</v>
      </c>
      <c r="AC65" s="1137">
        <f>AC$47/AC$125*1000</f>
        <v>156.77377376780703</v>
      </c>
      <c r="AD65" s="1137">
        <f>AD$47/AD$125*1000</f>
        <v>61.586805875478269</v>
      </c>
      <c r="AE65" s="1137">
        <f>AE$47/AE$125*1000</f>
        <v>256.86020676344106</v>
      </c>
      <c r="AF65" s="1137">
        <f>AF$47/AF$125*1000</f>
        <v>234.30917137692094</v>
      </c>
      <c r="AG65" s="1137" t="e">
        <f>AG$47/AG$125*1000</f>
        <v>#DIV/0!</v>
      </c>
      <c r="AH65" s="1137" t="e">
        <f>AH$47/AH$125*1000</f>
        <v>#DIV/0!</v>
      </c>
      <c r="AI65" s="1137">
        <f>AI$47/AI$125*1000</f>
        <v>101.28383413147789</v>
      </c>
      <c r="AJ65" s="1137">
        <f>AJ$47/AJ$125*1000</f>
        <v>50.003107852632937</v>
      </c>
      <c r="AK65" s="1137" t="e">
        <f>AK$47/AK$125*1000</f>
        <v>#DIV/0!</v>
      </c>
      <c r="AL65" s="1137">
        <f>AL$47/AL$125*1000</f>
        <v>218.9454324824917</v>
      </c>
      <c r="AM65" s="1137" t="e">
        <f>AM$47/AM$125*1000</f>
        <v>#DIV/0!</v>
      </c>
      <c r="AN65" s="1137">
        <f>AN$47/AN$125*1000</f>
        <v>479.84118410563519</v>
      </c>
      <c r="AO65" s="1137">
        <f>AO$47/AO$125*1000</f>
        <v>56.136659950219268</v>
      </c>
      <c r="AP65" s="1137">
        <f>AP$47/AP$125*1000</f>
        <v>132.66998341625208</v>
      </c>
      <c r="AQ65" s="1137" t="e">
        <f>AQ$47/AQ$125*1000</f>
        <v>#DIV/0!</v>
      </c>
      <c r="AR65" s="1137" t="e">
        <f>AR$47/AR$125*1000</f>
        <v>#DIV/0!</v>
      </c>
      <c r="AS65" s="1137">
        <f>AS$47/AS$125*1000</f>
        <v>711.95312204981019</v>
      </c>
      <c r="AT65" s="1137">
        <f>AT$47/AT$125*1000</f>
        <v>43.896856058563571</v>
      </c>
      <c r="AU65" s="1137">
        <f>AU$47/AU$125*1000</f>
        <v>119.2986890614339</v>
      </c>
      <c r="AV65" s="1137">
        <f>AV$47/AV$125*1000</f>
        <v>316.25265797268889</v>
      </c>
      <c r="AW65" s="1137">
        <f>AW$47/AW$125*1000</f>
        <v>246.18608803306054</v>
      </c>
      <c r="AX65" s="1137">
        <f>AX$47/AX$125*1000</f>
        <v>42.177557250269928</v>
      </c>
      <c r="AY65" s="1137">
        <f>AY$47/AY$125*1000</f>
        <v>62.155262654187467</v>
      </c>
      <c r="AZ65" s="1137">
        <f>AZ$47/AZ$125*1000</f>
        <v>0</v>
      </c>
      <c r="BA65" s="1137">
        <f>BA$47/BA$125*1000</f>
        <v>206.62424030176342</v>
      </c>
      <c r="BB65" s="1137">
        <f>BB$47/BB$125*1000</f>
        <v>23.901202054293858</v>
      </c>
      <c r="BC65" s="1137">
        <f>BC$47/BC$125*1000</f>
        <v>240.65744849583481</v>
      </c>
      <c r="BD65" s="1137">
        <f>BD$47/BD$125*1000</f>
        <v>46.612367398456996</v>
      </c>
      <c r="BE65" s="1137">
        <f>BE$47/BE$125*1000</f>
        <v>0</v>
      </c>
      <c r="BF65" s="1137">
        <f>BF$47/BF$125*1000</f>
        <v>30.67033020795698</v>
      </c>
      <c r="BG65" s="1137">
        <f>BG$47/BG$125*1000</f>
        <v>56.654034374213687</v>
      </c>
      <c r="BH65" s="1137" t="e">
        <f>BH$47/BH$125*1000</f>
        <v>#DIV/0!</v>
      </c>
      <c r="BI65" s="1137">
        <f>BI$47/BI$125*1000</f>
        <v>91.77037101873114</v>
      </c>
      <c r="BJ65" s="1137" t="e">
        <f>BJ$47/BJ$125*1000</f>
        <v>#DIV/0!</v>
      </c>
      <c r="BK65" s="1137">
        <f>BK$47/BK$125*1000</f>
        <v>1821.1719802424789</v>
      </c>
      <c r="BL65" s="1137">
        <f>BL$47/BL$125*1000</f>
        <v>229.80892489718411</v>
      </c>
      <c r="BM65" s="1137">
        <f>BM$47/BM$125*1000</f>
        <v>721.32229768256434</v>
      </c>
      <c r="BN65" s="1137">
        <f>BN$47/BN$125*1000</f>
        <v>145.15180459563959</v>
      </c>
      <c r="BO65" s="1137">
        <f>BO$47/BO$125*1000</f>
        <v>357.68123884540631</v>
      </c>
      <c r="BP65" s="1137">
        <f>BP$47/BP$125*1000</f>
        <v>49.355736097564744</v>
      </c>
      <c r="BQ65" s="1137">
        <f>BQ$47/BQ$125*1000</f>
        <v>531.42373413024052</v>
      </c>
      <c r="BR65" s="1137">
        <f>BR$47/BR$125*1000</f>
        <v>0</v>
      </c>
      <c r="BS65" s="1137">
        <f>BS$47/BS$125*1000</f>
        <v>118.39905495411283</v>
      </c>
      <c r="BT65" s="1137">
        <f>BT$47/BT$125*1000</f>
        <v>116.31883678835942</v>
      </c>
      <c r="BU65" s="1137">
        <f>BU$47/BU$125*1000</f>
        <v>41.829491059235892</v>
      </c>
      <c r="BV65" s="1137">
        <f>BV$47/BV$125*1000</f>
        <v>59.906732033959102</v>
      </c>
      <c r="BW65" s="1137">
        <f>BW$47/BW$125*1000</f>
        <v>149.31309482206805</v>
      </c>
      <c r="BX65" s="1137">
        <f>BX$47/BX$125*1000</f>
        <v>95.05718472470042</v>
      </c>
      <c r="BY65" s="1137">
        <f>BY$47/BY$125*1000</f>
        <v>38.744298456263905</v>
      </c>
      <c r="BZ65" s="1137">
        <f>BZ$47/BZ$125*1000</f>
        <v>56.113976455350745</v>
      </c>
      <c r="CA65" s="1137">
        <f>CA$47/CA$125*1000</f>
        <v>504.79555779909134</v>
      </c>
      <c r="CB65" s="1137">
        <f>CB$47/CB$125*1000</f>
        <v>900.29240970306</v>
      </c>
      <c r="CC65" s="1137">
        <f>CC$47/CC$125*1000</f>
        <v>31.049589197557985</v>
      </c>
      <c r="CD65" s="1137">
        <f>CD$47/CD$125*1000</f>
        <v>147.06113037067249</v>
      </c>
      <c r="CE65" s="1137" t="e">
        <f>CE$47/CE$125*1000</f>
        <v>#DIV/0!</v>
      </c>
      <c r="CF65" s="1137">
        <f>CF$47/CF$125*1000</f>
        <v>4.8809773245165982</v>
      </c>
      <c r="CG65" s="1137">
        <f>CG$47/CG$125*1000</f>
        <v>145.06036244680959</v>
      </c>
      <c r="CH65" s="1137">
        <f>CH$47/CH$125*1000</f>
        <v>180.45192172321552</v>
      </c>
      <c r="CI65" s="1137">
        <f>CI$47/CI$125*1000</f>
        <v>322.38477499409368</v>
      </c>
      <c r="CJ65" s="1137">
        <f>CJ$47/CJ$125*1000</f>
        <v>147.95856517924022</v>
      </c>
      <c r="CK65" s="1137">
        <f>CK$47/CK$125*1000</f>
        <v>32.674967061837421</v>
      </c>
      <c r="CL65" s="1137">
        <f>CL$47/CL$125*1000</f>
        <v>276.03054277955857</v>
      </c>
      <c r="CM65" s="1137">
        <f>CM$47/CM$125*1000</f>
        <v>60.538550949244481</v>
      </c>
      <c r="CN65" s="1137">
        <f>CN$47/CN$125*1000</f>
        <v>254.909812108289</v>
      </c>
      <c r="CO65" s="1137">
        <f>CO$47/CO$125*1000</f>
        <v>134.69125915053075</v>
      </c>
      <c r="CP65" s="1137">
        <f>CP$47/CP$125*1000</f>
        <v>338.82885352686782</v>
      </c>
      <c r="CQ65" s="1137">
        <f>CQ$47/CQ$125*1000</f>
        <v>113.61458182022201</v>
      </c>
      <c r="CR65" s="1137" t="e">
        <f>CR$47/CR$125*1000</f>
        <v>#DIV/0!</v>
      </c>
      <c r="CS65" s="1137">
        <f>CS$47/CS$125*1000</f>
        <v>822.84641250516995</v>
      </c>
      <c r="CT65" s="1137">
        <f>CT$47/CT$125*1000</f>
        <v>273.37451397259798</v>
      </c>
      <c r="CU65" s="1137">
        <f>CU$47/CU$125*1000</f>
        <v>18.640954023786509</v>
      </c>
      <c r="CV65" s="1137">
        <f>CV$47/CV$125*1000</f>
        <v>435.98774707647726</v>
      </c>
      <c r="CW65" s="1137">
        <f>CW$47/CW$125*1000</f>
        <v>909.09090909090901</v>
      </c>
      <c r="CX65" s="1137">
        <f>CX$47/CX$125*1000</f>
        <v>0</v>
      </c>
      <c r="CY65" s="1137">
        <f>CY$47/CY$125*1000</f>
        <v>311.73877740401343</v>
      </c>
    </row>
    <row r="66" spans="1:103" ht="60" x14ac:dyDescent="0.15">
      <c r="A66" s="21"/>
      <c r="B66" s="21"/>
      <c r="C66" s="1233" t="s">
        <v>8440</v>
      </c>
      <c r="D66" s="1211" t="s">
        <v>8560</v>
      </c>
      <c r="E66" s="1229" t="s">
        <v>8441</v>
      </c>
      <c r="F66" s="1229">
        <v>43</v>
      </c>
      <c r="G66" s="1234" t="s">
        <v>8561</v>
      </c>
      <c r="H66" s="1204" t="s">
        <v>8974</v>
      </c>
      <c r="I66" s="1235" t="s">
        <v>8549</v>
      </c>
      <c r="J66" s="1236" t="s">
        <v>8444</v>
      </c>
      <c r="K66" s="1229"/>
      <c r="L66" s="1229"/>
      <c r="M66" s="1229"/>
      <c r="N66" s="1229">
        <v>98.757125077537196</v>
      </c>
      <c r="O66" s="1229">
        <v>131.54137349457784</v>
      </c>
      <c r="P66" s="1246">
        <v>163.96445204242127</v>
      </c>
      <c r="Q66" s="1132">
        <v>216.75577743758009</v>
      </c>
      <c r="R66" s="1133">
        <f>R44/R126*1000</f>
        <v>270.5199666549596</v>
      </c>
      <c r="S66" s="394"/>
      <c r="T66" s="394"/>
      <c r="U66" s="394"/>
      <c r="V66" s="394"/>
      <c r="W66" s="394"/>
      <c r="X66" s="394"/>
      <c r="Y66" s="394"/>
      <c r="Z66" s="394"/>
      <c r="AA66" s="394"/>
      <c r="AB66" s="394"/>
      <c r="AC66" s="394"/>
      <c r="AD66" s="394"/>
      <c r="AE66" s="394"/>
      <c r="AF66" s="394"/>
      <c r="AG66" s="394"/>
      <c r="AH66" s="394"/>
      <c r="AI66" s="394"/>
      <c r="AJ66" s="394"/>
      <c r="AK66" s="394"/>
      <c r="AL66" s="394"/>
      <c r="AM66" s="394"/>
      <c r="AN66" s="394"/>
      <c r="AO66" s="394"/>
      <c r="AP66" s="394"/>
      <c r="AQ66" s="394"/>
      <c r="AR66" s="394"/>
      <c r="AS66" s="394"/>
      <c r="AT66" s="394"/>
      <c r="AU66" s="394"/>
      <c r="AV66" s="394"/>
      <c r="AW66" s="394"/>
      <c r="AX66" s="394"/>
      <c r="AY66" s="394"/>
      <c r="AZ66" s="394"/>
      <c r="BA66" s="394"/>
      <c r="BB66" s="394"/>
      <c r="BC66" s="394"/>
      <c r="BD66" s="394"/>
      <c r="BE66" s="394"/>
      <c r="BF66" s="394"/>
      <c r="BG66" s="394"/>
      <c r="BH66" s="394"/>
      <c r="BI66" s="394"/>
      <c r="BJ66" s="394"/>
      <c r="BK66" s="394"/>
      <c r="BL66" s="394"/>
      <c r="BM66" s="394"/>
      <c r="BN66" s="394"/>
      <c r="BO66" s="394"/>
      <c r="BP66" s="394"/>
      <c r="BQ66" s="394"/>
      <c r="BR66" s="394"/>
      <c r="BS66" s="394"/>
      <c r="BT66" s="394"/>
      <c r="BU66" s="394"/>
      <c r="BV66" s="394"/>
      <c r="BW66" s="394"/>
      <c r="BX66" s="394"/>
      <c r="BY66" s="394"/>
      <c r="BZ66" s="394"/>
      <c r="CA66" s="394"/>
      <c r="CB66" s="394"/>
      <c r="CC66" s="394"/>
      <c r="CD66" s="394"/>
      <c r="CE66" s="394"/>
      <c r="CF66" s="394"/>
      <c r="CG66" s="394"/>
      <c r="CH66" s="394"/>
      <c r="CI66" s="394"/>
      <c r="CJ66" s="394"/>
      <c r="CK66" s="394"/>
      <c r="CL66" s="394"/>
      <c r="CM66" s="394"/>
      <c r="CN66" s="394"/>
      <c r="CO66" s="394"/>
      <c r="CP66" s="394"/>
      <c r="CQ66" s="394"/>
      <c r="CR66" s="394"/>
      <c r="CS66" s="394"/>
      <c r="CT66" s="394"/>
      <c r="CU66" s="394"/>
      <c r="CV66" s="394"/>
      <c r="CW66" s="394"/>
      <c r="CX66" s="394"/>
      <c r="CY66" s="394"/>
    </row>
    <row r="67" spans="1:103" ht="148" customHeight="1" x14ac:dyDescent="0.15">
      <c r="A67" s="21"/>
      <c r="B67" s="21"/>
      <c r="C67" s="1239" t="s">
        <v>8450</v>
      </c>
      <c r="D67" s="1226" t="s">
        <v>8562</v>
      </c>
      <c r="E67" s="1229" t="s">
        <v>8441</v>
      </c>
      <c r="F67" s="1229">
        <v>44</v>
      </c>
      <c r="G67" s="1234" t="s">
        <v>8563</v>
      </c>
      <c r="H67" s="1204" t="s">
        <v>8564</v>
      </c>
      <c r="I67" s="1235" t="s">
        <v>8525</v>
      </c>
      <c r="J67" s="1236" t="s">
        <v>8448</v>
      </c>
      <c r="K67" s="1229"/>
      <c r="L67" s="1229"/>
      <c r="M67" s="1229"/>
      <c r="N67" s="1229">
        <v>14479.747054480002</v>
      </c>
      <c r="O67" s="1229">
        <v>13878.172658840002</v>
      </c>
      <c r="P67" s="1238">
        <v>16507.709297650003</v>
      </c>
      <c r="Q67" s="1229">
        <v>20243.888999999999</v>
      </c>
      <c r="R67" s="1249">
        <f>SUM('База практик'!BC6:BC424)</f>
        <v>29255.950294619994</v>
      </c>
      <c r="S67" s="1132">
        <f>'База практик'!BC6</f>
        <v>15</v>
      </c>
      <c r="T67" s="1132">
        <f>SUM('База практик'!BC7:BC9)</f>
        <v>62.909700000000001</v>
      </c>
      <c r="U67" s="394">
        <f>SUM('База практик'!BC10:BC11)</f>
        <v>405.834</v>
      </c>
      <c r="V67" s="394">
        <f>SUM('База практик'!BC12)</f>
        <v>200</v>
      </c>
      <c r="W67" s="1132">
        <f>SUM('База практик'!BC13:BC14)</f>
        <v>38.042000000000002</v>
      </c>
      <c r="X67" s="394">
        <f>SUM('База практик'!BC15:BC16)</f>
        <v>0</v>
      </c>
      <c r="Y67" s="1132">
        <f>SUM('База практик'!BC17:BC24)</f>
        <v>1627.6319999999998</v>
      </c>
      <c r="Z67" s="394">
        <f>SUM('База практик'!BC25:BC37)</f>
        <v>2341.313900000001</v>
      </c>
      <c r="AA67" s="1132">
        <f>SUM('База практик'!BC38)</f>
        <v>150</v>
      </c>
      <c r="AB67" s="1132">
        <f>SUM('База практик'!BC39)</f>
        <v>0.7</v>
      </c>
      <c r="AC67" s="394">
        <f>SUM('База практик'!BC40:BC44)</f>
        <v>565.18499999999995</v>
      </c>
      <c r="AD67" s="1140">
        <f>SUM('База практик'!BC45)</f>
        <v>6.5</v>
      </c>
      <c r="AE67" s="394">
        <f>SUM('База практик'!BC46:BC47)</f>
        <v>529.27700000000004</v>
      </c>
      <c r="AF67" s="1132">
        <f>SUM('База практик'!BC48:BC50)</f>
        <v>462.85910000000001</v>
      </c>
      <c r="AG67" s="394"/>
      <c r="AH67" s="394"/>
      <c r="AI67" s="394">
        <f>SUM('База практик'!BC53:BC55)</f>
        <v>10.690000000000001</v>
      </c>
      <c r="AJ67" s="394">
        <f>SUM('База практик'!BC56:BC62)</f>
        <v>104.339</v>
      </c>
      <c r="AK67" s="394"/>
      <c r="AL67" s="394">
        <f>SUM('База практик'!BC64:BC65)</f>
        <v>851</v>
      </c>
      <c r="AM67" s="394">
        <f>SUM('База практик'!BC66)</f>
        <v>0</v>
      </c>
      <c r="AN67" s="394">
        <f>SUM('База практик'!BC67:BC71)</f>
        <v>1049.20415</v>
      </c>
      <c r="AO67" s="394">
        <f>SUM('База практик'!BC72:BC73)</f>
        <v>15.42</v>
      </c>
      <c r="AP67" s="394">
        <f>SUM('База практик'!BC74:BC79)</f>
        <v>238.22200000000001</v>
      </c>
      <c r="AQ67" s="394">
        <f>'База практик'!BC80</f>
        <v>0</v>
      </c>
      <c r="AR67" s="394">
        <f>SUM('База практик'!BC81)</f>
        <v>0</v>
      </c>
      <c r="AS67" s="1132">
        <f>SUM('База практик'!BC82:BC84)</f>
        <v>355</v>
      </c>
      <c r="AT67" s="394">
        <f>SUM('База практик'!BC85)</f>
        <v>125</v>
      </c>
      <c r="AU67" s="1132">
        <f>SUM('База практик'!BC86:BC90)</f>
        <v>221.54599999999999</v>
      </c>
      <c r="AV67" s="1132">
        <f>SUM('База практик'!BC91:BC104)</f>
        <v>374.34899999999982</v>
      </c>
      <c r="AW67" s="1132">
        <f>SUM('База практик'!BC105:BC109)</f>
        <v>154.119</v>
      </c>
      <c r="AX67" s="1132">
        <f>SUM('База практик'!BC110:BC157)</f>
        <v>836.88</v>
      </c>
      <c r="AY67" s="1132">
        <f>SUM('База практик'!BC158:BC159)</f>
        <v>308.62</v>
      </c>
      <c r="AZ67" s="394">
        <f>SUM('База практик'!BC161:BC162)</f>
        <v>1.0169999999999999</v>
      </c>
      <c r="BA67" s="394">
        <f>SUM('База практик'!BC163)</f>
        <v>457.69900000000001</v>
      </c>
      <c r="BB67" s="1250">
        <f>SUM('База практик'!BC164:BC166)</f>
        <v>4.0619999999999994</v>
      </c>
      <c r="BC67" s="1132">
        <f>SUM('База практик'!BC167:BC169)</f>
        <v>472.2</v>
      </c>
      <c r="BD67" s="394"/>
      <c r="BE67" s="394"/>
      <c r="BF67" s="394"/>
      <c r="BG67" s="394"/>
      <c r="BH67" s="394"/>
      <c r="BI67" s="394"/>
      <c r="BJ67" s="394"/>
      <c r="BK67" s="394"/>
      <c r="BL67" s="394"/>
      <c r="BM67" s="394"/>
      <c r="BN67" s="394"/>
      <c r="BO67" s="394"/>
      <c r="BP67" s="394"/>
      <c r="BQ67" s="394"/>
      <c r="BR67" s="394"/>
      <c r="BS67" s="394"/>
      <c r="BT67" s="394"/>
      <c r="BU67" s="394"/>
      <c r="BV67" s="394"/>
      <c r="BW67" s="394"/>
      <c r="BX67" s="394"/>
      <c r="BY67" s="394"/>
      <c r="BZ67" s="394"/>
      <c r="CA67" s="394"/>
      <c r="CB67" s="394"/>
      <c r="CC67" s="394"/>
      <c r="CD67" s="394"/>
      <c r="CE67" s="394"/>
      <c r="CF67" s="394"/>
      <c r="CG67" s="394"/>
      <c r="CH67" s="394"/>
      <c r="CI67" s="394"/>
      <c r="CJ67" s="394"/>
      <c r="CK67" s="394"/>
      <c r="CL67" s="394"/>
      <c r="CM67" s="394"/>
      <c r="CN67" s="394"/>
      <c r="CO67" s="394"/>
      <c r="CP67" s="394"/>
      <c r="CQ67" s="394"/>
      <c r="CR67" s="394"/>
      <c r="CS67" s="394"/>
      <c r="CT67" s="394"/>
      <c r="CU67" s="394"/>
      <c r="CV67" s="394"/>
      <c r="CW67" s="394"/>
      <c r="CX67" s="394"/>
      <c r="CY67" s="394"/>
    </row>
    <row r="68" spans="1:103" ht="90" x14ac:dyDescent="0.15">
      <c r="A68" s="21"/>
      <c r="B68" s="21"/>
      <c r="C68" s="1226"/>
      <c r="D68" s="1226"/>
      <c r="E68" s="1229" t="s">
        <v>8441</v>
      </c>
      <c r="F68" s="1229">
        <v>45</v>
      </c>
      <c r="G68" s="1234" t="s">
        <v>8565</v>
      </c>
      <c r="H68" s="1204" t="s">
        <v>8942</v>
      </c>
      <c r="I68" s="1235" t="s">
        <v>215</v>
      </c>
      <c r="J68" s="1236" t="s">
        <v>8448</v>
      </c>
      <c r="K68" s="1229"/>
      <c r="L68" s="1229"/>
      <c r="M68" s="1229"/>
      <c r="N68" s="1229" t="s">
        <v>3943</v>
      </c>
      <c r="O68" s="1229" t="s">
        <v>3943</v>
      </c>
      <c r="P68" s="1229" t="s">
        <v>3943</v>
      </c>
      <c r="Q68" s="1229" t="s">
        <v>3943</v>
      </c>
      <c r="R68" s="394"/>
      <c r="S68" s="394"/>
      <c r="T68" s="394"/>
      <c r="U68" s="394"/>
      <c r="V68" s="394"/>
      <c r="W68" s="394"/>
      <c r="X68" s="394"/>
      <c r="Y68" s="394"/>
      <c r="Z68" s="394"/>
      <c r="AA68" s="394"/>
      <c r="AB68" s="394"/>
      <c r="AC68" s="394"/>
      <c r="AD68" s="394"/>
      <c r="AE68" s="394"/>
      <c r="AF68" s="394"/>
      <c r="AG68" s="394"/>
      <c r="AH68" s="394"/>
      <c r="AI68" s="394"/>
      <c r="AJ68" s="394"/>
      <c r="AK68" s="394"/>
      <c r="AL68" s="394"/>
      <c r="AM68" s="394"/>
      <c r="AN68" s="394"/>
      <c r="AO68" s="394"/>
      <c r="AP68" s="394"/>
      <c r="AQ68" s="394"/>
      <c r="AR68" s="394"/>
      <c r="AS68" s="394"/>
      <c r="AT68" s="394"/>
      <c r="AU68" s="394"/>
      <c r="AV68" s="394"/>
      <c r="AW68" s="394"/>
      <c r="AX68" s="394"/>
      <c r="AY68" s="394"/>
      <c r="AZ68" s="394"/>
      <c r="BA68" s="394"/>
      <c r="BB68" s="394"/>
      <c r="BC68" s="394"/>
      <c r="BD68" s="394"/>
      <c r="BE68" s="394"/>
      <c r="BF68" s="394"/>
      <c r="BG68" s="394"/>
      <c r="BH68" s="394"/>
      <c r="BI68" s="394"/>
      <c r="BJ68" s="394"/>
      <c r="BK68" s="394"/>
      <c r="BL68" s="394"/>
      <c r="BM68" s="394"/>
      <c r="BN68" s="394"/>
      <c r="BO68" s="394"/>
      <c r="BP68" s="394"/>
      <c r="BQ68" s="394"/>
      <c r="BR68" s="394"/>
      <c r="BS68" s="394"/>
      <c r="BT68" s="394"/>
      <c r="BU68" s="394"/>
      <c r="BV68" s="394"/>
      <c r="BW68" s="394"/>
      <c r="BX68" s="394"/>
      <c r="BY68" s="394"/>
      <c r="BZ68" s="394"/>
      <c r="CA68" s="394"/>
      <c r="CB68" s="394"/>
      <c r="CC68" s="394"/>
      <c r="CD68" s="394"/>
      <c r="CE68" s="394"/>
      <c r="CF68" s="394"/>
      <c r="CG68" s="394"/>
      <c r="CH68" s="394"/>
      <c r="CI68" s="394"/>
      <c r="CJ68" s="394"/>
      <c r="CK68" s="394"/>
      <c r="CL68" s="394"/>
      <c r="CM68" s="394"/>
      <c r="CN68" s="394"/>
      <c r="CO68" s="394"/>
      <c r="CP68" s="394"/>
      <c r="CQ68" s="394"/>
      <c r="CR68" s="394"/>
      <c r="CS68" s="394"/>
      <c r="CT68" s="394"/>
      <c r="CU68" s="394"/>
      <c r="CV68" s="394"/>
      <c r="CW68" s="394"/>
      <c r="CX68" s="394"/>
      <c r="CY68" s="394"/>
    </row>
    <row r="69" spans="1:103" ht="105" x14ac:dyDescent="0.15">
      <c r="A69" s="21"/>
      <c r="B69" s="21"/>
      <c r="C69" s="1211"/>
      <c r="D69" s="1211"/>
      <c r="E69" s="1229" t="s">
        <v>8441</v>
      </c>
      <c r="F69" s="1229">
        <v>33</v>
      </c>
      <c r="G69" s="1234" t="s">
        <v>8566</v>
      </c>
      <c r="H69" s="1204" t="s">
        <v>8975</v>
      </c>
      <c r="I69" s="1235" t="s">
        <v>8469</v>
      </c>
      <c r="J69" s="1236" t="s">
        <v>8448</v>
      </c>
      <c r="K69" s="1229"/>
      <c r="L69" s="1229"/>
      <c r="M69" s="1229"/>
      <c r="N69" s="1229" t="s">
        <v>3943</v>
      </c>
      <c r="O69" s="1229" t="s">
        <v>3943</v>
      </c>
      <c r="P69" s="1229" t="s">
        <v>3943</v>
      </c>
      <c r="Q69" s="1229" t="s">
        <v>3943</v>
      </c>
      <c r="R69" s="394"/>
      <c r="S69" s="394"/>
      <c r="T69" s="394"/>
      <c r="U69" s="394"/>
      <c r="V69" s="394"/>
      <c r="W69" s="394"/>
      <c r="X69" s="394"/>
      <c r="Y69" s="394"/>
      <c r="Z69" s="394"/>
      <c r="AA69" s="394"/>
      <c r="AB69" s="394"/>
      <c r="AC69" s="394"/>
      <c r="AD69" s="394"/>
      <c r="AE69" s="394"/>
      <c r="AF69" s="394"/>
      <c r="AG69" s="394"/>
      <c r="AH69" s="394"/>
      <c r="AI69" s="394"/>
      <c r="AJ69" s="394"/>
      <c r="AK69" s="394"/>
      <c r="AL69" s="394"/>
      <c r="AM69" s="394"/>
      <c r="AN69" s="394"/>
      <c r="AO69" s="394"/>
      <c r="AP69" s="394"/>
      <c r="AQ69" s="394"/>
      <c r="AR69" s="394"/>
      <c r="AS69" s="394"/>
      <c r="AT69" s="394"/>
      <c r="AU69" s="394"/>
      <c r="AV69" s="394"/>
      <c r="AW69" s="394"/>
      <c r="AX69" s="394"/>
      <c r="AY69" s="394"/>
      <c r="AZ69" s="394"/>
      <c r="BA69" s="394"/>
      <c r="BB69" s="394"/>
      <c r="BC69" s="394"/>
      <c r="BD69" s="394"/>
      <c r="BE69" s="394"/>
      <c r="BF69" s="394"/>
      <c r="BG69" s="394"/>
      <c r="BH69" s="394"/>
      <c r="BI69" s="394"/>
      <c r="BJ69" s="394"/>
      <c r="BK69" s="394"/>
      <c r="BL69" s="394"/>
      <c r="BM69" s="394"/>
      <c r="BN69" s="394"/>
      <c r="BO69" s="394"/>
      <c r="BP69" s="394"/>
      <c r="BQ69" s="394"/>
      <c r="BR69" s="394"/>
      <c r="BS69" s="394"/>
      <c r="BT69" s="394"/>
      <c r="BU69" s="394"/>
      <c r="BV69" s="394"/>
      <c r="BW69" s="394"/>
      <c r="BX69" s="394"/>
      <c r="BY69" s="394"/>
      <c r="BZ69" s="394"/>
      <c r="CA69" s="394"/>
      <c r="CB69" s="394"/>
      <c r="CC69" s="394"/>
      <c r="CD69" s="394"/>
      <c r="CE69" s="394"/>
      <c r="CF69" s="394"/>
      <c r="CG69" s="394"/>
      <c r="CH69" s="394"/>
      <c r="CI69" s="394"/>
      <c r="CJ69" s="394"/>
      <c r="CK69" s="394"/>
      <c r="CL69" s="394"/>
      <c r="CM69" s="394"/>
      <c r="CN69" s="394"/>
      <c r="CO69" s="394"/>
      <c r="CP69" s="394"/>
      <c r="CQ69" s="394"/>
      <c r="CR69" s="394"/>
      <c r="CS69" s="394"/>
      <c r="CT69" s="394"/>
      <c r="CU69" s="394"/>
      <c r="CV69" s="394"/>
      <c r="CW69" s="394"/>
      <c r="CX69" s="394"/>
      <c r="CY69" s="394"/>
    </row>
    <row r="70" spans="1:103" ht="15" x14ac:dyDescent="0.15">
      <c r="A70" s="21"/>
      <c r="B70" s="21"/>
      <c r="C70" s="1239" t="s">
        <v>8450</v>
      </c>
      <c r="D70" s="1226" t="s">
        <v>8567</v>
      </c>
      <c r="E70" s="1229" t="s">
        <v>8441</v>
      </c>
      <c r="F70" s="1229">
        <v>52</v>
      </c>
      <c r="G70" s="1234" t="s">
        <v>8568</v>
      </c>
      <c r="H70" s="1251" t="s">
        <v>8569</v>
      </c>
      <c r="I70" s="1235" t="s">
        <v>8570</v>
      </c>
      <c r="J70" s="1236" t="s">
        <v>8448</v>
      </c>
      <c r="K70" s="1229"/>
      <c r="L70" s="1229"/>
      <c r="M70" s="1229"/>
      <c r="N70" s="1229">
        <v>1554</v>
      </c>
      <c r="O70" s="1229">
        <v>1605</v>
      </c>
      <c r="P70" s="1238">
        <v>1551</v>
      </c>
      <c r="Q70" s="394">
        <v>1188</v>
      </c>
      <c r="R70" s="394">
        <f>SUM(S70:CY70)</f>
        <v>2116</v>
      </c>
      <c r="S70" s="394">
        <f>SUMIFS('База практик'!$BH$6:$BH$424,'База практик'!$G$6:$G$424,Расчеты!S$1)</f>
        <v>0</v>
      </c>
      <c r="T70" s="394">
        <f>SUMIFS('База практик'!$BH$6:$BH$424,'База практик'!$G$6:$G$424,Расчеты!T$1)</f>
        <v>0</v>
      </c>
      <c r="U70" s="394">
        <f>SUMIFS('База практик'!$BH$6:$BH$424,'База практик'!$G$6:$G$424,Расчеты!U$1)</f>
        <v>28</v>
      </c>
      <c r="V70" s="394">
        <f>SUMIFS('База практик'!$BH$6:$BH$424,'База практик'!$G$6:$G$424,Расчеты!V$1)</f>
        <v>5</v>
      </c>
      <c r="W70" s="394">
        <f>SUMIFS('База практик'!$BH$6:$BH$424,'База практик'!$G$6:$G$424,Расчеты!W$1)</f>
        <v>14</v>
      </c>
      <c r="X70" s="394">
        <f>SUMIFS('База практик'!$BH$6:$BH$424,'База практик'!$G$6:$G$424,Расчеты!X$1)</f>
        <v>0</v>
      </c>
      <c r="Y70" s="394">
        <f>SUMIFS('База практик'!$BH$6:$BH$424,'База практик'!$G$6:$G$424,Расчеты!Y$1)</f>
        <v>58</v>
      </c>
      <c r="Z70" s="394">
        <f>SUMIFS('База практик'!$BH$6:$BH$424,'База практик'!$G$6:$G$424,Расчеты!Z$1)</f>
        <v>11</v>
      </c>
      <c r="AA70" s="394">
        <f>SUMIFS('База практик'!$BH$6:$BH$424,'База практик'!$G$6:$G$424,Расчеты!AA$1)</f>
        <v>0</v>
      </c>
      <c r="AB70" s="394">
        <f>SUMIFS('База практик'!$BH$6:$BH$424,'База практик'!$G$6:$G$424,Расчеты!AB$1)</f>
        <v>25</v>
      </c>
      <c r="AC70" s="394">
        <f>SUMIFS('База практик'!$BH$6:$BH$424,'База практик'!$G$6:$G$424,Расчеты!AC$1)</f>
        <v>11</v>
      </c>
      <c r="AD70" s="394">
        <f>SUMIFS('База практик'!$BH$6:$BH$424,'База практик'!$G$6:$G$424,Расчеты!AD$1)</f>
        <v>6</v>
      </c>
      <c r="AE70" s="394">
        <f>SUMIFS('База практик'!$BH$6:$BH$424,'База практик'!$G$6:$G$424,Расчеты!AE$1)</f>
        <v>164</v>
      </c>
      <c r="AF70" s="394">
        <f>SUMIFS('База практик'!$BH$6:$BH$424,'База практик'!$G$6:$G$424,Расчеты!AF$1)</f>
        <v>55</v>
      </c>
      <c r="AG70" s="394">
        <f>SUMIFS('База практик'!$BH$6:$BH$424,'База практик'!$G$6:$G$424,Расчеты!AG$1)</f>
        <v>0</v>
      </c>
      <c r="AH70" s="394">
        <f>SUMIFS('База практик'!$BH$6:$BH$424,'База практик'!$G$6:$G$424,Расчеты!AH$1)</f>
        <v>0</v>
      </c>
      <c r="AI70" s="394">
        <f>SUMIFS('База практик'!$BH$6:$BH$424,'База практик'!$G$6:$G$424,Расчеты!AI$1)</f>
        <v>4</v>
      </c>
      <c r="AJ70" s="394">
        <f>SUMIFS('База практик'!$BH$6:$BH$424,'База практик'!$G$6:$G$424,Расчеты!AJ$1)</f>
        <v>0</v>
      </c>
      <c r="AK70" s="394">
        <f>SUMIFS('База практик'!$BH$6:$BH$424,'База практик'!$G$6:$G$424,Расчеты!AK$1)</f>
        <v>0</v>
      </c>
      <c r="AL70" s="394">
        <f>SUMIFS('База практик'!$BH$6:$BH$424,'База практик'!$G$6:$G$424,Расчеты!AL$1)</f>
        <v>74</v>
      </c>
      <c r="AM70" s="394">
        <f>SUMIFS('База практик'!$BH$6:$BH$424,'База практик'!$G$6:$G$424,Расчеты!AM$1)</f>
        <v>0</v>
      </c>
      <c r="AN70" s="394">
        <f>SUMIFS('База практик'!$BH$6:$BH$424,'База практик'!$G$6:$G$424,Расчеты!AN$1)</f>
        <v>78</v>
      </c>
      <c r="AO70" s="394">
        <f>SUMIFS('База практик'!$BH$6:$BH$424,'База практик'!$G$6:$G$424,Расчеты!AO$1)</f>
        <v>4</v>
      </c>
      <c r="AP70" s="394">
        <f>SUMIFS('База практик'!$BH$6:$BH$424,'База практик'!$G$6:$G$424,Расчеты!AP$1)</f>
        <v>8</v>
      </c>
      <c r="AQ70" s="394">
        <f>SUMIFS('База практик'!$BH$6:$BH$424,'База практик'!$G$6:$G$424,Расчеты!AQ$1)</f>
        <v>0</v>
      </c>
      <c r="AR70" s="394">
        <f>SUMIFS('База практик'!$BH$6:$BH$424,'База практик'!$G$6:$G$424,Расчеты!AR$1)</f>
        <v>0</v>
      </c>
      <c r="AS70" s="394">
        <f>SUMIFS('База практик'!$BH$6:$BH$424,'База практик'!$G$6:$G$424,Расчеты!AS$1)</f>
        <v>15</v>
      </c>
      <c r="AT70" s="394">
        <f>SUMIFS('База практик'!$BH$6:$BH$424,'База практик'!$G$6:$G$424,Расчеты!AT$1)</f>
        <v>0</v>
      </c>
      <c r="AU70" s="394">
        <f>SUMIFS('База практик'!$BH$6:$BH$424,'База практик'!$G$6:$G$424,Расчеты!AU$1)</f>
        <v>29</v>
      </c>
      <c r="AV70" s="394">
        <f>SUMIFS('База практик'!$BH$6:$BH$424,'База практик'!$G$6:$G$424,Расчеты!AV$1)</f>
        <v>35</v>
      </c>
      <c r="AW70" s="394">
        <f>SUMIFS('База практик'!$BH$6:$BH$424,'База практик'!$G$6:$G$424,Расчеты!AW$1)</f>
        <v>44</v>
      </c>
      <c r="AX70" s="394">
        <f>SUMIFS('База практик'!$BH$6:$BH$424,'База практик'!$G$6:$G$424,Расчеты!AX$1)</f>
        <v>20</v>
      </c>
      <c r="AY70" s="394">
        <f>SUMIFS('База практик'!$BH$6:$BH$424,'База практик'!$G$6:$G$424,Расчеты!AY$1)</f>
        <v>13</v>
      </c>
      <c r="AZ70" s="394">
        <f>SUMIFS('База практик'!$BH$6:$BH$424,'База практик'!$G$6:$G$424,Расчеты!AZ$1)</f>
        <v>0</v>
      </c>
      <c r="BA70" s="394">
        <f>SUMIFS('База практик'!$BH$6:$BH$424,'База практик'!$G$6:$G$424,Расчеты!BA$1)</f>
        <v>26</v>
      </c>
      <c r="BB70" s="394">
        <f>SUMIFS('База практик'!$BH$6:$BH$424,'База практик'!$G$6:$G$424,Расчеты!BB$1)</f>
        <v>0</v>
      </c>
      <c r="BC70" s="394">
        <f>SUMIFS('База практик'!$BH$6:$BH$424,'База практик'!$G$6:$G$424,Расчеты!BC$1)</f>
        <v>9</v>
      </c>
      <c r="BD70" s="394">
        <f>SUMIFS('База практик'!$BH$6:$BH$424,'База практик'!$G$6:$G$424,Расчеты!BD$1)</f>
        <v>0</v>
      </c>
      <c r="BE70" s="394">
        <f>SUMIFS('База практик'!$BH$6:$BH$424,'База практик'!$G$6:$G$424,Расчеты!BE$1)</f>
        <v>0</v>
      </c>
      <c r="BF70" s="394">
        <f>SUMIFS('База практик'!$BH$6:$BH$424,'База практик'!$G$6:$G$424,Расчеты!BF$1)</f>
        <v>0</v>
      </c>
      <c r="BG70" s="394">
        <f>SUMIFS('База практик'!$BH$6:$BH$424,'База практик'!$G$6:$G$424,Расчеты!BG$1)</f>
        <v>4</v>
      </c>
      <c r="BH70" s="394">
        <f>SUMIFS('База практик'!$BH$6:$BH$424,'База практик'!$G$6:$G$424,Расчеты!BH$1)</f>
        <v>0</v>
      </c>
      <c r="BI70" s="394">
        <f>SUMIFS('База практик'!$BH$6:$BH$424,'База практик'!$G$6:$G$424,Расчеты!BI$1)</f>
        <v>0</v>
      </c>
      <c r="BJ70" s="394">
        <f>SUMIFS('База практик'!$BH$6:$BH$424,'База практик'!$G$6:$G$424,Расчеты!BJ$1)</f>
        <v>0</v>
      </c>
      <c r="BK70" s="394">
        <f>SUMIFS('База практик'!$BH$6:$BH$424,'База практик'!$G$6:$G$424,Расчеты!BK$1)</f>
        <v>0</v>
      </c>
      <c r="BL70" s="394">
        <f>SUMIFS('База практик'!$BH$6:$BH$424,'База практик'!$G$6:$G$424,Расчеты!BL$1)</f>
        <v>73</v>
      </c>
      <c r="BM70" s="394">
        <f>SUMIFS('База практик'!$BH$6:$BH$424,'База практик'!$G$6:$G$424,Расчеты!BM$1)</f>
        <v>1</v>
      </c>
      <c r="BN70" s="394">
        <f>SUMIFS('База практик'!$BH$6:$BH$424,'База практик'!$G$6:$G$424,Расчеты!BN$1)</f>
        <v>3</v>
      </c>
      <c r="BO70" s="394">
        <f>SUMIFS('База практик'!$BH$6:$BH$424,'База практик'!$G$6:$G$424,Расчеты!BO$1)</f>
        <v>0</v>
      </c>
      <c r="BP70" s="394">
        <f>SUMIFS('База практик'!$BH$6:$BH$424,'База практик'!$G$6:$G$424,Расчеты!BP$1)</f>
        <v>20</v>
      </c>
      <c r="BQ70" s="394">
        <f>SUMIFS('База практик'!$BH$6:$BH$424,'База практик'!$G$6:$G$424,Расчеты!BQ$1)</f>
        <v>1</v>
      </c>
      <c r="BR70" s="394">
        <f>SUMIFS('База практик'!$BH$6:$BH$424,'База практик'!$G$6:$G$424,Расчеты!BR$1)</f>
        <v>0</v>
      </c>
      <c r="BS70" s="394">
        <f>SUMIFS('База практик'!$BH$6:$BH$424,'База практик'!$G$6:$G$424,Расчеты!BS$1)</f>
        <v>12</v>
      </c>
      <c r="BT70" s="394">
        <f>SUMIFS('База практик'!$BH$6:$BH$424,'База практик'!$G$6:$G$424,Расчеты!BT$1)</f>
        <v>6</v>
      </c>
      <c r="BU70" s="394">
        <f>SUMIFS('База практик'!$BH$6:$BH$424,'База практик'!$G$6:$G$424,Расчеты!BU$1)</f>
        <v>8</v>
      </c>
      <c r="BV70" s="394">
        <f>SUMIFS('База практик'!$BH$6:$BH$424,'База практик'!$G$6:$G$424,Расчеты!BV$1)</f>
        <v>1</v>
      </c>
      <c r="BW70" s="394">
        <f>SUMIFS('База практик'!$BH$6:$BH$424,'База практик'!$G$6:$G$424,Расчеты!BW$1)</f>
        <v>4</v>
      </c>
      <c r="BX70" s="394">
        <f>SUMIFS('База практик'!$BH$6:$BH$424,'База практик'!$G$6:$G$424,Расчеты!BX$1)</f>
        <v>49</v>
      </c>
      <c r="BY70" s="394">
        <f>SUMIFS('База практик'!$BH$6:$BH$424,'База практик'!$G$6:$G$424,Расчеты!BY$1)</f>
        <v>0</v>
      </c>
      <c r="BZ70" s="394">
        <f>SUMIFS('База практик'!$BH$6:$BH$424,'База практик'!$G$6:$G$424,Расчеты!BZ$1)</f>
        <v>74</v>
      </c>
      <c r="CA70" s="394">
        <f>SUMIFS('База практик'!$BH$6:$BH$424,'База практик'!$G$6:$G$424,Расчеты!CA$1)</f>
        <v>72</v>
      </c>
      <c r="CB70" s="394">
        <f>SUMIFS('База практик'!$BH$6:$BH$424,'База практик'!$G$6:$G$424,Расчеты!CB$1)</f>
        <v>2</v>
      </c>
      <c r="CC70" s="394">
        <f>SUMIFS('База практик'!$BH$6:$BH$424,'База практик'!$G$6:$G$424,Расчеты!CC$1)</f>
        <v>0</v>
      </c>
      <c r="CD70" s="394">
        <f>SUMIFS('База практик'!$BH$6:$BH$424,'База практик'!$G$6:$G$424,Расчеты!CD$1)</f>
        <v>0</v>
      </c>
      <c r="CE70" s="394">
        <f>SUMIFS('База практик'!$BH$6:$BH$424,'База практик'!$G$6:$G$424,Расчеты!CE$1)</f>
        <v>0</v>
      </c>
      <c r="CF70" s="394">
        <f>SUMIFS('База практик'!$BH$6:$BH$424,'База практик'!$G$6:$G$424,Расчеты!CF$1)</f>
        <v>0</v>
      </c>
      <c r="CG70" s="394">
        <f>SUMIFS('База практик'!$BH$6:$BH$424,'База практик'!$G$6:$G$424,Расчеты!CG$1)</f>
        <v>0</v>
      </c>
      <c r="CH70" s="394">
        <f>SUMIFS('База практик'!$BH$6:$BH$424,'База практик'!$G$6:$G$424,Расчеты!CH$1)</f>
        <v>124</v>
      </c>
      <c r="CI70" s="394">
        <f>SUMIFS('База практик'!$BH$6:$BH$424,'База практик'!$G$6:$G$424,Расчеты!CI$1)</f>
        <v>648</v>
      </c>
      <c r="CJ70" s="394">
        <f>SUMIFS('База практик'!$BH$6:$BH$424,'База практик'!$G$6:$G$424,Расчеты!CJ$1)</f>
        <v>49</v>
      </c>
      <c r="CK70" s="394">
        <f>SUMIFS('База практик'!$BH$6:$BH$424,'База практик'!$G$6:$G$424,Расчеты!CK$1)</f>
        <v>7</v>
      </c>
      <c r="CL70" s="394">
        <f>SUMIFS('База практик'!$BH$6:$BH$424,'База практик'!$G$6:$G$424,Расчеты!CL$1)</f>
        <v>16</v>
      </c>
      <c r="CM70" s="394">
        <f>SUMIFS('База практик'!$BH$6:$BH$424,'База практик'!$G$6:$G$424,Расчеты!CM$1)</f>
        <v>7</v>
      </c>
      <c r="CN70" s="394">
        <f>SUMIFS('База практик'!$BH$6:$BH$424,'База практик'!$G$6:$G$424,Расчеты!CN$1)</f>
        <v>0</v>
      </c>
      <c r="CO70" s="394">
        <f>SUMIFS('База практик'!$BH$6:$BH$424,'База практик'!$G$6:$G$424,Расчеты!CO$1)</f>
        <v>13</v>
      </c>
      <c r="CP70" s="394">
        <f>SUMIFS('База практик'!$BH$6:$BH$424,'База практик'!$G$6:$G$424,Расчеты!CP$1)</f>
        <v>17</v>
      </c>
      <c r="CQ70" s="394">
        <f>SUMIFS('База практик'!$BH$6:$BH$424,'База практик'!$G$6:$G$424,Расчеты!CQ$1)</f>
        <v>9</v>
      </c>
      <c r="CR70" s="394">
        <f>SUMIFS('База практик'!$BH$6:$BH$424,'База практик'!$G$6:$G$424,Расчеты!CR$1)</f>
        <v>0</v>
      </c>
      <c r="CS70" s="394">
        <f>SUMIFS('База практик'!$BH$6:$BH$424,'База практик'!$G$6:$G$424,Расчеты!CS$1)</f>
        <v>2</v>
      </c>
      <c r="CT70" s="394">
        <f>SUMIFS('База практик'!$BH$6:$BH$424,'База практик'!$G$6:$G$424,Расчеты!CT$1)</f>
        <v>12</v>
      </c>
      <c r="CU70" s="394">
        <f>SUMIFS('База практик'!$BH$6:$BH$424,'База практик'!$G$6:$G$424,Расчеты!CU$1)</f>
        <v>1</v>
      </c>
      <c r="CV70" s="394">
        <f>SUMIFS('База практик'!$BH$6:$BH$424,'База практик'!$G$6:$G$424,Расчеты!CV$1)</f>
        <v>140</v>
      </c>
      <c r="CW70" s="394">
        <f>SUMIFS('База практик'!$BH$6:$BH$424,'База практик'!$G$6:$G$424,Расчеты!CW$1)</f>
        <v>0</v>
      </c>
      <c r="CX70" s="394">
        <f>SUMIFS('База практик'!$BH$6:$BH$424,'База практик'!$G$6:$G$424,Расчеты!CX$1)</f>
        <v>1</v>
      </c>
      <c r="CY70" s="394">
        <f>SUMIFS('База практик'!$BH$6:$BH$424,'База практик'!$G$6:$G$424,Расчеты!CY$1)</f>
        <v>4</v>
      </c>
    </row>
    <row r="71" spans="1:103" ht="15" x14ac:dyDescent="0.15">
      <c r="A71" s="21"/>
      <c r="B71" s="21"/>
      <c r="C71" s="1239"/>
      <c r="D71" s="1226"/>
      <c r="E71" s="1229" t="s">
        <v>8441</v>
      </c>
      <c r="F71" s="1229">
        <v>53</v>
      </c>
      <c r="G71" s="1234" t="s">
        <v>8571</v>
      </c>
      <c r="H71" s="1251"/>
      <c r="I71" s="1235" t="s">
        <v>215</v>
      </c>
      <c r="J71" s="1236"/>
      <c r="K71" s="1229"/>
      <c r="L71" s="1229"/>
      <c r="M71" s="1229" t="s">
        <v>457</v>
      </c>
      <c r="N71" s="1229">
        <v>9.7478359051561908E-2</v>
      </c>
      <c r="O71" s="1229">
        <v>8.5105254785513548E-2</v>
      </c>
      <c r="P71" s="1241">
        <v>7.1013231994872028E-2</v>
      </c>
      <c r="Q71" s="394"/>
      <c r="R71" s="1135">
        <f>R70/R112</f>
        <v>7.2679810400494607E-2</v>
      </c>
      <c r="S71" s="1135">
        <f t="shared" ref="S71:CD71" si="23">S70/S112</f>
        <v>0</v>
      </c>
      <c r="T71" s="1135">
        <f t="shared" si="23"/>
        <v>0</v>
      </c>
      <c r="U71" s="1135">
        <f t="shared" si="23"/>
        <v>6.1269146608315096E-2</v>
      </c>
      <c r="V71" s="1135">
        <f t="shared" si="23"/>
        <v>1.8050541516245487E-2</v>
      </c>
      <c r="W71" s="1135">
        <f t="shared" si="23"/>
        <v>3.825136612021858E-2</v>
      </c>
      <c r="X71" s="1135">
        <f t="shared" si="23"/>
        <v>0</v>
      </c>
      <c r="Y71" s="1135">
        <f t="shared" si="23"/>
        <v>3.6989795918367346E-2</v>
      </c>
      <c r="Z71" s="1135">
        <f t="shared" si="23"/>
        <v>1.7973856209150325E-2</v>
      </c>
      <c r="AA71" s="1135">
        <f t="shared" si="23"/>
        <v>0</v>
      </c>
      <c r="AB71" s="1135">
        <f t="shared" si="23"/>
        <v>2.3719165085388995E-2</v>
      </c>
      <c r="AC71" s="1135">
        <f t="shared" si="23"/>
        <v>2.736318407960199E-2</v>
      </c>
      <c r="AD71" s="1135">
        <f t="shared" si="23"/>
        <v>1.9933554817275746E-2</v>
      </c>
      <c r="AE71" s="1135">
        <f t="shared" si="23"/>
        <v>0.10947930574098798</v>
      </c>
      <c r="AF71" s="1135">
        <f t="shared" si="23"/>
        <v>7.1521456436931086E-2</v>
      </c>
      <c r="AG71" s="1135" t="e">
        <f t="shared" si="23"/>
        <v>#DIV/0!</v>
      </c>
      <c r="AH71" s="1135" t="e">
        <f t="shared" si="23"/>
        <v>#DIV/0!</v>
      </c>
      <c r="AI71" s="1135">
        <f t="shared" si="23"/>
        <v>3.4782608695652174E-2</v>
      </c>
      <c r="AJ71" s="1135">
        <f t="shared" si="23"/>
        <v>0</v>
      </c>
      <c r="AK71" s="1135" t="e">
        <f t="shared" si="23"/>
        <v>#DIV/0!</v>
      </c>
      <c r="AL71" s="1135">
        <f t="shared" si="23"/>
        <v>7.0543374642516685E-2</v>
      </c>
      <c r="AM71" s="1135" t="e">
        <f t="shared" si="23"/>
        <v>#DIV/0!</v>
      </c>
      <c r="AN71" s="1135">
        <f t="shared" si="23"/>
        <v>0.20472440944881889</v>
      </c>
      <c r="AO71" s="1135">
        <f t="shared" si="23"/>
        <v>0.10256410256410256</v>
      </c>
      <c r="AP71" s="1135">
        <f t="shared" si="23"/>
        <v>3.3472803347280332E-2</v>
      </c>
      <c r="AQ71" s="1135" t="e">
        <f t="shared" si="23"/>
        <v>#DIV/0!</v>
      </c>
      <c r="AR71" s="1135" t="e">
        <f t="shared" si="23"/>
        <v>#DIV/0!</v>
      </c>
      <c r="AS71" s="1135">
        <f t="shared" si="23"/>
        <v>4.3604651162790699E-2</v>
      </c>
      <c r="AT71" s="1135">
        <f t="shared" si="23"/>
        <v>0</v>
      </c>
      <c r="AU71" s="1135">
        <f t="shared" si="23"/>
        <v>0.10820895522388059</v>
      </c>
      <c r="AV71" s="1135">
        <f t="shared" si="23"/>
        <v>6.5298507462686561E-2</v>
      </c>
      <c r="AW71" s="1135">
        <f t="shared" si="23"/>
        <v>0.11891891891891893</v>
      </c>
      <c r="AX71" s="1135">
        <f t="shared" si="23"/>
        <v>3.1152647975077882E-2</v>
      </c>
      <c r="AY71" s="1135">
        <f t="shared" si="23"/>
        <v>6.25E-2</v>
      </c>
      <c r="AZ71" s="1135">
        <f t="shared" si="23"/>
        <v>0</v>
      </c>
      <c r="BA71" s="1135">
        <f t="shared" si="23"/>
        <v>0.11016949152542373</v>
      </c>
      <c r="BB71" s="1135">
        <f t="shared" si="23"/>
        <v>0</v>
      </c>
      <c r="BC71" s="1135">
        <f t="shared" si="23"/>
        <v>1.6728624535315983E-2</v>
      </c>
      <c r="BD71" s="1135">
        <f t="shared" si="23"/>
        <v>0</v>
      </c>
      <c r="BE71" s="1135">
        <f t="shared" si="23"/>
        <v>0</v>
      </c>
      <c r="BF71" s="1135">
        <f t="shared" si="23"/>
        <v>0</v>
      </c>
      <c r="BG71" s="1135">
        <f t="shared" si="23"/>
        <v>7.2727272727272724E-2</v>
      </c>
      <c r="BH71" s="1135" t="e">
        <f t="shared" si="23"/>
        <v>#DIV/0!</v>
      </c>
      <c r="BI71" s="1135">
        <f t="shared" si="23"/>
        <v>0</v>
      </c>
      <c r="BJ71" s="1135" t="e">
        <f t="shared" si="23"/>
        <v>#DIV/0!</v>
      </c>
      <c r="BK71" s="1135">
        <f t="shared" si="23"/>
        <v>0</v>
      </c>
      <c r="BL71" s="1135">
        <f t="shared" si="23"/>
        <v>0.10369318181818182</v>
      </c>
      <c r="BM71" s="1135">
        <f t="shared" si="23"/>
        <v>1.6155088852988692E-3</v>
      </c>
      <c r="BN71" s="1135">
        <f t="shared" si="23"/>
        <v>1.3333333333333334E-2</v>
      </c>
      <c r="BO71" s="1135">
        <f t="shared" si="23"/>
        <v>0</v>
      </c>
      <c r="BP71" s="1135">
        <f t="shared" si="23"/>
        <v>8.3682008368200833E-2</v>
      </c>
      <c r="BQ71" s="1135">
        <f t="shared" si="23"/>
        <v>4.7169811320754715E-3</v>
      </c>
      <c r="BR71" s="1135">
        <f t="shared" si="23"/>
        <v>0</v>
      </c>
      <c r="BS71" s="1135">
        <f t="shared" si="23"/>
        <v>4.3795620437956206E-2</v>
      </c>
      <c r="BT71" s="1135">
        <f t="shared" si="23"/>
        <v>6.1224489795918366E-2</v>
      </c>
      <c r="BU71" s="1135">
        <f t="shared" si="23"/>
        <v>4.7619047619047616E-2</v>
      </c>
      <c r="BV71" s="1135">
        <f t="shared" si="23"/>
        <v>4.9504950495049506E-3</v>
      </c>
      <c r="BW71" s="1135">
        <f t="shared" si="23"/>
        <v>2.197802197802198E-2</v>
      </c>
      <c r="BX71" s="1135">
        <f t="shared" si="23"/>
        <v>9.3690248565965584E-2</v>
      </c>
      <c r="BY71" s="1135">
        <f t="shared" si="23"/>
        <v>0</v>
      </c>
      <c r="BZ71" s="1135">
        <f t="shared" si="23"/>
        <v>0.19321148825065274</v>
      </c>
      <c r="CA71" s="1135">
        <f t="shared" si="23"/>
        <v>0.15286624203821655</v>
      </c>
      <c r="CB71" s="1135">
        <f t="shared" si="23"/>
        <v>9.9502487562189053E-3</v>
      </c>
      <c r="CC71" s="1135">
        <f t="shared" si="23"/>
        <v>0</v>
      </c>
      <c r="CD71" s="1135">
        <f t="shared" si="23"/>
        <v>0</v>
      </c>
      <c r="CE71" s="1135" t="e">
        <f t="shared" ref="CE71:CY71" si="24">CE70/CE112</f>
        <v>#DIV/0!</v>
      </c>
      <c r="CF71" s="1135">
        <f t="shared" si="24"/>
        <v>0</v>
      </c>
      <c r="CG71" s="1135">
        <f t="shared" si="24"/>
        <v>0</v>
      </c>
      <c r="CH71" s="1135">
        <f t="shared" si="24"/>
        <v>0.15327564894932014</v>
      </c>
      <c r="CI71" s="1135">
        <f t="shared" si="24"/>
        <v>0.14019904803115535</v>
      </c>
      <c r="CJ71" s="1135">
        <f t="shared" si="24"/>
        <v>0.15960912052117263</v>
      </c>
      <c r="CK71" s="1135">
        <f t="shared" si="24"/>
        <v>0.11666666666666667</v>
      </c>
      <c r="CL71" s="1135">
        <f t="shared" si="24"/>
        <v>4.8484848484848485E-2</v>
      </c>
      <c r="CM71" s="1135">
        <f t="shared" si="24"/>
        <v>0.46666666666666667</v>
      </c>
      <c r="CN71" s="1135">
        <f t="shared" si="24"/>
        <v>0</v>
      </c>
      <c r="CO71" s="1135">
        <f t="shared" si="24"/>
        <v>2.5390625E-2</v>
      </c>
      <c r="CP71" s="1135">
        <f t="shared" si="24"/>
        <v>3.046594982078853E-2</v>
      </c>
      <c r="CQ71" s="1135">
        <f t="shared" si="24"/>
        <v>2.2332506203473945E-2</v>
      </c>
      <c r="CR71" s="1135" t="e">
        <f t="shared" si="24"/>
        <v>#DIV/0!</v>
      </c>
      <c r="CS71" s="1135">
        <f t="shared" si="24"/>
        <v>9.8039215686274508E-3</v>
      </c>
      <c r="CT71" s="1135">
        <f t="shared" si="24"/>
        <v>2.5000000000000001E-2</v>
      </c>
      <c r="CU71" s="1135">
        <f t="shared" si="24"/>
        <v>0.16666666666666666</v>
      </c>
      <c r="CV71" s="1135">
        <f t="shared" si="24"/>
        <v>0.14492753623188406</v>
      </c>
      <c r="CW71" s="1135">
        <f t="shared" si="24"/>
        <v>0</v>
      </c>
      <c r="CX71" s="1135">
        <f t="shared" si="24"/>
        <v>3.7174721189591076E-3</v>
      </c>
      <c r="CY71" s="1135">
        <f t="shared" si="24"/>
        <v>7.4906367041198503E-3</v>
      </c>
    </row>
    <row r="72" spans="1:103" ht="15" x14ac:dyDescent="0.15">
      <c r="A72" s="21"/>
      <c r="B72" s="21"/>
      <c r="C72" s="1239"/>
      <c r="D72" s="1226"/>
      <c r="E72" s="1229" t="s">
        <v>8441</v>
      </c>
      <c r="F72" s="1229">
        <v>54</v>
      </c>
      <c r="G72" s="1234" t="s">
        <v>8572</v>
      </c>
      <c r="H72" s="1251" t="s">
        <v>8573</v>
      </c>
      <c r="I72" s="1235" t="s">
        <v>8570</v>
      </c>
      <c r="J72" s="1236"/>
      <c r="K72" s="1229"/>
      <c r="L72" s="1229"/>
      <c r="M72" s="1229"/>
      <c r="N72" s="1229">
        <v>2079</v>
      </c>
      <c r="O72" s="1229">
        <v>2853</v>
      </c>
      <c r="P72" s="1238">
        <v>3288</v>
      </c>
      <c r="Q72" s="394">
        <v>2790</v>
      </c>
      <c r="R72" s="394">
        <f t="shared" ref="R72:R110" si="25">SUM(S72:CY72)</f>
        <v>4803</v>
      </c>
      <c r="S72" s="394">
        <f>SUMIFS('База практик'!$BI$6:$BI$424,'База практик'!$G$6:$G$424,Расчеты!S$1)</f>
        <v>6</v>
      </c>
      <c r="T72" s="394">
        <f>SUMIFS('База практик'!$BI$6:$BI$424,'База практик'!$G$6:$G$424,Расчеты!T$1)</f>
        <v>0</v>
      </c>
      <c r="U72" s="394">
        <f>SUMIFS('База практик'!$BI$6:$BI$424,'База практик'!$G$6:$G$424,Расчеты!U$1)</f>
        <v>64</v>
      </c>
      <c r="V72" s="394">
        <f>SUMIFS('База практик'!$BI$6:$BI$424,'База практик'!$G$6:$G$424,Расчеты!V$1)</f>
        <v>0</v>
      </c>
      <c r="W72" s="394">
        <f>SUMIFS('База практик'!$BI$6:$BI$424,'База практик'!$G$6:$G$424,Расчеты!W$1)</f>
        <v>14</v>
      </c>
      <c r="X72" s="394">
        <f>SUMIFS('База практик'!$BI$6:$BI$424,'База практик'!$G$6:$G$424,Расчеты!X$1)</f>
        <v>0</v>
      </c>
      <c r="Y72" s="394">
        <f>SUMIFS('База практик'!$BI$6:$BI$424,'База практик'!$G$6:$G$424,Расчеты!Y$1)</f>
        <v>160</v>
      </c>
      <c r="Z72" s="394">
        <f>SUMIFS('База практик'!$BI$6:$BI$424,'База практик'!$G$6:$G$424,Расчеты!Z$1)</f>
        <v>78</v>
      </c>
      <c r="AA72" s="394">
        <f>SUMIFS('База практик'!$BI$6:$BI$424,'База практик'!$G$6:$G$424,Расчеты!AA$1)</f>
        <v>0</v>
      </c>
      <c r="AB72" s="394">
        <f>SUMIFS('База практик'!$BI$6:$BI$424,'База практик'!$G$6:$G$424,Расчеты!AB$1)</f>
        <v>9</v>
      </c>
      <c r="AC72" s="394">
        <f>SUMIFS('База практик'!$BI$6:$BI$424,'База практик'!$G$6:$G$424,Расчеты!AC$1)</f>
        <v>51</v>
      </c>
      <c r="AD72" s="394">
        <f>SUMIFS('База практик'!$BI$6:$BI$424,'База практик'!$G$6:$G$424,Расчеты!AD$1)</f>
        <v>28</v>
      </c>
      <c r="AE72" s="394">
        <f>SUMIFS('База практик'!$BI$6:$BI$424,'База практик'!$G$6:$G$424,Расчеты!AE$1)</f>
        <v>0</v>
      </c>
      <c r="AF72" s="394">
        <f>SUMIFS('База практик'!$BI$6:$BI$424,'База практик'!$G$6:$G$424,Расчеты!AF$1)</f>
        <v>83</v>
      </c>
      <c r="AG72" s="394">
        <f>SUMIFS('База практик'!$BI$6:$BI$424,'База практик'!$G$6:$G$424,Расчеты!AG$1)</f>
        <v>0</v>
      </c>
      <c r="AH72" s="394">
        <f>SUMIFS('База практик'!$BI$6:$BI$424,'База практик'!$G$6:$G$424,Расчеты!AH$1)</f>
        <v>0</v>
      </c>
      <c r="AI72" s="394">
        <f>SUMIFS('База практик'!$BI$6:$BI$424,'База практик'!$G$6:$G$424,Расчеты!AI$1)</f>
        <v>1</v>
      </c>
      <c r="AJ72" s="394">
        <f>SUMIFS('База практик'!$BI$6:$BI$424,'База практик'!$G$6:$G$424,Расчеты!AJ$1)</f>
        <v>0</v>
      </c>
      <c r="AK72" s="394">
        <f>SUMIFS('База практик'!$BI$6:$BI$424,'База практик'!$G$6:$G$424,Расчеты!AK$1)</f>
        <v>0</v>
      </c>
      <c r="AL72" s="394">
        <f>SUMIFS('База практик'!$BI$6:$BI$424,'База практик'!$G$6:$G$424,Расчеты!AL$1)</f>
        <v>63</v>
      </c>
      <c r="AM72" s="394">
        <f>SUMIFS('База практик'!$BI$6:$BI$424,'База практик'!$G$6:$G$424,Расчеты!AM$1)</f>
        <v>0</v>
      </c>
      <c r="AN72" s="394">
        <f>SUMIFS('База практик'!$BI$6:$BI$424,'База практик'!$G$6:$G$424,Расчеты!AN$1)</f>
        <v>66</v>
      </c>
      <c r="AO72" s="394">
        <f>SUMIFS('База практик'!$BI$6:$BI$424,'База практик'!$G$6:$G$424,Расчеты!AO$1)</f>
        <v>2</v>
      </c>
      <c r="AP72" s="394">
        <f>SUMIFS('База практик'!$BI$6:$BI$424,'База практик'!$G$6:$G$424,Расчеты!AP$1)</f>
        <v>9</v>
      </c>
      <c r="AQ72" s="394">
        <f>SUMIFS('База практик'!$BI$6:$BI$424,'База практик'!$G$6:$G$424,Расчеты!AQ$1)</f>
        <v>0</v>
      </c>
      <c r="AR72" s="394">
        <f>SUMIFS('База практик'!$BI$6:$BI$424,'База практик'!$G$6:$G$424,Расчеты!AR$1)</f>
        <v>0</v>
      </c>
      <c r="AS72" s="394">
        <f>SUMIFS('База практик'!$BI$6:$BI$424,'База практик'!$G$6:$G$424,Расчеты!AS$1)</f>
        <v>47</v>
      </c>
      <c r="AT72" s="394">
        <f>SUMIFS('База практик'!$BI$6:$BI$424,'База практик'!$G$6:$G$424,Расчеты!AT$1)</f>
        <v>3</v>
      </c>
      <c r="AU72" s="394">
        <f>SUMIFS('База практик'!$BI$6:$BI$424,'База практик'!$G$6:$G$424,Расчеты!AU$1)</f>
        <v>86</v>
      </c>
      <c r="AV72" s="394">
        <f>SUMIFS('База практик'!$BI$6:$BI$424,'База практик'!$G$6:$G$424,Расчеты!AV$1)</f>
        <v>52</v>
      </c>
      <c r="AW72" s="394">
        <f>SUMIFS('База практик'!$BI$6:$BI$424,'База практик'!$G$6:$G$424,Расчеты!AW$1)</f>
        <v>57</v>
      </c>
      <c r="AX72" s="394">
        <f>SUMIFS('База практик'!$BI$6:$BI$424,'База практик'!$G$6:$G$424,Расчеты!AX$1)</f>
        <v>173</v>
      </c>
      <c r="AY72" s="394">
        <f>SUMIFS('База практик'!$BI$6:$BI$424,'База практик'!$G$6:$G$424,Расчеты!AY$1)</f>
        <v>0</v>
      </c>
      <c r="AZ72" s="394">
        <f>SUMIFS('База практик'!$BI$6:$BI$424,'База практик'!$G$6:$G$424,Расчеты!AZ$1)</f>
        <v>0</v>
      </c>
      <c r="BA72" s="394">
        <f>SUMIFS('База практик'!$BI$6:$BI$424,'База практик'!$G$6:$G$424,Расчеты!BA$1)</f>
        <v>39</v>
      </c>
      <c r="BB72" s="394">
        <f>SUMIFS('База практик'!$BI$6:$BI$424,'База практик'!$G$6:$G$424,Расчеты!BB$1)</f>
        <v>2</v>
      </c>
      <c r="BC72" s="394">
        <f>SUMIFS('База практик'!$BI$6:$BI$424,'База практик'!$G$6:$G$424,Расчеты!BC$1)</f>
        <v>161</v>
      </c>
      <c r="BD72" s="394">
        <f>SUMIFS('База практик'!$BI$6:$BI$424,'База практик'!$G$6:$G$424,Расчеты!BD$1)</f>
        <v>0</v>
      </c>
      <c r="BE72" s="394">
        <f>SUMIFS('База практик'!$BI$6:$BI$424,'База практик'!$G$6:$G$424,Расчеты!BE$1)</f>
        <v>0</v>
      </c>
      <c r="BF72" s="394">
        <f>SUMIFS('База практик'!$BI$6:$BI$424,'База практик'!$G$6:$G$424,Расчеты!BF$1)</f>
        <v>14</v>
      </c>
      <c r="BG72" s="394">
        <f>SUMIFS('База практик'!$BI$6:$BI$424,'База практик'!$G$6:$G$424,Расчеты!BG$1)</f>
        <v>0</v>
      </c>
      <c r="BH72" s="394">
        <f>SUMIFS('База практик'!$BI$6:$BI$424,'База практик'!$G$6:$G$424,Расчеты!BH$1)</f>
        <v>0</v>
      </c>
      <c r="BI72" s="394">
        <f>SUMIFS('База практик'!$BI$6:$BI$424,'База практик'!$G$6:$G$424,Расчеты!BI$1)</f>
        <v>38</v>
      </c>
      <c r="BJ72" s="394">
        <f>SUMIFS('База практик'!$BI$6:$BI$424,'База практик'!$G$6:$G$424,Расчеты!BJ$1)</f>
        <v>0</v>
      </c>
      <c r="BK72" s="394">
        <f>SUMIFS('База практик'!$BI$6:$BI$424,'База практик'!$G$6:$G$424,Расчеты!BK$1)</f>
        <v>6</v>
      </c>
      <c r="BL72" s="394">
        <f>SUMIFS('База практик'!$BI$6:$BI$424,'База практик'!$G$6:$G$424,Расчеты!BL$1)</f>
        <v>374</v>
      </c>
      <c r="BM72" s="394">
        <f>SUMIFS('База практик'!$BI$6:$BI$424,'База практик'!$G$6:$G$424,Расчеты!BM$1)</f>
        <v>372</v>
      </c>
      <c r="BN72" s="394">
        <f>SUMIFS('База практик'!$BI$6:$BI$424,'База практик'!$G$6:$G$424,Расчеты!BN$1)</f>
        <v>17</v>
      </c>
      <c r="BO72" s="394">
        <f>SUMIFS('База практик'!$BI$6:$BI$424,'База практик'!$G$6:$G$424,Расчеты!BO$1)</f>
        <v>0</v>
      </c>
      <c r="BP72" s="394">
        <f>SUMIFS('База практик'!$BI$6:$BI$424,'База практик'!$G$6:$G$424,Расчеты!BP$1)</f>
        <v>54</v>
      </c>
      <c r="BQ72" s="394">
        <f>SUMIFS('База практик'!$BI$6:$BI$424,'База практик'!$G$6:$G$424,Расчеты!BQ$1)</f>
        <v>2</v>
      </c>
      <c r="BR72" s="394">
        <f>SUMIFS('База практик'!$BI$6:$BI$424,'База практик'!$G$6:$G$424,Расчеты!BR$1)</f>
        <v>4</v>
      </c>
      <c r="BS72" s="394">
        <f>SUMIFS('База практик'!$BI$6:$BI$424,'База практик'!$G$6:$G$424,Расчеты!BS$1)</f>
        <v>14</v>
      </c>
      <c r="BT72" s="394">
        <f>SUMIFS('База практик'!$BI$6:$BI$424,'База практик'!$G$6:$G$424,Расчеты!BT$1)</f>
        <v>10</v>
      </c>
      <c r="BU72" s="394">
        <f>SUMIFS('База практик'!$BI$6:$BI$424,'База практик'!$G$6:$G$424,Расчеты!BU$1)</f>
        <v>12</v>
      </c>
      <c r="BV72" s="394">
        <f>SUMIFS('База практик'!$BI$6:$BI$424,'База практик'!$G$6:$G$424,Расчеты!BV$1)</f>
        <v>9</v>
      </c>
      <c r="BW72" s="394">
        <f>SUMIFS('База практик'!$BI$6:$BI$424,'База практик'!$G$6:$G$424,Расчеты!BW$1)</f>
        <v>19</v>
      </c>
      <c r="BX72" s="394">
        <f>SUMIFS('База практик'!$BI$6:$BI$424,'База практик'!$G$6:$G$424,Расчеты!BX$1)</f>
        <v>51</v>
      </c>
      <c r="BY72" s="394">
        <f>SUMIFS('База практик'!$BI$6:$BI$424,'База практик'!$G$6:$G$424,Расчеты!BY$1)</f>
        <v>4</v>
      </c>
      <c r="BZ72" s="394">
        <f>SUMIFS('База практик'!$BI$6:$BI$424,'База практик'!$G$6:$G$424,Расчеты!BZ$1)</f>
        <v>0</v>
      </c>
      <c r="CA72" s="394">
        <f>SUMIFS('База практик'!$BI$6:$BI$424,'База практик'!$G$6:$G$424,Расчеты!CA$1)</f>
        <v>52</v>
      </c>
      <c r="CB72" s="394">
        <f>SUMIFS('База практик'!$BI$6:$BI$424,'База практик'!$G$6:$G$424,Расчеты!CB$1)</f>
        <v>14</v>
      </c>
      <c r="CC72" s="394">
        <f>SUMIFS('База практик'!$BI$6:$BI$424,'База практик'!$G$6:$G$424,Расчеты!CC$1)</f>
        <v>0</v>
      </c>
      <c r="CD72" s="394">
        <f>SUMIFS('База практик'!$BI$6:$BI$424,'База практик'!$G$6:$G$424,Расчеты!CD$1)</f>
        <v>12</v>
      </c>
      <c r="CE72" s="394">
        <f>SUMIFS('База практик'!$BI$6:$BI$424,'База практик'!$G$6:$G$424,Расчеты!CE$1)</f>
        <v>0</v>
      </c>
      <c r="CF72" s="394">
        <f>SUMIFS('База практик'!$BI$6:$BI$424,'База практик'!$G$6:$G$424,Расчеты!CF$1)</f>
        <v>0</v>
      </c>
      <c r="CG72" s="394">
        <f>SUMIFS('База практик'!$BI$6:$BI$424,'База практик'!$G$6:$G$424,Расчеты!CG$1)</f>
        <v>47</v>
      </c>
      <c r="CH72" s="394">
        <f>SUMIFS('База практик'!$BI$6:$BI$424,'База практик'!$G$6:$G$424,Расчеты!CH$1)</f>
        <v>165</v>
      </c>
      <c r="CI72" s="394">
        <f>SUMIFS('База практик'!$BI$6:$BI$424,'База практик'!$G$6:$G$424,Расчеты!CI$1)</f>
        <v>1495</v>
      </c>
      <c r="CJ72" s="394">
        <f>SUMIFS('База практик'!$BI$6:$BI$424,'База практик'!$G$6:$G$424,Расчеты!CJ$1)</f>
        <v>46</v>
      </c>
      <c r="CK72" s="394">
        <f>SUMIFS('База практик'!$BI$6:$BI$424,'База практик'!$G$6:$G$424,Расчеты!CK$1)</f>
        <v>7</v>
      </c>
      <c r="CL72" s="394">
        <f>SUMIFS('База практик'!$BI$6:$BI$424,'База практик'!$G$6:$G$424,Расчеты!CL$1)</f>
        <v>77</v>
      </c>
      <c r="CM72" s="394">
        <f>SUMIFS('База практик'!$BI$6:$BI$424,'База практик'!$G$6:$G$424,Расчеты!CM$1)</f>
        <v>0</v>
      </c>
      <c r="CN72" s="394">
        <f>SUMIFS('База практик'!$BI$6:$BI$424,'База практик'!$G$6:$G$424,Расчеты!CN$1)</f>
        <v>3</v>
      </c>
      <c r="CO72" s="394">
        <f>SUMIFS('База практик'!$BI$6:$BI$424,'База практик'!$G$6:$G$424,Расчеты!CO$1)</f>
        <v>128</v>
      </c>
      <c r="CP72" s="394">
        <f>SUMIFS('База практик'!$BI$6:$BI$424,'База практик'!$G$6:$G$424,Расчеты!CP$1)</f>
        <v>9</v>
      </c>
      <c r="CQ72" s="394">
        <f>SUMIFS('База практик'!$BI$6:$BI$424,'База практик'!$G$6:$G$424,Расчеты!CQ$1)</f>
        <v>16</v>
      </c>
      <c r="CR72" s="394">
        <f>SUMIFS('База практик'!$BI$6:$BI$424,'База практик'!$G$6:$G$424,Расчеты!CR$1)</f>
        <v>0</v>
      </c>
      <c r="CS72" s="394">
        <f>SUMIFS('База практик'!$BI$6:$BI$424,'База практик'!$G$6:$G$424,Расчеты!CS$1)</f>
        <v>15</v>
      </c>
      <c r="CT72" s="394">
        <f>SUMIFS('База практик'!$BI$6:$BI$424,'База практик'!$G$6:$G$424,Расчеты!CT$1)</f>
        <v>105</v>
      </c>
      <c r="CU72" s="394">
        <f>SUMIFS('База практик'!$BI$6:$BI$424,'База практик'!$G$6:$G$424,Расчеты!CU$1)</f>
        <v>2</v>
      </c>
      <c r="CV72" s="394">
        <f>SUMIFS('База практик'!$BI$6:$BI$424,'База практик'!$G$6:$G$424,Расчеты!CV$1)</f>
        <v>329</v>
      </c>
      <c r="CW72" s="394">
        <f>SUMIFS('База практик'!$BI$6:$BI$424,'База практик'!$G$6:$G$424,Расчеты!CW$1)</f>
        <v>2</v>
      </c>
      <c r="CX72" s="394">
        <f>SUMIFS('База практик'!$BI$6:$BI$424,'База практик'!$G$6:$G$424,Расчеты!CX$1)</f>
        <v>13</v>
      </c>
      <c r="CY72" s="394">
        <f>SUMIFS('База практик'!$BI$6:$BI$424,'База практик'!$G$6:$G$424,Расчеты!CY$1)</f>
        <v>12</v>
      </c>
    </row>
    <row r="73" spans="1:103" ht="15" x14ac:dyDescent="0.15">
      <c r="A73" s="21"/>
      <c r="B73" s="21"/>
      <c r="C73" s="1239"/>
      <c r="D73" s="1226"/>
      <c r="E73" s="1229" t="s">
        <v>8441</v>
      </c>
      <c r="F73" s="1229">
        <v>55</v>
      </c>
      <c r="G73" s="1234" t="s">
        <v>8574</v>
      </c>
      <c r="H73" s="1251"/>
      <c r="I73" s="1235" t="s">
        <v>215</v>
      </c>
      <c r="J73" s="1236"/>
      <c r="K73" s="1229"/>
      <c r="L73" s="1229"/>
      <c r="M73" s="1229" t="s">
        <v>457</v>
      </c>
      <c r="N73" s="1229">
        <v>0.13041023710952201</v>
      </c>
      <c r="O73" s="1229">
        <v>0.15128055570284746</v>
      </c>
      <c r="P73" s="1241">
        <v>0.1505425575752026</v>
      </c>
      <c r="Q73" s="394"/>
      <c r="R73" s="1135">
        <f>R72/R112</f>
        <v>0.16497217833344782</v>
      </c>
      <c r="S73" s="1135">
        <f t="shared" ref="S73:CD73" si="26">S72/S112</f>
        <v>0.5</v>
      </c>
      <c r="T73" s="1135">
        <f t="shared" si="26"/>
        <v>0</v>
      </c>
      <c r="U73" s="1135">
        <f t="shared" si="26"/>
        <v>0.14004376367614879</v>
      </c>
      <c r="V73" s="1135">
        <f t="shared" si="26"/>
        <v>0</v>
      </c>
      <c r="W73" s="1135">
        <f t="shared" si="26"/>
        <v>3.825136612021858E-2</v>
      </c>
      <c r="X73" s="1135">
        <f t="shared" si="26"/>
        <v>0</v>
      </c>
      <c r="Y73" s="1135">
        <f t="shared" si="26"/>
        <v>0.10204081632653061</v>
      </c>
      <c r="Z73" s="1135">
        <f t="shared" si="26"/>
        <v>0.12745098039215685</v>
      </c>
      <c r="AA73" s="1135">
        <f t="shared" si="26"/>
        <v>0</v>
      </c>
      <c r="AB73" s="1135">
        <f t="shared" si="26"/>
        <v>8.5388994307400382E-3</v>
      </c>
      <c r="AC73" s="1135">
        <f t="shared" si="26"/>
        <v>0.12686567164179105</v>
      </c>
      <c r="AD73" s="1135">
        <f t="shared" si="26"/>
        <v>9.3023255813953487E-2</v>
      </c>
      <c r="AE73" s="1135">
        <f t="shared" si="26"/>
        <v>0</v>
      </c>
      <c r="AF73" s="1135">
        <f t="shared" si="26"/>
        <v>0.10793237971391417</v>
      </c>
      <c r="AG73" s="1135" t="e">
        <f t="shared" si="26"/>
        <v>#DIV/0!</v>
      </c>
      <c r="AH73" s="1135" t="e">
        <f t="shared" si="26"/>
        <v>#DIV/0!</v>
      </c>
      <c r="AI73" s="1135">
        <f t="shared" si="26"/>
        <v>8.6956521739130436E-3</v>
      </c>
      <c r="AJ73" s="1135">
        <f t="shared" si="26"/>
        <v>0</v>
      </c>
      <c r="AK73" s="1135" t="e">
        <f t="shared" si="26"/>
        <v>#DIV/0!</v>
      </c>
      <c r="AL73" s="1135">
        <f t="shared" si="26"/>
        <v>6.0057197330791227E-2</v>
      </c>
      <c r="AM73" s="1135" t="e">
        <f t="shared" si="26"/>
        <v>#DIV/0!</v>
      </c>
      <c r="AN73" s="1135">
        <f t="shared" si="26"/>
        <v>0.17322834645669291</v>
      </c>
      <c r="AO73" s="1135">
        <f t="shared" si="26"/>
        <v>5.128205128205128E-2</v>
      </c>
      <c r="AP73" s="1135">
        <f t="shared" si="26"/>
        <v>3.7656903765690378E-2</v>
      </c>
      <c r="AQ73" s="1135" t="e">
        <f t="shared" si="26"/>
        <v>#DIV/0!</v>
      </c>
      <c r="AR73" s="1135" t="e">
        <f t="shared" si="26"/>
        <v>#DIV/0!</v>
      </c>
      <c r="AS73" s="1135">
        <f t="shared" si="26"/>
        <v>0.13662790697674418</v>
      </c>
      <c r="AT73" s="1135">
        <f t="shared" si="26"/>
        <v>2.2222222222222223E-2</v>
      </c>
      <c r="AU73" s="1135">
        <f t="shared" si="26"/>
        <v>0.32089552238805968</v>
      </c>
      <c r="AV73" s="1135">
        <f t="shared" si="26"/>
        <v>9.7014925373134331E-2</v>
      </c>
      <c r="AW73" s="1135">
        <f t="shared" si="26"/>
        <v>0.15405405405405406</v>
      </c>
      <c r="AX73" s="1135">
        <f t="shared" si="26"/>
        <v>0.26947040498442365</v>
      </c>
      <c r="AY73" s="1135">
        <f t="shared" si="26"/>
        <v>0</v>
      </c>
      <c r="AZ73" s="1135">
        <f t="shared" si="26"/>
        <v>0</v>
      </c>
      <c r="BA73" s="1135">
        <f t="shared" si="26"/>
        <v>0.1652542372881356</v>
      </c>
      <c r="BB73" s="1135">
        <f t="shared" si="26"/>
        <v>3.2258064516129031E-2</v>
      </c>
      <c r="BC73" s="1135">
        <f t="shared" si="26"/>
        <v>0.2992565055762082</v>
      </c>
      <c r="BD73" s="1135">
        <f t="shared" si="26"/>
        <v>0</v>
      </c>
      <c r="BE73" s="1135">
        <f t="shared" si="26"/>
        <v>0</v>
      </c>
      <c r="BF73" s="1135">
        <f t="shared" si="26"/>
        <v>0.16279069767441862</v>
      </c>
      <c r="BG73" s="1135">
        <f t="shared" si="26"/>
        <v>0</v>
      </c>
      <c r="BH73" s="1135" t="e">
        <f t="shared" si="26"/>
        <v>#DIV/0!</v>
      </c>
      <c r="BI73" s="1135">
        <f t="shared" si="26"/>
        <v>6.1290322580645158E-2</v>
      </c>
      <c r="BJ73" s="1135" t="e">
        <f t="shared" si="26"/>
        <v>#DIV/0!</v>
      </c>
      <c r="BK73" s="1135">
        <f t="shared" si="26"/>
        <v>0.16666666666666666</v>
      </c>
      <c r="BL73" s="1135">
        <f t="shared" si="26"/>
        <v>0.53125</v>
      </c>
      <c r="BM73" s="1135">
        <f t="shared" si="26"/>
        <v>0.60096930533117932</v>
      </c>
      <c r="BN73" s="1135">
        <f t="shared" si="26"/>
        <v>7.5555555555555556E-2</v>
      </c>
      <c r="BO73" s="1135">
        <f t="shared" si="26"/>
        <v>0</v>
      </c>
      <c r="BP73" s="1135">
        <f t="shared" si="26"/>
        <v>0.22594142259414227</v>
      </c>
      <c r="BQ73" s="1135">
        <f t="shared" si="26"/>
        <v>9.433962264150943E-3</v>
      </c>
      <c r="BR73" s="1135">
        <f t="shared" si="26"/>
        <v>0.11764705882352941</v>
      </c>
      <c r="BS73" s="1135">
        <f t="shared" si="26"/>
        <v>5.1094890510948905E-2</v>
      </c>
      <c r="BT73" s="1135">
        <f t="shared" si="26"/>
        <v>0.10204081632653061</v>
      </c>
      <c r="BU73" s="1135">
        <f t="shared" si="26"/>
        <v>7.1428571428571425E-2</v>
      </c>
      <c r="BV73" s="1135">
        <f t="shared" si="26"/>
        <v>4.4554455445544552E-2</v>
      </c>
      <c r="BW73" s="1135">
        <f t="shared" si="26"/>
        <v>0.1043956043956044</v>
      </c>
      <c r="BX73" s="1135">
        <f t="shared" si="26"/>
        <v>9.7514340344168254E-2</v>
      </c>
      <c r="BY73" s="1135">
        <f t="shared" si="26"/>
        <v>0.125</v>
      </c>
      <c r="BZ73" s="1135">
        <f t="shared" si="26"/>
        <v>0</v>
      </c>
      <c r="CA73" s="1135">
        <f t="shared" si="26"/>
        <v>0.11040339702760085</v>
      </c>
      <c r="CB73" s="1135">
        <f t="shared" si="26"/>
        <v>6.965174129353234E-2</v>
      </c>
      <c r="CC73" s="1135">
        <f t="shared" si="26"/>
        <v>0</v>
      </c>
      <c r="CD73" s="1135">
        <f t="shared" si="26"/>
        <v>0.24</v>
      </c>
      <c r="CE73" s="1135" t="e">
        <f t="shared" ref="CE73:CY73" si="27">CE72/CE112</f>
        <v>#DIV/0!</v>
      </c>
      <c r="CF73" s="1135">
        <f t="shared" si="27"/>
        <v>0</v>
      </c>
      <c r="CG73" s="1135">
        <f t="shared" si="27"/>
        <v>0.13390313390313391</v>
      </c>
      <c r="CH73" s="1135">
        <f t="shared" si="27"/>
        <v>0.20395550061804696</v>
      </c>
      <c r="CI73" s="1135">
        <f t="shared" si="27"/>
        <v>0.32345305062743401</v>
      </c>
      <c r="CJ73" s="1135">
        <f t="shared" si="27"/>
        <v>0.14983713355048861</v>
      </c>
      <c r="CK73" s="1135">
        <f t="shared" si="27"/>
        <v>0.11666666666666667</v>
      </c>
      <c r="CL73" s="1135">
        <f t="shared" si="27"/>
        <v>0.23333333333333334</v>
      </c>
      <c r="CM73" s="1135">
        <f t="shared" si="27"/>
        <v>0</v>
      </c>
      <c r="CN73" s="1135">
        <f t="shared" si="27"/>
        <v>6.5217391304347824E-2</v>
      </c>
      <c r="CO73" s="1135">
        <f t="shared" si="27"/>
        <v>0.25</v>
      </c>
      <c r="CP73" s="1135">
        <f t="shared" si="27"/>
        <v>1.6129032258064516E-2</v>
      </c>
      <c r="CQ73" s="1135">
        <f t="shared" si="27"/>
        <v>3.9702233250620347E-2</v>
      </c>
      <c r="CR73" s="1135" t="e">
        <f t="shared" si="27"/>
        <v>#DIV/0!</v>
      </c>
      <c r="CS73" s="1135">
        <f t="shared" si="27"/>
        <v>7.3529411764705885E-2</v>
      </c>
      <c r="CT73" s="1135">
        <f t="shared" si="27"/>
        <v>0.21875</v>
      </c>
      <c r="CU73" s="1135">
        <f t="shared" si="27"/>
        <v>0.33333333333333331</v>
      </c>
      <c r="CV73" s="1135">
        <f t="shared" si="27"/>
        <v>0.34057971014492755</v>
      </c>
      <c r="CW73" s="1135">
        <f t="shared" si="27"/>
        <v>9.0909090909090912E-2</v>
      </c>
      <c r="CX73" s="1135">
        <f t="shared" si="27"/>
        <v>4.8327137546468404E-2</v>
      </c>
      <c r="CY73" s="1135">
        <f t="shared" si="27"/>
        <v>2.247191011235955E-2</v>
      </c>
    </row>
    <row r="74" spans="1:103" ht="15" x14ac:dyDescent="0.15">
      <c r="A74" s="21"/>
      <c r="B74" s="21"/>
      <c r="C74" s="1239"/>
      <c r="D74" s="1226"/>
      <c r="E74" s="1229" t="s">
        <v>8441</v>
      </c>
      <c r="F74" s="1229">
        <v>56</v>
      </c>
      <c r="G74" s="1234" t="s">
        <v>8575</v>
      </c>
      <c r="H74" s="1251" t="s">
        <v>8576</v>
      </c>
      <c r="I74" s="1235" t="s">
        <v>8570</v>
      </c>
      <c r="J74" s="1236"/>
      <c r="K74" s="1229"/>
      <c r="L74" s="1229"/>
      <c r="M74" s="1229"/>
      <c r="N74" s="1229">
        <v>1145</v>
      </c>
      <c r="O74" s="1229">
        <v>1576</v>
      </c>
      <c r="P74" s="1238">
        <v>1318</v>
      </c>
      <c r="Q74" s="394">
        <v>1120</v>
      </c>
      <c r="R74" s="394">
        <f t="shared" si="25"/>
        <v>1666</v>
      </c>
      <c r="S74" s="394">
        <f>SUMIFS('База практик'!$BJ$6:$BJ$424,'База практик'!$G$6:$G$424,Расчеты!S$1)</f>
        <v>0</v>
      </c>
      <c r="T74" s="394">
        <f>SUMIFS('База практик'!$BJ$6:$BJ$424,'База практик'!$G$6:$G$424,Расчеты!T$1)</f>
        <v>2</v>
      </c>
      <c r="U74" s="394">
        <f>SUMIFS('База практик'!$BJ$6:$BJ$424,'База практик'!$G$6:$G$424,Расчеты!U$1)</f>
        <v>34</v>
      </c>
      <c r="V74" s="394">
        <f>SUMIFS('База практик'!$BJ$6:$BJ$424,'База практик'!$G$6:$G$424,Расчеты!V$1)</f>
        <v>20</v>
      </c>
      <c r="W74" s="394">
        <f>SUMIFS('База практик'!$BJ$6:$BJ$424,'База практик'!$G$6:$G$424,Расчеты!W$1)</f>
        <v>0</v>
      </c>
      <c r="X74" s="394">
        <f>SUMIFS('База практик'!$BJ$6:$BJ$424,'База практик'!$G$6:$G$424,Расчеты!X$1)</f>
        <v>0</v>
      </c>
      <c r="Y74" s="394">
        <f>SUMIFS('База практик'!$BJ$6:$BJ$424,'База практик'!$G$6:$G$424,Расчеты!Y$1)</f>
        <v>126</v>
      </c>
      <c r="Z74" s="394">
        <f>SUMIFS('База практик'!$BJ$6:$BJ$424,'База практик'!$G$6:$G$424,Расчеты!Z$1)</f>
        <v>53</v>
      </c>
      <c r="AA74" s="394">
        <f>SUMIFS('База практик'!$BJ$6:$BJ$424,'База практик'!$G$6:$G$424,Расчеты!AA$1)</f>
        <v>3</v>
      </c>
      <c r="AB74" s="394">
        <f>SUMIFS('База практик'!$BJ$6:$BJ$424,'База практик'!$G$6:$G$424,Расчеты!AB$1)</f>
        <v>60</v>
      </c>
      <c r="AC74" s="394">
        <f>SUMIFS('База практик'!$BJ$6:$BJ$424,'База практик'!$G$6:$G$424,Расчеты!AC$1)</f>
        <v>22</v>
      </c>
      <c r="AD74" s="394">
        <f>SUMIFS('База практик'!$BJ$6:$BJ$424,'База практик'!$G$6:$G$424,Расчеты!AD$1)</f>
        <v>0</v>
      </c>
      <c r="AE74" s="394">
        <f>SUMIFS('База практик'!$BJ$6:$BJ$424,'База практик'!$G$6:$G$424,Расчеты!AE$1)</f>
        <v>38</v>
      </c>
      <c r="AF74" s="394">
        <f>SUMIFS('База практик'!$BJ$6:$BJ$424,'База практик'!$G$6:$G$424,Расчеты!AF$1)</f>
        <v>30</v>
      </c>
      <c r="AG74" s="394">
        <f>SUMIFS('База практик'!$BJ$6:$BJ$424,'База практик'!$G$6:$G$424,Расчеты!AG$1)</f>
        <v>0</v>
      </c>
      <c r="AH74" s="394">
        <f>SUMIFS('База практик'!$BJ$6:$BJ$424,'База практик'!$G$6:$G$424,Расчеты!AH$1)</f>
        <v>0</v>
      </c>
      <c r="AI74" s="394">
        <f>SUMIFS('База практик'!$BJ$6:$BJ$424,'База практик'!$G$6:$G$424,Расчеты!AI$1)</f>
        <v>0</v>
      </c>
      <c r="AJ74" s="394">
        <f>SUMIFS('База практик'!$BJ$6:$BJ$424,'База практик'!$G$6:$G$424,Расчеты!AJ$1)</f>
        <v>0</v>
      </c>
      <c r="AK74" s="394">
        <f>SUMIFS('База практик'!$BJ$6:$BJ$424,'База практик'!$G$6:$G$424,Расчеты!AK$1)</f>
        <v>0</v>
      </c>
      <c r="AL74" s="394">
        <f>SUMIFS('База практик'!$BJ$6:$BJ$424,'База практик'!$G$6:$G$424,Расчеты!AL$1)</f>
        <v>84</v>
      </c>
      <c r="AM74" s="394">
        <f>SUMIFS('База практик'!$BJ$6:$BJ$424,'База практик'!$G$6:$G$424,Расчеты!AM$1)</f>
        <v>0</v>
      </c>
      <c r="AN74" s="394">
        <f>SUMIFS('База практик'!$BJ$6:$BJ$424,'База практик'!$G$6:$G$424,Расчеты!AN$1)</f>
        <v>53</v>
      </c>
      <c r="AO74" s="394">
        <f>SUMIFS('База практик'!$BJ$6:$BJ$424,'База практик'!$G$6:$G$424,Расчеты!AO$1)</f>
        <v>4</v>
      </c>
      <c r="AP74" s="394">
        <f>SUMIFS('База практик'!$BJ$6:$BJ$424,'База практик'!$G$6:$G$424,Расчеты!AP$1)</f>
        <v>29</v>
      </c>
      <c r="AQ74" s="394">
        <f>SUMIFS('База практик'!$BJ$6:$BJ$424,'База практик'!$G$6:$G$424,Расчеты!AQ$1)</f>
        <v>0</v>
      </c>
      <c r="AR74" s="394">
        <f>SUMIFS('База практик'!$BJ$6:$BJ$424,'База практик'!$G$6:$G$424,Расчеты!AR$1)</f>
        <v>0</v>
      </c>
      <c r="AS74" s="394">
        <f>SUMIFS('База практик'!$BJ$6:$BJ$424,'База практик'!$G$6:$G$424,Расчеты!AS$1)</f>
        <v>26</v>
      </c>
      <c r="AT74" s="394">
        <f>SUMIFS('База практик'!$BJ$6:$BJ$424,'База практик'!$G$6:$G$424,Расчеты!AT$1)</f>
        <v>0</v>
      </c>
      <c r="AU74" s="394">
        <f>SUMIFS('База практик'!$BJ$6:$BJ$424,'База практик'!$G$6:$G$424,Расчеты!AU$1)</f>
        <v>17</v>
      </c>
      <c r="AV74" s="394">
        <f>SUMIFS('База практик'!$BJ$6:$BJ$424,'База практик'!$G$6:$G$424,Расчеты!AV$1)</f>
        <v>35</v>
      </c>
      <c r="AW74" s="394">
        <f>SUMIFS('База практик'!$BJ$6:$BJ$424,'База практик'!$G$6:$G$424,Расчеты!AW$1)</f>
        <v>26</v>
      </c>
      <c r="AX74" s="394">
        <f>SUMIFS('База практик'!$BJ$6:$BJ$424,'База практик'!$G$6:$G$424,Расчеты!AX$1)</f>
        <v>38</v>
      </c>
      <c r="AY74" s="394">
        <f>SUMIFS('База практик'!$BJ$6:$BJ$424,'База практик'!$G$6:$G$424,Расчеты!AY$1)</f>
        <v>23</v>
      </c>
      <c r="AZ74" s="394">
        <f>SUMIFS('База практик'!$BJ$6:$BJ$424,'База практик'!$G$6:$G$424,Расчеты!AZ$1)</f>
        <v>0</v>
      </c>
      <c r="BA74" s="394">
        <f>SUMIFS('База практик'!$BJ$6:$BJ$424,'База практик'!$G$6:$G$424,Расчеты!BA$1)</f>
        <v>5</v>
      </c>
      <c r="BB74" s="394">
        <f>SUMIFS('База практик'!$BJ$6:$BJ$424,'База практик'!$G$6:$G$424,Расчеты!BB$1)</f>
        <v>13</v>
      </c>
      <c r="BC74" s="394">
        <f>SUMIFS('База практик'!$BJ$6:$BJ$424,'База практик'!$G$6:$G$424,Расчеты!BC$1)</f>
        <v>58</v>
      </c>
      <c r="BD74" s="394">
        <f>SUMIFS('База практик'!$BJ$6:$BJ$424,'База практик'!$G$6:$G$424,Расчеты!BD$1)</f>
        <v>0</v>
      </c>
      <c r="BE74" s="394">
        <f>SUMIFS('База практик'!$BJ$6:$BJ$424,'База практик'!$G$6:$G$424,Расчеты!BE$1)</f>
        <v>0</v>
      </c>
      <c r="BF74" s="394">
        <f>SUMIFS('База практик'!$BJ$6:$BJ$424,'База практик'!$G$6:$G$424,Расчеты!BF$1)</f>
        <v>11</v>
      </c>
      <c r="BG74" s="394">
        <f>SUMIFS('База практик'!$BJ$6:$BJ$424,'База практик'!$G$6:$G$424,Расчеты!BG$1)</f>
        <v>0</v>
      </c>
      <c r="BH74" s="394">
        <f>SUMIFS('База практик'!$BJ$6:$BJ$424,'База практик'!$G$6:$G$424,Расчеты!BH$1)</f>
        <v>0</v>
      </c>
      <c r="BI74" s="394">
        <f>SUMIFS('База практик'!$BJ$6:$BJ$424,'База практик'!$G$6:$G$424,Расчеты!BI$1)</f>
        <v>0</v>
      </c>
      <c r="BJ74" s="394">
        <f>SUMIFS('База практик'!$BJ$6:$BJ$424,'База практик'!$G$6:$G$424,Расчеты!BJ$1)</f>
        <v>0</v>
      </c>
      <c r="BK74" s="394">
        <f>SUMIFS('База практик'!$BJ$6:$BJ$424,'База практик'!$G$6:$G$424,Расчеты!BK$1)</f>
        <v>0</v>
      </c>
      <c r="BL74" s="394">
        <f>SUMIFS('База практик'!$BJ$6:$BJ$424,'База практик'!$G$6:$G$424,Расчеты!BL$1)</f>
        <v>28</v>
      </c>
      <c r="BM74" s="394">
        <f>SUMIFS('База практик'!$BJ$6:$BJ$424,'База практик'!$G$6:$G$424,Расчеты!BM$1)</f>
        <v>13</v>
      </c>
      <c r="BN74" s="394">
        <f>SUMIFS('База практик'!$BJ$6:$BJ$424,'База практик'!$G$6:$G$424,Расчеты!BN$1)</f>
        <v>16</v>
      </c>
      <c r="BO74" s="394">
        <f>SUMIFS('База практик'!$BJ$6:$BJ$424,'База практик'!$G$6:$G$424,Расчеты!BO$1)</f>
        <v>0</v>
      </c>
      <c r="BP74" s="394">
        <f>SUMIFS('База практик'!$BJ$6:$BJ$424,'База практик'!$G$6:$G$424,Расчеты!BP$1)</f>
        <v>1</v>
      </c>
      <c r="BQ74" s="394">
        <f>SUMIFS('База практик'!$BJ$6:$BJ$424,'База практик'!$G$6:$G$424,Расчеты!BQ$1)</f>
        <v>1</v>
      </c>
      <c r="BR74" s="394">
        <f>SUMIFS('База практик'!$BJ$6:$BJ$424,'База практик'!$G$6:$G$424,Расчеты!BR$1)</f>
        <v>0</v>
      </c>
      <c r="BS74" s="394">
        <f>SUMIFS('База практик'!$BJ$6:$BJ$424,'База практик'!$G$6:$G$424,Расчеты!BS$1)</f>
        <v>15</v>
      </c>
      <c r="BT74" s="394">
        <f>SUMIFS('База практик'!$BJ$6:$BJ$424,'База практик'!$G$6:$G$424,Расчеты!BT$1)</f>
        <v>4</v>
      </c>
      <c r="BU74" s="394">
        <f>SUMIFS('База практик'!$BJ$6:$BJ$424,'База практик'!$G$6:$G$424,Расчеты!BU$1)</f>
        <v>10</v>
      </c>
      <c r="BV74" s="394">
        <f>SUMIFS('База практик'!$BJ$6:$BJ$424,'База практик'!$G$6:$G$424,Расчеты!BV$1)</f>
        <v>4</v>
      </c>
      <c r="BW74" s="394">
        <f>SUMIFS('База практик'!$BJ$6:$BJ$424,'База практик'!$G$6:$G$424,Расчеты!BW$1)</f>
        <v>2</v>
      </c>
      <c r="BX74" s="394">
        <f>SUMIFS('База практик'!$BJ$6:$BJ$424,'База практик'!$G$6:$G$424,Расчеты!BX$1)</f>
        <v>16</v>
      </c>
      <c r="BY74" s="394">
        <f>SUMIFS('База практик'!$BJ$6:$BJ$424,'База практик'!$G$6:$G$424,Расчеты!BY$1)</f>
        <v>0</v>
      </c>
      <c r="BZ74" s="394">
        <f>SUMIFS('База практик'!$BJ$6:$BJ$424,'База практик'!$G$6:$G$424,Расчеты!BZ$1)</f>
        <v>5</v>
      </c>
      <c r="CA74" s="394">
        <f>SUMIFS('База практик'!$BJ$6:$BJ$424,'База практик'!$G$6:$G$424,Расчеты!CA$1)</f>
        <v>38</v>
      </c>
      <c r="CB74" s="394">
        <f>SUMIFS('База практик'!$BJ$6:$BJ$424,'База практик'!$G$6:$G$424,Расчеты!CB$1)</f>
        <v>2</v>
      </c>
      <c r="CC74" s="394">
        <f>SUMIFS('База практик'!$BJ$6:$BJ$424,'База практик'!$G$6:$G$424,Расчеты!CC$1)</f>
        <v>0</v>
      </c>
      <c r="CD74" s="394">
        <f>SUMIFS('База практик'!$BJ$6:$BJ$424,'База практик'!$G$6:$G$424,Расчеты!CD$1)</f>
        <v>1</v>
      </c>
      <c r="CE74" s="394">
        <f>SUMIFS('База практик'!$BJ$6:$BJ$424,'База практик'!$G$6:$G$424,Расчеты!CE$1)</f>
        <v>0</v>
      </c>
      <c r="CF74" s="394">
        <f>SUMIFS('База практик'!$BJ$6:$BJ$424,'База практик'!$G$6:$G$424,Расчеты!CF$1)</f>
        <v>0</v>
      </c>
      <c r="CG74" s="394">
        <f>SUMIFS('База практик'!$BJ$6:$BJ$424,'База практик'!$G$6:$G$424,Расчеты!CG$1)</f>
        <v>3</v>
      </c>
      <c r="CH74" s="394">
        <f>SUMIFS('База практик'!$BJ$6:$BJ$424,'База практик'!$G$6:$G$424,Расчеты!CH$1)</f>
        <v>63</v>
      </c>
      <c r="CI74" s="394">
        <f>SUMIFS('База практик'!$BJ$6:$BJ$424,'База практик'!$G$6:$G$424,Расчеты!CI$1)</f>
        <v>415</v>
      </c>
      <c r="CJ74" s="394">
        <f>SUMIFS('База практик'!$BJ$6:$BJ$424,'База практик'!$G$6:$G$424,Расчеты!CJ$1)</f>
        <v>41</v>
      </c>
      <c r="CK74" s="394">
        <f>SUMIFS('База практик'!$BJ$6:$BJ$424,'База практик'!$G$6:$G$424,Расчеты!CK$1)</f>
        <v>3</v>
      </c>
      <c r="CL74" s="394">
        <f>SUMIFS('База практик'!$BJ$6:$BJ$424,'База практик'!$G$6:$G$424,Расчеты!CL$1)</f>
        <v>7</v>
      </c>
      <c r="CM74" s="394">
        <f>SUMIFS('База практик'!$BJ$6:$BJ$424,'База практик'!$G$6:$G$424,Расчеты!CM$1)</f>
        <v>1</v>
      </c>
      <c r="CN74" s="394">
        <f>SUMIFS('База практик'!$BJ$6:$BJ$424,'База практик'!$G$6:$G$424,Расчеты!CN$1)</f>
        <v>0</v>
      </c>
      <c r="CO74" s="394">
        <f>SUMIFS('База практик'!$BJ$6:$BJ$424,'База практик'!$G$6:$G$424,Расчеты!CO$1)</f>
        <v>17</v>
      </c>
      <c r="CP74" s="394">
        <f>SUMIFS('База практик'!$BJ$6:$BJ$424,'База практик'!$G$6:$G$424,Расчеты!CP$1)</f>
        <v>47</v>
      </c>
      <c r="CQ74" s="394">
        <f>SUMIFS('База практик'!$BJ$6:$BJ$424,'База практик'!$G$6:$G$424,Расчеты!CQ$1)</f>
        <v>42</v>
      </c>
      <c r="CR74" s="394">
        <f>SUMIFS('База практик'!$BJ$6:$BJ$424,'База практик'!$G$6:$G$424,Расчеты!CR$1)</f>
        <v>0</v>
      </c>
      <c r="CS74" s="394">
        <f>SUMIFS('База практик'!$BJ$6:$BJ$424,'База практик'!$G$6:$G$424,Расчеты!CS$1)</f>
        <v>2</v>
      </c>
      <c r="CT74" s="394">
        <f>SUMIFS('База практик'!$BJ$6:$BJ$424,'База практик'!$G$6:$G$424,Расчеты!CT$1)</f>
        <v>16</v>
      </c>
      <c r="CU74" s="394">
        <f>SUMIFS('База практик'!$BJ$6:$BJ$424,'База практик'!$G$6:$G$424,Расчеты!CU$1)</f>
        <v>0</v>
      </c>
      <c r="CV74" s="394">
        <f>SUMIFS('База практик'!$BJ$6:$BJ$424,'База практик'!$G$6:$G$424,Расчеты!CV$1)</f>
        <v>26</v>
      </c>
      <c r="CW74" s="394">
        <f>SUMIFS('База практик'!$BJ$6:$BJ$424,'База практик'!$G$6:$G$424,Расчеты!CW$1)</f>
        <v>1</v>
      </c>
      <c r="CX74" s="394">
        <f>SUMIFS('База практик'!$BJ$6:$BJ$424,'База практик'!$G$6:$G$424,Расчеты!CX$1)</f>
        <v>0</v>
      </c>
      <c r="CY74" s="394">
        <f>SUMIFS('База практик'!$BJ$6:$BJ$424,'База практик'!$G$6:$G$424,Расчеты!CY$1)</f>
        <v>16</v>
      </c>
    </row>
    <row r="75" spans="1:103" ht="15" x14ac:dyDescent="0.15">
      <c r="A75" s="21"/>
      <c r="B75" s="21"/>
      <c r="C75" s="1239"/>
      <c r="D75" s="1226"/>
      <c r="E75" s="1229" t="s">
        <v>8441</v>
      </c>
      <c r="F75" s="1229">
        <v>57</v>
      </c>
      <c r="G75" s="1234" t="s">
        <v>8577</v>
      </c>
      <c r="H75" s="1251"/>
      <c r="I75" s="1235" t="s">
        <v>215</v>
      </c>
      <c r="J75" s="1236"/>
      <c r="K75" s="1229"/>
      <c r="L75" s="1229"/>
      <c r="M75" s="1229" t="s">
        <v>457</v>
      </c>
      <c r="N75" s="1229">
        <v>7.182285785974156E-2</v>
      </c>
      <c r="O75" s="1229">
        <v>8.356752744047935E-2</v>
      </c>
      <c r="P75" s="1241">
        <v>6.0345222288356759E-2</v>
      </c>
      <c r="Q75" s="394"/>
      <c r="R75" s="1135">
        <f>R74/R112</f>
        <v>5.7223328982620045E-2</v>
      </c>
      <c r="S75" s="1135">
        <f t="shared" ref="S75:CD75" si="28">S74/S112</f>
        <v>0</v>
      </c>
      <c r="T75" s="1135">
        <f t="shared" si="28"/>
        <v>0.05</v>
      </c>
      <c r="U75" s="1135">
        <f t="shared" si="28"/>
        <v>7.4398249452954049E-2</v>
      </c>
      <c r="V75" s="1135">
        <f t="shared" si="28"/>
        <v>7.2202166064981949E-2</v>
      </c>
      <c r="W75" s="1135">
        <f t="shared" si="28"/>
        <v>0</v>
      </c>
      <c r="X75" s="1135">
        <f t="shared" si="28"/>
        <v>0</v>
      </c>
      <c r="Y75" s="1135">
        <f t="shared" si="28"/>
        <v>8.0357142857142863E-2</v>
      </c>
      <c r="Z75" s="1135">
        <f t="shared" si="28"/>
        <v>8.6601307189542481E-2</v>
      </c>
      <c r="AA75" s="1135">
        <f t="shared" si="28"/>
        <v>1.9108280254777069E-2</v>
      </c>
      <c r="AB75" s="1135">
        <f t="shared" si="28"/>
        <v>5.6925996204933584E-2</v>
      </c>
      <c r="AC75" s="1135">
        <f t="shared" si="28"/>
        <v>5.4726368159203981E-2</v>
      </c>
      <c r="AD75" s="1135">
        <f t="shared" si="28"/>
        <v>0</v>
      </c>
      <c r="AE75" s="1135">
        <f t="shared" si="28"/>
        <v>2.5367156208277702E-2</v>
      </c>
      <c r="AF75" s="1135">
        <f t="shared" si="28"/>
        <v>3.9011703511053319E-2</v>
      </c>
      <c r="AG75" s="1135" t="e">
        <f t="shared" si="28"/>
        <v>#DIV/0!</v>
      </c>
      <c r="AH75" s="1135" t="e">
        <f t="shared" si="28"/>
        <v>#DIV/0!</v>
      </c>
      <c r="AI75" s="1135">
        <f t="shared" si="28"/>
        <v>0</v>
      </c>
      <c r="AJ75" s="1135">
        <f t="shared" si="28"/>
        <v>0</v>
      </c>
      <c r="AK75" s="1135" t="e">
        <f t="shared" si="28"/>
        <v>#DIV/0!</v>
      </c>
      <c r="AL75" s="1135">
        <f t="shared" si="28"/>
        <v>8.0076263107721646E-2</v>
      </c>
      <c r="AM75" s="1135" t="e">
        <f t="shared" si="28"/>
        <v>#DIV/0!</v>
      </c>
      <c r="AN75" s="1135">
        <f t="shared" si="28"/>
        <v>0.13910761154855644</v>
      </c>
      <c r="AO75" s="1135">
        <f t="shared" si="28"/>
        <v>0.10256410256410256</v>
      </c>
      <c r="AP75" s="1135">
        <f t="shared" si="28"/>
        <v>0.12133891213389121</v>
      </c>
      <c r="AQ75" s="1135" t="e">
        <f t="shared" si="28"/>
        <v>#DIV/0!</v>
      </c>
      <c r="AR75" s="1135" t="e">
        <f t="shared" si="28"/>
        <v>#DIV/0!</v>
      </c>
      <c r="AS75" s="1135">
        <f t="shared" si="28"/>
        <v>7.5581395348837205E-2</v>
      </c>
      <c r="AT75" s="1135">
        <f t="shared" si="28"/>
        <v>0</v>
      </c>
      <c r="AU75" s="1135">
        <f t="shared" si="28"/>
        <v>6.3432835820895525E-2</v>
      </c>
      <c r="AV75" s="1135">
        <f t="shared" si="28"/>
        <v>6.5298507462686561E-2</v>
      </c>
      <c r="AW75" s="1135">
        <f t="shared" si="28"/>
        <v>7.0270270270270274E-2</v>
      </c>
      <c r="AX75" s="1135">
        <f t="shared" si="28"/>
        <v>5.9190031152647975E-2</v>
      </c>
      <c r="AY75" s="1135">
        <f t="shared" si="28"/>
        <v>0.11057692307692307</v>
      </c>
      <c r="AZ75" s="1135">
        <f t="shared" si="28"/>
        <v>0</v>
      </c>
      <c r="BA75" s="1135">
        <f t="shared" si="28"/>
        <v>2.1186440677966101E-2</v>
      </c>
      <c r="BB75" s="1135">
        <f t="shared" si="28"/>
        <v>0.20967741935483872</v>
      </c>
      <c r="BC75" s="1135">
        <f t="shared" si="28"/>
        <v>0.10780669144981413</v>
      </c>
      <c r="BD75" s="1135">
        <f t="shared" si="28"/>
        <v>0</v>
      </c>
      <c r="BE75" s="1135">
        <f t="shared" si="28"/>
        <v>0</v>
      </c>
      <c r="BF75" s="1135">
        <f t="shared" si="28"/>
        <v>0.12790697674418605</v>
      </c>
      <c r="BG75" s="1135">
        <f t="shared" si="28"/>
        <v>0</v>
      </c>
      <c r="BH75" s="1135" t="e">
        <f t="shared" si="28"/>
        <v>#DIV/0!</v>
      </c>
      <c r="BI75" s="1135">
        <f t="shared" si="28"/>
        <v>0</v>
      </c>
      <c r="BJ75" s="1135" t="e">
        <f t="shared" si="28"/>
        <v>#DIV/0!</v>
      </c>
      <c r="BK75" s="1135">
        <f t="shared" si="28"/>
        <v>0</v>
      </c>
      <c r="BL75" s="1135">
        <f t="shared" si="28"/>
        <v>3.9772727272727272E-2</v>
      </c>
      <c r="BM75" s="1135">
        <f t="shared" si="28"/>
        <v>2.10016155088853E-2</v>
      </c>
      <c r="BN75" s="1135">
        <f t="shared" si="28"/>
        <v>7.1111111111111111E-2</v>
      </c>
      <c r="BO75" s="1135">
        <f t="shared" si="28"/>
        <v>0</v>
      </c>
      <c r="BP75" s="1135">
        <f t="shared" si="28"/>
        <v>4.1841004184100415E-3</v>
      </c>
      <c r="BQ75" s="1135">
        <f t="shared" si="28"/>
        <v>4.7169811320754715E-3</v>
      </c>
      <c r="BR75" s="1135">
        <f t="shared" si="28"/>
        <v>0</v>
      </c>
      <c r="BS75" s="1135">
        <f t="shared" si="28"/>
        <v>5.4744525547445258E-2</v>
      </c>
      <c r="BT75" s="1135">
        <f t="shared" si="28"/>
        <v>4.0816326530612242E-2</v>
      </c>
      <c r="BU75" s="1135">
        <f t="shared" si="28"/>
        <v>5.9523809523809521E-2</v>
      </c>
      <c r="BV75" s="1135">
        <f t="shared" si="28"/>
        <v>1.9801980198019802E-2</v>
      </c>
      <c r="BW75" s="1135">
        <f t="shared" si="28"/>
        <v>1.098901098901099E-2</v>
      </c>
      <c r="BX75" s="1135">
        <f t="shared" si="28"/>
        <v>3.0592734225621414E-2</v>
      </c>
      <c r="BY75" s="1135">
        <f t="shared" si="28"/>
        <v>0</v>
      </c>
      <c r="BZ75" s="1135">
        <f t="shared" si="28"/>
        <v>1.3054830287206266E-2</v>
      </c>
      <c r="CA75" s="1135">
        <f t="shared" si="28"/>
        <v>8.0679405520169847E-2</v>
      </c>
      <c r="CB75" s="1135">
        <f t="shared" si="28"/>
        <v>9.9502487562189053E-3</v>
      </c>
      <c r="CC75" s="1135">
        <f t="shared" si="28"/>
        <v>0</v>
      </c>
      <c r="CD75" s="1135">
        <f t="shared" si="28"/>
        <v>0.02</v>
      </c>
      <c r="CE75" s="1135" t="e">
        <f t="shared" ref="CE75:CY75" si="29">CE74/CE112</f>
        <v>#DIV/0!</v>
      </c>
      <c r="CF75" s="1135">
        <f t="shared" si="29"/>
        <v>0</v>
      </c>
      <c r="CG75" s="1135">
        <f t="shared" si="29"/>
        <v>8.5470085470085479E-3</v>
      </c>
      <c r="CH75" s="1135">
        <f t="shared" si="29"/>
        <v>7.7873918417799753E-2</v>
      </c>
      <c r="CI75" s="1135">
        <f t="shared" si="29"/>
        <v>8.9787970575508441E-2</v>
      </c>
      <c r="CJ75" s="1135">
        <f t="shared" si="29"/>
        <v>0.13355048859934854</v>
      </c>
      <c r="CK75" s="1135">
        <f t="shared" si="29"/>
        <v>0.05</v>
      </c>
      <c r="CL75" s="1135">
        <f t="shared" si="29"/>
        <v>2.1212121212121213E-2</v>
      </c>
      <c r="CM75" s="1135">
        <f t="shared" si="29"/>
        <v>6.6666666666666666E-2</v>
      </c>
      <c r="CN75" s="1135">
        <f t="shared" si="29"/>
        <v>0</v>
      </c>
      <c r="CO75" s="1135">
        <f t="shared" si="29"/>
        <v>3.3203125E-2</v>
      </c>
      <c r="CP75" s="1135">
        <f t="shared" si="29"/>
        <v>8.4229390681003588E-2</v>
      </c>
      <c r="CQ75" s="1135">
        <f t="shared" si="29"/>
        <v>0.10421836228287841</v>
      </c>
      <c r="CR75" s="1135" t="e">
        <f t="shared" si="29"/>
        <v>#DIV/0!</v>
      </c>
      <c r="CS75" s="1135">
        <f t="shared" si="29"/>
        <v>9.8039215686274508E-3</v>
      </c>
      <c r="CT75" s="1135">
        <f t="shared" si="29"/>
        <v>3.3333333333333333E-2</v>
      </c>
      <c r="CU75" s="1135">
        <f t="shared" si="29"/>
        <v>0</v>
      </c>
      <c r="CV75" s="1135">
        <f t="shared" si="29"/>
        <v>2.6915113871635612E-2</v>
      </c>
      <c r="CW75" s="1135">
        <f t="shared" si="29"/>
        <v>4.5454545454545456E-2</v>
      </c>
      <c r="CX75" s="1135">
        <f t="shared" si="29"/>
        <v>0</v>
      </c>
      <c r="CY75" s="1135">
        <f t="shared" si="29"/>
        <v>2.9962546816479401E-2</v>
      </c>
    </row>
    <row r="76" spans="1:103" ht="15" x14ac:dyDescent="0.15">
      <c r="A76" s="21"/>
      <c r="B76" s="21"/>
      <c r="C76" s="1239"/>
      <c r="D76" s="1226"/>
      <c r="E76" s="1229" t="s">
        <v>8441</v>
      </c>
      <c r="F76" s="1229">
        <v>58</v>
      </c>
      <c r="G76" s="1234" t="s">
        <v>8578</v>
      </c>
      <c r="H76" s="1251" t="s">
        <v>8579</v>
      </c>
      <c r="I76" s="1235" t="s">
        <v>8570</v>
      </c>
      <c r="J76" s="1236"/>
      <c r="K76" s="1229"/>
      <c r="L76" s="1229"/>
      <c r="M76" s="1229"/>
      <c r="N76" s="1229">
        <v>436</v>
      </c>
      <c r="O76" s="1229">
        <v>503</v>
      </c>
      <c r="P76" s="1238">
        <v>570</v>
      </c>
      <c r="Q76" s="394">
        <v>466</v>
      </c>
      <c r="R76" s="394">
        <f t="shared" si="25"/>
        <v>622</v>
      </c>
      <c r="S76" s="394">
        <f>SUMIFS('База практик'!$BK$6:$BK$424,'База практик'!$G$6:$G$424,Расчеты!S$1)</f>
        <v>0</v>
      </c>
      <c r="T76" s="394">
        <f>SUMIFS('База практик'!$BK$6:$BK$424,'База практик'!$G$6:$G$424,Расчеты!T$1)</f>
        <v>0</v>
      </c>
      <c r="U76" s="394">
        <f>SUMIFS('База практик'!$BK$6:$BK$424,'База практик'!$G$6:$G$424,Расчеты!U$1)</f>
        <v>0</v>
      </c>
      <c r="V76" s="394">
        <f>SUMIFS('База практик'!$BK$6:$BK$424,'База практик'!$G$6:$G$424,Расчеты!V$1)</f>
        <v>0</v>
      </c>
      <c r="W76" s="394">
        <f>SUMIFS('База практик'!$BK$6:$BK$424,'База практик'!$G$6:$G$424,Расчеты!W$1)</f>
        <v>0</v>
      </c>
      <c r="X76" s="394">
        <f>SUMIFS('База практик'!$BK$6:$BK$424,'База практик'!$G$6:$G$424,Расчеты!X$1)</f>
        <v>0</v>
      </c>
      <c r="Y76" s="394">
        <f>SUMIFS('База практик'!$BK$6:$BK$424,'База практик'!$G$6:$G$424,Расчеты!Y$1)</f>
        <v>29</v>
      </c>
      <c r="Z76" s="394">
        <f>SUMIFS('База практик'!$BK$6:$BK$424,'База практик'!$G$6:$G$424,Расчеты!Z$1)</f>
        <v>4</v>
      </c>
      <c r="AA76" s="394">
        <f>SUMIFS('База практик'!$BK$6:$BK$424,'База практик'!$G$6:$G$424,Расчеты!AA$1)</f>
        <v>0</v>
      </c>
      <c r="AB76" s="394">
        <f>SUMIFS('База практик'!$BK$6:$BK$424,'База практик'!$G$6:$G$424,Расчеты!AB$1)</f>
        <v>45</v>
      </c>
      <c r="AC76" s="394">
        <f>SUMIFS('База практик'!$BK$6:$BK$424,'База практик'!$G$6:$G$424,Расчеты!AC$1)</f>
        <v>3</v>
      </c>
      <c r="AD76" s="394">
        <f>SUMIFS('База практик'!$BK$6:$BK$424,'База практик'!$G$6:$G$424,Расчеты!AD$1)</f>
        <v>3</v>
      </c>
      <c r="AE76" s="394">
        <f>SUMIFS('База практик'!$BK$6:$BK$424,'База практик'!$G$6:$G$424,Расчеты!AE$1)</f>
        <v>182</v>
      </c>
      <c r="AF76" s="394">
        <f>SUMIFS('База практик'!$BK$6:$BK$424,'База практик'!$G$6:$G$424,Расчеты!AF$1)</f>
        <v>0</v>
      </c>
      <c r="AG76" s="394">
        <f>SUMIFS('База практик'!$BK$6:$BK$424,'База практик'!$G$6:$G$424,Расчеты!AG$1)</f>
        <v>0</v>
      </c>
      <c r="AH76" s="394">
        <f>SUMIFS('База практик'!$BK$6:$BK$424,'База практик'!$G$6:$G$424,Расчеты!AH$1)</f>
        <v>0</v>
      </c>
      <c r="AI76" s="394">
        <f>SUMIFS('База практик'!$BK$6:$BK$424,'База практик'!$G$6:$G$424,Расчеты!AI$1)</f>
        <v>0</v>
      </c>
      <c r="AJ76" s="394">
        <f>SUMIFS('База практик'!$BK$6:$BK$424,'База практик'!$G$6:$G$424,Расчеты!AJ$1)</f>
        <v>0</v>
      </c>
      <c r="AK76" s="394">
        <f>SUMIFS('База практик'!$BK$6:$BK$424,'База практик'!$G$6:$G$424,Расчеты!AK$1)</f>
        <v>0</v>
      </c>
      <c r="AL76" s="394">
        <f>SUMIFS('База практик'!$BK$6:$BK$424,'База практик'!$G$6:$G$424,Расчеты!AL$1)</f>
        <v>52</v>
      </c>
      <c r="AM76" s="394">
        <f>SUMIFS('База практик'!$BK$6:$BK$424,'База практик'!$G$6:$G$424,Расчеты!AM$1)</f>
        <v>0</v>
      </c>
      <c r="AN76" s="394">
        <f>SUMIFS('База практик'!$BK$6:$BK$424,'База практик'!$G$6:$G$424,Расчеты!AN$1)</f>
        <v>1</v>
      </c>
      <c r="AO76" s="394">
        <f>SUMIFS('База практик'!$BK$6:$BK$424,'База практик'!$G$6:$G$424,Расчеты!AO$1)</f>
        <v>0</v>
      </c>
      <c r="AP76" s="394">
        <f>SUMIFS('База практик'!$BK$6:$BK$424,'База практик'!$G$6:$G$424,Расчеты!AP$1)</f>
        <v>0</v>
      </c>
      <c r="AQ76" s="394">
        <f>SUMIFS('База практик'!$BK$6:$BK$424,'База практик'!$G$6:$G$424,Расчеты!AQ$1)</f>
        <v>0</v>
      </c>
      <c r="AR76" s="394">
        <f>SUMIFS('База практик'!$BK$6:$BK$424,'База практик'!$G$6:$G$424,Расчеты!AR$1)</f>
        <v>0</v>
      </c>
      <c r="AS76" s="394">
        <f>SUMIFS('База практик'!$BK$6:$BK$424,'База практик'!$G$6:$G$424,Расчеты!AS$1)</f>
        <v>5</v>
      </c>
      <c r="AT76" s="394">
        <f>SUMIFS('База практик'!$BK$6:$BK$424,'База практик'!$G$6:$G$424,Расчеты!AT$1)</f>
        <v>0</v>
      </c>
      <c r="AU76" s="394">
        <f>SUMIFS('База практик'!$BK$6:$BK$424,'База практик'!$G$6:$G$424,Расчеты!AU$1)</f>
        <v>5</v>
      </c>
      <c r="AV76" s="394">
        <f>SUMIFS('База практик'!$BK$6:$BK$424,'База практик'!$G$6:$G$424,Расчеты!AV$1)</f>
        <v>9</v>
      </c>
      <c r="AW76" s="394">
        <f>SUMIFS('База практик'!$BK$6:$BK$424,'База практик'!$G$6:$G$424,Расчеты!AW$1)</f>
        <v>4</v>
      </c>
      <c r="AX76" s="394">
        <f>SUMIFS('База практик'!$BK$6:$BK$424,'База практик'!$G$6:$G$424,Расчеты!AX$1)</f>
        <v>0</v>
      </c>
      <c r="AY76" s="394">
        <f>SUMIFS('База практик'!$BK$6:$BK$424,'База практик'!$G$6:$G$424,Расчеты!AY$1)</f>
        <v>3</v>
      </c>
      <c r="AZ76" s="394">
        <f>SUMIFS('База практик'!$BK$6:$BK$424,'База практик'!$G$6:$G$424,Расчеты!AZ$1)</f>
        <v>0</v>
      </c>
      <c r="BA76" s="394">
        <f>SUMIFS('База практик'!$BK$6:$BK$424,'База практик'!$G$6:$G$424,Расчеты!BA$1)</f>
        <v>0</v>
      </c>
      <c r="BB76" s="394">
        <f>SUMIFS('База практик'!$BK$6:$BK$424,'База практик'!$G$6:$G$424,Расчеты!BB$1)</f>
        <v>0</v>
      </c>
      <c r="BC76" s="394">
        <f>SUMIFS('База практик'!$BK$6:$BK$424,'База практик'!$G$6:$G$424,Расчеты!BC$1)</f>
        <v>34</v>
      </c>
      <c r="BD76" s="394">
        <f>SUMIFS('База практик'!$BK$6:$BK$424,'База практик'!$G$6:$G$424,Расчеты!BD$1)</f>
        <v>0</v>
      </c>
      <c r="BE76" s="394">
        <f>SUMIFS('База практик'!$BK$6:$BK$424,'База практик'!$G$6:$G$424,Расчеты!BE$1)</f>
        <v>0</v>
      </c>
      <c r="BF76" s="394">
        <f>SUMIFS('База практик'!$BK$6:$BK$424,'База практик'!$G$6:$G$424,Расчеты!BF$1)</f>
        <v>1</v>
      </c>
      <c r="BG76" s="394">
        <f>SUMIFS('База практик'!$BK$6:$BK$424,'База практик'!$G$6:$G$424,Расчеты!BG$1)</f>
        <v>0</v>
      </c>
      <c r="BH76" s="394">
        <f>SUMIFS('База практик'!$BK$6:$BK$424,'База практик'!$G$6:$G$424,Расчеты!BH$1)</f>
        <v>0</v>
      </c>
      <c r="BI76" s="394">
        <f>SUMIFS('База практик'!$BK$6:$BK$424,'База практик'!$G$6:$G$424,Расчеты!BI$1)</f>
        <v>0</v>
      </c>
      <c r="BJ76" s="394">
        <f>SUMIFS('База практик'!$BK$6:$BK$424,'База практик'!$G$6:$G$424,Расчеты!BJ$1)</f>
        <v>0</v>
      </c>
      <c r="BK76" s="394">
        <f>SUMIFS('База практик'!$BK$6:$BK$424,'База практик'!$G$6:$G$424,Расчеты!BK$1)</f>
        <v>0</v>
      </c>
      <c r="BL76" s="394">
        <f>SUMIFS('База практик'!$BK$6:$BK$424,'База практик'!$G$6:$G$424,Расчеты!BL$1)</f>
        <v>0</v>
      </c>
      <c r="BM76" s="394">
        <f>SUMIFS('База практик'!$BK$6:$BK$424,'База практик'!$G$6:$G$424,Расчеты!BM$1)</f>
        <v>3</v>
      </c>
      <c r="BN76" s="394">
        <f>SUMIFS('База практик'!$BK$6:$BK$424,'База практик'!$G$6:$G$424,Расчеты!BN$1)</f>
        <v>1</v>
      </c>
      <c r="BO76" s="394">
        <f>SUMIFS('База практик'!$BK$6:$BK$424,'База практик'!$G$6:$G$424,Расчеты!BO$1)</f>
        <v>0</v>
      </c>
      <c r="BP76" s="394">
        <f>SUMIFS('База практик'!$BK$6:$BK$424,'База практик'!$G$6:$G$424,Расчеты!BP$1)</f>
        <v>0</v>
      </c>
      <c r="BQ76" s="394">
        <f>SUMIFS('База практик'!$BK$6:$BK$424,'База практик'!$G$6:$G$424,Расчеты!BQ$1)</f>
        <v>0</v>
      </c>
      <c r="BR76" s="394">
        <f>SUMIFS('База практик'!$BK$6:$BK$424,'База практик'!$G$6:$G$424,Расчеты!BR$1)</f>
        <v>0</v>
      </c>
      <c r="BS76" s="394">
        <f>SUMIFS('База практик'!$BK$6:$BK$424,'База практик'!$G$6:$G$424,Расчеты!BS$1)</f>
        <v>0</v>
      </c>
      <c r="BT76" s="394">
        <f>SUMIFS('База практик'!$BK$6:$BK$424,'База практик'!$G$6:$G$424,Расчеты!BT$1)</f>
        <v>0</v>
      </c>
      <c r="BU76" s="394">
        <f>SUMIFS('База практик'!$BK$6:$BK$424,'База практик'!$G$6:$G$424,Расчеты!BU$1)</f>
        <v>2</v>
      </c>
      <c r="BV76" s="394">
        <f>SUMIFS('База практик'!$BK$6:$BK$424,'База практик'!$G$6:$G$424,Расчеты!BV$1)</f>
        <v>0</v>
      </c>
      <c r="BW76" s="394">
        <f>SUMIFS('База практик'!$BK$6:$BK$424,'База практик'!$G$6:$G$424,Расчеты!BW$1)</f>
        <v>0</v>
      </c>
      <c r="BX76" s="394">
        <f>SUMIFS('База практик'!$BK$6:$BK$424,'База практик'!$G$6:$G$424,Расчеты!BX$1)</f>
        <v>2</v>
      </c>
      <c r="BY76" s="394">
        <f>SUMIFS('База практик'!$BK$6:$BK$424,'База практик'!$G$6:$G$424,Расчеты!BY$1)</f>
        <v>0</v>
      </c>
      <c r="BZ76" s="394">
        <f>SUMIFS('База практик'!$BK$6:$BK$424,'База практик'!$G$6:$G$424,Расчеты!BZ$1)</f>
        <v>1</v>
      </c>
      <c r="CA76" s="394">
        <f>SUMIFS('База практик'!$BK$6:$BK$424,'База практик'!$G$6:$G$424,Расчеты!CA$1)</f>
        <v>1</v>
      </c>
      <c r="CB76" s="394">
        <f>SUMIFS('База практик'!$BK$6:$BK$424,'База практик'!$G$6:$G$424,Расчеты!CB$1)</f>
        <v>0</v>
      </c>
      <c r="CC76" s="394">
        <f>SUMIFS('База практик'!$BK$6:$BK$424,'База практик'!$G$6:$G$424,Расчеты!CC$1)</f>
        <v>0</v>
      </c>
      <c r="CD76" s="394">
        <f>SUMIFS('База практик'!$BK$6:$BK$424,'База практик'!$G$6:$G$424,Расчеты!CD$1)</f>
        <v>0</v>
      </c>
      <c r="CE76" s="394">
        <f>SUMIFS('База практик'!$BK$6:$BK$424,'База практик'!$G$6:$G$424,Расчеты!CE$1)</f>
        <v>0</v>
      </c>
      <c r="CF76" s="394">
        <f>SUMIFS('База практик'!$BK$6:$BK$424,'База практик'!$G$6:$G$424,Расчеты!CF$1)</f>
        <v>0</v>
      </c>
      <c r="CG76" s="394">
        <f>SUMIFS('База практик'!$BK$6:$BK$424,'База практик'!$G$6:$G$424,Расчеты!CG$1)</f>
        <v>2</v>
      </c>
      <c r="CH76" s="394">
        <f>SUMIFS('База практик'!$BK$6:$BK$424,'База практик'!$G$6:$G$424,Расчеты!CH$1)</f>
        <v>0</v>
      </c>
      <c r="CI76" s="394">
        <f>SUMIFS('База практик'!$BK$6:$BK$424,'База практик'!$G$6:$G$424,Расчеты!CI$1)</f>
        <v>210</v>
      </c>
      <c r="CJ76" s="394">
        <f>SUMIFS('База практик'!$BK$6:$BK$424,'База практик'!$G$6:$G$424,Расчеты!CJ$1)</f>
        <v>4</v>
      </c>
      <c r="CK76" s="394">
        <f>SUMIFS('База практик'!$BK$6:$BK$424,'База практик'!$G$6:$G$424,Расчеты!CK$1)</f>
        <v>1</v>
      </c>
      <c r="CL76" s="394">
        <f>SUMIFS('База практик'!$BK$6:$BK$424,'База практик'!$G$6:$G$424,Расчеты!CL$1)</f>
        <v>0</v>
      </c>
      <c r="CM76" s="394">
        <f>SUMIFS('База практик'!$BK$6:$BK$424,'База практик'!$G$6:$G$424,Расчеты!CM$1)</f>
        <v>1</v>
      </c>
      <c r="CN76" s="394">
        <f>SUMIFS('База практик'!$BK$6:$BK$424,'База практик'!$G$6:$G$424,Расчеты!CN$1)</f>
        <v>0</v>
      </c>
      <c r="CO76" s="394">
        <f>SUMIFS('База практик'!$BK$6:$BK$424,'База практик'!$G$6:$G$424,Расчеты!CO$1)</f>
        <v>1</v>
      </c>
      <c r="CP76" s="394">
        <f>SUMIFS('База практик'!$BK$6:$BK$424,'База практик'!$G$6:$G$424,Расчеты!CP$1)</f>
        <v>1</v>
      </c>
      <c r="CQ76" s="394">
        <f>SUMIFS('База практик'!$BK$6:$BK$424,'База практик'!$G$6:$G$424,Расчеты!CQ$1)</f>
        <v>0</v>
      </c>
      <c r="CR76" s="394">
        <f>SUMIFS('База практик'!$BK$6:$BK$424,'База практик'!$G$6:$G$424,Расчеты!CR$1)</f>
        <v>0</v>
      </c>
      <c r="CS76" s="394">
        <f>SUMIFS('База практик'!$BK$6:$BK$424,'База практик'!$G$6:$G$424,Расчеты!CS$1)</f>
        <v>0</v>
      </c>
      <c r="CT76" s="394">
        <f>SUMIFS('База практик'!$BK$6:$BK$424,'База практик'!$G$6:$G$424,Расчеты!CT$1)</f>
        <v>3</v>
      </c>
      <c r="CU76" s="394">
        <f>SUMIFS('База практик'!$BK$6:$BK$424,'База практик'!$G$6:$G$424,Расчеты!CU$1)</f>
        <v>0</v>
      </c>
      <c r="CV76" s="394">
        <f>SUMIFS('База практик'!$BK$6:$BK$424,'База практик'!$G$6:$G$424,Расчеты!CV$1)</f>
        <v>9</v>
      </c>
      <c r="CW76" s="394">
        <f>SUMIFS('База практик'!$BK$6:$BK$424,'База практик'!$G$6:$G$424,Расчеты!CW$1)</f>
        <v>0</v>
      </c>
      <c r="CX76" s="394">
        <f>SUMIFS('База практик'!$BK$6:$BK$424,'База практик'!$G$6:$G$424,Расчеты!CX$1)</f>
        <v>0</v>
      </c>
      <c r="CY76" s="394">
        <f>SUMIFS('База практик'!$BK$6:$BK$424,'База практик'!$G$6:$G$424,Расчеты!CY$1)</f>
        <v>0</v>
      </c>
    </row>
    <row r="77" spans="1:103" ht="15" x14ac:dyDescent="0.15">
      <c r="A77" s="21"/>
      <c r="B77" s="21"/>
      <c r="C77" s="1239"/>
      <c r="D77" s="1226"/>
      <c r="E77" s="1229" t="s">
        <v>8441</v>
      </c>
      <c r="F77" s="1229">
        <v>59</v>
      </c>
      <c r="G77" s="1234" t="s">
        <v>8580</v>
      </c>
      <c r="H77" s="1251"/>
      <c r="I77" s="1235" t="s">
        <v>215</v>
      </c>
      <c r="J77" s="1236"/>
      <c r="K77" s="1229"/>
      <c r="L77" s="1229"/>
      <c r="M77" s="1229" t="s">
        <v>457</v>
      </c>
      <c r="N77" s="1229">
        <v>2.7349140634801154E-2</v>
      </c>
      <c r="O77" s="1229">
        <v>2.6671615674213903E-2</v>
      </c>
      <c r="P77" s="1241">
        <v>2.6097706148985853E-2</v>
      </c>
      <c r="Q77" s="394"/>
      <c r="R77" s="1135">
        <f>R76/R112</f>
        <v>2.136429209315106E-2</v>
      </c>
      <c r="S77" s="1135">
        <f t="shared" ref="S77:CD77" si="30">S76/S112</f>
        <v>0</v>
      </c>
      <c r="T77" s="1135">
        <f t="shared" si="30"/>
        <v>0</v>
      </c>
      <c r="U77" s="1135">
        <f t="shared" si="30"/>
        <v>0</v>
      </c>
      <c r="V77" s="1135">
        <f t="shared" si="30"/>
        <v>0</v>
      </c>
      <c r="W77" s="1135">
        <f t="shared" si="30"/>
        <v>0</v>
      </c>
      <c r="X77" s="1135">
        <f t="shared" si="30"/>
        <v>0</v>
      </c>
      <c r="Y77" s="1135">
        <f t="shared" si="30"/>
        <v>1.8494897959183673E-2</v>
      </c>
      <c r="Z77" s="1135">
        <f t="shared" si="30"/>
        <v>6.5359477124183009E-3</v>
      </c>
      <c r="AA77" s="1135">
        <f t="shared" si="30"/>
        <v>0</v>
      </c>
      <c r="AB77" s="1135">
        <f t="shared" si="30"/>
        <v>4.2694497153700189E-2</v>
      </c>
      <c r="AC77" s="1135">
        <f t="shared" si="30"/>
        <v>7.462686567164179E-3</v>
      </c>
      <c r="AD77" s="1135">
        <f t="shared" si="30"/>
        <v>9.9667774086378731E-3</v>
      </c>
      <c r="AE77" s="1135">
        <f t="shared" si="30"/>
        <v>0.12149532710280374</v>
      </c>
      <c r="AF77" s="1135">
        <f t="shared" si="30"/>
        <v>0</v>
      </c>
      <c r="AG77" s="1135" t="e">
        <f t="shared" si="30"/>
        <v>#DIV/0!</v>
      </c>
      <c r="AH77" s="1135" t="e">
        <f t="shared" si="30"/>
        <v>#DIV/0!</v>
      </c>
      <c r="AI77" s="1135">
        <f t="shared" si="30"/>
        <v>0</v>
      </c>
      <c r="AJ77" s="1135">
        <f t="shared" si="30"/>
        <v>0</v>
      </c>
      <c r="AK77" s="1135" t="e">
        <f t="shared" si="30"/>
        <v>#DIV/0!</v>
      </c>
      <c r="AL77" s="1135">
        <f t="shared" si="30"/>
        <v>4.9571020019065777E-2</v>
      </c>
      <c r="AM77" s="1135" t="e">
        <f t="shared" si="30"/>
        <v>#DIV/0!</v>
      </c>
      <c r="AN77" s="1135">
        <f t="shared" si="30"/>
        <v>2.6246719160104987E-3</v>
      </c>
      <c r="AO77" s="1135">
        <f t="shared" si="30"/>
        <v>0</v>
      </c>
      <c r="AP77" s="1135">
        <f t="shared" si="30"/>
        <v>0</v>
      </c>
      <c r="AQ77" s="1135" t="e">
        <f t="shared" si="30"/>
        <v>#DIV/0!</v>
      </c>
      <c r="AR77" s="1135" t="e">
        <f t="shared" si="30"/>
        <v>#DIV/0!</v>
      </c>
      <c r="AS77" s="1135">
        <f t="shared" si="30"/>
        <v>1.4534883720930232E-2</v>
      </c>
      <c r="AT77" s="1135">
        <f t="shared" si="30"/>
        <v>0</v>
      </c>
      <c r="AU77" s="1135">
        <f t="shared" si="30"/>
        <v>1.8656716417910446E-2</v>
      </c>
      <c r="AV77" s="1135">
        <f t="shared" si="30"/>
        <v>1.6791044776119403E-2</v>
      </c>
      <c r="AW77" s="1135">
        <f t="shared" si="30"/>
        <v>1.0810810810810811E-2</v>
      </c>
      <c r="AX77" s="1135">
        <f t="shared" si="30"/>
        <v>0</v>
      </c>
      <c r="AY77" s="1135">
        <f t="shared" si="30"/>
        <v>1.4423076923076924E-2</v>
      </c>
      <c r="AZ77" s="1135">
        <f t="shared" si="30"/>
        <v>0</v>
      </c>
      <c r="BA77" s="1135">
        <f t="shared" si="30"/>
        <v>0</v>
      </c>
      <c r="BB77" s="1135">
        <f t="shared" si="30"/>
        <v>0</v>
      </c>
      <c r="BC77" s="1135">
        <f t="shared" si="30"/>
        <v>6.3197026022304828E-2</v>
      </c>
      <c r="BD77" s="1135">
        <f t="shared" si="30"/>
        <v>0</v>
      </c>
      <c r="BE77" s="1135">
        <f t="shared" si="30"/>
        <v>0</v>
      </c>
      <c r="BF77" s="1135">
        <f t="shared" si="30"/>
        <v>1.1627906976744186E-2</v>
      </c>
      <c r="BG77" s="1135">
        <f t="shared" si="30"/>
        <v>0</v>
      </c>
      <c r="BH77" s="1135" t="e">
        <f t="shared" si="30"/>
        <v>#DIV/0!</v>
      </c>
      <c r="BI77" s="1135">
        <f t="shared" si="30"/>
        <v>0</v>
      </c>
      <c r="BJ77" s="1135" t="e">
        <f t="shared" si="30"/>
        <v>#DIV/0!</v>
      </c>
      <c r="BK77" s="1135">
        <f t="shared" si="30"/>
        <v>0</v>
      </c>
      <c r="BL77" s="1135">
        <f t="shared" si="30"/>
        <v>0</v>
      </c>
      <c r="BM77" s="1135">
        <f t="shared" si="30"/>
        <v>4.8465266558966073E-3</v>
      </c>
      <c r="BN77" s="1135">
        <f t="shared" si="30"/>
        <v>4.4444444444444444E-3</v>
      </c>
      <c r="BO77" s="1135">
        <f t="shared" si="30"/>
        <v>0</v>
      </c>
      <c r="BP77" s="1135">
        <f t="shared" si="30"/>
        <v>0</v>
      </c>
      <c r="BQ77" s="1135">
        <f t="shared" si="30"/>
        <v>0</v>
      </c>
      <c r="BR77" s="1135">
        <f t="shared" si="30"/>
        <v>0</v>
      </c>
      <c r="BS77" s="1135">
        <f t="shared" si="30"/>
        <v>0</v>
      </c>
      <c r="BT77" s="1135">
        <f t="shared" si="30"/>
        <v>0</v>
      </c>
      <c r="BU77" s="1135">
        <f t="shared" si="30"/>
        <v>1.1904761904761904E-2</v>
      </c>
      <c r="BV77" s="1135">
        <f t="shared" si="30"/>
        <v>0</v>
      </c>
      <c r="BW77" s="1135">
        <f t="shared" si="30"/>
        <v>0</v>
      </c>
      <c r="BX77" s="1135">
        <f t="shared" si="30"/>
        <v>3.8240917782026767E-3</v>
      </c>
      <c r="BY77" s="1135">
        <f t="shared" si="30"/>
        <v>0</v>
      </c>
      <c r="BZ77" s="1135">
        <f t="shared" si="30"/>
        <v>2.6109660574412533E-3</v>
      </c>
      <c r="CA77" s="1135">
        <f t="shared" si="30"/>
        <v>2.1231422505307855E-3</v>
      </c>
      <c r="CB77" s="1135">
        <f t="shared" si="30"/>
        <v>0</v>
      </c>
      <c r="CC77" s="1135">
        <f t="shared" si="30"/>
        <v>0</v>
      </c>
      <c r="CD77" s="1135">
        <f t="shared" si="30"/>
        <v>0</v>
      </c>
      <c r="CE77" s="1135" t="e">
        <f t="shared" ref="CE77:CY77" si="31">CE76/CE112</f>
        <v>#DIV/0!</v>
      </c>
      <c r="CF77" s="1135">
        <f t="shared" si="31"/>
        <v>0</v>
      </c>
      <c r="CG77" s="1135">
        <f t="shared" si="31"/>
        <v>5.6980056980056983E-3</v>
      </c>
      <c r="CH77" s="1135">
        <f t="shared" si="31"/>
        <v>0</v>
      </c>
      <c r="CI77" s="1135">
        <f t="shared" si="31"/>
        <v>4.5434876676763304E-2</v>
      </c>
      <c r="CJ77" s="1135">
        <f t="shared" si="31"/>
        <v>1.3029315960912053E-2</v>
      </c>
      <c r="CK77" s="1135">
        <f t="shared" si="31"/>
        <v>1.6666666666666666E-2</v>
      </c>
      <c r="CL77" s="1135">
        <f t="shared" si="31"/>
        <v>0</v>
      </c>
      <c r="CM77" s="1135">
        <f t="shared" si="31"/>
        <v>6.6666666666666666E-2</v>
      </c>
      <c r="CN77" s="1135">
        <f t="shared" si="31"/>
        <v>0</v>
      </c>
      <c r="CO77" s="1135">
        <f t="shared" si="31"/>
        <v>1.953125E-3</v>
      </c>
      <c r="CP77" s="1135">
        <f t="shared" si="31"/>
        <v>1.7921146953405018E-3</v>
      </c>
      <c r="CQ77" s="1135">
        <f t="shared" si="31"/>
        <v>0</v>
      </c>
      <c r="CR77" s="1135" t="e">
        <f t="shared" si="31"/>
        <v>#DIV/0!</v>
      </c>
      <c r="CS77" s="1135">
        <f t="shared" si="31"/>
        <v>0</v>
      </c>
      <c r="CT77" s="1135">
        <f t="shared" si="31"/>
        <v>6.2500000000000003E-3</v>
      </c>
      <c r="CU77" s="1135">
        <f t="shared" si="31"/>
        <v>0</v>
      </c>
      <c r="CV77" s="1135">
        <f t="shared" si="31"/>
        <v>9.316770186335404E-3</v>
      </c>
      <c r="CW77" s="1135">
        <f t="shared" si="31"/>
        <v>0</v>
      </c>
      <c r="CX77" s="1135">
        <f t="shared" si="31"/>
        <v>0</v>
      </c>
      <c r="CY77" s="1135">
        <f t="shared" si="31"/>
        <v>0</v>
      </c>
    </row>
    <row r="78" spans="1:103" ht="15" x14ac:dyDescent="0.15">
      <c r="A78" s="21"/>
      <c r="B78" s="21"/>
      <c r="C78" s="1239"/>
      <c r="D78" s="1226"/>
      <c r="E78" s="1229" t="s">
        <v>8441</v>
      </c>
      <c r="F78" s="1229">
        <v>60</v>
      </c>
      <c r="G78" s="1234" t="s">
        <v>8581</v>
      </c>
      <c r="H78" s="1251" t="s">
        <v>8582</v>
      </c>
      <c r="I78" s="1235" t="s">
        <v>8570</v>
      </c>
      <c r="J78" s="1236"/>
      <c r="K78" s="1229"/>
      <c r="L78" s="1229"/>
      <c r="M78" s="1229"/>
      <c r="N78" s="1229">
        <v>36</v>
      </c>
      <c r="O78" s="1229">
        <v>18</v>
      </c>
      <c r="P78" s="1238">
        <v>15</v>
      </c>
      <c r="Q78" s="394">
        <v>31</v>
      </c>
      <c r="R78" s="394">
        <f t="shared" si="25"/>
        <v>45</v>
      </c>
      <c r="S78" s="394">
        <f>SUMIFS('База практик'!$BL$6:$BL$424,'База практик'!$G$6:$G$424,Расчеты!S$1)</f>
        <v>0</v>
      </c>
      <c r="T78" s="394">
        <f>SUMIFS('База практик'!$BL$6:$BL$424,'База практик'!$G$6:$G$424,Расчеты!T$1)</f>
        <v>0</v>
      </c>
      <c r="U78" s="394">
        <f>SUMIFS('База практик'!$BL$6:$BL$424,'База практик'!$G$6:$G$424,Расчеты!U$1)</f>
        <v>0</v>
      </c>
      <c r="V78" s="394">
        <f>SUMIFS('База практик'!$BL$6:$BL$424,'База практик'!$G$6:$G$424,Расчеты!V$1)</f>
        <v>0</v>
      </c>
      <c r="W78" s="394">
        <f>SUMIFS('База практик'!$BL$6:$BL$424,'База практик'!$G$6:$G$424,Расчеты!W$1)</f>
        <v>0</v>
      </c>
      <c r="X78" s="394">
        <f>SUMIFS('База практик'!$BL$6:$BL$424,'База практик'!$G$6:$G$424,Расчеты!X$1)</f>
        <v>0</v>
      </c>
      <c r="Y78" s="394">
        <f>SUMIFS('База практик'!$BL$6:$BL$424,'База практик'!$G$6:$G$424,Расчеты!Y$1)</f>
        <v>0</v>
      </c>
      <c r="Z78" s="394">
        <f>SUMIFS('База практик'!$BL$6:$BL$424,'База практик'!$G$6:$G$424,Расчеты!Z$1)</f>
        <v>0</v>
      </c>
      <c r="AA78" s="394">
        <f>SUMIFS('База практик'!$BL$6:$BL$424,'База практик'!$G$6:$G$424,Расчеты!AA$1)</f>
        <v>0</v>
      </c>
      <c r="AB78" s="394">
        <f>SUMIFS('База практик'!$BL$6:$BL$424,'База практик'!$G$6:$G$424,Расчеты!AB$1)</f>
        <v>0</v>
      </c>
      <c r="AC78" s="394">
        <f>SUMIFS('База практик'!$BL$6:$BL$424,'База практик'!$G$6:$G$424,Расчеты!AC$1)</f>
        <v>0</v>
      </c>
      <c r="AD78" s="394">
        <f>SUMIFS('База практик'!$BL$6:$BL$424,'База практик'!$G$6:$G$424,Расчеты!AD$1)</f>
        <v>0</v>
      </c>
      <c r="AE78" s="394">
        <f>SUMIFS('База практик'!$BL$6:$BL$424,'База практик'!$G$6:$G$424,Расчеты!AE$1)</f>
        <v>3</v>
      </c>
      <c r="AF78" s="394">
        <f>SUMIFS('База практик'!$BL$6:$BL$424,'База практик'!$G$6:$G$424,Расчеты!AF$1)</f>
        <v>0</v>
      </c>
      <c r="AG78" s="394">
        <f>SUMIFS('База практик'!$BL$6:$BL$424,'База практик'!$G$6:$G$424,Расчеты!AG$1)</f>
        <v>0</v>
      </c>
      <c r="AH78" s="394">
        <f>SUMIFS('База практик'!$BL$6:$BL$424,'База практик'!$G$6:$G$424,Расчеты!AH$1)</f>
        <v>0</v>
      </c>
      <c r="AI78" s="394">
        <f>SUMIFS('База практик'!$BL$6:$BL$424,'База практик'!$G$6:$G$424,Расчеты!AI$1)</f>
        <v>0</v>
      </c>
      <c r="AJ78" s="394">
        <f>SUMIFS('База практик'!$BL$6:$BL$424,'База практик'!$G$6:$G$424,Расчеты!AJ$1)</f>
        <v>0</v>
      </c>
      <c r="AK78" s="394">
        <f>SUMIFS('База практик'!$BL$6:$BL$424,'База практик'!$G$6:$G$424,Расчеты!AK$1)</f>
        <v>0</v>
      </c>
      <c r="AL78" s="394">
        <f>SUMIFS('База практик'!$BL$6:$BL$424,'База практик'!$G$6:$G$424,Расчеты!AL$1)</f>
        <v>0</v>
      </c>
      <c r="AM78" s="394">
        <f>SUMIFS('База практик'!$BL$6:$BL$424,'База практик'!$G$6:$G$424,Расчеты!AM$1)</f>
        <v>0</v>
      </c>
      <c r="AN78" s="394">
        <f>SUMIFS('База практик'!$BL$6:$BL$424,'База практик'!$G$6:$G$424,Расчеты!AN$1)</f>
        <v>0</v>
      </c>
      <c r="AO78" s="394">
        <f>SUMIFS('База практик'!$BL$6:$BL$424,'База практик'!$G$6:$G$424,Расчеты!AO$1)</f>
        <v>0</v>
      </c>
      <c r="AP78" s="394">
        <f>SUMIFS('База практик'!$BL$6:$BL$424,'База практик'!$G$6:$G$424,Расчеты!AP$1)</f>
        <v>7</v>
      </c>
      <c r="AQ78" s="394">
        <f>SUMIFS('База практик'!$BL$6:$BL$424,'База практик'!$G$6:$G$424,Расчеты!AQ$1)</f>
        <v>0</v>
      </c>
      <c r="AR78" s="394">
        <f>SUMIFS('База практик'!$BL$6:$BL$424,'База практик'!$G$6:$G$424,Расчеты!AR$1)</f>
        <v>0</v>
      </c>
      <c r="AS78" s="394">
        <f>SUMIFS('База практик'!$BL$6:$BL$424,'База практик'!$G$6:$G$424,Расчеты!AS$1)</f>
        <v>0</v>
      </c>
      <c r="AT78" s="394">
        <f>SUMIFS('База практик'!$BL$6:$BL$424,'База практик'!$G$6:$G$424,Расчеты!AT$1)</f>
        <v>0</v>
      </c>
      <c r="AU78" s="394">
        <f>SUMIFS('База практик'!$BL$6:$BL$424,'База практик'!$G$6:$G$424,Расчеты!AU$1)</f>
        <v>0</v>
      </c>
      <c r="AV78" s="394">
        <f>SUMIFS('База практик'!$BL$6:$BL$424,'База практик'!$G$6:$G$424,Расчеты!AV$1)</f>
        <v>2</v>
      </c>
      <c r="AW78" s="394">
        <f>SUMIFS('База практик'!$BL$6:$BL$424,'База практик'!$G$6:$G$424,Расчеты!AW$1)</f>
        <v>0</v>
      </c>
      <c r="AX78" s="394">
        <f>SUMIFS('База практик'!$BL$6:$BL$424,'База практик'!$G$6:$G$424,Расчеты!AX$1)</f>
        <v>20</v>
      </c>
      <c r="AY78" s="394">
        <f>SUMIFS('База практик'!$BL$6:$BL$424,'База практик'!$G$6:$G$424,Расчеты!AY$1)</f>
        <v>0</v>
      </c>
      <c r="AZ78" s="394">
        <f>SUMIFS('База практик'!$BL$6:$BL$424,'База практик'!$G$6:$G$424,Расчеты!AZ$1)</f>
        <v>0</v>
      </c>
      <c r="BA78" s="394">
        <f>SUMIFS('База практик'!$BL$6:$BL$424,'База практик'!$G$6:$G$424,Расчеты!BA$1)</f>
        <v>0</v>
      </c>
      <c r="BB78" s="394">
        <f>SUMIFS('База практик'!$BL$6:$BL$424,'База практик'!$G$6:$G$424,Расчеты!BB$1)</f>
        <v>0</v>
      </c>
      <c r="BC78" s="394">
        <f>SUMIFS('База практик'!$BL$6:$BL$424,'База практик'!$G$6:$G$424,Расчеты!BC$1)</f>
        <v>2</v>
      </c>
      <c r="BD78" s="394">
        <f>SUMIFS('База практик'!$BL$6:$BL$424,'База практик'!$G$6:$G$424,Расчеты!BD$1)</f>
        <v>0</v>
      </c>
      <c r="BE78" s="394">
        <f>SUMIFS('База практик'!$BL$6:$BL$424,'База практик'!$G$6:$G$424,Расчеты!BE$1)</f>
        <v>0</v>
      </c>
      <c r="BF78" s="394">
        <f>SUMIFS('База практик'!$BL$6:$BL$424,'База практик'!$G$6:$G$424,Расчеты!BF$1)</f>
        <v>0</v>
      </c>
      <c r="BG78" s="394">
        <f>SUMIFS('База практик'!$BL$6:$BL$424,'База практик'!$G$6:$G$424,Расчеты!BG$1)</f>
        <v>0</v>
      </c>
      <c r="BH78" s="394">
        <f>SUMIFS('База практик'!$BL$6:$BL$424,'База практик'!$G$6:$G$424,Расчеты!BH$1)</f>
        <v>0</v>
      </c>
      <c r="BI78" s="394">
        <f>SUMIFS('База практик'!$BL$6:$BL$424,'База практик'!$G$6:$G$424,Расчеты!BI$1)</f>
        <v>0</v>
      </c>
      <c r="BJ78" s="394">
        <f>SUMIFS('База практик'!$BL$6:$BL$424,'База практик'!$G$6:$G$424,Расчеты!BJ$1)</f>
        <v>0</v>
      </c>
      <c r="BK78" s="394">
        <f>SUMIFS('База практик'!$BL$6:$BL$424,'База практик'!$G$6:$G$424,Расчеты!BK$1)</f>
        <v>0</v>
      </c>
      <c r="BL78" s="394">
        <f>SUMIFS('База практик'!$BL$6:$BL$424,'База практик'!$G$6:$G$424,Расчеты!BL$1)</f>
        <v>0</v>
      </c>
      <c r="BM78" s="394">
        <f>SUMIFS('База практик'!$BL$6:$BL$424,'База практик'!$G$6:$G$424,Расчеты!BM$1)</f>
        <v>1</v>
      </c>
      <c r="BN78" s="394">
        <f>SUMIFS('База практик'!$BL$6:$BL$424,'База практик'!$G$6:$G$424,Расчеты!BN$1)</f>
        <v>2</v>
      </c>
      <c r="BO78" s="394">
        <f>SUMIFS('База практик'!$BL$6:$BL$424,'База практик'!$G$6:$G$424,Расчеты!BO$1)</f>
        <v>0</v>
      </c>
      <c r="BP78" s="394">
        <f>SUMIFS('База практик'!$BL$6:$BL$424,'База практик'!$G$6:$G$424,Расчеты!BP$1)</f>
        <v>0</v>
      </c>
      <c r="BQ78" s="394">
        <f>SUMIFS('База практик'!$BL$6:$BL$424,'База практик'!$G$6:$G$424,Расчеты!BQ$1)</f>
        <v>0</v>
      </c>
      <c r="BR78" s="394">
        <f>SUMIFS('База практик'!$BL$6:$BL$424,'База практик'!$G$6:$G$424,Расчеты!BR$1)</f>
        <v>0</v>
      </c>
      <c r="BS78" s="394">
        <f>SUMIFS('База практик'!$BL$6:$BL$424,'База практик'!$G$6:$G$424,Расчеты!BS$1)</f>
        <v>0</v>
      </c>
      <c r="BT78" s="394">
        <f>SUMIFS('База практик'!$BL$6:$BL$424,'База практик'!$G$6:$G$424,Расчеты!BT$1)</f>
        <v>0</v>
      </c>
      <c r="BU78" s="394">
        <f>SUMIFS('База практик'!$BL$6:$BL$424,'База практик'!$G$6:$G$424,Расчеты!BU$1)</f>
        <v>0</v>
      </c>
      <c r="BV78" s="394">
        <f>SUMIFS('База практик'!$BL$6:$BL$424,'База практик'!$G$6:$G$424,Расчеты!BV$1)</f>
        <v>0</v>
      </c>
      <c r="BW78" s="394">
        <f>SUMIFS('База практик'!$BL$6:$BL$424,'База практик'!$G$6:$G$424,Расчеты!BW$1)</f>
        <v>1</v>
      </c>
      <c r="BX78" s="394">
        <f>SUMIFS('База практик'!$BL$6:$BL$424,'База практик'!$G$6:$G$424,Расчеты!BX$1)</f>
        <v>0</v>
      </c>
      <c r="BY78" s="394">
        <f>SUMIFS('База практик'!$BL$6:$BL$424,'База практик'!$G$6:$G$424,Расчеты!BY$1)</f>
        <v>0</v>
      </c>
      <c r="BZ78" s="394">
        <f>SUMIFS('База практик'!$BL$6:$BL$424,'База практик'!$G$6:$G$424,Расчеты!BZ$1)</f>
        <v>0</v>
      </c>
      <c r="CA78" s="394">
        <f>SUMIFS('База практик'!$BL$6:$BL$424,'База практик'!$G$6:$G$424,Расчеты!CA$1)</f>
        <v>1</v>
      </c>
      <c r="CB78" s="394">
        <f>SUMIFS('База практик'!$BL$6:$BL$424,'База практик'!$G$6:$G$424,Расчеты!CB$1)</f>
        <v>1</v>
      </c>
      <c r="CC78" s="394">
        <f>SUMIFS('База практик'!$BL$6:$BL$424,'База практик'!$G$6:$G$424,Расчеты!CC$1)</f>
        <v>0</v>
      </c>
      <c r="CD78" s="394">
        <f>SUMIFS('База практик'!$BL$6:$BL$424,'База практик'!$G$6:$G$424,Расчеты!CD$1)</f>
        <v>0</v>
      </c>
      <c r="CE78" s="394">
        <f>SUMIFS('База практик'!$BL$6:$BL$424,'База практик'!$G$6:$G$424,Расчеты!CE$1)</f>
        <v>0</v>
      </c>
      <c r="CF78" s="394">
        <f>SUMIFS('База практик'!$BL$6:$BL$424,'База практик'!$G$6:$G$424,Расчеты!CF$1)</f>
        <v>0</v>
      </c>
      <c r="CG78" s="394">
        <f>SUMIFS('База практик'!$BL$6:$BL$424,'База практик'!$G$6:$G$424,Расчеты!CG$1)</f>
        <v>0</v>
      </c>
      <c r="CH78" s="394">
        <f>SUMIFS('База практик'!$BL$6:$BL$424,'База практик'!$G$6:$G$424,Расчеты!CH$1)</f>
        <v>0</v>
      </c>
      <c r="CI78" s="394">
        <f>SUMIFS('База практик'!$BL$6:$BL$424,'База практик'!$G$6:$G$424,Расчеты!CI$1)</f>
        <v>0</v>
      </c>
      <c r="CJ78" s="394">
        <f>SUMIFS('База практик'!$BL$6:$BL$424,'База практик'!$G$6:$G$424,Расчеты!CJ$1)</f>
        <v>1</v>
      </c>
      <c r="CK78" s="394">
        <f>SUMIFS('База практик'!$BL$6:$BL$424,'База практик'!$G$6:$G$424,Расчеты!CK$1)</f>
        <v>0</v>
      </c>
      <c r="CL78" s="394">
        <f>SUMIFS('База практик'!$BL$6:$BL$424,'База практик'!$G$6:$G$424,Расчеты!CL$1)</f>
        <v>0</v>
      </c>
      <c r="CM78" s="394">
        <f>SUMIFS('База практик'!$BL$6:$BL$424,'База практик'!$G$6:$G$424,Расчеты!CM$1)</f>
        <v>2</v>
      </c>
      <c r="CN78" s="394">
        <f>SUMIFS('База практик'!$BL$6:$BL$424,'База практик'!$G$6:$G$424,Расчеты!CN$1)</f>
        <v>0</v>
      </c>
      <c r="CO78" s="394">
        <f>SUMIFS('База практик'!$BL$6:$BL$424,'База практик'!$G$6:$G$424,Расчеты!CO$1)</f>
        <v>0</v>
      </c>
      <c r="CP78" s="394">
        <f>SUMIFS('База практик'!$BL$6:$BL$424,'База практик'!$G$6:$G$424,Расчеты!CP$1)</f>
        <v>0</v>
      </c>
      <c r="CQ78" s="394">
        <f>SUMIFS('База практик'!$BL$6:$BL$424,'База практик'!$G$6:$G$424,Расчеты!CQ$1)</f>
        <v>0</v>
      </c>
      <c r="CR78" s="394">
        <f>SUMIFS('База практик'!$BL$6:$BL$424,'База практик'!$G$6:$G$424,Расчеты!CR$1)</f>
        <v>0</v>
      </c>
      <c r="CS78" s="394">
        <f>SUMIFS('База практик'!$BL$6:$BL$424,'База практик'!$G$6:$G$424,Расчеты!CS$1)</f>
        <v>0</v>
      </c>
      <c r="CT78" s="394">
        <f>SUMIFS('База практик'!$BL$6:$BL$424,'База практик'!$G$6:$G$424,Расчеты!CT$1)</f>
        <v>0</v>
      </c>
      <c r="CU78" s="394">
        <f>SUMIFS('База практик'!$BL$6:$BL$424,'База практик'!$G$6:$G$424,Расчеты!CU$1)</f>
        <v>0</v>
      </c>
      <c r="CV78" s="394">
        <f>SUMIFS('База практик'!$BL$6:$BL$424,'База практик'!$G$6:$G$424,Расчеты!CV$1)</f>
        <v>0</v>
      </c>
      <c r="CW78" s="394">
        <f>SUMIFS('База практик'!$BL$6:$BL$424,'База практик'!$G$6:$G$424,Расчеты!CW$1)</f>
        <v>0</v>
      </c>
      <c r="CX78" s="394">
        <f>SUMIFS('База практик'!$BL$6:$BL$424,'База практик'!$G$6:$G$424,Расчеты!CX$1)</f>
        <v>2</v>
      </c>
      <c r="CY78" s="394">
        <f>SUMIFS('База практик'!$BL$6:$BL$424,'База практик'!$G$6:$G$424,Расчеты!CY$1)</f>
        <v>0</v>
      </c>
    </row>
    <row r="79" spans="1:103" ht="15" x14ac:dyDescent="0.15">
      <c r="A79" s="21"/>
      <c r="B79" s="21"/>
      <c r="C79" s="1239"/>
      <c r="D79" s="1226"/>
      <c r="E79" s="1229" t="s">
        <v>8441</v>
      </c>
      <c r="F79" s="1229">
        <v>61</v>
      </c>
      <c r="G79" s="1234" t="s">
        <v>8583</v>
      </c>
      <c r="H79" s="1251"/>
      <c r="I79" s="1235" t="s">
        <v>215</v>
      </c>
      <c r="J79" s="1236"/>
      <c r="K79" s="1229"/>
      <c r="L79" s="1229"/>
      <c r="M79" s="1229" t="s">
        <v>457</v>
      </c>
      <c r="N79" s="1229">
        <v>2.2581859239744072E-3</v>
      </c>
      <c r="O79" s="1229">
        <v>9.5445145553846973E-4</v>
      </c>
      <c r="P79" s="1241">
        <v>6.8678174076278555E-4</v>
      </c>
      <c r="Q79" s="394"/>
      <c r="R79" s="1135">
        <f>R78/R112</f>
        <v>1.5456481417874563E-3</v>
      </c>
      <c r="S79" s="1135">
        <f t="shared" ref="S79:CD79" si="32">S78/S112</f>
        <v>0</v>
      </c>
      <c r="T79" s="1135">
        <f t="shared" si="32"/>
        <v>0</v>
      </c>
      <c r="U79" s="1135">
        <f t="shared" si="32"/>
        <v>0</v>
      </c>
      <c r="V79" s="1135">
        <f t="shared" si="32"/>
        <v>0</v>
      </c>
      <c r="W79" s="1135">
        <f t="shared" si="32"/>
        <v>0</v>
      </c>
      <c r="X79" s="1135">
        <f t="shared" si="32"/>
        <v>0</v>
      </c>
      <c r="Y79" s="1135">
        <f t="shared" si="32"/>
        <v>0</v>
      </c>
      <c r="Z79" s="1135">
        <f t="shared" si="32"/>
        <v>0</v>
      </c>
      <c r="AA79" s="1135">
        <f t="shared" si="32"/>
        <v>0</v>
      </c>
      <c r="AB79" s="1135">
        <f t="shared" si="32"/>
        <v>0</v>
      </c>
      <c r="AC79" s="1135">
        <f t="shared" si="32"/>
        <v>0</v>
      </c>
      <c r="AD79" s="1135">
        <f t="shared" si="32"/>
        <v>0</v>
      </c>
      <c r="AE79" s="1135">
        <f t="shared" si="32"/>
        <v>2.0026702269692926E-3</v>
      </c>
      <c r="AF79" s="1135">
        <f t="shared" si="32"/>
        <v>0</v>
      </c>
      <c r="AG79" s="1135" t="e">
        <f t="shared" si="32"/>
        <v>#DIV/0!</v>
      </c>
      <c r="AH79" s="1135" t="e">
        <f t="shared" si="32"/>
        <v>#DIV/0!</v>
      </c>
      <c r="AI79" s="1135">
        <f t="shared" si="32"/>
        <v>0</v>
      </c>
      <c r="AJ79" s="1135">
        <f t="shared" si="32"/>
        <v>0</v>
      </c>
      <c r="AK79" s="1135" t="e">
        <f t="shared" si="32"/>
        <v>#DIV/0!</v>
      </c>
      <c r="AL79" s="1135">
        <f t="shared" si="32"/>
        <v>0</v>
      </c>
      <c r="AM79" s="1135" t="e">
        <f t="shared" si="32"/>
        <v>#DIV/0!</v>
      </c>
      <c r="AN79" s="1135">
        <f t="shared" si="32"/>
        <v>0</v>
      </c>
      <c r="AO79" s="1135">
        <f t="shared" si="32"/>
        <v>0</v>
      </c>
      <c r="AP79" s="1135">
        <f t="shared" si="32"/>
        <v>2.9288702928870293E-2</v>
      </c>
      <c r="AQ79" s="1135" t="e">
        <f t="shared" si="32"/>
        <v>#DIV/0!</v>
      </c>
      <c r="AR79" s="1135" t="e">
        <f t="shared" si="32"/>
        <v>#DIV/0!</v>
      </c>
      <c r="AS79" s="1135">
        <f t="shared" si="32"/>
        <v>0</v>
      </c>
      <c r="AT79" s="1135">
        <f t="shared" si="32"/>
        <v>0</v>
      </c>
      <c r="AU79" s="1135">
        <f t="shared" si="32"/>
        <v>0</v>
      </c>
      <c r="AV79" s="1135">
        <f t="shared" si="32"/>
        <v>3.7313432835820895E-3</v>
      </c>
      <c r="AW79" s="1135">
        <f t="shared" si="32"/>
        <v>0</v>
      </c>
      <c r="AX79" s="1135">
        <f t="shared" si="32"/>
        <v>3.1152647975077882E-2</v>
      </c>
      <c r="AY79" s="1135">
        <f t="shared" si="32"/>
        <v>0</v>
      </c>
      <c r="AZ79" s="1135">
        <f t="shared" si="32"/>
        <v>0</v>
      </c>
      <c r="BA79" s="1135">
        <f t="shared" si="32"/>
        <v>0</v>
      </c>
      <c r="BB79" s="1135">
        <f t="shared" si="32"/>
        <v>0</v>
      </c>
      <c r="BC79" s="1135">
        <f t="shared" si="32"/>
        <v>3.7174721189591076E-3</v>
      </c>
      <c r="BD79" s="1135">
        <f t="shared" si="32"/>
        <v>0</v>
      </c>
      <c r="BE79" s="1135">
        <f t="shared" si="32"/>
        <v>0</v>
      </c>
      <c r="BF79" s="1135">
        <f t="shared" si="32"/>
        <v>0</v>
      </c>
      <c r="BG79" s="1135">
        <f t="shared" si="32"/>
        <v>0</v>
      </c>
      <c r="BH79" s="1135" t="e">
        <f t="shared" si="32"/>
        <v>#DIV/0!</v>
      </c>
      <c r="BI79" s="1135">
        <f t="shared" si="32"/>
        <v>0</v>
      </c>
      <c r="BJ79" s="1135" t="e">
        <f t="shared" si="32"/>
        <v>#DIV/0!</v>
      </c>
      <c r="BK79" s="1135">
        <f t="shared" si="32"/>
        <v>0</v>
      </c>
      <c r="BL79" s="1135">
        <f t="shared" si="32"/>
        <v>0</v>
      </c>
      <c r="BM79" s="1135">
        <f t="shared" si="32"/>
        <v>1.6155088852988692E-3</v>
      </c>
      <c r="BN79" s="1135">
        <f t="shared" si="32"/>
        <v>8.8888888888888889E-3</v>
      </c>
      <c r="BO79" s="1135">
        <f t="shared" si="32"/>
        <v>0</v>
      </c>
      <c r="BP79" s="1135">
        <f t="shared" si="32"/>
        <v>0</v>
      </c>
      <c r="BQ79" s="1135">
        <f t="shared" si="32"/>
        <v>0</v>
      </c>
      <c r="BR79" s="1135">
        <f t="shared" si="32"/>
        <v>0</v>
      </c>
      <c r="BS79" s="1135">
        <f t="shared" si="32"/>
        <v>0</v>
      </c>
      <c r="BT79" s="1135">
        <f t="shared" si="32"/>
        <v>0</v>
      </c>
      <c r="BU79" s="1135">
        <f t="shared" si="32"/>
        <v>0</v>
      </c>
      <c r="BV79" s="1135">
        <f t="shared" si="32"/>
        <v>0</v>
      </c>
      <c r="BW79" s="1135">
        <f t="shared" si="32"/>
        <v>5.4945054945054949E-3</v>
      </c>
      <c r="BX79" s="1135">
        <f t="shared" si="32"/>
        <v>0</v>
      </c>
      <c r="BY79" s="1135">
        <f t="shared" si="32"/>
        <v>0</v>
      </c>
      <c r="BZ79" s="1135">
        <f t="shared" si="32"/>
        <v>0</v>
      </c>
      <c r="CA79" s="1135">
        <f t="shared" si="32"/>
        <v>2.1231422505307855E-3</v>
      </c>
      <c r="CB79" s="1135">
        <f t="shared" si="32"/>
        <v>4.9751243781094526E-3</v>
      </c>
      <c r="CC79" s="1135">
        <f t="shared" si="32"/>
        <v>0</v>
      </c>
      <c r="CD79" s="1135">
        <f t="shared" si="32"/>
        <v>0</v>
      </c>
      <c r="CE79" s="1135" t="e">
        <f t="shared" ref="CE79:CY79" si="33">CE78/CE112</f>
        <v>#DIV/0!</v>
      </c>
      <c r="CF79" s="1135">
        <f t="shared" si="33"/>
        <v>0</v>
      </c>
      <c r="CG79" s="1135">
        <f t="shared" si="33"/>
        <v>0</v>
      </c>
      <c r="CH79" s="1135">
        <f t="shared" si="33"/>
        <v>0</v>
      </c>
      <c r="CI79" s="1135">
        <f t="shared" si="33"/>
        <v>0</v>
      </c>
      <c r="CJ79" s="1135">
        <f t="shared" si="33"/>
        <v>3.2573289902280132E-3</v>
      </c>
      <c r="CK79" s="1135">
        <f t="shared" si="33"/>
        <v>0</v>
      </c>
      <c r="CL79" s="1135">
        <f t="shared" si="33"/>
        <v>0</v>
      </c>
      <c r="CM79" s="1135">
        <f t="shared" si="33"/>
        <v>0.13333333333333333</v>
      </c>
      <c r="CN79" s="1135">
        <f t="shared" si="33"/>
        <v>0</v>
      </c>
      <c r="CO79" s="1135">
        <f t="shared" si="33"/>
        <v>0</v>
      </c>
      <c r="CP79" s="1135">
        <f t="shared" si="33"/>
        <v>0</v>
      </c>
      <c r="CQ79" s="1135">
        <f t="shared" si="33"/>
        <v>0</v>
      </c>
      <c r="CR79" s="1135" t="e">
        <f t="shared" si="33"/>
        <v>#DIV/0!</v>
      </c>
      <c r="CS79" s="1135">
        <f t="shared" si="33"/>
        <v>0</v>
      </c>
      <c r="CT79" s="1135">
        <f t="shared" si="33"/>
        <v>0</v>
      </c>
      <c r="CU79" s="1135">
        <f t="shared" si="33"/>
        <v>0</v>
      </c>
      <c r="CV79" s="1135">
        <f t="shared" si="33"/>
        <v>0</v>
      </c>
      <c r="CW79" s="1135">
        <f t="shared" si="33"/>
        <v>0</v>
      </c>
      <c r="CX79" s="1135">
        <f t="shared" si="33"/>
        <v>7.4349442379182153E-3</v>
      </c>
      <c r="CY79" s="1135">
        <f t="shared" si="33"/>
        <v>0</v>
      </c>
    </row>
    <row r="80" spans="1:103" ht="15" x14ac:dyDescent="0.15">
      <c r="A80" s="21"/>
      <c r="B80" s="21"/>
      <c r="C80" s="1239"/>
      <c r="D80" s="1226"/>
      <c r="E80" s="1229" t="s">
        <v>8441</v>
      </c>
      <c r="F80" s="1229">
        <v>62</v>
      </c>
      <c r="G80" s="1234" t="s">
        <v>8584</v>
      </c>
      <c r="H80" s="1251" t="s">
        <v>8585</v>
      </c>
      <c r="I80" s="1235" t="s">
        <v>8570</v>
      </c>
      <c r="J80" s="1236"/>
      <c r="K80" s="1229"/>
      <c r="L80" s="1229"/>
      <c r="M80" s="1229"/>
      <c r="N80" s="1229">
        <v>352</v>
      </c>
      <c r="O80" s="1229">
        <v>412</v>
      </c>
      <c r="P80" s="1238">
        <v>625</v>
      </c>
      <c r="Q80" s="394">
        <v>894</v>
      </c>
      <c r="R80" s="394">
        <f t="shared" si="25"/>
        <v>684</v>
      </c>
      <c r="S80" s="394">
        <f>SUMIFS('База практик'!$BM$6:$BM$424,'База практик'!$G$6:$G$424,Расчеты!S$1)</f>
        <v>0</v>
      </c>
      <c r="T80" s="394">
        <f>SUMIFS('База практик'!$BM$6:$BM$424,'База практик'!$G$6:$G$424,Расчеты!T$1)</f>
        <v>4</v>
      </c>
      <c r="U80" s="394">
        <f>SUMIFS('База практик'!$BM$6:$BM$424,'База практик'!$G$6:$G$424,Расчеты!U$1)</f>
        <v>10</v>
      </c>
      <c r="V80" s="394">
        <f>SUMIFS('База практик'!$BM$6:$BM$424,'База практик'!$G$6:$G$424,Расчеты!V$1)</f>
        <v>14</v>
      </c>
      <c r="W80" s="394">
        <f>SUMIFS('База практик'!$BM$6:$BM$424,'База практик'!$G$6:$G$424,Расчеты!W$1)</f>
        <v>32</v>
      </c>
      <c r="X80" s="394">
        <f>SUMIFS('База практик'!$BM$6:$BM$424,'База практик'!$G$6:$G$424,Расчеты!X$1)</f>
        <v>0</v>
      </c>
      <c r="Y80" s="394">
        <f>SUMIFS('База практик'!$BM$6:$BM$424,'База практик'!$G$6:$G$424,Расчеты!Y$1)</f>
        <v>66</v>
      </c>
      <c r="Z80" s="394">
        <f>SUMIFS('База практик'!$BM$6:$BM$424,'База практик'!$G$6:$G$424,Расчеты!Z$1)</f>
        <v>9</v>
      </c>
      <c r="AA80" s="394">
        <f>SUMIFS('База практик'!$BM$6:$BM$424,'База практик'!$G$6:$G$424,Расчеты!AA$1)</f>
        <v>48</v>
      </c>
      <c r="AB80" s="394">
        <f>SUMIFS('База практик'!$BM$6:$BM$424,'База практик'!$G$6:$G$424,Расчеты!AB$1)</f>
        <v>40</v>
      </c>
      <c r="AC80" s="394">
        <f>SUMIFS('База практик'!$BM$6:$BM$424,'База практик'!$G$6:$G$424,Расчеты!AC$1)</f>
        <v>13</v>
      </c>
      <c r="AD80" s="394">
        <f>SUMIFS('База практик'!$BM$6:$BM$424,'База практик'!$G$6:$G$424,Расчеты!AD$1)</f>
        <v>3</v>
      </c>
      <c r="AE80" s="394">
        <f>SUMIFS('База практик'!$BM$6:$BM$424,'База практик'!$G$6:$G$424,Расчеты!AE$1)</f>
        <v>84</v>
      </c>
      <c r="AF80" s="394">
        <f>SUMIFS('База практик'!$BM$6:$BM$424,'База практик'!$G$6:$G$424,Расчеты!AF$1)</f>
        <v>52</v>
      </c>
      <c r="AG80" s="394">
        <f>SUMIFS('База практик'!$BM$6:$BM$424,'База практик'!$G$6:$G$424,Расчеты!AG$1)</f>
        <v>0</v>
      </c>
      <c r="AH80" s="394">
        <f>SUMIFS('База практик'!$BM$6:$BM$424,'База практик'!$G$6:$G$424,Расчеты!AH$1)</f>
        <v>0</v>
      </c>
      <c r="AI80" s="394">
        <f>SUMIFS('База практик'!$BM$6:$BM$424,'База практик'!$G$6:$G$424,Расчеты!AI$1)</f>
        <v>5</v>
      </c>
      <c r="AJ80" s="394">
        <f>SUMIFS('База практик'!$BM$6:$BM$424,'База практик'!$G$6:$G$424,Расчеты!AJ$1)</f>
        <v>6</v>
      </c>
      <c r="AK80" s="394">
        <f>SUMIFS('База практик'!$BM$6:$BM$424,'База практик'!$G$6:$G$424,Расчеты!AK$1)</f>
        <v>0</v>
      </c>
      <c r="AL80" s="394">
        <f>SUMIFS('База практик'!$BM$6:$BM$424,'База практик'!$G$6:$G$424,Расчеты!AL$1)</f>
        <v>30</v>
      </c>
      <c r="AM80" s="394">
        <f>SUMIFS('База практик'!$BM$6:$BM$424,'База практик'!$G$6:$G$424,Расчеты!AM$1)</f>
        <v>0</v>
      </c>
      <c r="AN80" s="394">
        <f>SUMIFS('База практик'!$BM$6:$BM$424,'База практик'!$G$6:$G$424,Расчеты!AN$1)</f>
        <v>0</v>
      </c>
      <c r="AO80" s="394">
        <f>SUMIFS('База практик'!$BM$6:$BM$424,'База практик'!$G$6:$G$424,Расчеты!AO$1)</f>
        <v>1</v>
      </c>
      <c r="AP80" s="394">
        <f>SUMIFS('База практик'!$BM$6:$BM$424,'База практик'!$G$6:$G$424,Расчеты!AP$1)</f>
        <v>0</v>
      </c>
      <c r="AQ80" s="394">
        <f>SUMIFS('База практик'!$BM$6:$BM$424,'База практик'!$G$6:$G$424,Расчеты!AQ$1)</f>
        <v>0</v>
      </c>
      <c r="AR80" s="394">
        <f>SUMIFS('База практик'!$BM$6:$BM$424,'База практик'!$G$6:$G$424,Расчеты!AR$1)</f>
        <v>0</v>
      </c>
      <c r="AS80" s="394">
        <f>SUMIFS('База практик'!$BM$6:$BM$424,'База практик'!$G$6:$G$424,Расчеты!AS$1)</f>
        <v>0</v>
      </c>
      <c r="AT80" s="394">
        <f>SUMIFS('База практик'!$BM$6:$BM$424,'База практик'!$G$6:$G$424,Расчеты!AT$1)</f>
        <v>11</v>
      </c>
      <c r="AU80" s="394">
        <f>SUMIFS('База практик'!$BM$6:$BM$424,'База практик'!$G$6:$G$424,Расчеты!AU$1)</f>
        <v>1</v>
      </c>
      <c r="AV80" s="394">
        <f>SUMIFS('База практик'!$BM$6:$BM$424,'База практик'!$G$6:$G$424,Расчеты!AV$1)</f>
        <v>13</v>
      </c>
      <c r="AW80" s="394">
        <f>SUMIFS('База практик'!$BM$6:$BM$424,'База практик'!$G$6:$G$424,Расчеты!AW$1)</f>
        <v>6</v>
      </c>
      <c r="AX80" s="394">
        <f>SUMIFS('База практик'!$BM$6:$BM$424,'База практик'!$G$6:$G$424,Расчеты!AX$1)</f>
        <v>10</v>
      </c>
      <c r="AY80" s="394">
        <f>SUMIFS('База практик'!$BM$6:$BM$424,'База практик'!$G$6:$G$424,Расчеты!AY$1)</f>
        <v>0</v>
      </c>
      <c r="AZ80" s="394">
        <f>SUMIFS('База практик'!$BM$6:$BM$424,'База практик'!$G$6:$G$424,Расчеты!AZ$1)</f>
        <v>0</v>
      </c>
      <c r="BA80" s="394">
        <f>SUMIFS('База практик'!$BM$6:$BM$424,'База практик'!$G$6:$G$424,Расчеты!BA$1)</f>
        <v>0</v>
      </c>
      <c r="BB80" s="394">
        <f>SUMIFS('База практик'!$BM$6:$BM$424,'База практик'!$G$6:$G$424,Расчеты!BB$1)</f>
        <v>0</v>
      </c>
      <c r="BC80" s="394">
        <f>SUMIFS('База практик'!$BM$6:$BM$424,'База практик'!$G$6:$G$424,Расчеты!BC$1)</f>
        <v>1</v>
      </c>
      <c r="BD80" s="394">
        <f>SUMIFS('База практик'!$BM$6:$BM$424,'База практик'!$G$6:$G$424,Расчеты!BD$1)</f>
        <v>0</v>
      </c>
      <c r="BE80" s="394">
        <f>SUMIFS('База практик'!$BM$6:$BM$424,'База практик'!$G$6:$G$424,Расчеты!BE$1)</f>
        <v>0</v>
      </c>
      <c r="BF80" s="394">
        <f>SUMIFS('База практик'!$BM$6:$BM$424,'База практик'!$G$6:$G$424,Расчеты!BF$1)</f>
        <v>3</v>
      </c>
      <c r="BG80" s="394">
        <f>SUMIFS('База практик'!$BM$6:$BM$424,'База практик'!$G$6:$G$424,Расчеты!BG$1)</f>
        <v>4</v>
      </c>
      <c r="BH80" s="394">
        <f>SUMIFS('База практик'!$BM$6:$BM$424,'База практик'!$G$6:$G$424,Расчеты!BH$1)</f>
        <v>0</v>
      </c>
      <c r="BI80" s="394">
        <f>SUMIFS('База практик'!$BM$6:$BM$424,'База практик'!$G$6:$G$424,Расчеты!BI$1)</f>
        <v>3</v>
      </c>
      <c r="BJ80" s="394">
        <f>SUMIFS('База практик'!$BM$6:$BM$424,'База практик'!$G$6:$G$424,Расчеты!BJ$1)</f>
        <v>0</v>
      </c>
      <c r="BK80" s="394">
        <f>SUMIFS('База практик'!$BM$6:$BM$424,'База практик'!$G$6:$G$424,Расчеты!BK$1)</f>
        <v>1</v>
      </c>
      <c r="BL80" s="394">
        <f>SUMIFS('База практик'!$BM$6:$BM$424,'База практик'!$G$6:$G$424,Расчеты!BL$1)</f>
        <v>16</v>
      </c>
      <c r="BM80" s="394">
        <f>SUMIFS('База практик'!$BM$6:$BM$424,'База практик'!$G$6:$G$424,Расчеты!BM$1)</f>
        <v>0</v>
      </c>
      <c r="BN80" s="394">
        <f>SUMIFS('База практик'!$BM$6:$BM$424,'База практик'!$G$6:$G$424,Расчеты!BN$1)</f>
        <v>27</v>
      </c>
      <c r="BO80" s="394">
        <f>SUMIFS('База практик'!$BM$6:$BM$424,'База практик'!$G$6:$G$424,Расчеты!BO$1)</f>
        <v>0</v>
      </c>
      <c r="BP80" s="394">
        <f>SUMIFS('База практик'!$BM$6:$BM$424,'База практик'!$G$6:$G$424,Расчеты!BP$1)</f>
        <v>5</v>
      </c>
      <c r="BQ80" s="394">
        <f>SUMIFS('База практик'!$BM$6:$BM$424,'База практик'!$G$6:$G$424,Расчеты!BQ$1)</f>
        <v>0</v>
      </c>
      <c r="BR80" s="394">
        <f>SUMIFS('База практик'!$BM$6:$BM$424,'База практик'!$G$6:$G$424,Расчеты!BR$1)</f>
        <v>0</v>
      </c>
      <c r="BS80" s="394">
        <f>SUMIFS('База практик'!$BM$6:$BM$424,'База практик'!$G$6:$G$424,Расчеты!BS$1)</f>
        <v>27</v>
      </c>
      <c r="BT80" s="394">
        <f>SUMIFS('База практик'!$BM$6:$BM$424,'База практик'!$G$6:$G$424,Расчеты!BT$1)</f>
        <v>0</v>
      </c>
      <c r="BU80" s="394">
        <f>SUMIFS('База практик'!$BM$6:$BM$424,'База практик'!$G$6:$G$424,Расчеты!BU$1)</f>
        <v>0</v>
      </c>
      <c r="BV80" s="394">
        <f>SUMIFS('База практик'!$BM$6:$BM$424,'База практик'!$G$6:$G$424,Расчеты!BV$1)</f>
        <v>9</v>
      </c>
      <c r="BW80" s="394">
        <f>SUMIFS('База практик'!$BM$6:$BM$424,'База практик'!$G$6:$G$424,Расчеты!BW$1)</f>
        <v>8</v>
      </c>
      <c r="BX80" s="394">
        <f>SUMIFS('База практик'!$BM$6:$BM$424,'База практик'!$G$6:$G$424,Расчеты!BX$1)</f>
        <v>10</v>
      </c>
      <c r="BY80" s="394">
        <f>SUMIFS('База практик'!$BM$6:$BM$424,'База практик'!$G$6:$G$424,Расчеты!BY$1)</f>
        <v>1</v>
      </c>
      <c r="BZ80" s="394">
        <f>SUMIFS('База практик'!$BM$6:$BM$424,'База практик'!$G$6:$G$424,Расчеты!BZ$1)</f>
        <v>0</v>
      </c>
      <c r="CA80" s="394">
        <f>SUMIFS('База практик'!$BM$6:$BM$424,'База практик'!$G$6:$G$424,Расчеты!CA$1)</f>
        <v>11</v>
      </c>
      <c r="CB80" s="394">
        <f>SUMIFS('База практик'!$BM$6:$BM$424,'База практик'!$G$6:$G$424,Расчеты!CB$1)</f>
        <v>3</v>
      </c>
      <c r="CC80" s="394">
        <f>SUMIFS('База практик'!$BM$6:$BM$424,'База практик'!$G$6:$G$424,Расчеты!CC$1)</f>
        <v>0</v>
      </c>
      <c r="CD80" s="394">
        <f>SUMIFS('База практик'!$BM$6:$BM$424,'База практик'!$G$6:$G$424,Расчеты!CD$1)</f>
        <v>0</v>
      </c>
      <c r="CE80" s="394">
        <f>SUMIFS('База практик'!$BM$6:$BM$424,'База практик'!$G$6:$G$424,Расчеты!CE$1)</f>
        <v>0</v>
      </c>
      <c r="CF80" s="394">
        <f>SUMIFS('База практик'!$BM$6:$BM$424,'База практик'!$G$6:$G$424,Расчеты!CF$1)</f>
        <v>0</v>
      </c>
      <c r="CG80" s="394">
        <f>SUMIFS('База практик'!$BM$6:$BM$424,'База практик'!$G$6:$G$424,Расчеты!CG$1)</f>
        <v>0</v>
      </c>
      <c r="CH80" s="394">
        <f>SUMIFS('База практик'!$BM$6:$BM$424,'База практик'!$G$6:$G$424,Расчеты!CH$1)</f>
        <v>18</v>
      </c>
      <c r="CI80" s="394">
        <f>SUMIFS('База практик'!$BM$6:$BM$424,'База практик'!$G$6:$G$424,Расчеты!CI$1)</f>
        <v>13</v>
      </c>
      <c r="CJ80" s="394">
        <f>SUMIFS('База практик'!$BM$6:$BM$424,'База практик'!$G$6:$G$424,Расчеты!CJ$1)</f>
        <v>0</v>
      </c>
      <c r="CK80" s="394">
        <f>SUMIFS('База практик'!$BM$6:$BM$424,'База практик'!$G$6:$G$424,Расчеты!CK$1)</f>
        <v>1</v>
      </c>
      <c r="CL80" s="394">
        <f>SUMIFS('База практик'!$BM$6:$BM$424,'База практик'!$G$6:$G$424,Расчеты!CL$1)</f>
        <v>0</v>
      </c>
      <c r="CM80" s="394">
        <f>SUMIFS('База практик'!$BM$6:$BM$424,'База практик'!$G$6:$G$424,Расчеты!CM$1)</f>
        <v>1</v>
      </c>
      <c r="CN80" s="394">
        <f>SUMIFS('База практик'!$BM$6:$BM$424,'База практик'!$G$6:$G$424,Расчеты!CN$1)</f>
        <v>0</v>
      </c>
      <c r="CO80" s="394">
        <f>SUMIFS('База практик'!$BM$6:$BM$424,'База практик'!$G$6:$G$424,Расчеты!CO$1)</f>
        <v>11</v>
      </c>
      <c r="CP80" s="394">
        <f>SUMIFS('База практик'!$BM$6:$BM$424,'База практик'!$G$6:$G$424,Расчеты!CP$1)</f>
        <v>24</v>
      </c>
      <c r="CQ80" s="394">
        <f>SUMIFS('База практик'!$BM$6:$BM$424,'База практик'!$G$6:$G$424,Расчеты!CQ$1)</f>
        <v>14</v>
      </c>
      <c r="CR80" s="394">
        <f>SUMIFS('База практик'!$BM$6:$BM$424,'База практик'!$G$6:$G$424,Расчеты!CR$1)</f>
        <v>0</v>
      </c>
      <c r="CS80" s="394">
        <f>SUMIFS('База практик'!$BM$6:$BM$424,'База практик'!$G$6:$G$424,Расчеты!CS$1)</f>
        <v>3</v>
      </c>
      <c r="CT80" s="394">
        <f>SUMIFS('База практик'!$BM$6:$BM$424,'База практик'!$G$6:$G$424,Расчеты!CT$1)</f>
        <v>8</v>
      </c>
      <c r="CU80" s="394">
        <f>SUMIFS('База практик'!$BM$6:$BM$424,'База практик'!$G$6:$G$424,Расчеты!CU$1)</f>
        <v>0</v>
      </c>
      <c r="CV80" s="394">
        <f>SUMIFS('База практик'!$BM$6:$BM$424,'База практик'!$G$6:$G$424,Расчеты!CV$1)</f>
        <v>0</v>
      </c>
      <c r="CW80" s="394">
        <f>SUMIFS('База практик'!$BM$6:$BM$424,'База практик'!$G$6:$G$424,Расчеты!CW$1)</f>
        <v>0</v>
      </c>
      <c r="CX80" s="394">
        <f>SUMIFS('База практик'!$BM$6:$BM$424,'База практик'!$G$6:$G$424,Расчеты!CX$1)</f>
        <v>0</v>
      </c>
      <c r="CY80" s="394">
        <f>SUMIFS('База практик'!$BM$6:$BM$424,'База практик'!$G$6:$G$424,Расчеты!CY$1)</f>
        <v>4</v>
      </c>
    </row>
    <row r="81" spans="1:103" ht="15" x14ac:dyDescent="0.15">
      <c r="A81" s="21"/>
      <c r="B81" s="21"/>
      <c r="C81" s="1239"/>
      <c r="D81" s="1226"/>
      <c r="E81" s="1229" t="s">
        <v>8441</v>
      </c>
      <c r="F81" s="1229">
        <v>63</v>
      </c>
      <c r="G81" s="1234" t="s">
        <v>8586</v>
      </c>
      <c r="H81" s="1251"/>
      <c r="I81" s="1235" t="s">
        <v>215</v>
      </c>
      <c r="J81" s="1236"/>
      <c r="K81" s="1229"/>
      <c r="L81" s="1229"/>
      <c r="M81" s="1229" t="s">
        <v>457</v>
      </c>
      <c r="N81" s="1229">
        <v>2.2080040145527537E-2</v>
      </c>
      <c r="O81" s="1229">
        <v>2.1846333315658308E-2</v>
      </c>
      <c r="P81" s="1241">
        <v>2.8615905865116066E-2</v>
      </c>
      <c r="Q81" s="394"/>
      <c r="R81" s="1135">
        <f>R80/R112</f>
        <v>2.3493851755169333E-2</v>
      </c>
      <c r="S81" s="1135">
        <f t="shared" ref="S81:CD81" si="34">S80/S112</f>
        <v>0</v>
      </c>
      <c r="T81" s="1135">
        <f t="shared" si="34"/>
        <v>0.1</v>
      </c>
      <c r="U81" s="1135">
        <f t="shared" si="34"/>
        <v>2.1881838074398249E-2</v>
      </c>
      <c r="V81" s="1135">
        <f t="shared" si="34"/>
        <v>5.0541516245487361E-2</v>
      </c>
      <c r="W81" s="1135">
        <f t="shared" si="34"/>
        <v>8.7431693989071038E-2</v>
      </c>
      <c r="X81" s="1135">
        <f t="shared" si="34"/>
        <v>0</v>
      </c>
      <c r="Y81" s="1135">
        <f t="shared" si="34"/>
        <v>4.2091836734693876E-2</v>
      </c>
      <c r="Z81" s="1135">
        <f t="shared" si="34"/>
        <v>1.4705882352941176E-2</v>
      </c>
      <c r="AA81" s="1135">
        <f t="shared" si="34"/>
        <v>0.30573248407643311</v>
      </c>
      <c r="AB81" s="1135">
        <f t="shared" si="34"/>
        <v>3.7950664136622389E-2</v>
      </c>
      <c r="AC81" s="1135">
        <f t="shared" si="34"/>
        <v>3.2338308457711441E-2</v>
      </c>
      <c r="AD81" s="1135">
        <f t="shared" si="34"/>
        <v>9.9667774086378731E-3</v>
      </c>
      <c r="AE81" s="1135">
        <f t="shared" si="34"/>
        <v>5.6074766355140186E-2</v>
      </c>
      <c r="AF81" s="1135">
        <f t="shared" si="34"/>
        <v>6.7620286085825751E-2</v>
      </c>
      <c r="AG81" s="1135" t="e">
        <f t="shared" si="34"/>
        <v>#DIV/0!</v>
      </c>
      <c r="AH81" s="1135" t="e">
        <f t="shared" si="34"/>
        <v>#DIV/0!</v>
      </c>
      <c r="AI81" s="1135">
        <f t="shared" si="34"/>
        <v>4.3478260869565216E-2</v>
      </c>
      <c r="AJ81" s="1135">
        <f t="shared" si="34"/>
        <v>4.7619047619047616E-2</v>
      </c>
      <c r="AK81" s="1135" t="e">
        <f t="shared" si="34"/>
        <v>#DIV/0!</v>
      </c>
      <c r="AL81" s="1135">
        <f t="shared" si="34"/>
        <v>2.8598665395614873E-2</v>
      </c>
      <c r="AM81" s="1135" t="e">
        <f t="shared" si="34"/>
        <v>#DIV/0!</v>
      </c>
      <c r="AN81" s="1135">
        <f t="shared" si="34"/>
        <v>0</v>
      </c>
      <c r="AO81" s="1135">
        <f t="shared" si="34"/>
        <v>2.564102564102564E-2</v>
      </c>
      <c r="AP81" s="1135">
        <f t="shared" si="34"/>
        <v>0</v>
      </c>
      <c r="AQ81" s="1135" t="e">
        <f t="shared" si="34"/>
        <v>#DIV/0!</v>
      </c>
      <c r="AR81" s="1135" t="e">
        <f t="shared" si="34"/>
        <v>#DIV/0!</v>
      </c>
      <c r="AS81" s="1135">
        <f t="shared" si="34"/>
        <v>0</v>
      </c>
      <c r="AT81" s="1135">
        <f t="shared" si="34"/>
        <v>8.1481481481481488E-2</v>
      </c>
      <c r="AU81" s="1135">
        <f t="shared" si="34"/>
        <v>3.7313432835820895E-3</v>
      </c>
      <c r="AV81" s="1135">
        <f t="shared" si="34"/>
        <v>2.4253731343283583E-2</v>
      </c>
      <c r="AW81" s="1135">
        <f t="shared" si="34"/>
        <v>1.6216216216216217E-2</v>
      </c>
      <c r="AX81" s="1135">
        <f t="shared" si="34"/>
        <v>1.5576323987538941E-2</v>
      </c>
      <c r="AY81" s="1135">
        <f t="shared" si="34"/>
        <v>0</v>
      </c>
      <c r="AZ81" s="1135">
        <f t="shared" si="34"/>
        <v>0</v>
      </c>
      <c r="BA81" s="1135">
        <f t="shared" si="34"/>
        <v>0</v>
      </c>
      <c r="BB81" s="1135">
        <f t="shared" si="34"/>
        <v>0</v>
      </c>
      <c r="BC81" s="1135">
        <f t="shared" si="34"/>
        <v>1.8587360594795538E-3</v>
      </c>
      <c r="BD81" s="1135">
        <f t="shared" si="34"/>
        <v>0</v>
      </c>
      <c r="BE81" s="1135">
        <f t="shared" si="34"/>
        <v>0</v>
      </c>
      <c r="BF81" s="1135">
        <f t="shared" si="34"/>
        <v>3.4883720930232558E-2</v>
      </c>
      <c r="BG81" s="1135">
        <f t="shared" si="34"/>
        <v>7.2727272727272724E-2</v>
      </c>
      <c r="BH81" s="1135" t="e">
        <f t="shared" si="34"/>
        <v>#DIV/0!</v>
      </c>
      <c r="BI81" s="1135">
        <f t="shared" si="34"/>
        <v>4.8387096774193551E-3</v>
      </c>
      <c r="BJ81" s="1135" t="e">
        <f t="shared" si="34"/>
        <v>#DIV/0!</v>
      </c>
      <c r="BK81" s="1135">
        <f t="shared" si="34"/>
        <v>2.7777777777777776E-2</v>
      </c>
      <c r="BL81" s="1135">
        <f t="shared" si="34"/>
        <v>2.2727272727272728E-2</v>
      </c>
      <c r="BM81" s="1135">
        <f t="shared" si="34"/>
        <v>0</v>
      </c>
      <c r="BN81" s="1135">
        <f t="shared" si="34"/>
        <v>0.12</v>
      </c>
      <c r="BO81" s="1135">
        <f t="shared" si="34"/>
        <v>0</v>
      </c>
      <c r="BP81" s="1135">
        <f t="shared" si="34"/>
        <v>2.0920502092050208E-2</v>
      </c>
      <c r="BQ81" s="1135">
        <f t="shared" si="34"/>
        <v>0</v>
      </c>
      <c r="BR81" s="1135">
        <f t="shared" si="34"/>
        <v>0</v>
      </c>
      <c r="BS81" s="1135">
        <f t="shared" si="34"/>
        <v>9.8540145985401464E-2</v>
      </c>
      <c r="BT81" s="1135">
        <f t="shared" si="34"/>
        <v>0</v>
      </c>
      <c r="BU81" s="1135">
        <f t="shared" si="34"/>
        <v>0</v>
      </c>
      <c r="BV81" s="1135">
        <f t="shared" si="34"/>
        <v>4.4554455445544552E-2</v>
      </c>
      <c r="BW81" s="1135">
        <f t="shared" si="34"/>
        <v>4.3956043956043959E-2</v>
      </c>
      <c r="BX81" s="1135">
        <f t="shared" si="34"/>
        <v>1.9120458891013385E-2</v>
      </c>
      <c r="BY81" s="1135">
        <f t="shared" si="34"/>
        <v>3.125E-2</v>
      </c>
      <c r="BZ81" s="1135">
        <f t="shared" si="34"/>
        <v>0</v>
      </c>
      <c r="CA81" s="1135">
        <f t="shared" si="34"/>
        <v>2.3354564755838639E-2</v>
      </c>
      <c r="CB81" s="1135">
        <f t="shared" si="34"/>
        <v>1.4925373134328358E-2</v>
      </c>
      <c r="CC81" s="1135">
        <f t="shared" si="34"/>
        <v>0</v>
      </c>
      <c r="CD81" s="1135">
        <f t="shared" si="34"/>
        <v>0</v>
      </c>
      <c r="CE81" s="1135" t="e">
        <f t="shared" ref="CE81:CY81" si="35">CE80/CE112</f>
        <v>#DIV/0!</v>
      </c>
      <c r="CF81" s="1135">
        <f t="shared" si="35"/>
        <v>0</v>
      </c>
      <c r="CG81" s="1135">
        <f t="shared" si="35"/>
        <v>0</v>
      </c>
      <c r="CH81" s="1135">
        <f t="shared" si="35"/>
        <v>2.2249690976514216E-2</v>
      </c>
      <c r="CI81" s="1135">
        <f t="shared" si="35"/>
        <v>2.8126352228472523E-3</v>
      </c>
      <c r="CJ81" s="1135">
        <f t="shared" si="35"/>
        <v>0</v>
      </c>
      <c r="CK81" s="1135">
        <f t="shared" si="35"/>
        <v>1.6666666666666666E-2</v>
      </c>
      <c r="CL81" s="1135">
        <f t="shared" si="35"/>
        <v>0</v>
      </c>
      <c r="CM81" s="1135">
        <f t="shared" si="35"/>
        <v>6.6666666666666666E-2</v>
      </c>
      <c r="CN81" s="1135">
        <f t="shared" si="35"/>
        <v>0</v>
      </c>
      <c r="CO81" s="1135">
        <f t="shared" si="35"/>
        <v>2.1484375E-2</v>
      </c>
      <c r="CP81" s="1135">
        <f t="shared" si="35"/>
        <v>4.3010752688172046E-2</v>
      </c>
      <c r="CQ81" s="1135">
        <f t="shared" si="35"/>
        <v>3.4739454094292806E-2</v>
      </c>
      <c r="CR81" s="1135" t="e">
        <f t="shared" si="35"/>
        <v>#DIV/0!</v>
      </c>
      <c r="CS81" s="1135">
        <f t="shared" si="35"/>
        <v>1.4705882352941176E-2</v>
      </c>
      <c r="CT81" s="1135">
        <f t="shared" si="35"/>
        <v>1.6666666666666666E-2</v>
      </c>
      <c r="CU81" s="1135">
        <f t="shared" si="35"/>
        <v>0</v>
      </c>
      <c r="CV81" s="1135">
        <f t="shared" si="35"/>
        <v>0</v>
      </c>
      <c r="CW81" s="1135">
        <f t="shared" si="35"/>
        <v>0</v>
      </c>
      <c r="CX81" s="1135">
        <f t="shared" si="35"/>
        <v>0</v>
      </c>
      <c r="CY81" s="1135">
        <f t="shared" si="35"/>
        <v>7.4906367041198503E-3</v>
      </c>
    </row>
    <row r="82" spans="1:103" ht="15" x14ac:dyDescent="0.15">
      <c r="A82" s="21"/>
      <c r="B82" s="21"/>
      <c r="C82" s="1239"/>
      <c r="D82" s="1226"/>
      <c r="E82" s="1229" t="s">
        <v>8441</v>
      </c>
      <c r="F82" s="1229">
        <v>64</v>
      </c>
      <c r="G82" s="1234" t="s">
        <v>8587</v>
      </c>
      <c r="H82" s="1251" t="s">
        <v>8588</v>
      </c>
      <c r="I82" s="1235" t="s">
        <v>8570</v>
      </c>
      <c r="J82" s="1236"/>
      <c r="K82" s="1229"/>
      <c r="L82" s="1229"/>
      <c r="M82" s="1229"/>
      <c r="N82" s="1229">
        <v>1618</v>
      </c>
      <c r="O82" s="1229">
        <v>1051</v>
      </c>
      <c r="P82" s="1238">
        <v>1573</v>
      </c>
      <c r="Q82" s="394">
        <v>1964</v>
      </c>
      <c r="R82" s="394">
        <f t="shared" si="25"/>
        <v>1707</v>
      </c>
      <c r="S82" s="394">
        <f>SUMIFS('База практик'!$BN$6:$BN$424,'База практик'!$G$6:$G$424,Расчеты!S$1)</f>
        <v>0</v>
      </c>
      <c r="T82" s="394">
        <f>SUMIFS('База практик'!$BN$6:$BN$424,'База практик'!$G$6:$G$424,Расчеты!T$1)</f>
        <v>0</v>
      </c>
      <c r="U82" s="394">
        <f>SUMIFS('База практик'!$BN$6:$BN$424,'База практик'!$G$6:$G$424,Расчеты!U$1)</f>
        <v>0</v>
      </c>
      <c r="V82" s="394">
        <f>SUMIFS('База практик'!$BN$6:$BN$424,'База практик'!$G$6:$G$424,Расчеты!V$1)</f>
        <v>0</v>
      </c>
      <c r="W82" s="394">
        <f>SUMIFS('База практик'!$BN$6:$BN$424,'База практик'!$G$6:$G$424,Расчеты!W$1)</f>
        <v>0</v>
      </c>
      <c r="X82" s="394">
        <f>SUMIFS('База практик'!$BN$6:$BN$424,'База практик'!$G$6:$G$424,Расчеты!X$1)</f>
        <v>0</v>
      </c>
      <c r="Y82" s="394">
        <f>SUMIFS('База практик'!$BN$6:$BN$424,'База практик'!$G$6:$G$424,Расчеты!Y$1)</f>
        <v>282</v>
      </c>
      <c r="Z82" s="394">
        <f>SUMIFS('База практик'!$BN$6:$BN$424,'База практик'!$G$6:$G$424,Расчеты!Z$1)</f>
        <v>33</v>
      </c>
      <c r="AA82" s="394">
        <f>SUMIFS('База практик'!$BN$6:$BN$424,'База практик'!$G$6:$G$424,Расчеты!AA$1)</f>
        <v>0</v>
      </c>
      <c r="AB82" s="394">
        <f>SUMIFS('База практик'!$BN$6:$BN$424,'База практик'!$G$6:$G$424,Расчеты!AB$1)</f>
        <v>20</v>
      </c>
      <c r="AC82" s="394">
        <f>SUMIFS('База практик'!$BN$6:$BN$424,'База практик'!$G$6:$G$424,Расчеты!AC$1)</f>
        <v>0</v>
      </c>
      <c r="AD82" s="394">
        <f>SUMIFS('База практик'!$BN$6:$BN$424,'База практик'!$G$6:$G$424,Расчеты!AD$1)</f>
        <v>60</v>
      </c>
      <c r="AE82" s="394">
        <f>SUMIFS('База практик'!$BN$6:$BN$424,'База практик'!$G$6:$G$424,Расчеты!AE$1)</f>
        <v>1</v>
      </c>
      <c r="AF82" s="394">
        <f>SUMIFS('База практик'!$BN$6:$BN$424,'База практик'!$G$6:$G$424,Расчеты!AF$1)</f>
        <v>0</v>
      </c>
      <c r="AG82" s="394">
        <f>SUMIFS('База практик'!$BN$6:$BN$424,'База практик'!$G$6:$G$424,Расчеты!AG$1)</f>
        <v>0</v>
      </c>
      <c r="AH82" s="394">
        <f>SUMIFS('База практик'!$BN$6:$BN$424,'База практик'!$G$6:$G$424,Расчеты!AH$1)</f>
        <v>0</v>
      </c>
      <c r="AI82" s="394">
        <f>SUMIFS('База практик'!$BN$6:$BN$424,'База практик'!$G$6:$G$424,Расчеты!AI$1)</f>
        <v>0</v>
      </c>
      <c r="AJ82" s="394">
        <f>SUMIFS('База практик'!$BN$6:$BN$424,'База практик'!$G$6:$G$424,Расчеты!AJ$1)</f>
        <v>0</v>
      </c>
      <c r="AK82" s="394">
        <f>SUMIFS('База практик'!$BN$6:$BN$424,'База практик'!$G$6:$G$424,Расчеты!AK$1)</f>
        <v>0</v>
      </c>
      <c r="AL82" s="394">
        <f>SUMIFS('База практик'!$BN$6:$BN$424,'База практик'!$G$6:$G$424,Расчеты!AL$1)</f>
        <v>49</v>
      </c>
      <c r="AM82" s="394">
        <f>SUMIFS('База практик'!$BN$6:$BN$424,'База практик'!$G$6:$G$424,Расчеты!AM$1)</f>
        <v>0</v>
      </c>
      <c r="AN82" s="394">
        <f>SUMIFS('База практик'!$BN$6:$BN$424,'База практик'!$G$6:$G$424,Расчеты!AN$1)</f>
        <v>0</v>
      </c>
      <c r="AO82" s="394">
        <f>SUMIFS('База практик'!$BN$6:$BN$424,'База практик'!$G$6:$G$424,Расчеты!AO$1)</f>
        <v>0</v>
      </c>
      <c r="AP82" s="394">
        <f>SUMIFS('База практик'!$BN$6:$BN$424,'База практик'!$G$6:$G$424,Расчеты!AP$1)</f>
        <v>0</v>
      </c>
      <c r="AQ82" s="394">
        <f>SUMIFS('База практик'!$BN$6:$BN$424,'База практик'!$G$6:$G$424,Расчеты!AQ$1)</f>
        <v>0</v>
      </c>
      <c r="AR82" s="394">
        <f>SUMIFS('База практик'!$BN$6:$BN$424,'База практик'!$G$6:$G$424,Расчеты!AR$1)</f>
        <v>0</v>
      </c>
      <c r="AS82" s="394">
        <f>SUMIFS('База практик'!$BN$6:$BN$424,'База практик'!$G$6:$G$424,Расчеты!AS$1)</f>
        <v>8</v>
      </c>
      <c r="AT82" s="394">
        <f>SUMIFS('База практик'!$BN$6:$BN$424,'База практик'!$G$6:$G$424,Расчеты!AT$1)</f>
        <v>7</v>
      </c>
      <c r="AU82" s="394">
        <f>SUMIFS('База практик'!$BN$6:$BN$424,'База практик'!$G$6:$G$424,Расчеты!AU$1)</f>
        <v>13</v>
      </c>
      <c r="AV82" s="394">
        <f>SUMIFS('База практик'!$BN$6:$BN$424,'База практик'!$G$6:$G$424,Расчеты!AV$1)</f>
        <v>54</v>
      </c>
      <c r="AW82" s="394">
        <f>SUMIFS('База практик'!$BN$6:$BN$424,'База практик'!$G$6:$G$424,Расчеты!AW$1)</f>
        <v>26</v>
      </c>
      <c r="AX82" s="394">
        <f>SUMIFS('База практик'!$BN$6:$BN$424,'База практик'!$G$6:$G$424,Расчеты!AX$1)</f>
        <v>30</v>
      </c>
      <c r="AY82" s="394">
        <f>SUMIFS('База практик'!$BN$6:$BN$424,'База практик'!$G$6:$G$424,Расчеты!AY$1)</f>
        <v>0</v>
      </c>
      <c r="AZ82" s="394">
        <f>SUMIFS('База практик'!$BN$6:$BN$424,'База практик'!$G$6:$G$424,Расчеты!AZ$1)</f>
        <v>0</v>
      </c>
      <c r="BA82" s="394">
        <f>SUMIFS('База практик'!$BN$6:$BN$424,'База практик'!$G$6:$G$424,Расчеты!BA$1)</f>
        <v>95</v>
      </c>
      <c r="BB82" s="394">
        <f>SUMIFS('База практик'!$BN$6:$BN$424,'База практик'!$G$6:$G$424,Расчеты!BB$1)</f>
        <v>0</v>
      </c>
      <c r="BC82" s="394">
        <f>SUMIFS('База практик'!$BN$6:$BN$424,'База практик'!$G$6:$G$424,Расчеты!BC$1)</f>
        <v>0</v>
      </c>
      <c r="BD82" s="394">
        <f>SUMIFS('База практик'!$BN$6:$BN$424,'База практик'!$G$6:$G$424,Расчеты!BD$1)</f>
        <v>0</v>
      </c>
      <c r="BE82" s="394">
        <f>SUMIFS('База практик'!$BN$6:$BN$424,'База практик'!$G$6:$G$424,Расчеты!BE$1)</f>
        <v>0</v>
      </c>
      <c r="BF82" s="394">
        <f>SUMIFS('База практик'!$BN$6:$BN$424,'База практик'!$G$6:$G$424,Расчеты!BF$1)</f>
        <v>0</v>
      </c>
      <c r="BG82" s="394">
        <f>SUMIFS('База практик'!$BN$6:$BN$424,'База практик'!$G$6:$G$424,Расчеты!BG$1)</f>
        <v>0</v>
      </c>
      <c r="BH82" s="394">
        <f>SUMIFS('База практик'!$BN$6:$BN$424,'База практик'!$G$6:$G$424,Расчеты!BH$1)</f>
        <v>0</v>
      </c>
      <c r="BI82" s="394">
        <f>SUMIFS('База практик'!$BN$6:$BN$424,'База практик'!$G$6:$G$424,Расчеты!BI$1)</f>
        <v>362</v>
      </c>
      <c r="BJ82" s="394">
        <f>SUMIFS('База практик'!$BN$6:$BN$424,'База практик'!$G$6:$G$424,Расчеты!BJ$1)</f>
        <v>0</v>
      </c>
      <c r="BK82" s="394">
        <f>SUMIFS('База практик'!$BN$6:$BN$424,'База практик'!$G$6:$G$424,Расчеты!BK$1)</f>
        <v>0</v>
      </c>
      <c r="BL82" s="394">
        <f>SUMIFS('База практик'!$BN$6:$BN$424,'База практик'!$G$6:$G$424,Расчеты!BL$1)</f>
        <v>0</v>
      </c>
      <c r="BM82" s="394">
        <f>SUMIFS('База практик'!$BN$6:$BN$424,'База практик'!$G$6:$G$424,Расчеты!BM$1)</f>
        <v>0</v>
      </c>
      <c r="BN82" s="394">
        <f>SUMIFS('База практик'!$BN$6:$BN$424,'База практик'!$G$6:$G$424,Расчеты!BN$1)</f>
        <v>0</v>
      </c>
      <c r="BO82" s="394">
        <f>SUMIFS('База практик'!$BN$6:$BN$424,'База практик'!$G$6:$G$424,Расчеты!BO$1)</f>
        <v>2</v>
      </c>
      <c r="BP82" s="394">
        <f>SUMIFS('База практик'!$BN$6:$BN$424,'База практик'!$G$6:$G$424,Расчеты!BP$1)</f>
        <v>0</v>
      </c>
      <c r="BQ82" s="394">
        <f>SUMIFS('База практик'!$BN$6:$BN$424,'База практик'!$G$6:$G$424,Расчеты!BQ$1)</f>
        <v>4</v>
      </c>
      <c r="BR82" s="394">
        <f>SUMIFS('База практик'!$BN$6:$BN$424,'База практик'!$G$6:$G$424,Расчеты!BR$1)</f>
        <v>6</v>
      </c>
      <c r="BS82" s="394">
        <f>SUMIFS('База практик'!$BN$6:$BN$424,'База практик'!$G$6:$G$424,Расчеты!BS$1)</f>
        <v>0</v>
      </c>
      <c r="BT82" s="394">
        <f>SUMIFS('База практик'!$BN$6:$BN$424,'База практик'!$G$6:$G$424,Расчеты!BT$1)</f>
        <v>0</v>
      </c>
      <c r="BU82" s="394">
        <f>SUMIFS('База практик'!$BN$6:$BN$424,'База практик'!$G$6:$G$424,Расчеты!BU$1)</f>
        <v>0</v>
      </c>
      <c r="BV82" s="394">
        <f>SUMIFS('База практик'!$BN$6:$BN$424,'База практик'!$G$6:$G$424,Расчеты!BV$1)</f>
        <v>35</v>
      </c>
      <c r="BW82" s="394">
        <f>SUMIFS('База практик'!$BN$6:$BN$424,'База практик'!$G$6:$G$424,Расчеты!BW$1)</f>
        <v>3</v>
      </c>
      <c r="BX82" s="394">
        <f>SUMIFS('База практик'!$BN$6:$BN$424,'База практик'!$G$6:$G$424,Расчеты!BX$1)</f>
        <v>5</v>
      </c>
      <c r="BY82" s="394">
        <f>SUMIFS('База практик'!$BN$6:$BN$424,'База практик'!$G$6:$G$424,Расчеты!BY$1)</f>
        <v>4</v>
      </c>
      <c r="BZ82" s="394">
        <f>SUMIFS('База практик'!$BN$6:$BN$424,'База практик'!$G$6:$G$424,Расчеты!BZ$1)</f>
        <v>0</v>
      </c>
      <c r="CA82" s="394">
        <f>SUMIFS('База практик'!$BN$6:$BN$424,'База практик'!$G$6:$G$424,Расчеты!CA$1)</f>
        <v>10</v>
      </c>
      <c r="CB82" s="394">
        <f>SUMIFS('База практик'!$BN$6:$BN$424,'База практик'!$G$6:$G$424,Расчеты!CB$1)</f>
        <v>0</v>
      </c>
      <c r="CC82" s="394">
        <f>SUMIFS('База практик'!$BN$6:$BN$424,'База практик'!$G$6:$G$424,Расчеты!CC$1)</f>
        <v>15</v>
      </c>
      <c r="CD82" s="394">
        <f>SUMIFS('База практик'!$BN$6:$BN$424,'База практик'!$G$6:$G$424,Расчеты!CD$1)</f>
        <v>0</v>
      </c>
      <c r="CE82" s="394">
        <f>SUMIFS('База практик'!$BN$6:$BN$424,'База практик'!$G$6:$G$424,Расчеты!CE$1)</f>
        <v>0</v>
      </c>
      <c r="CF82" s="394">
        <f>SUMIFS('База практик'!$BN$6:$BN$424,'База практик'!$G$6:$G$424,Расчеты!CF$1)</f>
        <v>0</v>
      </c>
      <c r="CG82" s="394">
        <f>SUMIFS('База практик'!$BN$6:$BN$424,'База практик'!$G$6:$G$424,Расчеты!CG$1)</f>
        <v>2</v>
      </c>
      <c r="CH82" s="394">
        <f>SUMIFS('База практик'!$BN$6:$BN$424,'База практик'!$G$6:$G$424,Расчеты!CH$1)</f>
        <v>6</v>
      </c>
      <c r="CI82" s="394">
        <f>SUMIFS('База практик'!$BN$6:$BN$424,'База практик'!$G$6:$G$424,Расчеты!CI$1)</f>
        <v>25</v>
      </c>
      <c r="CJ82" s="394">
        <f>SUMIFS('База практик'!$BN$6:$BN$424,'База практик'!$G$6:$G$424,Расчеты!CJ$1)</f>
        <v>0</v>
      </c>
      <c r="CK82" s="394">
        <f>SUMIFS('База практик'!$BN$6:$BN$424,'База практик'!$G$6:$G$424,Расчеты!CK$1)</f>
        <v>0</v>
      </c>
      <c r="CL82" s="394">
        <f>SUMIFS('База практик'!$BN$6:$BN$424,'База практик'!$G$6:$G$424,Расчеты!CL$1)</f>
        <v>112</v>
      </c>
      <c r="CM82" s="394">
        <f>SUMIFS('База практик'!$BN$6:$BN$424,'База практик'!$G$6:$G$424,Расчеты!CM$1)</f>
        <v>1</v>
      </c>
      <c r="CN82" s="394">
        <f>SUMIFS('База практик'!$BN$6:$BN$424,'База практик'!$G$6:$G$424,Расчеты!CN$1)</f>
        <v>0</v>
      </c>
      <c r="CO82" s="394">
        <f>SUMIFS('База практик'!$BN$6:$BN$424,'База практик'!$G$6:$G$424,Расчеты!CO$1)</f>
        <v>34</v>
      </c>
      <c r="CP82" s="394">
        <f>SUMIFS('База практик'!$BN$6:$BN$424,'База практик'!$G$6:$G$424,Расчеты!CP$1)</f>
        <v>12</v>
      </c>
      <c r="CQ82" s="394">
        <f>SUMIFS('База практик'!$BN$6:$BN$424,'База практик'!$G$6:$G$424,Расчеты!CQ$1)</f>
        <v>0</v>
      </c>
      <c r="CR82" s="394">
        <f>SUMIFS('База практик'!$BN$6:$BN$424,'База практик'!$G$6:$G$424,Расчеты!CR$1)</f>
        <v>0</v>
      </c>
      <c r="CS82" s="394">
        <f>SUMIFS('База практик'!$BN$6:$BN$424,'База практик'!$G$6:$G$424,Расчеты!CS$1)</f>
        <v>18</v>
      </c>
      <c r="CT82" s="394">
        <f>SUMIFS('База практик'!$BN$6:$BN$424,'База практик'!$G$6:$G$424,Расчеты!CT$1)</f>
        <v>108</v>
      </c>
      <c r="CU82" s="394">
        <f>SUMIFS('База практик'!$BN$6:$BN$424,'База практик'!$G$6:$G$424,Расчеты!CU$1)</f>
        <v>0</v>
      </c>
      <c r="CV82" s="394">
        <f>SUMIFS('База практик'!$BN$6:$BN$424,'База практик'!$G$6:$G$424,Расчеты!CV$1)</f>
        <v>70</v>
      </c>
      <c r="CW82" s="394">
        <f>SUMIFS('База практик'!$BN$6:$BN$424,'База практик'!$G$6:$G$424,Расчеты!CW$1)</f>
        <v>0</v>
      </c>
      <c r="CX82" s="394">
        <f>SUMIFS('База практик'!$BN$6:$BN$424,'База практик'!$G$6:$G$424,Расчеты!CX$1)</f>
        <v>2</v>
      </c>
      <c r="CY82" s="394">
        <f>SUMIFS('База практик'!$BN$6:$BN$424,'База практик'!$G$6:$G$424,Расчеты!CY$1)</f>
        <v>193</v>
      </c>
    </row>
    <row r="83" spans="1:103" ht="15" x14ac:dyDescent="0.15">
      <c r="A83" s="21"/>
      <c r="B83" s="21"/>
      <c r="C83" s="1239"/>
      <c r="D83" s="1226"/>
      <c r="E83" s="1229" t="s">
        <v>8441</v>
      </c>
      <c r="F83" s="1229">
        <v>65</v>
      </c>
      <c r="G83" s="1234" t="s">
        <v>8589</v>
      </c>
      <c r="H83" s="1251"/>
      <c r="I83" s="1235" t="s">
        <v>215</v>
      </c>
      <c r="J83" s="1236"/>
      <c r="K83" s="1229"/>
      <c r="L83" s="1229"/>
      <c r="M83" s="1229"/>
      <c r="N83" s="1229">
        <v>0.1014929118052942</v>
      </c>
      <c r="O83" s="1229">
        <v>5.5729359987273984E-2</v>
      </c>
      <c r="P83" s="1241">
        <v>7.202051188132412E-2</v>
      </c>
      <c r="Q83" s="394"/>
      <c r="R83" s="1135">
        <f>R82/R112</f>
        <v>5.8631586178470842E-2</v>
      </c>
      <c r="S83" s="1135">
        <f t="shared" ref="S83:CD83" si="36">S82/S112</f>
        <v>0</v>
      </c>
      <c r="T83" s="1135">
        <f t="shared" si="36"/>
        <v>0</v>
      </c>
      <c r="U83" s="1135">
        <f t="shared" si="36"/>
        <v>0</v>
      </c>
      <c r="V83" s="1135">
        <f t="shared" si="36"/>
        <v>0</v>
      </c>
      <c r="W83" s="1135">
        <f t="shared" si="36"/>
        <v>0</v>
      </c>
      <c r="X83" s="1135">
        <f t="shared" si="36"/>
        <v>0</v>
      </c>
      <c r="Y83" s="1135">
        <f t="shared" si="36"/>
        <v>0.1798469387755102</v>
      </c>
      <c r="Z83" s="1135">
        <f t="shared" si="36"/>
        <v>5.3921568627450983E-2</v>
      </c>
      <c r="AA83" s="1135">
        <f t="shared" si="36"/>
        <v>0</v>
      </c>
      <c r="AB83" s="1135">
        <f t="shared" si="36"/>
        <v>1.8975332068311195E-2</v>
      </c>
      <c r="AC83" s="1135">
        <f t="shared" si="36"/>
        <v>0</v>
      </c>
      <c r="AD83" s="1135">
        <f t="shared" si="36"/>
        <v>0.19933554817275748</v>
      </c>
      <c r="AE83" s="1135">
        <f t="shared" si="36"/>
        <v>6.6755674232309744E-4</v>
      </c>
      <c r="AF83" s="1135">
        <f t="shared" si="36"/>
        <v>0</v>
      </c>
      <c r="AG83" s="1135" t="e">
        <f t="shared" si="36"/>
        <v>#DIV/0!</v>
      </c>
      <c r="AH83" s="1135" t="e">
        <f t="shared" si="36"/>
        <v>#DIV/0!</v>
      </c>
      <c r="AI83" s="1135">
        <f t="shared" si="36"/>
        <v>0</v>
      </c>
      <c r="AJ83" s="1135">
        <f t="shared" si="36"/>
        <v>0</v>
      </c>
      <c r="AK83" s="1135" t="e">
        <f t="shared" si="36"/>
        <v>#DIV/0!</v>
      </c>
      <c r="AL83" s="1135">
        <f t="shared" si="36"/>
        <v>4.6711153479504289E-2</v>
      </c>
      <c r="AM83" s="1135" t="e">
        <f t="shared" si="36"/>
        <v>#DIV/0!</v>
      </c>
      <c r="AN83" s="1135">
        <f t="shared" si="36"/>
        <v>0</v>
      </c>
      <c r="AO83" s="1135">
        <f t="shared" si="36"/>
        <v>0</v>
      </c>
      <c r="AP83" s="1135">
        <f t="shared" si="36"/>
        <v>0</v>
      </c>
      <c r="AQ83" s="1135" t="e">
        <f t="shared" si="36"/>
        <v>#DIV/0!</v>
      </c>
      <c r="AR83" s="1135" t="e">
        <f t="shared" si="36"/>
        <v>#DIV/0!</v>
      </c>
      <c r="AS83" s="1135">
        <f t="shared" si="36"/>
        <v>2.3255813953488372E-2</v>
      </c>
      <c r="AT83" s="1135">
        <f t="shared" si="36"/>
        <v>5.185185185185185E-2</v>
      </c>
      <c r="AU83" s="1135">
        <f t="shared" si="36"/>
        <v>4.8507462686567165E-2</v>
      </c>
      <c r="AV83" s="1135">
        <f t="shared" si="36"/>
        <v>0.10074626865671642</v>
      </c>
      <c r="AW83" s="1135">
        <f t="shared" si="36"/>
        <v>7.0270270270270274E-2</v>
      </c>
      <c r="AX83" s="1135">
        <f t="shared" si="36"/>
        <v>4.6728971962616821E-2</v>
      </c>
      <c r="AY83" s="1135">
        <f t="shared" si="36"/>
        <v>0</v>
      </c>
      <c r="AZ83" s="1135">
        <f t="shared" si="36"/>
        <v>0</v>
      </c>
      <c r="BA83" s="1135">
        <f t="shared" si="36"/>
        <v>0.40254237288135591</v>
      </c>
      <c r="BB83" s="1135">
        <f t="shared" si="36"/>
        <v>0</v>
      </c>
      <c r="BC83" s="1135">
        <f t="shared" si="36"/>
        <v>0</v>
      </c>
      <c r="BD83" s="1135">
        <f t="shared" si="36"/>
        <v>0</v>
      </c>
      <c r="BE83" s="1135">
        <f t="shared" si="36"/>
        <v>0</v>
      </c>
      <c r="BF83" s="1135">
        <f t="shared" si="36"/>
        <v>0</v>
      </c>
      <c r="BG83" s="1135">
        <f t="shared" si="36"/>
        <v>0</v>
      </c>
      <c r="BH83" s="1135" t="e">
        <f t="shared" si="36"/>
        <v>#DIV/0!</v>
      </c>
      <c r="BI83" s="1135">
        <f t="shared" si="36"/>
        <v>0.58387096774193548</v>
      </c>
      <c r="BJ83" s="1135" t="e">
        <f t="shared" si="36"/>
        <v>#DIV/0!</v>
      </c>
      <c r="BK83" s="1135">
        <f t="shared" si="36"/>
        <v>0</v>
      </c>
      <c r="BL83" s="1135">
        <f t="shared" si="36"/>
        <v>0</v>
      </c>
      <c r="BM83" s="1135">
        <f t="shared" si="36"/>
        <v>0</v>
      </c>
      <c r="BN83" s="1135">
        <f t="shared" si="36"/>
        <v>0</v>
      </c>
      <c r="BO83" s="1135">
        <f t="shared" si="36"/>
        <v>1.2658227848101266E-2</v>
      </c>
      <c r="BP83" s="1135">
        <f t="shared" si="36"/>
        <v>0</v>
      </c>
      <c r="BQ83" s="1135">
        <f t="shared" si="36"/>
        <v>1.8867924528301886E-2</v>
      </c>
      <c r="BR83" s="1135">
        <f t="shared" si="36"/>
        <v>0.17647058823529413</v>
      </c>
      <c r="BS83" s="1135">
        <f t="shared" si="36"/>
        <v>0</v>
      </c>
      <c r="BT83" s="1135">
        <f t="shared" si="36"/>
        <v>0</v>
      </c>
      <c r="BU83" s="1135">
        <f t="shared" si="36"/>
        <v>0</v>
      </c>
      <c r="BV83" s="1135">
        <f t="shared" si="36"/>
        <v>0.17326732673267325</v>
      </c>
      <c r="BW83" s="1135">
        <f t="shared" si="36"/>
        <v>1.6483516483516484E-2</v>
      </c>
      <c r="BX83" s="1135">
        <f t="shared" si="36"/>
        <v>9.5602294455066923E-3</v>
      </c>
      <c r="BY83" s="1135">
        <f t="shared" si="36"/>
        <v>0.125</v>
      </c>
      <c r="BZ83" s="1135">
        <f t="shared" si="36"/>
        <v>0</v>
      </c>
      <c r="CA83" s="1135">
        <f t="shared" si="36"/>
        <v>2.1231422505307854E-2</v>
      </c>
      <c r="CB83" s="1135">
        <f t="shared" si="36"/>
        <v>0</v>
      </c>
      <c r="CC83" s="1135">
        <f t="shared" si="36"/>
        <v>7.6923076923076927E-2</v>
      </c>
      <c r="CD83" s="1135">
        <f t="shared" si="36"/>
        <v>0</v>
      </c>
      <c r="CE83" s="1135" t="e">
        <f t="shared" ref="CE83:CY83" si="37">CE82/CE112</f>
        <v>#DIV/0!</v>
      </c>
      <c r="CF83" s="1135">
        <f t="shared" si="37"/>
        <v>0</v>
      </c>
      <c r="CG83" s="1135">
        <f t="shared" si="37"/>
        <v>5.6980056980056983E-3</v>
      </c>
      <c r="CH83" s="1135">
        <f t="shared" si="37"/>
        <v>7.4165636588380719E-3</v>
      </c>
      <c r="CI83" s="1135">
        <f t="shared" si="37"/>
        <v>5.4089138900908695E-3</v>
      </c>
      <c r="CJ83" s="1135">
        <f t="shared" si="37"/>
        <v>0</v>
      </c>
      <c r="CK83" s="1135">
        <f t="shared" si="37"/>
        <v>0</v>
      </c>
      <c r="CL83" s="1135">
        <f t="shared" si="37"/>
        <v>0.33939393939393941</v>
      </c>
      <c r="CM83" s="1135">
        <f t="shared" si="37"/>
        <v>6.6666666666666666E-2</v>
      </c>
      <c r="CN83" s="1135">
        <f t="shared" si="37"/>
        <v>0</v>
      </c>
      <c r="CO83" s="1135">
        <f t="shared" si="37"/>
        <v>6.640625E-2</v>
      </c>
      <c r="CP83" s="1135">
        <f t="shared" si="37"/>
        <v>2.1505376344086023E-2</v>
      </c>
      <c r="CQ83" s="1135">
        <f t="shared" si="37"/>
        <v>0</v>
      </c>
      <c r="CR83" s="1135" t="e">
        <f t="shared" si="37"/>
        <v>#DIV/0!</v>
      </c>
      <c r="CS83" s="1135">
        <f t="shared" si="37"/>
        <v>8.8235294117647065E-2</v>
      </c>
      <c r="CT83" s="1135">
        <f t="shared" si="37"/>
        <v>0.22500000000000001</v>
      </c>
      <c r="CU83" s="1135">
        <f t="shared" si="37"/>
        <v>0</v>
      </c>
      <c r="CV83" s="1135">
        <f t="shared" si="37"/>
        <v>7.2463768115942032E-2</v>
      </c>
      <c r="CW83" s="1135">
        <f t="shared" si="37"/>
        <v>0</v>
      </c>
      <c r="CX83" s="1135">
        <f t="shared" si="37"/>
        <v>7.4349442379182153E-3</v>
      </c>
      <c r="CY83" s="1135">
        <f t="shared" si="37"/>
        <v>0.36142322097378277</v>
      </c>
    </row>
    <row r="84" spans="1:103" ht="15" x14ac:dyDescent="0.15">
      <c r="A84" s="21"/>
      <c r="B84" s="21"/>
      <c r="C84" s="1239"/>
      <c r="D84" s="1226"/>
      <c r="E84" s="1229" t="s">
        <v>8441</v>
      </c>
      <c r="F84" s="1229">
        <v>87</v>
      </c>
      <c r="G84" s="1234" t="s">
        <v>8590</v>
      </c>
      <c r="H84" s="1251" t="s">
        <v>271</v>
      </c>
      <c r="I84" s="1235" t="s">
        <v>8570</v>
      </c>
      <c r="J84" s="1236"/>
      <c r="K84" s="1229"/>
      <c r="L84" s="1229"/>
      <c r="M84" s="1229"/>
      <c r="N84" s="1229" t="s">
        <v>3943</v>
      </c>
      <c r="O84" s="1229">
        <v>1451</v>
      </c>
      <c r="P84" s="1238">
        <v>1477</v>
      </c>
      <c r="Q84" s="394">
        <v>1590</v>
      </c>
      <c r="R84" s="394">
        <f t="shared" si="25"/>
        <v>1524</v>
      </c>
      <c r="S84" s="394">
        <f>SUMIFS('База практик'!$BO$6:$BO$424,'База практик'!$G$6:$G$424,Расчеты!S$1)</f>
        <v>0</v>
      </c>
      <c r="T84" s="394">
        <f>SUMIFS('База практик'!$BO$6:$BO$424,'База практик'!$G$6:$G$424,Расчеты!T$1)</f>
        <v>0</v>
      </c>
      <c r="U84" s="394">
        <f>SUMIFS('База практик'!$BO$6:$BO$424,'База практик'!$G$6:$G$424,Расчеты!U$1)</f>
        <v>47</v>
      </c>
      <c r="V84" s="394">
        <f>SUMIFS('База практик'!$BO$6:$BO$424,'База практик'!$G$6:$G$424,Расчеты!V$1)</f>
        <v>50</v>
      </c>
      <c r="W84" s="394">
        <f>SUMIFS('База практик'!$BO$6:$BO$424,'База практик'!$G$6:$G$424,Расчеты!W$1)</f>
        <v>27</v>
      </c>
      <c r="X84" s="394">
        <f>SUMIFS('База практик'!$BO$6:$BO$424,'База практик'!$G$6:$G$424,Расчеты!X$1)</f>
        <v>0</v>
      </c>
      <c r="Y84" s="394">
        <f>SUMIFS('База практик'!$BO$6:$BO$424,'База практик'!$G$6:$G$424,Расчеты!Y$1)</f>
        <v>183</v>
      </c>
      <c r="Z84" s="394">
        <f>SUMIFS('База практик'!$BO$6:$BO$424,'База практик'!$G$6:$G$424,Расчеты!Z$1)</f>
        <v>32</v>
      </c>
      <c r="AA84" s="394">
        <f>SUMIFS('База практик'!$BO$6:$BO$424,'База практик'!$G$6:$G$424,Расчеты!AA$1)</f>
        <v>0</v>
      </c>
      <c r="AB84" s="394">
        <f>SUMIFS('База практик'!$BO$6:$BO$424,'База практик'!$G$6:$G$424,Расчеты!AB$1)</f>
        <v>15</v>
      </c>
      <c r="AC84" s="394">
        <f>SUMIFS('База практик'!$BO$6:$BO$424,'База практик'!$G$6:$G$424,Расчеты!AC$1)</f>
        <v>8</v>
      </c>
      <c r="AD84" s="394">
        <f>SUMIFS('База практик'!$BO$6:$BO$424,'База практик'!$G$6:$G$424,Расчеты!AD$1)</f>
        <v>25</v>
      </c>
      <c r="AE84" s="394">
        <f>SUMIFS('База практик'!$BO$6:$BO$424,'База практик'!$G$6:$G$424,Расчеты!AE$1)</f>
        <v>161</v>
      </c>
      <c r="AF84" s="394">
        <f>SUMIFS('База практик'!$BO$6:$BO$424,'База практик'!$G$6:$G$424,Расчеты!AF$1)</f>
        <v>0</v>
      </c>
      <c r="AG84" s="394">
        <f>SUMIFS('База практик'!$BO$6:$BO$424,'База практик'!$G$6:$G$424,Расчеты!AG$1)</f>
        <v>0</v>
      </c>
      <c r="AH84" s="394">
        <f>SUMIFS('База практик'!$BO$6:$BO$424,'База практик'!$G$6:$G$424,Расчеты!AH$1)</f>
        <v>0</v>
      </c>
      <c r="AI84" s="394">
        <f>SUMIFS('База практик'!$BO$6:$BO$424,'База практик'!$G$6:$G$424,Расчеты!AI$1)</f>
        <v>1</v>
      </c>
      <c r="AJ84" s="394">
        <f>SUMIFS('База практик'!$BO$6:$BO$424,'База практик'!$G$6:$G$424,Расчеты!AJ$1)</f>
        <v>0</v>
      </c>
      <c r="AK84" s="394">
        <f>SUMIFS('База практик'!$BO$6:$BO$424,'База практик'!$G$6:$G$424,Расчеты!AK$1)</f>
        <v>0</v>
      </c>
      <c r="AL84" s="394">
        <f>SUMIFS('База практик'!$BO$6:$BO$424,'База практик'!$G$6:$G$424,Расчеты!AL$1)</f>
        <v>184</v>
      </c>
      <c r="AM84" s="394">
        <f>SUMIFS('База практик'!$BO$6:$BO$424,'База практик'!$G$6:$G$424,Расчеты!AM$1)</f>
        <v>0</v>
      </c>
      <c r="AN84" s="394">
        <f>SUMIFS('База практик'!$BO$6:$BO$424,'База практик'!$G$6:$G$424,Расчеты!AN$1)</f>
        <v>0</v>
      </c>
      <c r="AO84" s="394">
        <f>SUMIFS('База практик'!$BO$6:$BO$424,'База практик'!$G$6:$G$424,Расчеты!AO$1)</f>
        <v>0</v>
      </c>
      <c r="AP84" s="394">
        <f>SUMIFS('База практик'!$BO$6:$BO$424,'База практик'!$G$6:$G$424,Расчеты!AP$1)</f>
        <v>16</v>
      </c>
      <c r="AQ84" s="394">
        <f>SUMIFS('База практик'!$BO$6:$BO$424,'База практик'!$G$6:$G$424,Расчеты!AQ$1)</f>
        <v>0</v>
      </c>
      <c r="AR84" s="394">
        <f>SUMIFS('База практик'!$BO$6:$BO$424,'База практик'!$G$6:$G$424,Расчеты!AR$1)</f>
        <v>0</v>
      </c>
      <c r="AS84" s="394">
        <f>SUMIFS('База практик'!$BO$6:$BO$424,'База практик'!$G$6:$G$424,Расчеты!AS$1)</f>
        <v>30</v>
      </c>
      <c r="AT84" s="394">
        <f>SUMIFS('База практик'!$BO$6:$BO$424,'База практик'!$G$6:$G$424,Расчеты!AT$1)</f>
        <v>6</v>
      </c>
      <c r="AU84" s="394">
        <f>SUMIFS('База практик'!$BO$6:$BO$424,'База практик'!$G$6:$G$424,Расчеты!AU$1)</f>
        <v>22</v>
      </c>
      <c r="AV84" s="394">
        <f>SUMIFS('База практик'!$BO$6:$BO$424,'База практик'!$G$6:$G$424,Расчеты!AV$1)</f>
        <v>56</v>
      </c>
      <c r="AW84" s="394">
        <f>SUMIFS('База практик'!$BO$6:$BO$424,'База практик'!$G$6:$G$424,Расчеты!AW$1)</f>
        <v>22</v>
      </c>
      <c r="AX84" s="394">
        <f>SUMIFS('База практик'!$BO$6:$BO$424,'База практик'!$G$6:$G$424,Расчеты!AX$1)</f>
        <v>14</v>
      </c>
      <c r="AY84" s="394">
        <f>SUMIFS('База практик'!$BO$6:$BO$424,'База практик'!$G$6:$G$424,Расчеты!AY$1)</f>
        <v>26</v>
      </c>
      <c r="AZ84" s="394">
        <f>SUMIFS('База практик'!$BO$6:$BO$424,'База практик'!$G$6:$G$424,Расчеты!AZ$1)</f>
        <v>0</v>
      </c>
      <c r="BA84" s="394">
        <f>SUMIFS('База практик'!$BO$6:$BO$424,'База практик'!$G$6:$G$424,Расчеты!BA$1)</f>
        <v>17</v>
      </c>
      <c r="BB84" s="394">
        <f>SUMIFS('База практик'!$BO$6:$BO$424,'База практик'!$G$6:$G$424,Расчеты!BB$1)</f>
        <v>0</v>
      </c>
      <c r="BC84" s="394">
        <f>SUMIFS('База практик'!$BO$6:$BO$424,'База практик'!$G$6:$G$424,Расчеты!BC$1)</f>
        <v>2</v>
      </c>
      <c r="BD84" s="394">
        <f>SUMIFS('База практик'!$BO$6:$BO$424,'База практик'!$G$6:$G$424,Расчеты!BD$1)</f>
        <v>0</v>
      </c>
      <c r="BE84" s="394">
        <f>SUMIFS('База практик'!$BO$6:$BO$424,'База практик'!$G$6:$G$424,Расчеты!BE$1)</f>
        <v>0</v>
      </c>
      <c r="BF84" s="394">
        <f>SUMIFS('База практик'!$BO$6:$BO$424,'База практик'!$G$6:$G$424,Расчеты!BF$1)</f>
        <v>0</v>
      </c>
      <c r="BG84" s="394">
        <f>SUMIFS('База практик'!$BO$6:$BO$424,'База практик'!$G$6:$G$424,Расчеты!BG$1)</f>
        <v>4</v>
      </c>
      <c r="BH84" s="394">
        <f>SUMIFS('База практик'!$BO$6:$BO$424,'База практик'!$G$6:$G$424,Расчеты!BH$1)</f>
        <v>0</v>
      </c>
      <c r="BI84" s="394">
        <f>SUMIFS('База практик'!$BO$6:$BO$424,'База практик'!$G$6:$G$424,Расчеты!BI$1)</f>
        <v>26</v>
      </c>
      <c r="BJ84" s="394">
        <f>SUMIFS('База практик'!$BO$6:$BO$424,'База практик'!$G$6:$G$424,Расчеты!BJ$1)</f>
        <v>0</v>
      </c>
      <c r="BK84" s="394">
        <f>SUMIFS('База практик'!$BO$6:$BO$424,'База практик'!$G$6:$G$424,Расчеты!BK$1)</f>
        <v>1</v>
      </c>
      <c r="BL84" s="394">
        <f>SUMIFS('База практик'!$BO$6:$BO$424,'База практик'!$G$6:$G$424,Расчеты!BL$1)</f>
        <v>6</v>
      </c>
      <c r="BM84" s="394">
        <f>SUMIFS('База практик'!$BO$6:$BO$424,'База практик'!$G$6:$G$424,Расчеты!BM$1)</f>
        <v>15</v>
      </c>
      <c r="BN84" s="394">
        <f>SUMIFS('База практик'!$BO$6:$BO$424,'База практик'!$G$6:$G$424,Расчеты!BN$1)</f>
        <v>22</v>
      </c>
      <c r="BO84" s="394">
        <f>SUMIFS('База практик'!$BO$6:$BO$424,'База практик'!$G$6:$G$424,Расчеты!BO$1)</f>
        <v>0</v>
      </c>
      <c r="BP84" s="394">
        <f>SUMIFS('База практик'!$BO$6:$BO$424,'База практик'!$G$6:$G$424,Расчеты!BP$1)</f>
        <v>20</v>
      </c>
      <c r="BQ84" s="394">
        <f>SUMIFS('База практик'!$BO$6:$BO$424,'База практик'!$G$6:$G$424,Расчеты!BQ$1)</f>
        <v>0</v>
      </c>
      <c r="BR84" s="394">
        <f>SUMIFS('База практик'!$BO$6:$BO$424,'База практик'!$G$6:$G$424,Расчеты!BR$1)</f>
        <v>2</v>
      </c>
      <c r="BS84" s="394">
        <f>SUMIFS('База практик'!$BO$6:$BO$424,'База практик'!$G$6:$G$424,Расчеты!BS$1)</f>
        <v>20</v>
      </c>
      <c r="BT84" s="394">
        <f>SUMIFS('База практик'!$BO$6:$BO$424,'База практик'!$G$6:$G$424,Расчеты!BT$1)</f>
        <v>19</v>
      </c>
      <c r="BU84" s="394">
        <f>SUMIFS('База практик'!$BO$6:$BO$424,'База практик'!$G$6:$G$424,Расчеты!BU$1)</f>
        <v>8</v>
      </c>
      <c r="BV84" s="394">
        <f>SUMIFS('База практик'!$BO$6:$BO$424,'База практик'!$G$6:$G$424,Расчеты!BV$1)</f>
        <v>28</v>
      </c>
      <c r="BW84" s="394">
        <f>SUMIFS('База практик'!$BO$6:$BO$424,'База практик'!$G$6:$G$424,Расчеты!BW$1)</f>
        <v>11</v>
      </c>
      <c r="BX84" s="394">
        <f>SUMIFS('База практик'!$BO$6:$BO$424,'База практик'!$G$6:$G$424,Расчеты!BX$1)</f>
        <v>15</v>
      </c>
      <c r="BY84" s="394">
        <f>SUMIFS('База практик'!$BO$6:$BO$424,'База практик'!$G$6:$G$424,Расчеты!BY$1)</f>
        <v>1</v>
      </c>
      <c r="BZ84" s="394">
        <f>SUMIFS('База практик'!$BO$6:$BO$424,'База практик'!$G$6:$G$424,Расчеты!BZ$1)</f>
        <v>3</v>
      </c>
      <c r="CA84" s="394">
        <f>SUMIFS('База практик'!$BO$6:$BO$424,'База практик'!$G$6:$G$424,Расчеты!CA$1)</f>
        <v>6</v>
      </c>
      <c r="CB84" s="394">
        <f>SUMIFS('База практик'!$BO$6:$BO$424,'База практик'!$G$6:$G$424,Расчеты!CB$1)</f>
        <v>1</v>
      </c>
      <c r="CC84" s="394">
        <f>SUMIFS('База практик'!$BO$6:$BO$424,'База практик'!$G$6:$G$424,Расчеты!CC$1)</f>
        <v>31</v>
      </c>
      <c r="CD84" s="394">
        <f>SUMIFS('База практик'!$BO$6:$BO$424,'База практик'!$G$6:$G$424,Расчеты!CD$1)</f>
        <v>0</v>
      </c>
      <c r="CE84" s="394">
        <f>SUMIFS('База практик'!$BO$6:$BO$424,'База практик'!$G$6:$G$424,Расчеты!CE$1)</f>
        <v>0</v>
      </c>
      <c r="CF84" s="394">
        <f>SUMIFS('База практик'!$BO$6:$BO$424,'База практик'!$G$6:$G$424,Расчеты!CF$1)</f>
        <v>0</v>
      </c>
      <c r="CG84" s="394">
        <f>SUMIFS('База практик'!$BO$6:$BO$424,'База практик'!$G$6:$G$424,Расчеты!CG$1)</f>
        <v>27</v>
      </c>
      <c r="CH84" s="394">
        <f>SUMIFS('База практик'!$BO$6:$BO$424,'База практик'!$G$6:$G$424,Расчеты!CH$1)</f>
        <v>4</v>
      </c>
      <c r="CI84" s="394">
        <f>SUMIFS('База практик'!$BO$6:$BO$424,'База практик'!$G$6:$G$424,Расчеты!CI$1)</f>
        <v>117</v>
      </c>
      <c r="CJ84" s="394">
        <f>SUMIFS('База практик'!$BO$6:$BO$424,'База практик'!$G$6:$G$424,Расчеты!CJ$1)</f>
        <v>8</v>
      </c>
      <c r="CK84" s="394">
        <f>SUMIFS('База практик'!$BO$6:$BO$424,'База практик'!$G$6:$G$424,Расчеты!CK$1)</f>
        <v>2</v>
      </c>
      <c r="CL84" s="394">
        <f>SUMIFS('База практик'!$BO$6:$BO$424,'База практик'!$G$6:$G$424,Расчеты!CL$1)</f>
        <v>13</v>
      </c>
      <c r="CM84" s="394">
        <f>SUMIFS('База практик'!$BO$6:$BO$424,'База практик'!$G$6:$G$424,Расчеты!CM$1)</f>
        <v>0</v>
      </c>
      <c r="CN84" s="394">
        <f>SUMIFS('База практик'!$BO$6:$BO$424,'База практик'!$G$6:$G$424,Расчеты!CN$1)</f>
        <v>0</v>
      </c>
      <c r="CO84" s="394">
        <f>SUMIFS('База практик'!$BO$6:$BO$424,'База практик'!$G$6:$G$424,Расчеты!CO$1)</f>
        <v>20</v>
      </c>
      <c r="CP84" s="394">
        <f>SUMIFS('База практик'!$BO$6:$BO$424,'База практик'!$G$6:$G$424,Расчеты!CP$1)</f>
        <v>39</v>
      </c>
      <c r="CQ84" s="394">
        <f>SUMIFS('База практик'!$BO$6:$BO$424,'База практик'!$G$6:$G$424,Расчеты!CQ$1)</f>
        <v>4</v>
      </c>
      <c r="CR84" s="394">
        <f>SUMIFS('База практик'!$BO$6:$BO$424,'База практик'!$G$6:$G$424,Расчеты!CR$1)</f>
        <v>0</v>
      </c>
      <c r="CS84" s="394">
        <f>SUMIFS('База практик'!$BO$6:$BO$424,'База практик'!$G$6:$G$424,Расчеты!CS$1)</f>
        <v>4</v>
      </c>
      <c r="CT84" s="394">
        <f>SUMIFS('База практик'!$BO$6:$BO$424,'База практик'!$G$6:$G$424,Расчеты!CT$1)</f>
        <v>40</v>
      </c>
      <c r="CU84" s="394">
        <f>SUMIFS('База практик'!$BO$6:$BO$424,'База практик'!$G$6:$G$424,Расчеты!CU$1)</f>
        <v>0</v>
      </c>
      <c r="CV84" s="394">
        <f>SUMIFS('База практик'!$BO$6:$BO$424,'База практик'!$G$6:$G$424,Расчеты!CV$1)</f>
        <v>19</v>
      </c>
      <c r="CW84" s="394">
        <f>SUMIFS('База практик'!$BO$6:$BO$424,'База практик'!$G$6:$G$424,Расчеты!CW$1)</f>
        <v>0</v>
      </c>
      <c r="CX84" s="394">
        <f>SUMIFS('База практик'!$BO$6:$BO$424,'База практик'!$G$6:$G$424,Расчеты!CX$1)</f>
        <v>11</v>
      </c>
      <c r="CY84" s="394">
        <f>SUMIFS('База практик'!$BO$6:$BO$424,'База практик'!$G$6:$G$424,Расчеты!CY$1)</f>
        <v>33</v>
      </c>
    </row>
    <row r="85" spans="1:103" ht="15" x14ac:dyDescent="0.15">
      <c r="A85" s="21"/>
      <c r="B85" s="21"/>
      <c r="C85" s="1239"/>
      <c r="D85" s="1226"/>
      <c r="E85" s="1229" t="s">
        <v>8441</v>
      </c>
      <c r="F85" s="1229">
        <v>88</v>
      </c>
      <c r="G85" s="1234" t="s">
        <v>8591</v>
      </c>
      <c r="H85" s="1251"/>
      <c r="I85" s="1235" t="s">
        <v>215</v>
      </c>
      <c r="J85" s="1236"/>
      <c r="K85" s="1229"/>
      <c r="L85" s="1229"/>
      <c r="M85" s="1229" t="s">
        <v>457</v>
      </c>
      <c r="N85" s="1229" t="s">
        <v>3943</v>
      </c>
      <c r="O85" s="1229">
        <v>7.6939392332573311E-2</v>
      </c>
      <c r="P85" s="1241">
        <v>6.7625108740442294E-2</v>
      </c>
      <c r="Q85" s="394"/>
      <c r="R85" s="1135">
        <f>R84/R112</f>
        <v>5.234595040186852E-2</v>
      </c>
      <c r="S85" s="1135">
        <f t="shared" ref="S85:CD85" si="38">S84/S112</f>
        <v>0</v>
      </c>
      <c r="T85" s="1135">
        <f t="shared" si="38"/>
        <v>0</v>
      </c>
      <c r="U85" s="1135">
        <f t="shared" si="38"/>
        <v>0.10284463894967177</v>
      </c>
      <c r="V85" s="1135">
        <f t="shared" si="38"/>
        <v>0.18050541516245489</v>
      </c>
      <c r="W85" s="1135">
        <f t="shared" si="38"/>
        <v>7.3770491803278687E-2</v>
      </c>
      <c r="X85" s="1135">
        <f t="shared" si="38"/>
        <v>0</v>
      </c>
      <c r="Y85" s="1135">
        <f t="shared" si="38"/>
        <v>0.11670918367346939</v>
      </c>
      <c r="Z85" s="1135">
        <f t="shared" si="38"/>
        <v>5.2287581699346407E-2</v>
      </c>
      <c r="AA85" s="1135">
        <f t="shared" si="38"/>
        <v>0</v>
      </c>
      <c r="AB85" s="1135">
        <f t="shared" si="38"/>
        <v>1.4231499051233396E-2</v>
      </c>
      <c r="AC85" s="1135">
        <f t="shared" si="38"/>
        <v>1.9900497512437811E-2</v>
      </c>
      <c r="AD85" s="1135">
        <f t="shared" si="38"/>
        <v>8.3056478405315617E-2</v>
      </c>
      <c r="AE85" s="1135">
        <f t="shared" si="38"/>
        <v>0.10747663551401869</v>
      </c>
      <c r="AF85" s="1135">
        <f t="shared" si="38"/>
        <v>0</v>
      </c>
      <c r="AG85" s="1135" t="e">
        <f t="shared" si="38"/>
        <v>#DIV/0!</v>
      </c>
      <c r="AH85" s="1135" t="e">
        <f t="shared" si="38"/>
        <v>#DIV/0!</v>
      </c>
      <c r="AI85" s="1135">
        <f t="shared" si="38"/>
        <v>8.6956521739130436E-3</v>
      </c>
      <c r="AJ85" s="1135">
        <f t="shared" si="38"/>
        <v>0</v>
      </c>
      <c r="AK85" s="1135" t="e">
        <f t="shared" si="38"/>
        <v>#DIV/0!</v>
      </c>
      <c r="AL85" s="1135">
        <f t="shared" si="38"/>
        <v>0.1754051477597712</v>
      </c>
      <c r="AM85" s="1135" t="e">
        <f t="shared" si="38"/>
        <v>#DIV/0!</v>
      </c>
      <c r="AN85" s="1135">
        <f t="shared" si="38"/>
        <v>0</v>
      </c>
      <c r="AO85" s="1135">
        <f t="shared" si="38"/>
        <v>0</v>
      </c>
      <c r="AP85" s="1135">
        <f t="shared" si="38"/>
        <v>6.6945606694560664E-2</v>
      </c>
      <c r="AQ85" s="1135" t="e">
        <f t="shared" si="38"/>
        <v>#DIV/0!</v>
      </c>
      <c r="AR85" s="1135" t="e">
        <f t="shared" si="38"/>
        <v>#DIV/0!</v>
      </c>
      <c r="AS85" s="1135">
        <f t="shared" si="38"/>
        <v>8.7209302325581398E-2</v>
      </c>
      <c r="AT85" s="1135">
        <f t="shared" si="38"/>
        <v>4.4444444444444446E-2</v>
      </c>
      <c r="AU85" s="1135">
        <f t="shared" si="38"/>
        <v>8.2089552238805971E-2</v>
      </c>
      <c r="AV85" s="1135">
        <f t="shared" si="38"/>
        <v>0.1044776119402985</v>
      </c>
      <c r="AW85" s="1135">
        <f t="shared" si="38"/>
        <v>5.9459459459459463E-2</v>
      </c>
      <c r="AX85" s="1135">
        <f t="shared" si="38"/>
        <v>2.1806853582554516E-2</v>
      </c>
      <c r="AY85" s="1135">
        <f t="shared" si="38"/>
        <v>0.125</v>
      </c>
      <c r="AZ85" s="1135">
        <f t="shared" si="38"/>
        <v>0</v>
      </c>
      <c r="BA85" s="1135">
        <f t="shared" si="38"/>
        <v>7.2033898305084748E-2</v>
      </c>
      <c r="BB85" s="1135">
        <f t="shared" si="38"/>
        <v>0</v>
      </c>
      <c r="BC85" s="1135">
        <f t="shared" si="38"/>
        <v>3.7174721189591076E-3</v>
      </c>
      <c r="BD85" s="1135">
        <f t="shared" si="38"/>
        <v>0</v>
      </c>
      <c r="BE85" s="1135">
        <f t="shared" si="38"/>
        <v>0</v>
      </c>
      <c r="BF85" s="1135">
        <f t="shared" si="38"/>
        <v>0</v>
      </c>
      <c r="BG85" s="1135">
        <f t="shared" si="38"/>
        <v>7.2727272727272724E-2</v>
      </c>
      <c r="BH85" s="1135" t="e">
        <f t="shared" si="38"/>
        <v>#DIV/0!</v>
      </c>
      <c r="BI85" s="1135">
        <f t="shared" si="38"/>
        <v>4.1935483870967745E-2</v>
      </c>
      <c r="BJ85" s="1135" t="e">
        <f t="shared" si="38"/>
        <v>#DIV/0!</v>
      </c>
      <c r="BK85" s="1135">
        <f t="shared" si="38"/>
        <v>2.7777777777777776E-2</v>
      </c>
      <c r="BL85" s="1135">
        <f t="shared" si="38"/>
        <v>8.5227272727272721E-3</v>
      </c>
      <c r="BM85" s="1135">
        <f t="shared" si="38"/>
        <v>2.4232633279483037E-2</v>
      </c>
      <c r="BN85" s="1135">
        <f t="shared" si="38"/>
        <v>9.7777777777777783E-2</v>
      </c>
      <c r="BO85" s="1135">
        <f t="shared" si="38"/>
        <v>0</v>
      </c>
      <c r="BP85" s="1135">
        <f t="shared" si="38"/>
        <v>8.3682008368200833E-2</v>
      </c>
      <c r="BQ85" s="1135">
        <f t="shared" si="38"/>
        <v>0</v>
      </c>
      <c r="BR85" s="1135">
        <f t="shared" si="38"/>
        <v>5.8823529411764705E-2</v>
      </c>
      <c r="BS85" s="1135">
        <f t="shared" si="38"/>
        <v>7.2992700729927001E-2</v>
      </c>
      <c r="BT85" s="1135">
        <f t="shared" si="38"/>
        <v>0.19387755102040816</v>
      </c>
      <c r="BU85" s="1135">
        <f t="shared" si="38"/>
        <v>4.7619047619047616E-2</v>
      </c>
      <c r="BV85" s="1135">
        <f t="shared" si="38"/>
        <v>0.13861386138613863</v>
      </c>
      <c r="BW85" s="1135">
        <f t="shared" si="38"/>
        <v>6.043956043956044E-2</v>
      </c>
      <c r="BX85" s="1135">
        <f t="shared" si="38"/>
        <v>2.8680688336520075E-2</v>
      </c>
      <c r="BY85" s="1135">
        <f t="shared" si="38"/>
        <v>3.125E-2</v>
      </c>
      <c r="BZ85" s="1135">
        <f t="shared" si="38"/>
        <v>7.832898172323759E-3</v>
      </c>
      <c r="CA85" s="1135">
        <f t="shared" si="38"/>
        <v>1.2738853503184714E-2</v>
      </c>
      <c r="CB85" s="1135">
        <f t="shared" si="38"/>
        <v>4.9751243781094526E-3</v>
      </c>
      <c r="CC85" s="1135">
        <f t="shared" si="38"/>
        <v>0.15897435897435896</v>
      </c>
      <c r="CD85" s="1135">
        <f t="shared" si="38"/>
        <v>0</v>
      </c>
      <c r="CE85" s="1135" t="e">
        <f t="shared" ref="CE85:CY85" si="39">CE84/CE112</f>
        <v>#DIV/0!</v>
      </c>
      <c r="CF85" s="1135">
        <f t="shared" si="39"/>
        <v>0</v>
      </c>
      <c r="CG85" s="1135">
        <f t="shared" si="39"/>
        <v>7.6923076923076927E-2</v>
      </c>
      <c r="CH85" s="1135">
        <f t="shared" si="39"/>
        <v>4.944375772558714E-3</v>
      </c>
      <c r="CI85" s="1135">
        <f t="shared" si="39"/>
        <v>2.5313717005625271E-2</v>
      </c>
      <c r="CJ85" s="1135">
        <f t="shared" si="39"/>
        <v>2.6058631921824105E-2</v>
      </c>
      <c r="CK85" s="1135">
        <f t="shared" si="39"/>
        <v>3.3333333333333333E-2</v>
      </c>
      <c r="CL85" s="1135">
        <f t="shared" si="39"/>
        <v>3.9393939393939391E-2</v>
      </c>
      <c r="CM85" s="1135">
        <f t="shared" si="39"/>
        <v>0</v>
      </c>
      <c r="CN85" s="1135">
        <f t="shared" si="39"/>
        <v>0</v>
      </c>
      <c r="CO85" s="1135">
        <f t="shared" si="39"/>
        <v>3.90625E-2</v>
      </c>
      <c r="CP85" s="1135">
        <f t="shared" si="39"/>
        <v>6.9892473118279563E-2</v>
      </c>
      <c r="CQ85" s="1135">
        <f t="shared" si="39"/>
        <v>9.9255583126550868E-3</v>
      </c>
      <c r="CR85" s="1135" t="e">
        <f t="shared" si="39"/>
        <v>#DIV/0!</v>
      </c>
      <c r="CS85" s="1135">
        <f t="shared" si="39"/>
        <v>1.9607843137254902E-2</v>
      </c>
      <c r="CT85" s="1135">
        <f t="shared" si="39"/>
        <v>8.3333333333333329E-2</v>
      </c>
      <c r="CU85" s="1135">
        <f t="shared" si="39"/>
        <v>0</v>
      </c>
      <c r="CV85" s="1135">
        <f t="shared" si="39"/>
        <v>1.9668737060041408E-2</v>
      </c>
      <c r="CW85" s="1135">
        <f t="shared" si="39"/>
        <v>0</v>
      </c>
      <c r="CX85" s="1135">
        <f t="shared" si="39"/>
        <v>4.0892193308550186E-2</v>
      </c>
      <c r="CY85" s="1135">
        <f t="shared" si="39"/>
        <v>6.1797752808988762E-2</v>
      </c>
    </row>
    <row r="86" spans="1:103" ht="15" x14ac:dyDescent="0.15">
      <c r="A86" s="21"/>
      <c r="B86" s="21"/>
      <c r="C86" s="1239"/>
      <c r="D86" s="1226"/>
      <c r="E86" s="1229" t="s">
        <v>8441</v>
      </c>
      <c r="F86" s="1229">
        <v>66</v>
      </c>
      <c r="G86" s="1234" t="s">
        <v>8592</v>
      </c>
      <c r="H86" s="1251" t="s">
        <v>8593</v>
      </c>
      <c r="I86" s="1235" t="s">
        <v>8570</v>
      </c>
      <c r="J86" s="1236"/>
      <c r="K86" s="1229"/>
      <c r="L86" s="1229"/>
      <c r="M86" s="1229"/>
      <c r="N86" s="1229">
        <v>733</v>
      </c>
      <c r="O86" s="1229">
        <v>1007</v>
      </c>
      <c r="P86" s="1238">
        <v>1453</v>
      </c>
      <c r="Q86" s="394">
        <v>1722</v>
      </c>
      <c r="R86" s="394">
        <f t="shared" si="25"/>
        <v>1673</v>
      </c>
      <c r="S86" s="394">
        <f>SUMIFS('База практик'!$BP$6:$BP$424,'База практик'!$G$6:$G$424,Расчеты!S$1)</f>
        <v>0</v>
      </c>
      <c r="T86" s="394">
        <f>SUMIFS('База практик'!$BP$6:$BP$424,'База практик'!$G$6:$G$424,Расчеты!T$1)</f>
        <v>7</v>
      </c>
      <c r="U86" s="394">
        <f>SUMIFS('База практик'!$BP$6:$BP$424,'База практик'!$G$6:$G$424,Расчеты!U$1)</f>
        <v>68</v>
      </c>
      <c r="V86" s="394">
        <f>SUMIFS('База практик'!$BP$6:$BP$424,'База практик'!$G$6:$G$424,Расчеты!V$1)</f>
        <v>56</v>
      </c>
      <c r="W86" s="394">
        <f>SUMIFS('База практик'!$BP$6:$BP$424,'База практик'!$G$6:$G$424,Расчеты!W$1)</f>
        <v>2</v>
      </c>
      <c r="X86" s="394">
        <f>SUMIFS('База практик'!$BP$6:$BP$424,'База практик'!$G$6:$G$424,Расчеты!X$1)</f>
        <v>0</v>
      </c>
      <c r="Y86" s="394">
        <f>SUMIFS('База практик'!$BP$6:$BP$424,'База практик'!$G$6:$G$424,Расчеты!Y$1)</f>
        <v>72</v>
      </c>
      <c r="Z86" s="394">
        <f>SUMIFS('База практик'!$BP$6:$BP$424,'База практик'!$G$6:$G$424,Расчеты!Z$1)</f>
        <v>65</v>
      </c>
      <c r="AA86" s="394">
        <f>SUMIFS('База практик'!$BP$6:$BP$424,'База практик'!$G$6:$G$424,Расчеты!AA$1)</f>
        <v>0</v>
      </c>
      <c r="AB86" s="394">
        <f>SUMIFS('База практик'!$BP$6:$BP$424,'База практик'!$G$6:$G$424,Расчеты!AB$1)</f>
        <v>33</v>
      </c>
      <c r="AC86" s="394">
        <f>SUMIFS('База практик'!$BP$6:$BP$424,'База практик'!$G$6:$G$424,Расчеты!AC$1)</f>
        <v>5</v>
      </c>
      <c r="AD86" s="394">
        <f>SUMIFS('База практик'!$BP$6:$BP$424,'База практик'!$G$6:$G$424,Расчеты!AD$1)</f>
        <v>15</v>
      </c>
      <c r="AE86" s="394">
        <f>SUMIFS('База практик'!$BP$6:$BP$424,'База практик'!$G$6:$G$424,Расчеты!AE$1)</f>
        <v>90</v>
      </c>
      <c r="AF86" s="394">
        <f>SUMIFS('База практик'!$BP$6:$BP$424,'База практик'!$G$6:$G$424,Расчеты!AF$1)</f>
        <v>0</v>
      </c>
      <c r="AG86" s="394">
        <f>SUMIFS('База практик'!$BP$6:$BP$424,'База практик'!$G$6:$G$424,Расчеты!AG$1)</f>
        <v>0</v>
      </c>
      <c r="AH86" s="394">
        <f>SUMIFS('База практик'!$BP$6:$BP$424,'База практик'!$G$6:$G$424,Расчеты!AH$1)</f>
        <v>0</v>
      </c>
      <c r="AI86" s="394">
        <f>SUMIFS('База практик'!$BP$6:$BP$424,'База практик'!$G$6:$G$424,Расчеты!AI$1)</f>
        <v>20</v>
      </c>
      <c r="AJ86" s="394">
        <f>SUMIFS('База практик'!$BP$6:$BP$424,'База практик'!$G$6:$G$424,Расчеты!AJ$1)</f>
        <v>36</v>
      </c>
      <c r="AK86" s="394">
        <f>SUMIFS('База практик'!$BP$6:$BP$424,'База практик'!$G$6:$G$424,Расчеты!AK$1)</f>
        <v>0</v>
      </c>
      <c r="AL86" s="394">
        <f>SUMIFS('База практик'!$BP$6:$BP$424,'База практик'!$G$6:$G$424,Расчеты!AL$1)</f>
        <v>58</v>
      </c>
      <c r="AM86" s="394">
        <f>SUMIFS('База практик'!$BP$6:$BP$424,'База практик'!$G$6:$G$424,Расчеты!AM$1)</f>
        <v>0</v>
      </c>
      <c r="AN86" s="394">
        <f>SUMIFS('База практик'!$BP$6:$BP$424,'База практик'!$G$6:$G$424,Расчеты!AN$1)</f>
        <v>3</v>
      </c>
      <c r="AO86" s="394">
        <f>SUMIFS('База практик'!$BP$6:$BP$424,'База практик'!$G$6:$G$424,Расчеты!AO$1)</f>
        <v>7</v>
      </c>
      <c r="AP86" s="394">
        <f>SUMIFS('База практик'!$BP$6:$BP$424,'База практик'!$G$6:$G$424,Расчеты!AP$1)</f>
        <v>24</v>
      </c>
      <c r="AQ86" s="394">
        <f>SUMIFS('База практик'!$BP$6:$BP$424,'База практик'!$G$6:$G$424,Расчеты!AQ$1)</f>
        <v>0</v>
      </c>
      <c r="AR86" s="394">
        <f>SUMIFS('База практик'!$BP$6:$BP$424,'База практик'!$G$6:$G$424,Расчеты!AR$1)</f>
        <v>0</v>
      </c>
      <c r="AS86" s="394">
        <f>SUMIFS('База практик'!$BP$6:$BP$424,'База практик'!$G$6:$G$424,Расчеты!AS$1)</f>
        <v>42</v>
      </c>
      <c r="AT86" s="394">
        <f>SUMIFS('База практик'!$BP$6:$BP$424,'База практик'!$G$6:$G$424,Расчеты!AT$1)</f>
        <v>43</v>
      </c>
      <c r="AU86" s="394">
        <f>SUMIFS('База практик'!$BP$6:$BP$424,'База практик'!$G$6:$G$424,Расчеты!AU$1)</f>
        <v>16</v>
      </c>
      <c r="AV86" s="394">
        <f>SUMIFS('База практик'!$BP$6:$BP$424,'База практик'!$G$6:$G$424,Расчеты!AV$1)</f>
        <v>42</v>
      </c>
      <c r="AW86" s="394">
        <f>SUMIFS('База практик'!$BP$6:$BP$424,'База практик'!$G$6:$G$424,Расчеты!AW$1)</f>
        <v>27</v>
      </c>
      <c r="AX86" s="394">
        <f>SUMIFS('База практик'!$BP$6:$BP$424,'База практик'!$G$6:$G$424,Расчеты!AX$1)</f>
        <v>64</v>
      </c>
      <c r="AY86" s="394">
        <f>SUMIFS('База практик'!$BP$6:$BP$424,'База практик'!$G$6:$G$424,Расчеты!AY$1)</f>
        <v>0</v>
      </c>
      <c r="AZ86" s="394">
        <f>SUMIFS('База практик'!$BP$6:$BP$424,'База практик'!$G$6:$G$424,Расчеты!AZ$1)</f>
        <v>0</v>
      </c>
      <c r="BA86" s="394">
        <f>SUMIFS('База практик'!$BP$6:$BP$424,'База практик'!$G$6:$G$424,Расчеты!BA$1)</f>
        <v>11</v>
      </c>
      <c r="BB86" s="394">
        <f>SUMIFS('База практик'!$BP$6:$BP$424,'База практик'!$G$6:$G$424,Расчеты!BB$1)</f>
        <v>8</v>
      </c>
      <c r="BC86" s="394">
        <f>SUMIFS('База практик'!$BP$6:$BP$424,'База практик'!$G$6:$G$424,Расчеты!BC$1)</f>
        <v>28</v>
      </c>
      <c r="BD86" s="394">
        <f>SUMIFS('База практик'!$BP$6:$BP$424,'База практик'!$G$6:$G$424,Расчеты!BD$1)</f>
        <v>0</v>
      </c>
      <c r="BE86" s="394">
        <f>SUMIFS('База практик'!$BP$6:$BP$424,'База практик'!$G$6:$G$424,Расчеты!BE$1)</f>
        <v>0</v>
      </c>
      <c r="BF86" s="394">
        <f>SUMIFS('База практик'!$BP$6:$BP$424,'База практик'!$G$6:$G$424,Расчеты!BF$1)</f>
        <v>1</v>
      </c>
      <c r="BG86" s="394">
        <f>SUMIFS('База практик'!$BP$6:$BP$424,'База практик'!$G$6:$G$424,Расчеты!BG$1)</f>
        <v>9</v>
      </c>
      <c r="BH86" s="394">
        <f>SUMIFS('База практик'!$BP$6:$BP$424,'База практик'!$G$6:$G$424,Расчеты!BH$1)</f>
        <v>0</v>
      </c>
      <c r="BI86" s="394">
        <f>SUMIFS('База практик'!$BP$6:$BP$424,'База практик'!$G$6:$G$424,Расчеты!BI$1)</f>
        <v>77</v>
      </c>
      <c r="BJ86" s="394">
        <f>SUMIFS('База практик'!$BP$6:$BP$424,'База практик'!$G$6:$G$424,Расчеты!BJ$1)</f>
        <v>0</v>
      </c>
      <c r="BK86" s="394">
        <f>SUMIFS('База практик'!$BP$6:$BP$424,'База практик'!$G$6:$G$424,Расчеты!BK$1)</f>
        <v>3</v>
      </c>
      <c r="BL86" s="394">
        <f>SUMIFS('База практик'!$BP$6:$BP$424,'База практик'!$G$6:$G$424,Расчеты!BL$1)</f>
        <v>42</v>
      </c>
      <c r="BM86" s="394">
        <f>SUMIFS('База практик'!$BP$6:$BP$424,'База практик'!$G$6:$G$424,Расчеты!BM$1)</f>
        <v>29</v>
      </c>
      <c r="BN86" s="394">
        <f>SUMIFS('База практик'!$BP$6:$BP$424,'База практик'!$G$6:$G$424,Расчеты!BN$1)</f>
        <v>25</v>
      </c>
      <c r="BO86" s="394">
        <f>SUMIFS('База практик'!$BP$6:$BP$424,'База практик'!$G$6:$G$424,Расчеты!BO$1)</f>
        <v>3</v>
      </c>
      <c r="BP86" s="394">
        <f>SUMIFS('База практик'!$BP$6:$BP$424,'База практик'!$G$6:$G$424,Расчеты!BP$1)</f>
        <v>14</v>
      </c>
      <c r="BQ86" s="394">
        <f>SUMIFS('База практик'!$BP$6:$BP$424,'База практик'!$G$6:$G$424,Расчеты!BQ$1)</f>
        <v>4</v>
      </c>
      <c r="BR86" s="394">
        <f>SUMIFS('База практик'!$BP$6:$BP$424,'База практик'!$G$6:$G$424,Расчеты!BR$1)</f>
        <v>0</v>
      </c>
      <c r="BS86" s="394">
        <f>SUMIFS('База практик'!$BP$6:$BP$424,'База практик'!$G$6:$G$424,Расчеты!BS$1)</f>
        <v>56</v>
      </c>
      <c r="BT86" s="394">
        <f>SUMIFS('База практик'!$BP$6:$BP$424,'База практик'!$G$6:$G$424,Расчеты!BT$1)</f>
        <v>14</v>
      </c>
      <c r="BU86" s="394">
        <f>SUMIFS('База практик'!$BP$6:$BP$424,'База практик'!$G$6:$G$424,Расчеты!BU$1)</f>
        <v>22</v>
      </c>
      <c r="BV86" s="394">
        <f>SUMIFS('База практик'!$BP$6:$BP$424,'База практик'!$G$6:$G$424,Расчеты!BV$1)</f>
        <v>24</v>
      </c>
      <c r="BW86" s="394">
        <f>SUMIFS('База практик'!$BP$6:$BP$424,'База практик'!$G$6:$G$424,Расчеты!BW$1)</f>
        <v>21</v>
      </c>
      <c r="BX86" s="394">
        <f>SUMIFS('База практик'!$BP$6:$BP$424,'База практик'!$G$6:$G$424,Расчеты!BX$1)</f>
        <v>48</v>
      </c>
      <c r="BY86" s="394">
        <f>SUMIFS('База практик'!$BP$6:$BP$424,'База практик'!$G$6:$G$424,Расчеты!BY$1)</f>
        <v>4</v>
      </c>
      <c r="BZ86" s="394">
        <f>SUMIFS('База практик'!$BP$6:$BP$424,'База практик'!$G$6:$G$424,Расчеты!BZ$1)</f>
        <v>13</v>
      </c>
      <c r="CA86" s="394">
        <f>SUMIFS('База практик'!$BP$6:$BP$424,'База практик'!$G$6:$G$424,Расчеты!CA$1)</f>
        <v>44</v>
      </c>
      <c r="CB86" s="394">
        <f>SUMIFS('База практик'!$BP$6:$BP$424,'База практик'!$G$6:$G$424,Расчеты!CB$1)</f>
        <v>16</v>
      </c>
      <c r="CC86" s="394">
        <f>SUMIFS('База практик'!$BP$6:$BP$424,'База практик'!$G$6:$G$424,Расчеты!CC$1)</f>
        <v>16</v>
      </c>
      <c r="CD86" s="394">
        <f>SUMIFS('База практик'!$BP$6:$BP$424,'База практик'!$G$6:$G$424,Расчеты!CD$1)</f>
        <v>1</v>
      </c>
      <c r="CE86" s="394">
        <f>SUMIFS('База практик'!$BP$6:$BP$424,'База практик'!$G$6:$G$424,Расчеты!CE$1)</f>
        <v>0</v>
      </c>
      <c r="CF86" s="394">
        <f>SUMIFS('База практик'!$BP$6:$BP$424,'База практик'!$G$6:$G$424,Расчеты!CF$1)</f>
        <v>2</v>
      </c>
      <c r="CG86" s="394">
        <f>SUMIFS('База практик'!$BP$6:$BP$424,'База практик'!$G$6:$G$424,Расчеты!CG$1)</f>
        <v>46</v>
      </c>
      <c r="CH86" s="394">
        <f>SUMIFS('База практик'!$BP$6:$BP$424,'База практик'!$G$6:$G$424,Расчеты!CH$1)</f>
        <v>6</v>
      </c>
      <c r="CI86" s="394">
        <f>SUMIFS('База практик'!$BP$6:$BP$424,'База практик'!$G$6:$G$424,Расчеты!CI$1)</f>
        <v>74</v>
      </c>
      <c r="CJ86" s="394">
        <f>SUMIFS('База практик'!$BP$6:$BP$424,'База практик'!$G$6:$G$424,Расчеты!CJ$1)</f>
        <v>23</v>
      </c>
      <c r="CK86" s="394">
        <f>SUMIFS('База практик'!$BP$6:$BP$424,'База практик'!$G$6:$G$424,Расчеты!CK$1)</f>
        <v>6</v>
      </c>
      <c r="CL86" s="394">
        <f>SUMIFS('База практик'!$BP$6:$BP$424,'База практик'!$G$6:$G$424,Расчеты!CL$1)</f>
        <v>1</v>
      </c>
      <c r="CM86" s="394">
        <f>SUMIFS('База практик'!$BP$6:$BP$424,'База практик'!$G$6:$G$424,Расчеты!CM$1)</f>
        <v>1</v>
      </c>
      <c r="CN86" s="394">
        <f>SUMIFS('База практик'!$BP$6:$BP$424,'База практик'!$G$6:$G$424,Расчеты!CN$1)</f>
        <v>1</v>
      </c>
      <c r="CO86" s="394">
        <f>SUMIFS('База практик'!$BP$6:$BP$424,'База практик'!$G$6:$G$424,Расчеты!CO$1)</f>
        <v>45</v>
      </c>
      <c r="CP86" s="394">
        <f>SUMIFS('База практик'!$BP$6:$BP$424,'База практик'!$G$6:$G$424,Расчеты!CP$1)</f>
        <v>35</v>
      </c>
      <c r="CQ86" s="394">
        <f>SUMIFS('База практик'!$BP$6:$BP$424,'База практик'!$G$6:$G$424,Расчеты!CQ$1)</f>
        <v>8</v>
      </c>
      <c r="CR86" s="394">
        <f>SUMIFS('База практик'!$BP$6:$BP$424,'База практик'!$G$6:$G$424,Расчеты!CR$1)</f>
        <v>0</v>
      </c>
      <c r="CS86" s="394">
        <f>SUMIFS('База практик'!$BP$6:$BP$424,'База практик'!$G$6:$G$424,Расчеты!CS$1)</f>
        <v>19</v>
      </c>
      <c r="CT86" s="394">
        <f>SUMIFS('База практик'!$BP$6:$BP$424,'База практик'!$G$6:$G$424,Расчеты!CT$1)</f>
        <v>29</v>
      </c>
      <c r="CU86" s="394">
        <f>SUMIFS('База практик'!$BP$6:$BP$424,'База практик'!$G$6:$G$424,Расчеты!CU$1)</f>
        <v>1</v>
      </c>
      <c r="CV86" s="394">
        <f>SUMIFS('База практик'!$BP$6:$BP$424,'База практик'!$G$6:$G$424,Расчеты!CV$1)</f>
        <v>0</v>
      </c>
      <c r="CW86" s="394">
        <f>SUMIFS('База практик'!$BP$6:$BP$424,'База практик'!$G$6:$G$424,Расчеты!CW$1)</f>
        <v>5</v>
      </c>
      <c r="CX86" s="394">
        <f>SUMIFS('База практик'!$BP$6:$BP$424,'База практик'!$G$6:$G$424,Расчеты!CX$1)</f>
        <v>7</v>
      </c>
      <c r="CY86" s="394">
        <f>SUMIFS('База практик'!$BP$6:$BP$424,'База практик'!$G$6:$G$424,Расчеты!CY$1)</f>
        <v>36</v>
      </c>
    </row>
    <row r="87" spans="1:103" ht="15" x14ac:dyDescent="0.15">
      <c r="A87" s="21"/>
      <c r="B87" s="21"/>
      <c r="C87" s="1239"/>
      <c r="D87" s="1226"/>
      <c r="E87" s="1229" t="s">
        <v>8441</v>
      </c>
      <c r="F87" s="1229">
        <v>67</v>
      </c>
      <c r="G87" s="1234" t="s">
        <v>8594</v>
      </c>
      <c r="H87" s="1251"/>
      <c r="I87" s="1235" t="s">
        <v>215</v>
      </c>
      <c r="J87" s="1236"/>
      <c r="K87" s="1229"/>
      <c r="L87" s="1229"/>
      <c r="M87" s="1229"/>
      <c r="N87" s="1229">
        <v>4.5979174507590016E-2</v>
      </c>
      <c r="O87" s="1229">
        <v>5.3396256429291057E-2</v>
      </c>
      <c r="P87" s="1241">
        <v>6.6526257955221824E-2</v>
      </c>
      <c r="Q87" s="394"/>
      <c r="R87" s="1135">
        <f>R86/R112</f>
        <v>5.7463763138009202E-2</v>
      </c>
      <c r="S87" s="1135">
        <f t="shared" ref="S87:CD87" si="40">S86/S112</f>
        <v>0</v>
      </c>
      <c r="T87" s="1135">
        <f t="shared" si="40"/>
        <v>0.17499999999999999</v>
      </c>
      <c r="U87" s="1135">
        <f t="shared" si="40"/>
        <v>0.1487964989059081</v>
      </c>
      <c r="V87" s="1135">
        <f t="shared" si="40"/>
        <v>0.20216606498194944</v>
      </c>
      <c r="W87" s="1135">
        <f t="shared" si="40"/>
        <v>5.4644808743169399E-3</v>
      </c>
      <c r="X87" s="1135">
        <f t="shared" si="40"/>
        <v>0</v>
      </c>
      <c r="Y87" s="1135">
        <f t="shared" si="40"/>
        <v>4.5918367346938778E-2</v>
      </c>
      <c r="Z87" s="1135">
        <f t="shared" si="40"/>
        <v>0.10620915032679738</v>
      </c>
      <c r="AA87" s="1135">
        <f t="shared" si="40"/>
        <v>0</v>
      </c>
      <c r="AB87" s="1135">
        <f t="shared" si="40"/>
        <v>3.1309297912713474E-2</v>
      </c>
      <c r="AC87" s="1135">
        <f t="shared" si="40"/>
        <v>1.2437810945273632E-2</v>
      </c>
      <c r="AD87" s="1135">
        <f t="shared" si="40"/>
        <v>4.9833887043189369E-2</v>
      </c>
      <c r="AE87" s="1135">
        <f t="shared" si="40"/>
        <v>6.008010680907877E-2</v>
      </c>
      <c r="AF87" s="1135">
        <f t="shared" si="40"/>
        <v>0</v>
      </c>
      <c r="AG87" s="1135" t="e">
        <f t="shared" si="40"/>
        <v>#DIV/0!</v>
      </c>
      <c r="AH87" s="1135" t="e">
        <f t="shared" si="40"/>
        <v>#DIV/0!</v>
      </c>
      <c r="AI87" s="1135">
        <f t="shared" si="40"/>
        <v>0.17391304347826086</v>
      </c>
      <c r="AJ87" s="1135">
        <f t="shared" si="40"/>
        <v>0.2857142857142857</v>
      </c>
      <c r="AK87" s="1135" t="e">
        <f t="shared" si="40"/>
        <v>#DIV/0!</v>
      </c>
      <c r="AL87" s="1135">
        <f t="shared" si="40"/>
        <v>5.5290753098188754E-2</v>
      </c>
      <c r="AM87" s="1135" t="e">
        <f t="shared" si="40"/>
        <v>#DIV/0!</v>
      </c>
      <c r="AN87" s="1135">
        <f t="shared" si="40"/>
        <v>7.874015748031496E-3</v>
      </c>
      <c r="AO87" s="1135">
        <f t="shared" si="40"/>
        <v>0.17948717948717949</v>
      </c>
      <c r="AP87" s="1135">
        <f t="shared" si="40"/>
        <v>0.100418410041841</v>
      </c>
      <c r="AQ87" s="1135" t="e">
        <f t="shared" si="40"/>
        <v>#DIV/0!</v>
      </c>
      <c r="AR87" s="1135" t="e">
        <f t="shared" si="40"/>
        <v>#DIV/0!</v>
      </c>
      <c r="AS87" s="1135">
        <f t="shared" si="40"/>
        <v>0.12209302325581395</v>
      </c>
      <c r="AT87" s="1135">
        <f t="shared" si="40"/>
        <v>0.31851851851851853</v>
      </c>
      <c r="AU87" s="1135">
        <f t="shared" si="40"/>
        <v>5.9701492537313432E-2</v>
      </c>
      <c r="AV87" s="1135">
        <f t="shared" si="40"/>
        <v>7.8358208955223885E-2</v>
      </c>
      <c r="AW87" s="1135">
        <f t="shared" si="40"/>
        <v>7.2972972972972977E-2</v>
      </c>
      <c r="AX87" s="1135">
        <f t="shared" si="40"/>
        <v>9.9688473520249218E-2</v>
      </c>
      <c r="AY87" s="1135">
        <f t="shared" si="40"/>
        <v>0</v>
      </c>
      <c r="AZ87" s="1135">
        <f t="shared" si="40"/>
        <v>0</v>
      </c>
      <c r="BA87" s="1135">
        <f t="shared" si="40"/>
        <v>4.6610169491525424E-2</v>
      </c>
      <c r="BB87" s="1135">
        <f t="shared" si="40"/>
        <v>0.12903225806451613</v>
      </c>
      <c r="BC87" s="1135">
        <f t="shared" si="40"/>
        <v>5.204460966542751E-2</v>
      </c>
      <c r="BD87" s="1135">
        <f t="shared" si="40"/>
        <v>0</v>
      </c>
      <c r="BE87" s="1135">
        <f t="shared" si="40"/>
        <v>0</v>
      </c>
      <c r="BF87" s="1135">
        <f t="shared" si="40"/>
        <v>1.1627906976744186E-2</v>
      </c>
      <c r="BG87" s="1135">
        <f t="shared" si="40"/>
        <v>0.16363636363636364</v>
      </c>
      <c r="BH87" s="1135" t="e">
        <f t="shared" si="40"/>
        <v>#DIV/0!</v>
      </c>
      <c r="BI87" s="1135">
        <f t="shared" si="40"/>
        <v>0.12419354838709677</v>
      </c>
      <c r="BJ87" s="1135" t="e">
        <f t="shared" si="40"/>
        <v>#DIV/0!</v>
      </c>
      <c r="BK87" s="1135">
        <f t="shared" si="40"/>
        <v>8.3333333333333329E-2</v>
      </c>
      <c r="BL87" s="1135">
        <f t="shared" si="40"/>
        <v>5.9659090909090912E-2</v>
      </c>
      <c r="BM87" s="1135">
        <f t="shared" si="40"/>
        <v>4.6849757673667204E-2</v>
      </c>
      <c r="BN87" s="1135">
        <f t="shared" si="40"/>
        <v>0.1111111111111111</v>
      </c>
      <c r="BO87" s="1135">
        <f t="shared" si="40"/>
        <v>1.8987341772151899E-2</v>
      </c>
      <c r="BP87" s="1135">
        <f t="shared" si="40"/>
        <v>5.8577405857740586E-2</v>
      </c>
      <c r="BQ87" s="1135">
        <f t="shared" si="40"/>
        <v>1.8867924528301886E-2</v>
      </c>
      <c r="BR87" s="1135">
        <f t="shared" si="40"/>
        <v>0</v>
      </c>
      <c r="BS87" s="1135">
        <f t="shared" si="40"/>
        <v>0.20437956204379562</v>
      </c>
      <c r="BT87" s="1135">
        <f t="shared" si="40"/>
        <v>0.14285714285714285</v>
      </c>
      <c r="BU87" s="1135">
        <f t="shared" si="40"/>
        <v>0.13095238095238096</v>
      </c>
      <c r="BV87" s="1135">
        <f t="shared" si="40"/>
        <v>0.11881188118811881</v>
      </c>
      <c r="BW87" s="1135">
        <f t="shared" si="40"/>
        <v>0.11538461538461539</v>
      </c>
      <c r="BX87" s="1135">
        <f t="shared" si="40"/>
        <v>9.1778202676864248E-2</v>
      </c>
      <c r="BY87" s="1135">
        <f t="shared" si="40"/>
        <v>0.125</v>
      </c>
      <c r="BZ87" s="1135">
        <f t="shared" si="40"/>
        <v>3.3942558746736295E-2</v>
      </c>
      <c r="CA87" s="1135">
        <f t="shared" si="40"/>
        <v>9.3418259023354558E-2</v>
      </c>
      <c r="CB87" s="1135">
        <f t="shared" si="40"/>
        <v>7.9601990049751242E-2</v>
      </c>
      <c r="CC87" s="1135">
        <f t="shared" si="40"/>
        <v>8.2051282051282051E-2</v>
      </c>
      <c r="CD87" s="1135">
        <f t="shared" si="40"/>
        <v>0.02</v>
      </c>
      <c r="CE87" s="1135" t="e">
        <f t="shared" ref="CE87:CY87" si="41">CE86/CE112</f>
        <v>#DIV/0!</v>
      </c>
      <c r="CF87" s="1135">
        <f t="shared" si="41"/>
        <v>0.4</v>
      </c>
      <c r="CG87" s="1135">
        <f t="shared" si="41"/>
        <v>0.13105413105413105</v>
      </c>
      <c r="CH87" s="1135">
        <f t="shared" si="41"/>
        <v>7.4165636588380719E-3</v>
      </c>
      <c r="CI87" s="1135">
        <f t="shared" si="41"/>
        <v>1.6010385114668974E-2</v>
      </c>
      <c r="CJ87" s="1135">
        <f t="shared" si="41"/>
        <v>7.4918566775244305E-2</v>
      </c>
      <c r="CK87" s="1135">
        <f t="shared" si="41"/>
        <v>0.1</v>
      </c>
      <c r="CL87" s="1135">
        <f t="shared" si="41"/>
        <v>3.0303030303030303E-3</v>
      </c>
      <c r="CM87" s="1135">
        <f t="shared" si="41"/>
        <v>6.6666666666666666E-2</v>
      </c>
      <c r="CN87" s="1135">
        <f t="shared" si="41"/>
        <v>2.1739130434782608E-2</v>
      </c>
      <c r="CO87" s="1135">
        <f t="shared" si="41"/>
        <v>8.7890625E-2</v>
      </c>
      <c r="CP87" s="1135">
        <f t="shared" si="41"/>
        <v>6.2724014336917558E-2</v>
      </c>
      <c r="CQ87" s="1135">
        <f t="shared" si="41"/>
        <v>1.9851116625310174E-2</v>
      </c>
      <c r="CR87" s="1135" t="e">
        <f t="shared" si="41"/>
        <v>#DIV/0!</v>
      </c>
      <c r="CS87" s="1135">
        <f t="shared" si="41"/>
        <v>9.3137254901960786E-2</v>
      </c>
      <c r="CT87" s="1135">
        <f t="shared" si="41"/>
        <v>6.0416666666666667E-2</v>
      </c>
      <c r="CU87" s="1135">
        <f t="shared" si="41"/>
        <v>0.16666666666666666</v>
      </c>
      <c r="CV87" s="1135">
        <f t="shared" si="41"/>
        <v>0</v>
      </c>
      <c r="CW87" s="1135">
        <f t="shared" si="41"/>
        <v>0.22727272727272727</v>
      </c>
      <c r="CX87" s="1135">
        <f t="shared" si="41"/>
        <v>2.6022304832713755E-2</v>
      </c>
      <c r="CY87" s="1135">
        <f t="shared" si="41"/>
        <v>6.741573033707865E-2</v>
      </c>
    </row>
    <row r="88" spans="1:103" ht="15" x14ac:dyDescent="0.15">
      <c r="A88" s="21"/>
      <c r="B88" s="21"/>
      <c r="C88" s="1239"/>
      <c r="D88" s="1226"/>
      <c r="E88" s="1229" t="s">
        <v>8441</v>
      </c>
      <c r="F88" s="1229">
        <v>89</v>
      </c>
      <c r="G88" s="1234" t="s">
        <v>8595</v>
      </c>
      <c r="H88" s="1251" t="s">
        <v>8596</v>
      </c>
      <c r="I88" s="1235" t="s">
        <v>8570</v>
      </c>
      <c r="J88" s="1236"/>
      <c r="K88" s="1229"/>
      <c r="L88" s="1229"/>
      <c r="M88" s="1229"/>
      <c r="N88" s="1229" t="s">
        <v>3943</v>
      </c>
      <c r="O88" s="1229">
        <v>1578</v>
      </c>
      <c r="P88" s="1238">
        <v>2440</v>
      </c>
      <c r="Q88" s="394">
        <v>2490</v>
      </c>
      <c r="R88" s="394">
        <f t="shared" si="25"/>
        <v>1675</v>
      </c>
      <c r="S88" s="394">
        <f>SUMIFS('База практик'!$BQ$6:$BQ$424,'База практик'!$G$6:$G$424,Расчеты!S$1)</f>
        <v>0</v>
      </c>
      <c r="T88" s="394">
        <f>SUMIFS('База практик'!$BQ$6:$BQ$424,'База практик'!$G$6:$G$424,Расчеты!T$1)</f>
        <v>11</v>
      </c>
      <c r="U88" s="394">
        <f>SUMIFS('База практик'!$BQ$6:$BQ$424,'База практик'!$G$6:$G$424,Расчеты!U$1)</f>
        <v>0</v>
      </c>
      <c r="V88" s="394">
        <f>SUMIFS('База практик'!$BQ$6:$BQ$424,'База практик'!$G$6:$G$424,Расчеты!V$1)</f>
        <v>0</v>
      </c>
      <c r="W88" s="394">
        <f>SUMIFS('База практик'!$BQ$6:$BQ$424,'База практик'!$G$6:$G$424,Расчеты!W$1)</f>
        <v>0</v>
      </c>
      <c r="X88" s="394">
        <f>SUMIFS('База практик'!$BQ$6:$BQ$424,'База практик'!$G$6:$G$424,Расчеты!X$1)</f>
        <v>0</v>
      </c>
      <c r="Y88" s="394">
        <f>SUMIFS('База практик'!$BQ$6:$BQ$424,'База практик'!$G$6:$G$424,Расчеты!Y$1)</f>
        <v>142</v>
      </c>
      <c r="Z88" s="394">
        <f>SUMIFS('База практик'!$BQ$6:$BQ$424,'База практик'!$G$6:$G$424,Расчеты!Z$1)</f>
        <v>20</v>
      </c>
      <c r="AA88" s="394">
        <f>SUMIFS('База практик'!$BQ$6:$BQ$424,'База практик'!$G$6:$G$424,Расчеты!AA$1)</f>
        <v>0</v>
      </c>
      <c r="AB88" s="394">
        <f>SUMIFS('База практик'!$BQ$6:$BQ$424,'База практик'!$G$6:$G$424,Расчеты!AB$1)</f>
        <v>0</v>
      </c>
      <c r="AC88" s="394">
        <f>SUMIFS('База практик'!$BQ$6:$BQ$424,'База практик'!$G$6:$G$424,Расчеты!AC$1)</f>
        <v>78</v>
      </c>
      <c r="AD88" s="394">
        <f>SUMIFS('База практик'!$BQ$6:$BQ$424,'База практик'!$G$6:$G$424,Расчеты!AD$1)</f>
        <v>0</v>
      </c>
      <c r="AE88" s="394">
        <f>SUMIFS('База практик'!$BQ$6:$BQ$424,'База практик'!$G$6:$G$424,Расчеты!AE$1)</f>
        <v>0</v>
      </c>
      <c r="AF88" s="394">
        <f>SUMIFS('База практик'!$BQ$6:$BQ$424,'База практик'!$G$6:$G$424,Расчеты!AF$1)</f>
        <v>2</v>
      </c>
      <c r="AG88" s="394">
        <f>SUMIFS('База практик'!$BQ$6:$BQ$424,'База практик'!$G$6:$G$424,Расчеты!AG$1)</f>
        <v>0</v>
      </c>
      <c r="AH88" s="394">
        <f>SUMIFS('База практик'!$BQ$6:$BQ$424,'База практик'!$G$6:$G$424,Расчеты!AH$1)</f>
        <v>0</v>
      </c>
      <c r="AI88" s="394">
        <f>SUMIFS('База практик'!$BQ$6:$BQ$424,'База практик'!$G$6:$G$424,Расчеты!AI$1)</f>
        <v>1</v>
      </c>
      <c r="AJ88" s="394">
        <f>SUMIFS('База практик'!$BQ$6:$BQ$424,'База практик'!$G$6:$G$424,Расчеты!AJ$1)</f>
        <v>19</v>
      </c>
      <c r="AK88" s="394">
        <f>SUMIFS('База практик'!$BQ$6:$BQ$424,'База практик'!$G$6:$G$424,Расчеты!AK$1)</f>
        <v>0</v>
      </c>
      <c r="AL88" s="394">
        <f>SUMIFS('База практик'!$BQ$6:$BQ$424,'База практик'!$G$6:$G$424,Расчеты!AL$1)</f>
        <v>0</v>
      </c>
      <c r="AM88" s="394">
        <f>SUMIFS('База практик'!$BQ$6:$BQ$424,'База практик'!$G$6:$G$424,Расчеты!AM$1)</f>
        <v>0</v>
      </c>
      <c r="AN88" s="394">
        <f>SUMIFS('База практик'!$BQ$6:$BQ$424,'База практик'!$G$6:$G$424,Расчеты!AN$1)</f>
        <v>44</v>
      </c>
      <c r="AO88" s="394">
        <f>SUMIFS('База практик'!$BQ$6:$BQ$424,'База практик'!$G$6:$G$424,Расчеты!AO$1)</f>
        <v>0</v>
      </c>
      <c r="AP88" s="394">
        <f>SUMIFS('База практик'!$BQ$6:$BQ$424,'База практик'!$G$6:$G$424,Расчеты!AP$1)</f>
        <v>0</v>
      </c>
      <c r="AQ88" s="394">
        <f>SUMIFS('База практик'!$BQ$6:$BQ$424,'База практик'!$G$6:$G$424,Расчеты!AQ$1)</f>
        <v>0</v>
      </c>
      <c r="AR88" s="394">
        <f>SUMIFS('База практик'!$BQ$6:$BQ$424,'База практик'!$G$6:$G$424,Расчеты!AR$1)</f>
        <v>0</v>
      </c>
      <c r="AS88" s="394">
        <f>SUMIFS('База практик'!$BQ$6:$BQ$424,'База практик'!$G$6:$G$424,Расчеты!AS$1)</f>
        <v>0</v>
      </c>
      <c r="AT88" s="394">
        <f>SUMIFS('База практик'!$BQ$6:$BQ$424,'База практик'!$G$6:$G$424,Расчеты!AT$1)</f>
        <v>0</v>
      </c>
      <c r="AU88" s="394">
        <f>SUMIFS('База практик'!$BQ$6:$BQ$424,'База практик'!$G$6:$G$424,Расчеты!AU$1)</f>
        <v>2</v>
      </c>
      <c r="AV88" s="394">
        <f>SUMIFS('База практик'!$BQ$6:$BQ$424,'База практик'!$G$6:$G$424,Расчеты!AV$1)</f>
        <v>5</v>
      </c>
      <c r="AW88" s="394">
        <f>SUMIFS('База практик'!$BQ$6:$BQ$424,'База практик'!$G$6:$G$424,Расчеты!AW$1)</f>
        <v>91</v>
      </c>
      <c r="AX88" s="394">
        <f>SUMIFS('База практик'!$BQ$6:$BQ$424,'База практик'!$G$6:$G$424,Расчеты!AX$1)</f>
        <v>14</v>
      </c>
      <c r="AY88" s="394">
        <f>SUMIFS('База практик'!$BQ$6:$BQ$424,'База практик'!$G$6:$G$424,Расчеты!AY$1)</f>
        <v>0</v>
      </c>
      <c r="AZ88" s="394">
        <f>SUMIFS('База практик'!$BQ$6:$BQ$424,'База практик'!$G$6:$G$424,Расчеты!AZ$1)</f>
        <v>0</v>
      </c>
      <c r="BA88" s="394">
        <f>SUMIFS('База практик'!$BQ$6:$BQ$424,'База практик'!$G$6:$G$424,Расчеты!BA$1)</f>
        <v>0</v>
      </c>
      <c r="BB88" s="394">
        <f>SUMIFS('База практик'!$BQ$6:$BQ$424,'База практик'!$G$6:$G$424,Расчеты!BB$1)</f>
        <v>13</v>
      </c>
      <c r="BC88" s="394">
        <f>SUMIFS('База практик'!$BQ$6:$BQ$424,'База практик'!$G$6:$G$424,Расчеты!BC$1)</f>
        <v>129</v>
      </c>
      <c r="BD88" s="394">
        <f>SUMIFS('База практик'!$BQ$6:$BQ$424,'База практик'!$G$6:$G$424,Расчеты!BD$1)</f>
        <v>21</v>
      </c>
      <c r="BE88" s="394">
        <f>SUMIFS('База практик'!$BQ$6:$BQ$424,'База практик'!$G$6:$G$424,Расчеты!BE$1)</f>
        <v>1</v>
      </c>
      <c r="BF88" s="394">
        <f>SUMIFS('База практик'!$BQ$6:$BQ$424,'База практик'!$G$6:$G$424,Расчеты!BF$1)</f>
        <v>0</v>
      </c>
      <c r="BG88" s="394">
        <f>SUMIFS('База практик'!$BQ$6:$BQ$424,'База практик'!$G$6:$G$424,Расчеты!BG$1)</f>
        <v>3</v>
      </c>
      <c r="BH88" s="394">
        <f>SUMIFS('База практик'!$BQ$6:$BQ$424,'База практик'!$G$6:$G$424,Расчеты!BH$1)</f>
        <v>0</v>
      </c>
      <c r="BI88" s="394">
        <f>SUMIFS('База практик'!$BQ$6:$BQ$424,'База практик'!$G$6:$G$424,Расчеты!BI$1)</f>
        <v>44</v>
      </c>
      <c r="BJ88" s="394">
        <f>SUMIFS('База практик'!$BQ$6:$BQ$424,'База практик'!$G$6:$G$424,Расчеты!BJ$1)</f>
        <v>0</v>
      </c>
      <c r="BK88" s="394">
        <f>SUMIFS('База практик'!$BQ$6:$BQ$424,'База практик'!$G$6:$G$424,Расчеты!BK$1)</f>
        <v>3</v>
      </c>
      <c r="BL88" s="394">
        <f>SUMIFS('База практик'!$BQ$6:$BQ$424,'База практик'!$G$6:$G$424,Расчеты!BL$1)</f>
        <v>7</v>
      </c>
      <c r="BM88" s="394">
        <f>SUMIFS('База практик'!$BQ$6:$BQ$424,'База практик'!$G$6:$G$424,Расчеты!BM$1)</f>
        <v>5</v>
      </c>
      <c r="BN88" s="394">
        <f>SUMIFS('База практик'!$BQ$6:$BQ$424,'База практик'!$G$6:$G$424,Расчеты!BN$1)</f>
        <v>0</v>
      </c>
      <c r="BO88" s="394">
        <f>SUMIFS('База практик'!$BQ$6:$BQ$424,'База практик'!$G$6:$G$424,Расчеты!BO$1)</f>
        <v>28</v>
      </c>
      <c r="BP88" s="394">
        <f>SUMIFS('База практик'!$BQ$6:$BQ$424,'База практик'!$G$6:$G$424,Расчеты!BP$1)</f>
        <v>4</v>
      </c>
      <c r="BQ88" s="394">
        <f>SUMIFS('База практик'!$BQ$6:$BQ$424,'База практик'!$G$6:$G$424,Расчеты!BQ$1)</f>
        <v>145</v>
      </c>
      <c r="BR88" s="394">
        <f>SUMIFS('База практик'!$BQ$6:$BQ$424,'База практик'!$G$6:$G$424,Расчеты!BR$1)</f>
        <v>0</v>
      </c>
      <c r="BS88" s="394">
        <f>SUMIFS('База практик'!$BQ$6:$BQ$424,'База практик'!$G$6:$G$424,Расчеты!BS$1)</f>
        <v>0</v>
      </c>
      <c r="BT88" s="394">
        <f>SUMIFS('База практик'!$BQ$6:$BQ$424,'База практик'!$G$6:$G$424,Расчеты!BT$1)</f>
        <v>21</v>
      </c>
      <c r="BU88" s="394">
        <f>SUMIFS('База практик'!$BQ$6:$BQ$424,'База практик'!$G$6:$G$424,Расчеты!BU$1)</f>
        <v>11</v>
      </c>
      <c r="BV88" s="394">
        <f>SUMIFS('База практик'!$BQ$6:$BQ$424,'База практик'!$G$6:$G$424,Расчеты!BV$1)</f>
        <v>0</v>
      </c>
      <c r="BW88" s="394">
        <f>SUMIFS('База практик'!$BQ$6:$BQ$424,'База практик'!$G$6:$G$424,Расчеты!BW$1)</f>
        <v>0</v>
      </c>
      <c r="BX88" s="394">
        <f>SUMIFS('База практик'!$BQ$6:$BQ$424,'База практик'!$G$6:$G$424,Расчеты!BX$1)</f>
        <v>73</v>
      </c>
      <c r="BY88" s="394">
        <f>SUMIFS('База практик'!$BQ$6:$BQ$424,'База практик'!$G$6:$G$424,Расчеты!BY$1)</f>
        <v>0</v>
      </c>
      <c r="BZ88" s="394">
        <f>SUMIFS('База практик'!$BQ$6:$BQ$424,'База практик'!$G$6:$G$424,Расчеты!BZ$1)</f>
        <v>60</v>
      </c>
      <c r="CA88" s="394">
        <f>SUMIFS('База практик'!$BQ$6:$BQ$424,'База практик'!$G$6:$G$424,Расчеты!CA$1)</f>
        <v>83</v>
      </c>
      <c r="CB88" s="394">
        <f>SUMIFS('База практик'!$BQ$6:$BQ$424,'База практик'!$G$6:$G$424,Расчеты!CB$1)</f>
        <v>0</v>
      </c>
      <c r="CC88" s="394">
        <f>SUMIFS('База практик'!$BQ$6:$BQ$424,'База практик'!$G$6:$G$424,Расчеты!CC$1)</f>
        <v>23</v>
      </c>
      <c r="CD88" s="394">
        <f>SUMIFS('База практик'!$BQ$6:$BQ$424,'База практик'!$G$6:$G$424,Расчеты!CD$1)</f>
        <v>33</v>
      </c>
      <c r="CE88" s="394">
        <f>SUMIFS('База практик'!$BQ$6:$BQ$424,'База практик'!$G$6:$G$424,Расчеты!CE$1)</f>
        <v>0</v>
      </c>
      <c r="CF88" s="394">
        <f>SUMIFS('База практик'!$BQ$6:$BQ$424,'База практик'!$G$6:$G$424,Расчеты!CF$1)</f>
        <v>0</v>
      </c>
      <c r="CG88" s="394">
        <f>SUMIFS('База практик'!$BQ$6:$BQ$424,'База практик'!$G$6:$G$424,Расчеты!CG$1)</f>
        <v>1</v>
      </c>
      <c r="CH88" s="394">
        <f>SUMIFS('База практик'!$BQ$6:$BQ$424,'База практик'!$G$6:$G$424,Расчеты!CH$1)</f>
        <v>159</v>
      </c>
      <c r="CI88" s="394">
        <f>SUMIFS('База практик'!$BQ$6:$BQ$424,'База практик'!$G$6:$G$424,Расчеты!CI$1)</f>
        <v>1</v>
      </c>
      <c r="CJ88" s="394">
        <f>SUMIFS('База практик'!$BQ$6:$BQ$424,'База практик'!$G$6:$G$424,Расчеты!CJ$1)</f>
        <v>0</v>
      </c>
      <c r="CK88" s="394">
        <f>SUMIFS('База практик'!$BQ$6:$BQ$424,'База практик'!$G$6:$G$424,Расчеты!CK$1)</f>
        <v>0</v>
      </c>
      <c r="CL88" s="394">
        <f>SUMIFS('База практик'!$BQ$6:$BQ$424,'База практик'!$G$6:$G$424,Расчеты!CL$1)</f>
        <v>17</v>
      </c>
      <c r="CM88" s="394">
        <f>SUMIFS('База практик'!$BQ$6:$BQ$424,'База практик'!$G$6:$G$424,Расчеты!CM$1)</f>
        <v>0</v>
      </c>
      <c r="CN88" s="394">
        <f>SUMIFS('База практик'!$BQ$6:$BQ$424,'База практик'!$G$6:$G$424,Расчеты!CN$1)</f>
        <v>24</v>
      </c>
      <c r="CO88" s="394">
        <f>SUMIFS('База практик'!$BQ$6:$BQ$424,'База практик'!$G$6:$G$424,Расчеты!CO$1)</f>
        <v>0</v>
      </c>
      <c r="CP88" s="394">
        <f>SUMIFS('База практик'!$BQ$6:$BQ$424,'База практик'!$G$6:$G$424,Расчеты!CP$1)</f>
        <v>155</v>
      </c>
      <c r="CQ88" s="394">
        <f>SUMIFS('База практик'!$BQ$6:$BQ$424,'База практик'!$G$6:$G$424,Расчеты!CQ$1)</f>
        <v>26</v>
      </c>
      <c r="CR88" s="394">
        <f>SUMIFS('База практик'!$BQ$6:$BQ$424,'База практик'!$G$6:$G$424,Расчеты!CR$1)</f>
        <v>0</v>
      </c>
      <c r="CS88" s="394">
        <f>SUMIFS('База практик'!$BQ$6:$BQ$424,'База практик'!$G$6:$G$424,Расчеты!CS$1)</f>
        <v>10</v>
      </c>
      <c r="CT88" s="394">
        <f>SUMIFS('База практик'!$BQ$6:$BQ$424,'База практик'!$G$6:$G$424,Расчеты!CT$1)</f>
        <v>19</v>
      </c>
      <c r="CU88" s="394">
        <f>SUMIFS('База практик'!$BQ$6:$BQ$424,'База практик'!$G$6:$G$424,Расчеты!CU$1)</f>
        <v>0</v>
      </c>
      <c r="CV88" s="394">
        <f>SUMIFS('База практик'!$BQ$6:$BQ$424,'База практик'!$G$6:$G$424,Расчеты!CV$1)</f>
        <v>0</v>
      </c>
      <c r="CW88" s="394">
        <f>SUMIFS('База практик'!$BQ$6:$BQ$424,'База практик'!$G$6:$G$424,Расчеты!CW$1)</f>
        <v>1</v>
      </c>
      <c r="CX88" s="394">
        <f>SUMIFS('База практик'!$BQ$6:$BQ$424,'База практик'!$G$6:$G$424,Расчеты!CX$1)</f>
        <v>15</v>
      </c>
      <c r="CY88" s="394">
        <f>SUMIFS('База практик'!$BQ$6:$BQ$424,'База практик'!$G$6:$G$424,Расчеты!CY$1)</f>
        <v>111</v>
      </c>
    </row>
    <row r="89" spans="1:103" ht="15" x14ac:dyDescent="0.15">
      <c r="A89" s="21"/>
      <c r="B89" s="21"/>
      <c r="C89" s="1239"/>
      <c r="D89" s="1226"/>
      <c r="E89" s="1229" t="s">
        <v>8441</v>
      </c>
      <c r="F89" s="1229">
        <v>90</v>
      </c>
      <c r="G89" s="1234" t="s">
        <v>8597</v>
      </c>
      <c r="H89" s="1251"/>
      <c r="I89" s="1235" t="s">
        <v>215</v>
      </c>
      <c r="J89" s="1236"/>
      <c r="K89" s="1229"/>
      <c r="L89" s="1229"/>
      <c r="M89" s="1229" t="s">
        <v>457</v>
      </c>
      <c r="N89" s="1229" t="s">
        <v>3943</v>
      </c>
      <c r="O89" s="1229">
        <v>8.367357760220584E-2</v>
      </c>
      <c r="P89" s="1241">
        <v>0.11171649649741312</v>
      </c>
      <c r="Q89" s="394"/>
      <c r="R89" s="1135">
        <f>R88/R112</f>
        <v>5.7532458610977534E-2</v>
      </c>
      <c r="S89" s="1135">
        <f t="shared" ref="S89:CD89" si="42">S88/S112</f>
        <v>0</v>
      </c>
      <c r="T89" s="1135">
        <f t="shared" si="42"/>
        <v>0.27500000000000002</v>
      </c>
      <c r="U89" s="1135">
        <f t="shared" si="42"/>
        <v>0</v>
      </c>
      <c r="V89" s="1135">
        <f t="shared" si="42"/>
        <v>0</v>
      </c>
      <c r="W89" s="1135">
        <f t="shared" si="42"/>
        <v>0</v>
      </c>
      <c r="X89" s="1135">
        <f t="shared" si="42"/>
        <v>0</v>
      </c>
      <c r="Y89" s="1135">
        <f t="shared" si="42"/>
        <v>9.0561224489795922E-2</v>
      </c>
      <c r="Z89" s="1135">
        <f t="shared" si="42"/>
        <v>3.2679738562091505E-2</v>
      </c>
      <c r="AA89" s="1135">
        <f t="shared" si="42"/>
        <v>0</v>
      </c>
      <c r="AB89" s="1135">
        <f t="shared" si="42"/>
        <v>0</v>
      </c>
      <c r="AC89" s="1135">
        <f t="shared" si="42"/>
        <v>0.19402985074626866</v>
      </c>
      <c r="AD89" s="1135">
        <f t="shared" si="42"/>
        <v>0</v>
      </c>
      <c r="AE89" s="1135">
        <f t="shared" si="42"/>
        <v>0</v>
      </c>
      <c r="AF89" s="1135">
        <f t="shared" si="42"/>
        <v>2.6007802340702211E-3</v>
      </c>
      <c r="AG89" s="1135" t="e">
        <f t="shared" si="42"/>
        <v>#DIV/0!</v>
      </c>
      <c r="AH89" s="1135" t="e">
        <f t="shared" si="42"/>
        <v>#DIV/0!</v>
      </c>
      <c r="AI89" s="1135">
        <f t="shared" si="42"/>
        <v>8.6956521739130436E-3</v>
      </c>
      <c r="AJ89" s="1135">
        <f t="shared" si="42"/>
        <v>0.15079365079365079</v>
      </c>
      <c r="AK89" s="1135" t="e">
        <f t="shared" si="42"/>
        <v>#DIV/0!</v>
      </c>
      <c r="AL89" s="1135">
        <f t="shared" si="42"/>
        <v>0</v>
      </c>
      <c r="AM89" s="1135" t="e">
        <f t="shared" si="42"/>
        <v>#DIV/0!</v>
      </c>
      <c r="AN89" s="1135">
        <f t="shared" si="42"/>
        <v>0.11548556430446194</v>
      </c>
      <c r="AO89" s="1135">
        <f t="shared" si="42"/>
        <v>0</v>
      </c>
      <c r="AP89" s="1135">
        <f t="shared" si="42"/>
        <v>0</v>
      </c>
      <c r="AQ89" s="1135" t="e">
        <f t="shared" si="42"/>
        <v>#DIV/0!</v>
      </c>
      <c r="AR89" s="1135" t="e">
        <f t="shared" si="42"/>
        <v>#DIV/0!</v>
      </c>
      <c r="AS89" s="1135">
        <f t="shared" si="42"/>
        <v>0</v>
      </c>
      <c r="AT89" s="1135">
        <f t="shared" si="42"/>
        <v>0</v>
      </c>
      <c r="AU89" s="1135">
        <f t="shared" si="42"/>
        <v>7.462686567164179E-3</v>
      </c>
      <c r="AV89" s="1135">
        <f t="shared" si="42"/>
        <v>9.3283582089552231E-3</v>
      </c>
      <c r="AW89" s="1135">
        <f t="shared" si="42"/>
        <v>0.24594594594594596</v>
      </c>
      <c r="AX89" s="1135">
        <f t="shared" si="42"/>
        <v>2.1806853582554516E-2</v>
      </c>
      <c r="AY89" s="1135">
        <f t="shared" si="42"/>
        <v>0</v>
      </c>
      <c r="AZ89" s="1135">
        <f t="shared" si="42"/>
        <v>0</v>
      </c>
      <c r="BA89" s="1135">
        <f t="shared" si="42"/>
        <v>0</v>
      </c>
      <c r="BB89" s="1135">
        <f t="shared" si="42"/>
        <v>0.20967741935483872</v>
      </c>
      <c r="BC89" s="1135">
        <f t="shared" si="42"/>
        <v>0.23977695167286245</v>
      </c>
      <c r="BD89" s="1135">
        <f t="shared" si="42"/>
        <v>0.53846153846153844</v>
      </c>
      <c r="BE89" s="1135">
        <f t="shared" si="42"/>
        <v>0.5</v>
      </c>
      <c r="BF89" s="1135">
        <f t="shared" si="42"/>
        <v>0</v>
      </c>
      <c r="BG89" s="1135">
        <f t="shared" si="42"/>
        <v>5.4545454545454543E-2</v>
      </c>
      <c r="BH89" s="1135" t="e">
        <f t="shared" si="42"/>
        <v>#DIV/0!</v>
      </c>
      <c r="BI89" s="1135">
        <f t="shared" si="42"/>
        <v>7.0967741935483872E-2</v>
      </c>
      <c r="BJ89" s="1135" t="e">
        <f t="shared" si="42"/>
        <v>#DIV/0!</v>
      </c>
      <c r="BK89" s="1135">
        <f t="shared" si="42"/>
        <v>8.3333333333333329E-2</v>
      </c>
      <c r="BL89" s="1135">
        <f t="shared" si="42"/>
        <v>9.943181818181818E-3</v>
      </c>
      <c r="BM89" s="1135">
        <f t="shared" si="42"/>
        <v>8.0775444264943458E-3</v>
      </c>
      <c r="BN89" s="1135">
        <f t="shared" si="42"/>
        <v>0</v>
      </c>
      <c r="BO89" s="1135">
        <f t="shared" si="42"/>
        <v>0.17721518987341772</v>
      </c>
      <c r="BP89" s="1135">
        <f t="shared" si="42"/>
        <v>1.6736401673640166E-2</v>
      </c>
      <c r="BQ89" s="1135">
        <f t="shared" si="42"/>
        <v>0.68396226415094341</v>
      </c>
      <c r="BR89" s="1135">
        <f t="shared" si="42"/>
        <v>0</v>
      </c>
      <c r="BS89" s="1135">
        <f t="shared" si="42"/>
        <v>0</v>
      </c>
      <c r="BT89" s="1135">
        <f t="shared" si="42"/>
        <v>0.21428571428571427</v>
      </c>
      <c r="BU89" s="1135">
        <f t="shared" si="42"/>
        <v>6.5476190476190479E-2</v>
      </c>
      <c r="BV89" s="1135">
        <f t="shared" si="42"/>
        <v>0</v>
      </c>
      <c r="BW89" s="1135">
        <f t="shared" si="42"/>
        <v>0</v>
      </c>
      <c r="BX89" s="1135">
        <f t="shared" si="42"/>
        <v>0.13957934990439771</v>
      </c>
      <c r="BY89" s="1135">
        <f t="shared" si="42"/>
        <v>0</v>
      </c>
      <c r="BZ89" s="1135">
        <f t="shared" si="42"/>
        <v>0.1566579634464752</v>
      </c>
      <c r="CA89" s="1135">
        <f t="shared" si="42"/>
        <v>0.17622080679405519</v>
      </c>
      <c r="CB89" s="1135">
        <f t="shared" si="42"/>
        <v>0</v>
      </c>
      <c r="CC89" s="1135">
        <f t="shared" si="42"/>
        <v>0.11794871794871795</v>
      </c>
      <c r="CD89" s="1135">
        <f t="shared" si="42"/>
        <v>0.66</v>
      </c>
      <c r="CE89" s="1135" t="e">
        <f t="shared" ref="CE89:CY89" si="43">CE88/CE112</f>
        <v>#DIV/0!</v>
      </c>
      <c r="CF89" s="1135">
        <f t="shared" si="43"/>
        <v>0</v>
      </c>
      <c r="CG89" s="1135">
        <f t="shared" si="43"/>
        <v>2.8490028490028491E-3</v>
      </c>
      <c r="CH89" s="1135">
        <f t="shared" si="43"/>
        <v>0.1965389369592089</v>
      </c>
      <c r="CI89" s="1135">
        <f t="shared" si="43"/>
        <v>2.1635655560363478E-4</v>
      </c>
      <c r="CJ89" s="1135">
        <f t="shared" si="43"/>
        <v>0</v>
      </c>
      <c r="CK89" s="1135">
        <f t="shared" si="43"/>
        <v>0</v>
      </c>
      <c r="CL89" s="1135">
        <f t="shared" si="43"/>
        <v>5.1515151515151514E-2</v>
      </c>
      <c r="CM89" s="1135">
        <f t="shared" si="43"/>
        <v>0</v>
      </c>
      <c r="CN89" s="1135">
        <f t="shared" si="43"/>
        <v>0.52173913043478259</v>
      </c>
      <c r="CO89" s="1135">
        <f t="shared" si="43"/>
        <v>0</v>
      </c>
      <c r="CP89" s="1135">
        <f t="shared" si="43"/>
        <v>0.27777777777777779</v>
      </c>
      <c r="CQ89" s="1135">
        <f t="shared" si="43"/>
        <v>6.4516129032258063E-2</v>
      </c>
      <c r="CR89" s="1135" t="e">
        <f t="shared" si="43"/>
        <v>#DIV/0!</v>
      </c>
      <c r="CS89" s="1135">
        <f t="shared" si="43"/>
        <v>4.9019607843137254E-2</v>
      </c>
      <c r="CT89" s="1135">
        <f t="shared" si="43"/>
        <v>3.9583333333333331E-2</v>
      </c>
      <c r="CU89" s="1135">
        <f t="shared" si="43"/>
        <v>0</v>
      </c>
      <c r="CV89" s="1135">
        <f t="shared" si="43"/>
        <v>0</v>
      </c>
      <c r="CW89" s="1135">
        <f t="shared" si="43"/>
        <v>4.5454545454545456E-2</v>
      </c>
      <c r="CX89" s="1135">
        <f t="shared" si="43"/>
        <v>5.5762081784386616E-2</v>
      </c>
      <c r="CY89" s="1135">
        <f t="shared" si="43"/>
        <v>0.20786516853932585</v>
      </c>
    </row>
    <row r="90" spans="1:103" ht="15" x14ac:dyDescent="0.15">
      <c r="A90" s="21"/>
      <c r="B90" s="21"/>
      <c r="C90" s="1239"/>
      <c r="D90" s="1226"/>
      <c r="E90" s="1229" t="s">
        <v>8441</v>
      </c>
      <c r="F90" s="1229">
        <v>68</v>
      </c>
      <c r="G90" s="1234" t="s">
        <v>8598</v>
      </c>
      <c r="H90" s="1251" t="s">
        <v>8599</v>
      </c>
      <c r="I90" s="1235" t="s">
        <v>8570</v>
      </c>
      <c r="J90" s="1236"/>
      <c r="K90" s="1229"/>
      <c r="L90" s="1229"/>
      <c r="M90" s="1229"/>
      <c r="N90" s="1229">
        <v>1295</v>
      </c>
      <c r="O90" s="1229">
        <v>1475</v>
      </c>
      <c r="P90" s="1238">
        <v>1756</v>
      </c>
      <c r="Q90" s="394">
        <v>2116</v>
      </c>
      <c r="R90" s="394">
        <f t="shared" si="25"/>
        <v>3018</v>
      </c>
      <c r="S90" s="394">
        <f>SUMIFS('База практик'!$BR$6:$BR$424,'База практик'!$G$6:$G$424,Расчеты!S$1)</f>
        <v>2</v>
      </c>
      <c r="T90" s="394">
        <f>SUMIFS('База практик'!$BR$6:$BR$424,'База практик'!$G$6:$G$424,Расчеты!T$1)</f>
        <v>12</v>
      </c>
      <c r="U90" s="394">
        <f>SUMIFS('База практик'!$BR$6:$BR$424,'База практик'!$G$6:$G$424,Расчеты!U$1)</f>
        <v>76</v>
      </c>
      <c r="V90" s="394">
        <f>SUMIFS('База практик'!$BR$6:$BR$424,'База практик'!$G$6:$G$424,Расчеты!V$1)</f>
        <v>33</v>
      </c>
      <c r="W90" s="394">
        <f>SUMIFS('База практик'!$BR$6:$BR$424,'База практик'!$G$6:$G$424,Расчеты!W$1)</f>
        <v>66</v>
      </c>
      <c r="X90" s="394">
        <f>SUMIFS('База практик'!$BR$6:$BR$424,'База практик'!$G$6:$G$424,Расчеты!X$1)</f>
        <v>0</v>
      </c>
      <c r="Y90" s="394">
        <f>SUMIFS('База практик'!$BR$6:$BR$424,'База практик'!$G$6:$G$424,Расчеты!Y$1)</f>
        <v>169</v>
      </c>
      <c r="Z90" s="394">
        <f>SUMIFS('База практик'!$BR$6:$BR$424,'База практик'!$G$6:$G$424,Расчеты!Z$1)</f>
        <v>207</v>
      </c>
      <c r="AA90" s="394">
        <f>SUMIFS('База практик'!$BR$6:$BR$424,'База практик'!$G$6:$G$424,Расчеты!AA$1)</f>
        <v>48</v>
      </c>
      <c r="AB90" s="394">
        <f>SUMIFS('База практик'!$BR$6:$BR$424,'База практик'!$G$6:$G$424,Расчеты!AB$1)</f>
        <v>164</v>
      </c>
      <c r="AC90" s="394">
        <f>SUMIFS('База практик'!$BR$6:$BR$424,'База практик'!$G$6:$G$424,Расчеты!AC$1)</f>
        <v>43</v>
      </c>
      <c r="AD90" s="394">
        <f>SUMIFS('База практик'!$BR$6:$BR$424,'База практик'!$G$6:$G$424,Расчеты!AD$1)</f>
        <v>8</v>
      </c>
      <c r="AE90" s="394">
        <f>SUMIFS('База практик'!$BR$6:$BR$424,'База практик'!$G$6:$G$424,Расчеты!AE$1)</f>
        <v>210</v>
      </c>
      <c r="AF90" s="394">
        <f>SUMIFS('База практик'!$BR$6:$BR$424,'База практик'!$G$6:$G$424,Расчеты!AF$1)</f>
        <v>228</v>
      </c>
      <c r="AG90" s="394">
        <f>SUMIFS('База практик'!$BR$6:$BR$424,'База практик'!$G$6:$G$424,Расчеты!AG$1)</f>
        <v>0</v>
      </c>
      <c r="AH90" s="394">
        <f>SUMIFS('База практик'!$BR$6:$BR$424,'База практик'!$G$6:$G$424,Расчеты!AH$1)</f>
        <v>0</v>
      </c>
      <c r="AI90" s="394">
        <f>SUMIFS('База практик'!$BR$6:$BR$424,'База практик'!$G$6:$G$424,Расчеты!AI$1)</f>
        <v>4</v>
      </c>
      <c r="AJ90" s="394">
        <f>SUMIFS('База практик'!$BR$6:$BR$424,'База практик'!$G$6:$G$424,Расчеты!AJ$1)</f>
        <v>47</v>
      </c>
      <c r="AK90" s="394">
        <f>SUMIFS('База практик'!$BR$6:$BR$424,'База практик'!$G$6:$G$424,Расчеты!AK$1)</f>
        <v>0</v>
      </c>
      <c r="AL90" s="394">
        <f>SUMIFS('База практик'!$BR$6:$BR$424,'База практик'!$G$6:$G$424,Расчеты!AL$1)</f>
        <v>76</v>
      </c>
      <c r="AM90" s="394">
        <f>SUMIFS('База практик'!$BR$6:$BR$424,'База практик'!$G$6:$G$424,Расчеты!AM$1)</f>
        <v>0</v>
      </c>
      <c r="AN90" s="394">
        <f>SUMIFS('База практик'!$BR$6:$BR$424,'База практик'!$G$6:$G$424,Расчеты!AN$1)</f>
        <v>32</v>
      </c>
      <c r="AO90" s="394">
        <f>SUMIFS('База практик'!$BR$6:$BR$424,'База практик'!$G$6:$G$424,Расчеты!AO$1)</f>
        <v>13</v>
      </c>
      <c r="AP90" s="394">
        <f>SUMIFS('База практик'!$BR$6:$BR$424,'База практик'!$G$6:$G$424,Расчеты!AP$1)</f>
        <v>22</v>
      </c>
      <c r="AQ90" s="394">
        <f>SUMIFS('База практик'!$BR$6:$BR$424,'База практик'!$G$6:$G$424,Расчеты!AQ$1)</f>
        <v>0</v>
      </c>
      <c r="AR90" s="394">
        <f>SUMIFS('База практик'!$BR$6:$BR$424,'База практик'!$G$6:$G$424,Расчеты!AR$1)</f>
        <v>0</v>
      </c>
      <c r="AS90" s="394">
        <f>SUMIFS('База практик'!$BR$6:$BR$424,'База практик'!$G$6:$G$424,Расчеты!AS$1)</f>
        <v>39</v>
      </c>
      <c r="AT90" s="394">
        <f>SUMIFS('База практик'!$BR$6:$BR$424,'База практик'!$G$6:$G$424,Расчеты!AT$1)</f>
        <v>21</v>
      </c>
      <c r="AU90" s="394">
        <f>SUMIFS('База практик'!$BR$6:$BR$424,'База практик'!$G$6:$G$424,Расчеты!AU$1)</f>
        <v>19</v>
      </c>
      <c r="AV90" s="394">
        <f>SUMIFS('База практик'!$BR$6:$BR$424,'База практик'!$G$6:$G$424,Расчеты!AV$1)</f>
        <v>19</v>
      </c>
      <c r="AW90" s="394">
        <f>SUMIFS('База практик'!$BR$6:$BR$424,'База практик'!$G$6:$G$424,Расчеты!AW$1)</f>
        <v>20</v>
      </c>
      <c r="AX90" s="394">
        <f>SUMIFS('База практик'!$BR$6:$BR$424,'База практик'!$G$6:$G$424,Расчеты!AX$1)</f>
        <v>89</v>
      </c>
      <c r="AY90" s="394">
        <f>SUMIFS('База практик'!$BR$6:$BR$424,'База практик'!$G$6:$G$424,Расчеты!AY$1)</f>
        <v>45</v>
      </c>
      <c r="AZ90" s="394">
        <f>SUMIFS('База практик'!$BR$6:$BR$424,'База практик'!$G$6:$G$424,Расчеты!AZ$1)</f>
        <v>5</v>
      </c>
      <c r="BA90" s="394">
        <f>SUMIFS('База практик'!$BR$6:$BR$424,'База практик'!$G$6:$G$424,Расчеты!BA$1)</f>
        <v>10</v>
      </c>
      <c r="BB90" s="394">
        <f>SUMIFS('База практик'!$BR$6:$BR$424,'База практик'!$G$6:$G$424,Расчеты!BB$1)</f>
        <v>13</v>
      </c>
      <c r="BC90" s="394">
        <f>SUMIFS('База практик'!$BR$6:$BR$424,'База практик'!$G$6:$G$424,Расчеты!BC$1)</f>
        <v>50</v>
      </c>
      <c r="BD90" s="394">
        <f>SUMIFS('База практик'!$BR$6:$BR$424,'База практик'!$G$6:$G$424,Расчеты!BD$1)</f>
        <v>3</v>
      </c>
      <c r="BE90" s="394">
        <f>SUMIFS('База практик'!$BR$6:$BR$424,'База практик'!$G$6:$G$424,Расчеты!BE$1)</f>
        <v>0</v>
      </c>
      <c r="BF90" s="394">
        <f>SUMIFS('База практик'!$BR$6:$BR$424,'База практик'!$G$6:$G$424,Расчеты!BF$1)</f>
        <v>13</v>
      </c>
      <c r="BG90" s="394">
        <f>SUMIFS('База практик'!$BR$6:$BR$424,'База практик'!$G$6:$G$424,Расчеты!BG$1)</f>
        <v>18</v>
      </c>
      <c r="BH90" s="394">
        <f>SUMIFS('База практик'!$BR$6:$BR$424,'База практик'!$G$6:$G$424,Расчеты!BH$1)</f>
        <v>0</v>
      </c>
      <c r="BI90" s="394">
        <f>SUMIFS('База практик'!$BR$6:$BR$424,'База практик'!$G$6:$G$424,Расчеты!BI$1)</f>
        <v>17</v>
      </c>
      <c r="BJ90" s="394">
        <f>SUMIFS('База практик'!$BR$6:$BR$424,'База практик'!$G$6:$G$424,Расчеты!BJ$1)</f>
        <v>0</v>
      </c>
      <c r="BK90" s="394">
        <f>SUMIFS('База практик'!$BR$6:$BR$424,'База практик'!$G$6:$G$424,Расчеты!BK$1)</f>
        <v>9</v>
      </c>
      <c r="BL90" s="394">
        <f>SUMIFS('База практик'!$BR$6:$BR$424,'База практик'!$G$6:$G$424,Расчеты!BL$1)</f>
        <v>63</v>
      </c>
      <c r="BM90" s="394">
        <f>SUMIFS('База практик'!$BR$6:$BR$424,'База практик'!$G$6:$G$424,Расчеты!BM$1)</f>
        <v>55</v>
      </c>
      <c r="BN90" s="394">
        <f>SUMIFS('База практик'!$BR$6:$BR$424,'База практик'!$G$6:$G$424,Расчеты!BN$1)</f>
        <v>22</v>
      </c>
      <c r="BO90" s="394">
        <f>SUMIFS('База практик'!$BR$6:$BR$424,'База практик'!$G$6:$G$424,Расчеты!BO$1)</f>
        <v>60</v>
      </c>
      <c r="BP90" s="394">
        <f>SUMIFS('База практик'!$BR$6:$BR$424,'База практик'!$G$6:$G$424,Расчеты!BP$1)</f>
        <v>26</v>
      </c>
      <c r="BQ90" s="394">
        <f>SUMIFS('База практик'!$BR$6:$BR$424,'База практик'!$G$6:$G$424,Расчеты!BQ$1)</f>
        <v>1</v>
      </c>
      <c r="BR90" s="394">
        <f>SUMIFS('База практик'!$BR$6:$BR$424,'База практик'!$G$6:$G$424,Расчеты!BR$1)</f>
        <v>2</v>
      </c>
      <c r="BS90" s="394">
        <f>SUMIFS('База практик'!$BR$6:$BR$424,'База практик'!$G$6:$G$424,Расчеты!BS$1)</f>
        <v>67</v>
      </c>
      <c r="BT90" s="394">
        <f>SUMIFS('База практик'!$BR$6:$BR$424,'База практик'!$G$6:$G$424,Расчеты!BT$1)</f>
        <v>19</v>
      </c>
      <c r="BU90" s="394">
        <f>SUMIFS('База практик'!$BR$6:$BR$424,'База практик'!$G$6:$G$424,Расчеты!BU$1)</f>
        <v>31</v>
      </c>
      <c r="BV90" s="394">
        <f>SUMIFS('База практик'!$BR$6:$BR$424,'База практик'!$G$6:$G$424,Расчеты!BV$1)</f>
        <v>14</v>
      </c>
      <c r="BW90" s="394">
        <f>SUMIFS('База практик'!$BR$6:$BR$424,'База практик'!$G$6:$G$424,Расчеты!BW$1)</f>
        <v>35</v>
      </c>
      <c r="BX90" s="394">
        <f>SUMIFS('База практик'!$BR$6:$BR$424,'База практик'!$G$6:$G$424,Расчеты!BX$1)</f>
        <v>79</v>
      </c>
      <c r="BY90" s="394">
        <f>SUMIFS('База практик'!$BR$6:$BR$424,'База практик'!$G$6:$G$424,Расчеты!BY$1)</f>
        <v>0</v>
      </c>
      <c r="BZ90" s="394">
        <f>SUMIFS('База практик'!$BR$6:$BR$424,'База практик'!$G$6:$G$424,Расчеты!BZ$1)</f>
        <v>17</v>
      </c>
      <c r="CA90" s="394">
        <f>SUMIFS('База практик'!$BR$6:$BR$424,'База практик'!$G$6:$G$424,Расчеты!CA$1)</f>
        <v>32</v>
      </c>
      <c r="CB90" s="394">
        <f>SUMIFS('База практик'!$BR$6:$BR$424,'База практик'!$G$6:$G$424,Расчеты!CB$1)</f>
        <v>10</v>
      </c>
      <c r="CC90" s="394">
        <f>SUMIFS('База практик'!$BR$6:$BR$424,'База практик'!$G$6:$G$424,Расчеты!CC$1)</f>
        <v>12</v>
      </c>
      <c r="CD90" s="394">
        <f>SUMIFS('База практик'!$BR$6:$BR$424,'База практик'!$G$6:$G$424,Расчеты!CD$1)</f>
        <v>2</v>
      </c>
      <c r="CE90" s="394">
        <f>SUMIFS('База практик'!$BR$6:$BR$424,'База практик'!$G$6:$G$424,Расчеты!CE$1)</f>
        <v>0</v>
      </c>
      <c r="CF90" s="394">
        <f>SUMIFS('База практик'!$BR$6:$BR$424,'База практик'!$G$6:$G$424,Расчеты!CF$1)</f>
        <v>2</v>
      </c>
      <c r="CG90" s="394">
        <f>SUMIFS('База практик'!$BR$6:$BR$424,'База практик'!$G$6:$G$424,Расчеты!CG$1)</f>
        <v>9</v>
      </c>
      <c r="CH90" s="394">
        <f>SUMIFS('База практик'!$BR$6:$BR$424,'База практик'!$G$6:$G$424,Расчеты!CH$1)</f>
        <v>27</v>
      </c>
      <c r="CI90" s="394">
        <f>SUMIFS('База практик'!$BR$6:$BR$424,'База практик'!$G$6:$G$424,Расчеты!CI$1)</f>
        <v>145</v>
      </c>
      <c r="CJ90" s="394">
        <f>SUMIFS('База практик'!$BR$6:$BR$424,'База практик'!$G$6:$G$424,Расчеты!CJ$1)</f>
        <v>39</v>
      </c>
      <c r="CK90" s="394">
        <f>SUMIFS('База практик'!$BR$6:$BR$424,'База практик'!$G$6:$G$424,Расчеты!CK$1)</f>
        <v>14</v>
      </c>
      <c r="CL90" s="394">
        <f>SUMIFS('База практик'!$BR$6:$BR$424,'База практик'!$G$6:$G$424,Расчеты!CL$1)</f>
        <v>32</v>
      </c>
      <c r="CM90" s="394">
        <f>SUMIFS('База практик'!$BR$6:$BR$424,'База практик'!$G$6:$G$424,Расчеты!CM$1)</f>
        <v>0</v>
      </c>
      <c r="CN90" s="394">
        <f>SUMIFS('База практик'!$BR$6:$BR$424,'База практик'!$G$6:$G$424,Расчеты!CN$1)</f>
        <v>8</v>
      </c>
      <c r="CO90" s="394">
        <f>SUMIFS('База практик'!$BR$6:$BR$424,'База практик'!$G$6:$G$424,Расчеты!CO$1)</f>
        <v>49</v>
      </c>
      <c r="CP90" s="394">
        <f>SUMIFS('База практик'!$BR$6:$BR$424,'База практик'!$G$6:$G$424,Расчеты!CP$1)</f>
        <v>38</v>
      </c>
      <c r="CQ90" s="394">
        <f>SUMIFS('База практик'!$BR$6:$BR$424,'База практик'!$G$6:$G$424,Расчеты!CQ$1)</f>
        <v>110</v>
      </c>
      <c r="CR90" s="394">
        <f>SUMIFS('База практик'!$BR$6:$BR$424,'База практик'!$G$6:$G$424,Расчеты!CR$1)</f>
        <v>0</v>
      </c>
      <c r="CS90" s="394">
        <f>SUMIFS('База практик'!$BR$6:$BR$424,'База практик'!$G$6:$G$424,Расчеты!CS$1)</f>
        <v>15</v>
      </c>
      <c r="CT90" s="394">
        <f>SUMIFS('База практик'!$BR$6:$BR$424,'База практик'!$G$6:$G$424,Расчеты!CT$1)</f>
        <v>20</v>
      </c>
      <c r="CU90" s="394">
        <f>SUMIFS('База практик'!$BR$6:$BR$424,'База практик'!$G$6:$G$424,Расчеты!CU$1)</f>
        <v>0</v>
      </c>
      <c r="CV90" s="394">
        <f>SUMIFS('База практик'!$BR$6:$BR$424,'База практик'!$G$6:$G$424,Расчеты!CV$1)</f>
        <v>74</v>
      </c>
      <c r="CW90" s="394">
        <f>SUMIFS('База практик'!$BR$6:$BR$424,'База практик'!$G$6:$G$424,Расчеты!CW$1)</f>
        <v>5</v>
      </c>
      <c r="CX90" s="394">
        <f>SUMIFS('База практик'!$BR$6:$BR$424,'База практик'!$G$6:$G$424,Расчеты!CX$1)</f>
        <v>9</v>
      </c>
      <c r="CY90" s="394">
        <f>SUMIFS('База практик'!$BR$6:$BR$424,'База практик'!$G$6:$G$424,Расчеты!CY$1)</f>
        <v>25</v>
      </c>
    </row>
    <row r="91" spans="1:103" ht="15" x14ac:dyDescent="0.15">
      <c r="A91" s="21"/>
      <c r="B91" s="21"/>
      <c r="C91" s="1239"/>
      <c r="D91" s="1226"/>
      <c r="E91" s="1229" t="s">
        <v>8441</v>
      </c>
      <c r="F91" s="1229">
        <v>69</v>
      </c>
      <c r="G91" s="1234" t="s">
        <v>8600</v>
      </c>
      <c r="H91" s="1251"/>
      <c r="I91" s="1235" t="s">
        <v>215</v>
      </c>
      <c r="J91" s="1236"/>
      <c r="K91" s="1229"/>
      <c r="L91" s="1229"/>
      <c r="M91" s="1229" t="s">
        <v>457</v>
      </c>
      <c r="N91" s="1229">
        <v>8.123196587630159E-2</v>
      </c>
      <c r="O91" s="1229">
        <v>7.8211994273291272E-2</v>
      </c>
      <c r="P91" s="1241">
        <v>8.0399249118630098E-2</v>
      </c>
      <c r="Q91" s="394"/>
      <c r="R91" s="1135">
        <f>R90/R112</f>
        <v>0.10366146870921206</v>
      </c>
      <c r="S91" s="1135">
        <f t="shared" ref="S91:CD91" si="44">S90/S112</f>
        <v>0.16666666666666666</v>
      </c>
      <c r="T91" s="1135">
        <f t="shared" si="44"/>
        <v>0.3</v>
      </c>
      <c r="U91" s="1135">
        <f t="shared" si="44"/>
        <v>0.16630196936542668</v>
      </c>
      <c r="V91" s="1135">
        <f t="shared" si="44"/>
        <v>0.11913357400722022</v>
      </c>
      <c r="W91" s="1135">
        <f t="shared" si="44"/>
        <v>0.18032786885245902</v>
      </c>
      <c r="X91" s="1135">
        <f t="shared" si="44"/>
        <v>0</v>
      </c>
      <c r="Y91" s="1135">
        <f t="shared" si="44"/>
        <v>0.10778061224489796</v>
      </c>
      <c r="Z91" s="1135">
        <f t="shared" si="44"/>
        <v>0.33823529411764708</v>
      </c>
      <c r="AA91" s="1135">
        <f t="shared" si="44"/>
        <v>0.30573248407643311</v>
      </c>
      <c r="AB91" s="1135">
        <f t="shared" si="44"/>
        <v>0.15559772296015181</v>
      </c>
      <c r="AC91" s="1135">
        <f t="shared" si="44"/>
        <v>0.10696517412935323</v>
      </c>
      <c r="AD91" s="1135">
        <f t="shared" si="44"/>
        <v>2.6578073089700997E-2</v>
      </c>
      <c r="AE91" s="1135">
        <f t="shared" si="44"/>
        <v>0.14018691588785046</v>
      </c>
      <c r="AF91" s="1135">
        <f t="shared" si="44"/>
        <v>0.29648894668400522</v>
      </c>
      <c r="AG91" s="1135" t="e">
        <f t="shared" si="44"/>
        <v>#DIV/0!</v>
      </c>
      <c r="AH91" s="1135" t="e">
        <f t="shared" si="44"/>
        <v>#DIV/0!</v>
      </c>
      <c r="AI91" s="1135">
        <f t="shared" si="44"/>
        <v>3.4782608695652174E-2</v>
      </c>
      <c r="AJ91" s="1135">
        <f t="shared" si="44"/>
        <v>0.37301587301587302</v>
      </c>
      <c r="AK91" s="1135" t="e">
        <f t="shared" si="44"/>
        <v>#DIV/0!</v>
      </c>
      <c r="AL91" s="1135">
        <f t="shared" si="44"/>
        <v>7.2449952335557677E-2</v>
      </c>
      <c r="AM91" s="1135" t="e">
        <f t="shared" si="44"/>
        <v>#DIV/0!</v>
      </c>
      <c r="AN91" s="1135">
        <f t="shared" si="44"/>
        <v>8.3989501312335957E-2</v>
      </c>
      <c r="AO91" s="1135">
        <f t="shared" si="44"/>
        <v>0.33333333333333331</v>
      </c>
      <c r="AP91" s="1135">
        <f t="shared" si="44"/>
        <v>9.2050209205020925E-2</v>
      </c>
      <c r="AQ91" s="1135" t="e">
        <f t="shared" si="44"/>
        <v>#DIV/0!</v>
      </c>
      <c r="AR91" s="1135" t="e">
        <f t="shared" si="44"/>
        <v>#DIV/0!</v>
      </c>
      <c r="AS91" s="1135">
        <f t="shared" si="44"/>
        <v>0.11337209302325581</v>
      </c>
      <c r="AT91" s="1135">
        <f t="shared" si="44"/>
        <v>0.15555555555555556</v>
      </c>
      <c r="AU91" s="1135">
        <f t="shared" si="44"/>
        <v>7.0895522388059698E-2</v>
      </c>
      <c r="AV91" s="1135">
        <f t="shared" si="44"/>
        <v>3.5447761194029849E-2</v>
      </c>
      <c r="AW91" s="1135">
        <f t="shared" si="44"/>
        <v>5.4054054054054057E-2</v>
      </c>
      <c r="AX91" s="1135">
        <f t="shared" si="44"/>
        <v>0.13862928348909656</v>
      </c>
      <c r="AY91" s="1135">
        <f t="shared" si="44"/>
        <v>0.21634615384615385</v>
      </c>
      <c r="AZ91" s="1135">
        <f t="shared" si="44"/>
        <v>1</v>
      </c>
      <c r="BA91" s="1135">
        <f t="shared" si="44"/>
        <v>4.2372881355932202E-2</v>
      </c>
      <c r="BB91" s="1135">
        <f t="shared" si="44"/>
        <v>0.20967741935483872</v>
      </c>
      <c r="BC91" s="1135">
        <f t="shared" si="44"/>
        <v>9.2936802973977689E-2</v>
      </c>
      <c r="BD91" s="1135">
        <f t="shared" si="44"/>
        <v>7.6923076923076927E-2</v>
      </c>
      <c r="BE91" s="1135">
        <f t="shared" si="44"/>
        <v>0</v>
      </c>
      <c r="BF91" s="1135">
        <f t="shared" si="44"/>
        <v>0.15116279069767441</v>
      </c>
      <c r="BG91" s="1135">
        <f t="shared" si="44"/>
        <v>0.32727272727272727</v>
      </c>
      <c r="BH91" s="1135" t="e">
        <f t="shared" si="44"/>
        <v>#DIV/0!</v>
      </c>
      <c r="BI91" s="1135">
        <f t="shared" si="44"/>
        <v>2.7419354838709678E-2</v>
      </c>
      <c r="BJ91" s="1135" t="e">
        <f t="shared" si="44"/>
        <v>#DIV/0!</v>
      </c>
      <c r="BK91" s="1135">
        <f t="shared" si="44"/>
        <v>0.25</v>
      </c>
      <c r="BL91" s="1135">
        <f t="shared" si="44"/>
        <v>8.9488636363636367E-2</v>
      </c>
      <c r="BM91" s="1135">
        <f t="shared" si="44"/>
        <v>8.8852988691437804E-2</v>
      </c>
      <c r="BN91" s="1135">
        <f t="shared" si="44"/>
        <v>9.7777777777777783E-2</v>
      </c>
      <c r="BO91" s="1135">
        <f t="shared" si="44"/>
        <v>0.379746835443038</v>
      </c>
      <c r="BP91" s="1135">
        <f t="shared" si="44"/>
        <v>0.10878661087866109</v>
      </c>
      <c r="BQ91" s="1135">
        <f t="shared" si="44"/>
        <v>4.7169811320754715E-3</v>
      </c>
      <c r="BR91" s="1135">
        <f t="shared" si="44"/>
        <v>5.8823529411764705E-2</v>
      </c>
      <c r="BS91" s="1135">
        <f t="shared" si="44"/>
        <v>0.24452554744525548</v>
      </c>
      <c r="BT91" s="1135">
        <f t="shared" si="44"/>
        <v>0.19387755102040816</v>
      </c>
      <c r="BU91" s="1135">
        <f t="shared" si="44"/>
        <v>0.18452380952380953</v>
      </c>
      <c r="BV91" s="1135">
        <f t="shared" si="44"/>
        <v>6.9306930693069313E-2</v>
      </c>
      <c r="BW91" s="1135">
        <f t="shared" si="44"/>
        <v>0.19230769230769232</v>
      </c>
      <c r="BX91" s="1135">
        <f t="shared" si="44"/>
        <v>0.15105162523900573</v>
      </c>
      <c r="BY91" s="1135">
        <f t="shared" si="44"/>
        <v>0</v>
      </c>
      <c r="BZ91" s="1135">
        <f t="shared" si="44"/>
        <v>4.4386422976501305E-2</v>
      </c>
      <c r="CA91" s="1135">
        <f t="shared" si="44"/>
        <v>6.7940552016985137E-2</v>
      </c>
      <c r="CB91" s="1135">
        <f t="shared" si="44"/>
        <v>4.975124378109453E-2</v>
      </c>
      <c r="CC91" s="1135">
        <f t="shared" si="44"/>
        <v>6.1538461538461542E-2</v>
      </c>
      <c r="CD91" s="1135">
        <f t="shared" si="44"/>
        <v>0.04</v>
      </c>
      <c r="CE91" s="1135" t="e">
        <f t="shared" ref="CE91:CY91" si="45">CE90/CE112</f>
        <v>#DIV/0!</v>
      </c>
      <c r="CF91" s="1135">
        <f t="shared" si="45"/>
        <v>0.4</v>
      </c>
      <c r="CG91" s="1135">
        <f t="shared" si="45"/>
        <v>2.564102564102564E-2</v>
      </c>
      <c r="CH91" s="1135">
        <f t="shared" si="45"/>
        <v>3.3374536464771322E-2</v>
      </c>
      <c r="CI91" s="1135">
        <f t="shared" si="45"/>
        <v>3.1371700562527041E-2</v>
      </c>
      <c r="CJ91" s="1135">
        <f t="shared" si="45"/>
        <v>0.12703583061889251</v>
      </c>
      <c r="CK91" s="1135">
        <f t="shared" si="45"/>
        <v>0.23333333333333334</v>
      </c>
      <c r="CL91" s="1135">
        <f t="shared" si="45"/>
        <v>9.696969696969697E-2</v>
      </c>
      <c r="CM91" s="1135">
        <f t="shared" si="45"/>
        <v>0</v>
      </c>
      <c r="CN91" s="1135">
        <f t="shared" si="45"/>
        <v>0.17391304347826086</v>
      </c>
      <c r="CO91" s="1135">
        <f t="shared" si="45"/>
        <v>9.5703125E-2</v>
      </c>
      <c r="CP91" s="1135">
        <f t="shared" si="45"/>
        <v>6.8100358422939072E-2</v>
      </c>
      <c r="CQ91" s="1135">
        <f t="shared" si="45"/>
        <v>0.27295285359801491</v>
      </c>
      <c r="CR91" s="1135" t="e">
        <f t="shared" si="45"/>
        <v>#DIV/0!</v>
      </c>
      <c r="CS91" s="1135">
        <f t="shared" si="45"/>
        <v>7.3529411764705885E-2</v>
      </c>
      <c r="CT91" s="1135">
        <f t="shared" si="45"/>
        <v>4.1666666666666664E-2</v>
      </c>
      <c r="CU91" s="1135">
        <f t="shared" si="45"/>
        <v>0</v>
      </c>
      <c r="CV91" s="1135">
        <f t="shared" si="45"/>
        <v>7.6604554865424432E-2</v>
      </c>
      <c r="CW91" s="1135">
        <f t="shared" si="45"/>
        <v>0.22727272727272727</v>
      </c>
      <c r="CX91" s="1135">
        <f t="shared" si="45"/>
        <v>3.3457249070631967E-2</v>
      </c>
      <c r="CY91" s="1135">
        <f t="shared" si="45"/>
        <v>4.6816479400749067E-2</v>
      </c>
    </row>
    <row r="92" spans="1:103" ht="15" x14ac:dyDescent="0.15">
      <c r="A92" s="21"/>
      <c r="B92" s="21"/>
      <c r="C92" s="1239"/>
      <c r="D92" s="1226"/>
      <c r="E92" s="1229" t="s">
        <v>8441</v>
      </c>
      <c r="F92" s="1229">
        <v>70</v>
      </c>
      <c r="G92" s="1234" t="s">
        <v>8601</v>
      </c>
      <c r="H92" s="1251" t="s">
        <v>8602</v>
      </c>
      <c r="I92" s="1235" t="s">
        <v>8570</v>
      </c>
      <c r="J92" s="1236"/>
      <c r="K92" s="1229"/>
      <c r="L92" s="1229"/>
      <c r="M92" s="1229"/>
      <c r="N92" s="1229">
        <v>2854</v>
      </c>
      <c r="O92" s="1229">
        <v>1779</v>
      </c>
      <c r="P92" s="1238">
        <v>2336</v>
      </c>
      <c r="Q92" s="394">
        <v>3161</v>
      </c>
      <c r="R92" s="394">
        <f t="shared" si="25"/>
        <v>4282</v>
      </c>
      <c r="S92" s="394">
        <f>SUMIFS('База практик'!$BS$6:$BS$424,'База практик'!$G$6:$G$424,Расчеты!S$1)</f>
        <v>3</v>
      </c>
      <c r="T92" s="394">
        <f>SUMIFS('База практик'!$BS$6:$BS$424,'База практик'!$G$6:$G$424,Расчеты!T$1)</f>
        <v>4</v>
      </c>
      <c r="U92" s="394">
        <f>SUMIFS('База практик'!$BS$6:$BS$424,'База практик'!$G$6:$G$424,Расчеты!U$1)</f>
        <v>23</v>
      </c>
      <c r="V92" s="394">
        <f>SUMIFS('База практик'!$BS$6:$BS$424,'База практик'!$G$6:$G$424,Расчеты!V$1)</f>
        <v>79</v>
      </c>
      <c r="W92" s="394">
        <f>SUMIFS('База практик'!$BS$6:$BS$424,'База практик'!$G$6:$G$424,Расчеты!W$1)</f>
        <v>89</v>
      </c>
      <c r="X92" s="394">
        <f>SUMIFS('База практик'!$BS$6:$BS$424,'База практик'!$G$6:$G$424,Расчеты!X$1)</f>
        <v>0</v>
      </c>
      <c r="Y92" s="394">
        <f>SUMIFS('База практик'!$BS$6:$BS$424,'База практик'!$G$6:$G$424,Расчеты!Y$1)</f>
        <v>83</v>
      </c>
      <c r="Z92" s="394">
        <f>SUMIFS('База практик'!$BS$6:$BS$424,'База практик'!$G$6:$G$424,Расчеты!Z$1)</f>
        <v>62</v>
      </c>
      <c r="AA92" s="394">
        <f>SUMIFS('База практик'!$BS$6:$BS$424,'База практик'!$G$6:$G$424,Расчеты!AA$1)</f>
        <v>25</v>
      </c>
      <c r="AB92" s="394">
        <f>SUMIFS('База практик'!$BS$6:$BS$424,'База практик'!$G$6:$G$424,Расчеты!AB$1)</f>
        <v>85</v>
      </c>
      <c r="AC92" s="394">
        <f>SUMIFS('База практик'!$BS$6:$BS$424,'База практик'!$G$6:$G$424,Расчеты!AC$1)</f>
        <v>104</v>
      </c>
      <c r="AD92" s="394">
        <f>SUMIFS('База практик'!$BS$6:$BS$424,'База практик'!$G$6:$G$424,Расчеты!AD$1)</f>
        <v>20</v>
      </c>
      <c r="AE92" s="394">
        <f>SUMIFS('База практик'!$BS$6:$BS$424,'База практик'!$G$6:$G$424,Расчеты!AE$1)</f>
        <v>336</v>
      </c>
      <c r="AF92" s="394">
        <f>SUMIFS('База практик'!$BS$6:$BS$424,'База практик'!$G$6:$G$424,Расчеты!AF$1)</f>
        <v>108</v>
      </c>
      <c r="AG92" s="394">
        <f>SUMIFS('База практик'!$BS$6:$BS$424,'База практик'!$G$6:$G$424,Расчеты!AG$1)</f>
        <v>0</v>
      </c>
      <c r="AH92" s="394">
        <f>SUMIFS('База практик'!$BS$6:$BS$424,'База практик'!$G$6:$G$424,Расчеты!AH$1)</f>
        <v>0</v>
      </c>
      <c r="AI92" s="394">
        <f>SUMIFS('База практик'!$BS$6:$BS$424,'База практик'!$G$6:$G$424,Расчеты!AI$1)</f>
        <v>74</v>
      </c>
      <c r="AJ92" s="394">
        <f>SUMIFS('База практик'!$BS$6:$BS$424,'База практик'!$G$6:$G$424,Расчеты!AJ$1)</f>
        <v>17</v>
      </c>
      <c r="AK92" s="394">
        <f>SUMIFS('База практик'!$BS$6:$BS$424,'База практик'!$G$6:$G$424,Расчеты!AK$1)</f>
        <v>0</v>
      </c>
      <c r="AL92" s="394">
        <f>SUMIFS('База практик'!$BS$6:$BS$424,'База практик'!$G$6:$G$424,Расчеты!AL$1)</f>
        <v>73</v>
      </c>
      <c r="AM92" s="394">
        <f>SUMIFS('База практик'!$BS$6:$BS$424,'База практик'!$G$6:$G$424,Расчеты!AM$1)</f>
        <v>0</v>
      </c>
      <c r="AN92" s="394">
        <f>SUMIFS('База практик'!$BS$6:$BS$424,'База практик'!$G$6:$G$424,Расчеты!AN$1)</f>
        <v>28</v>
      </c>
      <c r="AO92" s="394">
        <f>SUMIFS('База практик'!$BS$6:$BS$424,'База практик'!$G$6:$G$424,Расчеты!AO$1)</f>
        <v>3</v>
      </c>
      <c r="AP92" s="394">
        <f>SUMIFS('База практик'!$BS$6:$BS$424,'База практик'!$G$6:$G$424,Расчеты!AP$1)</f>
        <v>49</v>
      </c>
      <c r="AQ92" s="394">
        <f>SUMIFS('База практик'!$BS$6:$BS$424,'База практик'!$G$6:$G$424,Расчеты!AQ$1)</f>
        <v>0</v>
      </c>
      <c r="AR92" s="394">
        <f>SUMIFS('База практик'!$BS$6:$BS$424,'База практик'!$G$6:$G$424,Расчеты!AR$1)</f>
        <v>0</v>
      </c>
      <c r="AS92" s="394">
        <f>SUMIFS('База практик'!$BS$6:$BS$424,'База практик'!$G$6:$G$424,Расчеты!AS$1)</f>
        <v>81</v>
      </c>
      <c r="AT92" s="394">
        <f>SUMIFS('База практик'!$BS$6:$BS$424,'База практик'!$G$6:$G$424,Расчеты!AT$1)</f>
        <v>18</v>
      </c>
      <c r="AU92" s="394">
        <f>SUMIFS('База практик'!$BS$6:$BS$424,'База практик'!$G$6:$G$424,Расчеты!AU$1)</f>
        <v>42</v>
      </c>
      <c r="AV92" s="394">
        <f>SUMIFS('База практик'!$BS$6:$BS$424,'База практик'!$G$6:$G$424,Расчеты!AV$1)</f>
        <v>0</v>
      </c>
      <c r="AW92" s="394">
        <f>SUMIFS('База практик'!$BS$6:$BS$424,'База практик'!$G$6:$G$424,Расчеты!AW$1)</f>
        <v>40</v>
      </c>
      <c r="AX92" s="394">
        <f>SUMIFS('База практик'!$BS$6:$BS$424,'База практик'!$G$6:$G$424,Расчеты!AX$1)</f>
        <v>102</v>
      </c>
      <c r="AY92" s="394">
        <f>SUMIFS('База практик'!$BS$6:$BS$424,'База практик'!$G$6:$G$424,Расчеты!AY$1)</f>
        <v>40</v>
      </c>
      <c r="AZ92" s="394">
        <f>SUMIFS('База практик'!$BS$6:$BS$424,'База практик'!$G$6:$G$424,Расчеты!AZ$1)</f>
        <v>0</v>
      </c>
      <c r="BA92" s="394">
        <f>SUMIFS('База практик'!$BS$6:$BS$424,'База практик'!$G$6:$G$424,Расчеты!BA$1)</f>
        <v>12</v>
      </c>
      <c r="BB92" s="394">
        <f>SUMIFS('База практик'!$BS$6:$BS$424,'База практик'!$G$6:$G$424,Расчеты!BB$1)</f>
        <v>1</v>
      </c>
      <c r="BC92" s="394">
        <f>SUMIFS('База практик'!$BS$6:$BS$424,'База практик'!$G$6:$G$424,Расчеты!BC$1)</f>
        <v>19</v>
      </c>
      <c r="BD92" s="394">
        <f>SUMIFS('База практик'!$BS$6:$BS$424,'База практик'!$G$6:$G$424,Расчеты!BD$1)</f>
        <v>14</v>
      </c>
      <c r="BE92" s="394">
        <f>SUMIFS('База практик'!$BS$6:$BS$424,'База практик'!$G$6:$G$424,Расчеты!BE$1)</f>
        <v>0</v>
      </c>
      <c r="BF92" s="394">
        <f>SUMIFS('База практик'!$BS$6:$BS$424,'База практик'!$G$6:$G$424,Расчеты!BF$1)</f>
        <v>2</v>
      </c>
      <c r="BG92" s="394">
        <f>SUMIFS('База практик'!$BS$6:$BS$424,'База практик'!$G$6:$G$424,Расчеты!BG$1)</f>
        <v>5</v>
      </c>
      <c r="BH92" s="394">
        <f>SUMIFS('База практик'!$BS$6:$BS$424,'База практик'!$G$6:$G$424,Расчеты!BH$1)</f>
        <v>0</v>
      </c>
      <c r="BI92" s="394">
        <f>SUMIFS('База практик'!$BS$6:$BS$424,'База практик'!$G$6:$G$424,Расчеты!BI$1)</f>
        <v>36</v>
      </c>
      <c r="BJ92" s="394">
        <f>SUMIFS('База практик'!$BS$6:$BS$424,'База практик'!$G$6:$G$424,Расчеты!BJ$1)</f>
        <v>0</v>
      </c>
      <c r="BK92" s="394">
        <f>SUMIFS('База практик'!$BS$6:$BS$424,'База практик'!$G$6:$G$424,Расчеты!BK$1)</f>
        <v>11</v>
      </c>
      <c r="BL92" s="394">
        <f>SUMIFS('База практик'!$BS$6:$BS$424,'База практик'!$G$6:$G$424,Расчеты!BL$1)</f>
        <v>25</v>
      </c>
      <c r="BM92" s="394">
        <f>SUMIFS('База практик'!$BS$6:$BS$424,'База практик'!$G$6:$G$424,Расчеты!BM$1)</f>
        <v>60</v>
      </c>
      <c r="BN92" s="394">
        <f>SUMIFS('База практик'!$BS$6:$BS$424,'База практик'!$G$6:$G$424,Расчеты!BN$1)</f>
        <v>23</v>
      </c>
      <c r="BO92" s="394">
        <f>SUMIFS('База практик'!$BS$6:$BS$424,'База практик'!$G$6:$G$424,Расчеты!BO$1)</f>
        <v>62</v>
      </c>
      <c r="BP92" s="394">
        <f>SUMIFS('База практик'!$BS$6:$BS$424,'База практик'!$G$6:$G$424,Расчеты!BP$1)</f>
        <v>17</v>
      </c>
      <c r="BQ92" s="394">
        <f>SUMIFS('База практик'!$BS$6:$BS$424,'База практик'!$G$6:$G$424,Расчеты!BQ$1)</f>
        <v>43</v>
      </c>
      <c r="BR92" s="394">
        <f>SUMIFS('База практик'!$BS$6:$BS$424,'База практик'!$G$6:$G$424,Расчеты!BR$1)</f>
        <v>2</v>
      </c>
      <c r="BS92" s="394">
        <f>SUMIFS('База практик'!$BS$6:$BS$424,'База практик'!$G$6:$G$424,Расчеты!BS$1)</f>
        <v>41</v>
      </c>
      <c r="BT92" s="394">
        <f>SUMIFS('База практик'!$BS$6:$BS$424,'База практик'!$G$6:$G$424,Расчеты!BT$1)</f>
        <v>3</v>
      </c>
      <c r="BU92" s="394">
        <f>SUMIFS('База практик'!$BS$6:$BS$424,'База практик'!$G$6:$G$424,Расчеты!BU$1)</f>
        <v>39</v>
      </c>
      <c r="BV92" s="394">
        <f>SUMIFS('База практик'!$BS$6:$BS$424,'База практик'!$G$6:$G$424,Расчеты!BV$1)</f>
        <v>53</v>
      </c>
      <c r="BW92" s="394">
        <f>SUMIFS('База практик'!$BS$6:$BS$424,'База практик'!$G$6:$G$424,Расчеты!BW$1)</f>
        <v>35</v>
      </c>
      <c r="BX92" s="394">
        <f>SUMIFS('База практик'!$BS$6:$BS$424,'База практик'!$G$6:$G$424,Расчеты!BX$1)</f>
        <v>68</v>
      </c>
      <c r="BY92" s="394">
        <f>SUMIFS('База практик'!$BS$6:$BS$424,'База практик'!$G$6:$G$424,Расчеты!BY$1)</f>
        <v>4</v>
      </c>
      <c r="BZ92" s="394">
        <f>SUMIFS('База практик'!$BS$6:$BS$424,'База практик'!$G$6:$G$424,Расчеты!BZ$1)</f>
        <v>205</v>
      </c>
      <c r="CA92" s="394">
        <f>SUMIFS('База практик'!$BS$6:$BS$424,'База практик'!$G$6:$G$424,Расчеты!CA$1)</f>
        <v>39</v>
      </c>
      <c r="CB92" s="394">
        <f>SUMIFS('База практик'!$BS$6:$BS$424,'База практик'!$G$6:$G$424,Расчеты!CB$1)</f>
        <v>19</v>
      </c>
      <c r="CC92" s="394">
        <f>SUMIFS('База практик'!$BS$6:$BS$424,'База практик'!$G$6:$G$424,Расчеты!CC$1)</f>
        <v>71</v>
      </c>
      <c r="CD92" s="394">
        <f>SUMIFS('База практик'!$BS$6:$BS$424,'База практик'!$G$6:$G$424,Расчеты!CD$1)</f>
        <v>1</v>
      </c>
      <c r="CE92" s="394">
        <f>SUMIFS('База практик'!$BS$6:$BS$424,'База практик'!$G$6:$G$424,Расчеты!CE$1)</f>
        <v>0</v>
      </c>
      <c r="CF92" s="394">
        <f>SUMIFS('База практик'!$BS$6:$BS$424,'База практик'!$G$6:$G$424,Расчеты!CF$1)</f>
        <v>1</v>
      </c>
      <c r="CG92" s="394">
        <f>SUMIFS('База практик'!$BS$6:$BS$424,'База практик'!$G$6:$G$424,Расчеты!CG$1)</f>
        <v>197</v>
      </c>
      <c r="CH92" s="394">
        <f>SUMIFS('База практик'!$BS$6:$BS$424,'База практик'!$G$6:$G$424,Расчеты!CH$1)</f>
        <v>152</v>
      </c>
      <c r="CI92" s="394">
        <f>SUMIFS('База практик'!$BS$6:$BS$424,'База практик'!$G$6:$G$424,Расчеты!CI$1)</f>
        <v>795</v>
      </c>
      <c r="CJ92" s="394">
        <f>SUMIFS('База практик'!$BS$6:$BS$424,'База практик'!$G$6:$G$424,Расчеты!CJ$1)</f>
        <v>27</v>
      </c>
      <c r="CK92" s="394">
        <f>SUMIFS('База практик'!$BS$6:$BS$424,'База практик'!$G$6:$G$424,Расчеты!CK$1)</f>
        <v>4</v>
      </c>
      <c r="CL92" s="394">
        <f>SUMIFS('База практик'!$BS$6:$BS$424,'База практик'!$G$6:$G$424,Расчеты!CL$1)</f>
        <v>8</v>
      </c>
      <c r="CM92" s="394">
        <f>SUMIFS('База практик'!$BS$6:$BS$424,'База практик'!$G$6:$G$424,Расчеты!CM$1)</f>
        <v>0</v>
      </c>
      <c r="CN92" s="394">
        <f>SUMIFS('База практик'!$BS$6:$BS$424,'База практик'!$G$6:$G$424,Расчеты!CN$1)</f>
        <v>8</v>
      </c>
      <c r="CO92" s="394">
        <f>SUMIFS('База практик'!$BS$6:$BS$424,'База практик'!$G$6:$G$424,Расчеты!CO$1)</f>
        <v>16</v>
      </c>
      <c r="CP92" s="394">
        <f>SUMIFS('База практик'!$BS$6:$BS$424,'База практик'!$G$6:$G$424,Расчеты!CP$1)</f>
        <v>93</v>
      </c>
      <c r="CQ92" s="394">
        <f>SUMIFS('База практик'!$BS$6:$BS$424,'База практик'!$G$6:$G$424,Расчеты!CQ$1)</f>
        <v>151</v>
      </c>
      <c r="CR92" s="394">
        <f>SUMIFS('База практик'!$BS$6:$BS$424,'База практик'!$G$6:$G$424,Расчеты!CR$1)</f>
        <v>0</v>
      </c>
      <c r="CS92" s="394">
        <f>SUMIFS('База практик'!$BS$6:$BS$424,'База практик'!$G$6:$G$424,Расчеты!CS$1)</f>
        <v>104</v>
      </c>
      <c r="CT92" s="394">
        <f>SUMIFS('База практик'!$BS$6:$BS$424,'База практик'!$G$6:$G$424,Расчеты!CT$1)</f>
        <v>32</v>
      </c>
      <c r="CU92" s="394">
        <f>SUMIFS('База практик'!$BS$6:$BS$424,'База практик'!$G$6:$G$424,Расчеты!CU$1)</f>
        <v>0</v>
      </c>
      <c r="CV92" s="394">
        <f>SUMIFS('База практик'!$BS$6:$BS$424,'База практик'!$G$6:$G$424,Расчеты!CV$1)</f>
        <v>84</v>
      </c>
      <c r="CW92" s="394">
        <f>SUMIFS('База практик'!$BS$6:$BS$424,'База практик'!$G$6:$G$424,Расчеты!CW$1)</f>
        <v>3</v>
      </c>
      <c r="CX92" s="394">
        <f>SUMIFS('База практик'!$BS$6:$BS$424,'База практик'!$G$6:$G$424,Расчеты!CX$1)</f>
        <v>38</v>
      </c>
      <c r="CY92" s="394">
        <f>SUMIFS('База практик'!$BS$6:$BS$424,'База практик'!$G$6:$G$424,Расчеты!CY$1)</f>
        <v>71</v>
      </c>
    </row>
    <row r="93" spans="1:103" ht="15" x14ac:dyDescent="0.15">
      <c r="A93" s="21"/>
      <c r="B93" s="21"/>
      <c r="C93" s="1239"/>
      <c r="D93" s="1226"/>
      <c r="E93" s="1229" t="s">
        <v>8441</v>
      </c>
      <c r="F93" s="1229">
        <v>71</v>
      </c>
      <c r="G93" s="1234" t="s">
        <v>8603</v>
      </c>
      <c r="H93" s="1251"/>
      <c r="I93" s="1235" t="s">
        <v>215</v>
      </c>
      <c r="J93" s="1236"/>
      <c r="K93" s="1229"/>
      <c r="L93" s="1229"/>
      <c r="M93" s="1229" t="s">
        <v>457</v>
      </c>
      <c r="N93" s="1229">
        <v>0.17902396186174885</v>
      </c>
      <c r="O93" s="1229">
        <v>9.4331618855718752E-2</v>
      </c>
      <c r="P93" s="1241">
        <v>0.10695480976145781</v>
      </c>
      <c r="Q93" s="394"/>
      <c r="R93" s="1135">
        <f>R92/R112</f>
        <v>0.14707700762519749</v>
      </c>
      <c r="S93" s="1135">
        <f t="shared" ref="S93:CD93" si="46">S92/S112</f>
        <v>0.25</v>
      </c>
      <c r="T93" s="1135">
        <f t="shared" si="46"/>
        <v>0.1</v>
      </c>
      <c r="U93" s="1135">
        <f t="shared" si="46"/>
        <v>5.0328227571115977E-2</v>
      </c>
      <c r="V93" s="1135">
        <f t="shared" si="46"/>
        <v>0.2851985559566787</v>
      </c>
      <c r="W93" s="1135">
        <f t="shared" si="46"/>
        <v>0.24316939890710382</v>
      </c>
      <c r="X93" s="1135">
        <f t="shared" si="46"/>
        <v>0</v>
      </c>
      <c r="Y93" s="1135">
        <f t="shared" si="46"/>
        <v>5.2933673469387758E-2</v>
      </c>
      <c r="Z93" s="1135">
        <f t="shared" si="46"/>
        <v>0.10130718954248366</v>
      </c>
      <c r="AA93" s="1135">
        <f t="shared" si="46"/>
        <v>0.15923566878980891</v>
      </c>
      <c r="AB93" s="1135">
        <f t="shared" si="46"/>
        <v>8.0645161290322578E-2</v>
      </c>
      <c r="AC93" s="1135">
        <f t="shared" si="46"/>
        <v>0.25870646766169153</v>
      </c>
      <c r="AD93" s="1135">
        <f t="shared" si="46"/>
        <v>6.6445182724252497E-2</v>
      </c>
      <c r="AE93" s="1135">
        <f t="shared" si="46"/>
        <v>0.22429906542056074</v>
      </c>
      <c r="AF93" s="1135">
        <f t="shared" si="46"/>
        <v>0.14044213263979194</v>
      </c>
      <c r="AG93" s="1135" t="e">
        <f t="shared" si="46"/>
        <v>#DIV/0!</v>
      </c>
      <c r="AH93" s="1135" t="e">
        <f t="shared" si="46"/>
        <v>#DIV/0!</v>
      </c>
      <c r="AI93" s="1135">
        <f t="shared" si="46"/>
        <v>0.64347826086956517</v>
      </c>
      <c r="AJ93" s="1135">
        <f t="shared" si="46"/>
        <v>0.13492063492063491</v>
      </c>
      <c r="AK93" s="1135" t="e">
        <f t="shared" si="46"/>
        <v>#DIV/0!</v>
      </c>
      <c r="AL93" s="1135">
        <f t="shared" si="46"/>
        <v>6.9590085795996182E-2</v>
      </c>
      <c r="AM93" s="1135" t="e">
        <f t="shared" si="46"/>
        <v>#DIV/0!</v>
      </c>
      <c r="AN93" s="1135">
        <f t="shared" si="46"/>
        <v>7.3490813648293962E-2</v>
      </c>
      <c r="AO93" s="1135">
        <f t="shared" si="46"/>
        <v>7.6923076923076927E-2</v>
      </c>
      <c r="AP93" s="1135">
        <f t="shared" si="46"/>
        <v>0.20502092050209206</v>
      </c>
      <c r="AQ93" s="1135" t="e">
        <f t="shared" si="46"/>
        <v>#DIV/0!</v>
      </c>
      <c r="AR93" s="1135" t="e">
        <f t="shared" si="46"/>
        <v>#DIV/0!</v>
      </c>
      <c r="AS93" s="1135">
        <f t="shared" si="46"/>
        <v>0.23546511627906977</v>
      </c>
      <c r="AT93" s="1135">
        <f t="shared" si="46"/>
        <v>0.13333333333333333</v>
      </c>
      <c r="AU93" s="1135">
        <f t="shared" si="46"/>
        <v>0.15671641791044777</v>
      </c>
      <c r="AV93" s="1135">
        <f t="shared" si="46"/>
        <v>0</v>
      </c>
      <c r="AW93" s="1135">
        <f t="shared" si="46"/>
        <v>0.10810810810810811</v>
      </c>
      <c r="AX93" s="1135">
        <f t="shared" si="46"/>
        <v>0.15887850467289719</v>
      </c>
      <c r="AY93" s="1135">
        <f t="shared" si="46"/>
        <v>0.19230769230769232</v>
      </c>
      <c r="AZ93" s="1135">
        <f t="shared" si="46"/>
        <v>0</v>
      </c>
      <c r="BA93" s="1135">
        <f t="shared" si="46"/>
        <v>5.0847457627118647E-2</v>
      </c>
      <c r="BB93" s="1135">
        <f t="shared" si="46"/>
        <v>1.6129032258064516E-2</v>
      </c>
      <c r="BC93" s="1135">
        <f t="shared" si="46"/>
        <v>3.5315985130111527E-2</v>
      </c>
      <c r="BD93" s="1135">
        <f t="shared" si="46"/>
        <v>0.35897435897435898</v>
      </c>
      <c r="BE93" s="1135">
        <f t="shared" si="46"/>
        <v>0</v>
      </c>
      <c r="BF93" s="1135">
        <f t="shared" si="46"/>
        <v>2.3255813953488372E-2</v>
      </c>
      <c r="BG93" s="1135">
        <f t="shared" si="46"/>
        <v>9.0909090909090912E-2</v>
      </c>
      <c r="BH93" s="1135" t="e">
        <f t="shared" si="46"/>
        <v>#DIV/0!</v>
      </c>
      <c r="BI93" s="1135">
        <f t="shared" si="46"/>
        <v>5.8064516129032261E-2</v>
      </c>
      <c r="BJ93" s="1135" t="e">
        <f t="shared" si="46"/>
        <v>#DIV/0!</v>
      </c>
      <c r="BK93" s="1135">
        <f t="shared" si="46"/>
        <v>0.30555555555555558</v>
      </c>
      <c r="BL93" s="1135">
        <f t="shared" si="46"/>
        <v>3.551136363636364E-2</v>
      </c>
      <c r="BM93" s="1135">
        <f t="shared" si="46"/>
        <v>9.6930533117932149E-2</v>
      </c>
      <c r="BN93" s="1135">
        <f t="shared" si="46"/>
        <v>0.10222222222222223</v>
      </c>
      <c r="BO93" s="1135">
        <f t="shared" si="46"/>
        <v>0.39240506329113922</v>
      </c>
      <c r="BP93" s="1135">
        <f t="shared" si="46"/>
        <v>7.1129707112970716E-2</v>
      </c>
      <c r="BQ93" s="1135">
        <f t="shared" si="46"/>
        <v>0.20283018867924529</v>
      </c>
      <c r="BR93" s="1135">
        <f t="shared" si="46"/>
        <v>5.8823529411764705E-2</v>
      </c>
      <c r="BS93" s="1135">
        <f t="shared" si="46"/>
        <v>0.14963503649635038</v>
      </c>
      <c r="BT93" s="1135">
        <f t="shared" si="46"/>
        <v>3.0612244897959183E-2</v>
      </c>
      <c r="BU93" s="1135">
        <f t="shared" si="46"/>
        <v>0.23214285714285715</v>
      </c>
      <c r="BV93" s="1135">
        <f t="shared" si="46"/>
        <v>0.26237623762376239</v>
      </c>
      <c r="BW93" s="1135">
        <f t="shared" si="46"/>
        <v>0.19230769230769232</v>
      </c>
      <c r="BX93" s="1135">
        <f t="shared" si="46"/>
        <v>0.13001912045889102</v>
      </c>
      <c r="BY93" s="1135">
        <f t="shared" si="46"/>
        <v>0.125</v>
      </c>
      <c r="BZ93" s="1135">
        <f t="shared" si="46"/>
        <v>0.53524804177545693</v>
      </c>
      <c r="CA93" s="1135">
        <f t="shared" si="46"/>
        <v>8.2802547770700632E-2</v>
      </c>
      <c r="CB93" s="1135">
        <f t="shared" si="46"/>
        <v>9.4527363184079602E-2</v>
      </c>
      <c r="CC93" s="1135">
        <f t="shared" si="46"/>
        <v>0.36410256410256409</v>
      </c>
      <c r="CD93" s="1135">
        <f t="shared" si="46"/>
        <v>0.02</v>
      </c>
      <c r="CE93" s="1135" t="e">
        <f t="shared" ref="CE93:CY93" si="47">CE92/CE112</f>
        <v>#DIV/0!</v>
      </c>
      <c r="CF93" s="1135">
        <f t="shared" si="47"/>
        <v>0.2</v>
      </c>
      <c r="CG93" s="1135">
        <f t="shared" si="47"/>
        <v>0.56125356125356129</v>
      </c>
      <c r="CH93" s="1135">
        <f t="shared" si="47"/>
        <v>0.18788627935723115</v>
      </c>
      <c r="CI93" s="1135">
        <f t="shared" si="47"/>
        <v>0.17200346170488967</v>
      </c>
      <c r="CJ93" s="1135">
        <f t="shared" si="47"/>
        <v>8.7947882736156349E-2</v>
      </c>
      <c r="CK93" s="1135">
        <f t="shared" si="47"/>
        <v>6.6666666666666666E-2</v>
      </c>
      <c r="CL93" s="1135">
        <f t="shared" si="47"/>
        <v>2.4242424242424242E-2</v>
      </c>
      <c r="CM93" s="1135">
        <f t="shared" si="47"/>
        <v>0</v>
      </c>
      <c r="CN93" s="1135">
        <f t="shared" si="47"/>
        <v>0.17391304347826086</v>
      </c>
      <c r="CO93" s="1135">
        <f t="shared" si="47"/>
        <v>3.125E-2</v>
      </c>
      <c r="CP93" s="1135">
        <f t="shared" si="47"/>
        <v>0.16666666666666666</v>
      </c>
      <c r="CQ93" s="1135">
        <f t="shared" si="47"/>
        <v>0.37468982630272951</v>
      </c>
      <c r="CR93" s="1135" t="e">
        <f t="shared" si="47"/>
        <v>#DIV/0!</v>
      </c>
      <c r="CS93" s="1135">
        <f t="shared" si="47"/>
        <v>0.50980392156862742</v>
      </c>
      <c r="CT93" s="1135">
        <f t="shared" si="47"/>
        <v>6.6666666666666666E-2</v>
      </c>
      <c r="CU93" s="1135">
        <f t="shared" si="47"/>
        <v>0</v>
      </c>
      <c r="CV93" s="1135">
        <f t="shared" si="47"/>
        <v>8.6956521739130432E-2</v>
      </c>
      <c r="CW93" s="1135">
        <f t="shared" si="47"/>
        <v>0.13636363636363635</v>
      </c>
      <c r="CX93" s="1135">
        <f t="shared" si="47"/>
        <v>0.14126394052044611</v>
      </c>
      <c r="CY93" s="1135">
        <f t="shared" si="47"/>
        <v>0.13295880149812733</v>
      </c>
    </row>
    <row r="94" spans="1:103" ht="15" x14ac:dyDescent="0.15">
      <c r="A94" s="21"/>
      <c r="B94" s="21"/>
      <c r="C94" s="1239"/>
      <c r="D94" s="1226"/>
      <c r="E94" s="1229" t="s">
        <v>8441</v>
      </c>
      <c r="F94" s="1229">
        <v>72</v>
      </c>
      <c r="G94" s="1234" t="s">
        <v>8604</v>
      </c>
      <c r="H94" s="1251" t="s">
        <v>8605</v>
      </c>
      <c r="I94" s="1235" t="s">
        <v>8570</v>
      </c>
      <c r="J94" s="1236"/>
      <c r="K94" s="1229"/>
      <c r="L94" s="1229"/>
      <c r="M94" s="1229"/>
      <c r="N94" s="1229">
        <v>603</v>
      </c>
      <c r="O94" s="1229">
        <v>919</v>
      </c>
      <c r="P94" s="1238">
        <v>1072</v>
      </c>
      <c r="Q94" s="394">
        <v>981</v>
      </c>
      <c r="R94" s="394">
        <f t="shared" si="25"/>
        <v>1558</v>
      </c>
      <c r="S94" s="394">
        <f>SUMIFS('База практик'!$BT$6:$BT$424,'База практик'!$G$6:$G$424,Расчеты!S$1)</f>
        <v>1</v>
      </c>
      <c r="T94" s="394">
        <f>SUMIFS('База практик'!$BT$6:$BT$424,'База практик'!$G$6:$G$424,Расчеты!T$1)</f>
        <v>0</v>
      </c>
      <c r="U94" s="394">
        <f>SUMIFS('База практик'!$BT$6:$BT$424,'База практик'!$G$6:$G$424,Расчеты!U$1)</f>
        <v>44</v>
      </c>
      <c r="V94" s="394">
        <f>SUMIFS('База практик'!$BT$6:$BT$424,'База практик'!$G$6:$G$424,Расчеты!V$1)</f>
        <v>20</v>
      </c>
      <c r="W94" s="394">
        <f>SUMIFS('База практик'!$BT$6:$BT$424,'База практик'!$G$6:$G$424,Расчеты!W$1)</f>
        <v>0</v>
      </c>
      <c r="X94" s="394">
        <f>SUMIFS('База практик'!$BT$6:$BT$424,'База практик'!$G$6:$G$424,Расчеты!X$1)</f>
        <v>1</v>
      </c>
      <c r="Y94" s="394">
        <f>SUMIFS('База практик'!$BT$6:$BT$424,'База практик'!$G$6:$G$424,Расчеты!Y$1)</f>
        <v>114</v>
      </c>
      <c r="Z94" s="394">
        <f>SUMIFS('База практик'!$BT$6:$BT$424,'База практик'!$G$6:$G$424,Расчеты!Z$1)</f>
        <v>11</v>
      </c>
      <c r="AA94" s="394">
        <f>SUMIFS('База практик'!$BT$6:$BT$424,'База практик'!$G$6:$G$424,Расчеты!AA$1)</f>
        <v>30</v>
      </c>
      <c r="AB94" s="394">
        <f>SUMIFS('База практик'!$BT$6:$BT$424,'База практик'!$G$6:$G$424,Расчеты!AB$1)</f>
        <v>0</v>
      </c>
      <c r="AC94" s="394">
        <f>SUMIFS('База практик'!$BT$6:$BT$424,'База практик'!$G$6:$G$424,Расчеты!AC$1)</f>
        <v>12</v>
      </c>
      <c r="AD94" s="394">
        <f>SUMIFS('База практик'!$BT$6:$BT$424,'База практик'!$G$6:$G$424,Расчеты!AD$1)</f>
        <v>3</v>
      </c>
      <c r="AE94" s="394">
        <f>SUMIFS('База практик'!$BT$6:$BT$424,'База практик'!$G$6:$G$424,Расчеты!AE$1)</f>
        <v>0</v>
      </c>
      <c r="AF94" s="394">
        <f>SUMIFS('База практик'!$BT$6:$BT$424,'База практик'!$G$6:$G$424,Расчеты!AF$1)</f>
        <v>107</v>
      </c>
      <c r="AG94" s="394">
        <f>SUMIFS('База практик'!$BT$6:$BT$424,'База практик'!$G$6:$G$424,Расчеты!AG$1)</f>
        <v>0</v>
      </c>
      <c r="AH94" s="394">
        <f>SUMIFS('База практик'!$BT$6:$BT$424,'База практик'!$G$6:$G$424,Расчеты!AH$1)</f>
        <v>0</v>
      </c>
      <c r="AI94" s="394">
        <f>SUMIFS('База практик'!$BT$6:$BT$424,'База практик'!$G$6:$G$424,Расчеты!AI$1)</f>
        <v>0</v>
      </c>
      <c r="AJ94" s="394">
        <f>SUMIFS('База практик'!$BT$6:$BT$424,'База практик'!$G$6:$G$424,Расчеты!AJ$1)</f>
        <v>1</v>
      </c>
      <c r="AK94" s="394">
        <f>SUMIFS('База практик'!$BT$6:$BT$424,'База практик'!$G$6:$G$424,Расчеты!AK$1)</f>
        <v>0</v>
      </c>
      <c r="AL94" s="394">
        <f>SUMIFS('База практик'!$BT$6:$BT$424,'База практик'!$G$6:$G$424,Расчеты!AL$1)</f>
        <v>30</v>
      </c>
      <c r="AM94" s="394">
        <f>SUMIFS('База практик'!$BT$6:$BT$424,'База практик'!$G$6:$G$424,Расчеты!AM$1)</f>
        <v>0</v>
      </c>
      <c r="AN94" s="394">
        <f>SUMIFS('База практик'!$BT$6:$BT$424,'База практик'!$G$6:$G$424,Расчеты!AN$1)</f>
        <v>0</v>
      </c>
      <c r="AO94" s="394">
        <f>SUMIFS('База практик'!$BT$6:$BT$424,'База практик'!$G$6:$G$424,Расчеты!AO$1)</f>
        <v>4</v>
      </c>
      <c r="AP94" s="394">
        <f>SUMIFS('База практик'!$BT$6:$BT$424,'База практик'!$G$6:$G$424,Расчеты!AP$1)</f>
        <v>41</v>
      </c>
      <c r="AQ94" s="394">
        <f>SUMIFS('База практик'!$BT$6:$BT$424,'База практик'!$G$6:$G$424,Расчеты!AQ$1)</f>
        <v>0</v>
      </c>
      <c r="AR94" s="394">
        <f>SUMIFS('База практик'!$BT$6:$BT$424,'База практик'!$G$6:$G$424,Расчеты!AR$1)</f>
        <v>0</v>
      </c>
      <c r="AS94" s="394">
        <f>SUMIFS('База практик'!$BT$6:$BT$424,'База практик'!$G$6:$G$424,Расчеты!AS$1)</f>
        <v>12</v>
      </c>
      <c r="AT94" s="394">
        <f>SUMIFS('База практик'!$BT$6:$BT$424,'База практик'!$G$6:$G$424,Расчеты!AT$1)</f>
        <v>26</v>
      </c>
      <c r="AU94" s="394">
        <f>SUMIFS('База практик'!$BT$6:$BT$424,'База практик'!$G$6:$G$424,Расчеты!AU$1)</f>
        <v>11</v>
      </c>
      <c r="AV94" s="394">
        <f>SUMIFS('База практик'!$BT$6:$BT$424,'База практик'!$G$6:$G$424,Расчеты!AV$1)</f>
        <v>28</v>
      </c>
      <c r="AW94" s="394">
        <f>SUMIFS('База практик'!$BT$6:$BT$424,'База практик'!$G$6:$G$424,Расчеты!AW$1)</f>
        <v>0</v>
      </c>
      <c r="AX94" s="394">
        <f>SUMIFS('База практик'!$BT$6:$BT$424,'База практик'!$G$6:$G$424,Расчеты!AX$1)</f>
        <v>19</v>
      </c>
      <c r="AY94" s="394">
        <f>SUMIFS('База практик'!$BT$6:$BT$424,'База практик'!$G$6:$G$424,Расчеты!AY$1)</f>
        <v>47</v>
      </c>
      <c r="AZ94" s="394">
        <f>SUMIFS('База практик'!$BT$6:$BT$424,'База практик'!$G$6:$G$424,Расчеты!AZ$1)</f>
        <v>0</v>
      </c>
      <c r="BA94" s="394">
        <f>SUMIFS('База практик'!$BT$6:$BT$424,'База практик'!$G$6:$G$424,Расчеты!BA$1)</f>
        <v>20</v>
      </c>
      <c r="BB94" s="394">
        <f>SUMIFS('База практик'!$BT$6:$BT$424,'База практик'!$G$6:$G$424,Расчеты!BB$1)</f>
        <v>4</v>
      </c>
      <c r="BC94" s="394">
        <f>SUMIFS('База практик'!$BT$6:$BT$424,'База практик'!$G$6:$G$424,Расчеты!BC$1)</f>
        <v>9</v>
      </c>
      <c r="BD94" s="394">
        <f>SUMIFS('База практик'!$BT$6:$BT$424,'База практик'!$G$6:$G$424,Расчеты!BD$1)</f>
        <v>1</v>
      </c>
      <c r="BE94" s="394">
        <f>SUMIFS('База практик'!$BT$6:$BT$424,'База практик'!$G$6:$G$424,Расчеты!BE$1)</f>
        <v>0</v>
      </c>
      <c r="BF94" s="394">
        <f>SUMIFS('База практик'!$BT$6:$BT$424,'База практик'!$G$6:$G$424,Расчеты!BF$1)</f>
        <v>0</v>
      </c>
      <c r="BG94" s="394">
        <f>SUMIFS('База практик'!$BT$6:$BT$424,'База практик'!$G$6:$G$424,Расчеты!BG$1)</f>
        <v>0</v>
      </c>
      <c r="BH94" s="394">
        <f>SUMIFS('База практик'!$BT$6:$BT$424,'База практик'!$G$6:$G$424,Расчеты!BH$1)</f>
        <v>0</v>
      </c>
      <c r="BI94" s="394">
        <f>SUMIFS('База практик'!$BT$6:$BT$424,'База практик'!$G$6:$G$424,Расчеты!BI$1)</f>
        <v>0</v>
      </c>
      <c r="BJ94" s="394">
        <f>SUMIFS('База практик'!$BT$6:$BT$424,'База практик'!$G$6:$G$424,Расчеты!BJ$1)</f>
        <v>0</v>
      </c>
      <c r="BK94" s="394">
        <f>SUMIFS('База практик'!$BT$6:$BT$424,'База практик'!$G$6:$G$424,Расчеты!BK$1)</f>
        <v>0</v>
      </c>
      <c r="BL94" s="394">
        <f>SUMIFS('База практик'!$BT$6:$BT$424,'База практик'!$G$6:$G$424,Расчеты!BL$1)</f>
        <v>54</v>
      </c>
      <c r="BM94" s="394">
        <f>SUMIFS('База практик'!$BT$6:$BT$424,'База практик'!$G$6:$G$424,Расчеты!BM$1)</f>
        <v>21</v>
      </c>
      <c r="BN94" s="394">
        <f>SUMIFS('База практик'!$BT$6:$BT$424,'База практик'!$G$6:$G$424,Расчеты!BN$1)</f>
        <v>59</v>
      </c>
      <c r="BO94" s="394">
        <f>SUMIFS('База практик'!$BT$6:$BT$424,'База практик'!$G$6:$G$424,Расчеты!BO$1)</f>
        <v>0</v>
      </c>
      <c r="BP94" s="394">
        <f>SUMIFS('База практик'!$BT$6:$BT$424,'База практик'!$G$6:$G$424,Расчеты!BP$1)</f>
        <v>48</v>
      </c>
      <c r="BQ94" s="394">
        <f>SUMIFS('База практик'!$BT$6:$BT$424,'База практик'!$G$6:$G$424,Расчеты!BQ$1)</f>
        <v>2</v>
      </c>
      <c r="BR94" s="394">
        <f>SUMIFS('База практик'!$BT$6:$BT$424,'База практик'!$G$6:$G$424,Расчеты!BR$1)</f>
        <v>0</v>
      </c>
      <c r="BS94" s="394">
        <f>SUMIFS('База практик'!$BT$6:$BT$424,'База практик'!$G$6:$G$424,Расчеты!BS$1)</f>
        <v>11</v>
      </c>
      <c r="BT94" s="394">
        <f>SUMIFS('База практик'!$BT$6:$BT$424,'База практик'!$G$6:$G$424,Расчеты!BT$1)</f>
        <v>0</v>
      </c>
      <c r="BU94" s="394">
        <f>SUMIFS('База практик'!$BT$6:$BT$424,'База практик'!$G$6:$G$424,Расчеты!BU$1)</f>
        <v>18</v>
      </c>
      <c r="BV94" s="394">
        <f>SUMIFS('База практик'!$BT$6:$BT$424,'База практик'!$G$6:$G$424,Расчеты!BV$1)</f>
        <v>8</v>
      </c>
      <c r="BW94" s="394">
        <f>SUMIFS('База практик'!$BT$6:$BT$424,'База практик'!$G$6:$G$424,Расчеты!BW$1)</f>
        <v>24</v>
      </c>
      <c r="BX94" s="394">
        <f>SUMIFS('База практик'!$BT$6:$BT$424,'База практик'!$G$6:$G$424,Расчеты!BX$1)</f>
        <v>48</v>
      </c>
      <c r="BY94" s="394">
        <f>SUMIFS('База практик'!$BT$6:$BT$424,'База практик'!$G$6:$G$424,Расчеты!BY$1)</f>
        <v>0</v>
      </c>
      <c r="BZ94" s="394">
        <f>SUMIFS('База практик'!$BT$6:$BT$424,'База практик'!$G$6:$G$424,Расчеты!BZ$1)</f>
        <v>5</v>
      </c>
      <c r="CA94" s="394">
        <f>SUMIFS('База практик'!$BT$6:$BT$424,'База практик'!$G$6:$G$424,Расчеты!CA$1)</f>
        <v>6</v>
      </c>
      <c r="CB94" s="394">
        <f>SUMIFS('База практик'!$BT$6:$BT$424,'База практик'!$G$6:$G$424,Расчеты!CB$1)</f>
        <v>0</v>
      </c>
      <c r="CC94" s="394">
        <f>SUMIFS('База практик'!$BT$6:$BT$424,'База практик'!$G$6:$G$424,Расчеты!CC$1)</f>
        <v>0</v>
      </c>
      <c r="CD94" s="394">
        <f>SUMIFS('База практик'!$BT$6:$BT$424,'База практик'!$G$6:$G$424,Расчеты!CD$1)</f>
        <v>0</v>
      </c>
      <c r="CE94" s="394">
        <f>SUMIFS('База практик'!$BT$6:$BT$424,'База практик'!$G$6:$G$424,Расчеты!CE$1)</f>
        <v>0</v>
      </c>
      <c r="CF94" s="394">
        <f>SUMIFS('База практик'!$BT$6:$BT$424,'База практик'!$G$6:$G$424,Расчеты!CF$1)</f>
        <v>0</v>
      </c>
      <c r="CG94" s="394">
        <f>SUMIFS('База практик'!$BT$6:$BT$424,'База практик'!$G$6:$G$424,Расчеты!CG$1)</f>
        <v>14</v>
      </c>
      <c r="CH94" s="394">
        <f>SUMIFS('База практик'!$BT$6:$BT$424,'База практик'!$G$6:$G$424,Расчеты!CH$1)</f>
        <v>38</v>
      </c>
      <c r="CI94" s="394">
        <f>SUMIFS('База практик'!$BT$6:$BT$424,'База практик'!$G$6:$G$424,Расчеты!CI$1)</f>
        <v>467</v>
      </c>
      <c r="CJ94" s="394">
        <f>SUMIFS('База практик'!$BT$6:$BT$424,'База практик'!$G$6:$G$424,Расчеты!CJ$1)</f>
        <v>17</v>
      </c>
      <c r="CK94" s="394">
        <f>SUMIFS('База практик'!$BT$6:$BT$424,'База практик'!$G$6:$G$424,Расчеты!CK$1)</f>
        <v>14</v>
      </c>
      <c r="CL94" s="394">
        <f>SUMIFS('База практик'!$BT$6:$BT$424,'База практик'!$G$6:$G$424,Расчеты!CL$1)</f>
        <v>0</v>
      </c>
      <c r="CM94" s="394">
        <f>SUMIFS('База практик'!$BT$6:$BT$424,'База практик'!$G$6:$G$424,Расчеты!CM$1)</f>
        <v>0</v>
      </c>
      <c r="CN94" s="394">
        <f>SUMIFS('База практик'!$BT$6:$BT$424,'База практик'!$G$6:$G$424,Расчеты!CN$1)</f>
        <v>0</v>
      </c>
      <c r="CO94" s="394">
        <f>SUMIFS('База практик'!$BT$6:$BT$424,'База практик'!$G$6:$G$424,Расчеты!CO$1)</f>
        <v>7</v>
      </c>
      <c r="CP94" s="394">
        <f>SUMIFS('База практик'!$BT$6:$BT$424,'База практик'!$G$6:$G$424,Расчеты!CP$1)</f>
        <v>1</v>
      </c>
      <c r="CQ94" s="394">
        <f>SUMIFS('База практик'!$BT$6:$BT$424,'База практик'!$G$6:$G$424,Расчеты!CQ$1)</f>
        <v>6</v>
      </c>
      <c r="CR94" s="394">
        <f>SUMIFS('База практик'!$BT$6:$BT$424,'База практик'!$G$6:$G$424,Расчеты!CR$1)</f>
        <v>0</v>
      </c>
      <c r="CS94" s="394">
        <f>SUMIFS('База практик'!$BT$6:$BT$424,'База практик'!$G$6:$G$424,Расчеты!CS$1)</f>
        <v>2</v>
      </c>
      <c r="CT94" s="394">
        <f>SUMIFS('База практик'!$BT$6:$BT$424,'База практик'!$G$6:$G$424,Расчеты!CT$1)</f>
        <v>2</v>
      </c>
      <c r="CU94" s="394">
        <f>SUMIFS('База практик'!$BT$6:$BT$424,'База практик'!$G$6:$G$424,Расчеты!CU$1)</f>
        <v>0</v>
      </c>
      <c r="CV94" s="394">
        <f>SUMIFS('База практик'!$BT$6:$BT$424,'База практик'!$G$6:$G$424,Расчеты!CV$1)</f>
        <v>88</v>
      </c>
      <c r="CW94" s="394">
        <f>SUMIFS('База практик'!$BT$6:$BT$424,'База практик'!$G$6:$G$424,Расчеты!CW$1)</f>
        <v>0</v>
      </c>
      <c r="CX94" s="394">
        <f>SUMIFS('База практик'!$BT$6:$BT$424,'База практик'!$G$6:$G$424,Расчеты!CX$1)</f>
        <v>2</v>
      </c>
      <c r="CY94" s="394">
        <f>SUMIFS('База практик'!$BT$6:$BT$424,'База практик'!$G$6:$G$424,Расчеты!CY$1)</f>
        <v>0</v>
      </c>
    </row>
    <row r="95" spans="1:103" ht="15" x14ac:dyDescent="0.15">
      <c r="A95" s="21"/>
      <c r="B95" s="21"/>
      <c r="C95" s="1239"/>
      <c r="D95" s="1226"/>
      <c r="E95" s="1229" t="s">
        <v>8441</v>
      </c>
      <c r="F95" s="1229">
        <v>73</v>
      </c>
      <c r="G95" s="1234" t="s">
        <v>8606</v>
      </c>
      <c r="H95" s="1251"/>
      <c r="I95" s="1235" t="s">
        <v>215</v>
      </c>
      <c r="J95" s="1236"/>
      <c r="K95" s="1229"/>
      <c r="L95" s="1229"/>
      <c r="M95" s="1229" t="s">
        <v>457</v>
      </c>
      <c r="N95" s="1229">
        <v>3.7824614226571324E-2</v>
      </c>
      <c r="O95" s="1229">
        <v>4.8730049313325204E-2</v>
      </c>
      <c r="P95" s="1241">
        <v>4.908200173984708E-2</v>
      </c>
      <c r="Q95" s="394"/>
      <c r="R95" s="1135">
        <f>R94/R112</f>
        <v>5.3513773442330152E-2</v>
      </c>
      <c r="S95" s="1135">
        <f t="shared" ref="S95:CD95" si="48">S94/S112</f>
        <v>8.3333333333333329E-2</v>
      </c>
      <c r="T95" s="1135">
        <f t="shared" si="48"/>
        <v>0</v>
      </c>
      <c r="U95" s="1135">
        <f t="shared" si="48"/>
        <v>9.6280087527352301E-2</v>
      </c>
      <c r="V95" s="1135">
        <f t="shared" si="48"/>
        <v>7.2202166064981949E-2</v>
      </c>
      <c r="W95" s="1135">
        <f t="shared" si="48"/>
        <v>0</v>
      </c>
      <c r="X95" s="1135">
        <f t="shared" si="48"/>
        <v>1</v>
      </c>
      <c r="Y95" s="1135">
        <f t="shared" si="48"/>
        <v>7.2704081632653059E-2</v>
      </c>
      <c r="Z95" s="1135">
        <f t="shared" si="48"/>
        <v>1.7973856209150325E-2</v>
      </c>
      <c r="AA95" s="1135">
        <f t="shared" si="48"/>
        <v>0.19108280254777071</v>
      </c>
      <c r="AB95" s="1135">
        <f t="shared" si="48"/>
        <v>0</v>
      </c>
      <c r="AC95" s="1135">
        <f t="shared" si="48"/>
        <v>2.9850746268656716E-2</v>
      </c>
      <c r="AD95" s="1135">
        <f t="shared" si="48"/>
        <v>9.9667774086378731E-3</v>
      </c>
      <c r="AE95" s="1135">
        <f t="shared" si="48"/>
        <v>0</v>
      </c>
      <c r="AF95" s="1135">
        <f t="shared" si="48"/>
        <v>0.13914174252275682</v>
      </c>
      <c r="AG95" s="1135" t="e">
        <f t="shared" si="48"/>
        <v>#DIV/0!</v>
      </c>
      <c r="AH95" s="1135" t="e">
        <f t="shared" si="48"/>
        <v>#DIV/0!</v>
      </c>
      <c r="AI95" s="1135">
        <f t="shared" si="48"/>
        <v>0</v>
      </c>
      <c r="AJ95" s="1135">
        <f t="shared" si="48"/>
        <v>7.9365079365079361E-3</v>
      </c>
      <c r="AK95" s="1135" t="e">
        <f t="shared" si="48"/>
        <v>#DIV/0!</v>
      </c>
      <c r="AL95" s="1135">
        <f t="shared" si="48"/>
        <v>2.8598665395614873E-2</v>
      </c>
      <c r="AM95" s="1135" t="e">
        <f t="shared" si="48"/>
        <v>#DIV/0!</v>
      </c>
      <c r="AN95" s="1135">
        <f t="shared" si="48"/>
        <v>0</v>
      </c>
      <c r="AO95" s="1135">
        <f t="shared" si="48"/>
        <v>0.10256410256410256</v>
      </c>
      <c r="AP95" s="1135">
        <f t="shared" si="48"/>
        <v>0.17154811715481172</v>
      </c>
      <c r="AQ95" s="1135" t="e">
        <f t="shared" si="48"/>
        <v>#DIV/0!</v>
      </c>
      <c r="AR95" s="1135" t="e">
        <f t="shared" si="48"/>
        <v>#DIV/0!</v>
      </c>
      <c r="AS95" s="1135">
        <f t="shared" si="48"/>
        <v>3.4883720930232558E-2</v>
      </c>
      <c r="AT95" s="1135">
        <f t="shared" si="48"/>
        <v>0.19259259259259259</v>
      </c>
      <c r="AU95" s="1135">
        <f t="shared" si="48"/>
        <v>4.1044776119402986E-2</v>
      </c>
      <c r="AV95" s="1135">
        <f t="shared" si="48"/>
        <v>5.2238805970149252E-2</v>
      </c>
      <c r="AW95" s="1135">
        <f t="shared" si="48"/>
        <v>0</v>
      </c>
      <c r="AX95" s="1135">
        <f t="shared" si="48"/>
        <v>2.9595015576323987E-2</v>
      </c>
      <c r="AY95" s="1135">
        <f t="shared" si="48"/>
        <v>0.22596153846153846</v>
      </c>
      <c r="AZ95" s="1135">
        <f t="shared" si="48"/>
        <v>0</v>
      </c>
      <c r="BA95" s="1135">
        <f t="shared" si="48"/>
        <v>8.4745762711864403E-2</v>
      </c>
      <c r="BB95" s="1135">
        <f t="shared" si="48"/>
        <v>6.4516129032258063E-2</v>
      </c>
      <c r="BC95" s="1135">
        <f t="shared" si="48"/>
        <v>1.6728624535315983E-2</v>
      </c>
      <c r="BD95" s="1135">
        <f t="shared" si="48"/>
        <v>2.564102564102564E-2</v>
      </c>
      <c r="BE95" s="1135">
        <f t="shared" si="48"/>
        <v>0</v>
      </c>
      <c r="BF95" s="1135">
        <f t="shared" si="48"/>
        <v>0</v>
      </c>
      <c r="BG95" s="1135">
        <f t="shared" si="48"/>
        <v>0</v>
      </c>
      <c r="BH95" s="1135" t="e">
        <f t="shared" si="48"/>
        <v>#DIV/0!</v>
      </c>
      <c r="BI95" s="1135">
        <f t="shared" si="48"/>
        <v>0</v>
      </c>
      <c r="BJ95" s="1135" t="e">
        <f t="shared" si="48"/>
        <v>#DIV/0!</v>
      </c>
      <c r="BK95" s="1135">
        <f t="shared" si="48"/>
        <v>0</v>
      </c>
      <c r="BL95" s="1135">
        <f t="shared" si="48"/>
        <v>7.6704545454545456E-2</v>
      </c>
      <c r="BM95" s="1135">
        <f t="shared" si="48"/>
        <v>3.3925686591276254E-2</v>
      </c>
      <c r="BN95" s="1135">
        <f t="shared" si="48"/>
        <v>0.26222222222222225</v>
      </c>
      <c r="BO95" s="1135">
        <f t="shared" si="48"/>
        <v>0</v>
      </c>
      <c r="BP95" s="1135">
        <f t="shared" si="48"/>
        <v>0.20083682008368201</v>
      </c>
      <c r="BQ95" s="1135">
        <f t="shared" si="48"/>
        <v>9.433962264150943E-3</v>
      </c>
      <c r="BR95" s="1135">
        <f t="shared" si="48"/>
        <v>0</v>
      </c>
      <c r="BS95" s="1135">
        <f t="shared" si="48"/>
        <v>4.0145985401459854E-2</v>
      </c>
      <c r="BT95" s="1135">
        <f t="shared" si="48"/>
        <v>0</v>
      </c>
      <c r="BU95" s="1135">
        <f t="shared" si="48"/>
        <v>0.10714285714285714</v>
      </c>
      <c r="BV95" s="1135">
        <f t="shared" si="48"/>
        <v>3.9603960396039604E-2</v>
      </c>
      <c r="BW95" s="1135">
        <f t="shared" si="48"/>
        <v>0.13186813186813187</v>
      </c>
      <c r="BX95" s="1135">
        <f t="shared" si="48"/>
        <v>9.1778202676864248E-2</v>
      </c>
      <c r="BY95" s="1135">
        <f t="shared" si="48"/>
        <v>0</v>
      </c>
      <c r="BZ95" s="1135">
        <f t="shared" si="48"/>
        <v>1.3054830287206266E-2</v>
      </c>
      <c r="CA95" s="1135">
        <f t="shared" si="48"/>
        <v>1.2738853503184714E-2</v>
      </c>
      <c r="CB95" s="1135">
        <f t="shared" si="48"/>
        <v>0</v>
      </c>
      <c r="CC95" s="1135">
        <f t="shared" si="48"/>
        <v>0</v>
      </c>
      <c r="CD95" s="1135">
        <f t="shared" si="48"/>
        <v>0</v>
      </c>
      <c r="CE95" s="1135" t="e">
        <f t="shared" ref="CE95:CY95" si="49">CE94/CE112</f>
        <v>#DIV/0!</v>
      </c>
      <c r="CF95" s="1135">
        <f t="shared" si="49"/>
        <v>0</v>
      </c>
      <c r="CG95" s="1135">
        <f t="shared" si="49"/>
        <v>3.9886039886039885E-2</v>
      </c>
      <c r="CH95" s="1135">
        <f t="shared" si="49"/>
        <v>4.6971569839307788E-2</v>
      </c>
      <c r="CI95" s="1135">
        <f t="shared" si="49"/>
        <v>0.10103851146689745</v>
      </c>
      <c r="CJ95" s="1135">
        <f t="shared" si="49"/>
        <v>5.5374592833876218E-2</v>
      </c>
      <c r="CK95" s="1135">
        <f t="shared" si="49"/>
        <v>0.23333333333333334</v>
      </c>
      <c r="CL95" s="1135">
        <f t="shared" si="49"/>
        <v>0</v>
      </c>
      <c r="CM95" s="1135">
        <f t="shared" si="49"/>
        <v>0</v>
      </c>
      <c r="CN95" s="1135">
        <f t="shared" si="49"/>
        <v>0</v>
      </c>
      <c r="CO95" s="1135">
        <f t="shared" si="49"/>
        <v>1.3671875E-2</v>
      </c>
      <c r="CP95" s="1135">
        <f t="shared" si="49"/>
        <v>1.7921146953405018E-3</v>
      </c>
      <c r="CQ95" s="1135">
        <f t="shared" si="49"/>
        <v>1.488833746898263E-2</v>
      </c>
      <c r="CR95" s="1135" t="e">
        <f t="shared" si="49"/>
        <v>#DIV/0!</v>
      </c>
      <c r="CS95" s="1135">
        <f t="shared" si="49"/>
        <v>9.8039215686274508E-3</v>
      </c>
      <c r="CT95" s="1135">
        <f t="shared" si="49"/>
        <v>4.1666666666666666E-3</v>
      </c>
      <c r="CU95" s="1135">
        <f t="shared" si="49"/>
        <v>0</v>
      </c>
      <c r="CV95" s="1135">
        <f t="shared" si="49"/>
        <v>9.1097308488612833E-2</v>
      </c>
      <c r="CW95" s="1135">
        <f t="shared" si="49"/>
        <v>0</v>
      </c>
      <c r="CX95" s="1135">
        <f t="shared" si="49"/>
        <v>7.4349442379182153E-3</v>
      </c>
      <c r="CY95" s="1135">
        <f t="shared" si="49"/>
        <v>0</v>
      </c>
    </row>
    <row r="96" spans="1:103" ht="15" x14ac:dyDescent="0.15">
      <c r="A96" s="21"/>
      <c r="B96" s="21"/>
      <c r="C96" s="1239"/>
      <c r="D96" s="1226"/>
      <c r="E96" s="1229" t="s">
        <v>8441</v>
      </c>
      <c r="F96" s="1229">
        <v>74</v>
      </c>
      <c r="G96" s="1234" t="s">
        <v>8607</v>
      </c>
      <c r="H96" s="1251" t="s">
        <v>8608</v>
      </c>
      <c r="I96" s="1235" t="s">
        <v>8570</v>
      </c>
      <c r="J96" s="1236"/>
      <c r="K96" s="1229"/>
      <c r="L96" s="1229"/>
      <c r="M96" s="1229"/>
      <c r="N96" s="1229">
        <v>476</v>
      </c>
      <c r="O96" s="1229">
        <v>579</v>
      </c>
      <c r="P96" s="1238">
        <v>756</v>
      </c>
      <c r="Q96" s="394">
        <v>341</v>
      </c>
      <c r="R96" s="394">
        <f t="shared" si="25"/>
        <v>886</v>
      </c>
      <c r="S96" s="394">
        <f>SUMIFS('База практик'!$BU$6:$BU$424,'База практик'!$G$6:$G$424,Расчеты!S$1)</f>
        <v>0</v>
      </c>
      <c r="T96" s="394">
        <f>SUMIFS('База практик'!$BU$6:$BU$424,'База практик'!$G$6:$G$424,Расчеты!T$1)</f>
        <v>0</v>
      </c>
      <c r="U96" s="394">
        <f>SUMIFS('База практик'!$BU$6:$BU$424,'База практик'!$G$6:$G$424,Расчеты!U$1)</f>
        <v>0</v>
      </c>
      <c r="V96" s="394">
        <f>SUMIFS('База практик'!$BU$6:$BU$424,'База практик'!$G$6:$G$424,Расчеты!V$1)</f>
        <v>0</v>
      </c>
      <c r="W96" s="394">
        <f>SUMIFS('База практик'!$BU$6:$BU$424,'База практик'!$G$6:$G$424,Расчеты!W$1)</f>
        <v>0</v>
      </c>
      <c r="X96" s="394">
        <f>SUMIFS('База практик'!$BU$6:$BU$424,'База практик'!$G$6:$G$424,Расчеты!X$1)</f>
        <v>0</v>
      </c>
      <c r="Y96" s="394">
        <f>SUMIFS('База практик'!$BU$6:$BU$424,'База практик'!$G$6:$G$424,Расчеты!Y$1)</f>
        <v>20</v>
      </c>
      <c r="Z96" s="394">
        <f>SUMIFS('База практик'!$BU$6:$BU$424,'База практик'!$G$6:$G$424,Расчеты!Z$1)</f>
        <v>3</v>
      </c>
      <c r="AA96" s="394">
        <f>SUMIFS('База практик'!$BU$6:$BU$424,'База практик'!$G$6:$G$424,Расчеты!AA$1)</f>
        <v>3</v>
      </c>
      <c r="AB96" s="394">
        <f>SUMIFS('База практик'!$BU$6:$BU$424,'База практик'!$G$6:$G$424,Расчеты!AB$1)</f>
        <v>40</v>
      </c>
      <c r="AC96" s="394">
        <f>SUMIFS('База практик'!$BU$6:$BU$424,'База практик'!$G$6:$G$424,Расчеты!AC$1)</f>
        <v>14</v>
      </c>
      <c r="AD96" s="394">
        <f>SUMIFS('База практик'!$BU$6:$BU$424,'База практик'!$G$6:$G$424,Расчеты!AD$1)</f>
        <v>6</v>
      </c>
      <c r="AE96" s="394">
        <f>SUMIFS('База практик'!$BU$6:$BU$424,'База практик'!$G$6:$G$424,Расчеты!AE$1)</f>
        <v>194</v>
      </c>
      <c r="AF96" s="394">
        <f>SUMIFS('База практик'!$BU$6:$BU$424,'База практик'!$G$6:$G$424,Расчеты!AF$1)</f>
        <v>31</v>
      </c>
      <c r="AG96" s="394">
        <f>SUMIFS('База практик'!$BU$6:$BU$424,'База практик'!$G$6:$G$424,Расчеты!AG$1)</f>
        <v>0</v>
      </c>
      <c r="AH96" s="394">
        <f>SUMIFS('База практик'!$BU$6:$BU$424,'База практик'!$G$6:$G$424,Расчеты!AH$1)</f>
        <v>0</v>
      </c>
      <c r="AI96" s="394">
        <f>SUMIFS('База практик'!$BU$6:$BU$424,'База практик'!$G$6:$G$424,Расчеты!AI$1)</f>
        <v>1</v>
      </c>
      <c r="AJ96" s="394">
        <f>SUMIFS('База практик'!$BU$6:$BU$424,'База практик'!$G$6:$G$424,Расчеты!AJ$1)</f>
        <v>0</v>
      </c>
      <c r="AK96" s="394">
        <f>SUMIFS('База практик'!$BU$6:$BU$424,'База практик'!$G$6:$G$424,Расчеты!AK$1)</f>
        <v>0</v>
      </c>
      <c r="AL96" s="394">
        <f>SUMIFS('База практик'!$BU$6:$BU$424,'База практик'!$G$6:$G$424,Расчеты!AL$1)</f>
        <v>1</v>
      </c>
      <c r="AM96" s="394">
        <f>SUMIFS('База практик'!$BU$6:$BU$424,'База практик'!$G$6:$G$424,Расчеты!AM$1)</f>
        <v>0</v>
      </c>
      <c r="AN96" s="394">
        <f>SUMIFS('База практик'!$BU$6:$BU$424,'База практик'!$G$6:$G$424,Расчеты!AN$1)</f>
        <v>61</v>
      </c>
      <c r="AO96" s="394">
        <f>SUMIFS('База практик'!$BU$6:$BU$424,'База практик'!$G$6:$G$424,Расчеты!AO$1)</f>
        <v>1</v>
      </c>
      <c r="AP96" s="394">
        <f>SUMIFS('База практик'!$BU$6:$BU$424,'База практик'!$G$6:$G$424,Расчеты!AP$1)</f>
        <v>9</v>
      </c>
      <c r="AQ96" s="394">
        <f>SUMIFS('База практик'!$BU$6:$BU$424,'База практик'!$G$6:$G$424,Расчеты!AQ$1)</f>
        <v>0</v>
      </c>
      <c r="AR96" s="394">
        <f>SUMIFS('База практик'!$BU$6:$BU$424,'База практик'!$G$6:$G$424,Расчеты!AR$1)</f>
        <v>0</v>
      </c>
      <c r="AS96" s="394">
        <f>SUMIFS('База практик'!$BU$6:$BU$424,'База практик'!$G$6:$G$424,Расчеты!AS$1)</f>
        <v>0</v>
      </c>
      <c r="AT96" s="394">
        <f>SUMIFS('База практик'!$BU$6:$BU$424,'База практик'!$G$6:$G$424,Расчеты!AT$1)</f>
        <v>0</v>
      </c>
      <c r="AU96" s="394">
        <f>SUMIFS('База практик'!$BU$6:$BU$424,'База практик'!$G$6:$G$424,Расчеты!AU$1)</f>
        <v>0</v>
      </c>
      <c r="AV96" s="394">
        <f>SUMIFS('База практик'!$BU$6:$BU$424,'База практик'!$G$6:$G$424,Расчеты!AV$1)</f>
        <v>22</v>
      </c>
      <c r="AW96" s="394">
        <f>SUMIFS('База практик'!$BU$6:$BU$424,'База практик'!$G$6:$G$424,Расчеты!AW$1)</f>
        <v>7</v>
      </c>
      <c r="AX96" s="394">
        <f>SUMIFS('База практик'!$BU$6:$BU$424,'База практик'!$G$6:$G$424,Расчеты!AX$1)</f>
        <v>33</v>
      </c>
      <c r="AY96" s="394">
        <f>SUMIFS('База практик'!$BU$6:$BU$424,'База практик'!$G$6:$G$424,Расчеты!AY$1)</f>
        <v>0</v>
      </c>
      <c r="AZ96" s="394">
        <f>SUMIFS('База практик'!$BU$6:$BU$424,'База практик'!$G$6:$G$424,Расчеты!AZ$1)</f>
        <v>0</v>
      </c>
      <c r="BA96" s="394">
        <f>SUMIFS('База практик'!$BU$6:$BU$424,'База практик'!$G$6:$G$424,Расчеты!BA$1)</f>
        <v>0</v>
      </c>
      <c r="BB96" s="394">
        <f>SUMIFS('База практик'!$BU$6:$BU$424,'База практик'!$G$6:$G$424,Расчеты!BB$1)</f>
        <v>0</v>
      </c>
      <c r="BC96" s="394">
        <f>SUMIFS('База практик'!$BU$6:$BU$424,'База практик'!$G$6:$G$424,Расчеты!BC$1)</f>
        <v>25</v>
      </c>
      <c r="BD96" s="394">
        <f>SUMIFS('База практик'!$BU$6:$BU$424,'База практик'!$G$6:$G$424,Расчеты!BD$1)</f>
        <v>0</v>
      </c>
      <c r="BE96" s="394">
        <f>SUMIFS('База практик'!$BU$6:$BU$424,'База практик'!$G$6:$G$424,Расчеты!BE$1)</f>
        <v>0</v>
      </c>
      <c r="BF96" s="394">
        <f>SUMIFS('База практик'!$BU$6:$BU$424,'База практик'!$G$6:$G$424,Расчеты!BF$1)</f>
        <v>41</v>
      </c>
      <c r="BG96" s="394">
        <f>SUMIFS('База практик'!$BU$6:$BU$424,'База практик'!$G$6:$G$424,Расчеты!BG$1)</f>
        <v>7</v>
      </c>
      <c r="BH96" s="394">
        <f>SUMIFS('База практик'!$BU$6:$BU$424,'База практик'!$G$6:$G$424,Расчеты!BH$1)</f>
        <v>0</v>
      </c>
      <c r="BI96" s="394">
        <f>SUMIFS('База практик'!$BU$6:$BU$424,'База практик'!$G$6:$G$424,Расчеты!BI$1)</f>
        <v>1</v>
      </c>
      <c r="BJ96" s="394">
        <f>SUMIFS('База практик'!$BU$6:$BU$424,'База практик'!$G$6:$G$424,Расчеты!BJ$1)</f>
        <v>0</v>
      </c>
      <c r="BK96" s="394">
        <f>SUMIFS('База практик'!$BU$6:$BU$424,'База практик'!$G$6:$G$424,Расчеты!BK$1)</f>
        <v>2</v>
      </c>
      <c r="BL96" s="394">
        <f>SUMIFS('База практик'!$BU$6:$BU$424,'База практик'!$G$6:$G$424,Расчеты!BL$1)</f>
        <v>13</v>
      </c>
      <c r="BM96" s="394">
        <f>SUMIFS('База практик'!$BU$6:$BU$424,'База практик'!$G$6:$G$424,Расчеты!BM$1)</f>
        <v>19</v>
      </c>
      <c r="BN96" s="394">
        <f>SUMIFS('База практик'!$BU$6:$BU$424,'База практик'!$G$6:$G$424,Расчеты!BN$1)</f>
        <v>1</v>
      </c>
      <c r="BO96" s="394">
        <f>SUMIFS('База практик'!$BU$6:$BU$424,'База практик'!$G$6:$G$424,Расчеты!BO$1)</f>
        <v>0</v>
      </c>
      <c r="BP96" s="394">
        <f>SUMIFS('База практик'!$BU$6:$BU$424,'База практик'!$G$6:$G$424,Расчеты!BP$1)</f>
        <v>2</v>
      </c>
      <c r="BQ96" s="394">
        <f>SUMIFS('База практик'!$BU$6:$BU$424,'База практик'!$G$6:$G$424,Расчеты!BQ$1)</f>
        <v>6</v>
      </c>
      <c r="BR96" s="394">
        <f>SUMIFS('База практик'!$BU$6:$BU$424,'База практик'!$G$6:$G$424,Расчеты!BR$1)</f>
        <v>0</v>
      </c>
      <c r="BS96" s="394">
        <f>SUMIFS('База практик'!$BU$6:$BU$424,'База практик'!$G$6:$G$424,Расчеты!BS$1)</f>
        <v>0</v>
      </c>
      <c r="BT96" s="394">
        <f>SUMIFS('База практик'!$BU$6:$BU$424,'База практик'!$G$6:$G$424,Расчеты!BT$1)</f>
        <v>2</v>
      </c>
      <c r="BU96" s="394">
        <f>SUMIFS('База практик'!$BU$6:$BU$424,'База практик'!$G$6:$G$424,Расчеты!BU$1)</f>
        <v>7</v>
      </c>
      <c r="BV96" s="394">
        <f>SUMIFS('База практик'!$BU$6:$BU$424,'База практик'!$G$6:$G$424,Расчеты!BV$1)</f>
        <v>0</v>
      </c>
      <c r="BW96" s="394">
        <f>SUMIFS('База практик'!$BU$6:$BU$424,'База практик'!$G$6:$G$424,Расчеты!BW$1)</f>
        <v>18</v>
      </c>
      <c r="BX96" s="394">
        <f>SUMIFS('База практик'!$BU$6:$BU$424,'База практик'!$G$6:$G$424,Расчеты!BX$1)</f>
        <v>11</v>
      </c>
      <c r="BY96" s="394">
        <f>SUMIFS('База практик'!$BU$6:$BU$424,'База практик'!$G$6:$G$424,Расчеты!BY$1)</f>
        <v>1</v>
      </c>
      <c r="BZ96" s="394">
        <f>SUMIFS('База практик'!$BU$6:$BU$424,'База практик'!$G$6:$G$424,Расчеты!BZ$1)</f>
        <v>0</v>
      </c>
      <c r="CA96" s="394">
        <f>SUMIFS('База практик'!$BU$6:$BU$424,'База практик'!$G$6:$G$424,Расчеты!CA$1)</f>
        <v>31</v>
      </c>
      <c r="CB96" s="394">
        <f>SUMIFS('База практик'!$BU$6:$BU$424,'База практик'!$G$6:$G$424,Расчеты!CB$1)</f>
        <v>0</v>
      </c>
      <c r="CC96" s="394">
        <f>SUMIFS('База практик'!$BU$6:$BU$424,'База практик'!$G$6:$G$424,Расчеты!CC$1)</f>
        <v>0</v>
      </c>
      <c r="CD96" s="394">
        <f>SUMIFS('База практик'!$BU$6:$BU$424,'База практик'!$G$6:$G$424,Расчеты!CD$1)</f>
        <v>0</v>
      </c>
      <c r="CE96" s="394">
        <f>SUMIFS('База практик'!$BU$6:$BU$424,'База практик'!$G$6:$G$424,Расчеты!CE$1)</f>
        <v>0</v>
      </c>
      <c r="CF96" s="394">
        <f>SUMIFS('База практик'!$BU$6:$BU$424,'База практик'!$G$6:$G$424,Расчеты!CF$1)</f>
        <v>0</v>
      </c>
      <c r="CG96" s="394">
        <f>SUMIFS('База практик'!$BU$6:$BU$424,'База практик'!$G$6:$G$424,Расчеты!CG$1)</f>
        <v>0</v>
      </c>
      <c r="CH96" s="394">
        <f>SUMIFS('База практик'!$BU$6:$BU$424,'База практик'!$G$6:$G$424,Расчеты!CH$1)</f>
        <v>23</v>
      </c>
      <c r="CI96" s="394">
        <f>SUMIFS('База практик'!$BU$6:$BU$424,'База практик'!$G$6:$G$424,Расчеты!CI$1)</f>
        <v>120</v>
      </c>
      <c r="CJ96" s="394">
        <f>SUMIFS('База практик'!$BU$6:$BU$424,'База практик'!$G$6:$G$424,Расчеты!CJ$1)</f>
        <v>27</v>
      </c>
      <c r="CK96" s="394">
        <f>SUMIFS('База практик'!$BU$6:$BU$424,'База практик'!$G$6:$G$424,Расчеты!CK$1)</f>
        <v>1</v>
      </c>
      <c r="CL96" s="394">
        <f>SUMIFS('База практик'!$BU$6:$BU$424,'База практик'!$G$6:$G$424,Расчеты!CL$1)</f>
        <v>0</v>
      </c>
      <c r="CM96" s="394">
        <f>SUMIFS('База практик'!$BU$6:$BU$424,'База практик'!$G$6:$G$424,Расчеты!CM$1)</f>
        <v>0</v>
      </c>
      <c r="CN96" s="394">
        <f>SUMIFS('База практик'!$BU$6:$BU$424,'База практик'!$G$6:$G$424,Расчеты!CN$1)</f>
        <v>0</v>
      </c>
      <c r="CO96" s="394">
        <f>SUMIFS('База практик'!$BU$6:$BU$424,'База практик'!$G$6:$G$424,Расчеты!CO$1)</f>
        <v>0</v>
      </c>
      <c r="CP96" s="394">
        <f>SUMIFS('База практик'!$BU$6:$BU$424,'База практик'!$G$6:$G$424,Расчеты!CP$1)</f>
        <v>49</v>
      </c>
      <c r="CQ96" s="394">
        <f>SUMIFS('База практик'!$BU$6:$BU$424,'База практик'!$G$6:$G$424,Расчеты!CQ$1)</f>
        <v>8</v>
      </c>
      <c r="CR96" s="394">
        <f>SUMIFS('База практик'!$BU$6:$BU$424,'База практик'!$G$6:$G$424,Расчеты!CR$1)</f>
        <v>0</v>
      </c>
      <c r="CS96" s="394">
        <f>SUMIFS('База практик'!$BU$6:$BU$424,'База практик'!$G$6:$G$424,Расчеты!CS$1)</f>
        <v>1</v>
      </c>
      <c r="CT96" s="394">
        <f>SUMIFS('База практик'!$BU$6:$BU$424,'База практик'!$G$6:$G$424,Расчеты!CT$1)</f>
        <v>9</v>
      </c>
      <c r="CU96" s="394">
        <f>SUMIFS('База практик'!$BU$6:$BU$424,'База практик'!$G$6:$G$424,Расчеты!CU$1)</f>
        <v>0</v>
      </c>
      <c r="CV96" s="394">
        <f>SUMIFS('База практик'!$BU$6:$BU$424,'База практик'!$G$6:$G$424,Расчеты!CV$1)</f>
        <v>10</v>
      </c>
      <c r="CW96" s="394">
        <f>SUMIFS('База практик'!$BU$6:$BU$424,'База практик'!$G$6:$G$424,Расчеты!CW$1)</f>
        <v>3</v>
      </c>
      <c r="CX96" s="394">
        <f>SUMIFS('База практик'!$BU$6:$BU$424,'База практик'!$G$6:$G$424,Расчеты!CX$1)</f>
        <v>2</v>
      </c>
      <c r="CY96" s="394">
        <f>SUMIFS('База практик'!$BU$6:$BU$424,'База практик'!$G$6:$G$424,Расчеты!CY$1)</f>
        <v>0</v>
      </c>
    </row>
    <row r="97" spans="1:103" ht="15" x14ac:dyDescent="0.15">
      <c r="A97" s="21"/>
      <c r="B97" s="21"/>
      <c r="C97" s="1239"/>
      <c r="D97" s="1226"/>
      <c r="E97" s="1229" t="s">
        <v>8441</v>
      </c>
      <c r="F97" s="1229">
        <v>75</v>
      </c>
      <c r="G97" s="1234" t="s">
        <v>8609</v>
      </c>
      <c r="H97" s="1251"/>
      <c r="I97" s="1235" t="s">
        <v>215</v>
      </c>
      <c r="J97" s="1236"/>
      <c r="K97" s="1229"/>
      <c r="L97" s="1229"/>
      <c r="M97" s="1229" t="s">
        <v>457</v>
      </c>
      <c r="N97" s="1229">
        <v>2.9858236105883829E-2</v>
      </c>
      <c r="O97" s="1229">
        <v>3.0701521819820776E-2</v>
      </c>
      <c r="P97" s="1241">
        <v>3.4613799734444395E-2</v>
      </c>
      <c r="Q97" s="394"/>
      <c r="R97" s="1135">
        <f>R96/R112</f>
        <v>3.0432094524970803E-2</v>
      </c>
      <c r="S97" s="1135">
        <f t="shared" ref="S97:CD97" si="50">S96/S112</f>
        <v>0</v>
      </c>
      <c r="T97" s="1135">
        <f t="shared" si="50"/>
        <v>0</v>
      </c>
      <c r="U97" s="1135">
        <f t="shared" si="50"/>
        <v>0</v>
      </c>
      <c r="V97" s="1135">
        <f t="shared" si="50"/>
        <v>0</v>
      </c>
      <c r="W97" s="1135">
        <f t="shared" si="50"/>
        <v>0</v>
      </c>
      <c r="X97" s="1135">
        <f t="shared" si="50"/>
        <v>0</v>
      </c>
      <c r="Y97" s="1135">
        <f t="shared" si="50"/>
        <v>1.2755102040816327E-2</v>
      </c>
      <c r="Z97" s="1135">
        <f t="shared" si="50"/>
        <v>4.9019607843137254E-3</v>
      </c>
      <c r="AA97" s="1135">
        <f t="shared" si="50"/>
        <v>1.9108280254777069E-2</v>
      </c>
      <c r="AB97" s="1135">
        <f t="shared" si="50"/>
        <v>3.7950664136622389E-2</v>
      </c>
      <c r="AC97" s="1135">
        <f t="shared" si="50"/>
        <v>3.482587064676617E-2</v>
      </c>
      <c r="AD97" s="1135">
        <f t="shared" si="50"/>
        <v>1.9933554817275746E-2</v>
      </c>
      <c r="AE97" s="1135">
        <f t="shared" si="50"/>
        <v>0.12950600801068091</v>
      </c>
      <c r="AF97" s="1135">
        <f t="shared" si="50"/>
        <v>4.0312093628088429E-2</v>
      </c>
      <c r="AG97" s="1135" t="e">
        <f t="shared" si="50"/>
        <v>#DIV/0!</v>
      </c>
      <c r="AH97" s="1135" t="e">
        <f t="shared" si="50"/>
        <v>#DIV/0!</v>
      </c>
      <c r="AI97" s="1135">
        <f t="shared" si="50"/>
        <v>8.6956521739130436E-3</v>
      </c>
      <c r="AJ97" s="1135">
        <f t="shared" si="50"/>
        <v>0</v>
      </c>
      <c r="AK97" s="1135" t="e">
        <f t="shared" si="50"/>
        <v>#DIV/0!</v>
      </c>
      <c r="AL97" s="1135">
        <f t="shared" si="50"/>
        <v>9.5328884652049568E-4</v>
      </c>
      <c r="AM97" s="1135" t="e">
        <f t="shared" si="50"/>
        <v>#DIV/0!</v>
      </c>
      <c r="AN97" s="1135">
        <f t="shared" si="50"/>
        <v>0.16010498687664043</v>
      </c>
      <c r="AO97" s="1135">
        <f t="shared" si="50"/>
        <v>2.564102564102564E-2</v>
      </c>
      <c r="AP97" s="1135">
        <f t="shared" si="50"/>
        <v>3.7656903765690378E-2</v>
      </c>
      <c r="AQ97" s="1135" t="e">
        <f t="shared" si="50"/>
        <v>#DIV/0!</v>
      </c>
      <c r="AR97" s="1135" t="e">
        <f t="shared" si="50"/>
        <v>#DIV/0!</v>
      </c>
      <c r="AS97" s="1135">
        <f t="shared" si="50"/>
        <v>0</v>
      </c>
      <c r="AT97" s="1135">
        <f t="shared" si="50"/>
        <v>0</v>
      </c>
      <c r="AU97" s="1135">
        <f t="shared" si="50"/>
        <v>0</v>
      </c>
      <c r="AV97" s="1135">
        <f t="shared" si="50"/>
        <v>4.1044776119402986E-2</v>
      </c>
      <c r="AW97" s="1135">
        <f t="shared" si="50"/>
        <v>1.891891891891892E-2</v>
      </c>
      <c r="AX97" s="1135">
        <f t="shared" si="50"/>
        <v>5.1401869158878503E-2</v>
      </c>
      <c r="AY97" s="1135">
        <f t="shared" si="50"/>
        <v>0</v>
      </c>
      <c r="AZ97" s="1135">
        <f t="shared" si="50"/>
        <v>0</v>
      </c>
      <c r="BA97" s="1135">
        <f t="shared" si="50"/>
        <v>0</v>
      </c>
      <c r="BB97" s="1135">
        <f t="shared" si="50"/>
        <v>0</v>
      </c>
      <c r="BC97" s="1135">
        <f t="shared" si="50"/>
        <v>4.6468401486988845E-2</v>
      </c>
      <c r="BD97" s="1135">
        <f t="shared" si="50"/>
        <v>0</v>
      </c>
      <c r="BE97" s="1135">
        <f t="shared" si="50"/>
        <v>0</v>
      </c>
      <c r="BF97" s="1135">
        <f t="shared" si="50"/>
        <v>0.47674418604651164</v>
      </c>
      <c r="BG97" s="1135">
        <f t="shared" si="50"/>
        <v>0.12727272727272726</v>
      </c>
      <c r="BH97" s="1135" t="e">
        <f t="shared" si="50"/>
        <v>#DIV/0!</v>
      </c>
      <c r="BI97" s="1135">
        <f t="shared" si="50"/>
        <v>1.6129032258064516E-3</v>
      </c>
      <c r="BJ97" s="1135" t="e">
        <f t="shared" si="50"/>
        <v>#DIV/0!</v>
      </c>
      <c r="BK97" s="1135">
        <f t="shared" si="50"/>
        <v>5.5555555555555552E-2</v>
      </c>
      <c r="BL97" s="1135">
        <f t="shared" si="50"/>
        <v>1.8465909090909092E-2</v>
      </c>
      <c r="BM97" s="1135">
        <f t="shared" si="50"/>
        <v>3.0694668820678513E-2</v>
      </c>
      <c r="BN97" s="1135">
        <f t="shared" si="50"/>
        <v>4.4444444444444444E-3</v>
      </c>
      <c r="BO97" s="1135">
        <f t="shared" si="50"/>
        <v>0</v>
      </c>
      <c r="BP97" s="1135">
        <f t="shared" si="50"/>
        <v>8.368200836820083E-3</v>
      </c>
      <c r="BQ97" s="1135">
        <f t="shared" si="50"/>
        <v>2.8301886792452831E-2</v>
      </c>
      <c r="BR97" s="1135">
        <f t="shared" si="50"/>
        <v>0</v>
      </c>
      <c r="BS97" s="1135">
        <f t="shared" si="50"/>
        <v>0</v>
      </c>
      <c r="BT97" s="1135">
        <f t="shared" si="50"/>
        <v>2.0408163265306121E-2</v>
      </c>
      <c r="BU97" s="1135">
        <f t="shared" si="50"/>
        <v>4.1666666666666664E-2</v>
      </c>
      <c r="BV97" s="1135">
        <f t="shared" si="50"/>
        <v>0</v>
      </c>
      <c r="BW97" s="1135">
        <f t="shared" si="50"/>
        <v>9.8901098901098897E-2</v>
      </c>
      <c r="BX97" s="1135">
        <f t="shared" si="50"/>
        <v>2.1032504780114723E-2</v>
      </c>
      <c r="BY97" s="1135">
        <f t="shared" si="50"/>
        <v>3.125E-2</v>
      </c>
      <c r="BZ97" s="1135">
        <f t="shared" si="50"/>
        <v>0</v>
      </c>
      <c r="CA97" s="1135">
        <f t="shared" si="50"/>
        <v>6.5817409766454352E-2</v>
      </c>
      <c r="CB97" s="1135">
        <f t="shared" si="50"/>
        <v>0</v>
      </c>
      <c r="CC97" s="1135">
        <f t="shared" si="50"/>
        <v>0</v>
      </c>
      <c r="CD97" s="1135">
        <f t="shared" si="50"/>
        <v>0</v>
      </c>
      <c r="CE97" s="1135" t="e">
        <f t="shared" ref="CE97:CY97" si="51">CE96/CE112</f>
        <v>#DIV/0!</v>
      </c>
      <c r="CF97" s="1135">
        <f t="shared" si="51"/>
        <v>0</v>
      </c>
      <c r="CG97" s="1135">
        <f t="shared" si="51"/>
        <v>0</v>
      </c>
      <c r="CH97" s="1135">
        <f t="shared" si="51"/>
        <v>2.843016069221261E-2</v>
      </c>
      <c r="CI97" s="1135">
        <f t="shared" si="51"/>
        <v>2.5962786672436174E-2</v>
      </c>
      <c r="CJ97" s="1135">
        <f t="shared" si="51"/>
        <v>8.7947882736156349E-2</v>
      </c>
      <c r="CK97" s="1135">
        <f t="shared" si="51"/>
        <v>1.6666666666666666E-2</v>
      </c>
      <c r="CL97" s="1135">
        <f t="shared" si="51"/>
        <v>0</v>
      </c>
      <c r="CM97" s="1135">
        <f t="shared" si="51"/>
        <v>0</v>
      </c>
      <c r="CN97" s="1135">
        <f t="shared" si="51"/>
        <v>0</v>
      </c>
      <c r="CO97" s="1135">
        <f t="shared" si="51"/>
        <v>0</v>
      </c>
      <c r="CP97" s="1135">
        <f t="shared" si="51"/>
        <v>8.7813620071684584E-2</v>
      </c>
      <c r="CQ97" s="1135">
        <f t="shared" si="51"/>
        <v>1.9851116625310174E-2</v>
      </c>
      <c r="CR97" s="1135" t="e">
        <f t="shared" si="51"/>
        <v>#DIV/0!</v>
      </c>
      <c r="CS97" s="1135">
        <f t="shared" si="51"/>
        <v>4.9019607843137254E-3</v>
      </c>
      <c r="CT97" s="1135">
        <f t="shared" si="51"/>
        <v>1.8749999999999999E-2</v>
      </c>
      <c r="CU97" s="1135">
        <f t="shared" si="51"/>
        <v>0</v>
      </c>
      <c r="CV97" s="1135">
        <f t="shared" si="51"/>
        <v>1.0351966873706004E-2</v>
      </c>
      <c r="CW97" s="1135">
        <f t="shared" si="51"/>
        <v>0.13636363636363635</v>
      </c>
      <c r="CX97" s="1135">
        <f t="shared" si="51"/>
        <v>7.4349442379182153E-3</v>
      </c>
      <c r="CY97" s="1135">
        <f t="shared" si="51"/>
        <v>0</v>
      </c>
    </row>
    <row r="98" spans="1:103" ht="15" x14ac:dyDescent="0.15">
      <c r="A98" s="21"/>
      <c r="B98" s="21"/>
      <c r="C98" s="1239"/>
      <c r="D98" s="1226"/>
      <c r="E98" s="1229" t="s">
        <v>8441</v>
      </c>
      <c r="F98" s="1229">
        <v>76</v>
      </c>
      <c r="G98" s="1234" t="s">
        <v>8610</v>
      </c>
      <c r="H98" s="1251" t="s">
        <v>8611</v>
      </c>
      <c r="I98" s="1235" t="s">
        <v>8570</v>
      </c>
      <c r="J98" s="1236"/>
      <c r="K98" s="1229"/>
      <c r="L98" s="1229"/>
      <c r="M98" s="1229"/>
      <c r="N98" s="1229">
        <v>594</v>
      </c>
      <c r="O98" s="1229">
        <v>561</v>
      </c>
      <c r="P98" s="1238">
        <v>96</v>
      </c>
      <c r="Q98" s="394">
        <v>115</v>
      </c>
      <c r="R98" s="394">
        <f t="shared" si="25"/>
        <v>595</v>
      </c>
      <c r="S98" s="394">
        <f>SUMIFS('База практик'!$BV$6:$BV$424,'База практик'!$G$6:$G$424,Расчеты!S$1)</f>
        <v>0</v>
      </c>
      <c r="T98" s="394">
        <f>SUMIFS('База практик'!$BV$6:$BV$424,'База практик'!$G$6:$G$424,Расчеты!T$1)</f>
        <v>0</v>
      </c>
      <c r="U98" s="394">
        <f>SUMIFS('База практик'!$BV$6:$BV$424,'База практик'!$G$6:$G$424,Расчеты!U$1)</f>
        <v>0</v>
      </c>
      <c r="V98" s="394">
        <f>SUMIFS('База практик'!$BV$6:$BV$424,'База практик'!$G$6:$G$424,Расчеты!V$1)</f>
        <v>0</v>
      </c>
      <c r="W98" s="394">
        <f>SUMIFS('База практик'!$BV$6:$BV$424,'База практик'!$G$6:$G$424,Расчеты!W$1)</f>
        <v>0</v>
      </c>
      <c r="X98" s="394">
        <f>SUMIFS('База практик'!$BV$6:$BV$424,'База практик'!$G$6:$G$424,Расчеты!X$1)</f>
        <v>0</v>
      </c>
      <c r="Y98" s="394">
        <f>SUMIFS('База практик'!$BV$6:$BV$424,'База практик'!$G$6:$G$424,Расчеты!Y$1)</f>
        <v>0</v>
      </c>
      <c r="Z98" s="394">
        <f>SUMIFS('База практик'!$BV$6:$BV$424,'База практик'!$G$6:$G$424,Расчеты!Z$1)</f>
        <v>0</v>
      </c>
      <c r="AA98" s="394">
        <f>SUMIFS('База практик'!$BV$6:$BV$424,'База практик'!$G$6:$G$424,Расчеты!AA$1)</f>
        <v>0</v>
      </c>
      <c r="AB98" s="394">
        <f>SUMIFS('База практик'!$BV$6:$BV$424,'База практик'!$G$6:$G$424,Расчеты!AB$1)</f>
        <v>518</v>
      </c>
      <c r="AC98" s="394">
        <f>SUMIFS('База практик'!$BV$6:$BV$424,'База практик'!$G$6:$G$424,Расчеты!AC$1)</f>
        <v>1</v>
      </c>
      <c r="AD98" s="394">
        <f>SUMIFS('База практик'!$BV$6:$BV$424,'База практик'!$G$6:$G$424,Расчеты!AD$1)</f>
        <v>0</v>
      </c>
      <c r="AE98" s="394">
        <f>SUMIFS('База практик'!$BV$6:$BV$424,'База практик'!$G$6:$G$424,Расчеты!AE$1)</f>
        <v>0</v>
      </c>
      <c r="AF98" s="394">
        <f>SUMIFS('База практик'!$BV$6:$BV$424,'База практик'!$G$6:$G$424,Расчеты!AF$1)</f>
        <v>0</v>
      </c>
      <c r="AG98" s="394">
        <f>SUMIFS('База практик'!$BV$6:$BV$424,'База практик'!$G$6:$G$424,Расчеты!AG$1)</f>
        <v>0</v>
      </c>
      <c r="AH98" s="394">
        <f>SUMIFS('База практик'!$BV$6:$BV$424,'База практик'!$G$6:$G$424,Расчеты!AH$1)</f>
        <v>0</v>
      </c>
      <c r="AI98" s="394">
        <f>SUMIFS('База практик'!$BV$6:$BV$424,'База практик'!$G$6:$G$424,Расчеты!AI$1)</f>
        <v>0</v>
      </c>
      <c r="AJ98" s="394">
        <f>SUMIFS('База практик'!$BV$6:$BV$424,'База практик'!$G$6:$G$424,Расчеты!AJ$1)</f>
        <v>0</v>
      </c>
      <c r="AK98" s="394">
        <f>SUMIFS('База практик'!$BV$6:$BV$424,'База практик'!$G$6:$G$424,Расчеты!AK$1)</f>
        <v>0</v>
      </c>
      <c r="AL98" s="394">
        <f>SUMIFS('База практик'!$BV$6:$BV$424,'База практик'!$G$6:$G$424,Расчеты!AL$1)</f>
        <v>0</v>
      </c>
      <c r="AM98" s="394">
        <f>SUMIFS('База практик'!$BV$6:$BV$424,'База практик'!$G$6:$G$424,Расчеты!AM$1)</f>
        <v>0</v>
      </c>
      <c r="AN98" s="394">
        <f>SUMIFS('База практик'!$BV$6:$BV$424,'База практик'!$G$6:$G$424,Расчеты!AN$1)</f>
        <v>0</v>
      </c>
      <c r="AO98" s="394">
        <f>SUMIFS('База практик'!$BV$6:$BV$424,'База практик'!$G$6:$G$424,Расчеты!AO$1)</f>
        <v>0</v>
      </c>
      <c r="AP98" s="394">
        <f>SUMIFS('База практик'!$BV$6:$BV$424,'База практик'!$G$6:$G$424,Расчеты!AP$1)</f>
        <v>0</v>
      </c>
      <c r="AQ98" s="394">
        <f>SUMIFS('База практик'!$BV$6:$BV$424,'База практик'!$G$6:$G$424,Расчеты!AQ$1)</f>
        <v>0</v>
      </c>
      <c r="AR98" s="394">
        <f>SUMIFS('База практик'!$BV$6:$BV$424,'База практик'!$G$6:$G$424,Расчеты!AR$1)</f>
        <v>0</v>
      </c>
      <c r="AS98" s="394">
        <f>SUMIFS('База практик'!$BV$6:$BV$424,'База практик'!$G$6:$G$424,Расчеты!AS$1)</f>
        <v>0</v>
      </c>
      <c r="AT98" s="394">
        <f>SUMIFS('База практик'!$BV$6:$BV$424,'База практик'!$G$6:$G$424,Расчеты!AT$1)</f>
        <v>0</v>
      </c>
      <c r="AU98" s="394">
        <f>SUMIFS('База практик'!$BV$6:$BV$424,'База практик'!$G$6:$G$424,Расчеты!AU$1)</f>
        <v>0</v>
      </c>
      <c r="AV98" s="394">
        <f>SUMIFS('База практик'!$BV$6:$BV$424,'База практик'!$G$6:$G$424,Расчеты!AV$1)</f>
        <v>12</v>
      </c>
      <c r="AW98" s="394">
        <f>SUMIFS('База практик'!$BV$6:$BV$424,'База практик'!$G$6:$G$424,Расчеты!AW$1)</f>
        <v>0</v>
      </c>
      <c r="AX98" s="394">
        <f>SUMIFS('База практик'!$BV$6:$BV$424,'База практик'!$G$6:$G$424,Расчеты!AX$1)</f>
        <v>3</v>
      </c>
      <c r="AY98" s="394">
        <f>SUMIFS('База практик'!$BV$6:$BV$424,'База практик'!$G$6:$G$424,Расчеты!AY$1)</f>
        <v>0</v>
      </c>
      <c r="AZ98" s="394">
        <f>SUMIFS('База практик'!$BV$6:$BV$424,'База практик'!$G$6:$G$424,Расчеты!AZ$1)</f>
        <v>0</v>
      </c>
      <c r="BA98" s="394">
        <f>SUMIFS('База практик'!$BV$6:$BV$424,'База практик'!$G$6:$G$424,Расчеты!BA$1)</f>
        <v>0</v>
      </c>
      <c r="BB98" s="394">
        <f>SUMIFS('База практик'!$BV$6:$BV$424,'База практик'!$G$6:$G$424,Расчеты!BB$1)</f>
        <v>0</v>
      </c>
      <c r="BC98" s="394">
        <f>SUMIFS('База практик'!$BV$6:$BV$424,'База практик'!$G$6:$G$424,Расчеты!BC$1)</f>
        <v>0</v>
      </c>
      <c r="BD98" s="394">
        <f>SUMIFS('База практик'!$BV$6:$BV$424,'База практик'!$G$6:$G$424,Расчеты!BD$1)</f>
        <v>0</v>
      </c>
      <c r="BE98" s="394">
        <f>SUMIFS('База практик'!$BV$6:$BV$424,'База практик'!$G$6:$G$424,Расчеты!BE$1)</f>
        <v>0</v>
      </c>
      <c r="BF98" s="394">
        <f>SUMIFS('База практик'!$BV$6:$BV$424,'База практик'!$G$6:$G$424,Расчеты!BF$1)</f>
        <v>0</v>
      </c>
      <c r="BG98" s="394">
        <f>SUMIFS('База практик'!$BV$6:$BV$424,'База практик'!$G$6:$G$424,Расчеты!BG$1)</f>
        <v>0</v>
      </c>
      <c r="BH98" s="394">
        <f>SUMIFS('База практик'!$BV$6:$BV$424,'База практик'!$G$6:$G$424,Расчеты!BH$1)</f>
        <v>0</v>
      </c>
      <c r="BI98" s="394">
        <f>SUMIFS('База практик'!$BV$6:$BV$424,'База практик'!$G$6:$G$424,Расчеты!BI$1)</f>
        <v>6</v>
      </c>
      <c r="BJ98" s="394">
        <f>SUMIFS('База практик'!$BV$6:$BV$424,'База практик'!$G$6:$G$424,Расчеты!BJ$1)</f>
        <v>0</v>
      </c>
      <c r="BK98" s="394">
        <f>SUMIFS('База практик'!$BV$6:$BV$424,'База практик'!$G$6:$G$424,Расчеты!BK$1)</f>
        <v>0</v>
      </c>
      <c r="BL98" s="394">
        <f>SUMIFS('База практик'!$BV$6:$BV$424,'База практик'!$G$6:$G$424,Расчеты!BL$1)</f>
        <v>0</v>
      </c>
      <c r="BM98" s="394">
        <f>SUMIFS('База практик'!$BV$6:$BV$424,'База практик'!$G$6:$G$424,Расчеты!BM$1)</f>
        <v>0</v>
      </c>
      <c r="BN98" s="394">
        <f>SUMIFS('База практик'!$BV$6:$BV$424,'База практик'!$G$6:$G$424,Расчеты!BN$1)</f>
        <v>0</v>
      </c>
      <c r="BO98" s="394">
        <f>SUMIFS('База практик'!$BV$6:$BV$424,'База практик'!$G$6:$G$424,Расчеты!BO$1)</f>
        <v>0</v>
      </c>
      <c r="BP98" s="394">
        <f>SUMIFS('База практик'!$BV$6:$BV$424,'База практик'!$G$6:$G$424,Расчеты!BP$1)</f>
        <v>0</v>
      </c>
      <c r="BQ98" s="394">
        <f>SUMIFS('База практик'!$BV$6:$BV$424,'База практик'!$G$6:$G$424,Расчеты!BQ$1)</f>
        <v>0</v>
      </c>
      <c r="BR98" s="394">
        <f>SUMIFS('База практик'!$BV$6:$BV$424,'База практик'!$G$6:$G$424,Расчеты!BR$1)</f>
        <v>0</v>
      </c>
      <c r="BS98" s="394">
        <f>SUMIFS('База практик'!$BV$6:$BV$424,'База практик'!$G$6:$G$424,Расчеты!BS$1)</f>
        <v>0</v>
      </c>
      <c r="BT98" s="394">
        <f>SUMIFS('База практик'!$BV$6:$BV$424,'База практик'!$G$6:$G$424,Расчеты!BT$1)</f>
        <v>0</v>
      </c>
      <c r="BU98" s="394">
        <f>SUMIFS('База практик'!$BV$6:$BV$424,'База практик'!$G$6:$G$424,Расчеты!BU$1)</f>
        <v>0</v>
      </c>
      <c r="BV98" s="394">
        <f>SUMIFS('База практик'!$BV$6:$BV$424,'База практик'!$G$6:$G$424,Расчеты!BV$1)</f>
        <v>1</v>
      </c>
      <c r="BW98" s="394">
        <f>SUMIFS('База практик'!$BV$6:$BV$424,'База практик'!$G$6:$G$424,Расчеты!BW$1)</f>
        <v>0</v>
      </c>
      <c r="BX98" s="394">
        <f>SUMIFS('База практик'!$BV$6:$BV$424,'База практик'!$G$6:$G$424,Расчеты!BX$1)</f>
        <v>17</v>
      </c>
      <c r="BY98" s="394">
        <f>SUMIFS('База практик'!$BV$6:$BV$424,'База практик'!$G$6:$G$424,Расчеты!BY$1)</f>
        <v>1</v>
      </c>
      <c r="BZ98" s="394">
        <f>SUMIFS('База практик'!$BV$6:$BV$424,'База практик'!$G$6:$G$424,Расчеты!BZ$1)</f>
        <v>0</v>
      </c>
      <c r="CA98" s="394">
        <f>SUMIFS('База практик'!$BV$6:$BV$424,'База практик'!$G$6:$G$424,Расчеты!CA$1)</f>
        <v>0</v>
      </c>
      <c r="CB98" s="394">
        <f>SUMIFS('База практик'!$BV$6:$BV$424,'База практик'!$G$6:$G$424,Расчеты!CB$1)</f>
        <v>0</v>
      </c>
      <c r="CC98" s="394">
        <f>SUMIFS('База практик'!$BV$6:$BV$424,'База практик'!$G$6:$G$424,Расчеты!CC$1)</f>
        <v>0</v>
      </c>
      <c r="CD98" s="394">
        <f>SUMIFS('База практик'!$BV$6:$BV$424,'База практик'!$G$6:$G$424,Расчеты!CD$1)</f>
        <v>0</v>
      </c>
      <c r="CE98" s="394">
        <f>SUMIFS('База практик'!$BV$6:$BV$424,'База практик'!$G$6:$G$424,Расчеты!CE$1)</f>
        <v>0</v>
      </c>
      <c r="CF98" s="394">
        <f>SUMIFS('База практик'!$BV$6:$BV$424,'База практик'!$G$6:$G$424,Расчеты!CF$1)</f>
        <v>0</v>
      </c>
      <c r="CG98" s="394">
        <f>SUMIFS('База практик'!$BV$6:$BV$424,'База практик'!$G$6:$G$424,Расчеты!CG$1)</f>
        <v>0</v>
      </c>
      <c r="CH98" s="394">
        <f>SUMIFS('База практик'!$BV$6:$BV$424,'База практик'!$G$6:$G$424,Расчеты!CH$1)</f>
        <v>0</v>
      </c>
      <c r="CI98" s="394">
        <f>SUMIFS('База практик'!$BV$6:$BV$424,'База практик'!$G$6:$G$424,Расчеты!CI$1)</f>
        <v>13</v>
      </c>
      <c r="CJ98" s="394">
        <f>SUMIFS('База практик'!$BV$6:$BV$424,'База практик'!$G$6:$G$424,Расчеты!CJ$1)</f>
        <v>0</v>
      </c>
      <c r="CK98" s="394">
        <f>SUMIFS('База практик'!$BV$6:$BV$424,'База практик'!$G$6:$G$424,Расчеты!CK$1)</f>
        <v>0</v>
      </c>
      <c r="CL98" s="394">
        <f>SUMIFS('База практик'!$BV$6:$BV$424,'База практик'!$G$6:$G$424,Расчеты!CL$1)</f>
        <v>0</v>
      </c>
      <c r="CM98" s="394">
        <f>SUMIFS('База практик'!$BV$6:$BV$424,'База практик'!$G$6:$G$424,Расчеты!CM$1)</f>
        <v>0</v>
      </c>
      <c r="CN98" s="394">
        <f>SUMIFS('База практик'!$BV$6:$BV$424,'База практик'!$G$6:$G$424,Расчеты!CN$1)</f>
        <v>1</v>
      </c>
      <c r="CO98" s="394">
        <f>SUMIFS('База практик'!$BV$6:$BV$424,'База практик'!$G$6:$G$424,Расчеты!CO$1)</f>
        <v>0</v>
      </c>
      <c r="CP98" s="394">
        <f>SUMIFS('База практик'!$BV$6:$BV$424,'База практик'!$G$6:$G$424,Расчеты!CP$1)</f>
        <v>0</v>
      </c>
      <c r="CQ98" s="394">
        <f>SUMIFS('База практик'!$BV$6:$BV$424,'База практик'!$G$6:$G$424,Расчеты!CQ$1)</f>
        <v>2</v>
      </c>
      <c r="CR98" s="394">
        <f>SUMIFS('База практик'!$BV$6:$BV$424,'База практик'!$G$6:$G$424,Расчеты!CR$1)</f>
        <v>0</v>
      </c>
      <c r="CS98" s="394">
        <f>SUMIFS('База практик'!$BV$6:$BV$424,'База практик'!$G$6:$G$424,Расчеты!CS$1)</f>
        <v>1</v>
      </c>
      <c r="CT98" s="394">
        <f>SUMIFS('База практик'!$BV$6:$BV$424,'База практик'!$G$6:$G$424,Расчеты!CT$1)</f>
        <v>1</v>
      </c>
      <c r="CU98" s="394">
        <f>SUMIFS('База практик'!$BV$6:$BV$424,'База практик'!$G$6:$G$424,Расчеты!CU$1)</f>
        <v>0</v>
      </c>
      <c r="CV98" s="394">
        <f>SUMIFS('База практик'!$BV$6:$BV$424,'База практик'!$G$6:$G$424,Расчеты!CV$1)</f>
        <v>0</v>
      </c>
      <c r="CW98" s="394">
        <f>SUMIFS('База практик'!$BV$6:$BV$424,'База практик'!$G$6:$G$424,Расчеты!CW$1)</f>
        <v>2</v>
      </c>
      <c r="CX98" s="394">
        <f>SUMIFS('База практик'!$BV$6:$BV$424,'База практик'!$G$6:$G$424,Расчеты!CX$1)</f>
        <v>16</v>
      </c>
      <c r="CY98" s="394">
        <f>SUMIFS('База практик'!$BV$6:$BV$424,'База практик'!$G$6:$G$424,Расчеты!CY$1)</f>
        <v>0</v>
      </c>
    </row>
    <row r="99" spans="1:103" ht="15" x14ac:dyDescent="0.15">
      <c r="A99" s="21"/>
      <c r="B99" s="21"/>
      <c r="C99" s="1239"/>
      <c r="D99" s="1226"/>
      <c r="E99" s="1229" t="s">
        <v>8441</v>
      </c>
      <c r="F99" s="1229">
        <v>77</v>
      </c>
      <c r="G99" s="1234" t="s">
        <v>8612</v>
      </c>
      <c r="H99" s="1251"/>
      <c r="I99" s="1235" t="s">
        <v>215</v>
      </c>
      <c r="J99" s="1236"/>
      <c r="K99" s="1229"/>
      <c r="L99" s="1229"/>
      <c r="M99" s="1229" t="s">
        <v>457</v>
      </c>
      <c r="N99" s="1229">
        <v>3.7260067745577719E-2</v>
      </c>
      <c r="O99" s="1229">
        <v>2.9747070364282306E-2</v>
      </c>
      <c r="P99" s="1241">
        <v>4.3954031408818279E-3</v>
      </c>
      <c r="Q99" s="394"/>
      <c r="R99" s="1135">
        <f>R98/R112</f>
        <v>2.0436903208078588E-2</v>
      </c>
      <c r="S99" s="1135">
        <f t="shared" ref="S99:CD99" si="52">S98/S112</f>
        <v>0</v>
      </c>
      <c r="T99" s="1135">
        <f t="shared" si="52"/>
        <v>0</v>
      </c>
      <c r="U99" s="1135">
        <f t="shared" si="52"/>
        <v>0</v>
      </c>
      <c r="V99" s="1135">
        <f t="shared" si="52"/>
        <v>0</v>
      </c>
      <c r="W99" s="1135">
        <f t="shared" si="52"/>
        <v>0</v>
      </c>
      <c r="X99" s="1135">
        <f t="shared" si="52"/>
        <v>0</v>
      </c>
      <c r="Y99" s="1135">
        <f t="shared" si="52"/>
        <v>0</v>
      </c>
      <c r="Z99" s="1135">
        <f t="shared" si="52"/>
        <v>0</v>
      </c>
      <c r="AA99" s="1135">
        <f t="shared" si="52"/>
        <v>0</v>
      </c>
      <c r="AB99" s="1135">
        <f t="shared" si="52"/>
        <v>0.49146110056925996</v>
      </c>
      <c r="AC99" s="1135">
        <f t="shared" si="52"/>
        <v>2.4875621890547263E-3</v>
      </c>
      <c r="AD99" s="1135">
        <f t="shared" si="52"/>
        <v>0</v>
      </c>
      <c r="AE99" s="1135">
        <f t="shared" si="52"/>
        <v>0</v>
      </c>
      <c r="AF99" s="1135">
        <f t="shared" si="52"/>
        <v>0</v>
      </c>
      <c r="AG99" s="1135" t="e">
        <f t="shared" si="52"/>
        <v>#DIV/0!</v>
      </c>
      <c r="AH99" s="1135" t="e">
        <f t="shared" si="52"/>
        <v>#DIV/0!</v>
      </c>
      <c r="AI99" s="1135">
        <f t="shared" si="52"/>
        <v>0</v>
      </c>
      <c r="AJ99" s="1135">
        <f t="shared" si="52"/>
        <v>0</v>
      </c>
      <c r="AK99" s="1135" t="e">
        <f t="shared" si="52"/>
        <v>#DIV/0!</v>
      </c>
      <c r="AL99" s="1135">
        <f t="shared" si="52"/>
        <v>0</v>
      </c>
      <c r="AM99" s="1135" t="e">
        <f t="shared" si="52"/>
        <v>#DIV/0!</v>
      </c>
      <c r="AN99" s="1135">
        <f t="shared" si="52"/>
        <v>0</v>
      </c>
      <c r="AO99" s="1135">
        <f t="shared" si="52"/>
        <v>0</v>
      </c>
      <c r="AP99" s="1135">
        <f t="shared" si="52"/>
        <v>0</v>
      </c>
      <c r="AQ99" s="1135" t="e">
        <f t="shared" si="52"/>
        <v>#DIV/0!</v>
      </c>
      <c r="AR99" s="1135" t="e">
        <f t="shared" si="52"/>
        <v>#DIV/0!</v>
      </c>
      <c r="AS99" s="1135">
        <f t="shared" si="52"/>
        <v>0</v>
      </c>
      <c r="AT99" s="1135">
        <f t="shared" si="52"/>
        <v>0</v>
      </c>
      <c r="AU99" s="1135">
        <f t="shared" si="52"/>
        <v>0</v>
      </c>
      <c r="AV99" s="1135">
        <f t="shared" si="52"/>
        <v>2.2388059701492536E-2</v>
      </c>
      <c r="AW99" s="1135">
        <f t="shared" si="52"/>
        <v>0</v>
      </c>
      <c r="AX99" s="1135">
        <f t="shared" si="52"/>
        <v>4.6728971962616819E-3</v>
      </c>
      <c r="AY99" s="1135">
        <f t="shared" si="52"/>
        <v>0</v>
      </c>
      <c r="AZ99" s="1135">
        <f t="shared" si="52"/>
        <v>0</v>
      </c>
      <c r="BA99" s="1135">
        <f t="shared" si="52"/>
        <v>0</v>
      </c>
      <c r="BB99" s="1135">
        <f t="shared" si="52"/>
        <v>0</v>
      </c>
      <c r="BC99" s="1135">
        <f t="shared" si="52"/>
        <v>0</v>
      </c>
      <c r="BD99" s="1135">
        <f t="shared" si="52"/>
        <v>0</v>
      </c>
      <c r="BE99" s="1135">
        <f t="shared" si="52"/>
        <v>0</v>
      </c>
      <c r="BF99" s="1135">
        <f t="shared" si="52"/>
        <v>0</v>
      </c>
      <c r="BG99" s="1135">
        <f t="shared" si="52"/>
        <v>0</v>
      </c>
      <c r="BH99" s="1135" t="e">
        <f t="shared" si="52"/>
        <v>#DIV/0!</v>
      </c>
      <c r="BI99" s="1135">
        <f t="shared" si="52"/>
        <v>9.6774193548387101E-3</v>
      </c>
      <c r="BJ99" s="1135" t="e">
        <f t="shared" si="52"/>
        <v>#DIV/0!</v>
      </c>
      <c r="BK99" s="1135">
        <f t="shared" si="52"/>
        <v>0</v>
      </c>
      <c r="BL99" s="1135">
        <f t="shared" si="52"/>
        <v>0</v>
      </c>
      <c r="BM99" s="1135">
        <f t="shared" si="52"/>
        <v>0</v>
      </c>
      <c r="BN99" s="1135">
        <f t="shared" si="52"/>
        <v>0</v>
      </c>
      <c r="BO99" s="1135">
        <f t="shared" si="52"/>
        <v>0</v>
      </c>
      <c r="BP99" s="1135">
        <f t="shared" si="52"/>
        <v>0</v>
      </c>
      <c r="BQ99" s="1135">
        <f t="shared" si="52"/>
        <v>0</v>
      </c>
      <c r="BR99" s="1135">
        <f t="shared" si="52"/>
        <v>0</v>
      </c>
      <c r="BS99" s="1135">
        <f t="shared" si="52"/>
        <v>0</v>
      </c>
      <c r="BT99" s="1135">
        <f t="shared" si="52"/>
        <v>0</v>
      </c>
      <c r="BU99" s="1135">
        <f t="shared" si="52"/>
        <v>0</v>
      </c>
      <c r="BV99" s="1135">
        <f t="shared" si="52"/>
        <v>4.9504950495049506E-3</v>
      </c>
      <c r="BW99" s="1135">
        <f t="shared" si="52"/>
        <v>0</v>
      </c>
      <c r="BX99" s="1135">
        <f t="shared" si="52"/>
        <v>3.2504780114722756E-2</v>
      </c>
      <c r="BY99" s="1135">
        <f t="shared" si="52"/>
        <v>3.125E-2</v>
      </c>
      <c r="BZ99" s="1135">
        <f t="shared" si="52"/>
        <v>0</v>
      </c>
      <c r="CA99" s="1135">
        <f t="shared" si="52"/>
        <v>0</v>
      </c>
      <c r="CB99" s="1135">
        <f t="shared" si="52"/>
        <v>0</v>
      </c>
      <c r="CC99" s="1135">
        <f t="shared" si="52"/>
        <v>0</v>
      </c>
      <c r="CD99" s="1135">
        <f t="shared" si="52"/>
        <v>0</v>
      </c>
      <c r="CE99" s="1135" t="e">
        <f t="shared" ref="CE99:CY99" si="53">CE98/CE112</f>
        <v>#DIV/0!</v>
      </c>
      <c r="CF99" s="1135">
        <f t="shared" si="53"/>
        <v>0</v>
      </c>
      <c r="CG99" s="1135">
        <f t="shared" si="53"/>
        <v>0</v>
      </c>
      <c r="CH99" s="1135">
        <f t="shared" si="53"/>
        <v>0</v>
      </c>
      <c r="CI99" s="1135">
        <f t="shared" si="53"/>
        <v>2.8126352228472523E-3</v>
      </c>
      <c r="CJ99" s="1135">
        <f t="shared" si="53"/>
        <v>0</v>
      </c>
      <c r="CK99" s="1135">
        <f t="shared" si="53"/>
        <v>0</v>
      </c>
      <c r="CL99" s="1135">
        <f t="shared" si="53"/>
        <v>0</v>
      </c>
      <c r="CM99" s="1135">
        <f t="shared" si="53"/>
        <v>0</v>
      </c>
      <c r="CN99" s="1135">
        <f t="shared" si="53"/>
        <v>2.1739130434782608E-2</v>
      </c>
      <c r="CO99" s="1135">
        <f t="shared" si="53"/>
        <v>0</v>
      </c>
      <c r="CP99" s="1135">
        <f t="shared" si="53"/>
        <v>0</v>
      </c>
      <c r="CQ99" s="1135">
        <f t="shared" si="53"/>
        <v>4.9627791563275434E-3</v>
      </c>
      <c r="CR99" s="1135" t="e">
        <f t="shared" si="53"/>
        <v>#DIV/0!</v>
      </c>
      <c r="CS99" s="1135">
        <f t="shared" si="53"/>
        <v>4.9019607843137254E-3</v>
      </c>
      <c r="CT99" s="1135">
        <f t="shared" si="53"/>
        <v>2.0833333333333333E-3</v>
      </c>
      <c r="CU99" s="1135">
        <f t="shared" si="53"/>
        <v>0</v>
      </c>
      <c r="CV99" s="1135">
        <f t="shared" si="53"/>
        <v>0</v>
      </c>
      <c r="CW99" s="1135">
        <f t="shared" si="53"/>
        <v>9.0909090909090912E-2</v>
      </c>
      <c r="CX99" s="1135">
        <f t="shared" si="53"/>
        <v>5.9479553903345722E-2</v>
      </c>
      <c r="CY99" s="1135">
        <f t="shared" si="53"/>
        <v>0</v>
      </c>
    </row>
    <row r="100" spans="1:103" ht="15" x14ac:dyDescent="0.15">
      <c r="A100" s="21"/>
      <c r="B100" s="21"/>
      <c r="C100" s="1239"/>
      <c r="D100" s="1226"/>
      <c r="E100" s="1229" t="s">
        <v>8441</v>
      </c>
      <c r="F100" s="1229">
        <v>78</v>
      </c>
      <c r="G100" s="1234" t="s">
        <v>8613</v>
      </c>
      <c r="H100" s="1251" t="s">
        <v>8614</v>
      </c>
      <c r="I100" s="1235" t="s">
        <v>8570</v>
      </c>
      <c r="J100" s="1236"/>
      <c r="K100" s="1229"/>
      <c r="L100" s="1229"/>
      <c r="M100" s="1229"/>
      <c r="N100" s="1229">
        <v>213</v>
      </c>
      <c r="O100" s="1229">
        <v>359</v>
      </c>
      <c r="P100" s="1238">
        <v>198</v>
      </c>
      <c r="Q100" s="394">
        <v>182</v>
      </c>
      <c r="R100" s="394">
        <f t="shared" si="25"/>
        <v>230</v>
      </c>
      <c r="S100" s="394">
        <f>SUMIFS('База практик'!$BW$6:$BW$424,'База практик'!$G$6:$G$424,Расчеты!S$1)</f>
        <v>0</v>
      </c>
      <c r="T100" s="394">
        <f>SUMIFS('База практик'!$BW$6:$BW$424,'База практик'!$G$6:$G$424,Расчеты!T$1)</f>
        <v>0</v>
      </c>
      <c r="U100" s="394">
        <f>SUMIFS('База практик'!$BW$6:$BW$424,'База практик'!$G$6:$G$424,Расчеты!U$1)</f>
        <v>0</v>
      </c>
      <c r="V100" s="394">
        <f>SUMIFS('База практик'!$BW$6:$BW$424,'База практик'!$G$6:$G$424,Расчеты!V$1)</f>
        <v>0</v>
      </c>
      <c r="W100" s="394">
        <f>SUMIFS('База практик'!$BW$6:$BW$424,'База практик'!$G$6:$G$424,Расчеты!W$1)</f>
        <v>0</v>
      </c>
      <c r="X100" s="394">
        <f>SUMIFS('База практик'!$BW$6:$BW$424,'База практик'!$G$6:$G$424,Расчеты!X$1)</f>
        <v>0</v>
      </c>
      <c r="Y100" s="394">
        <f>SUMIFS('База практик'!$BW$6:$BW$424,'База практик'!$G$6:$G$424,Расчеты!Y$1)</f>
        <v>3</v>
      </c>
      <c r="Z100" s="394">
        <f>SUMIFS('База практик'!$BW$6:$BW$424,'База практик'!$G$6:$G$424,Расчеты!Z$1)</f>
        <v>0</v>
      </c>
      <c r="AA100" s="394">
        <f>SUMIFS('База практик'!$BW$6:$BW$424,'База практик'!$G$6:$G$424,Расчеты!AA$1)</f>
        <v>0</v>
      </c>
      <c r="AB100" s="394">
        <f>SUMIFS('База практик'!$BW$6:$BW$424,'База практик'!$G$6:$G$424,Расчеты!AB$1)</f>
        <v>0</v>
      </c>
      <c r="AC100" s="394">
        <f>SUMIFS('База практик'!$BW$6:$BW$424,'База практик'!$G$6:$G$424,Расчеты!AC$1)</f>
        <v>0</v>
      </c>
      <c r="AD100" s="394">
        <f>SUMIFS('База практик'!$BW$6:$BW$424,'База практик'!$G$6:$G$424,Расчеты!AD$1)</f>
        <v>2</v>
      </c>
      <c r="AE100" s="394">
        <f>SUMIFS('База практик'!$BW$6:$BW$424,'База практик'!$G$6:$G$424,Расчеты!AE$1)</f>
        <v>35</v>
      </c>
      <c r="AF100" s="394">
        <f>SUMIFS('База практик'!$BW$6:$BW$424,'База практик'!$G$6:$G$424,Расчеты!AF$1)</f>
        <v>0</v>
      </c>
      <c r="AG100" s="394">
        <f>SUMIFS('База практик'!$BW$6:$BW$424,'База практик'!$G$6:$G$424,Расчеты!AG$1)</f>
        <v>0</v>
      </c>
      <c r="AH100" s="394">
        <f>SUMIFS('База практик'!$BW$6:$BW$424,'База практик'!$G$6:$G$424,Расчеты!AH$1)</f>
        <v>0</v>
      </c>
      <c r="AI100" s="394">
        <f>SUMIFS('База практик'!$BW$6:$BW$424,'База практик'!$G$6:$G$424,Расчеты!AI$1)</f>
        <v>0</v>
      </c>
      <c r="AJ100" s="394">
        <f>SUMIFS('База практик'!$BW$6:$BW$424,'База практик'!$G$6:$G$424,Расчеты!AJ$1)</f>
        <v>0</v>
      </c>
      <c r="AK100" s="394">
        <f>SUMIFS('База практик'!$BW$6:$BW$424,'База практик'!$G$6:$G$424,Расчеты!AK$1)</f>
        <v>0</v>
      </c>
      <c r="AL100" s="394">
        <f>SUMIFS('База практик'!$BW$6:$BW$424,'База практик'!$G$6:$G$424,Расчеты!AL$1)</f>
        <v>0</v>
      </c>
      <c r="AM100" s="394">
        <f>SUMIFS('База практик'!$BW$6:$BW$424,'База практик'!$G$6:$G$424,Расчеты!AM$1)</f>
        <v>0</v>
      </c>
      <c r="AN100" s="394">
        <f>SUMIFS('База практик'!$BW$6:$BW$424,'База практик'!$G$6:$G$424,Расчеты!AN$1)</f>
        <v>0</v>
      </c>
      <c r="AO100" s="394">
        <f>SUMIFS('База практик'!$BW$6:$BW$424,'База практик'!$G$6:$G$424,Расчеты!AO$1)</f>
        <v>0</v>
      </c>
      <c r="AP100" s="394">
        <f>SUMIFS('База практик'!$BW$6:$BW$424,'База практик'!$G$6:$G$424,Расчеты!AP$1)</f>
        <v>1</v>
      </c>
      <c r="AQ100" s="394">
        <f>SUMIFS('База практик'!$BW$6:$BW$424,'База практик'!$G$6:$G$424,Расчеты!AQ$1)</f>
        <v>0</v>
      </c>
      <c r="AR100" s="394">
        <f>SUMIFS('База практик'!$BW$6:$BW$424,'База практик'!$G$6:$G$424,Расчеты!AR$1)</f>
        <v>0</v>
      </c>
      <c r="AS100" s="394">
        <f>SUMIFS('База практик'!$BW$6:$BW$424,'База практик'!$G$6:$G$424,Расчеты!AS$1)</f>
        <v>31</v>
      </c>
      <c r="AT100" s="394">
        <f>SUMIFS('База практик'!$BW$6:$BW$424,'База практик'!$G$6:$G$424,Расчеты!AT$1)</f>
        <v>0</v>
      </c>
      <c r="AU100" s="394">
        <f>SUMIFS('База практик'!$BW$6:$BW$424,'База практик'!$G$6:$G$424,Расчеты!AU$1)</f>
        <v>0</v>
      </c>
      <c r="AV100" s="394">
        <f>SUMIFS('База практик'!$BW$6:$BW$424,'База практик'!$G$6:$G$424,Расчеты!AV$1)</f>
        <v>13</v>
      </c>
      <c r="AW100" s="394">
        <f>SUMIFS('База практик'!$BW$6:$BW$424,'База практик'!$G$6:$G$424,Расчеты!AW$1)</f>
        <v>0</v>
      </c>
      <c r="AX100" s="394">
        <f>SUMIFS('База практик'!$BW$6:$BW$424,'База практик'!$G$6:$G$424,Расчеты!AX$1)</f>
        <v>5</v>
      </c>
      <c r="AY100" s="394">
        <f>SUMIFS('База практик'!$BW$6:$BW$424,'База практик'!$G$6:$G$424,Расчеты!AY$1)</f>
        <v>0</v>
      </c>
      <c r="AZ100" s="394">
        <f>SUMIFS('База практик'!$BW$6:$BW$424,'База практик'!$G$6:$G$424,Расчеты!AZ$1)</f>
        <v>0</v>
      </c>
      <c r="BA100" s="394">
        <f>SUMIFS('База практик'!$BW$6:$BW$424,'База практик'!$G$6:$G$424,Расчеты!BA$1)</f>
        <v>0</v>
      </c>
      <c r="BB100" s="394">
        <f>SUMIFS('База практик'!$BW$6:$BW$424,'База практик'!$G$6:$G$424,Расчеты!BB$1)</f>
        <v>0</v>
      </c>
      <c r="BC100" s="394">
        <f>SUMIFS('База практик'!$BW$6:$BW$424,'База практик'!$G$6:$G$424,Расчеты!BC$1)</f>
        <v>0</v>
      </c>
      <c r="BD100" s="394">
        <f>SUMIFS('База практик'!$BW$6:$BW$424,'База практик'!$G$6:$G$424,Расчеты!BD$1)</f>
        <v>0</v>
      </c>
      <c r="BE100" s="394">
        <f>SUMIFS('База практик'!$BW$6:$BW$424,'База практик'!$G$6:$G$424,Расчеты!BE$1)</f>
        <v>0</v>
      </c>
      <c r="BF100" s="394">
        <f>SUMIFS('База практик'!$BW$6:$BW$424,'База практик'!$G$6:$G$424,Расчеты!BF$1)</f>
        <v>0</v>
      </c>
      <c r="BG100" s="394">
        <f>SUMIFS('База практик'!$BW$6:$BW$424,'База практик'!$G$6:$G$424,Расчеты!BG$1)</f>
        <v>0</v>
      </c>
      <c r="BH100" s="394">
        <f>SUMIFS('База практик'!$BW$6:$BW$424,'База практик'!$G$6:$G$424,Расчеты!BH$1)</f>
        <v>0</v>
      </c>
      <c r="BI100" s="394">
        <f>SUMIFS('База практик'!$BW$6:$BW$424,'База практик'!$G$6:$G$424,Расчеты!BI$1)</f>
        <v>0</v>
      </c>
      <c r="BJ100" s="394">
        <f>SUMIFS('База практик'!$BW$6:$BW$424,'База практик'!$G$6:$G$424,Расчеты!BJ$1)</f>
        <v>0</v>
      </c>
      <c r="BK100" s="394">
        <f>SUMIFS('База практик'!$BW$6:$BW$424,'База практик'!$G$6:$G$424,Расчеты!BK$1)</f>
        <v>0</v>
      </c>
      <c r="BL100" s="394">
        <f>SUMIFS('База практик'!$BW$6:$BW$424,'База практик'!$G$6:$G$424,Расчеты!BL$1)</f>
        <v>0</v>
      </c>
      <c r="BM100" s="394">
        <f>SUMIFS('База практик'!$BW$6:$BW$424,'База практик'!$G$6:$G$424,Расчеты!BM$1)</f>
        <v>0</v>
      </c>
      <c r="BN100" s="394">
        <f>SUMIFS('База практик'!$BW$6:$BW$424,'База практик'!$G$6:$G$424,Расчеты!BN$1)</f>
        <v>2</v>
      </c>
      <c r="BO100" s="394">
        <f>SUMIFS('База практик'!$BW$6:$BW$424,'База практик'!$G$6:$G$424,Расчеты!BO$1)</f>
        <v>0</v>
      </c>
      <c r="BP100" s="394">
        <f>SUMIFS('База практик'!$BW$6:$BW$424,'База практик'!$G$6:$G$424,Расчеты!BP$1)</f>
        <v>0</v>
      </c>
      <c r="BQ100" s="394">
        <f>SUMIFS('База практик'!$BW$6:$BW$424,'База практик'!$G$6:$G$424,Расчеты!BQ$1)</f>
        <v>0</v>
      </c>
      <c r="BR100" s="394">
        <f>SUMIFS('База практик'!$BW$6:$BW$424,'База практик'!$G$6:$G$424,Расчеты!BR$1)</f>
        <v>18</v>
      </c>
      <c r="BS100" s="394">
        <f>SUMIFS('База практик'!$BW$6:$BW$424,'База практик'!$G$6:$G$424,Расчеты!BS$1)</f>
        <v>0</v>
      </c>
      <c r="BT100" s="394">
        <f>SUMIFS('База практик'!$BW$6:$BW$424,'База практик'!$G$6:$G$424,Расчеты!BT$1)</f>
        <v>0</v>
      </c>
      <c r="BU100" s="394">
        <f>SUMIFS('База практик'!$BW$6:$BW$424,'База практик'!$G$6:$G$424,Расчеты!BU$1)</f>
        <v>0</v>
      </c>
      <c r="BV100" s="394">
        <f>SUMIFS('База практик'!$BW$6:$BW$424,'База практик'!$G$6:$G$424,Расчеты!BV$1)</f>
        <v>0</v>
      </c>
      <c r="BW100" s="394">
        <f>SUMIFS('База практик'!$BW$6:$BW$424,'База практик'!$G$6:$G$424,Расчеты!BW$1)</f>
        <v>0</v>
      </c>
      <c r="BX100" s="394">
        <f>SUMIFS('База практик'!$BW$6:$BW$424,'База практик'!$G$6:$G$424,Расчеты!BX$1)</f>
        <v>3</v>
      </c>
      <c r="BY100" s="394">
        <f>SUMIFS('База практик'!$BW$6:$BW$424,'База практик'!$G$6:$G$424,Расчеты!BY$1)</f>
        <v>0</v>
      </c>
      <c r="BZ100" s="394">
        <f>SUMIFS('База практик'!$BW$6:$BW$424,'База практик'!$G$6:$G$424,Расчеты!BZ$1)</f>
        <v>0</v>
      </c>
      <c r="CA100" s="394">
        <f>SUMIFS('База практик'!$BW$6:$BW$424,'База практик'!$G$6:$G$424,Расчеты!CA$1)</f>
        <v>0</v>
      </c>
      <c r="CB100" s="394">
        <f>SUMIFS('База практик'!$BW$6:$BW$424,'База практик'!$G$6:$G$424,Расчеты!CB$1)</f>
        <v>0</v>
      </c>
      <c r="CC100" s="394">
        <f>SUMIFS('База практик'!$BW$6:$BW$424,'База практик'!$G$6:$G$424,Расчеты!CC$1)</f>
        <v>0</v>
      </c>
      <c r="CD100" s="394">
        <f>SUMIFS('База практик'!$BW$6:$BW$424,'База практик'!$G$6:$G$424,Расчеты!CD$1)</f>
        <v>0</v>
      </c>
      <c r="CE100" s="394">
        <f>SUMIFS('База практик'!$BW$6:$BW$424,'База практик'!$G$6:$G$424,Расчеты!CE$1)</f>
        <v>0</v>
      </c>
      <c r="CF100" s="394">
        <f>SUMIFS('База практик'!$BW$6:$BW$424,'База практик'!$G$6:$G$424,Расчеты!CF$1)</f>
        <v>0</v>
      </c>
      <c r="CG100" s="394">
        <f>SUMIFS('База практик'!$BW$6:$BW$424,'База практик'!$G$6:$G$424,Расчеты!CG$1)</f>
        <v>0</v>
      </c>
      <c r="CH100" s="394">
        <f>SUMIFS('База практик'!$BW$6:$BW$424,'База практик'!$G$6:$G$424,Расчеты!CH$1)</f>
        <v>0</v>
      </c>
      <c r="CI100" s="394">
        <f>SUMIFS('База практик'!$BW$6:$BW$424,'База практик'!$G$6:$G$424,Расчеты!CI$1)</f>
        <v>0</v>
      </c>
      <c r="CJ100" s="394">
        <f>SUMIFS('База практик'!$BW$6:$BW$424,'База практик'!$G$6:$G$424,Расчеты!CJ$1)</f>
        <v>0</v>
      </c>
      <c r="CK100" s="394">
        <f>SUMIFS('База практик'!$BW$6:$BW$424,'База практик'!$G$6:$G$424,Расчеты!CK$1)</f>
        <v>0</v>
      </c>
      <c r="CL100" s="394">
        <f>SUMIFS('База практик'!$BW$6:$BW$424,'База практик'!$G$6:$G$424,Расчеты!CL$1)</f>
        <v>47</v>
      </c>
      <c r="CM100" s="394">
        <f>SUMIFS('База практик'!$BW$6:$BW$424,'База практик'!$G$6:$G$424,Расчеты!CM$1)</f>
        <v>0</v>
      </c>
      <c r="CN100" s="394">
        <f>SUMIFS('База практик'!$BW$6:$BW$424,'База практик'!$G$6:$G$424,Расчеты!CN$1)</f>
        <v>1</v>
      </c>
      <c r="CO100" s="394">
        <f>SUMIFS('База практик'!$BW$6:$BW$424,'База практик'!$G$6:$G$424,Расчеты!CO$1)</f>
        <v>1</v>
      </c>
      <c r="CP100" s="394">
        <f>SUMIFS('База практик'!$BW$6:$BW$424,'База практик'!$G$6:$G$424,Расчеты!CP$1)</f>
        <v>16</v>
      </c>
      <c r="CQ100" s="394">
        <f>SUMIFS('База практик'!$BW$6:$BW$424,'База практик'!$G$6:$G$424,Расчеты!CQ$1)</f>
        <v>0</v>
      </c>
      <c r="CR100" s="394">
        <f>SUMIFS('База практик'!$BW$6:$BW$424,'База практик'!$G$6:$G$424,Расчеты!CR$1)</f>
        <v>0</v>
      </c>
      <c r="CS100" s="394">
        <f>SUMIFS('База практик'!$BW$6:$BW$424,'База практик'!$G$6:$G$424,Расчеты!CS$1)</f>
        <v>0</v>
      </c>
      <c r="CT100" s="394">
        <f>SUMIFS('База практик'!$BW$6:$BW$424,'База практик'!$G$6:$G$424,Расчеты!CT$1)</f>
        <v>52</v>
      </c>
      <c r="CU100" s="394">
        <f>SUMIFS('База практик'!$BW$6:$BW$424,'База практик'!$G$6:$G$424,Расчеты!CU$1)</f>
        <v>0</v>
      </c>
      <c r="CV100" s="394">
        <f>SUMIFS('База практик'!$BW$6:$BW$424,'База практик'!$G$6:$G$424,Расчеты!CV$1)</f>
        <v>0</v>
      </c>
      <c r="CW100" s="394">
        <f>SUMIFS('База практик'!$BW$6:$BW$424,'База практик'!$G$6:$G$424,Расчеты!CW$1)</f>
        <v>0</v>
      </c>
      <c r="CX100" s="394">
        <f>SUMIFS('База практик'!$BW$6:$BW$424,'База практик'!$G$6:$G$424,Расчеты!CX$1)</f>
        <v>0</v>
      </c>
      <c r="CY100" s="394">
        <f>SUMIFS('База практик'!$BW$6:$BW$424,'База практик'!$G$6:$G$424,Расчеты!CY$1)</f>
        <v>0</v>
      </c>
    </row>
    <row r="101" spans="1:103" ht="15" x14ac:dyDescent="0.15">
      <c r="A101" s="21"/>
      <c r="B101" s="21"/>
      <c r="C101" s="1239"/>
      <c r="D101" s="1226"/>
      <c r="E101" s="1229" t="s">
        <v>8441</v>
      </c>
      <c r="F101" s="1229">
        <v>79</v>
      </c>
      <c r="G101" s="1234" t="s">
        <v>8615</v>
      </c>
      <c r="H101" s="1251"/>
      <c r="I101" s="1235" t="s">
        <v>215</v>
      </c>
      <c r="J101" s="1236"/>
      <c r="K101" s="1229"/>
      <c r="L101" s="1229"/>
      <c r="M101" s="1229" t="s">
        <v>457</v>
      </c>
      <c r="N101" s="1229">
        <v>1.3360933383515242E-2</v>
      </c>
      <c r="O101" s="1229">
        <v>1.9036004029906146E-2</v>
      </c>
      <c r="P101" s="1241">
        <v>9.0655189780687699E-3</v>
      </c>
      <c r="Q101" s="394"/>
      <c r="R101" s="1135">
        <f>R100/R112</f>
        <v>7.8999793913581088E-3</v>
      </c>
      <c r="S101" s="1135">
        <f t="shared" ref="S101:CD101" si="54">S100/S112</f>
        <v>0</v>
      </c>
      <c r="T101" s="1135">
        <f t="shared" si="54"/>
        <v>0</v>
      </c>
      <c r="U101" s="1135">
        <f t="shared" si="54"/>
        <v>0</v>
      </c>
      <c r="V101" s="1135">
        <f t="shared" si="54"/>
        <v>0</v>
      </c>
      <c r="W101" s="1135">
        <f t="shared" si="54"/>
        <v>0</v>
      </c>
      <c r="X101" s="1135">
        <f t="shared" si="54"/>
        <v>0</v>
      </c>
      <c r="Y101" s="1135">
        <f t="shared" si="54"/>
        <v>1.9132653061224489E-3</v>
      </c>
      <c r="Z101" s="1135">
        <f t="shared" si="54"/>
        <v>0</v>
      </c>
      <c r="AA101" s="1135">
        <f t="shared" si="54"/>
        <v>0</v>
      </c>
      <c r="AB101" s="1135">
        <f t="shared" si="54"/>
        <v>0</v>
      </c>
      <c r="AC101" s="1135">
        <f t="shared" si="54"/>
        <v>0</v>
      </c>
      <c r="AD101" s="1135">
        <f t="shared" si="54"/>
        <v>6.6445182724252493E-3</v>
      </c>
      <c r="AE101" s="1135">
        <f t="shared" si="54"/>
        <v>2.336448598130841E-2</v>
      </c>
      <c r="AF101" s="1135">
        <f t="shared" si="54"/>
        <v>0</v>
      </c>
      <c r="AG101" s="1135" t="e">
        <f t="shared" si="54"/>
        <v>#DIV/0!</v>
      </c>
      <c r="AH101" s="1135" t="e">
        <f t="shared" si="54"/>
        <v>#DIV/0!</v>
      </c>
      <c r="AI101" s="1135">
        <f t="shared" si="54"/>
        <v>0</v>
      </c>
      <c r="AJ101" s="1135">
        <f t="shared" si="54"/>
        <v>0</v>
      </c>
      <c r="AK101" s="1135" t="e">
        <f t="shared" si="54"/>
        <v>#DIV/0!</v>
      </c>
      <c r="AL101" s="1135">
        <f t="shared" si="54"/>
        <v>0</v>
      </c>
      <c r="AM101" s="1135" t="e">
        <f t="shared" si="54"/>
        <v>#DIV/0!</v>
      </c>
      <c r="AN101" s="1135">
        <f t="shared" si="54"/>
        <v>0</v>
      </c>
      <c r="AO101" s="1135">
        <f t="shared" si="54"/>
        <v>0</v>
      </c>
      <c r="AP101" s="1135">
        <f t="shared" si="54"/>
        <v>4.1841004184100415E-3</v>
      </c>
      <c r="AQ101" s="1135" t="e">
        <f t="shared" si="54"/>
        <v>#DIV/0!</v>
      </c>
      <c r="AR101" s="1135" t="e">
        <f t="shared" si="54"/>
        <v>#DIV/0!</v>
      </c>
      <c r="AS101" s="1135">
        <f t="shared" si="54"/>
        <v>9.0116279069767435E-2</v>
      </c>
      <c r="AT101" s="1135">
        <f t="shared" si="54"/>
        <v>0</v>
      </c>
      <c r="AU101" s="1135">
        <f t="shared" si="54"/>
        <v>0</v>
      </c>
      <c r="AV101" s="1135">
        <f t="shared" si="54"/>
        <v>2.4253731343283583E-2</v>
      </c>
      <c r="AW101" s="1135">
        <f t="shared" si="54"/>
        <v>0</v>
      </c>
      <c r="AX101" s="1135">
        <f t="shared" si="54"/>
        <v>7.7881619937694704E-3</v>
      </c>
      <c r="AY101" s="1135">
        <f t="shared" si="54"/>
        <v>0</v>
      </c>
      <c r="AZ101" s="1135">
        <f t="shared" si="54"/>
        <v>0</v>
      </c>
      <c r="BA101" s="1135">
        <f t="shared" si="54"/>
        <v>0</v>
      </c>
      <c r="BB101" s="1135">
        <f t="shared" si="54"/>
        <v>0</v>
      </c>
      <c r="BC101" s="1135">
        <f t="shared" si="54"/>
        <v>0</v>
      </c>
      <c r="BD101" s="1135">
        <f t="shared" si="54"/>
        <v>0</v>
      </c>
      <c r="BE101" s="1135">
        <f t="shared" si="54"/>
        <v>0</v>
      </c>
      <c r="BF101" s="1135">
        <f t="shared" si="54"/>
        <v>0</v>
      </c>
      <c r="BG101" s="1135">
        <f t="shared" si="54"/>
        <v>0</v>
      </c>
      <c r="BH101" s="1135" t="e">
        <f t="shared" si="54"/>
        <v>#DIV/0!</v>
      </c>
      <c r="BI101" s="1135">
        <f t="shared" si="54"/>
        <v>0</v>
      </c>
      <c r="BJ101" s="1135" t="e">
        <f t="shared" si="54"/>
        <v>#DIV/0!</v>
      </c>
      <c r="BK101" s="1135">
        <f t="shared" si="54"/>
        <v>0</v>
      </c>
      <c r="BL101" s="1135">
        <f t="shared" si="54"/>
        <v>0</v>
      </c>
      <c r="BM101" s="1135">
        <f t="shared" si="54"/>
        <v>0</v>
      </c>
      <c r="BN101" s="1135">
        <f t="shared" si="54"/>
        <v>8.8888888888888889E-3</v>
      </c>
      <c r="BO101" s="1135">
        <f t="shared" si="54"/>
        <v>0</v>
      </c>
      <c r="BP101" s="1135">
        <f t="shared" si="54"/>
        <v>0</v>
      </c>
      <c r="BQ101" s="1135">
        <f t="shared" si="54"/>
        <v>0</v>
      </c>
      <c r="BR101" s="1135">
        <f t="shared" si="54"/>
        <v>0.52941176470588236</v>
      </c>
      <c r="BS101" s="1135">
        <f t="shared" si="54"/>
        <v>0</v>
      </c>
      <c r="BT101" s="1135">
        <f t="shared" si="54"/>
        <v>0</v>
      </c>
      <c r="BU101" s="1135">
        <f t="shared" si="54"/>
        <v>0</v>
      </c>
      <c r="BV101" s="1135">
        <f t="shared" si="54"/>
        <v>0</v>
      </c>
      <c r="BW101" s="1135">
        <f t="shared" si="54"/>
        <v>0</v>
      </c>
      <c r="BX101" s="1135">
        <f t="shared" si="54"/>
        <v>5.7361376673040155E-3</v>
      </c>
      <c r="BY101" s="1135">
        <f t="shared" si="54"/>
        <v>0</v>
      </c>
      <c r="BZ101" s="1135">
        <f t="shared" si="54"/>
        <v>0</v>
      </c>
      <c r="CA101" s="1135">
        <f t="shared" si="54"/>
        <v>0</v>
      </c>
      <c r="CB101" s="1135">
        <f t="shared" si="54"/>
        <v>0</v>
      </c>
      <c r="CC101" s="1135">
        <f t="shared" si="54"/>
        <v>0</v>
      </c>
      <c r="CD101" s="1135">
        <f t="shared" si="54"/>
        <v>0</v>
      </c>
      <c r="CE101" s="1135" t="e">
        <f t="shared" ref="CE101:CY101" si="55">CE100/CE112</f>
        <v>#DIV/0!</v>
      </c>
      <c r="CF101" s="1135">
        <f t="shared" si="55"/>
        <v>0</v>
      </c>
      <c r="CG101" s="1135">
        <f t="shared" si="55"/>
        <v>0</v>
      </c>
      <c r="CH101" s="1135">
        <f t="shared" si="55"/>
        <v>0</v>
      </c>
      <c r="CI101" s="1135">
        <f t="shared" si="55"/>
        <v>0</v>
      </c>
      <c r="CJ101" s="1135">
        <f t="shared" si="55"/>
        <v>0</v>
      </c>
      <c r="CK101" s="1135">
        <f t="shared" si="55"/>
        <v>0</v>
      </c>
      <c r="CL101" s="1135">
        <f t="shared" si="55"/>
        <v>0.14242424242424243</v>
      </c>
      <c r="CM101" s="1135">
        <f t="shared" si="55"/>
        <v>0</v>
      </c>
      <c r="CN101" s="1135">
        <f t="shared" si="55"/>
        <v>2.1739130434782608E-2</v>
      </c>
      <c r="CO101" s="1135">
        <f t="shared" si="55"/>
        <v>1.953125E-3</v>
      </c>
      <c r="CP101" s="1135">
        <f t="shared" si="55"/>
        <v>2.8673835125448029E-2</v>
      </c>
      <c r="CQ101" s="1135">
        <f t="shared" si="55"/>
        <v>0</v>
      </c>
      <c r="CR101" s="1135" t="e">
        <f t="shared" si="55"/>
        <v>#DIV/0!</v>
      </c>
      <c r="CS101" s="1135">
        <f t="shared" si="55"/>
        <v>0</v>
      </c>
      <c r="CT101" s="1135">
        <f t="shared" si="55"/>
        <v>0.10833333333333334</v>
      </c>
      <c r="CU101" s="1135">
        <f t="shared" si="55"/>
        <v>0</v>
      </c>
      <c r="CV101" s="1135">
        <f t="shared" si="55"/>
        <v>0</v>
      </c>
      <c r="CW101" s="1135">
        <f t="shared" si="55"/>
        <v>0</v>
      </c>
      <c r="CX101" s="1135">
        <f t="shared" si="55"/>
        <v>0</v>
      </c>
      <c r="CY101" s="1135">
        <f t="shared" si="55"/>
        <v>0</v>
      </c>
    </row>
    <row r="102" spans="1:103" ht="15" x14ac:dyDescent="0.15">
      <c r="A102" s="21"/>
      <c r="B102" s="21"/>
      <c r="C102" s="1239"/>
      <c r="D102" s="1226"/>
      <c r="E102" s="1229" t="s">
        <v>8441</v>
      </c>
      <c r="F102" s="1229">
        <v>80</v>
      </c>
      <c r="G102" s="1234" t="s">
        <v>8616</v>
      </c>
      <c r="H102" s="1251" t="s">
        <v>8617</v>
      </c>
      <c r="I102" s="1235" t="s">
        <v>8570</v>
      </c>
      <c r="J102" s="1236"/>
      <c r="K102" s="1229"/>
      <c r="L102" s="1229"/>
      <c r="M102" s="1229"/>
      <c r="N102" s="1229">
        <v>40</v>
      </c>
      <c r="O102" s="1229">
        <v>41</v>
      </c>
      <c r="P102" s="1238">
        <v>58</v>
      </c>
      <c r="Q102" s="394">
        <v>43</v>
      </c>
      <c r="R102" s="394">
        <f t="shared" si="25"/>
        <v>59</v>
      </c>
      <c r="S102" s="394">
        <f>SUMIFS('База практик'!$BX$6:$BX$424,'База практик'!$G$6:$G$424,Расчеты!S$1)</f>
        <v>0</v>
      </c>
      <c r="T102" s="394">
        <f>SUMIFS('База практик'!$BX$6:$BX$424,'База практик'!$G$6:$G$424,Расчеты!T$1)</f>
        <v>0</v>
      </c>
      <c r="U102" s="394">
        <f>SUMIFS('База практик'!$BX$6:$BX$424,'База практик'!$G$6:$G$424,Расчеты!U$1)</f>
        <v>0</v>
      </c>
      <c r="V102" s="394">
        <f>SUMIFS('База практик'!$BX$6:$BX$424,'База практик'!$G$6:$G$424,Расчеты!V$1)</f>
        <v>0</v>
      </c>
      <c r="W102" s="394">
        <f>SUMIFS('База практик'!$BX$6:$BX$424,'База практик'!$G$6:$G$424,Расчеты!W$1)</f>
        <v>8</v>
      </c>
      <c r="X102" s="394">
        <f>SUMIFS('База практик'!$BX$6:$BX$424,'База практик'!$G$6:$G$424,Расчеты!X$1)</f>
        <v>0</v>
      </c>
      <c r="Y102" s="394">
        <f>SUMIFS('База практик'!$BX$6:$BX$424,'База практик'!$G$6:$G$424,Расчеты!Y$1)</f>
        <v>0</v>
      </c>
      <c r="Z102" s="394">
        <f>SUMIFS('База практик'!$BX$6:$BX$424,'База практик'!$G$6:$G$424,Расчеты!Z$1)</f>
        <v>3</v>
      </c>
      <c r="AA102" s="394">
        <f>SUMIFS('База практик'!$BX$6:$BX$424,'База практик'!$G$6:$G$424,Расчеты!AA$1)</f>
        <v>0</v>
      </c>
      <c r="AB102" s="394">
        <f>SUMIFS('База практик'!$BX$6:$BX$424,'База практик'!$G$6:$G$424,Расчеты!AB$1)</f>
        <v>0</v>
      </c>
      <c r="AC102" s="394">
        <f>SUMIFS('База практик'!$BX$6:$BX$424,'База практик'!$G$6:$G$424,Расчеты!AC$1)</f>
        <v>16</v>
      </c>
      <c r="AD102" s="394">
        <f>SUMIFS('База практик'!$BX$6:$BX$424,'База практик'!$G$6:$G$424,Расчеты!AD$1)</f>
        <v>0</v>
      </c>
      <c r="AE102" s="394">
        <f>SUMIFS('База практик'!$BX$6:$BX$424,'База практик'!$G$6:$G$424,Расчеты!AE$1)</f>
        <v>0</v>
      </c>
      <c r="AF102" s="394">
        <f>SUMIFS('База практик'!$BX$6:$BX$424,'База практик'!$G$6:$G$424,Расчеты!AF$1)</f>
        <v>0</v>
      </c>
      <c r="AG102" s="394">
        <f>SUMIFS('База практик'!$BX$6:$BX$424,'База практик'!$G$6:$G$424,Расчеты!AG$1)</f>
        <v>0</v>
      </c>
      <c r="AH102" s="394">
        <f>SUMIFS('База практик'!$BX$6:$BX$424,'База практик'!$G$6:$G$424,Расчеты!AH$1)</f>
        <v>0</v>
      </c>
      <c r="AI102" s="394">
        <f>SUMIFS('База практик'!$BX$6:$BX$424,'База практик'!$G$6:$G$424,Расчеты!AI$1)</f>
        <v>0</v>
      </c>
      <c r="AJ102" s="394">
        <f>SUMIFS('База практик'!$BX$6:$BX$424,'База практик'!$G$6:$G$424,Расчеты!AJ$1)</f>
        <v>0</v>
      </c>
      <c r="AK102" s="394">
        <f>SUMIFS('База практик'!$BX$6:$BX$424,'База практик'!$G$6:$G$424,Расчеты!AK$1)</f>
        <v>0</v>
      </c>
      <c r="AL102" s="394">
        <f>SUMIFS('База практик'!$BX$6:$BX$424,'База практик'!$G$6:$G$424,Расчеты!AL$1)</f>
        <v>0</v>
      </c>
      <c r="AM102" s="394">
        <f>SUMIFS('База практик'!$BX$6:$BX$424,'База практик'!$G$6:$G$424,Расчеты!AM$1)</f>
        <v>0</v>
      </c>
      <c r="AN102" s="394">
        <f>SUMIFS('База практик'!$BX$6:$BX$424,'База практик'!$G$6:$G$424,Расчеты!AN$1)</f>
        <v>0</v>
      </c>
      <c r="AO102" s="394">
        <f>SUMIFS('База практик'!$BX$6:$BX$424,'База практик'!$G$6:$G$424,Расчеты!AO$1)</f>
        <v>0</v>
      </c>
      <c r="AP102" s="394">
        <f>SUMIFS('База практик'!$BX$6:$BX$424,'База практик'!$G$6:$G$424,Расчеты!AP$1)</f>
        <v>0</v>
      </c>
      <c r="AQ102" s="394">
        <f>SUMIFS('База практик'!$BX$6:$BX$424,'База практик'!$G$6:$G$424,Расчеты!AQ$1)</f>
        <v>0</v>
      </c>
      <c r="AR102" s="394">
        <f>SUMIFS('База практик'!$BX$6:$BX$424,'База практик'!$G$6:$G$424,Расчеты!AR$1)</f>
        <v>0</v>
      </c>
      <c r="AS102" s="394">
        <f>SUMIFS('База практик'!$BX$6:$BX$424,'База практик'!$G$6:$G$424,Расчеты!AS$1)</f>
        <v>8</v>
      </c>
      <c r="AT102" s="394">
        <f>SUMIFS('База практик'!$BX$6:$BX$424,'База практик'!$G$6:$G$424,Расчеты!AT$1)</f>
        <v>0</v>
      </c>
      <c r="AU102" s="394">
        <f>SUMIFS('База практик'!$BX$6:$BX$424,'База практик'!$G$6:$G$424,Расчеты!AU$1)</f>
        <v>0</v>
      </c>
      <c r="AV102" s="394">
        <f>SUMIFS('База практик'!$BX$6:$BX$424,'База практик'!$G$6:$G$424,Расчеты!AV$1)</f>
        <v>0</v>
      </c>
      <c r="AW102" s="394">
        <f>SUMIFS('База практик'!$BX$6:$BX$424,'База практик'!$G$6:$G$424,Расчеты!AW$1)</f>
        <v>0</v>
      </c>
      <c r="AX102" s="394">
        <f>SUMIFS('База практик'!$BX$6:$BX$424,'База практик'!$G$6:$G$424,Расчеты!AX$1)</f>
        <v>1</v>
      </c>
      <c r="AY102" s="394">
        <f>SUMIFS('База практик'!$BX$6:$BX$424,'База практик'!$G$6:$G$424,Расчеты!AY$1)</f>
        <v>0</v>
      </c>
      <c r="AZ102" s="394">
        <f>SUMIFS('База практик'!$BX$6:$BX$424,'База практик'!$G$6:$G$424,Расчеты!AZ$1)</f>
        <v>0</v>
      </c>
      <c r="BA102" s="394">
        <f>SUMIFS('База практик'!$BX$6:$BX$424,'База практик'!$G$6:$G$424,Расчеты!BA$1)</f>
        <v>0</v>
      </c>
      <c r="BB102" s="394">
        <f>SUMIFS('База практик'!$BX$6:$BX$424,'База практик'!$G$6:$G$424,Расчеты!BB$1)</f>
        <v>0</v>
      </c>
      <c r="BC102" s="394">
        <f>SUMIFS('База практик'!$BX$6:$BX$424,'База практик'!$G$6:$G$424,Расчеты!BC$1)</f>
        <v>6</v>
      </c>
      <c r="BD102" s="394">
        <f>SUMIFS('База практик'!$BX$6:$BX$424,'База практик'!$G$6:$G$424,Расчеты!BD$1)</f>
        <v>0</v>
      </c>
      <c r="BE102" s="394">
        <f>SUMIFS('База практик'!$BX$6:$BX$424,'База практик'!$G$6:$G$424,Расчеты!BE$1)</f>
        <v>0</v>
      </c>
      <c r="BF102" s="394">
        <f>SUMIFS('База практик'!$BX$6:$BX$424,'База практик'!$G$6:$G$424,Расчеты!BF$1)</f>
        <v>0</v>
      </c>
      <c r="BG102" s="394">
        <f>SUMIFS('База практик'!$BX$6:$BX$424,'База практик'!$G$6:$G$424,Расчеты!BG$1)</f>
        <v>0</v>
      </c>
      <c r="BH102" s="394">
        <f>SUMIFS('База практик'!$BX$6:$BX$424,'База практик'!$G$6:$G$424,Расчеты!BH$1)</f>
        <v>0</v>
      </c>
      <c r="BI102" s="394">
        <f>SUMIFS('База практик'!$BX$6:$BX$424,'База практик'!$G$6:$G$424,Расчеты!BI$1)</f>
        <v>0</v>
      </c>
      <c r="BJ102" s="394">
        <f>SUMIFS('База практик'!$BX$6:$BX$424,'База практик'!$G$6:$G$424,Расчеты!BJ$1)</f>
        <v>0</v>
      </c>
      <c r="BK102" s="394">
        <f>SUMIFS('База практик'!$BX$6:$BX$424,'База практик'!$G$6:$G$424,Расчеты!BK$1)</f>
        <v>0</v>
      </c>
      <c r="BL102" s="394">
        <f>SUMIFS('База практик'!$BX$6:$BX$424,'База практик'!$G$6:$G$424,Расчеты!BL$1)</f>
        <v>0</v>
      </c>
      <c r="BM102" s="394">
        <f>SUMIFS('База практик'!$BX$6:$BX$424,'База практик'!$G$6:$G$424,Расчеты!BM$1)</f>
        <v>0</v>
      </c>
      <c r="BN102" s="394">
        <f>SUMIFS('База практик'!$BX$6:$BX$424,'База практик'!$G$6:$G$424,Расчеты!BN$1)</f>
        <v>0</v>
      </c>
      <c r="BO102" s="394">
        <f>SUMIFS('База практик'!$BX$6:$BX$424,'База практик'!$G$6:$G$424,Расчеты!BO$1)</f>
        <v>0</v>
      </c>
      <c r="BP102" s="394">
        <f>SUMIFS('База практик'!$BX$6:$BX$424,'База практик'!$G$6:$G$424,Расчеты!BP$1)</f>
        <v>0</v>
      </c>
      <c r="BQ102" s="394">
        <f>SUMIFS('База практик'!$BX$6:$BX$424,'База практик'!$G$6:$G$424,Расчеты!BQ$1)</f>
        <v>0</v>
      </c>
      <c r="BR102" s="394">
        <f>SUMIFS('База практик'!$BX$6:$BX$424,'База практик'!$G$6:$G$424,Расчеты!BR$1)</f>
        <v>0</v>
      </c>
      <c r="BS102" s="394">
        <f>SUMIFS('База практик'!$BX$6:$BX$424,'База практик'!$G$6:$G$424,Расчеты!BS$1)</f>
        <v>0</v>
      </c>
      <c r="BT102" s="394">
        <f>SUMIFS('База практик'!$BX$6:$BX$424,'База практик'!$G$6:$G$424,Расчеты!BT$1)</f>
        <v>0</v>
      </c>
      <c r="BU102" s="394">
        <f>SUMIFS('База практик'!$BX$6:$BX$424,'База практик'!$G$6:$G$424,Расчеты!BU$1)</f>
        <v>0</v>
      </c>
      <c r="BV102" s="394">
        <f>SUMIFS('База практик'!$BX$6:$BX$424,'База практик'!$G$6:$G$424,Расчеты!BV$1)</f>
        <v>0</v>
      </c>
      <c r="BW102" s="394">
        <f>SUMIFS('База практик'!$BX$6:$BX$424,'База практик'!$G$6:$G$424,Расчеты!BW$1)</f>
        <v>0</v>
      </c>
      <c r="BX102" s="394">
        <f>SUMIFS('База практик'!$BX$6:$BX$424,'База практик'!$G$6:$G$424,Расчеты!BX$1)</f>
        <v>2</v>
      </c>
      <c r="BY102" s="394">
        <f>SUMIFS('База практик'!$BX$6:$BX$424,'База практик'!$G$6:$G$424,Расчеты!BY$1)</f>
        <v>0</v>
      </c>
      <c r="BZ102" s="394">
        <f>SUMIFS('База практик'!$BX$6:$BX$424,'База практик'!$G$6:$G$424,Расчеты!BZ$1)</f>
        <v>0</v>
      </c>
      <c r="CA102" s="394">
        <f>SUMIFS('База практик'!$BX$6:$BX$424,'База практик'!$G$6:$G$424,Расчеты!CA$1)</f>
        <v>0</v>
      </c>
      <c r="CB102" s="394">
        <f>SUMIFS('База практик'!$BX$6:$BX$424,'База практик'!$G$6:$G$424,Расчеты!CB$1)</f>
        <v>0</v>
      </c>
      <c r="CC102" s="394">
        <f>SUMIFS('База практик'!$BX$6:$BX$424,'База практик'!$G$6:$G$424,Расчеты!CC$1)</f>
        <v>0</v>
      </c>
      <c r="CD102" s="394">
        <f>SUMIFS('База практик'!$BX$6:$BX$424,'База практик'!$G$6:$G$424,Расчеты!CD$1)</f>
        <v>0</v>
      </c>
      <c r="CE102" s="394">
        <f>SUMIFS('База практик'!$BX$6:$BX$424,'База практик'!$G$6:$G$424,Расчеты!CE$1)</f>
        <v>0</v>
      </c>
      <c r="CF102" s="394">
        <f>SUMIFS('База практик'!$BX$6:$BX$424,'База практик'!$G$6:$G$424,Расчеты!CF$1)</f>
        <v>0</v>
      </c>
      <c r="CG102" s="394">
        <f>SUMIFS('База практик'!$BX$6:$BX$424,'База практик'!$G$6:$G$424,Расчеты!CG$1)</f>
        <v>0</v>
      </c>
      <c r="CH102" s="394">
        <f>SUMIFS('База практик'!$BX$6:$BX$424,'База практик'!$G$6:$G$424,Расчеты!CH$1)</f>
        <v>3</v>
      </c>
      <c r="CI102" s="394">
        <f>SUMIFS('База практик'!$BX$6:$BX$424,'База практик'!$G$6:$G$424,Расчеты!CI$1)</f>
        <v>1</v>
      </c>
      <c r="CJ102" s="394">
        <f>SUMIFS('База практик'!$BX$6:$BX$424,'База практик'!$G$6:$G$424,Расчеты!CJ$1)</f>
        <v>0</v>
      </c>
      <c r="CK102" s="394">
        <f>SUMIFS('База практик'!$BX$6:$BX$424,'База практик'!$G$6:$G$424,Расчеты!CK$1)</f>
        <v>0</v>
      </c>
      <c r="CL102" s="394">
        <f>SUMIFS('База практик'!$BX$6:$BX$424,'База практик'!$G$6:$G$424,Расчеты!CL$1)</f>
        <v>0</v>
      </c>
      <c r="CM102" s="394">
        <f>SUMIFS('База практик'!$BX$6:$BX$424,'База практик'!$G$6:$G$424,Расчеты!CM$1)</f>
        <v>0</v>
      </c>
      <c r="CN102" s="394">
        <f>SUMIFS('База практик'!$BX$6:$BX$424,'База практик'!$G$6:$G$424,Расчеты!CN$1)</f>
        <v>0</v>
      </c>
      <c r="CO102" s="394">
        <f>SUMIFS('База практик'!$BX$6:$BX$424,'База практик'!$G$6:$G$424,Расчеты!CO$1)</f>
        <v>11</v>
      </c>
      <c r="CP102" s="394">
        <f>SUMIFS('База практик'!$BX$6:$BX$424,'База практик'!$G$6:$G$424,Расчеты!CP$1)</f>
        <v>0</v>
      </c>
      <c r="CQ102" s="394">
        <f>SUMIFS('База практик'!$BX$6:$BX$424,'База практик'!$G$6:$G$424,Расчеты!CQ$1)</f>
        <v>0</v>
      </c>
      <c r="CR102" s="394">
        <f>SUMIFS('База практик'!$BX$6:$BX$424,'База практик'!$G$6:$G$424,Расчеты!CR$1)</f>
        <v>0</v>
      </c>
      <c r="CS102" s="394">
        <f>SUMIFS('База практик'!$BX$6:$BX$424,'База практик'!$G$6:$G$424,Расчеты!CS$1)</f>
        <v>0</v>
      </c>
      <c r="CT102" s="394">
        <f>SUMIFS('База практик'!$BX$6:$BX$424,'База практик'!$G$6:$G$424,Расчеты!CT$1)</f>
        <v>0</v>
      </c>
      <c r="CU102" s="394">
        <f>SUMIFS('База практик'!$BX$6:$BX$424,'База практик'!$G$6:$G$424,Расчеты!CU$1)</f>
        <v>0</v>
      </c>
      <c r="CV102" s="394">
        <f>SUMIFS('База практик'!$BX$6:$BX$424,'База практик'!$G$6:$G$424,Расчеты!CV$1)</f>
        <v>0</v>
      </c>
      <c r="CW102" s="394">
        <f>SUMIFS('База практик'!$BX$6:$BX$424,'База практик'!$G$6:$G$424,Расчеты!CW$1)</f>
        <v>0</v>
      </c>
      <c r="CX102" s="394">
        <f>SUMIFS('База практик'!$BX$6:$BX$424,'База практик'!$G$6:$G$424,Расчеты!CX$1)</f>
        <v>0</v>
      </c>
      <c r="CY102" s="394">
        <f>SUMIFS('База практик'!$BX$6:$BX$424,'База практик'!$G$6:$G$424,Расчеты!CY$1)</f>
        <v>0</v>
      </c>
    </row>
    <row r="103" spans="1:103" ht="15" x14ac:dyDescent="0.15">
      <c r="A103" s="21"/>
      <c r="B103" s="21"/>
      <c r="C103" s="1239"/>
      <c r="D103" s="1226"/>
      <c r="E103" s="1229" t="s">
        <v>8441</v>
      </c>
      <c r="F103" s="1229">
        <v>81</v>
      </c>
      <c r="G103" s="1234" t="s">
        <v>8618</v>
      </c>
      <c r="H103" s="1251"/>
      <c r="I103" s="1235" t="s">
        <v>215</v>
      </c>
      <c r="J103" s="1236"/>
      <c r="K103" s="1229"/>
      <c r="L103" s="1229"/>
      <c r="M103" s="1229" t="s">
        <v>457</v>
      </c>
      <c r="N103" s="1229">
        <v>2.5090954710826749E-3</v>
      </c>
      <c r="O103" s="1229">
        <v>2.1740283153931809E-3</v>
      </c>
      <c r="P103" s="1241">
        <v>2.6555560642827708E-3</v>
      </c>
      <c r="Q103" s="394"/>
      <c r="R103" s="1135">
        <f>R102/R112</f>
        <v>2.026516452565776E-3</v>
      </c>
      <c r="S103" s="1135">
        <f t="shared" ref="S103:CD103" si="56">S102/S112</f>
        <v>0</v>
      </c>
      <c r="T103" s="1135">
        <f t="shared" si="56"/>
        <v>0</v>
      </c>
      <c r="U103" s="1135">
        <f t="shared" si="56"/>
        <v>0</v>
      </c>
      <c r="V103" s="1135">
        <f t="shared" si="56"/>
        <v>0</v>
      </c>
      <c r="W103" s="1135">
        <f t="shared" si="56"/>
        <v>2.185792349726776E-2</v>
      </c>
      <c r="X103" s="1135">
        <f t="shared" si="56"/>
        <v>0</v>
      </c>
      <c r="Y103" s="1135">
        <f t="shared" si="56"/>
        <v>0</v>
      </c>
      <c r="Z103" s="1135">
        <f t="shared" si="56"/>
        <v>4.9019607843137254E-3</v>
      </c>
      <c r="AA103" s="1135">
        <f t="shared" si="56"/>
        <v>0</v>
      </c>
      <c r="AB103" s="1135">
        <f t="shared" si="56"/>
        <v>0</v>
      </c>
      <c r="AC103" s="1135">
        <f t="shared" si="56"/>
        <v>3.9800995024875621E-2</v>
      </c>
      <c r="AD103" s="1135">
        <f t="shared" si="56"/>
        <v>0</v>
      </c>
      <c r="AE103" s="1135">
        <f t="shared" si="56"/>
        <v>0</v>
      </c>
      <c r="AF103" s="1135">
        <f t="shared" si="56"/>
        <v>0</v>
      </c>
      <c r="AG103" s="1135" t="e">
        <f t="shared" si="56"/>
        <v>#DIV/0!</v>
      </c>
      <c r="AH103" s="1135" t="e">
        <f t="shared" si="56"/>
        <v>#DIV/0!</v>
      </c>
      <c r="AI103" s="1135">
        <f t="shared" si="56"/>
        <v>0</v>
      </c>
      <c r="AJ103" s="1135">
        <f t="shared" si="56"/>
        <v>0</v>
      </c>
      <c r="AK103" s="1135" t="e">
        <f t="shared" si="56"/>
        <v>#DIV/0!</v>
      </c>
      <c r="AL103" s="1135">
        <f t="shared" si="56"/>
        <v>0</v>
      </c>
      <c r="AM103" s="1135" t="e">
        <f t="shared" si="56"/>
        <v>#DIV/0!</v>
      </c>
      <c r="AN103" s="1135">
        <f t="shared" si="56"/>
        <v>0</v>
      </c>
      <c r="AO103" s="1135">
        <f t="shared" si="56"/>
        <v>0</v>
      </c>
      <c r="AP103" s="1135">
        <f t="shared" si="56"/>
        <v>0</v>
      </c>
      <c r="AQ103" s="1135" t="e">
        <f t="shared" si="56"/>
        <v>#DIV/0!</v>
      </c>
      <c r="AR103" s="1135" t="e">
        <f t="shared" si="56"/>
        <v>#DIV/0!</v>
      </c>
      <c r="AS103" s="1135">
        <f t="shared" si="56"/>
        <v>2.3255813953488372E-2</v>
      </c>
      <c r="AT103" s="1135">
        <f t="shared" si="56"/>
        <v>0</v>
      </c>
      <c r="AU103" s="1135">
        <f t="shared" si="56"/>
        <v>0</v>
      </c>
      <c r="AV103" s="1135">
        <f t="shared" si="56"/>
        <v>0</v>
      </c>
      <c r="AW103" s="1135">
        <f t="shared" si="56"/>
        <v>0</v>
      </c>
      <c r="AX103" s="1135">
        <f t="shared" si="56"/>
        <v>1.557632398753894E-3</v>
      </c>
      <c r="AY103" s="1135">
        <f t="shared" si="56"/>
        <v>0</v>
      </c>
      <c r="AZ103" s="1135">
        <f t="shared" si="56"/>
        <v>0</v>
      </c>
      <c r="BA103" s="1135">
        <f t="shared" si="56"/>
        <v>0</v>
      </c>
      <c r="BB103" s="1135">
        <f t="shared" si="56"/>
        <v>0</v>
      </c>
      <c r="BC103" s="1135">
        <f t="shared" si="56"/>
        <v>1.1152416356877323E-2</v>
      </c>
      <c r="BD103" s="1135">
        <f t="shared" si="56"/>
        <v>0</v>
      </c>
      <c r="BE103" s="1135">
        <f t="shared" si="56"/>
        <v>0</v>
      </c>
      <c r="BF103" s="1135">
        <f t="shared" si="56"/>
        <v>0</v>
      </c>
      <c r="BG103" s="1135">
        <f t="shared" si="56"/>
        <v>0</v>
      </c>
      <c r="BH103" s="1135" t="e">
        <f t="shared" si="56"/>
        <v>#DIV/0!</v>
      </c>
      <c r="BI103" s="1135">
        <f t="shared" si="56"/>
        <v>0</v>
      </c>
      <c r="BJ103" s="1135" t="e">
        <f t="shared" si="56"/>
        <v>#DIV/0!</v>
      </c>
      <c r="BK103" s="1135">
        <f t="shared" si="56"/>
        <v>0</v>
      </c>
      <c r="BL103" s="1135">
        <f t="shared" si="56"/>
        <v>0</v>
      </c>
      <c r="BM103" s="1135">
        <f t="shared" si="56"/>
        <v>0</v>
      </c>
      <c r="BN103" s="1135">
        <f t="shared" si="56"/>
        <v>0</v>
      </c>
      <c r="BO103" s="1135">
        <f t="shared" si="56"/>
        <v>0</v>
      </c>
      <c r="BP103" s="1135">
        <f t="shared" si="56"/>
        <v>0</v>
      </c>
      <c r="BQ103" s="1135">
        <f t="shared" si="56"/>
        <v>0</v>
      </c>
      <c r="BR103" s="1135">
        <f t="shared" si="56"/>
        <v>0</v>
      </c>
      <c r="BS103" s="1135">
        <f t="shared" si="56"/>
        <v>0</v>
      </c>
      <c r="BT103" s="1135">
        <f t="shared" si="56"/>
        <v>0</v>
      </c>
      <c r="BU103" s="1135">
        <f t="shared" si="56"/>
        <v>0</v>
      </c>
      <c r="BV103" s="1135">
        <f t="shared" si="56"/>
        <v>0</v>
      </c>
      <c r="BW103" s="1135">
        <f t="shared" si="56"/>
        <v>0</v>
      </c>
      <c r="BX103" s="1135">
        <f t="shared" si="56"/>
        <v>3.8240917782026767E-3</v>
      </c>
      <c r="BY103" s="1135">
        <f t="shared" si="56"/>
        <v>0</v>
      </c>
      <c r="BZ103" s="1135">
        <f t="shared" si="56"/>
        <v>0</v>
      </c>
      <c r="CA103" s="1135">
        <f t="shared" si="56"/>
        <v>0</v>
      </c>
      <c r="CB103" s="1135">
        <f t="shared" si="56"/>
        <v>0</v>
      </c>
      <c r="CC103" s="1135">
        <f t="shared" si="56"/>
        <v>0</v>
      </c>
      <c r="CD103" s="1135">
        <f t="shared" si="56"/>
        <v>0</v>
      </c>
      <c r="CE103" s="1135" t="e">
        <f t="shared" ref="CE103:CY103" si="57">CE102/CE112</f>
        <v>#DIV/0!</v>
      </c>
      <c r="CF103" s="1135">
        <f t="shared" si="57"/>
        <v>0</v>
      </c>
      <c r="CG103" s="1135">
        <f t="shared" si="57"/>
        <v>0</v>
      </c>
      <c r="CH103" s="1135">
        <f t="shared" si="57"/>
        <v>3.708281829419036E-3</v>
      </c>
      <c r="CI103" s="1135">
        <f t="shared" si="57"/>
        <v>2.1635655560363478E-4</v>
      </c>
      <c r="CJ103" s="1135">
        <f t="shared" si="57"/>
        <v>0</v>
      </c>
      <c r="CK103" s="1135">
        <f t="shared" si="57"/>
        <v>0</v>
      </c>
      <c r="CL103" s="1135">
        <f t="shared" si="57"/>
        <v>0</v>
      </c>
      <c r="CM103" s="1135">
        <f t="shared" si="57"/>
        <v>0</v>
      </c>
      <c r="CN103" s="1135">
        <f t="shared" si="57"/>
        <v>0</v>
      </c>
      <c r="CO103" s="1135">
        <f t="shared" si="57"/>
        <v>2.1484375E-2</v>
      </c>
      <c r="CP103" s="1135">
        <f t="shared" si="57"/>
        <v>0</v>
      </c>
      <c r="CQ103" s="1135">
        <f t="shared" si="57"/>
        <v>0</v>
      </c>
      <c r="CR103" s="1135" t="e">
        <f t="shared" si="57"/>
        <v>#DIV/0!</v>
      </c>
      <c r="CS103" s="1135">
        <f t="shared" si="57"/>
        <v>0</v>
      </c>
      <c r="CT103" s="1135">
        <f t="shared" si="57"/>
        <v>0</v>
      </c>
      <c r="CU103" s="1135">
        <f t="shared" si="57"/>
        <v>0</v>
      </c>
      <c r="CV103" s="1135">
        <f t="shared" si="57"/>
        <v>0</v>
      </c>
      <c r="CW103" s="1135">
        <f t="shared" si="57"/>
        <v>0</v>
      </c>
      <c r="CX103" s="1135">
        <f t="shared" si="57"/>
        <v>0</v>
      </c>
      <c r="CY103" s="1135">
        <f t="shared" si="57"/>
        <v>0</v>
      </c>
    </row>
    <row r="104" spans="1:103" ht="15" x14ac:dyDescent="0.15">
      <c r="A104" s="21"/>
      <c r="B104" s="21"/>
      <c r="C104" s="1239"/>
      <c r="D104" s="1226"/>
      <c r="E104" s="1229" t="s">
        <v>8441</v>
      </c>
      <c r="F104" s="1229">
        <v>82</v>
      </c>
      <c r="G104" s="1234" t="s">
        <v>8619</v>
      </c>
      <c r="H104" s="1251" t="s">
        <v>8620</v>
      </c>
      <c r="I104" s="1235" t="s">
        <v>8570</v>
      </c>
      <c r="J104" s="1236"/>
      <c r="K104" s="1229"/>
      <c r="L104" s="1229"/>
      <c r="M104" s="1229"/>
      <c r="N104" s="1229">
        <v>646</v>
      </c>
      <c r="O104" s="1229">
        <v>311</v>
      </c>
      <c r="P104" s="1238">
        <v>417</v>
      </c>
      <c r="Q104" s="394">
        <v>420</v>
      </c>
      <c r="R104" s="394">
        <f t="shared" si="25"/>
        <v>460</v>
      </c>
      <c r="S104" s="394">
        <f>SUMIFS('База практик'!$BY$6:$BY$424,'База практик'!$G$6:$G$424,Расчеты!S$1)</f>
        <v>0</v>
      </c>
      <c r="T104" s="394">
        <f>SUMIFS('База практик'!$BY$6:$BY$424,'База практик'!$G$6:$G$424,Расчеты!T$1)</f>
        <v>0</v>
      </c>
      <c r="U104" s="394">
        <f>SUMIFS('База практик'!$BY$6:$BY$424,'База практик'!$G$6:$G$424,Расчеты!U$1)</f>
        <v>0</v>
      </c>
      <c r="V104" s="394">
        <f>SUMIFS('База практик'!$BY$6:$BY$424,'База практик'!$G$6:$G$424,Расчеты!V$1)</f>
        <v>0</v>
      </c>
      <c r="W104" s="394">
        <f>SUMIFS('База практик'!$BY$6:$BY$424,'База практик'!$G$6:$G$424,Расчеты!W$1)</f>
        <v>0</v>
      </c>
      <c r="X104" s="394">
        <f>SUMIFS('База практик'!$BY$6:$BY$424,'База практик'!$G$6:$G$424,Расчеты!X$1)</f>
        <v>0</v>
      </c>
      <c r="Y104" s="394">
        <f>SUMIFS('База практик'!$BY$6:$BY$424,'База практик'!$G$6:$G$424,Расчеты!Y$1)</f>
        <v>55</v>
      </c>
      <c r="Z104" s="394">
        <f>SUMIFS('База практик'!$BY$6:$BY$424,'База практик'!$G$6:$G$424,Расчеты!Z$1)</f>
        <v>5</v>
      </c>
      <c r="AA104" s="394">
        <f>SUMIFS('База практик'!$BY$6:$BY$424,'База практик'!$G$6:$G$424,Расчеты!AA$1)</f>
        <v>0</v>
      </c>
      <c r="AB104" s="394">
        <f>SUMIFS('База практик'!$BY$6:$BY$424,'База практик'!$G$6:$G$424,Расчеты!AB$1)</f>
        <v>0</v>
      </c>
      <c r="AC104" s="394">
        <f>SUMIFS('База практик'!$BY$6:$BY$424,'База практик'!$G$6:$G$424,Расчеты!AC$1)</f>
        <v>8</v>
      </c>
      <c r="AD104" s="394">
        <f>SUMIFS('База практик'!$BY$6:$BY$424,'База практик'!$G$6:$G$424,Расчеты!AD$1)</f>
        <v>2</v>
      </c>
      <c r="AE104" s="394">
        <f>SUMIFS('База практик'!$BY$6:$BY$424,'База практик'!$G$6:$G$424,Расчеты!AE$1)</f>
        <v>0</v>
      </c>
      <c r="AF104" s="394">
        <f>SUMIFS('База практик'!$BY$6:$BY$424,'База практик'!$G$6:$G$424,Расчеты!AF$1)</f>
        <v>0</v>
      </c>
      <c r="AG104" s="394">
        <f>SUMIFS('База практик'!$BY$6:$BY$424,'База практик'!$G$6:$G$424,Расчеты!AG$1)</f>
        <v>0</v>
      </c>
      <c r="AH104" s="394">
        <f>SUMIFS('База практик'!$BY$6:$BY$424,'База практик'!$G$6:$G$424,Расчеты!AH$1)</f>
        <v>0</v>
      </c>
      <c r="AI104" s="394">
        <f>SUMIFS('База практик'!$BY$6:$BY$424,'База практик'!$G$6:$G$424,Расчеты!AI$1)</f>
        <v>0</v>
      </c>
      <c r="AJ104" s="394">
        <f>SUMIFS('База практик'!$BY$6:$BY$424,'База практик'!$G$6:$G$424,Расчеты!AJ$1)</f>
        <v>0</v>
      </c>
      <c r="AK104" s="394">
        <f>SUMIFS('База практик'!$BY$6:$BY$424,'База практик'!$G$6:$G$424,Расчеты!AK$1)</f>
        <v>0</v>
      </c>
      <c r="AL104" s="394">
        <f>SUMIFS('База практик'!$BY$6:$BY$424,'База практик'!$G$6:$G$424,Расчеты!AL$1)</f>
        <v>275</v>
      </c>
      <c r="AM104" s="394">
        <f>SUMIFS('База практик'!$BY$6:$BY$424,'База практик'!$G$6:$G$424,Расчеты!AM$1)</f>
        <v>0</v>
      </c>
      <c r="AN104" s="394">
        <f>SUMIFS('База практик'!$BY$6:$BY$424,'База практик'!$G$6:$G$424,Расчеты!AN$1)</f>
        <v>0</v>
      </c>
      <c r="AO104" s="394">
        <f>SUMIFS('База практик'!$BY$6:$BY$424,'База практик'!$G$6:$G$424,Расчеты!AO$1)</f>
        <v>0</v>
      </c>
      <c r="AP104" s="394">
        <f>SUMIFS('База практик'!$BY$6:$BY$424,'База практик'!$G$6:$G$424,Расчеты!AP$1)</f>
        <v>0</v>
      </c>
      <c r="AQ104" s="394">
        <f>SUMIFS('База практик'!$BY$6:$BY$424,'База практик'!$G$6:$G$424,Расчеты!AQ$1)</f>
        <v>0</v>
      </c>
      <c r="AR104" s="394">
        <f>SUMIFS('База практик'!$BY$6:$BY$424,'База практик'!$G$6:$G$424,Расчеты!AR$1)</f>
        <v>0</v>
      </c>
      <c r="AS104" s="394">
        <f>SUMIFS('База практик'!$BY$6:$BY$424,'База практик'!$G$6:$G$424,Расчеты!AS$1)</f>
        <v>0</v>
      </c>
      <c r="AT104" s="394">
        <f>SUMIFS('База практик'!$BY$6:$BY$424,'База практик'!$G$6:$G$424,Расчеты!AT$1)</f>
        <v>0</v>
      </c>
      <c r="AU104" s="394">
        <f>SUMIFS('База практик'!$BY$6:$BY$424,'База практик'!$G$6:$G$424,Расчеты!AU$1)</f>
        <v>0</v>
      </c>
      <c r="AV104" s="394">
        <f>SUMIFS('База практик'!$BY$6:$BY$424,'База практик'!$G$6:$G$424,Расчеты!AV$1)</f>
        <v>26</v>
      </c>
      <c r="AW104" s="394">
        <f>SUMIFS('База практик'!$BY$6:$BY$424,'База практик'!$G$6:$G$424,Расчеты!AW$1)</f>
        <v>0</v>
      </c>
      <c r="AX104" s="394">
        <f>SUMIFS('База практик'!$BY$6:$BY$424,'База практик'!$G$6:$G$424,Расчеты!AX$1)</f>
        <v>1</v>
      </c>
      <c r="AY104" s="394">
        <f>SUMIFS('База практик'!$BY$6:$BY$424,'База практик'!$G$6:$G$424,Расчеты!AY$1)</f>
        <v>11</v>
      </c>
      <c r="AZ104" s="394">
        <f>SUMIFS('База практик'!$BY$6:$BY$424,'База практик'!$G$6:$G$424,Расчеты!AZ$1)</f>
        <v>0</v>
      </c>
      <c r="BA104" s="394">
        <f>SUMIFS('База практик'!$BY$6:$BY$424,'База практик'!$G$6:$G$424,Расчеты!BA$1)</f>
        <v>0</v>
      </c>
      <c r="BB104" s="394">
        <f>SUMIFS('База практик'!$BY$6:$BY$424,'База практик'!$G$6:$G$424,Расчеты!BB$1)</f>
        <v>0</v>
      </c>
      <c r="BC104" s="394">
        <f>SUMIFS('База практик'!$BY$6:$BY$424,'База практик'!$G$6:$G$424,Расчеты!BC$1)</f>
        <v>3</v>
      </c>
      <c r="BD104" s="394">
        <f>SUMIFS('База практик'!$BY$6:$BY$424,'База практик'!$G$6:$G$424,Расчеты!BD$1)</f>
        <v>0</v>
      </c>
      <c r="BE104" s="394">
        <f>SUMIFS('База практик'!$BY$6:$BY$424,'База практик'!$G$6:$G$424,Расчеты!BE$1)</f>
        <v>0</v>
      </c>
      <c r="BF104" s="394">
        <f>SUMIFS('База практик'!$BY$6:$BY$424,'База практик'!$G$6:$G$424,Расчеты!BF$1)</f>
        <v>0</v>
      </c>
      <c r="BG104" s="394">
        <f>SUMIFS('База практик'!$BY$6:$BY$424,'База практик'!$G$6:$G$424,Расчеты!BG$1)</f>
        <v>0</v>
      </c>
      <c r="BH104" s="394">
        <f>SUMIFS('База практик'!$BY$6:$BY$424,'База практик'!$G$6:$G$424,Расчеты!BH$1)</f>
        <v>0</v>
      </c>
      <c r="BI104" s="394">
        <f>SUMIFS('База практик'!$BY$6:$BY$424,'База практик'!$G$6:$G$424,Расчеты!BI$1)</f>
        <v>10</v>
      </c>
      <c r="BJ104" s="394">
        <f>SUMIFS('База практик'!$BY$6:$BY$424,'База практик'!$G$6:$G$424,Расчеты!BJ$1)</f>
        <v>0</v>
      </c>
      <c r="BK104" s="394">
        <f>SUMIFS('База практик'!$BY$6:$BY$424,'База практик'!$G$6:$G$424,Расчеты!BK$1)</f>
        <v>0</v>
      </c>
      <c r="BL104" s="394">
        <f>SUMIFS('База практик'!$BY$6:$BY$424,'База практик'!$G$6:$G$424,Расчеты!BL$1)</f>
        <v>0</v>
      </c>
      <c r="BM104" s="394">
        <f>SUMIFS('База практик'!$BY$6:$BY$424,'База практик'!$G$6:$G$424,Расчеты!BM$1)</f>
        <v>0</v>
      </c>
      <c r="BN104" s="394">
        <f>SUMIFS('База практик'!$BY$6:$BY$424,'База практик'!$G$6:$G$424,Расчеты!BN$1)</f>
        <v>5</v>
      </c>
      <c r="BO104" s="394">
        <f>SUMIFS('База практик'!$BY$6:$BY$424,'База практик'!$G$6:$G$424,Расчеты!BO$1)</f>
        <v>0</v>
      </c>
      <c r="BP104" s="394">
        <f>SUMIFS('База практик'!$BY$6:$BY$424,'База практик'!$G$6:$G$424,Расчеты!BP$1)</f>
        <v>8</v>
      </c>
      <c r="BQ104" s="394">
        <f>SUMIFS('База практик'!$BY$6:$BY$424,'База практик'!$G$6:$G$424,Расчеты!BQ$1)</f>
        <v>0</v>
      </c>
      <c r="BR104" s="394">
        <f>SUMIFS('База практик'!$BY$6:$BY$424,'База практик'!$G$6:$G$424,Расчеты!BR$1)</f>
        <v>0</v>
      </c>
      <c r="BS104" s="394">
        <f>SUMIFS('База практик'!$BY$6:$BY$424,'База практик'!$G$6:$G$424,Расчеты!BS$1)</f>
        <v>4</v>
      </c>
      <c r="BT104" s="394">
        <f>SUMIFS('База практик'!$BY$6:$BY$424,'База практик'!$G$6:$G$424,Расчеты!BT$1)</f>
        <v>0</v>
      </c>
      <c r="BU104" s="394">
        <f>SUMIFS('База практик'!$BY$6:$BY$424,'База практик'!$G$6:$G$424,Расчеты!BU$1)</f>
        <v>0</v>
      </c>
      <c r="BV104" s="394">
        <f>SUMIFS('База практик'!$BY$6:$BY$424,'База практик'!$G$6:$G$424,Расчеты!BV$1)</f>
        <v>2</v>
      </c>
      <c r="BW104" s="394">
        <f>SUMIFS('База практик'!$BY$6:$BY$424,'База практик'!$G$6:$G$424,Расчеты!BW$1)</f>
        <v>0</v>
      </c>
      <c r="BX104" s="394">
        <f>SUMIFS('База практик'!$BY$6:$BY$424,'База практик'!$G$6:$G$424,Расчеты!BX$1)</f>
        <v>0</v>
      </c>
      <c r="BY104" s="394">
        <f>SUMIFS('База практик'!$BY$6:$BY$424,'База практик'!$G$6:$G$424,Расчеты!BY$1)</f>
        <v>0</v>
      </c>
      <c r="BZ104" s="394">
        <f>SUMIFS('База практик'!$BY$6:$BY$424,'База практик'!$G$6:$G$424,Расчеты!BZ$1)</f>
        <v>0</v>
      </c>
      <c r="CA104" s="394">
        <f>SUMIFS('База практик'!$BY$6:$BY$424,'База практик'!$G$6:$G$424,Расчеты!CA$1)</f>
        <v>0</v>
      </c>
      <c r="CB104" s="394">
        <f>SUMIFS('База практик'!$BY$6:$BY$424,'База практик'!$G$6:$G$424,Расчеты!CB$1)</f>
        <v>0</v>
      </c>
      <c r="CC104" s="394">
        <f>SUMIFS('База практик'!$BY$6:$BY$424,'База практик'!$G$6:$G$424,Расчеты!CC$1)</f>
        <v>0</v>
      </c>
      <c r="CD104" s="394">
        <f>SUMIFS('База практик'!$BY$6:$BY$424,'База практик'!$G$6:$G$424,Расчеты!CD$1)</f>
        <v>0</v>
      </c>
      <c r="CE104" s="394">
        <f>SUMIFS('База практик'!$BY$6:$BY$424,'База практик'!$G$6:$G$424,Расчеты!CE$1)</f>
        <v>0</v>
      </c>
      <c r="CF104" s="394">
        <f>SUMIFS('База практик'!$BY$6:$BY$424,'База практик'!$G$6:$G$424,Расчеты!CF$1)</f>
        <v>0</v>
      </c>
      <c r="CG104" s="394">
        <f>SUMIFS('База практик'!$BY$6:$BY$424,'База практик'!$G$6:$G$424,Расчеты!CG$1)</f>
        <v>1</v>
      </c>
      <c r="CH104" s="394">
        <f>SUMIFS('База практик'!$BY$6:$BY$424,'База практик'!$G$6:$G$424,Расчеты!CH$1)</f>
        <v>14</v>
      </c>
      <c r="CI104" s="394">
        <f>SUMIFS('База практик'!$BY$6:$BY$424,'База практик'!$G$6:$G$424,Расчеты!CI$1)</f>
        <v>0</v>
      </c>
      <c r="CJ104" s="394">
        <f>SUMIFS('База практик'!$BY$6:$BY$424,'База практик'!$G$6:$G$424,Расчеты!CJ$1)</f>
        <v>22</v>
      </c>
      <c r="CK104" s="394">
        <f>SUMIFS('База практик'!$BY$6:$BY$424,'База практик'!$G$6:$G$424,Расчеты!CK$1)</f>
        <v>0</v>
      </c>
      <c r="CL104" s="394">
        <f>SUMIFS('База практик'!$BY$6:$BY$424,'База практик'!$G$6:$G$424,Расчеты!CL$1)</f>
        <v>0</v>
      </c>
      <c r="CM104" s="394">
        <f>SUMIFS('База практик'!$BY$6:$BY$424,'База практик'!$G$6:$G$424,Расчеты!CM$1)</f>
        <v>0</v>
      </c>
      <c r="CN104" s="394">
        <f>SUMIFS('База практик'!$BY$6:$BY$424,'База практик'!$G$6:$G$424,Расчеты!CN$1)</f>
        <v>0</v>
      </c>
      <c r="CO104" s="394">
        <f>SUMIFS('База практик'!$BY$6:$BY$424,'База практик'!$G$6:$G$424,Расчеты!CO$1)</f>
        <v>2</v>
      </c>
      <c r="CP104" s="394">
        <f>SUMIFS('База практик'!$BY$6:$BY$424,'База практик'!$G$6:$G$424,Расчеты!CP$1)</f>
        <v>0</v>
      </c>
      <c r="CQ104" s="394">
        <f>SUMIFS('База практик'!$BY$6:$BY$424,'База практик'!$G$6:$G$424,Расчеты!CQ$1)</f>
        <v>0</v>
      </c>
      <c r="CR104" s="394">
        <f>SUMIFS('База практик'!$BY$6:$BY$424,'База практик'!$G$6:$G$424,Расчеты!CR$1)</f>
        <v>0</v>
      </c>
      <c r="CS104" s="394">
        <f>SUMIFS('База практик'!$BY$6:$BY$424,'База практик'!$G$6:$G$424,Расчеты!CS$1)</f>
        <v>0</v>
      </c>
      <c r="CT104" s="394">
        <f>SUMIFS('База практик'!$BY$6:$BY$424,'База практик'!$G$6:$G$424,Расчеты!CT$1)</f>
        <v>6</v>
      </c>
      <c r="CU104" s="394">
        <f>SUMIFS('База практик'!$BY$6:$BY$424,'База практик'!$G$6:$G$424,Расчеты!CU$1)</f>
        <v>0</v>
      </c>
      <c r="CV104" s="394">
        <f>SUMIFS('База практик'!$BY$6:$BY$424,'База практик'!$G$6:$G$424,Расчеты!CV$1)</f>
        <v>0</v>
      </c>
      <c r="CW104" s="394">
        <f>SUMIFS('База практик'!$BY$6:$BY$424,'База практик'!$G$6:$G$424,Расчеты!CW$1)</f>
        <v>0</v>
      </c>
      <c r="CX104" s="394">
        <f>SUMIFS('База практик'!$BY$6:$BY$424,'База практик'!$G$6:$G$424,Расчеты!CX$1)</f>
        <v>0</v>
      </c>
      <c r="CY104" s="394">
        <f>SUMIFS('База практик'!$BY$6:$BY$424,'База практик'!$G$6:$G$424,Расчеты!CY$1)</f>
        <v>0</v>
      </c>
    </row>
    <row r="105" spans="1:103" ht="15" x14ac:dyDescent="0.15">
      <c r="A105" s="21"/>
      <c r="B105" s="21"/>
      <c r="C105" s="1239"/>
      <c r="D105" s="1226"/>
      <c r="E105" s="1229" t="s">
        <v>8441</v>
      </c>
      <c r="F105" s="1229">
        <v>83</v>
      </c>
      <c r="G105" s="1234" t="s">
        <v>8621</v>
      </c>
      <c r="H105" s="1251"/>
      <c r="I105" s="1235" t="s">
        <v>215</v>
      </c>
      <c r="J105" s="1236"/>
      <c r="K105" s="1229"/>
      <c r="L105" s="1229"/>
      <c r="M105" s="1229"/>
      <c r="N105" s="1229">
        <v>4.0521891857985194E-2</v>
      </c>
      <c r="O105" s="1229">
        <v>1.6490800148470226E-2</v>
      </c>
      <c r="P105" s="1238">
        <v>1.9092532393205439E-2</v>
      </c>
      <c r="Q105" s="394"/>
      <c r="R105" s="1135">
        <f>R104/R112</f>
        <v>1.5799958782716218E-2</v>
      </c>
      <c r="S105" s="1135">
        <f t="shared" ref="S105:CD105" si="58">S104/S112</f>
        <v>0</v>
      </c>
      <c r="T105" s="1135">
        <f t="shared" si="58"/>
        <v>0</v>
      </c>
      <c r="U105" s="1135">
        <f t="shared" si="58"/>
        <v>0</v>
      </c>
      <c r="V105" s="1135">
        <f t="shared" si="58"/>
        <v>0</v>
      </c>
      <c r="W105" s="1135">
        <f t="shared" si="58"/>
        <v>0</v>
      </c>
      <c r="X105" s="1135">
        <f t="shared" si="58"/>
        <v>0</v>
      </c>
      <c r="Y105" s="1135">
        <f t="shared" si="58"/>
        <v>3.5076530612244895E-2</v>
      </c>
      <c r="Z105" s="1135">
        <f t="shared" si="58"/>
        <v>8.1699346405228763E-3</v>
      </c>
      <c r="AA105" s="1135">
        <f t="shared" si="58"/>
        <v>0</v>
      </c>
      <c r="AB105" s="1135">
        <f t="shared" si="58"/>
        <v>0</v>
      </c>
      <c r="AC105" s="1135">
        <f t="shared" si="58"/>
        <v>1.9900497512437811E-2</v>
      </c>
      <c r="AD105" s="1135">
        <f t="shared" si="58"/>
        <v>6.6445182724252493E-3</v>
      </c>
      <c r="AE105" s="1135">
        <f t="shared" si="58"/>
        <v>0</v>
      </c>
      <c r="AF105" s="1135">
        <f t="shared" si="58"/>
        <v>0</v>
      </c>
      <c r="AG105" s="1135" t="e">
        <f t="shared" si="58"/>
        <v>#DIV/0!</v>
      </c>
      <c r="AH105" s="1135" t="e">
        <f t="shared" si="58"/>
        <v>#DIV/0!</v>
      </c>
      <c r="AI105" s="1135">
        <f t="shared" si="58"/>
        <v>0</v>
      </c>
      <c r="AJ105" s="1135">
        <f t="shared" si="58"/>
        <v>0</v>
      </c>
      <c r="AK105" s="1135" t="e">
        <f t="shared" si="58"/>
        <v>#DIV/0!</v>
      </c>
      <c r="AL105" s="1135">
        <f t="shared" si="58"/>
        <v>0.26215443279313633</v>
      </c>
      <c r="AM105" s="1135" t="e">
        <f t="shared" si="58"/>
        <v>#DIV/0!</v>
      </c>
      <c r="AN105" s="1135">
        <f t="shared" si="58"/>
        <v>0</v>
      </c>
      <c r="AO105" s="1135">
        <f t="shared" si="58"/>
        <v>0</v>
      </c>
      <c r="AP105" s="1135">
        <f t="shared" si="58"/>
        <v>0</v>
      </c>
      <c r="AQ105" s="1135" t="e">
        <f t="shared" si="58"/>
        <v>#DIV/0!</v>
      </c>
      <c r="AR105" s="1135" t="e">
        <f t="shared" si="58"/>
        <v>#DIV/0!</v>
      </c>
      <c r="AS105" s="1135">
        <f t="shared" si="58"/>
        <v>0</v>
      </c>
      <c r="AT105" s="1135">
        <f t="shared" si="58"/>
        <v>0</v>
      </c>
      <c r="AU105" s="1135">
        <f t="shared" si="58"/>
        <v>0</v>
      </c>
      <c r="AV105" s="1135">
        <f t="shared" si="58"/>
        <v>4.8507462686567165E-2</v>
      </c>
      <c r="AW105" s="1135">
        <f t="shared" si="58"/>
        <v>0</v>
      </c>
      <c r="AX105" s="1135">
        <f t="shared" si="58"/>
        <v>1.557632398753894E-3</v>
      </c>
      <c r="AY105" s="1135">
        <f t="shared" si="58"/>
        <v>5.2884615384615384E-2</v>
      </c>
      <c r="AZ105" s="1135">
        <f t="shared" si="58"/>
        <v>0</v>
      </c>
      <c r="BA105" s="1135">
        <f t="shared" si="58"/>
        <v>0</v>
      </c>
      <c r="BB105" s="1135">
        <f t="shared" si="58"/>
        <v>0</v>
      </c>
      <c r="BC105" s="1135">
        <f t="shared" si="58"/>
        <v>5.5762081784386614E-3</v>
      </c>
      <c r="BD105" s="1135">
        <f t="shared" si="58"/>
        <v>0</v>
      </c>
      <c r="BE105" s="1135">
        <f t="shared" si="58"/>
        <v>0</v>
      </c>
      <c r="BF105" s="1135">
        <f t="shared" si="58"/>
        <v>0</v>
      </c>
      <c r="BG105" s="1135">
        <f t="shared" si="58"/>
        <v>0</v>
      </c>
      <c r="BH105" s="1135" t="e">
        <f t="shared" si="58"/>
        <v>#DIV/0!</v>
      </c>
      <c r="BI105" s="1135">
        <f t="shared" si="58"/>
        <v>1.6129032258064516E-2</v>
      </c>
      <c r="BJ105" s="1135" t="e">
        <f t="shared" si="58"/>
        <v>#DIV/0!</v>
      </c>
      <c r="BK105" s="1135">
        <f t="shared" si="58"/>
        <v>0</v>
      </c>
      <c r="BL105" s="1135">
        <f t="shared" si="58"/>
        <v>0</v>
      </c>
      <c r="BM105" s="1135">
        <f t="shared" si="58"/>
        <v>0</v>
      </c>
      <c r="BN105" s="1135">
        <f t="shared" si="58"/>
        <v>2.2222222222222223E-2</v>
      </c>
      <c r="BO105" s="1135">
        <f t="shared" si="58"/>
        <v>0</v>
      </c>
      <c r="BP105" s="1135">
        <f t="shared" si="58"/>
        <v>3.3472803347280332E-2</v>
      </c>
      <c r="BQ105" s="1135">
        <f t="shared" si="58"/>
        <v>0</v>
      </c>
      <c r="BR105" s="1135">
        <f t="shared" si="58"/>
        <v>0</v>
      </c>
      <c r="BS105" s="1135">
        <f t="shared" si="58"/>
        <v>1.4598540145985401E-2</v>
      </c>
      <c r="BT105" s="1135">
        <f t="shared" si="58"/>
        <v>0</v>
      </c>
      <c r="BU105" s="1135">
        <f t="shared" si="58"/>
        <v>0</v>
      </c>
      <c r="BV105" s="1135">
        <f t="shared" si="58"/>
        <v>9.9009900990099011E-3</v>
      </c>
      <c r="BW105" s="1135">
        <f t="shared" si="58"/>
        <v>0</v>
      </c>
      <c r="BX105" s="1135">
        <f t="shared" si="58"/>
        <v>0</v>
      </c>
      <c r="BY105" s="1135">
        <f t="shared" si="58"/>
        <v>0</v>
      </c>
      <c r="BZ105" s="1135">
        <f t="shared" si="58"/>
        <v>0</v>
      </c>
      <c r="CA105" s="1135">
        <f t="shared" si="58"/>
        <v>0</v>
      </c>
      <c r="CB105" s="1135">
        <f t="shared" si="58"/>
        <v>0</v>
      </c>
      <c r="CC105" s="1135">
        <f t="shared" si="58"/>
        <v>0</v>
      </c>
      <c r="CD105" s="1135">
        <f t="shared" si="58"/>
        <v>0</v>
      </c>
      <c r="CE105" s="1135" t="e">
        <f t="shared" ref="CE105:CY105" si="59">CE104/CE112</f>
        <v>#DIV/0!</v>
      </c>
      <c r="CF105" s="1135">
        <f t="shared" si="59"/>
        <v>0</v>
      </c>
      <c r="CG105" s="1135">
        <f t="shared" si="59"/>
        <v>2.8490028490028491E-3</v>
      </c>
      <c r="CH105" s="1135">
        <f t="shared" si="59"/>
        <v>1.73053152039555E-2</v>
      </c>
      <c r="CI105" s="1135">
        <f t="shared" si="59"/>
        <v>0</v>
      </c>
      <c r="CJ105" s="1135">
        <f t="shared" si="59"/>
        <v>7.1661237785016291E-2</v>
      </c>
      <c r="CK105" s="1135">
        <f t="shared" si="59"/>
        <v>0</v>
      </c>
      <c r="CL105" s="1135">
        <f t="shared" si="59"/>
        <v>0</v>
      </c>
      <c r="CM105" s="1135">
        <f t="shared" si="59"/>
        <v>0</v>
      </c>
      <c r="CN105" s="1135">
        <f t="shared" si="59"/>
        <v>0</v>
      </c>
      <c r="CO105" s="1135">
        <f t="shared" si="59"/>
        <v>3.90625E-3</v>
      </c>
      <c r="CP105" s="1135">
        <f t="shared" si="59"/>
        <v>0</v>
      </c>
      <c r="CQ105" s="1135">
        <f t="shared" si="59"/>
        <v>0</v>
      </c>
      <c r="CR105" s="1135" t="e">
        <f t="shared" si="59"/>
        <v>#DIV/0!</v>
      </c>
      <c r="CS105" s="1135">
        <f t="shared" si="59"/>
        <v>0</v>
      </c>
      <c r="CT105" s="1135">
        <f t="shared" si="59"/>
        <v>1.2500000000000001E-2</v>
      </c>
      <c r="CU105" s="1135">
        <f t="shared" si="59"/>
        <v>0</v>
      </c>
      <c r="CV105" s="1135">
        <f t="shared" si="59"/>
        <v>0</v>
      </c>
      <c r="CW105" s="1135">
        <f t="shared" si="59"/>
        <v>0</v>
      </c>
      <c r="CX105" s="1135">
        <f t="shared" si="59"/>
        <v>0</v>
      </c>
      <c r="CY105" s="1135">
        <f t="shared" si="59"/>
        <v>0</v>
      </c>
    </row>
    <row r="106" spans="1:103" ht="15" x14ac:dyDescent="0.15">
      <c r="A106" s="21"/>
      <c r="B106" s="21"/>
      <c r="C106" s="1239"/>
      <c r="D106" s="1226"/>
      <c r="E106" s="1229" t="s">
        <v>8441</v>
      </c>
      <c r="F106" s="1229">
        <v>91</v>
      </c>
      <c r="G106" s="1234" t="s">
        <v>8622</v>
      </c>
      <c r="H106" s="1251" t="s">
        <v>290</v>
      </c>
      <c r="I106" s="1235" t="s">
        <v>8570</v>
      </c>
      <c r="J106" s="1236"/>
      <c r="K106" s="1229"/>
      <c r="L106" s="1229"/>
      <c r="M106" s="1229"/>
      <c r="N106" s="1229" t="s">
        <v>3943</v>
      </c>
      <c r="O106" s="1229">
        <v>557</v>
      </c>
      <c r="P106" s="1238">
        <v>110</v>
      </c>
      <c r="Q106" s="394">
        <v>64</v>
      </c>
      <c r="R106" s="394">
        <f t="shared" si="25"/>
        <v>111</v>
      </c>
      <c r="S106" s="394">
        <f>SUMIFS('База практик'!$BZ$6:$BZ$424,'База практик'!$G$6:$G$424,Расчеты!S$1)</f>
        <v>0</v>
      </c>
      <c r="T106" s="394">
        <f>SUMIFS('База практик'!$BZ$6:$BZ$424,'База практик'!$G$6:$G$424,Расчеты!T$1)</f>
        <v>0</v>
      </c>
      <c r="U106" s="394">
        <f>SUMIFS('База практик'!$BZ$6:$BZ$424,'База практик'!$G$6:$G$424,Расчеты!U$1)</f>
        <v>0</v>
      </c>
      <c r="V106" s="394">
        <f>SUMIFS('База практик'!$BZ$6:$BZ$424,'База практик'!$G$6:$G$424,Расчеты!V$1)</f>
        <v>0</v>
      </c>
      <c r="W106" s="394">
        <f>SUMIFS('База практик'!$BZ$6:$BZ$424,'База практик'!$G$6:$G$424,Расчеты!W$1)</f>
        <v>0</v>
      </c>
      <c r="X106" s="394">
        <f>SUMIFS('База практик'!$BZ$6:$BZ$424,'База практик'!$G$6:$G$424,Расчеты!X$1)</f>
        <v>0</v>
      </c>
      <c r="Y106" s="394">
        <f>SUMIFS('База практик'!$BZ$6:$BZ$424,'База практик'!$G$6:$G$424,Расчеты!Y$1)</f>
        <v>0</v>
      </c>
      <c r="Z106" s="394">
        <f>SUMIFS('База практик'!$BZ$6:$BZ$424,'База практик'!$G$6:$G$424,Расчеты!Z$1)</f>
        <v>2</v>
      </c>
      <c r="AA106" s="394">
        <f>SUMIFS('База практик'!$BZ$6:$BZ$424,'База практик'!$G$6:$G$424,Расчеты!AA$1)</f>
        <v>0</v>
      </c>
      <c r="AB106" s="394">
        <f>SUMIFS('База практик'!$BZ$6:$BZ$424,'База практик'!$G$6:$G$424,Расчеты!AB$1)</f>
        <v>0</v>
      </c>
      <c r="AC106" s="394">
        <f>SUMIFS('База практик'!$BZ$6:$BZ$424,'База практик'!$G$6:$G$424,Расчеты!AC$1)</f>
        <v>0</v>
      </c>
      <c r="AD106" s="394">
        <f>SUMIFS('База практик'!$BZ$6:$BZ$424,'База практик'!$G$6:$G$424,Расчеты!AD$1)</f>
        <v>0</v>
      </c>
      <c r="AE106" s="394">
        <f>SUMIFS('База практик'!$BZ$6:$BZ$424,'База практик'!$G$6:$G$424,Расчеты!AE$1)</f>
        <v>0</v>
      </c>
      <c r="AF106" s="394">
        <f>SUMIFS('База практик'!$BZ$6:$BZ$424,'База практик'!$G$6:$G$424,Расчеты!AF$1)</f>
        <v>0</v>
      </c>
      <c r="AG106" s="394">
        <f>SUMIFS('База практик'!$BZ$6:$BZ$424,'База практик'!$G$6:$G$424,Расчеты!AG$1)</f>
        <v>0</v>
      </c>
      <c r="AH106" s="394">
        <f>SUMIFS('База практик'!$BZ$6:$BZ$424,'База практик'!$G$6:$G$424,Расчеты!AH$1)</f>
        <v>0</v>
      </c>
      <c r="AI106" s="394">
        <f>SUMIFS('База практик'!$BZ$6:$BZ$424,'База практик'!$G$6:$G$424,Расчеты!AI$1)</f>
        <v>1</v>
      </c>
      <c r="AJ106" s="394">
        <f>SUMIFS('База практик'!$BZ$6:$BZ$424,'База практик'!$G$6:$G$424,Расчеты!AJ$1)</f>
        <v>0</v>
      </c>
      <c r="AK106" s="394">
        <f>SUMIFS('База практик'!$BZ$6:$BZ$424,'База практик'!$G$6:$G$424,Расчеты!AK$1)</f>
        <v>0</v>
      </c>
      <c r="AL106" s="394">
        <f>SUMIFS('База практик'!$BZ$6:$BZ$424,'База практик'!$G$6:$G$424,Расчеты!AL$1)</f>
        <v>0</v>
      </c>
      <c r="AM106" s="394">
        <f>SUMIFS('База практик'!$BZ$6:$BZ$424,'База практик'!$G$6:$G$424,Расчеты!AM$1)</f>
        <v>0</v>
      </c>
      <c r="AN106" s="394">
        <f>SUMIFS('База практик'!$BZ$6:$BZ$424,'База практик'!$G$6:$G$424,Расчеты!AN$1)</f>
        <v>0</v>
      </c>
      <c r="AO106" s="394">
        <f>SUMIFS('База практик'!$BZ$6:$BZ$424,'База практик'!$G$6:$G$424,Расчеты!AO$1)</f>
        <v>0</v>
      </c>
      <c r="AP106" s="394">
        <f>SUMIFS('База практик'!$BZ$6:$BZ$424,'База практик'!$G$6:$G$424,Расчеты!AP$1)</f>
        <v>0</v>
      </c>
      <c r="AQ106" s="394">
        <f>SUMIFS('База практик'!$BZ$6:$BZ$424,'База практик'!$G$6:$G$424,Расчеты!AQ$1)</f>
        <v>0</v>
      </c>
      <c r="AR106" s="394">
        <f>SUMIFS('База практик'!$BZ$6:$BZ$424,'База практик'!$G$6:$G$424,Расчеты!AR$1)</f>
        <v>0</v>
      </c>
      <c r="AS106" s="394">
        <f>SUMIFS('База практик'!$BZ$6:$BZ$424,'База практик'!$G$6:$G$424,Расчеты!AS$1)</f>
        <v>0</v>
      </c>
      <c r="AT106" s="394">
        <f>SUMIFS('База практик'!$BZ$6:$BZ$424,'База практик'!$G$6:$G$424,Расчеты!AT$1)</f>
        <v>0</v>
      </c>
      <c r="AU106" s="394">
        <f>SUMIFS('База практик'!$BZ$6:$BZ$424,'База практик'!$G$6:$G$424,Расчеты!AU$1)</f>
        <v>0</v>
      </c>
      <c r="AV106" s="394">
        <f>SUMIFS('База практик'!$BZ$6:$BZ$424,'База практик'!$G$6:$G$424,Расчеты!AV$1)</f>
        <v>13</v>
      </c>
      <c r="AW106" s="394">
        <f>SUMIFS('База практик'!$BZ$6:$BZ$424,'База практик'!$G$6:$G$424,Расчеты!AW$1)</f>
        <v>0</v>
      </c>
      <c r="AX106" s="394">
        <f>SUMIFS('База практик'!$BZ$6:$BZ$424,'База практик'!$G$6:$G$424,Расчеты!AX$1)</f>
        <v>5</v>
      </c>
      <c r="AY106" s="394">
        <f>SUMIFS('База практик'!$BZ$6:$BZ$424,'База практик'!$G$6:$G$424,Расчеты!AY$1)</f>
        <v>0</v>
      </c>
      <c r="AZ106" s="394">
        <f>SUMIFS('База практик'!$BZ$6:$BZ$424,'База практик'!$G$6:$G$424,Расчеты!AZ$1)</f>
        <v>0</v>
      </c>
      <c r="BA106" s="394">
        <f>SUMIFS('База практик'!$BZ$6:$BZ$424,'База практик'!$G$6:$G$424,Расчеты!BA$1)</f>
        <v>0</v>
      </c>
      <c r="BB106" s="394">
        <f>SUMIFS('База практик'!$BZ$6:$BZ$424,'База практик'!$G$6:$G$424,Расчеты!BB$1)</f>
        <v>0</v>
      </c>
      <c r="BC106" s="394">
        <f>SUMIFS('База практик'!$BZ$6:$BZ$424,'База практик'!$G$6:$G$424,Расчеты!BC$1)</f>
        <v>0</v>
      </c>
      <c r="BD106" s="394">
        <f>SUMIFS('База практик'!$BZ$6:$BZ$424,'База практик'!$G$6:$G$424,Расчеты!BD$1)</f>
        <v>0</v>
      </c>
      <c r="BE106" s="394">
        <f>SUMIFS('База практик'!$BZ$6:$BZ$424,'База практик'!$G$6:$G$424,Расчеты!BE$1)</f>
        <v>0</v>
      </c>
      <c r="BF106" s="394">
        <f>SUMIFS('База практик'!$BZ$6:$BZ$424,'База практик'!$G$6:$G$424,Расчеты!BF$1)</f>
        <v>0</v>
      </c>
      <c r="BG106" s="394">
        <f>SUMIFS('База практик'!$BZ$6:$BZ$424,'База практик'!$G$6:$G$424,Расчеты!BG$1)</f>
        <v>0</v>
      </c>
      <c r="BH106" s="394">
        <f>SUMIFS('База практик'!$BZ$6:$BZ$424,'База практик'!$G$6:$G$424,Расчеты!BH$1)</f>
        <v>0</v>
      </c>
      <c r="BI106" s="394">
        <f>SUMIFS('База практик'!$BZ$6:$BZ$424,'База практик'!$G$6:$G$424,Расчеты!BI$1)</f>
        <v>0</v>
      </c>
      <c r="BJ106" s="394">
        <f>SUMIFS('База практик'!$BZ$6:$BZ$424,'База практик'!$G$6:$G$424,Расчеты!BJ$1)</f>
        <v>0</v>
      </c>
      <c r="BK106" s="394">
        <f>SUMIFS('База практик'!$BZ$6:$BZ$424,'База практик'!$G$6:$G$424,Расчеты!BK$1)</f>
        <v>0</v>
      </c>
      <c r="BL106" s="394">
        <f>SUMIFS('База практик'!$BZ$6:$BZ$424,'База практик'!$G$6:$G$424,Расчеты!BL$1)</f>
        <v>0</v>
      </c>
      <c r="BM106" s="394">
        <f>SUMIFS('База практик'!$BZ$6:$BZ$424,'База практик'!$G$6:$G$424,Расчеты!BM$1)</f>
        <v>0</v>
      </c>
      <c r="BN106" s="394">
        <f>SUMIFS('База практик'!$BZ$6:$BZ$424,'База практик'!$G$6:$G$424,Расчеты!BN$1)</f>
        <v>0</v>
      </c>
      <c r="BO106" s="394">
        <f>SUMIFS('База практик'!$BZ$6:$BZ$424,'База практик'!$G$6:$G$424,Расчеты!BO$1)</f>
        <v>0</v>
      </c>
      <c r="BP106" s="394">
        <f>SUMIFS('База практик'!$BZ$6:$BZ$424,'База практик'!$G$6:$G$424,Расчеты!BP$1)</f>
        <v>1</v>
      </c>
      <c r="BQ106" s="394">
        <f>SUMIFS('База практик'!$BZ$6:$BZ$424,'База практик'!$G$6:$G$424,Расчеты!BQ$1)</f>
        <v>0</v>
      </c>
      <c r="BR106" s="394">
        <f>SUMIFS('База практик'!$BZ$6:$BZ$424,'База практик'!$G$6:$G$424,Расчеты!BR$1)</f>
        <v>0</v>
      </c>
      <c r="BS106" s="394">
        <f>SUMIFS('База практик'!$BZ$6:$BZ$424,'База практик'!$G$6:$G$424,Расчеты!BS$1)</f>
        <v>1</v>
      </c>
      <c r="BT106" s="394">
        <f>SUMIFS('База практик'!$BZ$6:$BZ$424,'База практик'!$G$6:$G$424,Расчеты!BT$1)</f>
        <v>0</v>
      </c>
      <c r="BU106" s="394">
        <f>SUMIFS('База практик'!$BZ$6:$BZ$424,'База практик'!$G$6:$G$424,Расчеты!BU$1)</f>
        <v>0</v>
      </c>
      <c r="BV106" s="394">
        <f>SUMIFS('База практик'!$BZ$6:$BZ$424,'База практик'!$G$6:$G$424,Расчеты!BV$1)</f>
        <v>2</v>
      </c>
      <c r="BW106" s="394">
        <f>SUMIFS('База практик'!$BZ$6:$BZ$424,'База практик'!$G$6:$G$424,Расчеты!BW$1)</f>
        <v>1</v>
      </c>
      <c r="BX106" s="394">
        <f>SUMIFS('База практик'!$BZ$6:$BZ$424,'База практик'!$G$6:$G$424,Расчеты!BX$1)</f>
        <v>5</v>
      </c>
      <c r="BY106" s="394">
        <f>SUMIFS('База практик'!$BZ$6:$BZ$424,'База практик'!$G$6:$G$424,Расчеты!BY$1)</f>
        <v>1</v>
      </c>
      <c r="BZ106" s="394">
        <f>SUMIFS('База практик'!$BZ$6:$BZ$424,'База практик'!$G$6:$G$424,Расчеты!BZ$1)</f>
        <v>0</v>
      </c>
      <c r="CA106" s="394">
        <f>SUMIFS('База практик'!$BZ$6:$BZ$424,'База практик'!$G$6:$G$424,Расчеты!CA$1)</f>
        <v>0</v>
      </c>
      <c r="CB106" s="394">
        <f>SUMIFS('База практик'!$BZ$6:$BZ$424,'База практик'!$G$6:$G$424,Расчеты!CB$1)</f>
        <v>0</v>
      </c>
      <c r="CC106" s="394">
        <f>SUMIFS('База практик'!$BZ$6:$BZ$424,'База практик'!$G$6:$G$424,Расчеты!CC$1)</f>
        <v>0</v>
      </c>
      <c r="CD106" s="394">
        <f>SUMIFS('База практик'!$BZ$6:$BZ$424,'База практик'!$G$6:$G$424,Расчеты!CD$1)</f>
        <v>0</v>
      </c>
      <c r="CE106" s="394">
        <f>SUMIFS('База практик'!$BZ$6:$BZ$424,'База практик'!$G$6:$G$424,Расчеты!CE$1)</f>
        <v>0</v>
      </c>
      <c r="CF106" s="394">
        <f>SUMIFS('База практик'!$BZ$6:$BZ$424,'База практик'!$G$6:$G$424,Расчеты!CF$1)</f>
        <v>0</v>
      </c>
      <c r="CG106" s="394">
        <f>SUMIFS('База практик'!$BZ$6:$BZ$424,'База практик'!$G$6:$G$424,Расчеты!CG$1)</f>
        <v>0</v>
      </c>
      <c r="CH106" s="394">
        <f>SUMIFS('База практик'!$BZ$6:$BZ$424,'База практик'!$G$6:$G$424,Расчеты!CH$1)</f>
        <v>0</v>
      </c>
      <c r="CI106" s="394">
        <f>SUMIFS('База практик'!$BZ$6:$BZ$424,'База практик'!$G$6:$G$424,Расчеты!CI$1)</f>
        <v>70</v>
      </c>
      <c r="CJ106" s="394">
        <f>SUMIFS('База практик'!$BZ$6:$BZ$424,'База практик'!$G$6:$G$424,Расчеты!CJ$1)</f>
        <v>0</v>
      </c>
      <c r="CK106" s="394">
        <f>SUMIFS('База практик'!$BZ$6:$BZ$424,'База практик'!$G$6:$G$424,Расчеты!CK$1)</f>
        <v>0</v>
      </c>
      <c r="CL106" s="394">
        <f>SUMIFS('База практик'!$BZ$6:$BZ$424,'База практик'!$G$6:$G$424,Расчеты!CL$1)</f>
        <v>0</v>
      </c>
      <c r="CM106" s="394">
        <f>SUMIFS('База практик'!$BZ$6:$BZ$424,'База практик'!$G$6:$G$424,Расчеты!CM$1)</f>
        <v>0</v>
      </c>
      <c r="CN106" s="394">
        <f>SUMIFS('База практик'!$BZ$6:$BZ$424,'База практик'!$G$6:$G$424,Расчеты!CN$1)</f>
        <v>0</v>
      </c>
      <c r="CO106" s="394">
        <f>SUMIFS('База практик'!$BZ$6:$BZ$424,'База практик'!$G$6:$G$424,Расчеты!CO$1)</f>
        <v>1</v>
      </c>
      <c r="CP106" s="394">
        <f>SUMIFS('База практик'!$BZ$6:$BZ$424,'База практик'!$G$6:$G$424,Расчеты!CP$1)</f>
        <v>1</v>
      </c>
      <c r="CQ106" s="394">
        <f>SUMIFS('База практик'!$BZ$6:$BZ$424,'База практик'!$G$6:$G$424,Расчеты!CQ$1)</f>
        <v>0</v>
      </c>
      <c r="CR106" s="394">
        <f>SUMIFS('База практик'!$BZ$6:$BZ$424,'База практик'!$G$6:$G$424,Расчеты!CR$1)</f>
        <v>0</v>
      </c>
      <c r="CS106" s="394">
        <f>SUMIFS('База практик'!$BZ$6:$BZ$424,'База практик'!$G$6:$G$424,Расчеты!CS$1)</f>
        <v>1</v>
      </c>
      <c r="CT106" s="394">
        <f>SUMIFS('База практик'!$BZ$6:$BZ$424,'База практик'!$G$6:$G$424,Расчеты!CT$1)</f>
        <v>6</v>
      </c>
      <c r="CU106" s="394">
        <f>SUMIFS('База практик'!$BZ$6:$BZ$424,'База практик'!$G$6:$G$424,Расчеты!CU$1)</f>
        <v>0</v>
      </c>
      <c r="CV106" s="394">
        <f>SUMIFS('База практик'!$BZ$6:$BZ$424,'База практик'!$G$6:$G$424,Расчеты!CV$1)</f>
        <v>0</v>
      </c>
      <c r="CW106" s="394">
        <f>SUMIFS('База практик'!$BZ$6:$BZ$424,'База практик'!$G$6:$G$424,Расчеты!CW$1)</f>
        <v>0</v>
      </c>
      <c r="CX106" s="394">
        <f>SUMIFS('База практик'!$BZ$6:$BZ$424,'База практик'!$G$6:$G$424,Расчеты!CX$1)</f>
        <v>0</v>
      </c>
      <c r="CY106" s="394">
        <f>SUMIFS('База практик'!$BZ$6:$BZ$424,'База практик'!$G$6:$G$424,Расчеты!CY$1)</f>
        <v>0</v>
      </c>
    </row>
    <row r="107" spans="1:103" ht="15" x14ac:dyDescent="0.15">
      <c r="A107" s="21"/>
      <c r="B107" s="21"/>
      <c r="C107" s="1239"/>
      <c r="D107" s="1226"/>
      <c r="E107" s="1229" t="s">
        <v>8441</v>
      </c>
      <c r="F107" s="1229">
        <v>92</v>
      </c>
      <c r="G107" s="1234" t="s">
        <v>8623</v>
      </c>
      <c r="H107" s="1251"/>
      <c r="I107" s="1235" t="s">
        <v>215</v>
      </c>
      <c r="J107" s="1236"/>
      <c r="K107" s="1229"/>
      <c r="L107" s="1229"/>
      <c r="M107" s="1229" t="s">
        <v>457</v>
      </c>
      <c r="N107" s="1229" t="s">
        <v>3943</v>
      </c>
      <c r="O107" s="1229">
        <v>2.9534970040829313E-2</v>
      </c>
      <c r="P107" s="1241">
        <v>5.0363994322604275E-3</v>
      </c>
      <c r="Q107" s="394"/>
      <c r="R107" s="1135">
        <f>R106/R112</f>
        <v>3.8125987497423918E-3</v>
      </c>
      <c r="S107" s="1135">
        <f t="shared" ref="S107:CD107" si="60">S106/S112</f>
        <v>0</v>
      </c>
      <c r="T107" s="1135">
        <f t="shared" si="60"/>
        <v>0</v>
      </c>
      <c r="U107" s="1135">
        <f t="shared" si="60"/>
        <v>0</v>
      </c>
      <c r="V107" s="1135">
        <f t="shared" si="60"/>
        <v>0</v>
      </c>
      <c r="W107" s="1135">
        <f t="shared" si="60"/>
        <v>0</v>
      </c>
      <c r="X107" s="1135">
        <f t="shared" si="60"/>
        <v>0</v>
      </c>
      <c r="Y107" s="1135">
        <f t="shared" si="60"/>
        <v>0</v>
      </c>
      <c r="Z107" s="1135">
        <f t="shared" si="60"/>
        <v>3.2679738562091504E-3</v>
      </c>
      <c r="AA107" s="1135">
        <f t="shared" si="60"/>
        <v>0</v>
      </c>
      <c r="AB107" s="1135">
        <f t="shared" si="60"/>
        <v>0</v>
      </c>
      <c r="AC107" s="1135">
        <f t="shared" si="60"/>
        <v>0</v>
      </c>
      <c r="AD107" s="1135">
        <f t="shared" si="60"/>
        <v>0</v>
      </c>
      <c r="AE107" s="1135">
        <f t="shared" si="60"/>
        <v>0</v>
      </c>
      <c r="AF107" s="1135">
        <f t="shared" si="60"/>
        <v>0</v>
      </c>
      <c r="AG107" s="1135" t="e">
        <f t="shared" si="60"/>
        <v>#DIV/0!</v>
      </c>
      <c r="AH107" s="1135" t="e">
        <f t="shared" si="60"/>
        <v>#DIV/0!</v>
      </c>
      <c r="AI107" s="1135">
        <f t="shared" si="60"/>
        <v>8.6956521739130436E-3</v>
      </c>
      <c r="AJ107" s="1135">
        <f t="shared" si="60"/>
        <v>0</v>
      </c>
      <c r="AK107" s="1135" t="e">
        <f t="shared" si="60"/>
        <v>#DIV/0!</v>
      </c>
      <c r="AL107" s="1135">
        <f t="shared" si="60"/>
        <v>0</v>
      </c>
      <c r="AM107" s="1135" t="e">
        <f t="shared" si="60"/>
        <v>#DIV/0!</v>
      </c>
      <c r="AN107" s="1135">
        <f t="shared" si="60"/>
        <v>0</v>
      </c>
      <c r="AO107" s="1135">
        <f t="shared" si="60"/>
        <v>0</v>
      </c>
      <c r="AP107" s="1135">
        <f t="shared" si="60"/>
        <v>0</v>
      </c>
      <c r="AQ107" s="1135" t="e">
        <f t="shared" si="60"/>
        <v>#DIV/0!</v>
      </c>
      <c r="AR107" s="1135" t="e">
        <f t="shared" si="60"/>
        <v>#DIV/0!</v>
      </c>
      <c r="AS107" s="1135">
        <f t="shared" si="60"/>
        <v>0</v>
      </c>
      <c r="AT107" s="1135">
        <f t="shared" si="60"/>
        <v>0</v>
      </c>
      <c r="AU107" s="1135">
        <f t="shared" si="60"/>
        <v>0</v>
      </c>
      <c r="AV107" s="1135">
        <f t="shared" si="60"/>
        <v>2.4253731343283583E-2</v>
      </c>
      <c r="AW107" s="1135">
        <f t="shared" si="60"/>
        <v>0</v>
      </c>
      <c r="AX107" s="1135">
        <f t="shared" si="60"/>
        <v>7.7881619937694704E-3</v>
      </c>
      <c r="AY107" s="1135">
        <f t="shared" si="60"/>
        <v>0</v>
      </c>
      <c r="AZ107" s="1135">
        <f t="shared" si="60"/>
        <v>0</v>
      </c>
      <c r="BA107" s="1135">
        <f t="shared" si="60"/>
        <v>0</v>
      </c>
      <c r="BB107" s="1135">
        <f t="shared" si="60"/>
        <v>0</v>
      </c>
      <c r="BC107" s="1135">
        <f t="shared" si="60"/>
        <v>0</v>
      </c>
      <c r="BD107" s="1135">
        <f t="shared" si="60"/>
        <v>0</v>
      </c>
      <c r="BE107" s="1135">
        <f t="shared" si="60"/>
        <v>0</v>
      </c>
      <c r="BF107" s="1135">
        <f t="shared" si="60"/>
        <v>0</v>
      </c>
      <c r="BG107" s="1135">
        <f t="shared" si="60"/>
        <v>0</v>
      </c>
      <c r="BH107" s="1135" t="e">
        <f t="shared" si="60"/>
        <v>#DIV/0!</v>
      </c>
      <c r="BI107" s="1135">
        <f t="shared" si="60"/>
        <v>0</v>
      </c>
      <c r="BJ107" s="1135" t="e">
        <f t="shared" si="60"/>
        <v>#DIV/0!</v>
      </c>
      <c r="BK107" s="1135">
        <f t="shared" si="60"/>
        <v>0</v>
      </c>
      <c r="BL107" s="1135">
        <f t="shared" si="60"/>
        <v>0</v>
      </c>
      <c r="BM107" s="1135">
        <f t="shared" si="60"/>
        <v>0</v>
      </c>
      <c r="BN107" s="1135">
        <f t="shared" si="60"/>
        <v>0</v>
      </c>
      <c r="BO107" s="1135">
        <f t="shared" si="60"/>
        <v>0</v>
      </c>
      <c r="BP107" s="1135">
        <f t="shared" si="60"/>
        <v>4.1841004184100415E-3</v>
      </c>
      <c r="BQ107" s="1135">
        <f t="shared" si="60"/>
        <v>0</v>
      </c>
      <c r="BR107" s="1135">
        <f t="shared" si="60"/>
        <v>0</v>
      </c>
      <c r="BS107" s="1135">
        <f t="shared" si="60"/>
        <v>3.6496350364963502E-3</v>
      </c>
      <c r="BT107" s="1135">
        <f t="shared" si="60"/>
        <v>0</v>
      </c>
      <c r="BU107" s="1135">
        <f t="shared" si="60"/>
        <v>0</v>
      </c>
      <c r="BV107" s="1135">
        <f t="shared" si="60"/>
        <v>9.9009900990099011E-3</v>
      </c>
      <c r="BW107" s="1135">
        <f t="shared" si="60"/>
        <v>5.4945054945054949E-3</v>
      </c>
      <c r="BX107" s="1135">
        <f t="shared" si="60"/>
        <v>9.5602294455066923E-3</v>
      </c>
      <c r="BY107" s="1135">
        <f t="shared" si="60"/>
        <v>3.125E-2</v>
      </c>
      <c r="BZ107" s="1135">
        <f t="shared" si="60"/>
        <v>0</v>
      </c>
      <c r="CA107" s="1135">
        <f t="shared" si="60"/>
        <v>0</v>
      </c>
      <c r="CB107" s="1135">
        <f t="shared" si="60"/>
        <v>0</v>
      </c>
      <c r="CC107" s="1135">
        <f t="shared" si="60"/>
        <v>0</v>
      </c>
      <c r="CD107" s="1135">
        <f t="shared" si="60"/>
        <v>0</v>
      </c>
      <c r="CE107" s="1135" t="e">
        <f t="shared" ref="CE107:CY107" si="61">CE106/CE112</f>
        <v>#DIV/0!</v>
      </c>
      <c r="CF107" s="1135">
        <f t="shared" si="61"/>
        <v>0</v>
      </c>
      <c r="CG107" s="1135">
        <f t="shared" si="61"/>
        <v>0</v>
      </c>
      <c r="CH107" s="1135">
        <f t="shared" si="61"/>
        <v>0</v>
      </c>
      <c r="CI107" s="1135">
        <f t="shared" si="61"/>
        <v>1.5144958892254435E-2</v>
      </c>
      <c r="CJ107" s="1135">
        <f t="shared" si="61"/>
        <v>0</v>
      </c>
      <c r="CK107" s="1135">
        <f t="shared" si="61"/>
        <v>0</v>
      </c>
      <c r="CL107" s="1135">
        <f t="shared" si="61"/>
        <v>0</v>
      </c>
      <c r="CM107" s="1135">
        <f t="shared" si="61"/>
        <v>0</v>
      </c>
      <c r="CN107" s="1135">
        <f t="shared" si="61"/>
        <v>0</v>
      </c>
      <c r="CO107" s="1135">
        <f t="shared" si="61"/>
        <v>1.953125E-3</v>
      </c>
      <c r="CP107" s="1135">
        <f t="shared" si="61"/>
        <v>1.7921146953405018E-3</v>
      </c>
      <c r="CQ107" s="1135">
        <f t="shared" si="61"/>
        <v>0</v>
      </c>
      <c r="CR107" s="1135" t="e">
        <f t="shared" si="61"/>
        <v>#DIV/0!</v>
      </c>
      <c r="CS107" s="1135">
        <f t="shared" si="61"/>
        <v>4.9019607843137254E-3</v>
      </c>
      <c r="CT107" s="1135">
        <f t="shared" si="61"/>
        <v>1.2500000000000001E-2</v>
      </c>
      <c r="CU107" s="1135">
        <f t="shared" si="61"/>
        <v>0</v>
      </c>
      <c r="CV107" s="1135">
        <f t="shared" si="61"/>
        <v>0</v>
      </c>
      <c r="CW107" s="1135">
        <f t="shared" si="61"/>
        <v>0</v>
      </c>
      <c r="CX107" s="1135">
        <f t="shared" si="61"/>
        <v>0</v>
      </c>
      <c r="CY107" s="1135">
        <f t="shared" si="61"/>
        <v>0</v>
      </c>
    </row>
    <row r="108" spans="1:103" ht="15" x14ac:dyDescent="0.15">
      <c r="A108" s="21"/>
      <c r="B108" s="21"/>
      <c r="C108" s="1239"/>
      <c r="D108" s="1226"/>
      <c r="E108" s="1229"/>
      <c r="F108" s="1229"/>
      <c r="G108" s="1234"/>
      <c r="H108" s="1252" t="s">
        <v>292</v>
      </c>
      <c r="I108" s="1235" t="s">
        <v>8570</v>
      </c>
      <c r="J108" s="1236"/>
      <c r="K108" s="1229"/>
      <c r="L108" s="1229"/>
      <c r="M108" s="1229"/>
      <c r="N108" s="1229"/>
      <c r="O108" s="1229"/>
      <c r="P108" s="1241"/>
      <c r="Q108" s="394">
        <v>381</v>
      </c>
      <c r="R108" s="394">
        <f t="shared" si="25"/>
        <v>716</v>
      </c>
      <c r="S108" s="394">
        <f>SUMIFS('База практик'!$CA$6:$CA$424,'База практик'!$G$6:$G$424,Расчеты!S$1)</f>
        <v>0</v>
      </c>
      <c r="T108" s="394">
        <f>SUMIFS('База практик'!$CA$6:$CA$424,'База практик'!$G$6:$G$424,Расчеты!T$1)</f>
        <v>0</v>
      </c>
      <c r="U108" s="394">
        <f>SUMIFS('База практик'!$CA$6:$CA$424,'База практик'!$G$6:$G$424,Расчеты!U$1)</f>
        <v>63</v>
      </c>
      <c r="V108" s="394">
        <f>SUMIFS('База практик'!$CA$6:$CA$424,'База практик'!$G$6:$G$424,Расчеты!V$1)</f>
        <v>0</v>
      </c>
      <c r="W108" s="394">
        <f>SUMIFS('База практик'!$CA$6:$CA$424,'База практик'!$G$6:$G$424,Расчеты!W$1)</f>
        <v>0</v>
      </c>
      <c r="X108" s="394">
        <f>SUMIFS('База практик'!$CA$6:$CA$424,'База практик'!$G$6:$G$424,Расчеты!X$1)</f>
        <v>0</v>
      </c>
      <c r="Y108" s="394">
        <f>SUMIFS('База практик'!$CA$6:$CA$424,'База практик'!$G$6:$G$424,Расчеты!Y$1)</f>
        <v>0</v>
      </c>
      <c r="Z108" s="394">
        <f>SUMIFS('База практик'!$CA$6:$CA$424,'База практик'!$G$6:$G$424,Расчеты!Z$1)</f>
        <v>0</v>
      </c>
      <c r="AA108" s="394">
        <f>SUMIFS('База практик'!$CA$6:$CA$424,'База практик'!$G$6:$G$424,Расчеты!AA$1)</f>
        <v>0</v>
      </c>
      <c r="AB108" s="394">
        <f>SUMIFS('База практик'!$CA$6:$CA$424,'База практик'!$G$6:$G$424,Расчеты!AB$1)</f>
        <v>0</v>
      </c>
      <c r="AC108" s="394">
        <f>SUMIFS('База практик'!$CA$6:$CA$424,'База практик'!$G$6:$G$424,Расчеты!AC$1)</f>
        <v>0</v>
      </c>
      <c r="AD108" s="394">
        <f>SUMIFS('База практик'!$CA$6:$CA$424,'База практик'!$G$6:$G$424,Расчеты!AD$1)</f>
        <v>120</v>
      </c>
      <c r="AE108" s="394">
        <f>SUMIFS('База практик'!$CA$6:$CA$424,'База практик'!$G$6:$G$424,Расчеты!AE$1)</f>
        <v>0</v>
      </c>
      <c r="AF108" s="394">
        <f>SUMIFS('База практик'!$CA$6:$CA$424,'База практик'!$G$6:$G$424,Расчеты!AF$1)</f>
        <v>0</v>
      </c>
      <c r="AG108" s="394">
        <f>SUMIFS('База практик'!$CA$6:$CA$424,'База практик'!$G$6:$G$424,Расчеты!AG$1)</f>
        <v>0</v>
      </c>
      <c r="AH108" s="394">
        <f>SUMIFS('База практик'!$CA$6:$CA$424,'База практик'!$G$6:$G$424,Расчеты!AH$1)</f>
        <v>0</v>
      </c>
      <c r="AI108" s="394">
        <f>SUMIFS('База практик'!$CA$6:$CA$424,'База практик'!$G$6:$G$424,Расчеты!AI$1)</f>
        <v>0</v>
      </c>
      <c r="AJ108" s="394">
        <f>SUMIFS('База практик'!$CA$6:$CA$424,'База практик'!$G$6:$G$424,Расчеты!AJ$1)</f>
        <v>0</v>
      </c>
      <c r="AK108" s="394">
        <f>SUMIFS('База практик'!$CA$6:$CA$424,'База практик'!$G$6:$G$424,Расчеты!AK$1)</f>
        <v>0</v>
      </c>
      <c r="AL108" s="394">
        <f>SUMIFS('База практик'!$CA$6:$CA$424,'База практик'!$G$6:$G$424,Расчеты!AL$1)</f>
        <v>0</v>
      </c>
      <c r="AM108" s="394">
        <f>SUMIFS('База практик'!$CA$6:$CA$424,'База практик'!$G$6:$G$424,Расчеты!AM$1)</f>
        <v>0</v>
      </c>
      <c r="AN108" s="394">
        <f>SUMIFS('База практик'!$CA$6:$CA$424,'База практик'!$G$6:$G$424,Расчеты!AN$1)</f>
        <v>0</v>
      </c>
      <c r="AO108" s="394">
        <f>SUMIFS('База практик'!$CA$6:$CA$424,'База практик'!$G$6:$G$424,Расчеты!AO$1)</f>
        <v>0</v>
      </c>
      <c r="AP108" s="394">
        <f>SUMIFS('База практик'!$CA$6:$CA$424,'База практик'!$G$6:$G$424,Расчеты!AP$1)</f>
        <v>0</v>
      </c>
      <c r="AQ108" s="394">
        <f>SUMIFS('База практик'!$CA$6:$CA$424,'База практик'!$G$6:$G$424,Расчеты!AQ$1)</f>
        <v>0</v>
      </c>
      <c r="AR108" s="394">
        <f>SUMIFS('База практик'!$CA$6:$CA$424,'База практик'!$G$6:$G$424,Расчеты!AR$1)</f>
        <v>0</v>
      </c>
      <c r="AS108" s="394">
        <f>SUMIFS('База практик'!$CA$6:$CA$424,'База практик'!$G$6:$G$424,Расчеты!AS$1)</f>
        <v>0</v>
      </c>
      <c r="AT108" s="394">
        <f>SUMIFS('База практик'!$CA$6:$CA$424,'База практик'!$G$6:$G$424,Расчеты!AT$1)</f>
        <v>0</v>
      </c>
      <c r="AU108" s="394">
        <f>SUMIFS('База практик'!$CA$6:$CA$424,'База практик'!$G$6:$G$424,Расчеты!AU$1)</f>
        <v>0</v>
      </c>
      <c r="AV108" s="394">
        <f>SUMIFS('База практик'!$CA$6:$CA$424,'База практик'!$G$6:$G$424,Расчеты!AV$1)</f>
        <v>36</v>
      </c>
      <c r="AW108" s="394">
        <f>SUMIFS('База практик'!$CA$6:$CA$424,'База практик'!$G$6:$G$424,Расчеты!AW$1)</f>
        <v>0</v>
      </c>
      <c r="AX108" s="394">
        <f>SUMIFS('База практик'!$CA$6:$CA$424,'База практик'!$G$6:$G$424,Расчеты!AX$1)</f>
        <v>0</v>
      </c>
      <c r="AY108" s="394">
        <f>SUMIFS('База практик'!$CA$6:$CA$424,'База практик'!$G$6:$G$424,Расчеты!AY$1)</f>
        <v>0</v>
      </c>
      <c r="AZ108" s="394">
        <f>SUMIFS('База практик'!$CA$6:$CA$424,'База практик'!$G$6:$G$424,Расчеты!AZ$1)</f>
        <v>0</v>
      </c>
      <c r="BA108" s="394">
        <f>SUMIFS('База практик'!$CA$6:$CA$424,'База практик'!$G$6:$G$424,Расчеты!BA$1)</f>
        <v>0</v>
      </c>
      <c r="BB108" s="394">
        <f>SUMIFS('База практик'!$CA$6:$CA$424,'База практик'!$G$6:$G$424,Расчеты!BB$1)</f>
        <v>8</v>
      </c>
      <c r="BC108" s="394">
        <f>SUMIFS('База практик'!$CA$6:$CA$424,'База практик'!$G$6:$G$424,Расчеты!BC$1)</f>
        <v>0</v>
      </c>
      <c r="BD108" s="394">
        <f>SUMIFS('База практик'!$CA$6:$CA$424,'База практик'!$G$6:$G$424,Расчеты!BD$1)</f>
        <v>0</v>
      </c>
      <c r="BE108" s="394">
        <f>SUMIFS('База практик'!$CA$6:$CA$424,'База практик'!$G$6:$G$424,Расчеты!BE$1)</f>
        <v>0</v>
      </c>
      <c r="BF108" s="394">
        <f>SUMIFS('База практик'!$CA$6:$CA$424,'База практик'!$G$6:$G$424,Расчеты!BF$1)</f>
        <v>0</v>
      </c>
      <c r="BG108" s="394">
        <f>SUMIFS('База практик'!$CA$6:$CA$424,'База практик'!$G$6:$G$424,Расчеты!BG$1)</f>
        <v>0</v>
      </c>
      <c r="BH108" s="394">
        <f>SUMIFS('База практик'!$CA$6:$CA$424,'База практик'!$G$6:$G$424,Расчеты!BH$1)</f>
        <v>0</v>
      </c>
      <c r="BI108" s="394">
        <f>SUMIFS('База практик'!$CA$6:$CA$424,'База практик'!$G$6:$G$424,Расчеты!BI$1)</f>
        <v>0</v>
      </c>
      <c r="BJ108" s="394">
        <f>SUMIFS('База практик'!$CA$6:$CA$424,'База практик'!$G$6:$G$424,Расчеты!BJ$1)</f>
        <v>0</v>
      </c>
      <c r="BK108" s="394">
        <f>SUMIFS('База практик'!$CA$6:$CA$424,'База практик'!$G$6:$G$424,Расчеты!BK$1)</f>
        <v>0</v>
      </c>
      <c r="BL108" s="394">
        <f>SUMIFS('База практик'!$CA$6:$CA$424,'База практик'!$G$6:$G$424,Расчеты!BL$1)</f>
        <v>0</v>
      </c>
      <c r="BM108" s="394">
        <f>SUMIFS('База практик'!$CA$6:$CA$424,'База практик'!$G$6:$G$424,Расчеты!BM$1)</f>
        <v>0</v>
      </c>
      <c r="BN108" s="394">
        <f>SUMIFS('База практик'!$CA$6:$CA$424,'База практик'!$G$6:$G$424,Расчеты!BN$1)</f>
        <v>0</v>
      </c>
      <c r="BO108" s="394">
        <f>SUMIFS('База практик'!$CA$6:$CA$424,'База практик'!$G$6:$G$424,Расчеты!BO$1)</f>
        <v>0</v>
      </c>
      <c r="BP108" s="394">
        <f>SUMIFS('База практик'!$CA$6:$CA$424,'База практик'!$G$6:$G$424,Расчеты!BP$1)</f>
        <v>17</v>
      </c>
      <c r="BQ108" s="394">
        <f>SUMIFS('База практик'!$CA$6:$CA$424,'База практик'!$G$6:$G$424,Расчеты!BQ$1)</f>
        <v>0</v>
      </c>
      <c r="BR108" s="394">
        <f>SUMIFS('База практик'!$CA$6:$CA$424,'База практик'!$G$6:$G$424,Расчеты!BR$1)</f>
        <v>0</v>
      </c>
      <c r="BS108" s="394">
        <f>SUMIFS('База практик'!$CA$6:$CA$424,'База практик'!$G$6:$G$424,Расчеты!BS$1)</f>
        <v>0</v>
      </c>
      <c r="BT108" s="394">
        <f>SUMIFS('База практик'!$CA$6:$CA$424,'База практик'!$G$6:$G$424,Расчеты!BT$1)</f>
        <v>0</v>
      </c>
      <c r="BU108" s="394">
        <f>SUMIFS('База практик'!$CA$6:$CA$424,'База практик'!$G$6:$G$424,Расчеты!BU$1)</f>
        <v>0</v>
      </c>
      <c r="BV108" s="394">
        <f>SUMIFS('База практик'!$CA$6:$CA$424,'База практик'!$G$6:$G$424,Расчеты!BV$1)</f>
        <v>4</v>
      </c>
      <c r="BW108" s="394">
        <f>SUMIFS('База практик'!$CA$6:$CA$424,'База практик'!$G$6:$G$424,Расчеты!BW$1)</f>
        <v>0</v>
      </c>
      <c r="BX108" s="394">
        <f>SUMIFS('База практик'!$CA$6:$CA$424,'База практик'!$G$6:$G$424,Расчеты!BX$1)</f>
        <v>11</v>
      </c>
      <c r="BY108" s="394">
        <f>SUMIFS('База практик'!$CA$6:$CA$424,'База практик'!$G$6:$G$424,Расчеты!BY$1)</f>
        <v>9</v>
      </c>
      <c r="BZ108" s="394">
        <f>SUMIFS('База практик'!$CA$6:$CA$424,'База практик'!$G$6:$G$424,Расчеты!BZ$1)</f>
        <v>0</v>
      </c>
      <c r="CA108" s="394">
        <f>SUMIFS('База практик'!$CA$6:$CA$424,'База практик'!$G$6:$G$424,Расчеты!CA$1)</f>
        <v>0</v>
      </c>
      <c r="CB108" s="394">
        <f>SUMIFS('База практик'!$CA$6:$CA$424,'База практик'!$G$6:$G$424,Расчеты!CB$1)</f>
        <v>131</v>
      </c>
      <c r="CC108" s="394">
        <f>SUMIFS('База практик'!$CA$6:$CA$424,'База практик'!$G$6:$G$424,Расчеты!CC$1)</f>
        <v>0</v>
      </c>
      <c r="CD108" s="394">
        <f>SUMIFS('База практик'!$CA$6:$CA$424,'База практик'!$G$6:$G$424,Расчеты!CD$1)</f>
        <v>0</v>
      </c>
      <c r="CE108" s="394">
        <f>SUMIFS('База практик'!$CA$6:$CA$424,'База практик'!$G$6:$G$424,Расчеты!CE$1)</f>
        <v>0</v>
      </c>
      <c r="CF108" s="394">
        <f>SUMIFS('База практик'!$CA$6:$CA$424,'База практик'!$G$6:$G$424,Расчеты!CF$1)</f>
        <v>0</v>
      </c>
      <c r="CG108" s="394">
        <f>SUMIFS('База практик'!$CA$6:$CA$424,'База практик'!$G$6:$G$424,Расчеты!CG$1)</f>
        <v>2</v>
      </c>
      <c r="CH108" s="394">
        <f>SUMIFS('База практик'!$CA$6:$CA$424,'База практик'!$G$6:$G$424,Расчеты!CH$1)</f>
        <v>0</v>
      </c>
      <c r="CI108" s="394">
        <f>SUMIFS('База практик'!$CA$6:$CA$424,'База практик'!$G$6:$G$424,Расчеты!CI$1)</f>
        <v>0</v>
      </c>
      <c r="CJ108" s="394">
        <f>SUMIFS('База практик'!$CA$6:$CA$424,'База практик'!$G$6:$G$424,Расчеты!CJ$1)</f>
        <v>3</v>
      </c>
      <c r="CK108" s="394">
        <f>SUMIFS('База практик'!$CA$6:$CA$424,'База практик'!$G$6:$G$424,Расчеты!CK$1)</f>
        <v>0</v>
      </c>
      <c r="CL108" s="394">
        <f>SUMIFS('База практик'!$CA$6:$CA$424,'База практик'!$G$6:$G$424,Расчеты!CL$1)</f>
        <v>0</v>
      </c>
      <c r="CM108" s="394">
        <f>SUMIFS('База практик'!$CA$6:$CA$424,'База практик'!$G$6:$G$424,Расчеты!CM$1)</f>
        <v>0</v>
      </c>
      <c r="CN108" s="394">
        <f>SUMIFS('База практик'!$CA$6:$CA$424,'База практик'!$G$6:$G$424,Расчеты!CN$1)</f>
        <v>0</v>
      </c>
      <c r="CO108" s="394">
        <f>SUMIFS('База практик'!$CA$6:$CA$424,'База практик'!$G$6:$G$424,Расчеты!CO$1)</f>
        <v>156</v>
      </c>
      <c r="CP108" s="394">
        <f>SUMIFS('База практик'!$CA$6:$CA$424,'База практик'!$G$6:$G$424,Расчеты!CP$1)</f>
        <v>0</v>
      </c>
      <c r="CQ108" s="394">
        <f>SUMIFS('База практик'!$CA$6:$CA$424,'База практик'!$G$6:$G$424,Расчеты!CQ$1)</f>
        <v>0</v>
      </c>
      <c r="CR108" s="394">
        <f>SUMIFS('База практик'!$CA$6:$CA$424,'База практик'!$G$6:$G$424,Расчеты!CR$1)</f>
        <v>0</v>
      </c>
      <c r="CS108" s="394">
        <f>SUMIFS('База практик'!$CA$6:$CA$424,'База практик'!$G$6:$G$424,Расчеты!CS$1)</f>
        <v>3</v>
      </c>
      <c r="CT108" s="394">
        <f>SUMIFS('База практик'!$CA$6:$CA$424,'База практик'!$G$6:$G$424,Расчеты!CT$1)</f>
        <v>0</v>
      </c>
      <c r="CU108" s="394">
        <f>SUMIFS('База практик'!$CA$6:$CA$424,'База практик'!$G$6:$G$424,Расчеты!CU$1)</f>
        <v>0</v>
      </c>
      <c r="CV108" s="394">
        <f>SUMIFS('База практик'!$CA$6:$CA$424,'База практик'!$G$6:$G$424,Расчеты!CV$1)</f>
        <v>0</v>
      </c>
      <c r="CW108" s="394">
        <f>SUMIFS('База практик'!$CA$6:$CA$424,'База практик'!$G$6:$G$424,Расчеты!CW$1)</f>
        <v>0</v>
      </c>
      <c r="CX108" s="394">
        <f>SUMIFS('База практик'!$CA$6:$CA$424,'База практик'!$G$6:$G$424,Расчеты!CX$1)</f>
        <v>143</v>
      </c>
      <c r="CY108" s="394">
        <f>SUMIFS('База практик'!$CA$6:$CA$424,'База практик'!$G$6:$G$424,Расчеты!CY$1)</f>
        <v>10</v>
      </c>
    </row>
    <row r="109" spans="1:103" ht="15" x14ac:dyDescent="0.15">
      <c r="A109" s="21"/>
      <c r="B109" s="21"/>
      <c r="C109" s="1239"/>
      <c r="D109" s="1226"/>
      <c r="E109" s="1229"/>
      <c r="F109" s="1229"/>
      <c r="G109" s="1234"/>
      <c r="H109" s="1252"/>
      <c r="I109" s="1235" t="s">
        <v>215</v>
      </c>
      <c r="J109" s="1236"/>
      <c r="K109" s="1229"/>
      <c r="L109" s="1229"/>
      <c r="M109" s="1229"/>
      <c r="N109" s="1229"/>
      <c r="O109" s="1229"/>
      <c r="P109" s="1241"/>
      <c r="Q109" s="394"/>
      <c r="R109" s="1135">
        <f>R108/R112</f>
        <v>2.4592979322662637E-2</v>
      </c>
      <c r="S109" s="1135">
        <f t="shared" ref="S109:CD109" si="62">S108/S112</f>
        <v>0</v>
      </c>
      <c r="T109" s="1135">
        <f t="shared" si="62"/>
        <v>0</v>
      </c>
      <c r="U109" s="1135">
        <f t="shared" si="62"/>
        <v>0.13785557986870897</v>
      </c>
      <c r="V109" s="1135">
        <f t="shared" si="62"/>
        <v>0</v>
      </c>
      <c r="W109" s="1135">
        <f t="shared" si="62"/>
        <v>0</v>
      </c>
      <c r="X109" s="1135">
        <f t="shared" si="62"/>
        <v>0</v>
      </c>
      <c r="Y109" s="1135">
        <f t="shared" si="62"/>
        <v>0</v>
      </c>
      <c r="Z109" s="1135">
        <f t="shared" si="62"/>
        <v>0</v>
      </c>
      <c r="AA109" s="1135">
        <f t="shared" si="62"/>
        <v>0</v>
      </c>
      <c r="AB109" s="1135">
        <f t="shared" si="62"/>
        <v>0</v>
      </c>
      <c r="AC109" s="1135">
        <f t="shared" si="62"/>
        <v>0</v>
      </c>
      <c r="AD109" s="1135">
        <f t="shared" si="62"/>
        <v>0.39867109634551495</v>
      </c>
      <c r="AE109" s="1135">
        <f t="shared" si="62"/>
        <v>0</v>
      </c>
      <c r="AF109" s="1135">
        <f t="shared" si="62"/>
        <v>0</v>
      </c>
      <c r="AG109" s="1135" t="e">
        <f t="shared" si="62"/>
        <v>#DIV/0!</v>
      </c>
      <c r="AH109" s="1135" t="e">
        <f t="shared" si="62"/>
        <v>#DIV/0!</v>
      </c>
      <c r="AI109" s="1135">
        <f t="shared" si="62"/>
        <v>0</v>
      </c>
      <c r="AJ109" s="1135">
        <f t="shared" si="62"/>
        <v>0</v>
      </c>
      <c r="AK109" s="1135" t="e">
        <f t="shared" si="62"/>
        <v>#DIV/0!</v>
      </c>
      <c r="AL109" s="1135">
        <f t="shared" si="62"/>
        <v>0</v>
      </c>
      <c r="AM109" s="1135" t="e">
        <f t="shared" si="62"/>
        <v>#DIV/0!</v>
      </c>
      <c r="AN109" s="1135">
        <f t="shared" si="62"/>
        <v>0</v>
      </c>
      <c r="AO109" s="1135">
        <f t="shared" si="62"/>
        <v>0</v>
      </c>
      <c r="AP109" s="1135">
        <f t="shared" si="62"/>
        <v>0</v>
      </c>
      <c r="AQ109" s="1135" t="e">
        <f t="shared" si="62"/>
        <v>#DIV/0!</v>
      </c>
      <c r="AR109" s="1135" t="e">
        <f t="shared" si="62"/>
        <v>#DIV/0!</v>
      </c>
      <c r="AS109" s="1135">
        <f t="shared" si="62"/>
        <v>0</v>
      </c>
      <c r="AT109" s="1135">
        <f t="shared" si="62"/>
        <v>0</v>
      </c>
      <c r="AU109" s="1135">
        <f t="shared" si="62"/>
        <v>0</v>
      </c>
      <c r="AV109" s="1135">
        <f t="shared" si="62"/>
        <v>6.7164179104477612E-2</v>
      </c>
      <c r="AW109" s="1135">
        <f t="shared" si="62"/>
        <v>0</v>
      </c>
      <c r="AX109" s="1135">
        <f t="shared" si="62"/>
        <v>0</v>
      </c>
      <c r="AY109" s="1135">
        <f t="shared" si="62"/>
        <v>0</v>
      </c>
      <c r="AZ109" s="1135">
        <f t="shared" si="62"/>
        <v>0</v>
      </c>
      <c r="BA109" s="1135">
        <f t="shared" si="62"/>
        <v>0</v>
      </c>
      <c r="BB109" s="1135">
        <f t="shared" si="62"/>
        <v>0.12903225806451613</v>
      </c>
      <c r="BC109" s="1135">
        <f t="shared" si="62"/>
        <v>0</v>
      </c>
      <c r="BD109" s="1135">
        <f t="shared" si="62"/>
        <v>0</v>
      </c>
      <c r="BE109" s="1135">
        <f t="shared" si="62"/>
        <v>0</v>
      </c>
      <c r="BF109" s="1135">
        <f t="shared" si="62"/>
        <v>0</v>
      </c>
      <c r="BG109" s="1135">
        <f t="shared" si="62"/>
        <v>0</v>
      </c>
      <c r="BH109" s="1135" t="e">
        <f t="shared" si="62"/>
        <v>#DIV/0!</v>
      </c>
      <c r="BI109" s="1135">
        <f t="shared" si="62"/>
        <v>0</v>
      </c>
      <c r="BJ109" s="1135" t="e">
        <f t="shared" si="62"/>
        <v>#DIV/0!</v>
      </c>
      <c r="BK109" s="1135">
        <f t="shared" si="62"/>
        <v>0</v>
      </c>
      <c r="BL109" s="1135">
        <f t="shared" si="62"/>
        <v>0</v>
      </c>
      <c r="BM109" s="1135">
        <f t="shared" si="62"/>
        <v>0</v>
      </c>
      <c r="BN109" s="1135">
        <f t="shared" si="62"/>
        <v>0</v>
      </c>
      <c r="BO109" s="1135">
        <f t="shared" si="62"/>
        <v>0</v>
      </c>
      <c r="BP109" s="1135">
        <f t="shared" si="62"/>
        <v>7.1129707112970716E-2</v>
      </c>
      <c r="BQ109" s="1135">
        <f t="shared" si="62"/>
        <v>0</v>
      </c>
      <c r="BR109" s="1135">
        <f t="shared" si="62"/>
        <v>0</v>
      </c>
      <c r="BS109" s="1135">
        <f t="shared" si="62"/>
        <v>0</v>
      </c>
      <c r="BT109" s="1135">
        <f t="shared" si="62"/>
        <v>0</v>
      </c>
      <c r="BU109" s="1135">
        <f t="shared" si="62"/>
        <v>0</v>
      </c>
      <c r="BV109" s="1135">
        <f t="shared" si="62"/>
        <v>1.9801980198019802E-2</v>
      </c>
      <c r="BW109" s="1135">
        <f t="shared" si="62"/>
        <v>0</v>
      </c>
      <c r="BX109" s="1135">
        <f t="shared" si="62"/>
        <v>2.1032504780114723E-2</v>
      </c>
      <c r="BY109" s="1135">
        <f t="shared" si="62"/>
        <v>0.28125</v>
      </c>
      <c r="BZ109" s="1135">
        <f t="shared" si="62"/>
        <v>0</v>
      </c>
      <c r="CA109" s="1135">
        <f t="shared" si="62"/>
        <v>0</v>
      </c>
      <c r="CB109" s="1135">
        <f t="shared" si="62"/>
        <v>0.65174129353233834</v>
      </c>
      <c r="CC109" s="1135">
        <f t="shared" si="62"/>
        <v>0</v>
      </c>
      <c r="CD109" s="1135">
        <f t="shared" si="62"/>
        <v>0</v>
      </c>
      <c r="CE109" s="1135" t="e">
        <f t="shared" ref="CE109:CY109" si="63">CE108/CE112</f>
        <v>#DIV/0!</v>
      </c>
      <c r="CF109" s="1135">
        <f t="shared" si="63"/>
        <v>0</v>
      </c>
      <c r="CG109" s="1135">
        <f t="shared" si="63"/>
        <v>5.6980056980056983E-3</v>
      </c>
      <c r="CH109" s="1135">
        <f t="shared" si="63"/>
        <v>0</v>
      </c>
      <c r="CI109" s="1135">
        <f t="shared" si="63"/>
        <v>0</v>
      </c>
      <c r="CJ109" s="1135">
        <f t="shared" si="63"/>
        <v>9.7719869706840382E-3</v>
      </c>
      <c r="CK109" s="1135">
        <f t="shared" si="63"/>
        <v>0</v>
      </c>
      <c r="CL109" s="1135">
        <f t="shared" si="63"/>
        <v>0</v>
      </c>
      <c r="CM109" s="1135">
        <f t="shared" si="63"/>
        <v>0</v>
      </c>
      <c r="CN109" s="1135">
        <f t="shared" si="63"/>
        <v>0</v>
      </c>
      <c r="CO109" s="1135">
        <f t="shared" si="63"/>
        <v>0.3046875</v>
      </c>
      <c r="CP109" s="1135">
        <f t="shared" si="63"/>
        <v>0</v>
      </c>
      <c r="CQ109" s="1135">
        <f t="shared" si="63"/>
        <v>0</v>
      </c>
      <c r="CR109" s="1135" t="e">
        <f t="shared" si="63"/>
        <v>#DIV/0!</v>
      </c>
      <c r="CS109" s="1135">
        <f t="shared" si="63"/>
        <v>1.4705882352941176E-2</v>
      </c>
      <c r="CT109" s="1135">
        <f t="shared" si="63"/>
        <v>0</v>
      </c>
      <c r="CU109" s="1135">
        <f t="shared" si="63"/>
        <v>0</v>
      </c>
      <c r="CV109" s="1135">
        <f t="shared" si="63"/>
        <v>0</v>
      </c>
      <c r="CW109" s="1135">
        <f t="shared" si="63"/>
        <v>0</v>
      </c>
      <c r="CX109" s="1135">
        <f t="shared" si="63"/>
        <v>0.53159851301115246</v>
      </c>
      <c r="CY109" s="1135">
        <f t="shared" si="63"/>
        <v>1.8726591760299626E-2</v>
      </c>
    </row>
    <row r="110" spans="1:103" ht="15" x14ac:dyDescent="0.15">
      <c r="A110" s="21"/>
      <c r="B110" s="21"/>
      <c r="C110" s="1239"/>
      <c r="D110" s="1226"/>
      <c r="E110" s="1229" t="s">
        <v>8441</v>
      </c>
      <c r="F110" s="1229">
        <v>84</v>
      </c>
      <c r="G110" s="1234" t="s">
        <v>8624</v>
      </c>
      <c r="H110" s="1251" t="s">
        <v>8625</v>
      </c>
      <c r="I110" s="1235" t="s">
        <v>8570</v>
      </c>
      <c r="J110" s="1236"/>
      <c r="K110" s="1229"/>
      <c r="L110" s="1229"/>
      <c r="M110" s="1229"/>
      <c r="N110" s="1229">
        <v>1268</v>
      </c>
      <c r="O110" s="1229">
        <v>224</v>
      </c>
      <c r="P110" s="1238">
        <v>732</v>
      </c>
      <c r="Q110" s="394">
        <v>828</v>
      </c>
      <c r="R110" s="394">
        <f t="shared" si="25"/>
        <v>684</v>
      </c>
      <c r="S110" s="394">
        <f>SUMIFS('База практик'!$CB$6:$CB$424,'База практик'!$G$6:$G$424,Расчеты!S$1)</f>
        <v>0</v>
      </c>
      <c r="T110" s="394">
        <f>SUMIFS('База практик'!$CB$6:$CB$424,'База практик'!$G$6:$G$424,Расчеты!T$1)</f>
        <v>0</v>
      </c>
      <c r="U110" s="394">
        <f>SUMIFS('База практик'!$CB$6:$CB$424,'База практик'!$G$6:$G$424,Расчеты!U$1)</f>
        <v>0</v>
      </c>
      <c r="V110" s="394">
        <f>SUMIFS('База практик'!$CB$6:$CB$424,'База практик'!$G$6:$G$424,Расчеты!V$1)</f>
        <v>0</v>
      </c>
      <c r="W110" s="394">
        <f>SUMIFS('База практик'!$CB$6:$CB$424,'База практик'!$G$6:$G$424,Расчеты!W$1)</f>
        <v>114</v>
      </c>
      <c r="X110" s="394">
        <f>SUMIFS('База практик'!$CB$6:$CB$424,'База практик'!$G$6:$G$424,Расчеты!X$1)</f>
        <v>0</v>
      </c>
      <c r="Y110" s="394">
        <f>SUMIFS('База практик'!$CB$6:$CB$424,'База практик'!$G$6:$G$424,Расчеты!Y$1)</f>
        <v>6</v>
      </c>
      <c r="Z110" s="394">
        <f>SUMIFS('База практик'!$CB$6:$CB$424,'База практик'!$G$6:$G$424,Расчеты!Z$1)</f>
        <v>14</v>
      </c>
      <c r="AA110" s="394">
        <f>SUMIFS('База практик'!$CB$6:$CB$424,'База практик'!$G$6:$G$424,Расчеты!AA$1)</f>
        <v>0</v>
      </c>
      <c r="AB110" s="394">
        <f>SUMIFS('База практик'!$CB$6:$CB$424,'База практик'!$G$6:$G$424,Расчеты!AB$1)</f>
        <v>0</v>
      </c>
      <c r="AC110" s="394">
        <f>SUMIFS('База практик'!$CB$6:$CB$424,'База практик'!$G$6:$G$424,Расчеты!AC$1)</f>
        <v>13</v>
      </c>
      <c r="AD110" s="394">
        <f>SUMIFS('База практик'!$CB$6:$CB$424,'База практик'!$G$6:$G$424,Расчеты!AD$1)</f>
        <v>0</v>
      </c>
      <c r="AE110" s="394">
        <f>SUMIFS('База практик'!$CB$6:$CB$424,'База практик'!$G$6:$G$424,Расчеты!AE$1)</f>
        <v>0</v>
      </c>
      <c r="AF110" s="394">
        <f>SUMIFS('База практик'!$CB$6:$CB$424,'База практик'!$G$6:$G$424,Расчеты!AF$1)</f>
        <v>73</v>
      </c>
      <c r="AG110" s="394">
        <f>SUMIFS('База практик'!$CB$6:$CB$424,'База практик'!$G$6:$G$424,Расчеты!AG$1)</f>
        <v>0</v>
      </c>
      <c r="AH110" s="394">
        <f>SUMIFS('База практик'!$CB$6:$CB$424,'База практик'!$G$6:$G$424,Расчеты!AH$1)</f>
        <v>0</v>
      </c>
      <c r="AI110" s="394">
        <f>SUMIFS('База практик'!$CB$6:$CB$424,'База практик'!$G$6:$G$424,Расчеты!AI$1)</f>
        <v>3</v>
      </c>
      <c r="AJ110" s="394">
        <f>SUMIFS('База практик'!$CB$6:$CB$424,'База практик'!$G$6:$G$424,Расчеты!AJ$1)</f>
        <v>0</v>
      </c>
      <c r="AK110" s="394">
        <f>SUMIFS('База практик'!$CB$6:$CB$424,'База практик'!$G$6:$G$424,Расчеты!AK$1)</f>
        <v>0</v>
      </c>
      <c r="AL110" s="394">
        <f>SUMIFS('База практик'!$CB$6:$CB$424,'База практик'!$G$6:$G$424,Расчеты!AL$1)</f>
        <v>0</v>
      </c>
      <c r="AM110" s="394">
        <f>SUMIFS('База практик'!$CB$6:$CB$424,'База практик'!$G$6:$G$424,Расчеты!AM$1)</f>
        <v>0</v>
      </c>
      <c r="AN110" s="394">
        <f>SUMIFS('База практик'!$CB$6:$CB$424,'База практик'!$G$6:$G$424,Расчеты!AN$1)</f>
        <v>15</v>
      </c>
      <c r="AO110" s="394">
        <f>SUMIFS('База практик'!$CB$6:$CB$424,'База практик'!$G$6:$G$424,Расчеты!AO$1)</f>
        <v>0</v>
      </c>
      <c r="AP110" s="394">
        <f>SUMIFS('База практик'!$CB$6:$CB$424,'База практик'!$G$6:$G$424,Расчеты!AP$1)</f>
        <v>24</v>
      </c>
      <c r="AQ110" s="394">
        <f>SUMIFS('База практик'!$CB$6:$CB$424,'База практик'!$G$6:$G$424,Расчеты!AQ$1)</f>
        <v>0</v>
      </c>
      <c r="AR110" s="394">
        <f>SUMIFS('База практик'!$CB$6:$CB$424,'База практик'!$G$6:$G$424,Расчеты!AR$1)</f>
        <v>0</v>
      </c>
      <c r="AS110" s="394">
        <f>SUMIFS('База практик'!$CB$6:$CB$424,'База практик'!$G$6:$G$424,Расчеты!AS$1)</f>
        <v>0</v>
      </c>
      <c r="AT110" s="394">
        <f>SUMIFS('База практик'!$CB$6:$CB$424,'База практик'!$G$6:$G$424,Расчеты!AT$1)</f>
        <v>0</v>
      </c>
      <c r="AU110" s="394">
        <f>SUMIFS('База практик'!$CB$6:$CB$424,'База практик'!$G$6:$G$424,Расчеты!AU$1)</f>
        <v>5</v>
      </c>
      <c r="AV110" s="394">
        <f>SUMIFS('База практик'!$CB$6:$CB$424,'База практик'!$G$6:$G$424,Расчеты!AV$1)</f>
        <v>64</v>
      </c>
      <c r="AW110" s="394">
        <f>SUMIFS('База практик'!$CB$6:$CB$424,'База практик'!$G$6:$G$424,Расчеты!AW$1)</f>
        <v>0</v>
      </c>
      <c r="AX110" s="394">
        <f>SUMIFS('База практик'!$CB$6:$CB$424,'База практик'!$G$6:$G$424,Расчеты!AX$1)</f>
        <v>1</v>
      </c>
      <c r="AY110" s="394">
        <f>SUMIFS('База практик'!$CB$6:$CB$424,'База практик'!$G$6:$G$424,Расчеты!AY$1)</f>
        <v>0</v>
      </c>
      <c r="AZ110" s="394">
        <f>SUMIFS('База практик'!$CB$6:$CB$424,'База практик'!$G$6:$G$424,Расчеты!AZ$1)</f>
        <v>0</v>
      </c>
      <c r="BA110" s="394">
        <f>SUMIFS('База практик'!$CB$6:$CB$424,'База практик'!$G$6:$G$424,Расчеты!BA$1)</f>
        <v>1</v>
      </c>
      <c r="BB110" s="394">
        <f>SUMIFS('База практик'!$CB$6:$CB$424,'База практик'!$G$6:$G$424,Расчеты!BB$1)</f>
        <v>0</v>
      </c>
      <c r="BC110" s="394">
        <f>SUMIFS('База практик'!$CB$6:$CB$424,'База практик'!$G$6:$G$424,Расчеты!BC$1)</f>
        <v>2</v>
      </c>
      <c r="BD110" s="394">
        <f>SUMIFS('База практик'!$CB$6:$CB$424,'База практик'!$G$6:$G$424,Расчеты!BD$1)</f>
        <v>0</v>
      </c>
      <c r="BE110" s="394">
        <f>SUMIFS('База практик'!$CB$6:$CB$424,'База практик'!$G$6:$G$424,Расчеты!BE$1)</f>
        <v>1</v>
      </c>
      <c r="BF110" s="394">
        <f>SUMIFS('База практик'!$CB$6:$CB$424,'База практик'!$G$6:$G$424,Расчеты!BF$1)</f>
        <v>0</v>
      </c>
      <c r="BG110" s="394">
        <f>SUMIFS('База практик'!$CB$6:$CB$424,'База практик'!$G$6:$G$424,Расчеты!BG$1)</f>
        <v>1</v>
      </c>
      <c r="BH110" s="394">
        <f>SUMIFS('База практик'!$CB$6:$CB$424,'База практик'!$G$6:$G$424,Расчеты!BH$1)</f>
        <v>0</v>
      </c>
      <c r="BI110" s="394">
        <f>SUMIFS('База практик'!$CB$6:$CB$424,'База практик'!$G$6:$G$424,Расчеты!BI$1)</f>
        <v>0</v>
      </c>
      <c r="BJ110" s="394">
        <f>SUMIFS('База практик'!$CB$6:$CB$424,'База практик'!$G$6:$G$424,Расчеты!BJ$1)</f>
        <v>0</v>
      </c>
      <c r="BK110" s="394">
        <f>SUMIFS('База практик'!$CB$6:$CB$424,'База практик'!$G$6:$G$424,Расчеты!BK$1)</f>
        <v>0</v>
      </c>
      <c r="BL110" s="394">
        <f>SUMIFS('База практик'!$CB$6:$CB$424,'База практик'!$G$6:$G$424,Расчеты!BL$1)</f>
        <v>3</v>
      </c>
      <c r="BM110" s="394">
        <f>SUMIFS('База практик'!$CB$6:$CB$424,'База практик'!$G$6:$G$424,Расчеты!BM$1)</f>
        <v>25</v>
      </c>
      <c r="BN110" s="394">
        <f>SUMIFS('База практик'!$CB$6:$CB$424,'База практик'!$G$6:$G$424,Расчеты!BN$1)</f>
        <v>0</v>
      </c>
      <c r="BO110" s="394">
        <f>SUMIFS('База практик'!$CB$6:$CB$424,'База практик'!$G$6:$G$424,Расчеты!BO$1)</f>
        <v>3</v>
      </c>
      <c r="BP110" s="394">
        <f>SUMIFS('База практик'!$CB$6:$CB$424,'База практик'!$G$6:$G$424,Расчеты!BP$1)</f>
        <v>2</v>
      </c>
      <c r="BQ110" s="394">
        <f>SUMIFS('База практик'!$CB$6:$CB$424,'База практик'!$G$6:$G$424,Расчеты!BQ$1)</f>
        <v>3</v>
      </c>
      <c r="BR110" s="394">
        <f>SUMIFS('База практик'!$CB$6:$CB$424,'База практик'!$G$6:$G$424,Расчеты!BR$1)</f>
        <v>0</v>
      </c>
      <c r="BS110" s="394">
        <f>SUMIFS('База практик'!$CB$6:$CB$424,'База практик'!$G$6:$G$424,Расчеты!BS$1)</f>
        <v>6</v>
      </c>
      <c r="BT110" s="394">
        <f>SUMIFS('База практик'!$CB$6:$CB$424,'База практик'!$G$6:$G$424,Расчеты!BT$1)</f>
        <v>0</v>
      </c>
      <c r="BU110" s="394">
        <f>SUMIFS('База практик'!$CB$6:$CB$424,'База практик'!$G$6:$G$424,Расчеты!BU$1)</f>
        <v>0</v>
      </c>
      <c r="BV110" s="394">
        <f>SUMIFS('База практик'!$CB$6:$CB$424,'База практик'!$G$6:$G$424,Расчеты!BV$1)</f>
        <v>8</v>
      </c>
      <c r="BW110" s="394">
        <f>SUMIFS('База практик'!$CB$6:$CB$424,'База практик'!$G$6:$G$424,Расчеты!BW$1)</f>
        <v>0</v>
      </c>
      <c r="BX110" s="394">
        <f>SUMIFS('База практик'!$CB$6:$CB$424,'База практик'!$G$6:$G$424,Расчеты!BX$1)</f>
        <v>10</v>
      </c>
      <c r="BY110" s="394">
        <f>SUMIFS('База практик'!$CB$6:$CB$424,'База практик'!$G$6:$G$424,Расчеты!BY$1)</f>
        <v>2</v>
      </c>
      <c r="BZ110" s="394">
        <f>SUMIFS('База практик'!$CB$6:$CB$424,'База практик'!$G$6:$G$424,Расчеты!BZ$1)</f>
        <v>0</v>
      </c>
      <c r="CA110" s="394">
        <f>SUMIFS('База практик'!$CB$6:$CB$424,'База практик'!$G$6:$G$424,Расчеты!CA$1)</f>
        <v>45</v>
      </c>
      <c r="CB110" s="394">
        <f>SUMIFS('База практик'!$CB$6:$CB$424,'База практик'!$G$6:$G$424,Расчеты!CB$1)</f>
        <v>2</v>
      </c>
      <c r="CC110" s="394">
        <f>SUMIFS('База практик'!$CB$6:$CB$424,'База практик'!$G$6:$G$424,Расчеты!CC$1)</f>
        <v>27</v>
      </c>
      <c r="CD110" s="394">
        <f>SUMIFS('База практик'!$CB$6:$CB$424,'База практик'!$G$6:$G$424,Расчеты!CD$1)</f>
        <v>0</v>
      </c>
      <c r="CE110" s="394">
        <f>SUMIFS('База практик'!$CB$6:$CB$424,'База практик'!$G$6:$G$424,Расчеты!CE$1)</f>
        <v>0</v>
      </c>
      <c r="CF110" s="394">
        <f>SUMIFS('База практик'!$CB$6:$CB$424,'База практик'!$G$6:$G$424,Расчеты!CF$1)</f>
        <v>0</v>
      </c>
      <c r="CG110" s="394">
        <f>SUMIFS('База практик'!$CB$6:$CB$424,'База практик'!$G$6:$G$424,Расчеты!CG$1)</f>
        <v>0</v>
      </c>
      <c r="CH110" s="394">
        <f>SUMIFS('База практик'!$CB$6:$CB$424,'База практик'!$G$6:$G$424,Расчеты!CH$1)</f>
        <v>7</v>
      </c>
      <c r="CI110" s="394">
        <f>SUMIFS('База практик'!$CB$6:$CB$424,'База практик'!$G$6:$G$424,Расчеты!CI$1)</f>
        <v>13</v>
      </c>
      <c r="CJ110" s="394">
        <f>SUMIFS('База практик'!$CB$6:$CB$424,'База практик'!$G$6:$G$424,Расчеты!CJ$1)</f>
        <v>0</v>
      </c>
      <c r="CK110" s="394">
        <f>SUMIFS('База практик'!$CB$6:$CB$424,'База практик'!$G$6:$G$424,Расчеты!CK$1)</f>
        <v>0</v>
      </c>
      <c r="CL110" s="394">
        <f>SUMIFS('База практик'!$CB$6:$CB$424,'База практик'!$G$6:$G$424,Расчеты!CL$1)</f>
        <v>0</v>
      </c>
      <c r="CM110" s="394">
        <f>SUMIFS('База практик'!$CB$6:$CB$424,'База практик'!$G$6:$G$424,Расчеты!CM$1)</f>
        <v>1</v>
      </c>
      <c r="CN110" s="394">
        <f>SUMIFS('База практик'!$CB$6:$CB$424,'База практик'!$G$6:$G$424,Расчеты!CN$1)</f>
        <v>0</v>
      </c>
      <c r="CO110" s="394">
        <f>SUMIFS('База практик'!$CB$6:$CB$424,'База практик'!$G$6:$G$424,Расчеты!CO$1)</f>
        <v>0</v>
      </c>
      <c r="CP110" s="394">
        <f>SUMIFS('База практик'!$CB$6:$CB$424,'База практик'!$G$6:$G$424,Расчеты!CP$1)</f>
        <v>21</v>
      </c>
      <c r="CQ110" s="394">
        <f>SUMIFS('База практик'!$CB$6:$CB$424,'База практик'!$G$6:$G$424,Расчеты!CQ$1)</f>
        <v>7</v>
      </c>
      <c r="CR110" s="394">
        <f>SUMIFS('База практик'!$CB$6:$CB$424,'База практик'!$G$6:$G$424,Расчеты!CR$1)</f>
        <v>0</v>
      </c>
      <c r="CS110" s="394">
        <f>SUMIFS('База практик'!$CB$6:$CB$424,'База практик'!$G$6:$G$424,Расчеты!CS$1)</f>
        <v>4</v>
      </c>
      <c r="CT110" s="394">
        <f>SUMIFS('База практик'!$CB$6:$CB$424,'База практик'!$G$6:$G$424,Расчеты!CT$1)</f>
        <v>12</v>
      </c>
      <c r="CU110" s="394">
        <f>SUMIFS('База практик'!$CB$6:$CB$424,'База практик'!$G$6:$G$424,Расчеты!CU$1)</f>
        <v>2</v>
      </c>
      <c r="CV110" s="394">
        <f>SUMIFS('База практик'!$CB$6:$CB$424,'База практик'!$G$6:$G$424,Расчеты!CV$1)</f>
        <v>117</v>
      </c>
      <c r="CW110" s="394">
        <f>SUMIFS('База практик'!$CB$6:$CB$424,'База практик'!$G$6:$G$424,Расчеты!CW$1)</f>
        <v>0</v>
      </c>
      <c r="CX110" s="394">
        <f>SUMIFS('База практик'!$CB$6:$CB$424,'База практик'!$G$6:$G$424,Расчеты!CX$1)</f>
        <v>8</v>
      </c>
      <c r="CY110" s="394">
        <f>SUMIFS('База практик'!$CB$6:$CB$424,'База практик'!$G$6:$G$424,Расчеты!CY$1)</f>
        <v>19</v>
      </c>
    </row>
    <row r="111" spans="1:103" ht="15" x14ac:dyDescent="0.15">
      <c r="A111" s="21"/>
      <c r="B111" s="21"/>
      <c r="C111" s="1239"/>
      <c r="D111" s="1226"/>
      <c r="E111" s="1229" t="s">
        <v>8441</v>
      </c>
      <c r="F111" s="1229">
        <v>85</v>
      </c>
      <c r="G111" s="1234" t="s">
        <v>8626</v>
      </c>
      <c r="H111" s="1251"/>
      <c r="I111" s="1235" t="s">
        <v>215</v>
      </c>
      <c r="J111" s="1236"/>
      <c r="K111" s="1229"/>
      <c r="L111" s="1229"/>
      <c r="M111" s="1229" t="s">
        <v>457</v>
      </c>
      <c r="N111" s="1229">
        <v>7.9538326433320788E-2</v>
      </c>
      <c r="O111" s="1229">
        <v>1.1877618113367622E-2</v>
      </c>
      <c r="P111" s="1241">
        <v>3.3514948949223938E-2</v>
      </c>
      <c r="Q111" s="394"/>
      <c r="R111" s="1135">
        <f>R110/R112</f>
        <v>2.3493851755169333E-2</v>
      </c>
      <c r="S111" s="1135">
        <f t="shared" ref="S111:CD111" si="64">S110/S112</f>
        <v>0</v>
      </c>
      <c r="T111" s="1135">
        <f t="shared" si="64"/>
        <v>0</v>
      </c>
      <c r="U111" s="1135">
        <f t="shared" si="64"/>
        <v>0</v>
      </c>
      <c r="V111" s="1135">
        <f t="shared" si="64"/>
        <v>0</v>
      </c>
      <c r="W111" s="1135">
        <f t="shared" si="64"/>
        <v>0.31147540983606559</v>
      </c>
      <c r="X111" s="1135">
        <f t="shared" si="64"/>
        <v>0</v>
      </c>
      <c r="Y111" s="1135">
        <f t="shared" si="64"/>
        <v>3.8265306122448979E-3</v>
      </c>
      <c r="Z111" s="1135">
        <f t="shared" si="64"/>
        <v>2.2875816993464051E-2</v>
      </c>
      <c r="AA111" s="1135">
        <f t="shared" si="64"/>
        <v>0</v>
      </c>
      <c r="AB111" s="1135">
        <f t="shared" si="64"/>
        <v>0</v>
      </c>
      <c r="AC111" s="1135">
        <f t="shared" si="64"/>
        <v>3.2338308457711441E-2</v>
      </c>
      <c r="AD111" s="1135">
        <f t="shared" si="64"/>
        <v>0</v>
      </c>
      <c r="AE111" s="1135">
        <f t="shared" si="64"/>
        <v>0</v>
      </c>
      <c r="AF111" s="1135">
        <f t="shared" si="64"/>
        <v>9.4928478543563066E-2</v>
      </c>
      <c r="AG111" s="1135" t="e">
        <f t="shared" si="64"/>
        <v>#DIV/0!</v>
      </c>
      <c r="AH111" s="1135" t="e">
        <f t="shared" si="64"/>
        <v>#DIV/0!</v>
      </c>
      <c r="AI111" s="1135">
        <f t="shared" si="64"/>
        <v>2.6086956521739129E-2</v>
      </c>
      <c r="AJ111" s="1135">
        <f t="shared" si="64"/>
        <v>0</v>
      </c>
      <c r="AK111" s="1135" t="e">
        <f t="shared" si="64"/>
        <v>#DIV/0!</v>
      </c>
      <c r="AL111" s="1135">
        <f t="shared" si="64"/>
        <v>0</v>
      </c>
      <c r="AM111" s="1135" t="e">
        <f t="shared" si="64"/>
        <v>#DIV/0!</v>
      </c>
      <c r="AN111" s="1135">
        <f t="shared" si="64"/>
        <v>3.937007874015748E-2</v>
      </c>
      <c r="AO111" s="1135">
        <f t="shared" si="64"/>
        <v>0</v>
      </c>
      <c r="AP111" s="1135">
        <f t="shared" si="64"/>
        <v>0.100418410041841</v>
      </c>
      <c r="AQ111" s="1135" t="e">
        <f t="shared" si="64"/>
        <v>#DIV/0!</v>
      </c>
      <c r="AR111" s="1135" t="e">
        <f t="shared" si="64"/>
        <v>#DIV/0!</v>
      </c>
      <c r="AS111" s="1135">
        <f t="shared" si="64"/>
        <v>0</v>
      </c>
      <c r="AT111" s="1135">
        <f t="shared" si="64"/>
        <v>0</v>
      </c>
      <c r="AU111" s="1135">
        <f t="shared" si="64"/>
        <v>1.8656716417910446E-2</v>
      </c>
      <c r="AV111" s="1135">
        <f t="shared" si="64"/>
        <v>0.11940298507462686</v>
      </c>
      <c r="AW111" s="1135">
        <f t="shared" si="64"/>
        <v>0</v>
      </c>
      <c r="AX111" s="1135">
        <f t="shared" si="64"/>
        <v>1.557632398753894E-3</v>
      </c>
      <c r="AY111" s="1135">
        <f t="shared" si="64"/>
        <v>0</v>
      </c>
      <c r="AZ111" s="1135">
        <f t="shared" si="64"/>
        <v>0</v>
      </c>
      <c r="BA111" s="1135">
        <f t="shared" si="64"/>
        <v>4.2372881355932203E-3</v>
      </c>
      <c r="BB111" s="1135">
        <f t="shared" si="64"/>
        <v>0</v>
      </c>
      <c r="BC111" s="1135">
        <f t="shared" si="64"/>
        <v>3.7174721189591076E-3</v>
      </c>
      <c r="BD111" s="1135">
        <f t="shared" si="64"/>
        <v>0</v>
      </c>
      <c r="BE111" s="1135">
        <f t="shared" si="64"/>
        <v>0.5</v>
      </c>
      <c r="BF111" s="1135">
        <f t="shared" si="64"/>
        <v>0</v>
      </c>
      <c r="BG111" s="1135">
        <f t="shared" si="64"/>
        <v>1.8181818181818181E-2</v>
      </c>
      <c r="BH111" s="1135" t="e">
        <f t="shared" si="64"/>
        <v>#DIV/0!</v>
      </c>
      <c r="BI111" s="1135">
        <f t="shared" si="64"/>
        <v>0</v>
      </c>
      <c r="BJ111" s="1135" t="e">
        <f t="shared" si="64"/>
        <v>#DIV/0!</v>
      </c>
      <c r="BK111" s="1135">
        <f t="shared" si="64"/>
        <v>0</v>
      </c>
      <c r="BL111" s="1135">
        <f t="shared" si="64"/>
        <v>4.261363636363636E-3</v>
      </c>
      <c r="BM111" s="1135">
        <f t="shared" si="64"/>
        <v>4.0387722132471729E-2</v>
      </c>
      <c r="BN111" s="1135">
        <f t="shared" si="64"/>
        <v>0</v>
      </c>
      <c r="BO111" s="1135">
        <f t="shared" si="64"/>
        <v>1.8987341772151899E-2</v>
      </c>
      <c r="BP111" s="1135">
        <f t="shared" si="64"/>
        <v>8.368200836820083E-3</v>
      </c>
      <c r="BQ111" s="1135">
        <f t="shared" si="64"/>
        <v>1.4150943396226415E-2</v>
      </c>
      <c r="BR111" s="1135">
        <f t="shared" si="64"/>
        <v>0</v>
      </c>
      <c r="BS111" s="1135">
        <f t="shared" si="64"/>
        <v>2.1897810218978103E-2</v>
      </c>
      <c r="BT111" s="1135">
        <f t="shared" si="64"/>
        <v>0</v>
      </c>
      <c r="BU111" s="1135">
        <f t="shared" si="64"/>
        <v>0</v>
      </c>
      <c r="BV111" s="1135">
        <f t="shared" si="64"/>
        <v>3.9603960396039604E-2</v>
      </c>
      <c r="BW111" s="1135">
        <f t="shared" si="64"/>
        <v>0</v>
      </c>
      <c r="BX111" s="1135">
        <f t="shared" si="64"/>
        <v>1.9120458891013385E-2</v>
      </c>
      <c r="BY111" s="1135">
        <f t="shared" si="64"/>
        <v>6.25E-2</v>
      </c>
      <c r="BZ111" s="1135">
        <f t="shared" si="64"/>
        <v>0</v>
      </c>
      <c r="CA111" s="1135">
        <f t="shared" si="64"/>
        <v>9.5541401273885357E-2</v>
      </c>
      <c r="CB111" s="1135">
        <f t="shared" si="64"/>
        <v>9.9502487562189053E-3</v>
      </c>
      <c r="CC111" s="1135">
        <f t="shared" si="64"/>
        <v>0.13846153846153847</v>
      </c>
      <c r="CD111" s="1135">
        <f t="shared" si="64"/>
        <v>0</v>
      </c>
      <c r="CE111" s="1135" t="e">
        <f t="shared" ref="CE111:CY111" si="65">CE110/CE112</f>
        <v>#DIV/0!</v>
      </c>
      <c r="CF111" s="1135">
        <f t="shared" si="65"/>
        <v>0</v>
      </c>
      <c r="CG111" s="1135">
        <f t="shared" si="65"/>
        <v>0</v>
      </c>
      <c r="CH111" s="1135">
        <f t="shared" si="65"/>
        <v>8.65265760197775E-3</v>
      </c>
      <c r="CI111" s="1135">
        <f t="shared" si="65"/>
        <v>2.8126352228472523E-3</v>
      </c>
      <c r="CJ111" s="1135">
        <f t="shared" si="65"/>
        <v>0</v>
      </c>
      <c r="CK111" s="1135">
        <f t="shared" si="65"/>
        <v>0</v>
      </c>
      <c r="CL111" s="1135">
        <f t="shared" si="65"/>
        <v>0</v>
      </c>
      <c r="CM111" s="1135">
        <f t="shared" si="65"/>
        <v>6.6666666666666666E-2</v>
      </c>
      <c r="CN111" s="1135">
        <f t="shared" si="65"/>
        <v>0</v>
      </c>
      <c r="CO111" s="1135">
        <f t="shared" si="65"/>
        <v>0</v>
      </c>
      <c r="CP111" s="1135">
        <f t="shared" si="65"/>
        <v>3.7634408602150539E-2</v>
      </c>
      <c r="CQ111" s="1135">
        <f t="shared" si="65"/>
        <v>1.7369727047146403E-2</v>
      </c>
      <c r="CR111" s="1135" t="e">
        <f t="shared" si="65"/>
        <v>#DIV/0!</v>
      </c>
      <c r="CS111" s="1135">
        <f t="shared" si="65"/>
        <v>1.9607843137254902E-2</v>
      </c>
      <c r="CT111" s="1135">
        <f t="shared" si="65"/>
        <v>2.5000000000000001E-2</v>
      </c>
      <c r="CU111" s="1135">
        <f t="shared" si="65"/>
        <v>0.33333333333333331</v>
      </c>
      <c r="CV111" s="1135">
        <f t="shared" si="65"/>
        <v>0.12111801242236025</v>
      </c>
      <c r="CW111" s="1135">
        <f t="shared" si="65"/>
        <v>0</v>
      </c>
      <c r="CX111" s="1135">
        <f t="shared" si="65"/>
        <v>2.9739776951672861E-2</v>
      </c>
      <c r="CY111" s="1135">
        <f t="shared" si="65"/>
        <v>3.5580524344569285E-2</v>
      </c>
    </row>
    <row r="112" spans="1:103" ht="90" x14ac:dyDescent="0.15">
      <c r="A112" s="21"/>
      <c r="B112" s="21"/>
      <c r="C112" s="1233" t="s">
        <v>8450</v>
      </c>
      <c r="D112" s="1211" t="s">
        <v>8627</v>
      </c>
      <c r="E112" s="1229" t="s">
        <v>8441</v>
      </c>
      <c r="F112" s="1229">
        <v>86</v>
      </c>
      <c r="G112" s="1234" t="s">
        <v>8628</v>
      </c>
      <c r="H112" s="1204" t="s">
        <v>8976</v>
      </c>
      <c r="I112" s="1235" t="s">
        <v>8570</v>
      </c>
      <c r="J112" s="1236" t="s">
        <v>8531</v>
      </c>
      <c r="K112" s="1229"/>
      <c r="L112" s="1229"/>
      <c r="M112" s="1229"/>
      <c r="N112" s="1229">
        <v>15942</v>
      </c>
      <c r="O112" s="1229">
        <v>18859</v>
      </c>
      <c r="P112" s="1238">
        <v>21841</v>
      </c>
      <c r="Q112" s="1138">
        <v>22887</v>
      </c>
      <c r="R112" s="1253">
        <f>SUM(R110,R108,R106,R104,R102,R100,R98,R96,R94,R92,R90,R88,R86,R84,R82,R80,R78,R76,R74,R72,R70)</f>
        <v>29114</v>
      </c>
      <c r="S112" s="1253">
        <f t="shared" ref="S112:CD112" si="66">SUM(S110,S108,S106,S104,S102,S100,S98,S96,S94,S92,S90,S88,S86,S84,S82,S80,S78,S76,S74,S72,S70)</f>
        <v>12</v>
      </c>
      <c r="T112" s="1253">
        <f t="shared" si="66"/>
        <v>40</v>
      </c>
      <c r="U112" s="1253">
        <f t="shared" si="66"/>
        <v>457</v>
      </c>
      <c r="V112" s="1253">
        <f t="shared" si="66"/>
        <v>277</v>
      </c>
      <c r="W112" s="1253">
        <f t="shared" si="66"/>
        <v>366</v>
      </c>
      <c r="X112" s="1253">
        <f t="shared" si="66"/>
        <v>1</v>
      </c>
      <c r="Y112" s="1253">
        <f t="shared" si="66"/>
        <v>1568</v>
      </c>
      <c r="Z112" s="1253">
        <f t="shared" si="66"/>
        <v>612</v>
      </c>
      <c r="AA112" s="1253">
        <f t="shared" si="66"/>
        <v>157</v>
      </c>
      <c r="AB112" s="1253">
        <f t="shared" si="66"/>
        <v>1054</v>
      </c>
      <c r="AC112" s="1253">
        <f t="shared" si="66"/>
        <v>402</v>
      </c>
      <c r="AD112" s="1253">
        <f t="shared" si="66"/>
        <v>301</v>
      </c>
      <c r="AE112" s="1253">
        <f t="shared" si="66"/>
        <v>1498</v>
      </c>
      <c r="AF112" s="1253">
        <f t="shared" si="66"/>
        <v>769</v>
      </c>
      <c r="AG112" s="1253">
        <f t="shared" si="66"/>
        <v>0</v>
      </c>
      <c r="AH112" s="1253">
        <f t="shared" si="66"/>
        <v>0</v>
      </c>
      <c r="AI112" s="1253">
        <f t="shared" si="66"/>
        <v>115</v>
      </c>
      <c r="AJ112" s="1253">
        <f t="shared" si="66"/>
        <v>126</v>
      </c>
      <c r="AK112" s="1253">
        <f t="shared" si="66"/>
        <v>0</v>
      </c>
      <c r="AL112" s="1253">
        <f t="shared" si="66"/>
        <v>1049</v>
      </c>
      <c r="AM112" s="1253">
        <f t="shared" si="66"/>
        <v>0</v>
      </c>
      <c r="AN112" s="1253">
        <f t="shared" si="66"/>
        <v>381</v>
      </c>
      <c r="AO112" s="1253">
        <f t="shared" si="66"/>
        <v>39</v>
      </c>
      <c r="AP112" s="1253">
        <f t="shared" si="66"/>
        <v>239</v>
      </c>
      <c r="AQ112" s="1253">
        <f t="shared" si="66"/>
        <v>0</v>
      </c>
      <c r="AR112" s="1253">
        <f t="shared" si="66"/>
        <v>0</v>
      </c>
      <c r="AS112" s="1253">
        <f t="shared" si="66"/>
        <v>344</v>
      </c>
      <c r="AT112" s="1253">
        <f t="shared" si="66"/>
        <v>135</v>
      </c>
      <c r="AU112" s="1253">
        <f t="shared" si="66"/>
        <v>268</v>
      </c>
      <c r="AV112" s="1253">
        <f t="shared" si="66"/>
        <v>536</v>
      </c>
      <c r="AW112" s="1253">
        <f t="shared" si="66"/>
        <v>370</v>
      </c>
      <c r="AX112" s="1253">
        <f t="shared" si="66"/>
        <v>642</v>
      </c>
      <c r="AY112" s="1253">
        <f t="shared" si="66"/>
        <v>208</v>
      </c>
      <c r="AZ112" s="1253">
        <f t="shared" si="66"/>
        <v>5</v>
      </c>
      <c r="BA112" s="1253">
        <f t="shared" si="66"/>
        <v>236</v>
      </c>
      <c r="BB112" s="1253">
        <f t="shared" si="66"/>
        <v>62</v>
      </c>
      <c r="BC112" s="1253">
        <f t="shared" si="66"/>
        <v>538</v>
      </c>
      <c r="BD112" s="1253">
        <f t="shared" si="66"/>
        <v>39</v>
      </c>
      <c r="BE112" s="1253">
        <f t="shared" si="66"/>
        <v>2</v>
      </c>
      <c r="BF112" s="1253">
        <f t="shared" si="66"/>
        <v>86</v>
      </c>
      <c r="BG112" s="1253">
        <f t="shared" si="66"/>
        <v>55</v>
      </c>
      <c r="BH112" s="1253">
        <f t="shared" si="66"/>
        <v>0</v>
      </c>
      <c r="BI112" s="1253">
        <f t="shared" si="66"/>
        <v>620</v>
      </c>
      <c r="BJ112" s="1253">
        <f t="shared" si="66"/>
        <v>0</v>
      </c>
      <c r="BK112" s="1253">
        <f t="shared" si="66"/>
        <v>36</v>
      </c>
      <c r="BL112" s="1253">
        <f t="shared" si="66"/>
        <v>704</v>
      </c>
      <c r="BM112" s="1253">
        <f t="shared" si="66"/>
        <v>619</v>
      </c>
      <c r="BN112" s="1253">
        <f t="shared" si="66"/>
        <v>225</v>
      </c>
      <c r="BO112" s="1253">
        <f t="shared" si="66"/>
        <v>158</v>
      </c>
      <c r="BP112" s="1253">
        <f t="shared" si="66"/>
        <v>239</v>
      </c>
      <c r="BQ112" s="1253">
        <f t="shared" si="66"/>
        <v>212</v>
      </c>
      <c r="BR112" s="1253">
        <f t="shared" si="66"/>
        <v>34</v>
      </c>
      <c r="BS112" s="1253">
        <f t="shared" si="66"/>
        <v>274</v>
      </c>
      <c r="BT112" s="1253">
        <f t="shared" si="66"/>
        <v>98</v>
      </c>
      <c r="BU112" s="1253">
        <f t="shared" si="66"/>
        <v>168</v>
      </c>
      <c r="BV112" s="1253">
        <f t="shared" si="66"/>
        <v>202</v>
      </c>
      <c r="BW112" s="1253">
        <f t="shared" si="66"/>
        <v>182</v>
      </c>
      <c r="BX112" s="1253">
        <f t="shared" si="66"/>
        <v>523</v>
      </c>
      <c r="BY112" s="1253">
        <f t="shared" si="66"/>
        <v>32</v>
      </c>
      <c r="BZ112" s="1253">
        <f t="shared" si="66"/>
        <v>383</v>
      </c>
      <c r="CA112" s="1253">
        <f t="shared" si="66"/>
        <v>471</v>
      </c>
      <c r="CB112" s="1253">
        <f t="shared" si="66"/>
        <v>201</v>
      </c>
      <c r="CC112" s="1253">
        <f t="shared" si="66"/>
        <v>195</v>
      </c>
      <c r="CD112" s="1253">
        <f t="shared" si="66"/>
        <v>50</v>
      </c>
      <c r="CE112" s="1253">
        <f t="shared" ref="CE112:CY112" si="67">SUM(CE110,CE108,CE106,CE104,CE102,CE100,CE98,CE96,CE94,CE92,CE90,CE88,CE86,CE84,CE82,CE80,CE78,CE76,CE74,CE72,CE70)</f>
        <v>0</v>
      </c>
      <c r="CF112" s="1253">
        <f t="shared" si="67"/>
        <v>5</v>
      </c>
      <c r="CG112" s="1253">
        <f t="shared" si="67"/>
        <v>351</v>
      </c>
      <c r="CH112" s="1253">
        <f t="shared" si="67"/>
        <v>809</v>
      </c>
      <c r="CI112" s="1253">
        <f t="shared" si="67"/>
        <v>4622</v>
      </c>
      <c r="CJ112" s="1253">
        <f t="shared" si="67"/>
        <v>307</v>
      </c>
      <c r="CK112" s="1253">
        <f t="shared" si="67"/>
        <v>60</v>
      </c>
      <c r="CL112" s="1253">
        <f t="shared" si="67"/>
        <v>330</v>
      </c>
      <c r="CM112" s="1253">
        <f t="shared" si="67"/>
        <v>15</v>
      </c>
      <c r="CN112" s="1253">
        <f t="shared" si="67"/>
        <v>46</v>
      </c>
      <c r="CO112" s="1253">
        <f t="shared" si="67"/>
        <v>512</v>
      </c>
      <c r="CP112" s="1253">
        <f t="shared" si="67"/>
        <v>558</v>
      </c>
      <c r="CQ112" s="1253">
        <f t="shared" si="67"/>
        <v>403</v>
      </c>
      <c r="CR112" s="1253">
        <f t="shared" si="67"/>
        <v>0</v>
      </c>
      <c r="CS112" s="1253">
        <f t="shared" si="67"/>
        <v>204</v>
      </c>
      <c r="CT112" s="1253">
        <f t="shared" si="67"/>
        <v>480</v>
      </c>
      <c r="CU112" s="1253">
        <f t="shared" si="67"/>
        <v>6</v>
      </c>
      <c r="CV112" s="1253">
        <f t="shared" si="67"/>
        <v>966</v>
      </c>
      <c r="CW112" s="1253">
        <f t="shared" si="67"/>
        <v>22</v>
      </c>
      <c r="CX112" s="1253">
        <f t="shared" si="67"/>
        <v>269</v>
      </c>
      <c r="CY112" s="1253">
        <f t="shared" si="67"/>
        <v>534</v>
      </c>
    </row>
    <row r="113" spans="1:103" ht="100" customHeight="1" x14ac:dyDescent="0.15">
      <c r="A113" s="21"/>
      <c r="B113" s="21"/>
      <c r="C113" s="1233" t="s">
        <v>8440</v>
      </c>
      <c r="D113" s="1211" t="s">
        <v>8629</v>
      </c>
      <c r="E113" s="1229" t="s">
        <v>8441</v>
      </c>
      <c r="F113" s="1229">
        <v>87</v>
      </c>
      <c r="G113" s="1234" t="s">
        <v>8630</v>
      </c>
      <c r="H113" s="1204" t="s">
        <v>8631</v>
      </c>
      <c r="I113" s="1235" t="s">
        <v>8525</v>
      </c>
      <c r="J113" s="1236" t="s">
        <v>8632</v>
      </c>
      <c r="K113" s="1229"/>
      <c r="L113" s="1229"/>
      <c r="M113" s="1229"/>
      <c r="N113" s="1245">
        <v>0.90965584374607955</v>
      </c>
      <c r="O113" s="1245">
        <v>1.0241420880237551</v>
      </c>
      <c r="P113" s="1245">
        <v>1.1017895808923586</v>
      </c>
      <c r="Q113" s="394"/>
      <c r="R113" s="394" t="s">
        <v>8874</v>
      </c>
      <c r="S113" s="394"/>
      <c r="T113" s="394"/>
      <c r="U113" s="394"/>
      <c r="V113" s="394"/>
      <c r="W113" s="394"/>
      <c r="X113" s="394"/>
      <c r="Y113" s="394"/>
      <c r="Z113" s="394"/>
      <c r="AA113" s="394"/>
      <c r="AB113" s="394"/>
      <c r="AC113" s="394"/>
      <c r="AD113" s="394"/>
      <c r="AE113" s="394"/>
      <c r="AF113" s="394"/>
      <c r="AG113" s="394"/>
      <c r="AH113" s="394"/>
      <c r="AI113" s="394"/>
      <c r="AJ113" s="394"/>
      <c r="AK113" s="394"/>
      <c r="AL113" s="394"/>
      <c r="AM113" s="394"/>
      <c r="AN113" s="394"/>
      <c r="AO113" s="394"/>
      <c r="AP113" s="394"/>
      <c r="AQ113" s="394"/>
      <c r="AR113" s="394"/>
      <c r="AS113" s="394"/>
      <c r="AT113" s="394"/>
      <c r="AU113" s="394"/>
      <c r="AV113" s="394"/>
      <c r="AW113" s="394"/>
      <c r="AX113" s="394"/>
      <c r="AY113" s="394"/>
      <c r="AZ113" s="394"/>
      <c r="BA113" s="394"/>
      <c r="BB113" s="394"/>
      <c r="BC113" s="394"/>
      <c r="BD113" s="394"/>
      <c r="BE113" s="394"/>
      <c r="BF113" s="394"/>
      <c r="BG113" s="394"/>
      <c r="BH113" s="394"/>
      <c r="BI113" s="394"/>
      <c r="BJ113" s="394"/>
      <c r="BK113" s="394"/>
      <c r="BL113" s="394"/>
      <c r="BM113" s="394"/>
      <c r="BN113" s="394"/>
      <c r="BO113" s="394"/>
      <c r="BP113" s="394"/>
      <c r="BQ113" s="394"/>
      <c r="BR113" s="394"/>
      <c r="BS113" s="394"/>
      <c r="BT113" s="394"/>
      <c r="BU113" s="394"/>
      <c r="BV113" s="394"/>
      <c r="BW113" s="394"/>
      <c r="BX113" s="394"/>
      <c r="BY113" s="394"/>
      <c r="BZ113" s="394"/>
      <c r="CA113" s="394"/>
      <c r="CB113" s="394"/>
      <c r="CC113" s="394"/>
      <c r="CD113" s="394"/>
      <c r="CE113" s="394"/>
      <c r="CF113" s="394"/>
      <c r="CG113" s="394"/>
      <c r="CH113" s="394"/>
      <c r="CI113" s="394"/>
      <c r="CJ113" s="394"/>
      <c r="CK113" s="394"/>
      <c r="CL113" s="394"/>
      <c r="CM113" s="394"/>
      <c r="CN113" s="394"/>
      <c r="CO113" s="394"/>
      <c r="CP113" s="394"/>
      <c r="CQ113" s="394"/>
      <c r="CR113" s="394"/>
      <c r="CS113" s="394"/>
      <c r="CT113" s="394"/>
      <c r="CU113" s="394"/>
      <c r="CV113" s="394"/>
      <c r="CW113" s="394"/>
      <c r="CX113" s="394"/>
      <c r="CY113" s="394"/>
    </row>
    <row r="114" spans="1:103" ht="120" x14ac:dyDescent="0.15">
      <c r="A114" s="21"/>
      <c r="B114" s="21"/>
      <c r="C114" s="1226" t="s">
        <v>8440</v>
      </c>
      <c r="D114" s="1226" t="s">
        <v>8633</v>
      </c>
      <c r="E114" s="1229" t="s">
        <v>8441</v>
      </c>
      <c r="F114" s="1229">
        <v>88</v>
      </c>
      <c r="G114" s="1234" t="s">
        <v>8634</v>
      </c>
      <c r="H114" s="1204" t="s">
        <v>8635</v>
      </c>
      <c r="I114" s="1235" t="s">
        <v>8525</v>
      </c>
      <c r="J114" s="1236" t="s">
        <v>8636</v>
      </c>
      <c r="K114" s="1229"/>
      <c r="L114" s="1229"/>
      <c r="M114" s="1229"/>
      <c r="N114" s="1245">
        <v>0.48168116415757128</v>
      </c>
      <c r="O114" s="1245">
        <v>0.55672697043533592</v>
      </c>
      <c r="P114" s="1246">
        <v>0.60027867245089517</v>
      </c>
      <c r="Q114" s="394"/>
      <c r="R114" s="394" t="s">
        <v>8874</v>
      </c>
      <c r="S114" s="394"/>
      <c r="T114" s="394"/>
      <c r="U114" s="394"/>
      <c r="V114" s="394"/>
      <c r="W114" s="394"/>
      <c r="X114" s="394"/>
      <c r="Y114" s="394"/>
      <c r="Z114" s="394"/>
      <c r="AA114" s="394"/>
      <c r="AB114" s="394"/>
      <c r="AC114" s="394"/>
      <c r="AD114" s="394"/>
      <c r="AE114" s="394"/>
      <c r="AF114" s="394"/>
      <c r="AG114" s="394"/>
      <c r="AH114" s="394"/>
      <c r="AI114" s="394"/>
      <c r="AJ114" s="394"/>
      <c r="AK114" s="394"/>
      <c r="AL114" s="394"/>
      <c r="AM114" s="394"/>
      <c r="AN114" s="394"/>
      <c r="AO114" s="394"/>
      <c r="AP114" s="394"/>
      <c r="AQ114" s="394"/>
      <c r="AR114" s="394"/>
      <c r="AS114" s="394"/>
      <c r="AT114" s="394"/>
      <c r="AU114" s="394"/>
      <c r="AV114" s="394"/>
      <c r="AW114" s="394"/>
      <c r="AX114" s="394"/>
      <c r="AY114" s="394"/>
      <c r="AZ114" s="394"/>
      <c r="BA114" s="394"/>
      <c r="BB114" s="394"/>
      <c r="BC114" s="394"/>
      <c r="BD114" s="394"/>
      <c r="BE114" s="394"/>
      <c r="BF114" s="394"/>
      <c r="BG114" s="394"/>
      <c r="BH114" s="394"/>
      <c r="BI114" s="394"/>
      <c r="BJ114" s="394"/>
      <c r="BK114" s="394"/>
      <c r="BL114" s="394"/>
      <c r="BM114" s="394"/>
      <c r="BN114" s="394"/>
      <c r="BO114" s="394"/>
      <c r="BP114" s="394"/>
      <c r="BQ114" s="394"/>
      <c r="BR114" s="394"/>
      <c r="BS114" s="394"/>
      <c r="BT114" s="394"/>
      <c r="BU114" s="394"/>
      <c r="BV114" s="394"/>
      <c r="BW114" s="394"/>
      <c r="BX114" s="394"/>
      <c r="BY114" s="394"/>
      <c r="BZ114" s="394"/>
      <c r="CA114" s="394"/>
      <c r="CB114" s="394"/>
      <c r="CC114" s="394"/>
      <c r="CD114" s="394"/>
      <c r="CE114" s="394"/>
      <c r="CF114" s="394"/>
      <c r="CG114" s="394"/>
      <c r="CH114" s="394"/>
      <c r="CI114" s="394"/>
      <c r="CJ114" s="394"/>
      <c r="CK114" s="394"/>
      <c r="CL114" s="394"/>
      <c r="CM114" s="394"/>
      <c r="CN114" s="394"/>
      <c r="CO114" s="394"/>
      <c r="CP114" s="394"/>
      <c r="CQ114" s="394"/>
      <c r="CR114" s="394"/>
      <c r="CS114" s="394"/>
      <c r="CT114" s="394"/>
      <c r="CU114" s="394"/>
      <c r="CV114" s="394"/>
      <c r="CW114" s="394"/>
      <c r="CX114" s="394"/>
      <c r="CY114" s="394"/>
    </row>
    <row r="115" spans="1:103" ht="105" x14ac:dyDescent="0.15">
      <c r="A115" s="21"/>
      <c r="B115" s="21"/>
      <c r="C115" s="1226"/>
      <c r="D115" s="1226"/>
      <c r="E115" s="1229" t="s">
        <v>8441</v>
      </c>
      <c r="F115" s="1229">
        <v>89</v>
      </c>
      <c r="G115" s="1234" t="s">
        <v>8637</v>
      </c>
      <c r="H115" s="1204" t="s">
        <v>8638</v>
      </c>
      <c r="I115" s="1235" t="s">
        <v>8525</v>
      </c>
      <c r="J115" s="1236" t="s">
        <v>8639</v>
      </c>
      <c r="K115" s="1229"/>
      <c r="L115" s="1229"/>
      <c r="M115" s="1229"/>
      <c r="N115" s="1245">
        <v>7.0834226194956718E-2</v>
      </c>
      <c r="O115" s="1245">
        <v>0.10303212206691761</v>
      </c>
      <c r="P115" s="1246">
        <v>9.9830776875600949E-2</v>
      </c>
      <c r="Q115" s="394"/>
      <c r="R115" s="394" t="s">
        <v>8874</v>
      </c>
      <c r="S115" s="394"/>
      <c r="T115" s="394"/>
      <c r="U115" s="394"/>
      <c r="V115" s="394"/>
      <c r="W115" s="394"/>
      <c r="X115" s="394"/>
      <c r="Y115" s="394"/>
      <c r="Z115" s="394"/>
      <c r="AA115" s="394"/>
      <c r="AB115" s="394"/>
      <c r="AC115" s="394"/>
      <c r="AD115" s="394"/>
      <c r="AE115" s="394"/>
      <c r="AF115" s="394"/>
      <c r="AG115" s="394"/>
      <c r="AH115" s="394"/>
      <c r="AI115" s="394"/>
      <c r="AJ115" s="394"/>
      <c r="AK115" s="394"/>
      <c r="AL115" s="394"/>
      <c r="AM115" s="394"/>
      <c r="AN115" s="394"/>
      <c r="AO115" s="394"/>
      <c r="AP115" s="394"/>
      <c r="AQ115" s="394"/>
      <c r="AR115" s="394"/>
      <c r="AS115" s="394"/>
      <c r="AT115" s="394"/>
      <c r="AU115" s="394"/>
      <c r="AV115" s="394"/>
      <c r="AW115" s="394"/>
      <c r="AX115" s="394"/>
      <c r="AY115" s="394"/>
      <c r="AZ115" s="394"/>
      <c r="BA115" s="394"/>
      <c r="BB115" s="394"/>
      <c r="BC115" s="394"/>
      <c r="BD115" s="394"/>
      <c r="BE115" s="394"/>
      <c r="BF115" s="394"/>
      <c r="BG115" s="394"/>
      <c r="BH115" s="394"/>
      <c r="BI115" s="394"/>
      <c r="BJ115" s="394"/>
      <c r="BK115" s="394"/>
      <c r="BL115" s="394"/>
      <c r="BM115" s="394"/>
      <c r="BN115" s="394"/>
      <c r="BO115" s="394"/>
      <c r="BP115" s="394"/>
      <c r="BQ115" s="394"/>
      <c r="BR115" s="394"/>
      <c r="BS115" s="394"/>
      <c r="BT115" s="394"/>
      <c r="BU115" s="394"/>
      <c r="BV115" s="394"/>
      <c r="BW115" s="394"/>
      <c r="BX115" s="394"/>
      <c r="BY115" s="394"/>
      <c r="BZ115" s="394"/>
      <c r="CA115" s="394"/>
      <c r="CB115" s="394"/>
      <c r="CC115" s="394"/>
      <c r="CD115" s="394"/>
      <c r="CE115" s="394"/>
      <c r="CF115" s="394"/>
      <c r="CG115" s="394"/>
      <c r="CH115" s="394"/>
      <c r="CI115" s="394"/>
      <c r="CJ115" s="394"/>
      <c r="CK115" s="394"/>
      <c r="CL115" s="394"/>
      <c r="CM115" s="394"/>
      <c r="CN115" s="394"/>
      <c r="CO115" s="394"/>
      <c r="CP115" s="394"/>
      <c r="CQ115" s="394"/>
      <c r="CR115" s="394"/>
      <c r="CS115" s="394"/>
      <c r="CT115" s="394"/>
      <c r="CU115" s="394"/>
      <c r="CV115" s="394"/>
      <c r="CW115" s="394"/>
      <c r="CX115" s="394"/>
      <c r="CY115" s="394"/>
    </row>
    <row r="116" spans="1:103" ht="45" x14ac:dyDescent="0.15">
      <c r="A116" s="21"/>
      <c r="B116" s="21"/>
      <c r="C116" s="1226" t="s">
        <v>8440</v>
      </c>
      <c r="D116" s="1226" t="s">
        <v>8640</v>
      </c>
      <c r="E116" s="1229" t="s">
        <v>8441</v>
      </c>
      <c r="F116" s="1229">
        <v>96</v>
      </c>
      <c r="G116" s="1234" t="s">
        <v>8641</v>
      </c>
      <c r="H116" s="1204" t="s">
        <v>8977</v>
      </c>
      <c r="I116" s="1235"/>
      <c r="J116" s="1236" t="s">
        <v>8448</v>
      </c>
      <c r="K116" s="1229"/>
      <c r="L116" s="1229"/>
      <c r="M116" s="1229"/>
      <c r="N116" s="1229" t="s">
        <v>3943</v>
      </c>
      <c r="O116" s="1229">
        <v>79285</v>
      </c>
      <c r="P116" s="1238">
        <v>152385</v>
      </c>
      <c r="Q116" s="394">
        <v>586371.00150000001</v>
      </c>
      <c r="R116" s="1253">
        <f>SUM(S116:CY116)</f>
        <v>349087</v>
      </c>
      <c r="S116" s="394">
        <f>SUMIFS('База практик'!$BE$6:$BE$424,'База практик'!$G$6:$G$424,Расчеты!S$1)</f>
        <v>24</v>
      </c>
      <c r="T116" s="394">
        <f>SUMIFS('База практик'!$BE$6:$BE$424,'База практик'!$G$6:$G$424,Расчеты!T$1)</f>
        <v>49</v>
      </c>
      <c r="U116" s="394">
        <f>SUMIFS('База практик'!$BE$6:$BE$424,'База практик'!$G$6:$G$424,Расчеты!U$1)</f>
        <v>1434</v>
      </c>
      <c r="V116" s="394">
        <f>SUMIFS('База практик'!$BE$6:$BE$424,'База практик'!$G$6:$G$424,Расчеты!V$1)</f>
        <v>279</v>
      </c>
      <c r="W116" s="394">
        <f>SUMIFS('База практик'!$BE$6:$BE$424,'База практик'!$G$6:$G$424,Расчеты!W$1)</f>
        <v>604</v>
      </c>
      <c r="X116" s="394">
        <f>SUMIFS('База практик'!$BE$6:$BE$424,'База практик'!$G$6:$G$424,Расчеты!X$1)</f>
        <v>1</v>
      </c>
      <c r="Y116" s="394">
        <f>SUMIFS('База практик'!$BE$6:$BE$424,'База практик'!$G$6:$G$424,Расчеты!Y$1)</f>
        <v>8893</v>
      </c>
      <c r="Z116" s="394">
        <f>SUMIFS('База практик'!$BE$6:$BE$424,'База практик'!$G$6:$G$424,Расчеты!Z$1)</f>
        <v>1428</v>
      </c>
      <c r="AA116" s="394">
        <f>SUMIFS('База практик'!$BE$6:$BE$424,'База практик'!$G$6:$G$424,Расчеты!AA$1)</f>
        <v>206</v>
      </c>
      <c r="AB116" s="394">
        <f>SUMIFS('База практик'!$BE$6:$BE$424,'База практик'!$G$6:$G$424,Расчеты!AB$1)</f>
        <v>0</v>
      </c>
      <c r="AC116" s="394">
        <f>SUMIFS('База практик'!$BE$6:$BE$424,'База практик'!$G$6:$G$424,Расчеты!AC$1)</f>
        <v>396</v>
      </c>
      <c r="AD116" s="394">
        <f>SUMIFS('База практик'!$BE$6:$BE$424,'База практик'!$G$6:$G$424,Расчеты!AD$1)</f>
        <v>777</v>
      </c>
      <c r="AE116" s="394">
        <f>SUMIFS('База практик'!$BE$6:$BE$424,'База практик'!$G$6:$G$424,Расчеты!AE$1)</f>
        <v>1687</v>
      </c>
      <c r="AF116" s="394">
        <f>SUMIFS('База практик'!$BE$6:$BE$424,'База практик'!$G$6:$G$424,Расчеты!AF$1)</f>
        <v>875</v>
      </c>
      <c r="AG116" s="394">
        <f>SUMIFS('База практик'!$BE$6:$BE$424,'База практик'!$G$6:$G$424,Расчеты!AG$1)</f>
        <v>0</v>
      </c>
      <c r="AH116" s="394">
        <f>SUMIFS('База практик'!$BE$6:$BE$424,'База практик'!$G$6:$G$424,Расчеты!AH$1)</f>
        <v>0</v>
      </c>
      <c r="AI116" s="394">
        <f>SUMIFS('База практик'!$BE$6:$BE$424,'База практик'!$G$6:$G$424,Расчеты!AI$1)</f>
        <v>302</v>
      </c>
      <c r="AJ116" s="394">
        <f>SUMIFS('База практик'!$BE$6:$BE$424,'База практик'!$G$6:$G$424,Расчеты!AJ$1)</f>
        <v>6</v>
      </c>
      <c r="AK116" s="394">
        <f>SUMIFS('База практик'!$BE$6:$BE$424,'База практик'!$G$6:$G$424,Расчеты!AK$1)</f>
        <v>0</v>
      </c>
      <c r="AL116" s="394">
        <f>SUMIFS('База практик'!$BE$6:$BE$424,'База практик'!$G$6:$G$424,Расчеты!AL$1)</f>
        <v>1050</v>
      </c>
      <c r="AM116" s="394">
        <f>SUMIFS('База практик'!$BE$6:$BE$424,'База практик'!$G$6:$G$424,Расчеты!AM$1)</f>
        <v>0</v>
      </c>
      <c r="AN116" s="394">
        <f>SUMIFS('База практик'!$BE$6:$BE$424,'База практик'!$G$6:$G$424,Расчеты!AN$1)</f>
        <v>17</v>
      </c>
      <c r="AO116" s="394">
        <f>SUMIFS('База практик'!$BE$6:$BE$424,'База практик'!$G$6:$G$424,Расчеты!AO$1)</f>
        <v>34</v>
      </c>
      <c r="AP116" s="394">
        <f>SUMIFS('База практик'!$BE$6:$BE$424,'База практик'!$G$6:$G$424,Расчеты!AP$1)</f>
        <v>15</v>
      </c>
      <c r="AQ116" s="394">
        <f>SUMIFS('База практик'!$BE$6:$BE$424,'База практик'!$G$6:$G$424,Расчеты!AQ$1)</f>
        <v>0</v>
      </c>
      <c r="AR116" s="394">
        <f>SUMIFS('База практик'!$BE$6:$BE$424,'База практик'!$G$6:$G$424,Расчеты!AR$1)</f>
        <v>0</v>
      </c>
      <c r="AS116" s="394">
        <f>SUMIFS('База практик'!$BE$6:$BE$424,'База практик'!$G$6:$G$424,Расчеты!AS$1)</f>
        <v>360</v>
      </c>
      <c r="AT116" s="394">
        <f>SUMIFS('База практик'!$BE$6:$BE$424,'База практик'!$G$6:$G$424,Расчеты!AT$1)</f>
        <v>336</v>
      </c>
      <c r="AU116" s="394">
        <f>SUMIFS('База практик'!$BE$6:$BE$424,'База практик'!$G$6:$G$424,Расчеты!AU$1)</f>
        <v>613</v>
      </c>
      <c r="AV116" s="394">
        <f>SUMIFS('База практик'!$BE$6:$BE$424,'База практик'!$G$6:$G$424,Расчеты!AV$1)</f>
        <v>1279</v>
      </c>
      <c r="AW116" s="394">
        <f>SUMIFS('База практик'!$BE$6:$BE$424,'База практик'!$G$6:$G$424,Расчеты!AW$1)</f>
        <v>554</v>
      </c>
      <c r="AX116" s="394">
        <f>SUMIFS('База практик'!$BE$6:$BE$424,'База практик'!$G$6:$G$424,Расчеты!AX$1)</f>
        <v>904</v>
      </c>
      <c r="AY116" s="394">
        <f>SUMIFS('База практик'!$BE$6:$BE$424,'База практик'!$G$6:$G$424,Расчеты!AY$1)</f>
        <v>774</v>
      </c>
      <c r="AZ116" s="394">
        <f>SUMIFS('База практик'!$BE$6:$BE$424,'База практик'!$G$6:$G$424,Расчеты!AZ$1)</f>
        <v>17</v>
      </c>
      <c r="BA116" s="394">
        <f>SUMIFS('База практик'!$BE$6:$BE$424,'База практик'!$G$6:$G$424,Расчеты!BA$1)</f>
        <v>305</v>
      </c>
      <c r="BB116" s="394">
        <f>SUMIFS('База практик'!$BE$6:$BE$424,'База практик'!$G$6:$G$424,Расчеты!BB$1)</f>
        <v>112</v>
      </c>
      <c r="BC116" s="394">
        <f>SUMIFS('База практик'!$BE$6:$BE$424,'База практик'!$G$6:$G$424,Расчеты!BC$1)</f>
        <v>556</v>
      </c>
      <c r="BD116" s="394">
        <f>SUMIFS('База практик'!$BE$6:$BE$424,'База практик'!$G$6:$G$424,Расчеты!BD$1)</f>
        <v>0</v>
      </c>
      <c r="BE116" s="394">
        <f>SUMIFS('База практик'!$BE$6:$BE$424,'База практик'!$G$6:$G$424,Расчеты!BE$1)</f>
        <v>6</v>
      </c>
      <c r="BF116" s="394">
        <f>SUMIFS('База практик'!$BE$6:$BE$424,'База практик'!$G$6:$G$424,Расчеты!BF$1)</f>
        <v>203</v>
      </c>
      <c r="BG116" s="394">
        <f>SUMIFS('База практик'!$BE$6:$BE$424,'База практик'!$G$6:$G$424,Расчеты!BG$1)</f>
        <v>55</v>
      </c>
      <c r="BH116" s="394">
        <f>SUMIFS('База практик'!$BE$6:$BE$424,'База практик'!$G$6:$G$424,Расчеты!BH$1)</f>
        <v>0</v>
      </c>
      <c r="BI116" s="394">
        <f>SUMIFS('База практик'!$BE$6:$BE$424,'База практик'!$G$6:$G$424,Расчеты!BI$1)</f>
        <v>683</v>
      </c>
      <c r="BJ116" s="394">
        <f>SUMIFS('База практик'!$BE$6:$BE$424,'База практик'!$G$6:$G$424,Расчеты!BJ$1)</f>
        <v>0</v>
      </c>
      <c r="BK116" s="394">
        <f>SUMIFS('База практик'!$BE$6:$BE$424,'База практик'!$G$6:$G$424,Расчеты!BK$1)</f>
        <v>0</v>
      </c>
      <c r="BL116" s="394">
        <f>SUMIFS('База практик'!$BE$6:$BE$424,'База практик'!$G$6:$G$424,Расчеты!BL$1)</f>
        <v>23</v>
      </c>
      <c r="BM116" s="394">
        <f>SUMIFS('База практик'!$BE$6:$BE$424,'База практик'!$G$6:$G$424,Расчеты!BM$1)</f>
        <v>1441</v>
      </c>
      <c r="BN116" s="394">
        <f>SUMIFS('База практик'!$BE$6:$BE$424,'База практик'!$G$6:$G$424,Расчеты!BN$1)</f>
        <v>794</v>
      </c>
      <c r="BO116" s="394">
        <f>SUMIFS('База практик'!$BE$6:$BE$424,'База практик'!$G$6:$G$424,Расчеты!BO$1)</f>
        <v>5</v>
      </c>
      <c r="BP116" s="394">
        <f>SUMIFS('База практик'!$BE$6:$BE$424,'База практик'!$G$6:$G$424,Расчеты!BP$1)</f>
        <v>150</v>
      </c>
      <c r="BQ116" s="394">
        <f>SUMIFS('База практик'!$BE$6:$BE$424,'База практик'!$G$6:$G$424,Расчеты!BQ$1)</f>
        <v>52</v>
      </c>
      <c r="BR116" s="394">
        <f>SUMIFS('База практик'!$BE$6:$BE$424,'База практик'!$G$6:$G$424,Расчеты!BR$1)</f>
        <v>66</v>
      </c>
      <c r="BS116" s="394">
        <f>SUMIFS('База практик'!$BE$6:$BE$424,'База практик'!$G$6:$G$424,Расчеты!BS$1)</f>
        <v>67</v>
      </c>
      <c r="BT116" s="394">
        <f>SUMIFS('База практик'!$BE$6:$BE$424,'База практик'!$G$6:$G$424,Расчеты!BT$1)</f>
        <v>884</v>
      </c>
      <c r="BU116" s="394">
        <f>SUMIFS('База практик'!$BE$6:$BE$424,'База практик'!$G$6:$G$424,Расчеты!BU$1)</f>
        <v>295</v>
      </c>
      <c r="BV116" s="394">
        <f>SUMIFS('База практик'!$BE$6:$BE$424,'База практик'!$G$6:$G$424,Расчеты!BV$1)</f>
        <v>12</v>
      </c>
      <c r="BW116" s="394">
        <f>SUMIFS('База практик'!$BE$6:$BE$424,'База практик'!$G$6:$G$424,Расчеты!BW$1)</f>
        <v>0</v>
      </c>
      <c r="BX116" s="394">
        <f>SUMIFS('База практик'!$BE$6:$BE$424,'База практик'!$G$6:$G$424,Расчеты!BX$1)</f>
        <v>943</v>
      </c>
      <c r="BY116" s="394">
        <f>SUMIFS('База практик'!$BE$6:$BE$424,'База практик'!$G$6:$G$424,Расчеты!BY$1)</f>
        <v>418</v>
      </c>
      <c r="BZ116" s="394">
        <f>SUMIFS('База практик'!$BE$6:$BE$424,'База практик'!$G$6:$G$424,Расчеты!BZ$1)</f>
        <v>654</v>
      </c>
      <c r="CA116" s="394">
        <f>SUMIFS('База практик'!$BE$6:$BE$424,'База практик'!$G$6:$G$424,Расчеты!CA$1)</f>
        <v>1974</v>
      </c>
      <c r="CB116" s="394">
        <f>SUMIFS('База практик'!$BE$6:$BE$424,'База практик'!$G$6:$G$424,Расчеты!CB$1)</f>
        <v>709</v>
      </c>
      <c r="CC116" s="394">
        <f>SUMIFS('База практик'!$BE$6:$BE$424,'База практик'!$G$6:$G$424,Расчеты!CC$1)</f>
        <v>306877</v>
      </c>
      <c r="CD116" s="394">
        <f>SUMIFS('База практик'!$BE$6:$BE$424,'База практик'!$G$6:$G$424,Расчеты!CD$1)</f>
        <v>0</v>
      </c>
      <c r="CE116" s="394">
        <f>SUMIFS('База практик'!$BE$6:$BE$424,'База практик'!$G$6:$G$424,Расчеты!CE$1)</f>
        <v>0</v>
      </c>
      <c r="CF116" s="394">
        <f>SUMIFS('База практик'!$BE$6:$BE$424,'База практик'!$G$6:$G$424,Расчеты!CF$1)</f>
        <v>0</v>
      </c>
      <c r="CG116" s="394">
        <f>SUMIFS('База практик'!$BE$6:$BE$424,'База практик'!$G$6:$G$424,Расчеты!CG$1)</f>
        <v>154</v>
      </c>
      <c r="CH116" s="394">
        <f>SUMIFS('База практик'!$BE$6:$BE$424,'База практик'!$G$6:$G$424,Расчеты!CH$1)</f>
        <v>1145</v>
      </c>
      <c r="CI116" s="394">
        <f>SUMIFS('База практик'!$BE$6:$BE$424,'База практик'!$G$6:$G$424,Расчеты!CI$1)</f>
        <v>365</v>
      </c>
      <c r="CJ116" s="394">
        <f>SUMIFS('База практик'!$BE$6:$BE$424,'База практик'!$G$6:$G$424,Расчеты!CJ$1)</f>
        <v>328</v>
      </c>
      <c r="CK116" s="394">
        <f>SUMIFS('База практик'!$BE$6:$BE$424,'База практик'!$G$6:$G$424,Расчеты!CK$1)</f>
        <v>0</v>
      </c>
      <c r="CL116" s="394">
        <f>SUMIFS('База практик'!$BE$6:$BE$424,'База практик'!$G$6:$G$424,Расчеты!CL$1)</f>
        <v>815</v>
      </c>
      <c r="CM116" s="394">
        <f>SUMIFS('База практик'!$BE$6:$BE$424,'База практик'!$G$6:$G$424,Расчеты!CM$1)</f>
        <v>162</v>
      </c>
      <c r="CN116" s="394">
        <f>SUMIFS('База практик'!$BE$6:$BE$424,'База практик'!$G$6:$G$424,Расчеты!CN$1)</f>
        <v>131</v>
      </c>
      <c r="CO116" s="394">
        <f>SUMIFS('База практик'!$BE$6:$BE$424,'База практик'!$G$6:$G$424,Расчеты!CO$1)</f>
        <v>583</v>
      </c>
      <c r="CP116" s="394">
        <f>SUMIFS('База практик'!$BE$6:$BE$424,'База практик'!$G$6:$G$424,Расчеты!CP$1)</f>
        <v>1185</v>
      </c>
      <c r="CQ116" s="394">
        <f>SUMIFS('База практик'!$BE$6:$BE$424,'База практик'!$G$6:$G$424,Расчеты!CQ$1)</f>
        <v>703</v>
      </c>
      <c r="CR116" s="394">
        <f>SUMIFS('База практик'!$BE$6:$BE$424,'База практик'!$G$6:$G$424,Расчеты!CR$1)</f>
        <v>0</v>
      </c>
      <c r="CS116" s="394">
        <f>SUMIFS('База практик'!$BE$6:$BE$424,'База практик'!$G$6:$G$424,Расчеты!CS$1)</f>
        <v>293</v>
      </c>
      <c r="CT116" s="394">
        <f>SUMIFS('База практик'!$BE$6:$BE$424,'База практик'!$G$6:$G$424,Расчеты!CT$1)</f>
        <v>846</v>
      </c>
      <c r="CU116" s="394">
        <f>SUMIFS('База практик'!$BE$6:$BE$424,'База практик'!$G$6:$G$424,Расчеты!CU$1)</f>
        <v>10</v>
      </c>
      <c r="CV116" s="394">
        <f>SUMIFS('База практик'!$BE$6:$BE$424,'База практик'!$G$6:$G$424,Расчеты!CV$1)</f>
        <v>967</v>
      </c>
      <c r="CW116" s="394">
        <f>SUMIFS('База практик'!$BE$6:$BE$424,'База практик'!$G$6:$G$424,Расчеты!CW$1)</f>
        <v>20</v>
      </c>
      <c r="CX116" s="394">
        <f>SUMIFS('База практик'!$BE$6:$BE$424,'База практик'!$G$6:$G$424,Расчеты!CX$1)</f>
        <v>604</v>
      </c>
      <c r="CY116" s="394">
        <f>SUMIFS('База практик'!$BE$6:$BE$424,'База практик'!$G$6:$G$424,Расчеты!CY$1)</f>
        <v>578</v>
      </c>
    </row>
    <row r="117" spans="1:103" ht="135" x14ac:dyDescent="0.15">
      <c r="A117" s="21"/>
      <c r="B117" s="21"/>
      <c r="C117" s="1226"/>
      <c r="D117" s="1226"/>
      <c r="E117" s="1229" t="s">
        <v>8441</v>
      </c>
      <c r="F117" s="1229">
        <v>93</v>
      </c>
      <c r="G117" s="1234" t="s">
        <v>8642</v>
      </c>
      <c r="H117" s="1204" t="s">
        <v>8643</v>
      </c>
      <c r="I117" s="1235" t="s">
        <v>8644</v>
      </c>
      <c r="J117" s="1236" t="s">
        <v>8448</v>
      </c>
      <c r="K117" s="1229"/>
      <c r="L117" s="1229"/>
      <c r="M117" s="1229"/>
      <c r="N117" s="1229">
        <v>22253</v>
      </c>
      <c r="O117" s="1229">
        <v>19154</v>
      </c>
      <c r="P117" s="1238">
        <v>24380</v>
      </c>
      <c r="Q117" s="394">
        <v>27963</v>
      </c>
      <c r="R117" s="1253">
        <f>SUM(S117:CY117)</f>
        <v>31219</v>
      </c>
      <c r="S117" s="394">
        <f>SUMIFS('База практик'!$BF$6:$BF$424,'База практик'!$G$6:$G$424,Расчеты!S$1)</f>
        <v>15</v>
      </c>
      <c r="T117" s="394">
        <f>SUMIFS('База практик'!$BF$6:$BF$424,'База практик'!$G$6:$G$424,Расчеты!T$1)</f>
        <v>49</v>
      </c>
      <c r="U117" s="394">
        <f>SUMIFS('База практик'!$BF$6:$BF$424,'База практик'!$G$6:$G$424,Расчеты!U$1)</f>
        <v>561</v>
      </c>
      <c r="V117" s="394">
        <f>SUMIFS('База практик'!$BF$6:$BF$424,'База практик'!$G$6:$G$424,Расчеты!V$1)</f>
        <v>279</v>
      </c>
      <c r="W117" s="394">
        <f>SUMIFS('База практик'!$BF$6:$BF$424,'База практик'!$G$6:$G$424,Расчеты!W$1)</f>
        <v>504</v>
      </c>
      <c r="X117" s="394">
        <f>SUMIFS('База практик'!$BF$6:$BF$424,'База практик'!$G$6:$G$424,Расчеты!X$1)</f>
        <v>1</v>
      </c>
      <c r="Y117" s="394">
        <f>SUMIFS('База практик'!$BF$6:$BF$424,'База практик'!$G$6:$G$424,Расчеты!Y$1)</f>
        <v>1245</v>
      </c>
      <c r="Z117" s="394">
        <f>SUMIFS('База практик'!$BF$6:$BF$424,'База практик'!$G$6:$G$424,Расчеты!Z$1)</f>
        <v>1155</v>
      </c>
      <c r="AA117" s="394">
        <f>SUMIFS('База практик'!$BF$6:$BF$424,'База практик'!$G$6:$G$424,Расчеты!AA$1)</f>
        <v>206</v>
      </c>
      <c r="AB117" s="394">
        <f>SUMIFS('База практик'!$BF$6:$BF$424,'База практик'!$G$6:$G$424,Расчеты!AB$1)</f>
        <v>1219</v>
      </c>
      <c r="AC117" s="394">
        <f>SUMIFS('База практик'!$BF$6:$BF$424,'База практик'!$G$6:$G$424,Расчеты!AC$1)</f>
        <v>402</v>
      </c>
      <c r="AD117" s="394">
        <f>SUMIFS('База практик'!$BF$6:$BF$424,'База практик'!$G$6:$G$424,Расчеты!AD$1)</f>
        <v>768</v>
      </c>
      <c r="AE117" s="394">
        <f>SUMIFS('База практик'!$BF$6:$BF$424,'База практик'!$G$6:$G$424,Расчеты!AE$1)</f>
        <v>1593</v>
      </c>
      <c r="AF117" s="394">
        <f>SUMIFS('База практик'!$BF$6:$BF$424,'База практик'!$G$6:$G$424,Расчеты!AF$1)</f>
        <v>853</v>
      </c>
      <c r="AG117" s="394">
        <f>SUMIFS('База практик'!$BF$6:$BF$424,'База практик'!$G$6:$G$424,Расчеты!AG$1)</f>
        <v>0</v>
      </c>
      <c r="AH117" s="394">
        <f>SUMIFS('База практик'!$BF$6:$BF$424,'База практик'!$G$6:$G$424,Расчеты!AH$1)</f>
        <v>0</v>
      </c>
      <c r="AI117" s="394">
        <f>SUMIFS('База практик'!$BF$6:$BF$424,'База практик'!$G$6:$G$424,Расчеты!AI$1)</f>
        <v>261</v>
      </c>
      <c r="AJ117" s="394">
        <f>SUMIFS('База практик'!$BF$6:$BF$424,'База практик'!$G$6:$G$424,Расчеты!AJ$1)</f>
        <v>320</v>
      </c>
      <c r="AK117" s="394">
        <f>SUMIFS('База практик'!$BF$6:$BF$424,'База практик'!$G$6:$G$424,Расчеты!AK$1)</f>
        <v>0</v>
      </c>
      <c r="AL117" s="394">
        <f>SUMIFS('База практик'!$BF$6:$BF$424,'База практик'!$G$6:$G$424,Расчеты!AL$1)</f>
        <v>1050</v>
      </c>
      <c r="AM117" s="394">
        <f>SUMIFS('База практик'!$BF$6:$BF$424,'База практик'!$G$6:$G$424,Расчеты!AM$1)</f>
        <v>0</v>
      </c>
      <c r="AN117" s="394">
        <f>SUMIFS('База практик'!$BF$6:$BF$424,'База практик'!$G$6:$G$424,Расчеты!AN$1)</f>
        <v>418</v>
      </c>
      <c r="AO117" s="394">
        <f>SUMIFS('База практик'!$BF$6:$BF$424,'База практик'!$G$6:$G$424,Расчеты!AO$1)</f>
        <v>39</v>
      </c>
      <c r="AP117" s="394">
        <f>SUMIFS('База практик'!$BF$6:$BF$424,'База практик'!$G$6:$G$424,Расчеты!AP$1)</f>
        <v>312</v>
      </c>
      <c r="AQ117" s="394">
        <f>SUMIFS('База практик'!$BF$6:$BF$424,'База практик'!$G$6:$G$424,Расчеты!AQ$1)</f>
        <v>0</v>
      </c>
      <c r="AR117" s="394">
        <f>SUMIFS('База практик'!$BF$6:$BF$424,'База практик'!$G$6:$G$424,Расчеты!AR$1)</f>
        <v>0</v>
      </c>
      <c r="AS117" s="394">
        <f>SUMIFS('База практик'!$BF$6:$BF$424,'База практик'!$G$6:$G$424,Расчеты!AS$1)</f>
        <v>360</v>
      </c>
      <c r="AT117" s="394">
        <f>SUMIFS('База практик'!$BF$6:$BF$424,'База практик'!$G$6:$G$424,Расчеты!AT$1)</f>
        <v>168</v>
      </c>
      <c r="AU117" s="394">
        <f>SUMIFS('База практик'!$BF$6:$BF$424,'База практик'!$G$6:$G$424,Расчеты!AU$1)</f>
        <v>525</v>
      </c>
      <c r="AV117" s="394">
        <f>SUMIFS('База практик'!$BF$6:$BF$424,'База практик'!$G$6:$G$424,Расчеты!AV$1)</f>
        <v>701</v>
      </c>
      <c r="AW117" s="394">
        <f>SUMIFS('База практик'!$BF$6:$BF$424,'База практик'!$G$6:$G$424,Расчеты!AW$1)</f>
        <v>554</v>
      </c>
      <c r="AX117" s="394">
        <f>SUMIFS('База практик'!$BF$6:$BF$424,'База практик'!$G$6:$G$424,Расчеты!AX$1)</f>
        <v>881</v>
      </c>
      <c r="AY117" s="394">
        <f>SUMIFS('База практик'!$BF$6:$BF$424,'База практик'!$G$6:$G$424,Расчеты!AY$1)</f>
        <v>228</v>
      </c>
      <c r="AZ117" s="394">
        <f>SUMIFS('База практик'!$BF$6:$BF$424,'База практик'!$G$6:$G$424,Расчеты!AZ$1)</f>
        <v>5</v>
      </c>
      <c r="BA117" s="394">
        <f>SUMIFS('База практик'!$BF$6:$BF$424,'База практик'!$G$6:$G$424,Расчеты!BA$1)</f>
        <v>274</v>
      </c>
      <c r="BB117" s="394">
        <f>SUMIFS('База практик'!$BF$6:$BF$424,'База практик'!$G$6:$G$424,Расчеты!BB$1)</f>
        <v>80</v>
      </c>
      <c r="BC117" s="394">
        <f>SUMIFS('База практик'!$BF$6:$BF$424,'База практик'!$G$6:$G$424,Расчеты!BC$1)</f>
        <v>550</v>
      </c>
      <c r="BD117" s="394">
        <f>SUMIFS('База практик'!$BF$6:$BF$424,'База практик'!$G$6:$G$424,Расчеты!BD$1)</f>
        <v>14</v>
      </c>
      <c r="BE117" s="394">
        <f>SUMIFS('База практик'!$BF$6:$BF$424,'База практик'!$G$6:$G$424,Расчеты!BE$1)</f>
        <v>3</v>
      </c>
      <c r="BF117" s="394">
        <f>SUMIFS('База практик'!$BF$6:$BF$424,'База практик'!$G$6:$G$424,Расчеты!BF$1)</f>
        <v>290</v>
      </c>
      <c r="BG117" s="394">
        <f>SUMIFS('База практик'!$BF$6:$BF$424,'База практик'!$G$6:$G$424,Расчеты!BG$1)</f>
        <v>55</v>
      </c>
      <c r="BH117" s="394">
        <f>SUMIFS('База практик'!$BF$6:$BF$424,'База практик'!$G$6:$G$424,Расчеты!BH$1)</f>
        <v>0</v>
      </c>
      <c r="BI117" s="394">
        <f>SUMIFS('База практик'!$BF$6:$BF$424,'База практик'!$G$6:$G$424,Расчеты!BI$1)</f>
        <v>655</v>
      </c>
      <c r="BJ117" s="394">
        <f>SUMIFS('База практик'!$BF$6:$BF$424,'База практик'!$G$6:$G$424,Расчеты!BJ$1)</f>
        <v>0</v>
      </c>
      <c r="BK117" s="394">
        <f>SUMIFS('База практик'!$BF$6:$BF$424,'База практик'!$G$6:$G$424,Расчеты!BK$1)</f>
        <v>49</v>
      </c>
      <c r="BL117" s="394">
        <f>SUMIFS('База практик'!$BF$6:$BF$424,'База практик'!$G$6:$G$424,Расчеты!BL$1)</f>
        <v>916</v>
      </c>
      <c r="BM117" s="394">
        <f>SUMIFS('База практик'!$BF$6:$BF$424,'База практик'!$G$6:$G$424,Расчеты!BM$1)</f>
        <v>684</v>
      </c>
      <c r="BN117" s="394">
        <f>SUMIFS('База практик'!$BF$6:$BF$424,'База практик'!$G$6:$G$424,Расчеты!BN$1)</f>
        <v>234</v>
      </c>
      <c r="BO117" s="394">
        <f>SUMIFS('База практик'!$BF$6:$BF$424,'База практик'!$G$6:$G$424,Расчеты!BO$1)</f>
        <v>47</v>
      </c>
      <c r="BP117" s="394">
        <f>SUMIFS('База практик'!$BF$6:$BF$424,'База практик'!$G$6:$G$424,Расчеты!BP$1)</f>
        <v>284</v>
      </c>
      <c r="BQ117" s="394">
        <f>SUMIFS('База практик'!$BF$6:$BF$424,'База практик'!$G$6:$G$424,Расчеты!BQ$1)</f>
        <v>33</v>
      </c>
      <c r="BR117" s="394">
        <f>SUMIFS('База практик'!$BF$6:$BF$424,'База практик'!$G$6:$G$424,Расчеты!BR$1)</f>
        <v>66</v>
      </c>
      <c r="BS117" s="394">
        <f>SUMIFS('База практик'!$BF$6:$BF$424,'База практик'!$G$6:$G$424,Расчеты!BS$1)</f>
        <v>542</v>
      </c>
      <c r="BT117" s="394">
        <f>SUMIFS('База практик'!$BF$6:$BF$424,'База практик'!$G$6:$G$424,Расчеты!BT$1)</f>
        <v>390</v>
      </c>
      <c r="BU117" s="394">
        <f>SUMIFS('База практик'!$BF$6:$BF$424,'База практик'!$G$6:$G$424,Расчеты!BU$1)</f>
        <v>295</v>
      </c>
      <c r="BV117" s="394">
        <f>SUMIFS('База практик'!$BF$6:$BF$424,'База практик'!$G$6:$G$424,Расчеты!BV$1)</f>
        <v>335</v>
      </c>
      <c r="BW117" s="394">
        <f>SUMIFS('База практик'!$BF$6:$BF$424,'База практик'!$G$6:$G$424,Расчеты!BW$1)</f>
        <v>298</v>
      </c>
      <c r="BX117" s="394">
        <f>SUMIFS('База практик'!$BF$6:$BF$424,'База практик'!$G$6:$G$424,Расчеты!BX$1)</f>
        <v>899</v>
      </c>
      <c r="BY117" s="394">
        <f>SUMIFS('База практик'!$BF$6:$BF$424,'База практик'!$G$6:$G$424,Расчеты!BY$1)</f>
        <v>329</v>
      </c>
      <c r="BZ117" s="394">
        <f>SUMIFS('База практик'!$BF$6:$BF$424,'База практик'!$G$6:$G$424,Расчеты!BZ$1)</f>
        <v>477</v>
      </c>
      <c r="CA117" s="394">
        <f>SUMIFS('База практик'!$BF$6:$BF$424,'База практик'!$G$6:$G$424,Расчеты!CA$1)</f>
        <v>471</v>
      </c>
      <c r="CB117" s="394">
        <f>SUMIFS('База практик'!$BF$6:$BF$424,'База практик'!$G$6:$G$424,Расчеты!CB$1)</f>
        <v>211</v>
      </c>
      <c r="CC117" s="394">
        <f>SUMIFS('База практик'!$BF$6:$BF$424,'База практик'!$G$6:$G$424,Расчеты!CC$1)</f>
        <v>167</v>
      </c>
      <c r="CD117" s="394">
        <f>SUMIFS('База практик'!$BF$6:$BF$424,'База практик'!$G$6:$G$424,Расчеты!CD$1)</f>
        <v>103</v>
      </c>
      <c r="CE117" s="394">
        <f>SUMIFS('База практик'!$BF$6:$BF$424,'База практик'!$G$6:$G$424,Расчеты!CE$1)</f>
        <v>0</v>
      </c>
      <c r="CF117" s="394">
        <f>SUMIFS('База практик'!$BF$6:$BF$424,'База практик'!$G$6:$G$424,Расчеты!CF$1)</f>
        <v>21</v>
      </c>
      <c r="CG117" s="394">
        <f>SUMIFS('База практик'!$BF$6:$BF$424,'База практик'!$G$6:$G$424,Расчеты!CG$1)</f>
        <v>395</v>
      </c>
      <c r="CH117" s="394">
        <f>SUMIFS('База практик'!$BF$6:$BF$424,'База практик'!$G$6:$G$424,Расчеты!CH$1)</f>
        <v>896</v>
      </c>
      <c r="CI117" s="394">
        <f>SUMIFS('База практик'!$BF$6:$BF$424,'База практик'!$G$6:$G$424,Расчеты!CI$1)</f>
        <v>314</v>
      </c>
      <c r="CJ117" s="394">
        <f>SUMIFS('База практик'!$BF$6:$BF$424,'База практик'!$G$6:$G$424,Расчеты!CJ$1)</f>
        <v>328</v>
      </c>
      <c r="CK117" s="394">
        <f>SUMIFS('База практик'!$BF$6:$BF$424,'База практик'!$G$6:$G$424,Расчеты!CK$1)</f>
        <v>102</v>
      </c>
      <c r="CL117" s="394">
        <f>SUMIFS('База практик'!$BF$6:$BF$424,'База практик'!$G$6:$G$424,Расчеты!CL$1)</f>
        <v>815</v>
      </c>
      <c r="CM117" s="394">
        <f>SUMIFS('База практик'!$BF$6:$BF$424,'База практик'!$G$6:$G$424,Расчеты!CM$1)</f>
        <v>33</v>
      </c>
      <c r="CN117" s="394">
        <f>SUMIFS('База практик'!$BF$6:$BF$424,'База практик'!$G$6:$G$424,Расчеты!CN$1)</f>
        <v>56</v>
      </c>
      <c r="CO117" s="394">
        <f>SUMIFS('База практик'!$BF$6:$BF$424,'База практик'!$G$6:$G$424,Расчеты!CO$1)</f>
        <v>559</v>
      </c>
      <c r="CP117" s="394">
        <f>SUMIFS('База практик'!$BF$6:$BF$424,'База практик'!$G$6:$G$424,Расчеты!CP$1)</f>
        <v>765</v>
      </c>
      <c r="CQ117" s="394">
        <f>SUMIFS('База практик'!$BF$6:$BF$424,'База практик'!$G$6:$G$424,Расчеты!CQ$1)</f>
        <v>645</v>
      </c>
      <c r="CR117" s="394">
        <f>SUMIFS('База практик'!$BF$6:$BF$424,'База практик'!$G$6:$G$424,Расчеты!CR$1)</f>
        <v>0</v>
      </c>
      <c r="CS117" s="394">
        <f>SUMIFS('База практик'!$BF$6:$BF$424,'База практик'!$G$6:$G$424,Расчеты!CS$1)</f>
        <v>255</v>
      </c>
      <c r="CT117" s="394">
        <f>SUMIFS('База практик'!$BF$6:$BF$424,'База практик'!$G$6:$G$424,Расчеты!CT$1)</f>
        <v>706</v>
      </c>
      <c r="CU117" s="394">
        <f>SUMIFS('База практик'!$BF$6:$BF$424,'База практик'!$G$6:$G$424,Расчеты!CU$1)</f>
        <v>9</v>
      </c>
      <c r="CV117" s="394">
        <f>SUMIFS('База практик'!$BF$6:$BF$424,'База практик'!$G$6:$G$424,Расчеты!CV$1)</f>
        <v>967</v>
      </c>
      <c r="CW117" s="394">
        <f>SUMIFS('База практик'!$BF$6:$BF$424,'База практик'!$G$6:$G$424,Расчеты!CW$1)</f>
        <v>17</v>
      </c>
      <c r="CX117" s="394">
        <f>SUMIFS('База практик'!$BF$6:$BF$424,'База практик'!$G$6:$G$424,Расчеты!CX$1)</f>
        <v>335</v>
      </c>
      <c r="CY117" s="394">
        <f>SUMIFS('База практик'!$BF$6:$BF$424,'База практик'!$G$6:$G$424,Расчеты!CY$1)</f>
        <v>578</v>
      </c>
    </row>
    <row r="118" spans="1:103" ht="60" x14ac:dyDescent="0.15">
      <c r="A118" s="21"/>
      <c r="B118" s="21"/>
      <c r="C118" s="1226"/>
      <c r="D118" s="1226"/>
      <c r="E118" s="1229" t="s">
        <v>8441</v>
      </c>
      <c r="F118" s="1229">
        <v>94</v>
      </c>
      <c r="G118" s="1234" t="s">
        <v>8645</v>
      </c>
      <c r="H118" s="1204" t="s">
        <v>8646</v>
      </c>
      <c r="I118" s="1235" t="s">
        <v>8644</v>
      </c>
      <c r="J118" s="1236" t="s">
        <v>8448</v>
      </c>
      <c r="K118" s="1229"/>
      <c r="L118" s="1229"/>
      <c r="M118" s="1229"/>
      <c r="N118" s="1229">
        <v>13964</v>
      </c>
      <c r="O118" s="1229">
        <v>18725</v>
      </c>
      <c r="P118" s="1238">
        <v>20369</v>
      </c>
      <c r="Q118" s="394">
        <v>21151</v>
      </c>
      <c r="R118" s="1253">
        <f>SUM(S118:CY118)</f>
        <v>28717</v>
      </c>
      <c r="S118" s="394">
        <f>SUMIFS('База практик'!$BG$6:$BG$424,'База практик'!$G$6:$G$424,Расчеты!S$1)</f>
        <v>12</v>
      </c>
      <c r="T118" s="394">
        <f>SUMIFS('База практик'!$BG$6:$BG$424,'База практик'!$G$6:$G$424,Расчеты!T$1)</f>
        <v>40</v>
      </c>
      <c r="U118" s="394">
        <f>SUMIFS('База практик'!$BG$6:$BG$424,'База практик'!$G$6:$G$424,Расчеты!U$1)</f>
        <v>463</v>
      </c>
      <c r="V118" s="394">
        <f>SUMIFS('База практик'!$BG$6:$BG$424,'База практик'!$G$6:$G$424,Расчеты!V$1)</f>
        <v>277</v>
      </c>
      <c r="W118" s="394">
        <f>SUMIFS('База практик'!$BG$6:$BG$424,'База практик'!$G$6:$G$424,Расчеты!W$1)</f>
        <v>366</v>
      </c>
      <c r="X118" s="394">
        <f>SUMIFS('База практик'!$BG$6:$BG$424,'База практик'!$G$6:$G$424,Расчеты!X$1)</f>
        <v>1</v>
      </c>
      <c r="Y118" s="394">
        <f>SUMIFS('База практик'!$BG$6:$BG$424,'База практик'!$G$6:$G$424,Расчеты!Y$1)</f>
        <v>1568</v>
      </c>
      <c r="Z118" s="394">
        <f>SUMIFS('База практик'!$BG$6:$BG$424,'База практик'!$G$6:$G$424,Расчеты!Z$1)</f>
        <v>612</v>
      </c>
      <c r="AA118" s="394">
        <f>SUMIFS('База практик'!$BG$6:$BG$424,'База практик'!$G$6:$G$424,Расчеты!AA$1)</f>
        <v>157</v>
      </c>
      <c r="AB118" s="394">
        <f>SUMIFS('База практик'!$BG$6:$BG$424,'База практик'!$G$6:$G$424,Расчеты!AB$1)</f>
        <v>1054</v>
      </c>
      <c r="AC118" s="394">
        <f>SUMIFS('База практик'!$BG$6:$BG$424,'База практик'!$G$6:$G$424,Расчеты!AC$1)</f>
        <v>402</v>
      </c>
      <c r="AD118" s="394">
        <f>SUMIFS('База практик'!$BG$6:$BG$424,'База практик'!$G$6:$G$424,Расчеты!AD$1)</f>
        <v>301</v>
      </c>
      <c r="AE118" s="394">
        <f>SUMIFS('База практик'!$BG$6:$BG$424,'База практик'!$G$6:$G$424,Расчеты!AE$1)</f>
        <v>1498</v>
      </c>
      <c r="AF118" s="394">
        <f>SUMIFS('База практик'!$BG$6:$BG$424,'База практик'!$G$6:$G$424,Расчеты!AF$1)</f>
        <v>772</v>
      </c>
      <c r="AG118" s="394">
        <f>SUMIFS('База практик'!$BG$6:$BG$424,'База практик'!$G$6:$G$424,Расчеты!AG$1)</f>
        <v>0</v>
      </c>
      <c r="AH118" s="394">
        <f>SUMIFS('База практик'!$BG$6:$BG$424,'База практик'!$G$6:$G$424,Расчеты!AH$1)</f>
        <v>0</v>
      </c>
      <c r="AI118" s="394">
        <f>SUMIFS('База практик'!$BG$6:$BG$424,'База практик'!$G$6:$G$424,Расчеты!AI$1)</f>
        <v>110</v>
      </c>
      <c r="AJ118" s="394">
        <f>SUMIFS('База практик'!$BG$6:$BG$424,'База практик'!$G$6:$G$424,Расчеты!AJ$1)</f>
        <v>165</v>
      </c>
      <c r="AK118" s="394">
        <f>SUMIFS('База практик'!$BG$6:$BG$424,'База практик'!$G$6:$G$424,Расчеты!AK$1)</f>
        <v>0</v>
      </c>
      <c r="AL118" s="394">
        <f>SUMIFS('База практик'!$BG$6:$BG$424,'База практик'!$G$6:$G$424,Расчеты!AL$1)</f>
        <v>1049</v>
      </c>
      <c r="AM118" s="394">
        <f>SUMIFS('База практик'!$BG$6:$BG$424,'База практик'!$G$6:$G$424,Расчеты!AM$1)</f>
        <v>0</v>
      </c>
      <c r="AN118" s="394">
        <f>SUMIFS('База практик'!$BG$6:$BG$424,'База практик'!$G$6:$G$424,Расчеты!AN$1)</f>
        <v>381</v>
      </c>
      <c r="AO118" s="394">
        <f>SUMIFS('База практик'!$BG$6:$BG$424,'База практик'!$G$6:$G$424,Расчеты!AO$1)</f>
        <v>39</v>
      </c>
      <c r="AP118" s="394">
        <f>SUMIFS('База практик'!$BG$6:$BG$424,'База практик'!$G$6:$G$424,Расчеты!AP$1)</f>
        <v>308</v>
      </c>
      <c r="AQ118" s="394">
        <f>SUMIFS('База практик'!$BG$6:$BG$424,'База практик'!$G$6:$G$424,Расчеты!AQ$1)</f>
        <v>0</v>
      </c>
      <c r="AR118" s="394">
        <f>SUMIFS('База практик'!$BG$6:$BG$424,'База практик'!$G$6:$G$424,Расчеты!AR$1)</f>
        <v>0</v>
      </c>
      <c r="AS118" s="394">
        <f>SUMIFS('База практик'!$BG$6:$BG$424,'База практик'!$G$6:$G$424,Расчеты!AS$1)</f>
        <v>344</v>
      </c>
      <c r="AT118" s="394">
        <f>SUMIFS('База практик'!$BG$6:$BG$424,'База практик'!$G$6:$G$424,Расчеты!AT$1)</f>
        <v>135</v>
      </c>
      <c r="AU118" s="394">
        <f>SUMIFS('База практик'!$BG$6:$BG$424,'База практик'!$G$6:$G$424,Расчеты!AU$1)</f>
        <v>268</v>
      </c>
      <c r="AV118" s="394">
        <f>SUMIFS('База практик'!$BG$6:$BG$424,'База практик'!$G$6:$G$424,Расчеты!AV$1)</f>
        <v>536</v>
      </c>
      <c r="AW118" s="394">
        <f>SUMIFS('База практик'!$BG$6:$BG$424,'База практик'!$G$6:$G$424,Расчеты!AW$1)</f>
        <v>370</v>
      </c>
      <c r="AX118" s="394">
        <f>SUMIFS('База практик'!$BG$6:$BG$424,'База практик'!$G$6:$G$424,Расчеты!AX$1)</f>
        <v>635</v>
      </c>
      <c r="AY118" s="394">
        <f>SUMIFS('База практик'!$BG$6:$BG$424,'База практик'!$G$6:$G$424,Расчеты!AY$1)</f>
        <v>200</v>
      </c>
      <c r="AZ118" s="394">
        <f>SUMIFS('База практик'!$BG$6:$BG$424,'База практик'!$G$6:$G$424,Расчеты!AZ$1)</f>
        <v>5</v>
      </c>
      <c r="BA118" s="394">
        <f>SUMIFS('База практик'!$BG$6:$BG$424,'База практик'!$G$6:$G$424,Расчеты!BA$1)</f>
        <v>252</v>
      </c>
      <c r="BB118" s="394">
        <f>SUMIFS('База практик'!$BG$6:$BG$424,'База практик'!$G$6:$G$424,Расчеты!BB$1)</f>
        <v>62</v>
      </c>
      <c r="BC118" s="394">
        <f>SUMIFS('База практик'!$BG$6:$BG$424,'База практик'!$G$6:$G$424,Расчеты!BC$1)</f>
        <v>540</v>
      </c>
      <c r="BD118" s="394">
        <f>SUMIFS('База практик'!$BG$6:$BG$424,'База практик'!$G$6:$G$424,Расчеты!BD$1)</f>
        <v>14</v>
      </c>
      <c r="BE118" s="394">
        <f>SUMIFS('База практик'!$BG$6:$BG$424,'База практик'!$G$6:$G$424,Расчеты!BE$1)</f>
        <v>3</v>
      </c>
      <c r="BF118" s="394">
        <f>SUMIFS('База практик'!$BG$6:$BG$424,'База практик'!$G$6:$G$424,Расчеты!BF$1)</f>
        <v>49</v>
      </c>
      <c r="BG118" s="394">
        <f>SUMIFS('База практик'!$BG$6:$BG$424,'База практик'!$G$6:$G$424,Расчеты!BG$1)</f>
        <v>55</v>
      </c>
      <c r="BH118" s="394">
        <f>SUMIFS('База практик'!$BG$6:$BG$424,'База практик'!$G$6:$G$424,Расчеты!BH$1)</f>
        <v>0</v>
      </c>
      <c r="BI118" s="394">
        <f>SUMIFS('База практик'!$BG$6:$BG$424,'База практик'!$G$6:$G$424,Расчеты!BI$1)</f>
        <v>620</v>
      </c>
      <c r="BJ118" s="394">
        <f>SUMIFS('База практик'!$BG$6:$BG$424,'База практик'!$G$6:$G$424,Расчеты!BJ$1)</f>
        <v>0</v>
      </c>
      <c r="BK118" s="394">
        <f>SUMIFS('База практик'!$BG$6:$BG$424,'База практик'!$G$6:$G$424,Расчеты!BK$1)</f>
        <v>36</v>
      </c>
      <c r="BL118" s="394">
        <f>SUMIFS('База практик'!$BG$6:$BG$424,'База практик'!$G$6:$G$424,Расчеты!BL$1)</f>
        <v>704</v>
      </c>
      <c r="BM118" s="394">
        <f>SUMIFS('База практик'!$BG$6:$BG$424,'База практик'!$G$6:$G$424,Расчеты!BM$1)</f>
        <v>619</v>
      </c>
      <c r="BN118" s="394">
        <f>SUMIFS('База практик'!$BG$6:$BG$424,'База практик'!$G$6:$G$424,Расчеты!BN$1)</f>
        <v>213</v>
      </c>
      <c r="BO118" s="394">
        <f>SUMIFS('База практик'!$BG$6:$BG$424,'База практик'!$G$6:$G$424,Расчеты!BO$1)</f>
        <v>159</v>
      </c>
      <c r="BP118" s="394">
        <f>SUMIFS('База практик'!$BG$6:$BG$424,'База практик'!$G$6:$G$424,Расчеты!BP$1)</f>
        <v>227</v>
      </c>
      <c r="BQ118" s="394">
        <f>SUMIFS('База практик'!$BG$6:$BG$424,'База практик'!$G$6:$G$424,Расчеты!BQ$1)</f>
        <v>212</v>
      </c>
      <c r="BR118" s="394">
        <f>SUMIFS('База практик'!$BG$6:$BG$424,'База практик'!$G$6:$G$424,Расчеты!BR$1)</f>
        <v>34</v>
      </c>
      <c r="BS118" s="394">
        <f>SUMIFS('База практик'!$BG$6:$BG$424,'База практик'!$G$6:$G$424,Расчеты!BS$1)</f>
        <v>274</v>
      </c>
      <c r="BT118" s="394">
        <f>SUMIFS('База практик'!$BG$6:$BG$424,'База практик'!$G$6:$G$424,Расчеты!BT$1)</f>
        <v>98</v>
      </c>
      <c r="BU118" s="394">
        <f>SUMIFS('База практик'!$BG$6:$BG$424,'База практик'!$G$6:$G$424,Расчеты!BU$1)</f>
        <v>168</v>
      </c>
      <c r="BV118" s="394">
        <f>SUMIFS('База практик'!$BG$6:$BG$424,'База практик'!$G$6:$G$424,Расчеты!BV$1)</f>
        <v>202</v>
      </c>
      <c r="BW118" s="394">
        <f>SUMIFS('База практик'!$BG$6:$BG$424,'База практик'!$G$6:$G$424,Расчеты!BW$1)</f>
        <v>182</v>
      </c>
      <c r="BX118" s="394">
        <f>SUMIFS('База практик'!$BG$6:$BG$424,'База практик'!$G$6:$G$424,Расчеты!BX$1)</f>
        <v>536</v>
      </c>
      <c r="BY118" s="394">
        <f>SUMIFS('База практик'!$BG$6:$BG$424,'База практик'!$G$6:$G$424,Расчеты!BY$1)</f>
        <v>41</v>
      </c>
      <c r="BZ118" s="394">
        <f>SUMIFS('База практик'!$BG$6:$BG$424,'База практик'!$G$6:$G$424,Расчеты!BZ$1)</f>
        <v>384</v>
      </c>
      <c r="CA118" s="394">
        <f>SUMIFS('База практик'!$BG$6:$BG$424,'База практик'!$G$6:$G$424,Расчеты!CA$1)</f>
        <v>331</v>
      </c>
      <c r="CB118" s="394">
        <f>SUMIFS('База практик'!$BG$6:$BG$424,'База практик'!$G$6:$G$424,Расчеты!CB$1)</f>
        <v>201</v>
      </c>
      <c r="CC118" s="394">
        <f>SUMIFS('База практик'!$BG$6:$BG$424,'База практик'!$G$6:$G$424,Расчеты!CC$1)</f>
        <v>196</v>
      </c>
      <c r="CD118" s="394">
        <f>SUMIFS('База практик'!$BG$6:$BG$424,'База практик'!$G$6:$G$424,Расчеты!CD$1)</f>
        <v>50</v>
      </c>
      <c r="CE118" s="394">
        <f>SUMIFS('База практик'!$BG$6:$BG$424,'База практик'!$G$6:$G$424,Расчеты!CE$1)</f>
        <v>0</v>
      </c>
      <c r="CF118" s="394">
        <f>SUMIFS('База практик'!$BG$6:$BG$424,'База практик'!$G$6:$G$424,Расчеты!CF$1)</f>
        <v>5</v>
      </c>
      <c r="CG118" s="394">
        <f>SUMIFS('База практик'!$BG$6:$BG$424,'База практик'!$G$6:$G$424,Расчеты!CG$1)</f>
        <v>359</v>
      </c>
      <c r="CH118" s="394">
        <f>SUMIFS('База практик'!$BG$6:$BG$424,'База практик'!$G$6:$G$424,Расчеты!CH$1)</f>
        <v>809</v>
      </c>
      <c r="CI118" s="394">
        <f>SUMIFS('База практик'!$BG$6:$BG$424,'База практик'!$G$6:$G$424,Расчеты!CI$1)</f>
        <v>4622</v>
      </c>
      <c r="CJ118" s="394">
        <f>SUMIFS('База практик'!$BG$6:$BG$424,'База практик'!$G$6:$G$424,Расчеты!CJ$1)</f>
        <v>302</v>
      </c>
      <c r="CK118" s="394">
        <f>SUMIFS('База практик'!$BG$6:$BG$424,'База практик'!$G$6:$G$424,Расчеты!CK$1)</f>
        <v>66</v>
      </c>
      <c r="CL118" s="394">
        <f>SUMIFS('База практик'!$BG$6:$BG$424,'База практик'!$G$6:$G$424,Расчеты!CL$1)</f>
        <v>330</v>
      </c>
      <c r="CM118" s="394">
        <f>SUMIFS('База практик'!$BG$6:$BG$424,'База практик'!$G$6:$G$424,Расчеты!CM$1)</f>
        <v>13</v>
      </c>
      <c r="CN118" s="394">
        <f>SUMIFS('База практик'!$BG$6:$BG$424,'База практик'!$G$6:$G$424,Расчеты!CN$1)</f>
        <v>16</v>
      </c>
      <c r="CO118" s="394">
        <f>SUMIFS('База практик'!$BG$6:$BG$424,'База практик'!$G$6:$G$424,Расчеты!CO$1)</f>
        <v>510</v>
      </c>
      <c r="CP118" s="394">
        <f>SUMIFS('База практик'!$BG$6:$BG$424,'База практик'!$G$6:$G$424,Расчеты!CP$1)</f>
        <v>426</v>
      </c>
      <c r="CQ118" s="394">
        <f>SUMIFS('База практик'!$BG$6:$BG$424,'База практик'!$G$6:$G$424,Расчеты!CQ$1)</f>
        <v>276</v>
      </c>
      <c r="CR118" s="394">
        <f>SUMIFS('База практик'!$BG$6:$BG$424,'База практик'!$G$6:$G$424,Расчеты!CR$1)</f>
        <v>0</v>
      </c>
      <c r="CS118" s="394">
        <f>SUMIFS('База практик'!$BG$6:$BG$424,'База практик'!$G$6:$G$424,Расчеты!CS$1)</f>
        <v>210</v>
      </c>
      <c r="CT118" s="394">
        <f>SUMIFS('База практик'!$BG$6:$BG$424,'База практик'!$G$6:$G$424,Расчеты!CT$1)</f>
        <v>504</v>
      </c>
      <c r="CU118" s="394">
        <f>SUMIFS('База практик'!$BG$6:$BG$424,'База практик'!$G$6:$G$424,Расчеты!CU$1)</f>
        <v>6</v>
      </c>
      <c r="CV118" s="394">
        <f>SUMIFS('База практик'!$BG$6:$BG$424,'База практик'!$G$6:$G$424,Расчеты!CV$1)</f>
        <v>966</v>
      </c>
      <c r="CW118" s="394">
        <f>SUMIFS('База практик'!$BG$6:$BG$424,'База практик'!$G$6:$G$424,Расчеты!CW$1)</f>
        <v>17</v>
      </c>
      <c r="CX118" s="394">
        <f>SUMIFS('База практик'!$BG$6:$BG$424,'База практик'!$G$6:$G$424,Расчеты!CX$1)</f>
        <v>216</v>
      </c>
      <c r="CY118" s="394">
        <f>SUMIFS('База практик'!$BG$6:$BG$424,'База практик'!$G$6:$G$424,Расчеты!CY$1)</f>
        <v>534</v>
      </c>
    </row>
    <row r="119" spans="1:103" ht="90" x14ac:dyDescent="0.15">
      <c r="A119" s="21"/>
      <c r="B119" s="21"/>
      <c r="C119" s="1226"/>
      <c r="D119" s="1226"/>
      <c r="E119" s="1229" t="s">
        <v>8441</v>
      </c>
      <c r="F119" s="1229">
        <v>97</v>
      </c>
      <c r="G119" s="1234" t="s">
        <v>8647</v>
      </c>
      <c r="H119" s="1204" t="s">
        <v>8648</v>
      </c>
      <c r="I119" s="1235" t="s">
        <v>215</v>
      </c>
      <c r="J119" s="1236" t="s">
        <v>8444</v>
      </c>
      <c r="K119" s="1229"/>
      <c r="L119" s="1229"/>
      <c r="M119" s="1229"/>
      <c r="N119" s="1229" t="s">
        <v>3943</v>
      </c>
      <c r="O119" s="1245">
        <v>0.24158415841584158</v>
      </c>
      <c r="P119" s="1246">
        <v>0.15998950027889886</v>
      </c>
      <c r="Q119" s="394"/>
      <c r="R119" s="394" t="s">
        <v>8874</v>
      </c>
      <c r="S119" s="394"/>
      <c r="T119" s="394"/>
      <c r="U119" s="394"/>
      <c r="V119" s="394"/>
      <c r="W119" s="394"/>
      <c r="X119" s="394"/>
      <c r="Y119" s="394"/>
      <c r="Z119" s="394"/>
      <c r="AA119" s="394"/>
      <c r="AB119" s="394"/>
      <c r="AC119" s="394"/>
      <c r="AD119" s="394"/>
      <c r="AE119" s="394"/>
      <c r="AF119" s="394"/>
      <c r="AG119" s="394"/>
      <c r="AH119" s="394"/>
      <c r="AI119" s="394"/>
      <c r="AJ119" s="394"/>
      <c r="AK119" s="394"/>
      <c r="AL119" s="394"/>
      <c r="AM119" s="394"/>
      <c r="AN119" s="394"/>
      <c r="AO119" s="394"/>
      <c r="AP119" s="394"/>
      <c r="AQ119" s="394"/>
      <c r="AR119" s="394"/>
      <c r="AS119" s="394"/>
      <c r="AT119" s="394"/>
      <c r="AU119" s="394"/>
      <c r="AV119" s="394"/>
      <c r="AW119" s="394"/>
      <c r="AX119" s="394"/>
      <c r="AY119" s="394"/>
      <c r="AZ119" s="394"/>
      <c r="BA119" s="394"/>
      <c r="BB119" s="394"/>
      <c r="BC119" s="394"/>
      <c r="BD119" s="394"/>
      <c r="BE119" s="394"/>
      <c r="BF119" s="394"/>
      <c r="BG119" s="394"/>
      <c r="BH119" s="394"/>
      <c r="BI119" s="394"/>
      <c r="BJ119" s="394"/>
      <c r="BK119" s="394"/>
      <c r="BL119" s="394"/>
      <c r="BM119" s="394"/>
      <c r="BN119" s="394"/>
      <c r="BO119" s="394"/>
      <c r="BP119" s="394"/>
      <c r="BQ119" s="394"/>
      <c r="BR119" s="394"/>
      <c r="BS119" s="394"/>
      <c r="BT119" s="394"/>
      <c r="BU119" s="394"/>
      <c r="BV119" s="394"/>
      <c r="BW119" s="394"/>
      <c r="BX119" s="394"/>
      <c r="BY119" s="394"/>
      <c r="BZ119" s="394"/>
      <c r="CA119" s="394"/>
      <c r="CB119" s="394"/>
      <c r="CC119" s="394"/>
      <c r="CD119" s="394"/>
      <c r="CE119" s="394"/>
      <c r="CF119" s="394"/>
      <c r="CG119" s="394"/>
      <c r="CH119" s="394"/>
      <c r="CI119" s="394"/>
      <c r="CJ119" s="394"/>
      <c r="CK119" s="394"/>
      <c r="CL119" s="394"/>
      <c r="CM119" s="394"/>
      <c r="CN119" s="394"/>
      <c r="CO119" s="394"/>
      <c r="CP119" s="394"/>
      <c r="CQ119" s="394"/>
      <c r="CR119" s="394"/>
      <c r="CS119" s="394"/>
      <c r="CT119" s="394"/>
      <c r="CU119" s="394"/>
      <c r="CV119" s="394"/>
      <c r="CW119" s="394"/>
      <c r="CX119" s="394"/>
      <c r="CY119" s="394"/>
    </row>
    <row r="120" spans="1:103" ht="75" x14ac:dyDescent="0.15">
      <c r="A120" s="21"/>
      <c r="B120" s="21"/>
      <c r="C120" s="1226"/>
      <c r="D120" s="1226"/>
      <c r="E120" s="1229" t="s">
        <v>8441</v>
      </c>
      <c r="F120" s="1229">
        <v>95</v>
      </c>
      <c r="G120" s="1234" t="s">
        <v>8649</v>
      </c>
      <c r="H120" s="1204" t="s">
        <v>8650</v>
      </c>
      <c r="I120" s="1235" t="s">
        <v>215</v>
      </c>
      <c r="J120" s="1236" t="s">
        <v>8444</v>
      </c>
      <c r="K120" s="1229"/>
      <c r="L120" s="1229"/>
      <c r="M120" s="1229"/>
      <c r="N120" s="1245">
        <v>0.62751089740709121</v>
      </c>
      <c r="O120" s="1245">
        <v>0.9776025895374334</v>
      </c>
      <c r="P120" s="1246">
        <v>0.83547990155865459</v>
      </c>
      <c r="Q120" s="394"/>
      <c r="R120" s="394" t="s">
        <v>8874</v>
      </c>
      <c r="S120" s="394"/>
      <c r="T120" s="394"/>
      <c r="U120" s="394"/>
      <c r="V120" s="394"/>
      <c r="W120" s="394"/>
      <c r="X120" s="394"/>
      <c r="Y120" s="394"/>
      <c r="Z120" s="394"/>
      <c r="AA120" s="394"/>
      <c r="AB120" s="394"/>
      <c r="AC120" s="394"/>
      <c r="AD120" s="394"/>
      <c r="AE120" s="394"/>
      <c r="AF120" s="394"/>
      <c r="AG120" s="394"/>
      <c r="AH120" s="394"/>
      <c r="AI120" s="394"/>
      <c r="AJ120" s="394"/>
      <c r="AK120" s="394"/>
      <c r="AL120" s="394"/>
      <c r="AM120" s="394"/>
      <c r="AN120" s="394"/>
      <c r="AO120" s="394"/>
      <c r="AP120" s="394"/>
      <c r="AQ120" s="394"/>
      <c r="AR120" s="394"/>
      <c r="AS120" s="394"/>
      <c r="AT120" s="394"/>
      <c r="AU120" s="394"/>
      <c r="AV120" s="394"/>
      <c r="AW120" s="394"/>
      <c r="AX120" s="394"/>
      <c r="AY120" s="394"/>
      <c r="AZ120" s="394"/>
      <c r="BA120" s="394"/>
      <c r="BB120" s="394"/>
      <c r="BC120" s="394"/>
      <c r="BD120" s="394"/>
      <c r="BE120" s="394"/>
      <c r="BF120" s="394"/>
      <c r="BG120" s="394"/>
      <c r="BH120" s="394"/>
      <c r="BI120" s="394"/>
      <c r="BJ120" s="394"/>
      <c r="BK120" s="394"/>
      <c r="BL120" s="394"/>
      <c r="BM120" s="394"/>
      <c r="BN120" s="394"/>
      <c r="BO120" s="394"/>
      <c r="BP120" s="394"/>
      <c r="BQ120" s="394"/>
      <c r="BR120" s="394"/>
      <c r="BS120" s="394"/>
      <c r="BT120" s="394"/>
      <c r="BU120" s="394"/>
      <c r="BV120" s="394"/>
      <c r="BW120" s="394"/>
      <c r="BX120" s="394"/>
      <c r="BY120" s="394"/>
      <c r="BZ120" s="394"/>
      <c r="CA120" s="394"/>
      <c r="CB120" s="394"/>
      <c r="CC120" s="394"/>
      <c r="CD120" s="394"/>
      <c r="CE120" s="394"/>
      <c r="CF120" s="394"/>
      <c r="CG120" s="394"/>
      <c r="CH120" s="394"/>
      <c r="CI120" s="394"/>
      <c r="CJ120" s="394"/>
      <c r="CK120" s="394"/>
      <c r="CL120" s="394"/>
      <c r="CM120" s="394"/>
      <c r="CN120" s="394"/>
      <c r="CO120" s="394"/>
      <c r="CP120" s="394"/>
      <c r="CQ120" s="394"/>
      <c r="CR120" s="394"/>
      <c r="CS120" s="394"/>
      <c r="CT120" s="394"/>
      <c r="CU120" s="394"/>
      <c r="CV120" s="394"/>
      <c r="CW120" s="394"/>
      <c r="CX120" s="394"/>
      <c r="CY120" s="394"/>
    </row>
    <row r="121" spans="1:103" ht="75" x14ac:dyDescent="0.15">
      <c r="A121" s="21"/>
      <c r="B121" s="21"/>
      <c r="C121" s="1226"/>
      <c r="D121" s="1226"/>
      <c r="E121" s="1229" t="s">
        <v>8441</v>
      </c>
      <c r="F121" s="1229">
        <v>98</v>
      </c>
      <c r="G121" s="1234" t="s">
        <v>8651</v>
      </c>
      <c r="H121" s="1204" t="s">
        <v>8652</v>
      </c>
      <c r="I121" s="1235" t="s">
        <v>215</v>
      </c>
      <c r="J121" s="1236" t="s">
        <v>8444</v>
      </c>
      <c r="K121" s="1229"/>
      <c r="L121" s="1229"/>
      <c r="M121" s="1229"/>
      <c r="N121" s="1245" t="s">
        <v>3943</v>
      </c>
      <c r="O121" s="1245">
        <v>0.23617329885854826</v>
      </c>
      <c r="P121" s="1246">
        <v>0.13366801194343275</v>
      </c>
      <c r="Q121" s="394"/>
      <c r="R121" s="394" t="s">
        <v>8874</v>
      </c>
      <c r="S121" s="394"/>
      <c r="T121" s="394"/>
      <c r="U121" s="394"/>
      <c r="V121" s="394"/>
      <c r="W121" s="394"/>
      <c r="X121" s="394"/>
      <c r="Y121" s="394"/>
      <c r="Z121" s="394"/>
      <c r="AA121" s="394"/>
      <c r="AB121" s="394"/>
      <c r="AC121" s="394"/>
      <c r="AD121" s="394"/>
      <c r="AE121" s="394"/>
      <c r="AF121" s="394"/>
      <c r="AG121" s="394"/>
      <c r="AH121" s="394"/>
      <c r="AI121" s="394"/>
      <c r="AJ121" s="394"/>
      <c r="AK121" s="394"/>
      <c r="AL121" s="394"/>
      <c r="AM121" s="394"/>
      <c r="AN121" s="394"/>
      <c r="AO121" s="394"/>
      <c r="AP121" s="394"/>
      <c r="AQ121" s="394"/>
      <c r="AR121" s="394"/>
      <c r="AS121" s="394"/>
      <c r="AT121" s="394"/>
      <c r="AU121" s="394"/>
      <c r="AV121" s="394"/>
      <c r="AW121" s="394"/>
      <c r="AX121" s="394"/>
      <c r="AY121" s="394"/>
      <c r="AZ121" s="394"/>
      <c r="BA121" s="394"/>
      <c r="BB121" s="394"/>
      <c r="BC121" s="394"/>
      <c r="BD121" s="394"/>
      <c r="BE121" s="394"/>
      <c r="BF121" s="394"/>
      <c r="BG121" s="394"/>
      <c r="BH121" s="394"/>
      <c r="BI121" s="394"/>
      <c r="BJ121" s="394"/>
      <c r="BK121" s="394"/>
      <c r="BL121" s="394"/>
      <c r="BM121" s="394"/>
      <c r="BN121" s="394"/>
      <c r="BO121" s="394"/>
      <c r="BP121" s="394"/>
      <c r="BQ121" s="394"/>
      <c r="BR121" s="394"/>
      <c r="BS121" s="394"/>
      <c r="BT121" s="394"/>
      <c r="BU121" s="394"/>
      <c r="BV121" s="394"/>
      <c r="BW121" s="394"/>
      <c r="BX121" s="394"/>
      <c r="BY121" s="394"/>
      <c r="BZ121" s="394"/>
      <c r="CA121" s="394"/>
      <c r="CB121" s="394"/>
      <c r="CC121" s="394"/>
      <c r="CD121" s="394"/>
      <c r="CE121" s="394"/>
      <c r="CF121" s="394"/>
      <c r="CG121" s="394"/>
      <c r="CH121" s="394"/>
      <c r="CI121" s="394"/>
      <c r="CJ121" s="394"/>
      <c r="CK121" s="394"/>
      <c r="CL121" s="394"/>
      <c r="CM121" s="394"/>
      <c r="CN121" s="394"/>
      <c r="CO121" s="394"/>
      <c r="CP121" s="394"/>
      <c r="CQ121" s="394"/>
      <c r="CR121" s="394"/>
      <c r="CS121" s="394"/>
      <c r="CT121" s="394"/>
      <c r="CU121" s="394"/>
      <c r="CV121" s="394"/>
      <c r="CW121" s="394"/>
      <c r="CX121" s="394"/>
      <c r="CY121" s="394"/>
    </row>
    <row r="122" spans="1:103" ht="41" customHeight="1" x14ac:dyDescent="0.15">
      <c r="A122" s="21"/>
      <c r="B122" s="21"/>
      <c r="C122" s="1239" t="s">
        <v>8450</v>
      </c>
      <c r="D122" s="1226" t="s">
        <v>8653</v>
      </c>
      <c r="E122" s="1229" t="s">
        <v>8441</v>
      </c>
      <c r="F122" s="1229">
        <v>96</v>
      </c>
      <c r="G122" s="1234" t="s">
        <v>8654</v>
      </c>
      <c r="H122" s="1204" t="s">
        <v>8978</v>
      </c>
      <c r="I122" s="1235" t="s">
        <v>8655</v>
      </c>
      <c r="J122" s="1236" t="s">
        <v>8448</v>
      </c>
      <c r="K122" s="1229"/>
      <c r="L122" s="1229"/>
      <c r="M122" s="1229"/>
      <c r="N122" s="1229">
        <v>29121.573000000004</v>
      </c>
      <c r="O122" s="1229">
        <v>27775.256799999999</v>
      </c>
      <c r="P122" s="1254"/>
      <c r="Q122" s="394">
        <v>56498.659140640004</v>
      </c>
      <c r="R122" s="1253">
        <f>SUM(S122:CY122)</f>
        <v>50212.885571650833</v>
      </c>
      <c r="S122" s="394">
        <f>SUMIFS('База практик'!$CF$6:$CF$424,'База практик'!$G$6:$G$424,Расчеты!S$1)</f>
        <v>40.36</v>
      </c>
      <c r="T122" s="394">
        <f>SUMIFS('База практик'!$CF$6:$CF$424,'База практик'!$G$6:$G$424,Расчеты!T$1)</f>
        <v>136.09200000000001</v>
      </c>
      <c r="U122" s="394">
        <f>SUMIFS('База практик'!$CF$6:$CF$424,'База практик'!$G$6:$G$424,Расчеты!U$1)</f>
        <v>341.12700000000001</v>
      </c>
      <c r="V122" s="394">
        <f>SUMIFS('База практик'!$CF$6:$CF$424,'База практик'!$G$6:$G$424,Расчеты!V$1)</f>
        <v>234</v>
      </c>
      <c r="W122" s="394">
        <f>SUMIFS('База практик'!$CF$6:$CF$424,'База практик'!$G$6:$G$424,Расчеты!W$1)</f>
        <v>56.1</v>
      </c>
      <c r="X122" s="394">
        <f>SUMIFS('База практик'!$CF$6:$CF$424,'База практик'!$G$6:$G$424,Расчеты!X$1)</f>
        <v>3.875</v>
      </c>
      <c r="Y122" s="394">
        <f>SUMIFS('База практик'!$CF$6:$CF$424,'База практик'!$G$6:$G$424,Расчеты!Y$1)</f>
        <v>460.42200000000008</v>
      </c>
      <c r="Z122" s="394">
        <f>SUMIFS('База практик'!$CF$6:$CF$424,'База практик'!$G$6:$G$424,Расчеты!Z$1)</f>
        <v>750.52599999999984</v>
      </c>
      <c r="AA122" s="394">
        <f>SUMIFS('База практик'!$CF$6:$CF$424,'База практик'!$G$6:$G$424,Расчеты!AA$1)</f>
        <v>360</v>
      </c>
      <c r="AB122" s="394">
        <f>SUMIFS('База практик'!$CF$6:$CF$424,'База практик'!$G$6:$G$424,Расчеты!AB$1)</f>
        <v>231</v>
      </c>
      <c r="AC122" s="394">
        <f>SUMIFS('База практик'!$CF$6:$CF$424,'База практик'!$G$6:$G$424,Расчеты!AC$1)</f>
        <v>1497.4960000000001</v>
      </c>
      <c r="AD122" s="394">
        <f>SUMIFS('База практик'!$CF$6:$CF$424,'База практик'!$G$6:$G$424,Расчеты!AD$1)</f>
        <v>1071.009</v>
      </c>
      <c r="AE122" s="394">
        <f>SUMIFS('База практик'!$CF$6:$CF$424,'База практик'!$G$6:$G$424,Расчеты!AE$1)</f>
        <v>701.05399999999997</v>
      </c>
      <c r="AF122" s="394">
        <f>SUMIFS('База практик'!$CF$6:$CF$424,'База практик'!$G$6:$G$424,Расчеты!AF$1)</f>
        <v>2155.3669999999997</v>
      </c>
      <c r="AG122" s="394">
        <f>SUMIFS('База практик'!$CF$6:$CF$424,'База практик'!$G$6:$G$424,Расчеты!AG$1)</f>
        <v>0</v>
      </c>
      <c r="AH122" s="394">
        <f>SUMIFS('База практик'!$CF$6:$CF$424,'База практик'!$G$6:$G$424,Расчеты!AH$1)</f>
        <v>0</v>
      </c>
      <c r="AI122" s="394">
        <f>AI125</f>
        <v>1053.4849999999999</v>
      </c>
      <c r="AJ122" s="394">
        <f>SUMIFS('База практик'!$CF$6:$CF$424,'База практик'!$G$6:$G$424,Расчеты!AJ$1)</f>
        <v>175.59599999999998</v>
      </c>
      <c r="AK122" s="394">
        <f>SUMIFS('База практик'!$CF$6:$CF$424,'База практик'!$G$6:$G$424,Расчеты!AK$1)</f>
        <v>0</v>
      </c>
      <c r="AL122" s="394">
        <f>SUMIFS('База практик'!$CF$6:$CF$424,'База практик'!$G$6:$G$424,Расчеты!AL$1)</f>
        <v>0.183</v>
      </c>
      <c r="AM122" s="394">
        <f>SUMIFS('База практик'!$CF$6:$CF$424,'База практик'!$G$6:$G$424,Расчеты!AM$1)</f>
        <v>0</v>
      </c>
      <c r="AN122" s="394">
        <f>SUMIFS('База практик'!$CF$6:$CF$424,'База практик'!$G$6:$G$424,Расчеты!AN$1)</f>
        <v>371.714</v>
      </c>
      <c r="AO122" s="394">
        <f>SUMIFS('База практик'!$CF$6:$CF$424,'База практик'!$G$6:$G$424,Расчеты!AO$1)</f>
        <v>64.713999999999999</v>
      </c>
      <c r="AP122" s="394">
        <f>SUMIFS('База практик'!$CF$6:$CF$424,'База практик'!$G$6:$G$424,Расчеты!AP$1)</f>
        <v>397.983</v>
      </c>
      <c r="AQ122" s="394">
        <f>SUMIFS('База практик'!$CF$6:$CF$424,'База практик'!$G$6:$G$424,Расчеты!AQ$1)</f>
        <v>0</v>
      </c>
      <c r="AR122" s="394">
        <f>SUMIFS('База практик'!$CF$6:$CF$424,'База практик'!$G$6:$G$424,Расчеты!AR$1)</f>
        <v>0</v>
      </c>
      <c r="AS122" s="394">
        <f>AS125</f>
        <v>609.07100000000003</v>
      </c>
      <c r="AT122" s="394">
        <f>SUMIFS('База практик'!$CF$6:$CF$424,'База практик'!$G$6:$G$424,Расчеты!AT$1)</f>
        <v>1268.4000000000001</v>
      </c>
      <c r="AU122" s="394">
        <f>SUMIFS('База практик'!$CF$6:$CF$424,'База практик'!$G$6:$G$424,Расчеты!AU$1)</f>
        <v>703.12799999999993</v>
      </c>
      <c r="AV122" s="394">
        <f>SUMIFS('База практик'!$CF$6:$CF$424,'База практик'!$G$6:$G$424,Расчеты!AV$1)</f>
        <v>716.45400000000006</v>
      </c>
      <c r="AW122" s="394">
        <f>AW125</f>
        <v>628.423</v>
      </c>
      <c r="AX122" s="394">
        <f>SUMIFS('База практик'!$CF$6:$CF$424,'База практик'!$G$6:$G$424,Расчеты!AX$1)</f>
        <v>1181.2339999999997</v>
      </c>
      <c r="AY122" s="394">
        <f>SUMIFS('База практик'!$CF$6:$CF$424,'База практик'!$G$6:$G$424,Расчеты!AY$1)</f>
        <v>1293.9279999999999</v>
      </c>
      <c r="AZ122" s="394">
        <f>SUMIFS('База практик'!$CF$6:$CF$424,'База практик'!$G$6:$G$424,Расчеты!AZ$1)</f>
        <v>2.0339999999999998</v>
      </c>
      <c r="BA122" s="394">
        <f>SUMIFS('База практик'!$CF$6:$CF$424,'База практик'!$G$6:$G$424,Расчеты!BA$1)</f>
        <v>437</v>
      </c>
      <c r="BB122" s="394">
        <f>SUMIFS('База практик'!$CF$6:$CF$424,'База практик'!$G$6:$G$424,Расчеты!BB$1)</f>
        <v>78.352000000000004</v>
      </c>
      <c r="BC122" s="394">
        <f>SUMIFS('База практик'!$CF$6:$CF$424,'База практик'!$G$6:$G$424,Расчеты!BC$1)</f>
        <v>761.73299999999995</v>
      </c>
      <c r="BD122" s="394">
        <f>SUMIFS('База практик'!$CF$6:$CF$424,'База практик'!$G$6:$G$424,Расчеты!BD$1)</f>
        <v>630.33600000000001</v>
      </c>
      <c r="BE122" s="394">
        <f>SUMIFS('База практик'!$CF$6:$CF$424,'База практик'!$G$6:$G$424,Расчеты!BE$1)</f>
        <v>0.18</v>
      </c>
      <c r="BF122" s="394">
        <f>SUMIFS('База практик'!$CF$6:$CF$424,'База практик'!$G$6:$G$424,Расчеты!BF$1)</f>
        <v>121.27799999999999</v>
      </c>
      <c r="BG122" s="394">
        <f>SUMIFS('База практик'!$CF$6:$CF$424,'База практик'!$G$6:$G$424,Расчеты!BG$1)</f>
        <v>69.188999999999993</v>
      </c>
      <c r="BH122" s="394">
        <f>SUMIFS('База практик'!$CF$6:$CF$424,'База практик'!$G$6:$G$424,Расчеты!BH$1)</f>
        <v>0</v>
      </c>
      <c r="BI122" s="394">
        <f>SUMIFS('База практик'!$CF$6:$CF$424,'База практик'!$G$6:$G$424,Расчеты!BI$1)</f>
        <v>0</v>
      </c>
      <c r="BJ122" s="394">
        <f>SUMIFS('База практик'!$CF$6:$CF$424,'База практик'!$G$6:$G$424,Расчеты!BJ$1)</f>
        <v>0</v>
      </c>
      <c r="BK122" s="394">
        <f>SUMIFS('База практик'!$CF$6:$CF$424,'База практик'!$G$6:$G$424,Расчеты!BK$1)</f>
        <v>21.984999999999999</v>
      </c>
      <c r="BL122" s="394">
        <f>SUMIFS('База практик'!$CF$6:$CF$424,'База практик'!$G$6:$G$424,Расчеты!BL$1)</f>
        <v>1271.9559999999999</v>
      </c>
      <c r="BM122" s="394">
        <f>SUMIFS('База практик'!$CF$6:$CF$424,'База практик'!$G$6:$G$424,Расчеты!BM$1)</f>
        <v>443.83699999999993</v>
      </c>
      <c r="BN122" s="394">
        <f>SUMIFS('База практик'!$CF$6:$CF$424,'База практик'!$G$6:$G$424,Расчеты!BN$1)</f>
        <v>412.26299999999998</v>
      </c>
      <c r="BO122" s="394">
        <f>SUMIFS('База практик'!$CF$6:$CF$424,'База практик'!$G$6:$G$424,Расчеты!BO$1)</f>
        <v>34.950000000000003</v>
      </c>
      <c r="BP122" s="394">
        <f>SUMIFS('База практик'!$CF$6:$CF$424,'База практик'!$G$6:$G$424,Расчеты!BP$1)</f>
        <v>255.58429999999998</v>
      </c>
      <c r="BQ122" s="394">
        <f>SUMIFS('База практик'!$CF$6:$CF$424,'База практик'!$G$6:$G$424,Расчеты!BQ$1)</f>
        <v>675.80900000000008</v>
      </c>
      <c r="BR122" s="394">
        <f>SUMIFS('База практик'!$CF$6:$CF$424,'База практик'!$G$6:$G$424,Расчеты!BR$1)</f>
        <v>64.5</v>
      </c>
      <c r="BS122" s="394">
        <f>SUMIFS('База практик'!$CF$6:$CF$424,'База практик'!$G$6:$G$424,Расчеты!BS$1)</f>
        <v>113.03599999999999</v>
      </c>
      <c r="BT122" s="394">
        <f>SUMIFS('База практик'!$CF$6:$CF$424,'База практик'!$G$6:$G$424,Расчеты!BT$1)</f>
        <v>264.54700000000003</v>
      </c>
      <c r="BU122" s="394">
        <f>SUMIFS('База практик'!$CF$6:$CF$424,'База практик'!$G$6:$G$424,Расчеты!BU$1)</f>
        <v>49.722000000000001</v>
      </c>
      <c r="BV122" s="394">
        <f>SUMIFS('База практик'!$CF$6:$CF$424,'База практик'!$G$6:$G$424,Расчеты!BV$1)</f>
        <v>802.47599999999989</v>
      </c>
      <c r="BW122" s="394">
        <f>SUMIFS('База практик'!$CF$6:$CF$424,'База практик'!$G$6:$G$424,Расчеты!BW$1)</f>
        <v>477.63</v>
      </c>
      <c r="BX122" s="394">
        <f>SUMIFS('База практик'!$CF$6:$CF$424,'База практик'!$G$6:$G$424,Расчеты!BX$1)</f>
        <v>1509.1330000000003</v>
      </c>
      <c r="BY122" s="394">
        <f>SUMIFS('База практик'!$CF$6:$CF$424,'База практик'!$G$6:$G$424,Расчеты!BY$1)</f>
        <v>128.43827165083405</v>
      </c>
      <c r="BZ122" s="394">
        <f>SUMIFS('База практик'!$CF$6:$CF$424,'База практик'!$G$6:$G$424,Расчеты!BZ$1)</f>
        <v>1530.7350000000001</v>
      </c>
      <c r="CA122" s="394">
        <f>SUMIFS('База практик'!$CF$6:$CF$424,'База практик'!$G$6:$G$424,Расчеты!CA$1)</f>
        <v>837.98900000000003</v>
      </c>
      <c r="CB122" s="394">
        <f>SUMIFS('База практик'!$CF$6:$CF$424,'База практик'!$G$6:$G$424,Расчеты!CB$1)</f>
        <v>0</v>
      </c>
      <c r="CC122" s="394">
        <f>SUMIFS('База практик'!$CF$6:$CF$424,'База практик'!$G$6:$G$424,Расчеты!CC$1)</f>
        <v>5449.2880000000005</v>
      </c>
      <c r="CD122" s="394">
        <f>SUMIFS('База практик'!$CF$6:$CF$424,'База практик'!$G$6:$G$424,Расчеты!CD$1)</f>
        <v>13.5</v>
      </c>
      <c r="CE122" s="394">
        <f>SUMIFS('База практик'!$CF$6:$CF$424,'База практик'!$G$6:$G$424,Расчеты!CE$1)</f>
        <v>0</v>
      </c>
      <c r="CF122" s="394">
        <f>SUMIFS('База практик'!$CF$6:$CF$424,'База практик'!$G$6:$G$424,Расчеты!CF$1)</f>
        <v>3.2679999999999998</v>
      </c>
      <c r="CG122" s="394">
        <f>SUMIFS('База практик'!$CF$6:$CF$424,'База практик'!$G$6:$G$424,Расчеты!CG$1)</f>
        <v>2125.4549999999995</v>
      </c>
      <c r="CH122" s="394">
        <f>CH125</f>
        <v>994.42</v>
      </c>
      <c r="CI122" s="394">
        <f>CI125</f>
        <v>3894.12</v>
      </c>
      <c r="CJ122" s="394">
        <f>CJ125</f>
        <v>1245.6189999999999</v>
      </c>
      <c r="CK122" s="394">
        <f>SUMIFS('База практик'!$CF$6:$CF$424,'База практик'!$G$6:$G$424,Расчеты!CK$1)</f>
        <v>45.878</v>
      </c>
      <c r="CL122" s="394">
        <f>SUMIFS('База практик'!$CF$6:$CF$424,'База практик'!$G$6:$G$424,Расчеты!CL$1)</f>
        <v>856.42499999999995</v>
      </c>
      <c r="CM122" s="394">
        <f>SUMIFS('База практик'!$CF$6:$CF$424,'База практик'!$G$6:$G$424,Расчеты!CM$1)</f>
        <v>16.867000000000001</v>
      </c>
      <c r="CN122" s="394">
        <f>SUMIFS('База практик'!$CF$6:$CF$424,'База практик'!$G$6:$G$424,Расчеты!CN$1)</f>
        <v>110.538</v>
      </c>
      <c r="CO122" s="394">
        <f>SUMIFS('База практик'!$CF$6:$CF$424,'База практик'!$G$6:$G$424,Расчеты!CO$1)</f>
        <v>1246.2739999999999</v>
      </c>
      <c r="CP122" s="394">
        <f>CP125</f>
        <v>1218.319</v>
      </c>
      <c r="CQ122" s="394">
        <f>SUMIFS('База практик'!$CF$6:$CF$424,'База практик'!$G$6:$G$424,Расчеты!CQ$1)</f>
        <v>200.88400000000001</v>
      </c>
      <c r="CR122" s="394">
        <f>SUMIFS('База практик'!$CF$6:$CF$424,'База практик'!$G$6:$G$424,Расчеты!CR$1)</f>
        <v>0</v>
      </c>
      <c r="CS122" s="394">
        <f>SUMIFS('База практик'!$CF$6:$CF$424,'База практик'!$G$6:$G$424,Расчеты!CS$1)</f>
        <v>2061.0990000000002</v>
      </c>
      <c r="CT122" s="394">
        <f>SUMIFS('База практик'!$CF$6:$CF$424,'База практик'!$G$6:$G$424,Расчеты!CT$1)</f>
        <v>1121.9589999999998</v>
      </c>
      <c r="CU122" s="394">
        <f>SUMIFS('База практик'!$CF$6:$CF$424,'База практик'!$G$6:$G$424,Расчеты!CU$1)</f>
        <v>36.299999999999997</v>
      </c>
      <c r="CV122" s="394">
        <f>SUMIFS('База практик'!$CF$6:$CF$424,'База практик'!$G$6:$G$424,Расчеты!CV$1)</f>
        <v>777.89499999999998</v>
      </c>
      <c r="CW122" s="394">
        <f>SUMIFS('База практик'!$CF$6:$CF$424,'База практик'!$G$6:$G$424,Расчеты!CW$1)</f>
        <v>34.1</v>
      </c>
      <c r="CX122" s="394">
        <f>SUMIFS('База практик'!$CF$6:$CF$424,'База практик'!$G$6:$G$424,Расчеты!CX$1)</f>
        <v>514.04399999999998</v>
      </c>
      <c r="CY122" s="394">
        <f>SUMIFS('База практик'!$CF$6:$CF$424,'База практик'!$G$6:$G$424,Расчеты!CY$1)</f>
        <v>749.2</v>
      </c>
    </row>
    <row r="123" spans="1:103" ht="75" customHeight="1" x14ac:dyDescent="0.15">
      <c r="A123" s="21"/>
      <c r="B123" s="21"/>
      <c r="C123" s="1226"/>
      <c r="D123" s="1226"/>
      <c r="E123" s="1229" t="s">
        <v>8441</v>
      </c>
      <c r="F123" s="1229">
        <v>97</v>
      </c>
      <c r="G123" s="1234" t="s">
        <v>8656</v>
      </c>
      <c r="H123" s="1204" t="s">
        <v>8979</v>
      </c>
      <c r="I123" s="1235" t="s">
        <v>215</v>
      </c>
      <c r="J123" s="1236" t="s">
        <v>8444</v>
      </c>
      <c r="K123" s="1229"/>
      <c r="L123" s="1229"/>
      <c r="M123" s="1229"/>
      <c r="N123" s="1229">
        <v>0.30423266850489755</v>
      </c>
      <c r="O123" s="1229">
        <v>0.23273051478324078</v>
      </c>
      <c r="P123" s="1255">
        <v>0.34298511101524443</v>
      </c>
      <c r="Q123" s="1135">
        <v>0.43156771717690168</v>
      </c>
      <c r="R123" s="1247">
        <f>R122/R125</f>
        <v>0.40394811834105815</v>
      </c>
      <c r="S123" s="394"/>
      <c r="T123" s="394"/>
      <c r="U123" s="394"/>
      <c r="V123" s="394"/>
      <c r="W123" s="394"/>
      <c r="X123" s="394"/>
      <c r="Y123" s="394"/>
      <c r="Z123" s="394"/>
      <c r="AA123" s="394"/>
      <c r="AB123" s="394"/>
      <c r="AC123" s="394"/>
      <c r="AD123" s="394"/>
      <c r="AE123" s="394"/>
      <c r="AF123" s="394"/>
      <c r="AG123" s="394"/>
      <c r="AH123" s="394"/>
      <c r="AI123" s="394"/>
      <c r="AJ123" s="394"/>
      <c r="AK123" s="394"/>
      <c r="AL123" s="394"/>
      <c r="AM123" s="394"/>
      <c r="AN123" s="394"/>
      <c r="AO123" s="394"/>
      <c r="AP123" s="394"/>
      <c r="AQ123" s="394"/>
      <c r="AR123" s="394"/>
      <c r="AS123" s="394"/>
      <c r="AT123" s="394"/>
      <c r="AU123" s="394"/>
      <c r="AV123" s="394"/>
      <c r="AW123" s="394"/>
      <c r="AX123" s="394"/>
      <c r="AY123" s="394"/>
      <c r="AZ123" s="394"/>
      <c r="BA123" s="394"/>
      <c r="BB123" s="394"/>
      <c r="BC123" s="394"/>
      <c r="BD123" s="394"/>
      <c r="BE123" s="394"/>
      <c r="BF123" s="394"/>
      <c r="BG123" s="394"/>
      <c r="BH123" s="394"/>
      <c r="BI123" s="394"/>
      <c r="BJ123" s="394"/>
      <c r="BK123" s="394"/>
      <c r="BL123" s="394"/>
      <c r="BM123" s="394"/>
      <c r="BN123" s="394"/>
      <c r="BO123" s="394"/>
      <c r="BP123" s="394"/>
      <c r="BQ123" s="394"/>
      <c r="BR123" s="394"/>
      <c r="BS123" s="394"/>
      <c r="BT123" s="394"/>
      <c r="BU123" s="394"/>
      <c r="BV123" s="394"/>
      <c r="BW123" s="394"/>
      <c r="BX123" s="394"/>
      <c r="BY123" s="394"/>
      <c r="BZ123" s="394"/>
      <c r="CA123" s="394"/>
      <c r="CB123" s="394"/>
      <c r="CC123" s="394"/>
      <c r="CD123" s="394"/>
      <c r="CE123" s="394"/>
      <c r="CF123" s="394"/>
      <c r="CG123" s="394"/>
      <c r="CH123" s="394"/>
      <c r="CI123" s="394"/>
      <c r="CJ123" s="394"/>
      <c r="CK123" s="394"/>
      <c r="CL123" s="394"/>
      <c r="CM123" s="394"/>
      <c r="CN123" s="394"/>
      <c r="CO123" s="394"/>
      <c r="CP123" s="394"/>
      <c r="CQ123" s="394"/>
      <c r="CR123" s="394"/>
      <c r="CS123" s="394"/>
      <c r="CT123" s="394"/>
      <c r="CU123" s="394"/>
      <c r="CV123" s="394"/>
      <c r="CW123" s="394"/>
      <c r="CX123" s="394"/>
      <c r="CY123" s="394"/>
    </row>
    <row r="124" spans="1:103" ht="45" x14ac:dyDescent="0.15">
      <c r="A124" s="21"/>
      <c r="B124" s="21"/>
      <c r="C124" s="1211"/>
      <c r="D124" s="1211"/>
      <c r="E124" s="1229" t="s">
        <v>8441</v>
      </c>
      <c r="F124" s="1229">
        <v>97</v>
      </c>
      <c r="G124" s="1234" t="s">
        <v>8657</v>
      </c>
      <c r="H124" s="1204" t="s">
        <v>8684</v>
      </c>
      <c r="I124" s="1235" t="s">
        <v>215</v>
      </c>
      <c r="J124" s="1236" t="s">
        <v>8444</v>
      </c>
      <c r="K124" s="1229"/>
      <c r="L124" s="1229"/>
      <c r="M124" s="1229"/>
      <c r="N124" s="1229">
        <v>0.19831855515411689</v>
      </c>
      <c r="O124" s="1229">
        <v>0.18916534659647455</v>
      </c>
      <c r="P124" s="1241"/>
      <c r="Q124" s="1135">
        <v>0.3850046279379617</v>
      </c>
      <c r="R124" s="1135">
        <f>R122/R126</f>
        <v>0.34424431100170477</v>
      </c>
      <c r="S124" s="394"/>
      <c r="T124" s="394"/>
      <c r="U124" s="394"/>
      <c r="V124" s="394"/>
      <c r="W124" s="394"/>
      <c r="X124" s="394"/>
      <c r="Y124" s="394"/>
      <c r="Z124" s="394"/>
      <c r="AA124" s="394"/>
      <c r="AB124" s="394"/>
      <c r="AC124" s="394"/>
      <c r="AD124" s="394"/>
      <c r="AE124" s="394"/>
      <c r="AF124" s="394"/>
      <c r="AG124" s="394"/>
      <c r="AH124" s="394"/>
      <c r="AI124" s="394"/>
      <c r="AJ124" s="394"/>
      <c r="AK124" s="394"/>
      <c r="AL124" s="394"/>
      <c r="AM124" s="394"/>
      <c r="AN124" s="394"/>
      <c r="AO124" s="394"/>
      <c r="AP124" s="394"/>
      <c r="AQ124" s="394"/>
      <c r="AR124" s="394"/>
      <c r="AS124" s="394"/>
      <c r="AT124" s="394"/>
      <c r="AU124" s="394"/>
      <c r="AV124" s="394"/>
      <c r="AW124" s="394"/>
      <c r="AX124" s="394"/>
      <c r="AY124" s="394"/>
      <c r="AZ124" s="394"/>
      <c r="BA124" s="394"/>
      <c r="BB124" s="394"/>
      <c r="BC124" s="394"/>
      <c r="BD124" s="394"/>
      <c r="BE124" s="394"/>
      <c r="BF124" s="394"/>
      <c r="BG124" s="394"/>
      <c r="BH124" s="394"/>
      <c r="BI124" s="394"/>
      <c r="BJ124" s="394"/>
      <c r="BK124" s="394"/>
      <c r="BL124" s="394"/>
      <c r="BM124" s="394"/>
      <c r="BN124" s="394"/>
      <c r="BO124" s="394"/>
      <c r="BP124" s="394"/>
      <c r="BQ124" s="394"/>
      <c r="BR124" s="394"/>
      <c r="BS124" s="394"/>
      <c r="BT124" s="394"/>
      <c r="BU124" s="394"/>
      <c r="BV124" s="394"/>
      <c r="BW124" s="394"/>
      <c r="BX124" s="394"/>
      <c r="BY124" s="394"/>
      <c r="BZ124" s="394"/>
      <c r="CA124" s="394"/>
      <c r="CB124" s="394"/>
      <c r="CC124" s="394"/>
      <c r="CD124" s="394"/>
      <c r="CE124" s="394"/>
      <c r="CF124" s="394"/>
      <c r="CG124" s="394"/>
      <c r="CH124" s="394"/>
      <c r="CI124" s="394"/>
      <c r="CJ124" s="394"/>
      <c r="CK124" s="394"/>
      <c r="CL124" s="394"/>
      <c r="CM124" s="394"/>
      <c r="CN124" s="394"/>
      <c r="CO124" s="394"/>
      <c r="CP124" s="394"/>
      <c r="CQ124" s="394"/>
      <c r="CR124" s="394"/>
      <c r="CS124" s="394"/>
      <c r="CT124" s="394"/>
      <c r="CU124" s="394"/>
      <c r="CV124" s="394"/>
      <c r="CW124" s="394"/>
      <c r="CX124" s="394"/>
      <c r="CY124" s="394"/>
    </row>
    <row r="125" spans="1:103" ht="90" x14ac:dyDescent="0.15">
      <c r="A125" s="21"/>
      <c r="B125" s="21"/>
      <c r="C125" s="1233"/>
      <c r="D125" s="1211" t="s">
        <v>8658</v>
      </c>
      <c r="E125" s="1229" t="s">
        <v>8441</v>
      </c>
      <c r="F125" s="1229">
        <v>98</v>
      </c>
      <c r="G125" s="1234" t="s">
        <v>8659</v>
      </c>
      <c r="H125" s="1236" t="s">
        <v>8756</v>
      </c>
      <c r="I125" s="1235" t="s">
        <v>8655</v>
      </c>
      <c r="J125" s="1236" t="s">
        <v>8660</v>
      </c>
      <c r="K125" s="1229"/>
      <c r="L125" s="1229"/>
      <c r="M125" s="1229"/>
      <c r="N125" s="1229">
        <v>95721.39</v>
      </c>
      <c r="O125" s="1229">
        <v>119345.144</v>
      </c>
      <c r="P125" s="1256">
        <v>122757.18281999996</v>
      </c>
      <c r="Q125" s="1139">
        <v>127984.31999999999</v>
      </c>
      <c r="R125" s="1257">
        <f>SUM(S125:CY125)</f>
        <v>124305.28399999997</v>
      </c>
      <c r="S125" s="394">
        <f>'База практик'!CJ6</f>
        <v>465.75400000000002</v>
      </c>
      <c r="T125" s="394">
        <f>'База практик'!CJ7</f>
        <v>221.6</v>
      </c>
      <c r="U125" s="394">
        <f>'База практик'!CJ10</f>
        <v>2296.3530000000001</v>
      </c>
      <c r="V125" s="394">
        <f>'База практик'!CJ12</f>
        <v>772.5</v>
      </c>
      <c r="W125" s="394">
        <v>1114.3</v>
      </c>
      <c r="X125" s="394">
        <f>'База практик'!CJ15</f>
        <v>989.43</v>
      </c>
      <c r="Y125" s="394">
        <f>'База практик'!CJ17</f>
        <v>4013.7860000000001</v>
      </c>
      <c r="Z125" s="394">
        <f>'База практик'!CJ25</f>
        <v>1541.3</v>
      </c>
      <c r="AA125" s="394">
        <f>'База практик'!CJ38</f>
        <v>1182</v>
      </c>
      <c r="AB125" s="394">
        <f>'База практик'!CJ39</f>
        <v>985.4</v>
      </c>
      <c r="AC125" s="394">
        <f>'База практик'!CJ40</f>
        <v>1342.0989999999999</v>
      </c>
      <c r="AD125" s="394">
        <f>'База практик'!CJ45</f>
        <v>2474.556</v>
      </c>
      <c r="AE125" s="394">
        <f>'База практик'!CJ46</f>
        <v>1151.751</v>
      </c>
      <c r="AF125" s="394">
        <f>'База практик'!CJ48</f>
        <v>2305.6080000000002</v>
      </c>
      <c r="AG125" s="394"/>
      <c r="AH125" s="394"/>
      <c r="AI125" s="394">
        <f>'База практик'!CJ53</f>
        <v>1053.4849999999999</v>
      </c>
      <c r="AJ125" s="394">
        <f>'База практик'!CJ56</f>
        <v>987.03200000000004</v>
      </c>
      <c r="AK125" s="394"/>
      <c r="AL125" s="394">
        <f>'База практик'!CJ64</f>
        <v>2375.0210000000002</v>
      </c>
      <c r="AM125" s="394"/>
      <c r="AN125" s="394">
        <f>'База практик'!CJ67</f>
        <v>1018.6</v>
      </c>
      <c r="AO125" s="394">
        <f>'База практик'!CJ72</f>
        <v>269.98399999999998</v>
      </c>
      <c r="AP125" s="394">
        <f>'База практик'!CJ74</f>
        <v>1000.98</v>
      </c>
      <c r="AQ125" s="394"/>
      <c r="AR125" s="394"/>
      <c r="AS125" s="394">
        <f>'База практик'!CJ82</f>
        <v>609.07100000000003</v>
      </c>
      <c r="AT125" s="394">
        <f>'База практик'!CJ85</f>
        <v>2633.4459999999999</v>
      </c>
      <c r="AU125" s="394">
        <f>'База практик'!CJ86</f>
        <v>1250.173</v>
      </c>
      <c r="AV125" s="1133">
        <f>'База практик'!CJ91</f>
        <v>813.59</v>
      </c>
      <c r="AW125" s="394">
        <f>'База практик'!CJ105</f>
        <v>628.423</v>
      </c>
      <c r="AX125" s="394">
        <f>'База практик'!CJ110</f>
        <v>5683.9470000000001</v>
      </c>
      <c r="AY125" s="394">
        <f>'База практик'!CJ158</f>
        <v>2852.5340000000001</v>
      </c>
      <c r="AZ125" s="394">
        <f>'База практик'!CJ160</f>
        <v>805.51</v>
      </c>
      <c r="BA125" s="394">
        <f>'База практик'!CJ163</f>
        <v>1096.4880000000001</v>
      </c>
      <c r="BB125" s="394">
        <f>'База практик'!CJ164</f>
        <v>1901.578</v>
      </c>
      <c r="BC125" s="394">
        <f>'База практик'!CJ167</f>
        <v>1892.711</v>
      </c>
      <c r="BD125" s="394">
        <f>'База практик'!CJ170</f>
        <v>1128.192</v>
      </c>
      <c r="BE125" s="394">
        <f>'База практик'!CJ171</f>
        <v>137.529</v>
      </c>
      <c r="BF125" s="1140">
        <f>'База практик'!CJ176</f>
        <v>675.33199999999999</v>
      </c>
      <c r="BG125" s="394">
        <f>'База практик'!CJ177</f>
        <v>778.95600000000002</v>
      </c>
      <c r="BH125" s="394"/>
      <c r="BI125" s="394">
        <f>'База практик'!CJ179</f>
        <v>7768.88</v>
      </c>
      <c r="BJ125" s="394"/>
      <c r="BK125" s="394">
        <f>'База практик'!CJ181</f>
        <v>44.54</v>
      </c>
      <c r="BL125" s="394">
        <f>'База практик'!CJ182</f>
        <v>3176.5520000000001</v>
      </c>
      <c r="BM125" s="394">
        <f>'База практик'!CJ186</f>
        <v>589.27200000000005</v>
      </c>
      <c r="BN125" s="394">
        <f>'База практик'!CJ197</f>
        <v>958.99599999999998</v>
      </c>
      <c r="BO125" s="394">
        <f>'База практик'!CJ198</f>
        <v>1903.7</v>
      </c>
      <c r="BP125" s="394">
        <f>'База практик'!CJ203</f>
        <v>1942.915</v>
      </c>
      <c r="BQ125" s="394">
        <f>'База практик'!CJ231</f>
        <v>714.09400000000005</v>
      </c>
      <c r="BR125" s="394">
        <f>'База практик'!CJ234</f>
        <v>1274.02</v>
      </c>
      <c r="BS125" s="394">
        <f>'База практик'!CJ236</f>
        <v>2579.261</v>
      </c>
      <c r="BT125" s="394">
        <f>'База практик'!CJ245</f>
        <v>1877.8440000000001</v>
      </c>
      <c r="BU125" s="394">
        <f>'База практик'!CJ248</f>
        <v>620.24900000000002</v>
      </c>
      <c r="BV125" s="1133">
        <f>'База практик'!CJ249</f>
        <v>4181.5</v>
      </c>
      <c r="BW125" s="394">
        <f>'База практик'!CJ252</f>
        <v>1098.2570000000001</v>
      </c>
      <c r="BX125" s="394">
        <f>'База практик'!CJ254</f>
        <v>3154.1640000000002</v>
      </c>
      <c r="BY125" s="394">
        <f>'База практик'!CJ278</f>
        <v>5384.34</v>
      </c>
      <c r="BZ125" s="394">
        <f>'База практик'!CJ280</f>
        <v>2378.0349999999999</v>
      </c>
      <c r="CA125" s="394">
        <f>'База практик'!CJ283</f>
        <v>990.5</v>
      </c>
      <c r="CB125" s="394">
        <f>'База практик'!CJ284</f>
        <v>485.62</v>
      </c>
      <c r="CC125" s="394">
        <f>'База практик'!CJ286</f>
        <v>4290.067</v>
      </c>
      <c r="CD125" s="394">
        <f>'База практик'!CJ294</f>
        <v>509.99200000000002</v>
      </c>
      <c r="CE125" s="394"/>
      <c r="CF125" s="394">
        <f>'База практик'!CJ296</f>
        <v>921.12699999999995</v>
      </c>
      <c r="CG125" s="394">
        <f>'База практик'!CJ297</f>
        <v>2792.7959999999998</v>
      </c>
      <c r="CH125" s="394">
        <f>'База практик'!CJ312</f>
        <v>994.42</v>
      </c>
      <c r="CI125" s="394">
        <f>'База практик'!CJ316</f>
        <v>3894.12</v>
      </c>
      <c r="CJ125" s="394">
        <f>'База практик'!CJ319</f>
        <v>1245.6189999999999</v>
      </c>
      <c r="CK125" s="394">
        <f>'База практик'!CJ321</f>
        <v>1070.3389999999999</v>
      </c>
      <c r="CL125" s="394">
        <f>'База практик'!CJ322</f>
        <v>1449.115</v>
      </c>
      <c r="CM125" s="394">
        <f>'База практик'!CJ323</f>
        <v>330.36799999999999</v>
      </c>
      <c r="CN125" s="394">
        <f>'База практик'!CJ325</f>
        <v>1543.3889999999999</v>
      </c>
      <c r="CO125" s="394">
        <f>'База практик'!CJ329</f>
        <v>1493.356</v>
      </c>
      <c r="CP125" s="394">
        <f>'База практик'!CJ339</f>
        <v>1218.319</v>
      </c>
      <c r="CQ125" s="394">
        <f>'База практик'!CJ364</f>
        <v>1301.127</v>
      </c>
      <c r="CR125" s="394"/>
      <c r="CS125" s="394">
        <f>'База практик'!CJ377</f>
        <v>1687.654</v>
      </c>
      <c r="CT125" s="1133">
        <f>'База практик'!CJ393</f>
        <v>3442.81</v>
      </c>
      <c r="CU125" s="394">
        <f>'База практик'!CJ395</f>
        <v>1497.992</v>
      </c>
      <c r="CV125" s="394">
        <f>'База практик'!CJ396</f>
        <v>1207.875</v>
      </c>
      <c r="CW125" s="394">
        <f>'База практик'!CJ398</f>
        <v>49.5</v>
      </c>
      <c r="CX125" s="394">
        <f>'База практик'!CJ399</f>
        <v>552.11699999999996</v>
      </c>
      <c r="CY125" s="394">
        <f>'База практик'!CJ424</f>
        <v>1241.424</v>
      </c>
    </row>
    <row r="126" spans="1:103" ht="105" x14ac:dyDescent="0.15">
      <c r="A126" s="21"/>
      <c r="B126" s="21"/>
      <c r="C126" s="1233"/>
      <c r="D126" s="1211"/>
      <c r="E126" s="1229"/>
      <c r="F126" s="1229"/>
      <c r="G126" s="1234" t="s">
        <v>8661</v>
      </c>
      <c r="H126" s="1236" t="s">
        <v>8755</v>
      </c>
      <c r="I126" s="1235" t="s">
        <v>8655</v>
      </c>
      <c r="J126" s="1236" t="s">
        <v>8660</v>
      </c>
      <c r="K126" s="1229"/>
      <c r="L126" s="1229"/>
      <c r="M126" s="1229"/>
      <c r="N126" s="1229">
        <v>146842.402</v>
      </c>
      <c r="O126" s="1229">
        <v>146830.576</v>
      </c>
      <c r="P126" s="1238">
        <v>146764.655</v>
      </c>
      <c r="Q126" s="1258">
        <v>146748</v>
      </c>
      <c r="R126" s="1259">
        <v>145864.09700000001</v>
      </c>
      <c r="S126" s="394"/>
      <c r="T126" s="394"/>
      <c r="U126" s="394"/>
      <c r="V126" s="394"/>
      <c r="W126" s="394"/>
      <c r="X126" s="394"/>
      <c r="Y126" s="394"/>
      <c r="Z126" s="394"/>
      <c r="AA126" s="394"/>
      <c r="AB126" s="394"/>
      <c r="AC126" s="394"/>
      <c r="AD126" s="394"/>
      <c r="AE126" s="394"/>
      <c r="AF126" s="394"/>
      <c r="AG126" s="394"/>
      <c r="AH126" s="394"/>
      <c r="AI126" s="394"/>
      <c r="AJ126" s="394"/>
      <c r="AK126" s="394"/>
      <c r="AL126" s="394"/>
      <c r="AM126" s="394"/>
      <c r="AN126" s="394"/>
      <c r="AO126" s="394"/>
      <c r="AP126" s="394"/>
      <c r="AQ126" s="394"/>
      <c r="AR126" s="394"/>
      <c r="AS126" s="394"/>
      <c r="AT126" s="394"/>
      <c r="AU126" s="394"/>
      <c r="AV126" s="394"/>
      <c r="AW126" s="394"/>
      <c r="AX126" s="394"/>
      <c r="AY126" s="394"/>
      <c r="AZ126" s="394"/>
      <c r="BA126" s="394"/>
      <c r="BB126" s="394"/>
      <c r="BC126" s="394"/>
      <c r="BD126" s="394"/>
      <c r="BE126" s="394"/>
      <c r="BF126" s="394"/>
      <c r="BG126" s="394"/>
      <c r="BH126" s="394"/>
      <c r="BI126" s="394"/>
      <c r="BJ126" s="394"/>
      <c r="BK126" s="394"/>
      <c r="BL126" s="394"/>
      <c r="BM126" s="394"/>
      <c r="BN126" s="394"/>
      <c r="BO126" s="394"/>
      <c r="BP126" s="394"/>
      <c r="BQ126" s="394"/>
      <c r="BR126" s="394"/>
      <c r="BS126" s="394"/>
      <c r="BT126" s="394"/>
      <c r="BU126" s="394"/>
      <c r="BV126" s="394"/>
      <c r="BW126" s="394"/>
      <c r="BX126" s="394"/>
      <c r="BY126" s="394"/>
      <c r="BZ126" s="394"/>
      <c r="CA126" s="394"/>
      <c r="CB126" s="394"/>
      <c r="CC126" s="394"/>
      <c r="CD126" s="394"/>
      <c r="CE126" s="394"/>
      <c r="CF126" s="394"/>
      <c r="CG126" s="394"/>
      <c r="CH126" s="394"/>
      <c r="CI126" s="394"/>
      <c r="CJ126" s="394"/>
      <c r="CK126" s="394"/>
      <c r="CL126" s="394"/>
      <c r="CM126" s="394"/>
      <c r="CN126" s="394"/>
      <c r="CO126" s="394"/>
      <c r="CP126" s="394"/>
      <c r="CQ126" s="394"/>
      <c r="CR126" s="394"/>
      <c r="CS126" s="394"/>
      <c r="CT126" s="394"/>
      <c r="CU126" s="394"/>
      <c r="CV126" s="394"/>
      <c r="CW126" s="394"/>
      <c r="CX126" s="394"/>
      <c r="CY126" s="394"/>
    </row>
    <row r="127" spans="1:103" x14ac:dyDescent="0.15">
      <c r="A127" s="21"/>
      <c r="B127" s="21"/>
      <c r="C127" s="1196"/>
      <c r="D127" s="1196"/>
      <c r="E127" s="1196"/>
      <c r="F127" s="1196"/>
      <c r="G127" s="1196"/>
      <c r="H127" s="1196"/>
      <c r="I127" s="1196"/>
      <c r="J127" s="1196"/>
      <c r="K127" s="1196"/>
      <c r="L127" s="1196"/>
      <c r="M127" s="1199"/>
      <c r="N127" s="1199"/>
      <c r="O127" s="1199"/>
      <c r="P127" s="1200"/>
      <c r="Q127" s="394"/>
      <c r="R127" s="394"/>
      <c r="S127" s="394"/>
      <c r="T127" s="8"/>
      <c r="U127" s="8"/>
      <c r="V127" s="8"/>
      <c r="W127" s="8"/>
      <c r="X127" s="8"/>
      <c r="Y127" s="8"/>
      <c r="Z127" s="8"/>
      <c r="AA127" s="8"/>
      <c r="AB127" s="8"/>
      <c r="AC127" s="8"/>
      <c r="AD127" s="8"/>
      <c r="AE127" s="8"/>
      <c r="AF127" s="8"/>
      <c r="AG127" s="1188"/>
      <c r="AH127" s="1188"/>
      <c r="AI127" s="8"/>
      <c r="AJ127" s="8"/>
      <c r="AK127" s="1188"/>
      <c r="AL127" s="8"/>
      <c r="AM127" s="1188"/>
      <c r="AN127" s="8"/>
      <c r="AO127" s="8"/>
      <c r="AP127" s="8"/>
      <c r="AQ127" s="1188"/>
      <c r="AR127" s="1188"/>
      <c r="AS127" s="8"/>
      <c r="AT127" s="8"/>
      <c r="AU127" s="8"/>
      <c r="AV127" s="8"/>
      <c r="AW127" s="8"/>
      <c r="AX127" s="8"/>
      <c r="AY127" s="8"/>
      <c r="AZ127" s="8"/>
      <c r="BA127" s="8"/>
      <c r="BB127" s="8"/>
      <c r="BC127" s="8"/>
      <c r="BD127" s="8"/>
      <c r="BE127" s="8"/>
      <c r="BF127" s="8"/>
      <c r="BG127" s="394"/>
      <c r="BH127" s="1188"/>
      <c r="BI127" s="8"/>
      <c r="BJ127" s="1188"/>
      <c r="BK127" s="8"/>
      <c r="BL127" s="8"/>
      <c r="BM127" s="8"/>
      <c r="BN127" s="8"/>
      <c r="BO127" s="8"/>
      <c r="BP127" s="8"/>
      <c r="BQ127" s="8"/>
      <c r="BR127" s="8"/>
      <c r="BS127" s="8"/>
      <c r="BT127" s="8"/>
      <c r="BU127" s="8"/>
      <c r="BV127" s="8"/>
      <c r="BW127" s="8"/>
      <c r="BX127" s="8"/>
      <c r="BY127" s="8"/>
      <c r="BZ127" s="8"/>
      <c r="CA127" s="8"/>
      <c r="CB127" s="8"/>
      <c r="CC127" s="8"/>
      <c r="CD127" s="8"/>
      <c r="CE127" s="1188"/>
      <c r="CF127" s="8"/>
      <c r="CG127" s="8"/>
      <c r="CH127" s="8"/>
      <c r="CI127" s="8"/>
      <c r="CJ127" s="8"/>
      <c r="CK127" s="8"/>
      <c r="CL127" s="8"/>
      <c r="CM127" s="8"/>
      <c r="CN127" s="8"/>
      <c r="CO127" s="8"/>
      <c r="CP127" s="8"/>
      <c r="CQ127" s="8"/>
      <c r="CR127" s="1188"/>
      <c r="CS127" s="8"/>
      <c r="CT127" s="8"/>
      <c r="CU127" s="8"/>
      <c r="CV127" s="8"/>
      <c r="CW127" s="8"/>
      <c r="CX127" s="8"/>
      <c r="CY127" s="394"/>
    </row>
    <row r="128" spans="1:103" ht="39" customHeight="1" x14ac:dyDescent="0.15">
      <c r="A128" s="21"/>
      <c r="B128" s="21"/>
      <c r="C128" s="1260" t="s">
        <v>8662</v>
      </c>
      <c r="D128" s="1261"/>
      <c r="E128" s="1261"/>
      <c r="F128" s="1261"/>
      <c r="G128" s="1261"/>
      <c r="H128" s="1262"/>
      <c r="I128" s="1199"/>
      <c r="J128" s="1199"/>
      <c r="K128" s="1199"/>
      <c r="L128" s="1199"/>
      <c r="M128" s="1199"/>
      <c r="N128" s="1199"/>
      <c r="O128" s="1199"/>
      <c r="P128" s="1200"/>
      <c r="Q128" s="394"/>
      <c r="R128" s="394"/>
      <c r="S128" s="394"/>
      <c r="T128" s="394"/>
      <c r="U128" s="394"/>
      <c r="V128" s="394"/>
      <c r="W128" s="394"/>
      <c r="X128" s="394"/>
      <c r="Y128" s="394"/>
      <c r="Z128" s="394"/>
      <c r="AA128" s="394"/>
      <c r="AB128" s="394"/>
      <c r="AC128" s="394"/>
      <c r="AD128" s="394"/>
      <c r="AE128" s="394"/>
      <c r="AF128" s="394"/>
      <c r="AG128" s="394"/>
      <c r="AH128" s="394"/>
      <c r="AI128" s="394"/>
      <c r="AJ128" s="394"/>
      <c r="AK128" s="394"/>
      <c r="AL128" s="394"/>
      <c r="AM128" s="394"/>
      <c r="AN128" s="394"/>
      <c r="AO128" s="394"/>
      <c r="AP128" s="394"/>
      <c r="AQ128" s="394"/>
      <c r="AR128" s="394"/>
      <c r="AS128" s="394"/>
      <c r="AT128" s="394"/>
      <c r="AU128" s="394"/>
      <c r="AV128" s="394"/>
      <c r="AW128" s="394"/>
      <c r="AX128" s="394"/>
      <c r="AY128" s="394"/>
      <c r="AZ128" s="394"/>
      <c r="BA128" s="394"/>
      <c r="BB128" s="394"/>
      <c r="BC128" s="394"/>
      <c r="BD128" s="394"/>
      <c r="BE128" s="394"/>
      <c r="BF128" s="394"/>
      <c r="BG128" s="394"/>
      <c r="BH128" s="394"/>
      <c r="BI128" s="394"/>
      <c r="BJ128" s="394"/>
      <c r="BK128" s="394"/>
      <c r="BL128" s="394"/>
      <c r="BM128" s="394"/>
      <c r="BN128" s="394"/>
      <c r="BO128" s="394"/>
      <c r="BP128" s="394"/>
      <c r="BQ128" s="394"/>
      <c r="BR128" s="394"/>
      <c r="BS128" s="394"/>
      <c r="BT128" s="394"/>
      <c r="BU128" s="394"/>
      <c r="BV128" s="394"/>
      <c r="BW128" s="394"/>
      <c r="BX128" s="394"/>
      <c r="BY128" s="394"/>
      <c r="BZ128" s="394"/>
      <c r="CA128" s="394"/>
      <c r="CB128" s="394"/>
      <c r="CC128" s="394"/>
      <c r="CD128" s="394"/>
      <c r="CE128" s="394"/>
      <c r="CF128" s="394"/>
      <c r="CG128" s="394"/>
      <c r="CH128" s="394"/>
      <c r="CI128" s="394"/>
      <c r="CJ128" s="394"/>
      <c r="CK128" s="394"/>
      <c r="CL128" s="394"/>
      <c r="CM128" s="394"/>
      <c r="CN128" s="394"/>
      <c r="CO128" s="394"/>
      <c r="CP128" s="394"/>
      <c r="CQ128" s="394"/>
      <c r="CR128" s="394"/>
      <c r="CS128" s="394"/>
      <c r="CT128" s="394"/>
      <c r="CU128" s="394"/>
      <c r="CV128" s="394"/>
      <c r="CW128" s="394"/>
      <c r="CX128" s="394"/>
      <c r="CY128" s="394"/>
    </row>
    <row r="129" spans="1:103" ht="90" x14ac:dyDescent="0.15">
      <c r="A129" s="21"/>
      <c r="B129" s="21"/>
      <c r="C129" s="1199" t="s">
        <v>8450</v>
      </c>
      <c r="D129" s="1199" t="s">
        <v>8528</v>
      </c>
      <c r="E129" s="1199" t="s">
        <v>8441</v>
      </c>
      <c r="F129" s="1199">
        <v>26</v>
      </c>
      <c r="G129" s="1199" t="s">
        <v>8663</v>
      </c>
      <c r="H129" s="1200" t="s">
        <v>8664</v>
      </c>
      <c r="I129" s="1199" t="s">
        <v>8525</v>
      </c>
      <c r="J129" s="1199" t="s">
        <v>8448</v>
      </c>
      <c r="K129" s="1199"/>
      <c r="L129" s="1199"/>
      <c r="M129" s="1199" t="s">
        <v>457</v>
      </c>
      <c r="N129" s="1199" t="s">
        <v>3943</v>
      </c>
      <c r="O129" s="1199">
        <v>10499.313935439999</v>
      </c>
      <c r="P129" s="1200">
        <v>13110.686485000002</v>
      </c>
      <c r="Q129" s="394"/>
      <c r="R129" s="394">
        <f>SUM(S129:CY129)</f>
        <v>21102.786539860001</v>
      </c>
      <c r="S129" s="394">
        <f>SUMIFS('База практик'!$AH$6:$AH$424,'База практик'!$G$6:$G$424,Расчеты!S$1, 'База практик'!$F$6:$F$424,"суб")</f>
        <v>9.9960000000000004</v>
      </c>
      <c r="T129" s="394">
        <f>SUMIFS('База практик'!$AH$6:$AH$424,'База практик'!$G$6:$G$424,Расчеты!T$1, 'База практик'!$F$6:$F$424,"суб")</f>
        <v>3.4348439900000001</v>
      </c>
      <c r="U129" s="394">
        <f>SUMIFS('База практик'!$AH$6:$AH$424,'База практик'!$G$6:$G$424,Расчеты!U$1, 'База практик'!$F$6:$F$424,"суб")</f>
        <v>307.35444875000002</v>
      </c>
      <c r="V129" s="394">
        <f>SUMIFS('База практик'!$AH$6:$AH$424,'База практик'!$G$6:$G$424,Расчеты!V$1, 'База практик'!$F$6:$F$424,"суб")</f>
        <v>374.35399999999998</v>
      </c>
      <c r="W129" s="394">
        <f>SUMIFS('База практик'!$AH$6:$AH$424,'База практик'!$G$6:$G$424,Расчеты!W$1, 'База практик'!$F$6:$F$424,"суб")</f>
        <v>26.6</v>
      </c>
      <c r="X129" s="394">
        <f>SUMIFS('База практик'!$AH$6:$AH$424,'База практик'!$G$6:$G$424,Расчеты!X$1, 'База практик'!$F$6:$F$424,"суб")</f>
        <v>0</v>
      </c>
      <c r="Y129" s="394">
        <f>SUMIFS('База практик'!$AH$6:$AH$424,'База практик'!$G$6:$G$424,Расчеты!Y$1, 'База практик'!$F$6:$F$424,"суб")</f>
        <v>1324.9189999999999</v>
      </c>
      <c r="Z129" s="394">
        <f>SUMIFS('База практик'!$AH$6:$AH$424,'База практик'!$G$6:$G$424,Расчеты!Z$1, 'База практик'!$F$6:$F$424,"суб")</f>
        <v>1010.6417</v>
      </c>
      <c r="AA129" s="394">
        <f>SUMIFS('База практик'!$AH$6:$AH$424,'База практик'!$G$6:$G$424,Расчеты!AA$1, 'База практик'!$F$6:$F$424,"суб")</f>
        <v>150</v>
      </c>
      <c r="AB129" s="394">
        <f>SUMIFS('База практик'!$AH$6:$AH$424,'База практик'!$G$6:$G$424,Расчеты!AB$1, 'База практик'!$F$6:$F$424,"суб")</f>
        <v>60</v>
      </c>
      <c r="AC129" s="394">
        <f>SUMIFS('База практик'!$AH$6:$AH$424,'База практик'!$G$6:$G$424,Расчеты!AC$1, 'База практик'!$F$6:$F$424,"суб")</f>
        <v>210.40592500000002</v>
      </c>
      <c r="AD129" s="394">
        <f>SUMIFS('База практик'!$AH$6:$AH$424,'База практик'!$G$6:$G$424,Расчеты!AD$1, 'База практик'!$F$6:$F$424,"суб")</f>
        <v>152.4</v>
      </c>
      <c r="AE129" s="394">
        <f>SUMIFS('База практик'!$AH$6:$AH$424,'База практик'!$G$6:$G$424,Расчеты!AE$1, 'База практик'!$F$6:$F$424,"суб")</f>
        <v>295.839</v>
      </c>
      <c r="AF129" s="394">
        <f>SUMIFS('База практик'!$AH$6:$AH$424,'База практик'!$G$6:$G$424,Расчеты!AF$1, 'База практик'!$F$6:$F$424,"суб")</f>
        <v>540.2251</v>
      </c>
      <c r="AG129" s="394">
        <f>SUMIFS('База практик'!$AH$6:$AH$424,'База практик'!$G$6:$G$424,Расчеты!AG$1, 'База практик'!$F$6:$F$424,"суб")</f>
        <v>0</v>
      </c>
      <c r="AH129" s="394">
        <f>SUMIFS('База практик'!$AH$6:$AH$424,'База практик'!$G$6:$G$424,Расчеты!AH$1, 'База практик'!$F$6:$F$424,"суб")</f>
        <v>0</v>
      </c>
      <c r="AI129" s="394">
        <f>SUMIFS('База практик'!$AH$6:$AH$424,'База практик'!$G$6:$G$424,Расчеты!AI$1, 'База практик'!$F$6:$F$424,"суб")</f>
        <v>106.70099999999998</v>
      </c>
      <c r="AJ129" s="394">
        <f>SUMIFS('База практик'!$AH$6:$AH$424,'База практик'!$G$6:$G$424,Расчеты!AJ$1, 'База практик'!$F$6:$F$424,"суб")</f>
        <v>49.354667549999995</v>
      </c>
      <c r="AK129" s="394">
        <f>SUMIFS('База практик'!$AH$6:$AH$424,'База практик'!$G$6:$G$424,Расчеты!AK$1, 'База практик'!$F$6:$F$424,"суб")</f>
        <v>0</v>
      </c>
      <c r="AL129" s="394">
        <f>SUMIFS('База практик'!$AH$6:$AH$424,'База практик'!$G$6:$G$424,Расчеты!AL$1, 'База практик'!$F$6:$F$424,"суб")</f>
        <v>520</v>
      </c>
      <c r="AM129" s="394">
        <f>SUMIFS('База практик'!$AH$6:$AH$424,'База практик'!$G$6:$G$424,Расчеты!AM$1, 'База практик'!$F$6:$F$424,"суб")</f>
        <v>0</v>
      </c>
      <c r="AN129" s="394">
        <f>SUMIFS('База практик'!$AH$6:$AH$424,'База практик'!$G$6:$G$424,Расчеты!AN$1, 'База практик'!$F$6:$F$424,"суб")</f>
        <v>488.76623013</v>
      </c>
      <c r="AO129" s="394">
        <f>SUMIFS('База практик'!$AH$6:$AH$424,'База практик'!$G$6:$G$424,Расчеты!AO$1, 'База практик'!$F$6:$F$424,"суб")</f>
        <v>15.155999999999999</v>
      </c>
      <c r="AP129" s="394">
        <f>SUMIFS('База практик'!$AH$6:$AH$424,'База практик'!$G$6:$G$424,Расчеты!AP$1, 'База практик'!$F$6:$F$424,"суб")</f>
        <v>132.80000000000001</v>
      </c>
      <c r="AQ129" s="394">
        <f>SUMIFS('База практик'!$AH$6:$AH$424,'База практик'!$G$6:$G$424,Расчеты!AQ$1, 'База практик'!$F$6:$F$424,"суб")</f>
        <v>0</v>
      </c>
      <c r="AR129" s="394">
        <f>SUMIFS('База практик'!$AH$6:$AH$424,'База практик'!$G$6:$G$424,Расчеты!AR$1, 'База практик'!$F$6:$F$424,"суб")</f>
        <v>0</v>
      </c>
      <c r="AS129" s="394">
        <f>SUMIFS('База практик'!$AH$6:$AH$424,'База практик'!$G$6:$G$424,Расчеты!AS$1, 'База практик'!$F$6:$F$424,"суб")</f>
        <v>433.63</v>
      </c>
      <c r="AT129" s="394">
        <f>SUMIFS('База практик'!$AH$6:$AH$424,'База практик'!$G$6:$G$424,Расчеты!AT$1, 'База практик'!$F$6:$F$424,"суб")</f>
        <v>115.6</v>
      </c>
      <c r="AU129" s="394">
        <f>SUMIFS('База практик'!$AH$6:$AH$424,'База практик'!$G$6:$G$424,Расчеты!AU$1, 'База практик'!$F$6:$F$424,"суб")</f>
        <v>149.14400000000001</v>
      </c>
      <c r="AV129" s="394">
        <f>SUMIFS('База практик'!$AH$6:$AH$424,'База практик'!$G$6:$G$424,Расчеты!AV$1, 'База практик'!$F$6:$F$424,"суб")</f>
        <v>257.3</v>
      </c>
      <c r="AW129" s="394">
        <f>SUMIFS('База практик'!$AH$6:$AH$424,'База практик'!$G$6:$G$424,Расчеты!AW$1, 'База практик'!$F$6:$F$424,"суб")</f>
        <v>154.709</v>
      </c>
      <c r="AX129" s="394">
        <f>SUMIFS('База практик'!$AH$6:$AH$424,'База практик'!$G$6:$G$424,Расчеты!AX$1, 'База практик'!$F$6:$F$424,"суб")</f>
        <v>239.73500000000001</v>
      </c>
      <c r="AY129" s="394">
        <f>SUMIFS('База практик'!$AH$6:$AH$424,'База практик'!$G$6:$G$424,Расчеты!AY$1, 'База практик'!$F$6:$F$424,"суб")</f>
        <v>177.3</v>
      </c>
      <c r="AZ129" s="394">
        <f>SUMIFS('База практик'!$AH$6:$AH$424,'База практик'!$G$6:$G$424,Расчеты!AZ$1, 'База практик'!$F$6:$F$424,"суб")</f>
        <v>0</v>
      </c>
      <c r="BA129" s="394">
        <f>SUMIFS('База практик'!$AH$6:$AH$424,'База практик'!$G$6:$G$424,Расчеты!BA$1, 'База практик'!$F$6:$F$424,"суб")</f>
        <v>226.56100000000001</v>
      </c>
      <c r="BB129" s="394">
        <f>SUMIFS('База практик'!$AH$6:$AH$424,'База практик'!$G$6:$G$424,Расчеты!BB$1, 'База практик'!$F$6:$F$424,"суб")</f>
        <v>45.45</v>
      </c>
      <c r="BC129" s="394">
        <f>SUMIFS('База практик'!$AH$6:$AH$424,'База практик'!$G$6:$G$424,Расчеты!BC$1, 'База практик'!$F$6:$F$424,"суб")</f>
        <v>455.495</v>
      </c>
      <c r="BD129" s="394">
        <f>SUMIFS('База практик'!$AH$6:$AH$424,'База практик'!$G$6:$G$424,Расчеты!BD$1, 'База практик'!$F$6:$F$424,"суб")</f>
        <v>52.587699999999998</v>
      </c>
      <c r="BE129" s="394">
        <f>SUMIFS('База практик'!$AH$6:$AH$424,'База практик'!$G$6:$G$424,Расчеты!BE$1, 'База практик'!$F$6:$F$424,"суб")</f>
        <v>0</v>
      </c>
      <c r="BF129" s="394">
        <f>SUMIFS('База практик'!$AH$6:$AH$424,'База практик'!$G$6:$G$424,Расчеты!BF$1, 'База практик'!$F$6:$F$424,"суб")</f>
        <v>20.712655440000002</v>
      </c>
      <c r="BG129" s="394">
        <f>SUMIFS('База практик'!$AH$6:$AH$424,'База практик'!$G$6:$G$424,Расчеты!BG$1, 'База практик'!$F$6:$F$424,"суб")</f>
        <v>44.131</v>
      </c>
      <c r="BH129" s="394">
        <f>SUMIFS('База практик'!$AH$6:$AH$424,'База практик'!$G$6:$G$424,Расчеты!BH$1, 'База практик'!$F$6:$F$424,"суб")</f>
        <v>0</v>
      </c>
      <c r="BI129" s="394">
        <f>SUMIFS('База практик'!$AH$6:$AH$424,'База практик'!$G$6:$G$424,Расчеты!BI$1, 'База практик'!$F$6:$F$424,"суб")</f>
        <v>712.95299999999997</v>
      </c>
      <c r="BJ129" s="394">
        <f>SUMIFS('База практик'!$AH$6:$AH$424,'База практик'!$G$6:$G$424,Расчеты!BJ$1, 'База практик'!$F$6:$F$424,"суб")</f>
        <v>0</v>
      </c>
      <c r="BK129" s="394">
        <f>SUMIFS('База практик'!$AH$6:$AH$424,'База практик'!$G$6:$G$424,Расчеты!BK$1, 'База практик'!$F$6:$F$424,"суб")</f>
        <v>81.115000000000009</v>
      </c>
      <c r="BL129" s="394">
        <f>SUMIFS('База практик'!$AH$6:$AH$424,'База практик'!$G$6:$G$424,Расчеты!BL$1, 'База практик'!$F$6:$F$424,"суб")</f>
        <v>730</v>
      </c>
      <c r="BM129" s="394">
        <f>SUMIFS('База практик'!$AH$6:$AH$424,'База практик'!$G$6:$G$424,Расчеты!BM$1, 'База практик'!$F$6:$F$424,"суб")</f>
        <v>425.05503300000004</v>
      </c>
      <c r="BN129" s="394">
        <f>SUMIFS('База практик'!$AH$6:$AH$424,'База практик'!$G$6:$G$424,Расчеты!BN$1, 'База практик'!$F$6:$F$424,"суб")</f>
        <v>139.19999999999999</v>
      </c>
      <c r="BO129" s="394">
        <f>SUMIFS('База практик'!$AH$6:$AH$424,'База практик'!$G$6:$G$424,Расчеты!BO$1, 'База практик'!$F$6:$F$424,"суб")</f>
        <v>680.91777438999998</v>
      </c>
      <c r="BP129" s="394">
        <f>SUMIFS('База практик'!$AH$6:$AH$424,'База практик'!$G$6:$G$424,Расчеты!BP$1, 'База практик'!$F$6:$F$424,"суб")</f>
        <v>95.894000000000005</v>
      </c>
      <c r="BQ129" s="394">
        <f>SUMIFS('База практик'!$AH$6:$AH$424,'База практик'!$G$6:$G$424,Расчеты!BQ$1, 'База практик'!$F$6:$F$424,"суб")</f>
        <v>379.48649999999998</v>
      </c>
      <c r="BR129" s="394">
        <f>SUMIFS('База практик'!$AH$6:$AH$424,'База практик'!$G$6:$G$424,Расчеты!BR$1, 'База практик'!$F$6:$F$424,"суб")</f>
        <v>0</v>
      </c>
      <c r="BS129" s="394">
        <f>SUMIFS('База практик'!$AH$6:$AH$424,'База практик'!$G$6:$G$424,Расчеты!BS$1, 'База практик'!$F$6:$F$424,"суб")</f>
        <v>305.38206488000003</v>
      </c>
      <c r="BT129" s="394">
        <f>SUMIFS('База практик'!$AH$6:$AH$424,'База практик'!$G$6:$G$424,Расчеты!BT$1, 'База практик'!$F$6:$F$424,"суб")</f>
        <v>218.42862975</v>
      </c>
      <c r="BU129" s="394">
        <f>SUMIFS('База практик'!$AH$6:$AH$424,'База практик'!$G$6:$G$424,Расчеты!BU$1, 'База практик'!$F$6:$F$424,"суб")</f>
        <v>25.944700000000001</v>
      </c>
      <c r="BV129" s="394">
        <f>SUMIFS('База практик'!$AH$6:$AH$424,'База практик'!$G$6:$G$424,Расчеты!BV$1, 'База практик'!$F$6:$F$424,"суб")</f>
        <v>250.5</v>
      </c>
      <c r="BW129" s="394">
        <f>SUMIFS('База практик'!$AH$6:$AH$424,'База практик'!$G$6:$G$424,Расчеты!BW$1, 'База практик'!$F$6:$F$424,"суб")</f>
        <v>163.98415158</v>
      </c>
      <c r="BX129" s="394">
        <f>SUMIFS('База практик'!$AH$6:$AH$424,'База практик'!$G$6:$G$424,Расчеты!BX$1, 'База практик'!$F$6:$F$424,"суб")</f>
        <v>299.82594999999998</v>
      </c>
      <c r="BY129" s="394">
        <f>SUMIFS('База практик'!$AH$6:$AH$424,'База практик'!$G$6:$G$424,Расчеты!BY$1, 'База практик'!$F$6:$F$424,"суб")</f>
        <v>208.61247595</v>
      </c>
      <c r="BZ129" s="394">
        <f>SUMIFS('База практик'!$AH$6:$AH$424,'База практик'!$G$6:$G$424,Расчеты!BZ$1, 'База практик'!$F$6:$F$424,"суб")</f>
        <v>133.441</v>
      </c>
      <c r="CA129" s="394">
        <f>SUMIFS('База практик'!$AH$6:$AH$424,'База практик'!$G$6:$G$424,Расчеты!CA$1, 'База практик'!$F$6:$F$424,"суб")</f>
        <v>500</v>
      </c>
      <c r="CB129" s="394">
        <f>SUMIFS('База практик'!$AH$6:$AH$424,'База практик'!$G$6:$G$424,Расчеты!CB$1, 'База практик'!$F$6:$F$424,"суб")</f>
        <v>437.2</v>
      </c>
      <c r="CC129" s="394">
        <f>SUMIFS('База практик'!$AH$6:$AH$424,'База практик'!$G$6:$G$424,Расчеты!CC$1, 'База практик'!$F$6:$F$424,"суб")</f>
        <v>133.20481798</v>
      </c>
      <c r="CD129" s="394">
        <f>SUMIFS('База практик'!$AH$6:$AH$424,'База практик'!$G$6:$G$424,Расчеты!CD$1, 'База практик'!$F$6:$F$424,"суб")</f>
        <v>75</v>
      </c>
      <c r="CE129" s="394">
        <f>SUMIFS('База практик'!$AH$6:$AH$424,'База практик'!$G$6:$G$424,Расчеты!CE$1, 'База практик'!$F$6:$F$424,"суб")</f>
        <v>0</v>
      </c>
      <c r="CF129" s="394">
        <f>SUMIFS('База практик'!$AH$6:$AH$424,'База практик'!$G$6:$G$424,Расчеты!CF$1, 'База практик'!$F$6:$F$424,"суб")</f>
        <v>4.4960000000000004</v>
      </c>
      <c r="CG129" s="394">
        <f>SUMIFS('База практик'!$AH$6:$AH$424,'База практик'!$G$6:$G$424,Расчеты!CG$1, 'База практик'!$F$6:$F$424,"суб")</f>
        <v>405.12400000000002</v>
      </c>
      <c r="CH129" s="394">
        <f>SUMIFS('База практик'!$AH$6:$AH$424,'База практик'!$G$6:$G$424,Расчеты!CH$1, 'База практик'!$F$6:$F$424,"суб")</f>
        <v>179.44499999999999</v>
      </c>
      <c r="CI129" s="394">
        <f>SUMIFS('База практик'!$AH$6:$AH$424,'База практик'!$G$6:$G$424,Расчеты!CI$1, 'База практик'!$F$6:$F$424,"суб")</f>
        <v>1255.405</v>
      </c>
      <c r="CJ129" s="394">
        <f>SUMIFS('База практик'!$AH$6:$AH$424,'База практик'!$G$6:$G$424,Расчеты!CJ$1, 'База практик'!$F$6:$F$424,"суб")</f>
        <v>184.3</v>
      </c>
      <c r="CK129" s="394">
        <f>SUMIFS('База практик'!$AH$6:$AH$424,'База практик'!$G$6:$G$424,Расчеты!CK$1, 'База практик'!$F$6:$F$424,"суб")</f>
        <v>34.973291570000001</v>
      </c>
      <c r="CL129" s="394">
        <f>SUMIFS('База практик'!$AH$6:$AH$424,'База практик'!$G$6:$G$424,Расчеты!CL$1, 'База практик'!$F$6:$F$424,"суб")</f>
        <v>400</v>
      </c>
      <c r="CM129" s="394">
        <f>SUMIFS('База практик'!$AH$6:$AH$424,'База практик'!$G$6:$G$424,Расчеты!CM$1, 'База практик'!$F$6:$F$424,"суб")</f>
        <v>20</v>
      </c>
      <c r="CN129" s="394">
        <f>SUMIFS('База практик'!$AH$6:$AH$424,'База практик'!$G$6:$G$424,Расчеты!CN$1, 'База практик'!$F$6:$F$424,"суб")</f>
        <v>393.42500000000001</v>
      </c>
      <c r="CO129" s="394">
        <f>SUMIFS('База практик'!$AH$6:$AH$424,'База практик'!$G$6:$G$424,Расчеты!CO$1, 'База практик'!$F$6:$F$424,"суб")</f>
        <v>201.142</v>
      </c>
      <c r="CP129" s="394">
        <f>SUMIFS('База практик'!$AH$6:$AH$424,'База практик'!$G$6:$G$424,Расчеты!CP$1, 'База практик'!$F$6:$F$424,"суб")</f>
        <v>412.80163000000005</v>
      </c>
      <c r="CQ129" s="394">
        <f>SUMIFS('База практик'!$AH$6:$AH$424,'База практик'!$G$6:$G$424,Расчеты!CQ$1, 'База практик'!$F$6:$F$424,"суб")</f>
        <v>147.827</v>
      </c>
      <c r="CR129" s="394">
        <f>SUMIFS('База практик'!$AH$6:$AH$424,'База практик'!$G$6:$G$424,Расчеты!CR$1, 'База практик'!$F$6:$F$424,"суб")</f>
        <v>0</v>
      </c>
      <c r="CS129" s="394">
        <f>SUMIFS('База практик'!$AH$6:$AH$424,'База практик'!$G$6:$G$424,Расчеты!CS$1, 'База практик'!$F$6:$F$424,"суб")</f>
        <v>1388.6800394500001</v>
      </c>
      <c r="CT129" s="394">
        <f>SUMIFS('База практик'!$AH$6:$AH$424,'База практик'!$G$6:$G$424,Расчеты!CT$1, 'База практик'!$F$6:$F$424,"суб")</f>
        <v>941.17651045000002</v>
      </c>
      <c r="CU129" s="394">
        <f>SUMIFS('База практик'!$AH$6:$AH$424,'База практик'!$G$6:$G$424,Расчеты!CU$1, 'База практик'!$F$6:$F$424,"суб")</f>
        <v>27.923999999999999</v>
      </c>
      <c r="CV129" s="394">
        <f>SUMIFS('База практик'!$AH$6:$AH$424,'База практик'!$G$6:$G$424,Расчеты!CV$1, 'База практик'!$F$6:$F$424,"суб")</f>
        <v>526.61869999999999</v>
      </c>
      <c r="CW129" s="394">
        <f>SUMIFS('База практик'!$AH$6:$AH$424,'База практик'!$G$6:$G$424,Расчеты!CW$1, 'База практик'!$F$6:$F$424,"суб")</f>
        <v>45</v>
      </c>
      <c r="CX129" s="394">
        <f>SUMIFS('База практик'!$AH$6:$AH$424,'База практик'!$G$6:$G$424,Расчеты!CX$1, 'База практик'!$F$6:$F$424,"суб")</f>
        <v>0</v>
      </c>
      <c r="CY129" s="394">
        <f>SUMIFS('База практик'!$AH$6:$AH$424,'База практик'!$G$6:$G$424,Расчеты!CY$1, 'База практик'!$F$6:$F$424,"суб")</f>
        <v>387</v>
      </c>
    </row>
    <row r="130" spans="1:103" ht="45" x14ac:dyDescent="0.15">
      <c r="A130" s="21"/>
      <c r="B130" s="21"/>
      <c r="C130" s="1199"/>
      <c r="D130" s="1199"/>
      <c r="E130" s="1199" t="s">
        <v>8441</v>
      </c>
      <c r="F130" s="1199">
        <v>27</v>
      </c>
      <c r="G130" s="1199" t="s">
        <v>8665</v>
      </c>
      <c r="H130" s="1199" t="s">
        <v>8666</v>
      </c>
      <c r="I130" s="1199" t="s">
        <v>215</v>
      </c>
      <c r="J130" s="1199" t="s">
        <v>8531</v>
      </c>
      <c r="K130" s="1199"/>
      <c r="L130" s="1199"/>
      <c r="M130" s="1199"/>
      <c r="N130" s="1199" t="s">
        <v>3943</v>
      </c>
      <c r="O130" s="1219">
        <v>0.56544079908331812</v>
      </c>
      <c r="P130" s="1220">
        <v>0.56682466475607107</v>
      </c>
      <c r="Q130" s="394"/>
      <c r="R130" s="394"/>
      <c r="S130" s="394"/>
      <c r="T130" s="394"/>
      <c r="U130" s="394"/>
      <c r="V130" s="394"/>
      <c r="W130" s="394"/>
      <c r="X130" s="394"/>
      <c r="Y130" s="394"/>
      <c r="Z130" s="394"/>
      <c r="AA130" s="394"/>
      <c r="AB130" s="394"/>
      <c r="AC130" s="394"/>
      <c r="AD130" s="394"/>
      <c r="AE130" s="394"/>
      <c r="AF130" s="394"/>
      <c r="AG130" s="394"/>
      <c r="AH130" s="394"/>
      <c r="AI130" s="394"/>
      <c r="AJ130" s="394"/>
      <c r="AK130" s="394"/>
      <c r="AL130" s="394"/>
      <c r="AM130" s="394"/>
      <c r="AN130" s="394"/>
      <c r="AO130" s="394"/>
      <c r="AP130" s="394"/>
      <c r="AQ130" s="394"/>
      <c r="AR130" s="394"/>
      <c r="AS130" s="394"/>
      <c r="AT130" s="394"/>
      <c r="AU130" s="394"/>
      <c r="AV130" s="394"/>
      <c r="AW130" s="394"/>
      <c r="AX130" s="394"/>
      <c r="AY130" s="394"/>
      <c r="AZ130" s="394"/>
      <c r="BA130" s="394"/>
      <c r="BB130" s="394"/>
      <c r="BC130" s="394"/>
      <c r="BD130" s="394"/>
      <c r="BE130" s="394"/>
      <c r="BF130" s="394"/>
      <c r="BG130" s="394"/>
      <c r="BH130" s="394"/>
      <c r="BI130" s="394"/>
      <c r="BJ130" s="394"/>
      <c r="BK130" s="394"/>
      <c r="BL130" s="394"/>
      <c r="BM130" s="394"/>
      <c r="BN130" s="394"/>
      <c r="BO130" s="394"/>
      <c r="BP130" s="394"/>
      <c r="BQ130" s="394"/>
      <c r="BR130" s="394"/>
      <c r="BS130" s="394"/>
      <c r="BT130" s="394"/>
      <c r="BU130" s="394"/>
      <c r="BV130" s="394"/>
      <c r="BW130" s="394"/>
      <c r="BX130" s="394"/>
      <c r="BY130" s="394"/>
      <c r="BZ130" s="394"/>
      <c r="CA130" s="394"/>
      <c r="CB130" s="394"/>
      <c r="CC130" s="394"/>
      <c r="CD130" s="394"/>
      <c r="CE130" s="394"/>
      <c r="CF130" s="394"/>
      <c r="CG130" s="394"/>
      <c r="CH130" s="394"/>
      <c r="CI130" s="394"/>
      <c r="CJ130" s="394"/>
      <c r="CK130" s="394"/>
      <c r="CL130" s="394"/>
      <c r="CM130" s="394"/>
      <c r="CN130" s="394"/>
      <c r="CO130" s="394"/>
      <c r="CP130" s="394"/>
      <c r="CQ130" s="394"/>
      <c r="CR130" s="394"/>
      <c r="CS130" s="394"/>
      <c r="CT130" s="394"/>
      <c r="CU130" s="394"/>
      <c r="CV130" s="394"/>
      <c r="CW130" s="394"/>
      <c r="CX130" s="394"/>
      <c r="CY130" s="394"/>
    </row>
    <row r="131" spans="1:103" ht="120" x14ac:dyDescent="0.15">
      <c r="A131" s="21"/>
      <c r="B131" s="21"/>
      <c r="C131" s="1199" t="s">
        <v>8450</v>
      </c>
      <c r="D131" s="1199" t="s">
        <v>8532</v>
      </c>
      <c r="E131" s="1199" t="s">
        <v>8441</v>
      </c>
      <c r="F131" s="1199">
        <v>28</v>
      </c>
      <c r="G131" s="1199" t="s">
        <v>8667</v>
      </c>
      <c r="H131" s="1200" t="s">
        <v>8668</v>
      </c>
      <c r="I131" s="1199" t="s">
        <v>8525</v>
      </c>
      <c r="J131" s="1199" t="s">
        <v>8448</v>
      </c>
      <c r="K131" s="1199"/>
      <c r="L131" s="1199"/>
      <c r="M131" s="1199" t="s">
        <v>457</v>
      </c>
      <c r="N131" s="1199" t="s">
        <v>3943</v>
      </c>
      <c r="O131" s="1199">
        <v>2486.0245494100004</v>
      </c>
      <c r="P131" s="1200">
        <v>3201.1381581299984</v>
      </c>
      <c r="Q131" s="394"/>
      <c r="R131" s="394">
        <f t="shared" ref="R131:R135" si="68">SUM(S131:CY131)</f>
        <v>4660.2462138468054</v>
      </c>
      <c r="S131" s="394">
        <f>SUMIFS('База практик'!$AK$6:$AK$424,'База практик'!$G$6:$G$424,Расчеты!S$1,'База практик'!$F$6:$F$424,"суб")</f>
        <v>4.2329999999999997</v>
      </c>
      <c r="T131" s="394">
        <f>SUMIFS('База практик'!$AK$6:$AK$424,'База практик'!$G$6:$G$424,Расчеты!T$1,'База практик'!$F$6:$F$424,"суб")</f>
        <v>2.6830000000000003</v>
      </c>
      <c r="U131" s="394">
        <f>SUMIFS('База практик'!$AK$6:$AK$424,'База практик'!$G$6:$G$424,Расчеты!U$1,'База практик'!$F$6:$F$424,"суб")</f>
        <v>68.067065999999997</v>
      </c>
      <c r="V131" s="394">
        <f>SUMIFS('База практик'!$AK$6:$AK$424,'База практик'!$G$6:$G$424,Расчеты!V$1,'База практик'!$F$6:$F$424,"суб")</f>
        <v>42.228999999999999</v>
      </c>
      <c r="W131" s="394">
        <f>SUMIFS('База практик'!$AK$6:$AK$424,'База практик'!$G$6:$G$424,Расчеты!W$1,'База практик'!$F$6:$F$424,"суб")</f>
        <v>13.8</v>
      </c>
      <c r="X131" s="394">
        <f>SUMIFS('База практик'!$AK$6:$AK$424,'База практик'!$G$6:$G$424,Расчеты!X$1,'База практик'!$F$6:$F$424,"суб")</f>
        <v>0</v>
      </c>
      <c r="Y131" s="394">
        <f>SUMIFS('База практик'!$AK$6:$AK$424,'База практик'!$G$6:$G$424,Расчеты!Y$1,'База практик'!$F$6:$F$424,"суб")</f>
        <v>152.20063999999999</v>
      </c>
      <c r="Z131" s="394">
        <f>SUMIFS('База практик'!$AK$6:$AK$424,'База практик'!$G$6:$G$424,Расчеты!Z$1,'База практик'!$F$6:$F$424,"суб")</f>
        <v>64.653999999999996</v>
      </c>
      <c r="AA131" s="394">
        <f>SUMIFS('База практик'!$AK$6:$AK$424,'База практик'!$G$6:$G$424,Расчеты!AA$1,'База практик'!$F$6:$F$424,"суб")</f>
        <v>14.9</v>
      </c>
      <c r="AB131" s="394">
        <f>SUMIFS('База практик'!$AK$6:$AK$424,'База практик'!$G$6:$G$424,Расчеты!AB$1,'База практик'!$F$6:$F$424,"суб")</f>
        <v>0</v>
      </c>
      <c r="AC131" s="394">
        <f>SUMIFS('База практик'!$AK$6:$AK$424,'База практик'!$G$6:$G$424,Расчеты!AC$1,'База практик'!$F$6:$F$424,"суб")</f>
        <v>41.287999999999997</v>
      </c>
      <c r="AD131" s="394">
        <f>SUMIFS('База практик'!$AK$6:$AK$424,'База практик'!$G$6:$G$424,Расчеты!AD$1,'База практик'!$F$6:$F$424,"суб")</f>
        <v>66.2</v>
      </c>
      <c r="AE131" s="394">
        <f>SUMIFS('База практик'!$AK$6:$AK$424,'База практик'!$G$6:$G$424,Расчеты!AE$1,'База практик'!$F$6:$F$424,"суб")</f>
        <v>76.906999999999996</v>
      </c>
      <c r="AF131" s="394">
        <f>SUMIFS('База практик'!$AK$6:$AK$424,'База практик'!$G$6:$G$424,Расчеты!AF$1,'База практик'!$F$6:$F$424,"суб")</f>
        <v>85.427099999999996</v>
      </c>
      <c r="AG131" s="394">
        <f>SUMIFS('База практик'!$AK$6:$AK$424,'База практик'!$G$6:$G$424,Расчеты!AG$1,'База практик'!$F$6:$F$424,"суб")</f>
        <v>0</v>
      </c>
      <c r="AH131" s="394">
        <f>SUMIFS('База практик'!$AK$6:$AK$424,'База практик'!$G$6:$G$424,Расчеты!AH$1,'База практик'!$F$6:$F$424,"суб")</f>
        <v>0</v>
      </c>
      <c r="AI131" s="394">
        <f>SUMIFS('База практик'!$AK$6:$AK$424,'База практик'!$G$6:$G$424,Расчеты!AI$1,'База практик'!$F$6:$F$424,"суб")</f>
        <v>55.906000000000006</v>
      </c>
      <c r="AJ131" s="394">
        <f>SUMIFS('База практик'!$AK$6:$AK$424,'База практик'!$G$6:$G$424,Расчеты!AJ$1,'База практик'!$F$6:$F$424,"суб")</f>
        <v>16.443544549999999</v>
      </c>
      <c r="AK131" s="394">
        <f>SUMIFS('База практик'!$AK$6:$AK$424,'База практик'!$G$6:$G$424,Расчеты!AK$1,'База практик'!$F$6:$F$424,"суб")</f>
        <v>0</v>
      </c>
      <c r="AL131" s="394">
        <f>SUMIFS('База практик'!$AK$6:$AK$424,'База практик'!$G$6:$G$424,Расчеты!AL$1,'База практик'!$F$6:$F$424,"суб")</f>
        <v>97.4</v>
      </c>
      <c r="AM131" s="394">
        <f>SUMIFS('База практик'!$AK$6:$AK$424,'База практик'!$G$6:$G$424,Расчеты!AM$1,'База практик'!$F$6:$F$424,"суб")</f>
        <v>0</v>
      </c>
      <c r="AN131" s="394">
        <f>SUMIFS('База практик'!$AK$6:$AK$424,'База практик'!$G$6:$G$424,Расчеты!AN$1,'База практик'!$F$6:$F$424,"суб")</f>
        <v>190.81727484000001</v>
      </c>
      <c r="AO131" s="394">
        <f>SUMIFS('База практик'!$AK$6:$AK$424,'База практик'!$G$6:$G$424,Расчеты!AO$1,'База практик'!$F$6:$F$424,"суб")</f>
        <v>6.6790000000000003</v>
      </c>
      <c r="AP131" s="394">
        <f>SUMIFS('База практик'!$AK$6:$AK$424,'База практик'!$G$6:$G$424,Расчеты!AP$1,'База практик'!$F$6:$F$424,"суб")</f>
        <v>42.5</v>
      </c>
      <c r="AQ131" s="394">
        <f>SUMIFS('База практик'!$AK$6:$AK$424,'База практик'!$G$6:$G$424,Расчеты!AQ$1,'База практик'!$F$6:$F$424,"суб")</f>
        <v>0</v>
      </c>
      <c r="AR131" s="394">
        <f>SUMIFS('База практик'!$AK$6:$AK$424,'База практик'!$G$6:$G$424,Расчеты!AR$1,'База практик'!$F$6:$F$424,"суб")</f>
        <v>0</v>
      </c>
      <c r="AS131" s="394">
        <f>SUMIFS('База практик'!$AK$6:$AK$424,'База практик'!$G$6:$G$424,Расчеты!AS$1,'База практик'!$F$6:$F$424,"суб")</f>
        <v>27.3</v>
      </c>
      <c r="AT131" s="394">
        <f>SUMIFS('База практик'!$AK$6:$AK$424,'База практик'!$G$6:$G$424,Расчеты!AT$1,'База практик'!$F$6:$F$424,"суб")</f>
        <v>51.7</v>
      </c>
      <c r="AU131" s="394">
        <f>SUMIFS('База практик'!$AK$6:$AK$424,'База практик'!$G$6:$G$424,Расчеты!AU$1,'База практик'!$F$6:$F$424,"суб")</f>
        <v>57.688000000000002</v>
      </c>
      <c r="AV131" s="394">
        <f>SUMIFS('База практик'!$AK$6:$AK$424,'База практик'!$G$6:$G$424,Расчеты!AV$1,'База практик'!$F$6:$F$424,"суб")</f>
        <v>39.299999999999997</v>
      </c>
      <c r="AW131" s="394">
        <f>SUMIFS('База практик'!$AK$6:$AK$424,'База практик'!$G$6:$G$424,Расчеты!AW$1,'База практик'!$F$6:$F$424,"суб")</f>
        <v>228.26100000000002</v>
      </c>
      <c r="AX131" s="394">
        <f>SUMIFS('База практик'!$AK$6:$AK$424,'База практик'!$G$6:$G$424,Расчеты!AX$1,'База практик'!$F$6:$F$424,"суб")</f>
        <v>0</v>
      </c>
      <c r="AY131" s="394">
        <f>SUMIFS('База практик'!$AK$6:$AK$424,'База практик'!$G$6:$G$424,Расчеты!AY$1,'База практик'!$F$6:$F$424,"суб")</f>
        <v>13.9</v>
      </c>
      <c r="AZ131" s="394">
        <f>SUMIFS('База практик'!$AK$6:$AK$424,'База практик'!$G$6:$G$424,Расчеты!AZ$1,'База практик'!$F$6:$F$424,"суб")</f>
        <v>0</v>
      </c>
      <c r="BA131" s="394">
        <f>SUMIFS('База практик'!$AK$6:$AK$424,'База практик'!$G$6:$G$424,Расчеты!BA$1,'База практик'!$F$6:$F$424,"суб")</f>
        <v>195.36</v>
      </c>
      <c r="BB131" s="394">
        <f>SUMIFS('База практик'!$AK$6:$AK$424,'База практик'!$G$6:$G$424,Расчеты!BB$1,'База практик'!$F$6:$F$424,"суб")</f>
        <v>6.89</v>
      </c>
      <c r="BC131" s="394">
        <f>SUMIFS('База практик'!$AK$6:$AK$424,'База практик'!$G$6:$G$424,Расчеты!BC$1,'База практик'!$F$6:$F$424,"суб")</f>
        <v>121.83600000000001</v>
      </c>
      <c r="BD131" s="394">
        <f>SUMIFS('База практик'!$AK$6:$AK$424,'База практик'!$G$6:$G$424,Расчеты!BD$1,'База практик'!$F$6:$F$424,"суб")</f>
        <v>9.4831041000000003</v>
      </c>
      <c r="BE131" s="394">
        <f>SUMIFS('База практик'!$AK$6:$AK$424,'База практик'!$G$6:$G$424,Расчеты!BE$1,'База практик'!$F$6:$F$424,"суб")</f>
        <v>0</v>
      </c>
      <c r="BF131" s="394">
        <f>SUMIFS('База практик'!$AK$6:$AK$424,'База практик'!$G$6:$G$424,Расчеты!BF$1,'База практик'!$F$6:$F$424,"суб")</f>
        <v>19.61275886</v>
      </c>
      <c r="BG131" s="394">
        <f>SUMIFS('База практик'!$AK$6:$AK$424,'База практик'!$G$6:$G$424,Расчеты!BG$1,'База практик'!$F$6:$F$424,"суб")</f>
        <v>10.2689</v>
      </c>
      <c r="BH131" s="394">
        <f>SUMIFS('База практик'!$AK$6:$AK$424,'База практик'!$G$6:$G$424,Расчеты!BH$1,'База практик'!$F$6:$F$424,"суб")</f>
        <v>0</v>
      </c>
      <c r="BI131" s="394">
        <f>SUMIFS('База практик'!$AK$6:$AK$424,'База практик'!$G$6:$G$424,Расчеты!BI$1,'База практик'!$F$6:$F$424,"суб")</f>
        <v>183.83894000000001</v>
      </c>
      <c r="BJ131" s="394">
        <f>SUMIFS('База практик'!$AK$6:$AK$424,'База практик'!$G$6:$G$424,Расчеты!BJ$1,'База практик'!$F$6:$F$424,"суб")</f>
        <v>0</v>
      </c>
      <c r="BK131" s="394">
        <f>SUMIFS('База практик'!$AK$6:$AK$424,'База практик'!$G$6:$G$424,Расчеты!BK$1,'База практик'!$F$6:$F$424,"суб")</f>
        <v>12.955</v>
      </c>
      <c r="BL131" s="394">
        <f>SUMIFS('База практик'!$AK$6:$AK$424,'База практик'!$G$6:$G$424,Расчеты!BL$1,'База практик'!$F$6:$F$424,"суб")</f>
        <v>404.68099999999998</v>
      </c>
      <c r="BM131" s="394">
        <f>SUMIFS('База практик'!$AK$6:$AK$424,'База практик'!$G$6:$G$424,Расчеты!BM$1,'База практик'!$F$6:$F$424,"суб")</f>
        <v>63.881167000000005</v>
      </c>
      <c r="BN131" s="394">
        <f>SUMIFS('База практик'!$AK$6:$AK$424,'База практик'!$G$6:$G$424,Расчеты!BN$1,'База практик'!$F$6:$F$424,"суб")</f>
        <v>33.1</v>
      </c>
      <c r="BO131" s="394">
        <f>SUMIFS('База практик'!$AK$6:$AK$424,'База практик'!$G$6:$G$424,Расчеты!BO$1,'База практик'!$F$6:$F$424,"суб")</f>
        <v>72.928624296804514</v>
      </c>
      <c r="BP131" s="394">
        <f>SUMIFS('База практик'!$AK$6:$AK$424,'База практик'!$G$6:$G$424,Расчеты!BP$1,'База практик'!$F$6:$F$424,"суб")</f>
        <v>41.558999999999997</v>
      </c>
      <c r="BQ131" s="394">
        <f>SUMIFS('База практик'!$AK$6:$AK$424,'База практик'!$G$6:$G$424,Расчеты!BQ$1,'База практик'!$F$6:$F$424,"суб")</f>
        <v>9.6650000000000009</v>
      </c>
      <c r="BR131" s="394">
        <f>SUMIFS('База практик'!$AK$6:$AK$424,'База практик'!$G$6:$G$424,Расчеты!BR$1,'База практик'!$F$6:$F$424,"суб")</f>
        <v>0</v>
      </c>
      <c r="BS131" s="394">
        <f>SUMIFS('База практик'!$AK$6:$AK$424,'База практик'!$G$6:$G$424,Расчеты!BS$1,'База практик'!$F$6:$F$424,"суб")</f>
        <v>91.807521840000007</v>
      </c>
      <c r="BT131" s="394">
        <f>SUMIFS('База практик'!$AK$6:$AK$424,'База практик'!$G$6:$G$424,Расчеты!BT$1,'База практик'!$F$6:$F$424,"суб")</f>
        <v>2.2626253199999997</v>
      </c>
      <c r="BU131" s="394">
        <f>SUMIFS('База практик'!$AK$6:$AK$424,'База практик'!$G$6:$G$424,Расчеты!BU$1,'База практик'!$F$6:$F$424,"суб")</f>
        <v>4.6950000000000003</v>
      </c>
      <c r="BV131" s="394">
        <f>SUMIFS('База практик'!$AK$6:$AK$424,'База практик'!$G$6:$G$424,Расчеты!BV$1,'База практик'!$F$6:$F$424,"суб")</f>
        <v>41.8</v>
      </c>
      <c r="BW131" s="394">
        <f>SUMIFS('База практик'!$AK$6:$AK$424,'База практик'!$G$6:$G$424,Расчеты!BW$1,'База практик'!$F$6:$F$424,"суб")</f>
        <v>35.713906299999998</v>
      </c>
      <c r="BX131" s="394">
        <f>SUMIFS('База практик'!$AK$6:$AK$424,'База практик'!$G$6:$G$424,Расчеты!BX$1,'База практик'!$F$6:$F$424,"суб")</f>
        <v>69.191000000000003</v>
      </c>
      <c r="BY131" s="394">
        <f>SUMIFS('База практик'!$AK$6:$AK$424,'База практик'!$G$6:$G$424,Расчеты!BY$1,'База практик'!$F$6:$F$424,"суб")</f>
        <v>0</v>
      </c>
      <c r="BZ131" s="394">
        <f>SUMIFS('База практик'!$AK$6:$AK$424,'База практик'!$G$6:$G$424,Расчеты!BZ$1,'База практик'!$F$6:$F$424,"суб")</f>
        <v>262.76900000000001</v>
      </c>
      <c r="CA131" s="394">
        <f>SUMIFS('База практик'!$AK$6:$AK$424,'База практик'!$G$6:$G$424,Расчеты!CA$1,'База практик'!$F$6:$F$424,"суб")</f>
        <v>168.41</v>
      </c>
      <c r="CB131" s="394">
        <f>SUMIFS('База практик'!$AK$6:$AK$424,'База практик'!$G$6:$G$424,Расчеты!CB$1,'База практик'!$F$6:$F$424,"суб")</f>
        <v>21.1</v>
      </c>
      <c r="CC131" s="394">
        <f>SUMIFS('База практик'!$AK$6:$AK$424,'База практик'!$G$6:$G$424,Расчеты!CC$1,'База практик'!$F$6:$F$424,"суб")</f>
        <v>104.01200925000001</v>
      </c>
      <c r="CD131" s="394">
        <f>SUMIFS('База практик'!$AK$6:$AK$424,'База практик'!$G$6:$G$424,Расчеты!CD$1,'База практик'!$F$6:$F$424,"суб")</f>
        <v>0</v>
      </c>
      <c r="CE131" s="394">
        <f>SUMIFS('База практик'!$AK$6:$AK$424,'База практик'!$G$6:$G$424,Расчеты!CE$1,'База практик'!$F$6:$F$424,"суб")</f>
        <v>0</v>
      </c>
      <c r="CF131" s="394">
        <f>SUMIFS('База практик'!$AK$6:$AK$424,'База практик'!$G$6:$G$424,Расчеты!CF$1,'База практик'!$F$6:$F$424,"суб")</f>
        <v>0.56899999999999995</v>
      </c>
      <c r="CG131" s="394">
        <f>SUMIFS('База практик'!$AK$6:$AK$424,'База практик'!$G$6:$G$424,Расчеты!CG$1,'База практик'!$F$6:$F$424,"суб")</f>
        <v>194.065</v>
      </c>
      <c r="CH131" s="394">
        <f>SUMIFS('База практик'!$AK$6:$AK$424,'База практик'!$G$6:$G$424,Расчеты!CH$1,'База практик'!$F$6:$F$424,"суб")</f>
        <v>1.0150000000000001</v>
      </c>
      <c r="CI131" s="394">
        <f>SUMIFS('База практик'!$AK$6:$AK$424,'База практик'!$G$6:$G$424,Расчеты!CI$1,'База практик'!$F$6:$F$424,"суб")</f>
        <v>0</v>
      </c>
      <c r="CJ131" s="394">
        <f>SUMIFS('База практик'!$AK$6:$AK$424,'База практик'!$G$6:$G$424,Расчеты!CJ$1,'База практик'!$F$6:$F$424,"суб")</f>
        <v>72.8</v>
      </c>
      <c r="CK131" s="394">
        <f>SUMIFS('База практик'!$AK$6:$AK$424,'База практик'!$G$6:$G$424,Расчеты!CK$1,'База практик'!$F$6:$F$424,"суб")</f>
        <v>11.304903510000001</v>
      </c>
      <c r="CL131" s="394">
        <f>SUMIFS('База практик'!$AK$6:$AK$424,'База практик'!$G$6:$G$424,Расчеты!CL$1,'База практик'!$F$6:$F$424,"суб")</f>
        <v>89</v>
      </c>
      <c r="CM131" s="394">
        <f>SUMIFS('База практик'!$AK$6:$AK$424,'База практик'!$G$6:$G$424,Расчеты!CM$1,'База практик'!$F$6:$F$424,"суб")</f>
        <v>4.9000000000000004</v>
      </c>
      <c r="CN131" s="394">
        <f>SUMIFS('База практик'!$AK$6:$AK$424,'База практик'!$G$6:$G$424,Расчеты!CN$1,'База практик'!$F$6:$F$424,"суб")</f>
        <v>8.8109999999999999</v>
      </c>
      <c r="CO131" s="394">
        <f>SUMIFS('База практик'!$AK$6:$AK$424,'База практик'!$G$6:$G$424,Расчеты!CO$1,'База практик'!$F$6:$F$424,"суб")</f>
        <v>48.808</v>
      </c>
      <c r="CP131" s="394">
        <f>SUMIFS('База практик'!$AK$6:$AK$424,'База практик'!$G$6:$G$424,Расчеты!CP$1,'База практик'!$F$6:$F$424,"суб")</f>
        <v>76.362499999999997</v>
      </c>
      <c r="CQ131" s="394">
        <f>SUMIFS('База практик'!$AK$6:$AK$424,'База практик'!$G$6:$G$424,Расчеты!CQ$1,'База практик'!$F$6:$F$424,"суб")</f>
        <v>40.421999999999997</v>
      </c>
      <c r="CR131" s="394">
        <f>SUMIFS('База практик'!$AK$6:$AK$424,'База практик'!$G$6:$G$424,Расчеты!CR$1,'База практик'!$F$6:$F$424,"суб")</f>
        <v>0</v>
      </c>
      <c r="CS131" s="394">
        <f>SUMIFS('База практик'!$AK$6:$AK$424,'База практик'!$G$6:$G$424,Расчеты!CS$1,'База практик'!$F$6:$F$424,"суб")</f>
        <v>346.59562314999999</v>
      </c>
      <c r="CT131" s="394">
        <f>SUMIFS('База практик'!$AK$6:$AK$424,'База практик'!$G$6:$G$424,Расчеты!CT$1,'База практик'!$F$6:$F$424,"суб")</f>
        <v>16.313004830000001</v>
      </c>
      <c r="CU131" s="394">
        <f>SUMIFS('База практик'!$AK$6:$AK$424,'База практик'!$G$6:$G$424,Расчеты!CU$1,'База практик'!$F$6:$F$424,"суб")</f>
        <v>0.57099999999999995</v>
      </c>
      <c r="CV131" s="394">
        <f>SUMIFS('База практик'!$AK$6:$AK$424,'База практик'!$G$6:$G$424,Расчеты!CV$1,'База практик'!$F$6:$F$424,"суб")</f>
        <v>185.10499999999999</v>
      </c>
      <c r="CW131" s="394">
        <f>SUMIFS('База практик'!$AK$6:$AK$424,'База практик'!$G$6:$G$424,Расчеты!CW$1,'База практик'!$F$6:$F$424,"суб")</f>
        <v>20.3</v>
      </c>
      <c r="CX131" s="394">
        <f>SUMIFS('База практик'!$AK$6:$AK$424,'База практик'!$G$6:$G$424,Расчеты!CX$1,'База практик'!$F$6:$F$424,"суб")</f>
        <v>0</v>
      </c>
      <c r="CY131" s="394">
        <f>SUMIFS('База практик'!$AK$6:$AK$424,'База практик'!$G$6:$G$424,Расчеты!CY$1,'База практик'!$F$6:$F$424,"суб")</f>
        <v>95</v>
      </c>
    </row>
    <row r="132" spans="1:103" ht="45" x14ac:dyDescent="0.15">
      <c r="A132" s="21"/>
      <c r="B132" s="21"/>
      <c r="C132" s="1199"/>
      <c r="D132" s="1199"/>
      <c r="E132" s="1199" t="s">
        <v>8441</v>
      </c>
      <c r="F132" s="1199">
        <v>29</v>
      </c>
      <c r="G132" s="1199" t="s">
        <v>8669</v>
      </c>
      <c r="H132" s="1199" t="s">
        <v>8666</v>
      </c>
      <c r="I132" s="1199" t="s">
        <v>215</v>
      </c>
      <c r="J132" s="1199" t="s">
        <v>8531</v>
      </c>
      <c r="K132" s="1199"/>
      <c r="L132" s="1199"/>
      <c r="M132" s="1199"/>
      <c r="N132" s="1199" t="s">
        <v>3943</v>
      </c>
      <c r="O132" s="1219">
        <v>0.1338849106144217</v>
      </c>
      <c r="P132" s="1220">
        <v>0.13839733452522587</v>
      </c>
      <c r="Q132" s="394"/>
      <c r="R132" s="394"/>
      <c r="S132" s="394"/>
      <c r="T132" s="394"/>
      <c r="U132" s="394"/>
      <c r="V132" s="394"/>
      <c r="W132" s="394"/>
      <c r="X132" s="394"/>
      <c r="Y132" s="394"/>
      <c r="Z132" s="394"/>
      <c r="AA132" s="394"/>
      <c r="AB132" s="394"/>
      <c r="AC132" s="394"/>
      <c r="AD132" s="394"/>
      <c r="AE132" s="394"/>
      <c r="AF132" s="394"/>
      <c r="AG132" s="394"/>
      <c r="AH132" s="394"/>
      <c r="AI132" s="394"/>
      <c r="AJ132" s="394"/>
      <c r="AK132" s="394"/>
      <c r="AL132" s="394"/>
      <c r="AM132" s="394"/>
      <c r="AN132" s="394"/>
      <c r="AO132" s="394"/>
      <c r="AP132" s="394"/>
      <c r="AQ132" s="394"/>
      <c r="AR132" s="394"/>
      <c r="AS132" s="394"/>
      <c r="AT132" s="394"/>
      <c r="AU132" s="394"/>
      <c r="AV132" s="394"/>
      <c r="AW132" s="394"/>
      <c r="AX132" s="394"/>
      <c r="AY132" s="394"/>
      <c r="AZ132" s="394"/>
      <c r="BA132" s="394"/>
      <c r="BB132" s="394"/>
      <c r="BC132" s="394"/>
      <c r="BD132" s="394"/>
      <c r="BE132" s="394"/>
      <c r="BF132" s="394"/>
      <c r="BG132" s="394"/>
      <c r="BH132" s="394"/>
      <c r="BI132" s="394"/>
      <c r="BJ132" s="394"/>
      <c r="BK132" s="394"/>
      <c r="BL132" s="394"/>
      <c r="BM132" s="394"/>
      <c r="BN132" s="394"/>
      <c r="BO132" s="394"/>
      <c r="BP132" s="394"/>
      <c r="BQ132" s="394"/>
      <c r="BR132" s="394"/>
      <c r="BS132" s="394"/>
      <c r="BT132" s="394"/>
      <c r="BU132" s="394"/>
      <c r="BV132" s="394"/>
      <c r="BW132" s="394"/>
      <c r="BX132" s="394"/>
      <c r="BY132" s="394"/>
      <c r="BZ132" s="394"/>
      <c r="CA132" s="394"/>
      <c r="CB132" s="394"/>
      <c r="CC132" s="394"/>
      <c r="CD132" s="394"/>
      <c r="CE132" s="394"/>
      <c r="CF132" s="394"/>
      <c r="CG132" s="394"/>
      <c r="CH132" s="394"/>
      <c r="CI132" s="394"/>
      <c r="CJ132" s="394"/>
      <c r="CK132" s="394"/>
      <c r="CL132" s="394"/>
      <c r="CM132" s="394"/>
      <c r="CN132" s="394"/>
      <c r="CO132" s="394"/>
      <c r="CP132" s="394"/>
      <c r="CQ132" s="394"/>
      <c r="CR132" s="394"/>
      <c r="CS132" s="394"/>
      <c r="CT132" s="394"/>
      <c r="CU132" s="394"/>
      <c r="CV132" s="394"/>
      <c r="CW132" s="394"/>
      <c r="CX132" s="394"/>
      <c r="CY132" s="394"/>
    </row>
    <row r="133" spans="1:103" ht="75" x14ac:dyDescent="0.15">
      <c r="A133" s="21"/>
      <c r="B133" s="21"/>
      <c r="C133" s="1199" t="s">
        <v>8450</v>
      </c>
      <c r="D133" s="1199" t="s">
        <v>8535</v>
      </c>
      <c r="E133" s="1199" t="s">
        <v>8441</v>
      </c>
      <c r="F133" s="1199">
        <v>30</v>
      </c>
      <c r="G133" s="1199" t="s">
        <v>8670</v>
      </c>
      <c r="H133" s="1200" t="s">
        <v>8671</v>
      </c>
      <c r="I133" s="1199" t="s">
        <v>8525</v>
      </c>
      <c r="J133" s="1199" t="s">
        <v>8448</v>
      </c>
      <c r="K133" s="1199"/>
      <c r="L133" s="1199"/>
      <c r="M133" s="1199" t="s">
        <v>457</v>
      </c>
      <c r="N133" s="1199" t="s">
        <v>3943</v>
      </c>
      <c r="O133" s="1199">
        <v>1019.8676691000003</v>
      </c>
      <c r="P133" s="1200">
        <v>1154.97429216</v>
      </c>
      <c r="Q133" s="394"/>
      <c r="R133" s="394">
        <f t="shared" si="68"/>
        <v>1600.9707893699999</v>
      </c>
      <c r="S133" s="394">
        <f>SUMIFS('База практик'!$AN$6:$AN$424,'База практик'!$G$6:$G$424,Расчеты!S$1,'База практик'!$F$6:$F$424,"суб")</f>
        <v>1.4850000000000001</v>
      </c>
      <c r="T133" s="394">
        <f>SUMIFS('База практик'!$AN$6:$AN$424,'База практик'!$G$6:$G$424,Расчеты!T$1,'База практик'!$F$6:$F$424,"суб")</f>
        <v>4.24</v>
      </c>
      <c r="U133" s="394">
        <f>SUMIFS('База практик'!$AN$6:$AN$424,'База практик'!$G$6:$G$424,Расчеты!U$1,'База практик'!$F$6:$F$424,"суб")</f>
        <v>27.355429730000001</v>
      </c>
      <c r="V133" s="394">
        <f>SUMIFS('База практик'!$AN$6:$AN$424,'База практик'!$G$6:$G$424,Расчеты!V$1,'База практик'!$F$6:$F$424,"суб")</f>
        <v>4.9160000000000004</v>
      </c>
      <c r="W133" s="394">
        <f>SUMIFS('База практик'!$AN$6:$AN$424,'База практик'!$G$6:$G$424,Расчеты!W$1,'База практик'!$F$6:$F$424,"суб")</f>
        <v>14.3</v>
      </c>
      <c r="X133" s="394">
        <f>SUMIFS('База практик'!$AN$6:$AN$424,'База практик'!$G$6:$G$424,Расчеты!X$1,'База практик'!$F$6:$F$424,"суб")</f>
        <v>0</v>
      </c>
      <c r="Y133" s="394">
        <f>SUMIFS('База практик'!$AN$6:$AN$424,'База практик'!$G$6:$G$424,Расчеты!Y$1,'База практик'!$F$6:$F$424,"суб")</f>
        <v>56.473399999999998</v>
      </c>
      <c r="Z133" s="394">
        <f>SUMIFS('База практик'!$AN$6:$AN$424,'База практик'!$G$6:$G$424,Расчеты!Z$1,'База практик'!$F$6:$F$424,"суб")</f>
        <v>0.317</v>
      </c>
      <c r="AA133" s="394">
        <f>SUMIFS('База практик'!$AN$6:$AN$424,'База практик'!$G$6:$G$424,Расчеты!AA$1,'База практик'!$F$6:$F$424,"суб")</f>
        <v>7.8</v>
      </c>
      <c r="AB133" s="394">
        <f>SUMIFS('База практик'!$AN$6:$AN$424,'База практик'!$G$6:$G$424,Расчеты!AB$1,'База практик'!$F$6:$F$424,"суб")</f>
        <v>0</v>
      </c>
      <c r="AC133" s="394">
        <f>SUMIFS('База практик'!$AN$6:$AN$424,'База практик'!$G$6:$G$424,Расчеты!AC$1,'База практик'!$F$6:$F$424,"суб")</f>
        <v>72.693999999999988</v>
      </c>
      <c r="AD133" s="394">
        <f>SUMIFS('База практик'!$AN$6:$AN$424,'База практик'!$G$6:$G$424,Расчеты!AD$1,'База практик'!$F$6:$F$424,"суб")</f>
        <v>3.5</v>
      </c>
      <c r="AE133" s="394">
        <f>SUMIFS('База практик'!$AN$6:$AN$424,'База практик'!$G$6:$G$424,Расчеты!AE$1,'База практик'!$F$6:$F$424,"суб")</f>
        <v>29.443000000000001</v>
      </c>
      <c r="AF133" s="394">
        <f>SUMIFS('База практик'!$AN$6:$AN$424,'База практик'!$G$6:$G$424,Расчеты!AF$1,'База практик'!$F$6:$F$424,"суб")</f>
        <v>44.335300000000004</v>
      </c>
      <c r="AG133" s="394">
        <f>SUMIFS('База практик'!$AN$6:$AN$424,'База практик'!$G$6:$G$424,Расчеты!AG$1,'База практик'!$F$6:$F$424,"суб")</f>
        <v>0</v>
      </c>
      <c r="AH133" s="394">
        <f>SUMIFS('База практик'!$AN$6:$AN$424,'База практик'!$G$6:$G$424,Расчеты!AH$1,'База практик'!$F$6:$F$424,"суб")</f>
        <v>0</v>
      </c>
      <c r="AI133" s="394">
        <f>SUMIFS('База практик'!$AN$6:$AN$424,'База практик'!$G$6:$G$424,Расчеты!AI$1,'База практик'!$F$6:$F$424,"суб")</f>
        <v>0.81769000000000003</v>
      </c>
      <c r="AJ133" s="394">
        <f>SUMIFS('База практик'!$AN$6:$AN$424,'База практик'!$G$6:$G$424,Расчеты!AJ$1,'База практик'!$F$6:$F$424,"суб")</f>
        <v>3.4779652399999996</v>
      </c>
      <c r="AK133" s="394">
        <f>SUMIFS('База практик'!$AN$6:$AN$424,'База практик'!$G$6:$G$424,Расчеты!AK$1,'База практик'!$F$6:$F$424,"суб")</f>
        <v>0</v>
      </c>
      <c r="AL133" s="394">
        <f>SUMIFS('База практик'!$AN$6:$AN$424,'База практик'!$G$6:$G$424,Расчеты!AL$1,'База практик'!$F$6:$F$424,"суб")</f>
        <v>0</v>
      </c>
      <c r="AM133" s="394">
        <f>SUMIFS('База практик'!$AN$6:$AN$424,'База практик'!$G$6:$G$424,Расчеты!AM$1,'База практик'!$F$6:$F$424,"суб")</f>
        <v>0</v>
      </c>
      <c r="AN133" s="394">
        <f>SUMIFS('База практик'!$AN$6:$AN$424,'База практик'!$G$6:$G$424,Расчеты!AN$1,'База практик'!$F$6:$F$424,"суб")</f>
        <v>16</v>
      </c>
      <c r="AO133" s="394">
        <f>SUMIFS('База практик'!$AN$6:$AN$424,'База практик'!$G$6:$G$424,Расчеты!AO$1,'База практик'!$F$6:$F$424,"суб")</f>
        <v>1.0720000000000001</v>
      </c>
      <c r="AP133" s="394">
        <f>SUMIFS('База практик'!$AN$6:$AN$424,'База практик'!$G$6:$G$424,Расчеты!AP$1,'База практик'!$F$6:$F$424,"суб")</f>
        <v>9.5</v>
      </c>
      <c r="AQ133" s="394">
        <f>SUMIFS('База практик'!$AN$6:$AN$424,'База практик'!$G$6:$G$424,Расчеты!AQ$1,'База практик'!$F$6:$F$424,"суб")</f>
        <v>0</v>
      </c>
      <c r="AR133" s="394">
        <f>SUMIFS('База практик'!$AN$6:$AN$424,'База практик'!$G$6:$G$424,Расчеты!AR$1,'База практик'!$F$6:$F$424,"суб")</f>
        <v>0</v>
      </c>
      <c r="AS133" s="394">
        <f>SUMIFS('База практик'!$AN$6:$AN$424,'База практик'!$G$6:$G$424,Расчеты!AS$1,'База практик'!$F$6:$F$424,"суб")</f>
        <v>15.678000000000001</v>
      </c>
      <c r="AT133" s="394">
        <f>SUMIFS('База практик'!$AN$6:$AN$424,'База практик'!$G$6:$G$424,Расчеты!AT$1,'База практик'!$F$6:$F$424,"суб")</f>
        <v>6.6</v>
      </c>
      <c r="AU133" s="394">
        <f>SUMIFS('База практик'!$AN$6:$AN$424,'База практик'!$G$6:$G$424,Расчеты!AU$1,'База практик'!$F$6:$F$424,"суб")</f>
        <v>29.38</v>
      </c>
      <c r="AV133" s="394">
        <f>SUMIFS('База практик'!$AN$6:$AN$424,'База практик'!$G$6:$G$424,Расчеты!AV$1,'База практик'!$F$6:$F$424,"суб")</f>
        <v>3.3</v>
      </c>
      <c r="AW133" s="394">
        <f>SUMIFS('База практик'!$AN$6:$AN$424,'База практик'!$G$6:$G$424,Расчеты!AW$1,'База практик'!$F$6:$F$424,"суб")</f>
        <v>28.666</v>
      </c>
      <c r="AX133" s="394">
        <f>SUMIFS('База практик'!$AN$6:$AN$424,'База практик'!$G$6:$G$424,Расчеты!AX$1,'База практик'!$F$6:$F$424,"суб")</f>
        <v>0</v>
      </c>
      <c r="AY133" s="394">
        <f>SUMIFS('База практик'!$AN$6:$AN$424,'База практик'!$G$6:$G$424,Расчеты!AY$1,'База практик'!$F$6:$F$424,"суб")</f>
        <v>10</v>
      </c>
      <c r="AZ133" s="394">
        <f>SUMIFS('База практик'!$AN$6:$AN$424,'База практик'!$G$6:$G$424,Расчеты!AZ$1,'База практик'!$F$6:$F$424,"суб")</f>
        <v>0</v>
      </c>
      <c r="BA133" s="394">
        <f>SUMIFS('База практик'!$AN$6:$AN$424,'База практик'!$G$6:$G$424,Расчеты!BA$1,'База практик'!$F$6:$F$424,"суб")</f>
        <v>16.861999999999998</v>
      </c>
      <c r="BB133" s="394">
        <f>SUMIFS('База практик'!$AN$6:$AN$424,'База практик'!$G$6:$G$424,Расчеты!BB$1,'База практик'!$F$6:$F$424,"суб")</f>
        <v>2.06</v>
      </c>
      <c r="BC133" s="394">
        <f>SUMIFS('База практик'!$AN$6:$AN$424,'База практик'!$G$6:$G$424,Расчеты!BC$1,'База практик'!$F$6:$F$424,"суб")</f>
        <v>6.9999999999999993E-2</v>
      </c>
      <c r="BD133" s="394">
        <f>SUMIFS('База практик'!$AN$6:$AN$424,'База практик'!$G$6:$G$424,Расчеты!BD$1,'База практик'!$F$6:$F$424,"суб")</f>
        <v>3.9619662199999999</v>
      </c>
      <c r="BE133" s="394">
        <f>SUMIFS('База практик'!$AN$6:$AN$424,'База практик'!$G$6:$G$424,Расчеты!BE$1,'База практик'!$F$6:$F$424,"суб")</f>
        <v>0</v>
      </c>
      <c r="BF133" s="394">
        <f>SUMIFS('База практик'!$AN$6:$AN$424,'База практик'!$G$6:$G$424,Расчеты!BF$1,'База практик'!$F$6:$F$424,"суб")</f>
        <v>6.4790094800000002</v>
      </c>
      <c r="BG133" s="394">
        <f>SUMIFS('База практик'!$AN$6:$AN$424,'База практик'!$G$6:$G$424,Расчеты!BG$1,'База практик'!$F$6:$F$424,"суб")</f>
        <v>2E-3</v>
      </c>
      <c r="BH133" s="394">
        <f>SUMIFS('База практик'!$AN$6:$AN$424,'База практик'!$G$6:$G$424,Расчеты!BH$1,'База практик'!$F$6:$F$424,"суб")</f>
        <v>0</v>
      </c>
      <c r="BI133" s="394">
        <f>SUMIFS('База практик'!$AN$6:$AN$424,'База практик'!$G$6:$G$424,Расчеты!BI$1,'База практик'!$F$6:$F$424,"суб")</f>
        <v>20.202159999999999</v>
      </c>
      <c r="BJ133" s="394">
        <f>SUMIFS('База практик'!$AN$6:$AN$424,'База практик'!$G$6:$G$424,Расчеты!BJ$1,'База практик'!$F$6:$F$424,"суб")</f>
        <v>0</v>
      </c>
      <c r="BK133" s="394">
        <f>SUMIFS('База практик'!$AN$6:$AN$424,'База практик'!$G$6:$G$424,Расчеты!BK$1,'База практик'!$F$6:$F$424,"суб")</f>
        <v>0.34899999999999998</v>
      </c>
      <c r="BL133" s="394">
        <f>SUMIFS('База практик'!$AN$6:$AN$424,'База практик'!$G$6:$G$424,Расчеты!BL$1,'База практик'!$F$6:$F$424,"суб")</f>
        <v>18.806000000000001</v>
      </c>
      <c r="BM133" s="394">
        <f>SUMIFS('База практик'!$AN$6:$AN$424,'База практик'!$G$6:$G$424,Расчеты!BM$1,'База практик'!$F$6:$F$424,"суб")</f>
        <v>6.7993440000000005</v>
      </c>
      <c r="BN133" s="394">
        <f>SUMIFS('База практик'!$AN$6:$AN$424,'База практик'!$G$6:$G$424,Расчеты!BN$1,'База практик'!$F$6:$F$424,"суб")</f>
        <v>14.6</v>
      </c>
      <c r="BO133" s="394">
        <f>SUMIFS('База практик'!$AN$6:$AN$424,'База практик'!$G$6:$G$424,Расчеты!BO$1,'База практик'!$F$6:$F$424,"суб")</f>
        <v>0.64168842999999998</v>
      </c>
      <c r="BP133" s="394">
        <f>SUMIFS('База практик'!$AN$6:$AN$424,'База практик'!$G$6:$G$424,Расчеты!BP$1,'База практик'!$F$6:$F$424,"суб")</f>
        <v>16.672999999999998</v>
      </c>
      <c r="BQ133" s="394">
        <f>SUMIFS('База практик'!$AN$6:$AN$424,'База практик'!$G$6:$G$424,Расчеты!BQ$1,'База практик'!$F$6:$F$424,"суб")</f>
        <v>3.0359999999999996</v>
      </c>
      <c r="BR133" s="394">
        <f>SUMIFS('База практик'!$AN$6:$AN$424,'База практик'!$G$6:$G$424,Расчеты!BR$1,'База практик'!$F$6:$F$424,"суб")</f>
        <v>0</v>
      </c>
      <c r="BS133" s="394">
        <f>SUMIFS('База практик'!$AN$6:$AN$424,'База практик'!$G$6:$G$424,Расчеты!BS$1,'База практик'!$F$6:$F$424,"суб")</f>
        <v>25.892553969999998</v>
      </c>
      <c r="BT133" s="394">
        <f>SUMIFS('База практик'!$AN$6:$AN$424,'База практик'!$G$6:$G$424,Расчеты!BT$1,'База практик'!$F$6:$F$424,"суб")</f>
        <v>0</v>
      </c>
      <c r="BU133" s="394">
        <f>SUMIFS('База практик'!$AN$6:$AN$424,'База практик'!$G$6:$G$424,Расчеты!BU$1,'База практик'!$F$6:$F$424,"суб")</f>
        <v>0</v>
      </c>
      <c r="BV133" s="394">
        <f>SUMIFS('База практик'!$AN$6:$AN$424,'База практик'!$G$6:$G$424,Расчеты!BV$1,'База практик'!$F$6:$F$424,"суб")</f>
        <v>21.8</v>
      </c>
      <c r="BW133" s="394">
        <f>SUMIFS('База практик'!$AN$6:$AN$424,'База практик'!$G$6:$G$424,Расчеты!BW$1,'База практик'!$F$6:$F$424,"суб")</f>
        <v>21.875134840000001</v>
      </c>
      <c r="BX133" s="394">
        <f>SUMIFS('База практик'!$AN$6:$AN$424,'База практик'!$G$6:$G$424,Расчеты!BX$1,'База практик'!$F$6:$F$424,"суб")</f>
        <v>26.626999999999999</v>
      </c>
      <c r="BY133" s="394">
        <f>SUMIFS('База практик'!$AN$6:$AN$424,'База практик'!$G$6:$G$424,Расчеты!BY$1,'База практик'!$F$6:$F$424,"суб")</f>
        <v>0</v>
      </c>
      <c r="BZ133" s="394">
        <f>SUMIFS('База практик'!$AN$6:$AN$424,'База практик'!$G$6:$G$424,Расчеты!BZ$1,'База практик'!$F$6:$F$424,"суб")</f>
        <v>9.3379999999999992</v>
      </c>
      <c r="CA133" s="394">
        <f>SUMIFS('База практик'!$AN$6:$AN$424,'База практик'!$G$6:$G$424,Расчеты!CA$1,'База практик'!$F$6:$F$424,"суб")</f>
        <v>34.44</v>
      </c>
      <c r="CB133" s="394">
        <f>SUMIFS('База практик'!$AN$6:$AN$424,'База практик'!$G$6:$G$424,Расчеты!CB$1,'База практик'!$F$6:$F$424,"суб")</f>
        <v>1.1000000000000001</v>
      </c>
      <c r="CC133" s="394">
        <f>SUMIFS('База практик'!$AN$6:$AN$424,'База практик'!$G$6:$G$424,Расчеты!CC$1,'База практик'!$F$6:$F$424,"суб")</f>
        <v>260.07115859999993</v>
      </c>
      <c r="CD133" s="394">
        <f>SUMIFS('База практик'!$AN$6:$AN$424,'База практик'!$G$6:$G$424,Расчеты!CD$1,'База практик'!$F$6:$F$424,"суб")</f>
        <v>0</v>
      </c>
      <c r="CE133" s="394">
        <f>SUMIFS('База практик'!$AN$6:$AN$424,'База практик'!$G$6:$G$424,Расчеты!CE$1,'База практик'!$F$6:$F$424,"суб")</f>
        <v>0</v>
      </c>
      <c r="CF133" s="394">
        <f>SUMIFS('База практик'!$AN$6:$AN$424,'База практик'!$G$6:$G$424,Расчеты!CF$1,'База практик'!$F$6:$F$424,"суб")</f>
        <v>0</v>
      </c>
      <c r="CG133" s="394">
        <f>SUMIFS('База практик'!$AN$6:$AN$424,'База практик'!$G$6:$G$424,Расчеты!CG$1,'База практик'!$F$6:$F$424,"суб")</f>
        <v>26.948</v>
      </c>
      <c r="CH133" s="394">
        <f>SUMIFS('База практик'!$AN$6:$AN$424,'База практик'!$G$6:$G$424,Расчеты!CH$1,'База практик'!$F$6:$F$424,"суб")</f>
        <v>0.4</v>
      </c>
      <c r="CI133" s="394">
        <f>SUMIFS('База практик'!$AN$6:$AN$424,'База практик'!$G$6:$G$424,Расчеты!CI$1,'База практик'!$F$6:$F$424,"суб")</f>
        <v>299.83600000000001</v>
      </c>
      <c r="CJ133" s="394">
        <f>SUMIFS('База практик'!$AN$6:$AN$424,'База практик'!$G$6:$G$424,Расчеты!CJ$1,'База практик'!$F$6:$F$424,"суб")</f>
        <v>26.2</v>
      </c>
      <c r="CK133" s="394">
        <f>SUMIFS('База практик'!$AN$6:$AN$424,'База практик'!$G$6:$G$424,Расчеты!CK$1,'База практик'!$F$6:$F$424,"суб")</f>
        <v>3.6673223400000001</v>
      </c>
      <c r="CL133" s="394">
        <f>SUMIFS('База практик'!$AN$6:$AN$424,'База практик'!$G$6:$G$424,Расчеты!CL$1,'База практик'!$F$6:$F$424,"суб")</f>
        <v>56</v>
      </c>
      <c r="CM133" s="394">
        <f>SUMIFS('База практик'!$AN$6:$AN$424,'База практик'!$G$6:$G$424,Расчеты!CM$1,'База практик'!$F$6:$F$424,"суб")</f>
        <v>3.3</v>
      </c>
      <c r="CN133" s="394">
        <f>SUMIFS('База практик'!$AN$6:$AN$424,'База практик'!$G$6:$G$424,Расчеты!CN$1,'База практик'!$F$6:$F$424,"суб")</f>
        <v>0</v>
      </c>
      <c r="CO133" s="394">
        <f>SUMIFS('База практик'!$AN$6:$AN$424,'База практик'!$G$6:$G$424,Расчеты!CO$1,'База практик'!$F$6:$F$424,"суб")</f>
        <v>26.117999999999999</v>
      </c>
      <c r="CP133" s="394">
        <f>SUMIFS('База практик'!$AN$6:$AN$424,'База практик'!$G$6:$G$424,Расчеты!CP$1,'База практик'!$F$6:$F$424,"суб")</f>
        <v>62.716999999999999</v>
      </c>
      <c r="CQ133" s="394">
        <f>SUMIFS('База практик'!$AN$6:$AN$424,'База практик'!$G$6:$G$424,Расчеты!CQ$1,'База практик'!$F$6:$F$424,"суб")</f>
        <v>78.671000000000006</v>
      </c>
      <c r="CR133" s="394">
        <f>SUMIFS('База практик'!$AN$6:$AN$424,'База практик'!$G$6:$G$424,Расчеты!CR$1,'База практик'!$F$6:$F$424,"суб")</f>
        <v>0</v>
      </c>
      <c r="CS133" s="394">
        <f>SUMIFS('База практик'!$AN$6:$AN$424,'База практик'!$G$6:$G$424,Расчеты!CS$1,'База практик'!$F$6:$F$424,"суб")</f>
        <v>25.322246190000001</v>
      </c>
      <c r="CT133" s="394">
        <f>SUMIFS('База практик'!$AN$6:$AN$424,'База практик'!$G$6:$G$424,Расчеты!CT$1,'База практик'!$F$6:$F$424,"суб")</f>
        <v>1.9744203300000001</v>
      </c>
      <c r="CU133" s="394">
        <f>SUMIFS('База практик'!$AN$6:$AN$424,'База практик'!$G$6:$G$424,Расчеты!CU$1,'База практик'!$F$6:$F$424,"суб")</f>
        <v>0.92300000000000004</v>
      </c>
      <c r="CV133" s="394">
        <f>SUMIFS('База практик'!$AN$6:$AN$424,'База практик'!$G$6:$G$424,Расчеты!CV$1,'База практик'!$F$6:$F$424,"суб")</f>
        <v>83.216999999999999</v>
      </c>
      <c r="CW133" s="394">
        <f>SUMIFS('База практик'!$AN$6:$AN$424,'База практик'!$G$6:$G$424,Расчеты!CW$1,'База практик'!$F$6:$F$424,"суб")</f>
        <v>0.04</v>
      </c>
      <c r="CX133" s="394">
        <f>SUMIFS('База практик'!$AN$6:$AN$424,'База практик'!$G$6:$G$424,Расчеты!CX$1,'База практик'!$F$6:$F$424,"суб")</f>
        <v>0</v>
      </c>
      <c r="CY133" s="394">
        <f>SUMIFS('База практик'!$AN$6:$AN$424,'База практик'!$G$6:$G$424,Расчеты!CY$1,'База практик'!$F$6:$F$424,"суб")</f>
        <v>2.6</v>
      </c>
    </row>
    <row r="134" spans="1:103" ht="45" x14ac:dyDescent="0.15">
      <c r="A134" s="21"/>
      <c r="B134" s="21"/>
      <c r="C134" s="1199"/>
      <c r="D134" s="1199"/>
      <c r="E134" s="1199" t="s">
        <v>8441</v>
      </c>
      <c r="F134" s="1199">
        <v>31</v>
      </c>
      <c r="G134" s="1199" t="s">
        <v>8672</v>
      </c>
      <c r="H134" s="1199" t="s">
        <v>8666</v>
      </c>
      <c r="I134" s="1199" t="s">
        <v>215</v>
      </c>
      <c r="J134" s="1199" t="s">
        <v>8531</v>
      </c>
      <c r="K134" s="1199"/>
      <c r="L134" s="1199"/>
      <c r="M134" s="1199"/>
      <c r="N134" s="1199" t="s">
        <v>3943</v>
      </c>
      <c r="O134" s="1199">
        <v>5.49249973208824E-2</v>
      </c>
      <c r="P134" s="1220">
        <v>4.9933915871185015E-2</v>
      </c>
      <c r="Q134" s="394"/>
      <c r="R134" s="394"/>
      <c r="S134" s="394"/>
      <c r="T134" s="394"/>
      <c r="U134" s="394"/>
      <c r="V134" s="394"/>
      <c r="W134" s="394"/>
      <c r="X134" s="394"/>
      <c r="Y134" s="394"/>
      <c r="Z134" s="394"/>
      <c r="AA134" s="394"/>
      <c r="AB134" s="394"/>
      <c r="AC134" s="394"/>
      <c r="AD134" s="394"/>
      <c r="AE134" s="394"/>
      <c r="AF134" s="394"/>
      <c r="AG134" s="394"/>
      <c r="AH134" s="394"/>
      <c r="AI134" s="394"/>
      <c r="AJ134" s="394"/>
      <c r="AK134" s="394"/>
      <c r="AL134" s="394"/>
      <c r="AM134" s="394"/>
      <c r="AN134" s="394"/>
      <c r="AO134" s="394"/>
      <c r="AP134" s="394"/>
      <c r="AQ134" s="394"/>
      <c r="AR134" s="394"/>
      <c r="AS134" s="394"/>
      <c r="AT134" s="394"/>
      <c r="AU134" s="394"/>
      <c r="AV134" s="394"/>
      <c r="AW134" s="394"/>
      <c r="AX134" s="394"/>
      <c r="AY134" s="394"/>
      <c r="AZ134" s="394"/>
      <c r="BA134" s="394"/>
      <c r="BB134" s="394"/>
      <c r="BC134" s="394"/>
      <c r="BD134" s="394"/>
      <c r="BE134" s="394"/>
      <c r="BF134" s="394"/>
      <c r="BG134" s="394"/>
      <c r="BH134" s="394"/>
      <c r="BI134" s="394"/>
      <c r="BJ134" s="394"/>
      <c r="BK134" s="394"/>
      <c r="BL134" s="394"/>
      <c r="BM134" s="394"/>
      <c r="BN134" s="394"/>
      <c r="BO134" s="394"/>
      <c r="BP134" s="394"/>
      <c r="BQ134" s="394"/>
      <c r="BR134" s="394"/>
      <c r="BS134" s="394"/>
      <c r="BT134" s="394"/>
      <c r="BU134" s="394"/>
      <c r="BV134" s="394"/>
      <c r="BW134" s="394"/>
      <c r="BX134" s="394"/>
      <c r="BY134" s="394"/>
      <c r="BZ134" s="394"/>
      <c r="CA134" s="394"/>
      <c r="CB134" s="394"/>
      <c r="CC134" s="394"/>
      <c r="CD134" s="394"/>
      <c r="CE134" s="394"/>
      <c r="CF134" s="394"/>
      <c r="CG134" s="394"/>
      <c r="CH134" s="394"/>
      <c r="CI134" s="394"/>
      <c r="CJ134" s="394"/>
      <c r="CK134" s="394"/>
      <c r="CL134" s="394"/>
      <c r="CM134" s="394"/>
      <c r="CN134" s="394"/>
      <c r="CO134" s="394"/>
      <c r="CP134" s="394"/>
      <c r="CQ134" s="394"/>
      <c r="CR134" s="394"/>
      <c r="CS134" s="394"/>
      <c r="CT134" s="394"/>
      <c r="CU134" s="394"/>
      <c r="CV134" s="394"/>
      <c r="CW134" s="394"/>
      <c r="CX134" s="394"/>
      <c r="CY134" s="394"/>
    </row>
    <row r="135" spans="1:103" ht="120" x14ac:dyDescent="0.15">
      <c r="A135" s="21"/>
      <c r="B135" s="21"/>
      <c r="C135" s="1199" t="s">
        <v>8450</v>
      </c>
      <c r="D135" s="1199" t="s">
        <v>8538</v>
      </c>
      <c r="E135" s="1199" t="s">
        <v>8441</v>
      </c>
      <c r="F135" s="1199">
        <v>32</v>
      </c>
      <c r="G135" s="1199" t="s">
        <v>8673</v>
      </c>
      <c r="H135" s="1200" t="s">
        <v>8674</v>
      </c>
      <c r="I135" s="1199" t="s">
        <v>8525</v>
      </c>
      <c r="J135" s="1199" t="s">
        <v>8448</v>
      </c>
      <c r="K135" s="1199"/>
      <c r="L135" s="1199"/>
      <c r="M135" s="1199" t="s">
        <v>457</v>
      </c>
      <c r="N135" s="1199" t="s">
        <v>3943</v>
      </c>
      <c r="O135" s="1199">
        <v>577.59344827000018</v>
      </c>
      <c r="P135" s="1200">
        <v>743.74485430000004</v>
      </c>
      <c r="Q135" s="394"/>
      <c r="R135" s="394">
        <f t="shared" si="68"/>
        <v>688.95674042000007</v>
      </c>
      <c r="S135" s="394">
        <f>SUMIFS('База практик'!$AQ$6:$AQ$424,'База практик'!$G$6:$G$424,Расчеты!S$1,'База практик'!$F$6:$F$424,"суб")</f>
        <v>9.9309999999999992</v>
      </c>
      <c r="T135" s="394">
        <f>SUMIFS('База практик'!$AQ$6:$AQ$424,'База практик'!$G$6:$G$424,Расчеты!T$1,'База практик'!$F$6:$F$424,"суб")</f>
        <v>1.218</v>
      </c>
      <c r="U135" s="394">
        <f>SUMIFS('База практик'!$AQ$6:$AQ$424,'База практик'!$G$6:$G$424,Расчеты!U$1,'База практик'!$F$6:$F$424,"суб")</f>
        <v>20.591689779999999</v>
      </c>
      <c r="V135" s="394">
        <f>SUMIFS('База практик'!$AQ$6:$AQ$424,'База практик'!$G$6:$G$424,Расчеты!V$1,'База практик'!$F$6:$F$424,"суб")</f>
        <v>6.1479999999999997</v>
      </c>
      <c r="W135" s="394">
        <f>SUMIFS('База практик'!$AQ$6:$AQ$424,'База практик'!$G$6:$G$424,Расчеты!W$1,'База практик'!$F$6:$F$424,"суб")</f>
        <v>0</v>
      </c>
      <c r="X135" s="394">
        <f>SUMIFS('База практик'!$AQ$6:$AQ$424,'База практик'!$G$6:$G$424,Расчеты!X$1,'База практик'!$F$6:$F$424,"суб")</f>
        <v>0</v>
      </c>
      <c r="Y135" s="394">
        <f>SUMIFS('База практик'!$AQ$6:$AQ$424,'База практик'!$G$6:$G$424,Расчеты!Y$1,'База практик'!$F$6:$F$424,"суб")</f>
        <v>52.116799999999998</v>
      </c>
      <c r="Z135" s="394">
        <f>SUMIFS('База практик'!$AQ$6:$AQ$424,'База практик'!$G$6:$G$424,Расчеты!Z$1,'База практик'!$F$6:$F$424,"суб")</f>
        <v>0</v>
      </c>
      <c r="AA135" s="394">
        <f>SUMIFS('База практик'!$AQ$6:$AQ$424,'База практик'!$G$6:$G$424,Расчеты!AA$1,'База практик'!$F$6:$F$424,"суб")</f>
        <v>0</v>
      </c>
      <c r="AB135" s="394">
        <f>SUMIFS('База практик'!$AQ$6:$AQ$424,'База практик'!$G$6:$G$424,Расчеты!AB$1,'База практик'!$F$6:$F$424,"суб")</f>
        <v>0</v>
      </c>
      <c r="AC135" s="394">
        <f>SUMIFS('База практик'!$AQ$6:$AQ$424,'База практик'!$G$6:$G$424,Расчеты!AC$1,'База практик'!$F$6:$F$424,"суб")</f>
        <v>41.365000000000002</v>
      </c>
      <c r="AD135" s="394">
        <f>SUMIFS('База практик'!$AQ$6:$AQ$424,'База практик'!$G$6:$G$424,Расчеты!AD$1,'База практик'!$F$6:$F$424,"суб")</f>
        <v>9.9</v>
      </c>
      <c r="AE135" s="394">
        <f>SUMIFS('База практик'!$AQ$6:$AQ$424,'База практик'!$G$6:$G$424,Расчеты!AE$1,'База практик'!$F$6:$F$424,"суб")</f>
        <v>14.712999999999999</v>
      </c>
      <c r="AF135" s="394">
        <f>SUMIFS('База практик'!$AQ$6:$AQ$424,'База практик'!$G$6:$G$424,Расчеты!AF$1,'База практик'!$F$6:$F$424,"суб")</f>
        <v>43.82</v>
      </c>
      <c r="AG135" s="394">
        <f>SUMIFS('База практик'!$AQ$6:$AQ$424,'База практик'!$G$6:$G$424,Расчеты!AG$1,'База практик'!$F$6:$F$424,"суб")</f>
        <v>0</v>
      </c>
      <c r="AH135" s="394">
        <f>SUMIFS('База практик'!$AQ$6:$AQ$424,'База практик'!$G$6:$G$424,Расчеты!AH$1,'База практик'!$F$6:$F$424,"суб")</f>
        <v>0</v>
      </c>
      <c r="AI135" s="394">
        <f>SUMIFS('База практик'!$AQ$6:$AQ$424,'База практик'!$G$6:$G$424,Расчеты!AI$1,'База практик'!$F$6:$F$424,"суб")</f>
        <v>1.9070050000000001</v>
      </c>
      <c r="AJ135" s="394">
        <f>SUMIFS('База практик'!$AQ$6:$AQ$424,'База практик'!$G$6:$G$424,Расчеты!AJ$1,'База практик'!$F$6:$F$424,"суб")</f>
        <v>2.9135362499999999</v>
      </c>
      <c r="AK135" s="394">
        <f>SUMIFS('База практик'!$AQ$6:$AQ$424,'База практик'!$G$6:$G$424,Расчеты!AK$1,'База практик'!$F$6:$F$424,"суб")</f>
        <v>0</v>
      </c>
      <c r="AL135" s="394">
        <f>SUMIFS('База практик'!$AQ$6:$AQ$424,'База практик'!$G$6:$G$424,Расчеты!AL$1,'База практик'!$F$6:$F$424,"суб")</f>
        <v>0</v>
      </c>
      <c r="AM135" s="394">
        <f>SUMIFS('База практик'!$AQ$6:$AQ$424,'База практик'!$G$6:$G$424,Расчеты!AM$1,'База практик'!$F$6:$F$424,"суб")</f>
        <v>0</v>
      </c>
      <c r="AN135" s="394">
        <f>SUMIFS('База практик'!$AQ$6:$AQ$424,'База практик'!$G$6:$G$424,Расчеты!AN$1,'База практик'!$F$6:$F$424,"суб")</f>
        <v>0.84211100000000005</v>
      </c>
      <c r="AO135" s="394">
        <f>SUMIFS('База практик'!$AQ$6:$AQ$424,'База практик'!$G$6:$G$424,Расчеты!AO$1,'База практик'!$F$6:$F$424,"суб")</f>
        <v>0.90357299999999996</v>
      </c>
      <c r="AP135" s="394">
        <f>SUMIFS('База практик'!$AQ$6:$AQ$424,'База практик'!$G$6:$G$424,Расчеты!AP$1,'База практик'!$F$6:$F$424,"суб")</f>
        <v>3.5</v>
      </c>
      <c r="AQ135" s="394">
        <f>SUMIFS('База практик'!$AQ$6:$AQ$424,'База практик'!$G$6:$G$424,Расчеты!AQ$1,'База практик'!$F$6:$F$424,"суб")</f>
        <v>0</v>
      </c>
      <c r="AR135" s="394">
        <f>SUMIFS('База практик'!$AQ$6:$AQ$424,'База практик'!$G$6:$G$424,Расчеты!AR$1,'База практик'!$F$6:$F$424,"суб")</f>
        <v>0</v>
      </c>
      <c r="AS135" s="394">
        <f>SUMIFS('База практик'!$AQ$6:$AQ$424,'База практик'!$G$6:$G$424,Расчеты!AS$1,'База практик'!$F$6:$F$424,"суб")</f>
        <v>3.3559999999999999</v>
      </c>
      <c r="AT135" s="394">
        <f>SUMIFS('База практик'!$AQ$6:$AQ$424,'База практик'!$G$6:$G$424,Расчеты!AT$1,'База практик'!$F$6:$F$424,"суб")</f>
        <v>8.4</v>
      </c>
      <c r="AU135" s="394">
        <f>SUMIFS('База практик'!$AQ$6:$AQ$424,'База практик'!$G$6:$G$424,Расчеты!AU$1,'База практик'!$F$6:$F$424,"суб")</f>
        <v>14.99</v>
      </c>
      <c r="AV135" s="394">
        <f>SUMIFS('База практик'!$AQ$6:$AQ$424,'База практик'!$G$6:$G$424,Расчеты!AV$1,'База практик'!$F$6:$F$424,"суб")</f>
        <v>13.9</v>
      </c>
      <c r="AW135" s="394">
        <f>SUMIFS('База практик'!$AQ$6:$AQ$424,'База практик'!$G$6:$G$424,Расчеты!AW$1,'База практик'!$F$6:$F$424,"суб")</f>
        <v>1.091</v>
      </c>
      <c r="AX135" s="394">
        <f>SUMIFS('База практик'!$AQ$6:$AQ$424,'База практик'!$G$6:$G$424,Расчеты!AX$1,'База практик'!$F$6:$F$424,"суб")</f>
        <v>0</v>
      </c>
      <c r="AY135" s="394">
        <f>SUMIFS('База практик'!$AQ$6:$AQ$424,'База практик'!$G$6:$G$424,Расчеты!AY$1,'База практик'!$F$6:$F$424,"суб")</f>
        <v>12.6</v>
      </c>
      <c r="AZ135" s="394">
        <f>SUMIFS('База практик'!$AQ$6:$AQ$424,'База практик'!$G$6:$G$424,Расчеты!AZ$1,'База практик'!$F$6:$F$424,"суб")</f>
        <v>0</v>
      </c>
      <c r="BA135" s="394">
        <f>SUMIFS('База практик'!$AQ$6:$AQ$424,'База практик'!$G$6:$G$424,Расчеты!BA$1,'База практик'!$F$6:$F$424,"суб")</f>
        <v>3.742</v>
      </c>
      <c r="BB135" s="394">
        <f>SUMIFS('База практик'!$AQ$6:$AQ$424,'База практик'!$G$6:$G$424,Расчеты!BB$1,'База практик'!$F$6:$F$424,"суб")</f>
        <v>2</v>
      </c>
      <c r="BC135" s="394">
        <f>SUMIFS('База практик'!$AQ$6:$AQ$424,'База практик'!$G$6:$G$424,Расчеты!BC$1,'База практик'!$F$6:$F$424,"суб")</f>
        <v>0.46799999999999997</v>
      </c>
      <c r="BD135" s="394">
        <f>SUMIFS('База практик'!$AQ$6:$AQ$424,'База практик'!$G$6:$G$424,Расчеты!BD$1,'База практик'!$F$6:$F$424,"суб")</f>
        <v>0</v>
      </c>
      <c r="BE135" s="394">
        <f>SUMIFS('База практик'!$AQ$6:$AQ$424,'База практик'!$G$6:$G$424,Расчеты!BE$1,'База практик'!$F$6:$F$424,"суб")</f>
        <v>0</v>
      </c>
      <c r="BF135" s="394">
        <f>SUMIFS('База практик'!$AQ$6:$AQ$424,'База практик'!$G$6:$G$424,Расчеты!BF$1,'База практик'!$F$6:$F$424,"суб")</f>
        <v>0</v>
      </c>
      <c r="BG135" s="394">
        <f>SUMIFS('База практик'!$AQ$6:$AQ$424,'База практик'!$G$6:$G$424,Расчеты!BG$1,'База практик'!$F$6:$F$424,"суб")</f>
        <v>26.118400000000001</v>
      </c>
      <c r="BH135" s="394">
        <f>SUMIFS('База практик'!$AQ$6:$AQ$424,'База практик'!$G$6:$G$424,Расчеты!BH$1,'База практик'!$F$6:$F$424,"суб")</f>
        <v>0</v>
      </c>
      <c r="BI135" s="394">
        <f>SUMIFS('База практик'!$AQ$6:$AQ$424,'База практик'!$G$6:$G$424,Расчеты!BI$1,'База практик'!$F$6:$F$424,"суб")</f>
        <v>0</v>
      </c>
      <c r="BJ135" s="394">
        <f>SUMIFS('База практик'!$AQ$6:$AQ$424,'База практик'!$G$6:$G$424,Расчеты!BJ$1,'База практик'!$F$6:$F$424,"суб")</f>
        <v>0</v>
      </c>
      <c r="BK135" s="394">
        <f>SUMIFS('База практик'!$AQ$6:$AQ$424,'База практик'!$G$6:$G$424,Расчеты!BK$1,'База практик'!$F$6:$F$424,"суб")</f>
        <v>0.39300000000000002</v>
      </c>
      <c r="BL135" s="394">
        <f>SUMIFS('База практик'!$AQ$6:$AQ$424,'База практик'!$G$6:$G$424,Расчеты!BL$1,'База практик'!$F$6:$F$424,"суб")</f>
        <v>12.538</v>
      </c>
      <c r="BM135" s="394">
        <f>SUMIFS('База практик'!$AQ$6:$AQ$424,'База практик'!$G$6:$G$424,Расчеты!BM$1,'База практик'!$F$6:$F$424,"суб")</f>
        <v>7.8618830000000006</v>
      </c>
      <c r="BN135" s="394">
        <f>SUMIFS('База практик'!$AQ$6:$AQ$424,'База практик'!$G$6:$G$424,Расчеты!BN$1,'База практик'!$F$6:$F$424,"суб")</f>
        <v>1</v>
      </c>
      <c r="BO135" s="394">
        <f>SUMIFS('База практик'!$AQ$6:$AQ$424,'База практик'!$G$6:$G$424,Расчеты!BO$1,'База практик'!$F$6:$F$424,"суб")</f>
        <v>0.86084700000000003</v>
      </c>
      <c r="BP135" s="394">
        <f>SUMIFS('База практик'!$AQ$6:$AQ$424,'База практик'!$G$6:$G$424,Расчеты!BP$1,'База практик'!$F$6:$F$424,"суб")</f>
        <v>13.641999999999999</v>
      </c>
      <c r="BQ135" s="394">
        <f>SUMIFS('База практик'!$AQ$6:$AQ$424,'База практик'!$G$6:$G$424,Расчеты!BQ$1,'База практик'!$F$6:$F$424,"суб")</f>
        <v>4.1440000000000001</v>
      </c>
      <c r="BR135" s="394">
        <f>SUMIFS('База практик'!$AQ$6:$AQ$424,'База практик'!$G$6:$G$424,Расчеты!BR$1,'База практик'!$F$6:$F$424,"суб")</f>
        <v>0</v>
      </c>
      <c r="BS135" s="394">
        <f>SUMIFS('База практик'!$AQ$6:$AQ$424,'База практик'!$G$6:$G$424,Расчеты!BS$1,'База практик'!$F$6:$F$424,"суб")</f>
        <v>0.32804909999999998</v>
      </c>
      <c r="BT135" s="394">
        <f>SUMIFS('База практик'!$AQ$6:$AQ$424,'База практик'!$G$6:$G$424,Расчеты!BT$1,'База практик'!$F$6:$F$424,"суб")</f>
        <v>0</v>
      </c>
      <c r="BU135" s="394">
        <f>SUMIFS('База практик'!$AQ$6:$AQ$424,'База практик'!$G$6:$G$424,Расчеты!BU$1,'База практик'!$F$6:$F$424,"суб")</f>
        <v>0</v>
      </c>
      <c r="BV135" s="394">
        <f>SUMIFS('База практик'!$AQ$6:$AQ$424,'База практик'!$G$6:$G$424,Расчеты!BV$1,'База практик'!$F$6:$F$424,"суб")</f>
        <v>16.8</v>
      </c>
      <c r="BW135" s="394">
        <f>SUMIFS('База практик'!$AQ$6:$AQ$424,'База практик'!$G$6:$G$424,Расчеты!BW$1,'База практик'!$F$6:$F$424,"суб")</f>
        <v>6.3943936099999998</v>
      </c>
      <c r="BX135" s="394">
        <f>SUMIFS('База практик'!$AQ$6:$AQ$424,'База практик'!$G$6:$G$424,Расчеты!BX$1,'База практик'!$F$6:$F$424,"суб")</f>
        <v>37.607999999999997</v>
      </c>
      <c r="BY135" s="394">
        <f>SUMIFS('База практик'!$AQ$6:$AQ$424,'База практик'!$G$6:$G$424,Расчеты!BY$1,'База практик'!$F$6:$F$424,"суб")</f>
        <v>0</v>
      </c>
      <c r="BZ135" s="394">
        <f>SUMIFS('База практик'!$AQ$6:$AQ$424,'База практик'!$G$6:$G$424,Расчеты!BZ$1,'База практик'!$F$6:$F$424,"суб")</f>
        <v>23.626999999999999</v>
      </c>
      <c r="CA135" s="394">
        <f>SUMIFS('База практик'!$AQ$6:$AQ$424,'База практик'!$G$6:$G$424,Расчеты!CA$1,'База практик'!$F$6:$F$424,"суб")</f>
        <v>49.48</v>
      </c>
      <c r="CB135" s="394">
        <f>SUMIFS('База практик'!$AQ$6:$AQ$424,'База практик'!$G$6:$G$424,Расчеты!CB$1,'База практик'!$F$6:$F$424,"суб")</f>
        <v>0.9</v>
      </c>
      <c r="CC135" s="394">
        <f>SUMIFS('База практик'!$AQ$6:$AQ$424,'База практик'!$G$6:$G$424,Расчеты!CC$1,'База практик'!$F$6:$F$424,"суб")</f>
        <v>5.8444000000000003</v>
      </c>
      <c r="CD135" s="394">
        <f>SUMIFS('База практик'!$AQ$6:$AQ$424,'База практик'!$G$6:$G$424,Расчеты!CD$1,'База практик'!$F$6:$F$424,"суб")</f>
        <v>0</v>
      </c>
      <c r="CE135" s="394">
        <f>SUMIFS('База практик'!$AQ$6:$AQ$424,'База практик'!$G$6:$G$424,Расчеты!CE$1,'База практик'!$F$6:$F$424,"суб")</f>
        <v>0</v>
      </c>
      <c r="CF135" s="394">
        <f>SUMIFS('База практик'!$AQ$6:$AQ$424,'База практик'!$G$6:$G$424,Расчеты!CF$1,'База практик'!$F$6:$F$424,"суб")</f>
        <v>0</v>
      </c>
      <c r="CG135" s="394">
        <f>SUMIFS('База практик'!$AQ$6:$AQ$424,'База практик'!$G$6:$G$424,Расчеты!CG$1,'База практик'!$F$6:$F$424,"суб")</f>
        <v>75.56</v>
      </c>
      <c r="CH135" s="394">
        <f>SUMIFS('База практик'!$AQ$6:$AQ$424,'База практик'!$G$6:$G$424,Расчеты!CH$1,'База практик'!$F$6:$F$424,"суб")</f>
        <v>24.091000000000001</v>
      </c>
      <c r="CI135" s="394">
        <f>SUMIFS('База практик'!$AQ$6:$AQ$424,'База практик'!$G$6:$G$424,Расчеты!CI$1,'База практик'!$F$6:$F$424,"суб")</f>
        <v>37.387</v>
      </c>
      <c r="CJ135" s="394">
        <f>SUMIFS('База практик'!$AQ$6:$AQ$424,'База практик'!$G$6:$G$424,Расчеты!CJ$1,'База практик'!$F$6:$F$424,"суб")</f>
        <v>12.9</v>
      </c>
      <c r="CK135" s="394">
        <f>SUMIFS('База практик'!$AQ$6:$AQ$424,'База практик'!$G$6:$G$424,Расчеты!CK$1,'База практик'!$F$6:$F$424,"суб")</f>
        <v>2.88167324</v>
      </c>
      <c r="CL135" s="394">
        <f>SUMIFS('База практик'!$AQ$6:$AQ$424,'База практик'!$G$6:$G$424,Расчеты!CL$1,'База практик'!$F$6:$F$424,"суб")</f>
        <v>0</v>
      </c>
      <c r="CM135" s="394">
        <f>SUMIFS('База практик'!$AQ$6:$AQ$424,'База практик'!$G$6:$G$424,Расчеты!CM$1,'База практик'!$F$6:$F$424,"суб")</f>
        <v>0</v>
      </c>
      <c r="CN135" s="394">
        <f>SUMIFS('База практик'!$AQ$6:$AQ$424,'База практик'!$G$6:$G$424,Расчеты!CN$1,'База практик'!$F$6:$F$424,"суб")</f>
        <v>0</v>
      </c>
      <c r="CO135" s="394">
        <f>SUMIFS('База практик'!$AQ$6:$AQ$424,'База практик'!$G$6:$G$424,Расчеты!CO$1,'База практик'!$F$6:$F$424,"суб")</f>
        <v>22.734000000000002</v>
      </c>
      <c r="CP135" s="394">
        <f>SUMIFS('База практик'!$AQ$6:$AQ$424,'База практик'!$G$6:$G$424,Расчеты!CP$1,'База практик'!$F$6:$F$424,"суб")</f>
        <v>7.34</v>
      </c>
      <c r="CQ135" s="394">
        <f>SUMIFS('База практик'!$AQ$6:$AQ$424,'База практик'!$G$6:$G$424,Расчеты!CQ$1,'База практик'!$F$6:$F$424,"суб")</f>
        <v>6.6</v>
      </c>
      <c r="CR135" s="394">
        <f>SUMIFS('База практик'!$AQ$6:$AQ$424,'База практик'!$G$6:$G$424,Расчеты!CR$1,'База практик'!$F$6:$F$424,"суб")</f>
        <v>0</v>
      </c>
      <c r="CS135" s="394">
        <f>SUMIFS('База практик'!$AQ$6:$AQ$424,'База практик'!$G$6:$G$424,Расчеты!CS$1,'База практик'!$F$6:$F$424,"суб")</f>
        <v>4.0111794400000003</v>
      </c>
      <c r="CT135" s="394">
        <f>SUMIFS('База практик'!$AQ$6:$AQ$424,'База практик'!$G$6:$G$424,Расчеты!CT$1,'База практик'!$F$6:$F$424,"суб")</f>
        <v>1.8142</v>
      </c>
      <c r="CU135" s="394">
        <f>SUMIFS('База практик'!$AQ$6:$AQ$424,'База практик'!$G$6:$G$424,Расчеты!CU$1,'База практик'!$F$6:$F$424,"суб")</f>
        <v>0</v>
      </c>
      <c r="CV135" s="394">
        <f>SUMIFS('База практик'!$AQ$6:$AQ$424,'База практик'!$G$6:$G$424,Расчеты!CV$1,'База практик'!$F$6:$F$424,"суб")</f>
        <v>14.381</v>
      </c>
      <c r="CW135" s="394">
        <f>SUMIFS('База практик'!$AQ$6:$AQ$424,'База практик'!$G$6:$G$424,Расчеты!CW$1,'База практик'!$F$6:$F$424,"суб")</f>
        <v>0</v>
      </c>
      <c r="CX135" s="394">
        <f>SUMIFS('База практик'!$AQ$6:$AQ$424,'База практик'!$G$6:$G$424,Расчеты!CX$1,'База практик'!$F$6:$F$424,"суб")</f>
        <v>0</v>
      </c>
      <c r="CY135" s="394">
        <f>SUMIFS('База практик'!$AQ$6:$AQ$424,'База практик'!$G$6:$G$424,Расчеты!CY$1,'База практик'!$F$6:$F$424,"суб")</f>
        <v>1.3</v>
      </c>
    </row>
    <row r="136" spans="1:103" ht="45" x14ac:dyDescent="0.15">
      <c r="A136" s="21"/>
      <c r="B136" s="21"/>
      <c r="C136" s="1199"/>
      <c r="D136" s="1199"/>
      <c r="E136" s="1199" t="s">
        <v>8441</v>
      </c>
      <c r="F136" s="1199">
        <v>33</v>
      </c>
      <c r="G136" s="1199" t="s">
        <v>8675</v>
      </c>
      <c r="H136" s="1199" t="s">
        <v>8666</v>
      </c>
      <c r="I136" s="1199" t="s">
        <v>215</v>
      </c>
      <c r="J136" s="1199"/>
      <c r="K136" s="1199"/>
      <c r="L136" s="1199"/>
      <c r="M136" s="1199"/>
      <c r="N136" s="1199" t="s">
        <v>3943</v>
      </c>
      <c r="O136" s="1199">
        <v>3.1106308749628917E-2</v>
      </c>
      <c r="P136" s="1220">
        <v>3.2154908759733827E-2</v>
      </c>
      <c r="Q136" s="394"/>
      <c r="R136" s="394"/>
      <c r="S136" s="394"/>
      <c r="T136" s="394"/>
      <c r="U136" s="394"/>
      <c r="V136" s="394"/>
      <c r="W136" s="394"/>
      <c r="X136" s="394"/>
      <c r="Y136" s="394"/>
      <c r="Z136" s="394"/>
      <c r="AA136" s="394"/>
      <c r="AB136" s="394"/>
      <c r="AC136" s="394"/>
      <c r="AD136" s="394"/>
      <c r="AE136" s="394"/>
      <c r="AF136" s="394"/>
      <c r="AG136" s="394"/>
      <c r="AH136" s="394"/>
      <c r="AI136" s="394"/>
      <c r="AJ136" s="394"/>
      <c r="AK136" s="394"/>
      <c r="AL136" s="394"/>
      <c r="AM136" s="394"/>
      <c r="AN136" s="394"/>
      <c r="AO136" s="394"/>
      <c r="AP136" s="394"/>
      <c r="AQ136" s="394"/>
      <c r="AR136" s="394"/>
      <c r="AS136" s="394"/>
      <c r="AT136" s="394"/>
      <c r="AU136" s="394"/>
      <c r="AV136" s="394"/>
      <c r="AW136" s="394"/>
      <c r="AX136" s="394"/>
      <c r="AY136" s="394"/>
      <c r="AZ136" s="394"/>
      <c r="BA136" s="394"/>
      <c r="BB136" s="394"/>
      <c r="BC136" s="394"/>
      <c r="BD136" s="394"/>
      <c r="BE136" s="394"/>
      <c r="BF136" s="394"/>
      <c r="BG136" s="394"/>
      <c r="BH136" s="394"/>
      <c r="BI136" s="394"/>
      <c r="BJ136" s="394"/>
      <c r="BK136" s="394"/>
      <c r="BL136" s="394"/>
      <c r="BM136" s="394"/>
      <c r="BN136" s="394"/>
      <c r="BO136" s="394"/>
      <c r="BP136" s="394"/>
      <c r="BQ136" s="394"/>
      <c r="BR136" s="394"/>
      <c r="BS136" s="394"/>
      <c r="BT136" s="394"/>
      <c r="BU136" s="394"/>
      <c r="BV136" s="394"/>
      <c r="BW136" s="394"/>
      <c r="BX136" s="394"/>
      <c r="BY136" s="394"/>
      <c r="BZ136" s="394"/>
      <c r="CA136" s="394"/>
      <c r="CB136" s="394"/>
      <c r="CC136" s="394"/>
      <c r="CD136" s="394"/>
      <c r="CE136" s="394"/>
      <c r="CF136" s="394"/>
      <c r="CG136" s="394"/>
      <c r="CH136" s="394"/>
      <c r="CI136" s="394"/>
      <c r="CJ136" s="394"/>
      <c r="CK136" s="394"/>
      <c r="CL136" s="394"/>
      <c r="CM136" s="394"/>
      <c r="CN136" s="394"/>
      <c r="CO136" s="394"/>
      <c r="CP136" s="394"/>
      <c r="CQ136" s="394"/>
      <c r="CR136" s="394"/>
      <c r="CS136" s="394"/>
      <c r="CT136" s="394"/>
      <c r="CU136" s="394"/>
      <c r="CV136" s="394"/>
      <c r="CW136" s="394"/>
      <c r="CX136" s="394"/>
      <c r="CY136" s="394"/>
    </row>
    <row r="137" spans="1:103" ht="30" x14ac:dyDescent="0.15">
      <c r="A137" s="21"/>
      <c r="B137" s="21"/>
      <c r="C137" s="1199"/>
      <c r="D137" s="1199"/>
      <c r="E137" s="1199"/>
      <c r="F137" s="1199"/>
      <c r="G137" s="1199"/>
      <c r="H137" s="1199" t="s">
        <v>8873</v>
      </c>
      <c r="I137" s="1199" t="s">
        <v>8525</v>
      </c>
      <c r="J137" s="1199"/>
      <c r="K137" s="1199"/>
      <c r="L137" s="1199"/>
      <c r="M137" s="1199"/>
      <c r="N137" s="1199"/>
      <c r="O137" s="1199"/>
      <c r="P137" s="1220"/>
      <c r="Q137" s="394"/>
      <c r="R137" s="394"/>
      <c r="S137" s="394">
        <f>SUMIFS('База практик'!$AO$6:$AO$424,'База практик'!$G$6:$G$424,Расчеты!S$1,'База практик'!$F$6:$F$424,"суб")</f>
        <v>0</v>
      </c>
      <c r="T137" s="394">
        <f>SUMIFS('База практик'!$AO$6:$AO$424,'База практик'!$G$6:$G$424,Расчеты!T$1,'База практик'!$F$6:$F$424,"суб")</f>
        <v>0</v>
      </c>
      <c r="U137" s="394">
        <f>SUMIFS('База практик'!$AO$6:$AO$424,'База практик'!$G$6:$G$424,Расчеты!U$1,'База практик'!$F$6:$F$424,"суб")</f>
        <v>0</v>
      </c>
      <c r="V137" s="394">
        <f>SUMIFS('База практик'!$AO$6:$AO$424,'База практик'!$G$6:$G$424,Расчеты!V$1,'База практик'!$F$6:$F$424,"суб")</f>
        <v>0</v>
      </c>
      <c r="W137" s="394">
        <f>SUMIFS('База практик'!$AO$6:$AO$424,'База практик'!$G$6:$G$424,Расчеты!W$1,'База практик'!$F$6:$F$424,"суб")</f>
        <v>0</v>
      </c>
      <c r="X137" s="394">
        <f>SUMIFS('База практик'!$AO$6:$AO$424,'База практик'!$G$6:$G$424,Расчеты!X$1,'База практик'!$F$6:$F$424,"суб")</f>
        <v>0</v>
      </c>
      <c r="Y137" s="394">
        <f>SUMIFS('База практик'!$AO$6:$AO$424,'База практик'!$G$6:$G$424,Расчеты!Y$1,'База практик'!$F$6:$F$424,"суб")</f>
        <v>0</v>
      </c>
      <c r="Z137" s="394">
        <f>SUMIFS('База практик'!$AO$6:$AO$424,'База практик'!$G$6:$G$424,Расчеты!Z$1,'База практик'!$F$6:$F$424,"суб")</f>
        <v>0</v>
      </c>
      <c r="AA137" s="394">
        <f>SUMIFS('База практик'!$AO$6:$AO$424,'База практик'!$G$6:$G$424,Расчеты!AA$1,'База практик'!$F$6:$F$424,"суб")</f>
        <v>0</v>
      </c>
      <c r="AB137" s="394">
        <f>SUMIFS('База практик'!$AO$6:$AO$424,'База практик'!$G$6:$G$424,Расчеты!AB$1,'База практик'!$F$6:$F$424,"суб")</f>
        <v>0</v>
      </c>
      <c r="AC137" s="394">
        <f>SUMIFS('База практик'!$AO$6:$AO$424,'База практик'!$G$6:$G$424,Расчеты!AC$1,'База практик'!$F$6:$F$424,"суб")</f>
        <v>0</v>
      </c>
      <c r="AD137" s="394">
        <f>SUMIFS('База практик'!$AO$6:$AO$424,'База практик'!$G$6:$G$424,Расчеты!AD$1,'База практик'!$F$6:$F$424,"суб")</f>
        <v>0</v>
      </c>
      <c r="AE137" s="394">
        <f>SUMIFS('База практик'!$AO$6:$AO$424,'База практик'!$G$6:$G$424,Расчеты!AE$1,'База практик'!$F$6:$F$424,"суб")</f>
        <v>0</v>
      </c>
      <c r="AF137" s="394">
        <f>SUMIFS('База практик'!$AO$6:$AO$424,'База практик'!$G$6:$G$424,Расчеты!AF$1,'База практик'!$F$6:$F$424,"суб")</f>
        <v>0</v>
      </c>
      <c r="AG137" s="394">
        <f>SUMIFS('База практик'!$AO$6:$AO$424,'База практик'!$G$6:$G$424,Расчеты!AG$1,'База практик'!$F$6:$F$424,"суб")</f>
        <v>0</v>
      </c>
      <c r="AH137" s="394">
        <f>SUMIFS('База практик'!$AO$6:$AO$424,'База практик'!$G$6:$G$424,Расчеты!AH$1,'База практик'!$F$6:$F$424,"суб")</f>
        <v>0</v>
      </c>
      <c r="AI137" s="394">
        <f>SUMIFS('База практик'!$AO$6:$AO$424,'База практик'!$G$6:$G$424,Расчеты!AI$1,'База практик'!$F$6:$F$424,"суб")</f>
        <v>0</v>
      </c>
      <c r="AJ137" s="394">
        <f>SUMIFS('База практик'!$AO$6:$AO$424,'База практик'!$G$6:$G$424,Расчеты!AJ$1,'База практик'!$F$6:$F$424,"суб")</f>
        <v>0</v>
      </c>
      <c r="AK137" s="394">
        <f>SUMIFS('База практик'!$AO$6:$AO$424,'База практик'!$G$6:$G$424,Расчеты!AK$1,'База практик'!$F$6:$F$424,"суб")</f>
        <v>0</v>
      </c>
      <c r="AL137" s="394">
        <f>SUMIFS('База практик'!$AO$6:$AO$424,'База практик'!$G$6:$G$424,Расчеты!AL$1,'База практик'!$F$6:$F$424,"суб")</f>
        <v>0</v>
      </c>
      <c r="AM137" s="394">
        <f>SUMIFS('База практик'!$AO$6:$AO$424,'База практик'!$G$6:$G$424,Расчеты!AM$1,'База практик'!$F$6:$F$424,"суб")</f>
        <v>0</v>
      </c>
      <c r="AN137" s="394">
        <f>SUMIFS('База практик'!$AO$6:$AO$424,'База практик'!$G$6:$G$424,Расчеты!AN$1,'База практик'!$F$6:$F$424,"суб")</f>
        <v>0</v>
      </c>
      <c r="AO137" s="394">
        <f>SUMIFS('База практик'!$AO$6:$AO$424,'База практик'!$G$6:$G$424,Расчеты!AO$1,'База практик'!$F$6:$F$424,"суб")</f>
        <v>0</v>
      </c>
      <c r="AP137" s="394">
        <f>SUMIFS('База практик'!$AO$6:$AO$424,'База практик'!$G$6:$G$424,Расчеты!AP$1,'База практик'!$F$6:$F$424,"суб")</f>
        <v>0</v>
      </c>
      <c r="AQ137" s="394">
        <f>SUMIFS('База практик'!$AO$6:$AO$424,'База практик'!$G$6:$G$424,Расчеты!AQ$1,'База практик'!$F$6:$F$424,"суб")</f>
        <v>0</v>
      </c>
      <c r="AR137" s="394">
        <f>SUMIFS('База практик'!$AO$6:$AO$424,'База практик'!$G$6:$G$424,Расчеты!AR$1,'База практик'!$F$6:$F$424,"суб")</f>
        <v>0</v>
      </c>
      <c r="AS137" s="394">
        <f>SUMIFS('База практик'!$AO$6:$AO$424,'База практик'!$G$6:$G$424,Расчеты!AS$1,'База практик'!$F$6:$F$424,"суб")</f>
        <v>0</v>
      </c>
      <c r="AT137" s="394">
        <f>SUMIFS('База практик'!$AO$6:$AO$424,'База практик'!$G$6:$G$424,Расчеты!AT$1,'База практик'!$F$6:$F$424,"суб")</f>
        <v>0</v>
      </c>
      <c r="AU137" s="394">
        <f>SUMIFS('База практик'!$AO$6:$AO$424,'База практик'!$G$6:$G$424,Расчеты!AU$1,'База практик'!$F$6:$F$424,"суб")</f>
        <v>0</v>
      </c>
      <c r="AV137" s="394">
        <f>SUMIFS('База практик'!$AO$6:$AO$424,'База практик'!$G$6:$G$424,Расчеты!AV$1,'База практик'!$F$6:$F$424,"суб")</f>
        <v>0</v>
      </c>
      <c r="AW137" s="394">
        <f>SUMIFS('База практик'!$AO$6:$AO$424,'База практик'!$G$6:$G$424,Расчеты!AW$1,'База практик'!$F$6:$F$424,"суб")</f>
        <v>0</v>
      </c>
      <c r="AX137" s="394">
        <f>SUMIFS('База практик'!$AO$6:$AO$424,'База практик'!$G$6:$G$424,Расчеты!AX$1,'База практик'!$F$6:$F$424,"суб")</f>
        <v>0</v>
      </c>
      <c r="AY137" s="394">
        <f>SUMIFS('База практик'!$AO$6:$AO$424,'База практик'!$G$6:$G$424,Расчеты!AY$1,'База практик'!$F$6:$F$424,"суб")</f>
        <v>0</v>
      </c>
      <c r="AZ137" s="394">
        <f>SUMIFS('База практик'!$AO$6:$AO$424,'База практик'!$G$6:$G$424,Расчеты!AZ$1,'База практик'!$F$6:$F$424,"суб")</f>
        <v>0</v>
      </c>
      <c r="BA137" s="394">
        <f>SUMIFS('База практик'!$AO$6:$AO$424,'База практик'!$G$6:$G$424,Расчеты!BA$1,'База практик'!$F$6:$F$424,"суб")</f>
        <v>0</v>
      </c>
      <c r="BB137" s="394">
        <f>SUMIFS('База практик'!$AO$6:$AO$424,'База практик'!$G$6:$G$424,Расчеты!BB$1,'База практик'!$F$6:$F$424,"суб")</f>
        <v>0</v>
      </c>
      <c r="BC137" s="394">
        <f>SUMIFS('База практик'!$AO$6:$AO$424,'База практик'!$G$6:$G$424,Расчеты!BC$1,'База практик'!$F$6:$F$424,"суб")</f>
        <v>0</v>
      </c>
      <c r="BD137" s="394">
        <f>SUMIFS('База практик'!$AO$6:$AO$424,'База практик'!$G$6:$G$424,Расчеты!BD$1,'База практик'!$F$6:$F$424,"суб")</f>
        <v>0</v>
      </c>
      <c r="BE137" s="394">
        <f>SUMIFS('База практик'!$AO$6:$AO$424,'База практик'!$G$6:$G$424,Расчеты!BE$1,'База практик'!$F$6:$F$424,"суб")</f>
        <v>0</v>
      </c>
      <c r="BF137" s="394">
        <f>SUMIFS('База практик'!$AO$6:$AO$424,'База практик'!$G$6:$G$424,Расчеты!BF$1,'База практик'!$F$6:$F$424,"суб")</f>
        <v>0</v>
      </c>
      <c r="BG137" s="394">
        <f>SUMIFS('База практик'!$AO$6:$AO$424,'База практик'!$G$6:$G$424,Расчеты!BG$1,'База практик'!$F$6:$F$424,"суб")</f>
        <v>0</v>
      </c>
      <c r="BH137" s="394">
        <f>SUMIFS('База практик'!$AO$6:$AO$424,'База практик'!$G$6:$G$424,Расчеты!BH$1,'База практик'!$F$6:$F$424,"суб")</f>
        <v>0</v>
      </c>
      <c r="BI137" s="394">
        <f>SUMIFS('База практик'!$AO$6:$AO$424,'База практик'!$G$6:$G$424,Расчеты!BI$1,'База практик'!$F$6:$F$424,"суб")</f>
        <v>0</v>
      </c>
      <c r="BJ137" s="394">
        <f>SUMIFS('База практик'!$AO$6:$AO$424,'База практик'!$G$6:$G$424,Расчеты!BJ$1,'База практик'!$F$6:$F$424,"суб")</f>
        <v>0</v>
      </c>
      <c r="BK137" s="394">
        <f>SUMIFS('База практик'!$AO$6:$AO$424,'База практик'!$G$6:$G$424,Расчеты!BK$1,'База практик'!$F$6:$F$424,"суб")</f>
        <v>0</v>
      </c>
      <c r="BL137" s="394">
        <f>SUMIFS('База практик'!$AO$6:$AO$424,'База практик'!$G$6:$G$424,Расчеты!BL$1,'База практик'!$F$6:$F$424,"суб")</f>
        <v>0</v>
      </c>
      <c r="BM137" s="394">
        <f>SUMIFS('База практик'!$AO$6:$AO$424,'База практик'!$G$6:$G$424,Расчеты!BM$1,'База практик'!$F$6:$F$424,"суб")</f>
        <v>0</v>
      </c>
      <c r="BN137" s="394">
        <f>SUMIFS('База практик'!$AO$6:$AO$424,'База практик'!$G$6:$G$424,Расчеты!BN$1,'База практик'!$F$6:$F$424,"суб")</f>
        <v>0</v>
      </c>
      <c r="BO137" s="394">
        <f>SUMIFS('База практик'!$AO$6:$AO$424,'База практик'!$G$6:$G$424,Расчеты!BO$1,'База практик'!$F$6:$F$424,"суб")</f>
        <v>0</v>
      </c>
      <c r="BP137" s="394">
        <f>SUMIFS('База практик'!$AO$6:$AO$424,'База практик'!$G$6:$G$424,Расчеты!BP$1,'База практик'!$F$6:$F$424,"суб")</f>
        <v>0</v>
      </c>
      <c r="BQ137" s="394">
        <f>SUMIFS('База практик'!$AO$6:$AO$424,'База практик'!$G$6:$G$424,Расчеты!BQ$1,'База практик'!$F$6:$F$424,"суб")</f>
        <v>0</v>
      </c>
      <c r="BR137" s="394">
        <f>SUMIFS('База практик'!$AO$6:$AO$424,'База практик'!$G$6:$G$424,Расчеты!BR$1,'База практик'!$F$6:$F$424,"суб")</f>
        <v>0</v>
      </c>
      <c r="BS137" s="394">
        <f>SUMIFS('База практик'!$AO$6:$AO$424,'База практик'!$G$6:$G$424,Расчеты!BS$1,'База практик'!$F$6:$F$424,"суб")</f>
        <v>0</v>
      </c>
      <c r="BT137" s="394">
        <f>SUMIFS('База практик'!$AO$6:$AO$424,'База практик'!$G$6:$G$424,Расчеты!BT$1,'База практик'!$F$6:$F$424,"суб")</f>
        <v>0</v>
      </c>
      <c r="BU137" s="394">
        <f>SUMIFS('База практик'!$AO$6:$AO$424,'База практик'!$G$6:$G$424,Расчеты!BU$1,'База практик'!$F$6:$F$424,"суб")</f>
        <v>0</v>
      </c>
      <c r="BV137" s="394">
        <f>SUMIFS('База практик'!$AO$6:$AO$424,'База практик'!$G$6:$G$424,Расчеты!BV$1,'База практик'!$F$6:$F$424,"суб")</f>
        <v>0</v>
      </c>
      <c r="BW137" s="394">
        <f>SUMIFS('База практик'!$AO$6:$AO$424,'База практик'!$G$6:$G$424,Расчеты!BW$1,'База практик'!$F$6:$F$424,"суб")</f>
        <v>0</v>
      </c>
      <c r="BX137" s="394">
        <f>SUMIFS('База практик'!$AO$6:$AO$424,'База практик'!$G$6:$G$424,Расчеты!BX$1,'База практик'!$F$6:$F$424,"суб")</f>
        <v>0</v>
      </c>
      <c r="BY137" s="394">
        <f>SUMIFS('База практик'!$AO$6:$AO$424,'База практик'!$G$6:$G$424,Расчеты!BY$1,'База практик'!$F$6:$F$424,"суб")</f>
        <v>0</v>
      </c>
      <c r="BZ137" s="394">
        <f>SUMIFS('База практик'!$AO$6:$AO$424,'База практик'!$G$6:$G$424,Расчеты!BZ$1,'База практик'!$F$6:$F$424,"суб")</f>
        <v>0</v>
      </c>
      <c r="CA137" s="394">
        <f>SUMIFS('База практик'!$AO$6:$AO$424,'База практик'!$G$6:$G$424,Расчеты!CA$1,'База практик'!$F$6:$F$424,"суб")</f>
        <v>0</v>
      </c>
      <c r="CB137" s="394">
        <f>SUMIFS('База практик'!$AO$6:$AO$424,'База практик'!$G$6:$G$424,Расчеты!CB$1,'База практик'!$F$6:$F$424,"суб")</f>
        <v>0</v>
      </c>
      <c r="CC137" s="394">
        <f>SUMIFS('База практик'!$AO$6:$AO$424,'База практик'!$G$6:$G$424,Расчеты!CC$1,'База практик'!$F$6:$F$424,"суб")</f>
        <v>0</v>
      </c>
      <c r="CD137" s="394">
        <f>SUMIFS('База практик'!$AO$6:$AO$424,'База практик'!$G$6:$G$424,Расчеты!CD$1,'База практик'!$F$6:$F$424,"суб")</f>
        <v>0</v>
      </c>
      <c r="CE137" s="394">
        <f>SUMIFS('База практик'!$AO$6:$AO$424,'База практик'!$G$6:$G$424,Расчеты!CE$1,'База практик'!$F$6:$F$424,"суб")</f>
        <v>0</v>
      </c>
      <c r="CF137" s="394">
        <f>SUMIFS('База практик'!$AO$6:$AO$424,'База практик'!$G$6:$G$424,Расчеты!CF$1,'База практик'!$F$6:$F$424,"суб")</f>
        <v>0</v>
      </c>
      <c r="CG137" s="394">
        <f>SUMIFS('База практик'!$AO$6:$AO$424,'База практик'!$G$6:$G$424,Расчеты!CG$1,'База практик'!$F$6:$F$424,"суб")</f>
        <v>0</v>
      </c>
      <c r="CH137" s="394">
        <f>SUMIFS('База практик'!$AO$6:$AO$424,'База практик'!$G$6:$G$424,Расчеты!CH$1,'База практик'!$F$6:$F$424,"суб")</f>
        <v>0</v>
      </c>
      <c r="CI137" s="394">
        <f>SUMIFS('База практик'!$AO$6:$AO$424,'База практик'!$G$6:$G$424,Расчеты!CI$1,'База практик'!$F$6:$F$424,"суб")</f>
        <v>0</v>
      </c>
      <c r="CJ137" s="394">
        <f>SUMIFS('База практик'!$AO$6:$AO$424,'База практик'!$G$6:$G$424,Расчеты!CJ$1,'База практик'!$F$6:$F$424,"суб")</f>
        <v>0</v>
      </c>
      <c r="CK137" s="394">
        <f>SUMIFS('База практик'!$AO$6:$AO$424,'База практик'!$G$6:$G$424,Расчеты!CK$1,'База практик'!$F$6:$F$424,"суб")</f>
        <v>0</v>
      </c>
      <c r="CL137" s="394">
        <f>SUMIFS('База практик'!$AO$6:$AO$424,'База практик'!$G$6:$G$424,Расчеты!CL$1,'База практик'!$F$6:$F$424,"суб")</f>
        <v>0</v>
      </c>
      <c r="CM137" s="394">
        <f>SUMIFS('База практик'!$AO$6:$AO$424,'База практик'!$G$6:$G$424,Расчеты!CM$1,'База практик'!$F$6:$F$424,"суб")</f>
        <v>0</v>
      </c>
      <c r="CN137" s="394">
        <f>SUMIFS('База практик'!$AO$6:$AO$424,'База практик'!$G$6:$G$424,Расчеты!CN$1,'База практик'!$F$6:$F$424,"суб")</f>
        <v>0</v>
      </c>
      <c r="CO137" s="394">
        <f>SUMIFS('База практик'!$AO$6:$AO$424,'База практик'!$G$6:$G$424,Расчеты!CO$1,'База практик'!$F$6:$F$424,"суб")</f>
        <v>0</v>
      </c>
      <c r="CP137" s="394">
        <f>SUMIFS('База практик'!$AO$6:$AO$424,'База практик'!$G$6:$G$424,Расчеты!CP$1,'База практик'!$F$6:$F$424,"суб")</f>
        <v>0</v>
      </c>
      <c r="CQ137" s="394">
        <f>SUMIFS('База практик'!$AO$6:$AO$424,'База практик'!$G$6:$G$424,Расчеты!CQ$1,'База практик'!$F$6:$F$424,"суб")</f>
        <v>0</v>
      </c>
      <c r="CR137" s="394">
        <f>SUMIFS('База практик'!$AO$6:$AO$424,'База практик'!$G$6:$G$424,Расчеты!CR$1,'База практик'!$F$6:$F$424,"суб")</f>
        <v>0</v>
      </c>
      <c r="CS137" s="394">
        <f>SUMIFS('База практик'!$AO$6:$AO$424,'База практик'!$G$6:$G$424,Расчеты!CS$1,'База практик'!$F$6:$F$424,"суб")</f>
        <v>0</v>
      </c>
      <c r="CT137" s="394">
        <f>SUMIFS('База практик'!$AO$6:$AO$424,'База практик'!$G$6:$G$424,Расчеты!CT$1,'База практик'!$F$6:$F$424,"суб")</f>
        <v>0</v>
      </c>
      <c r="CU137" s="394">
        <f>SUMIFS('База практик'!$AO$6:$AO$424,'База практик'!$G$6:$G$424,Расчеты!CU$1,'База практик'!$F$6:$F$424,"суб")</f>
        <v>0</v>
      </c>
      <c r="CV137" s="394">
        <f>SUMIFS('База практик'!$AO$6:$AO$424,'База практик'!$G$6:$G$424,Расчеты!CV$1,'База практик'!$F$6:$F$424,"суб")</f>
        <v>0</v>
      </c>
      <c r="CW137" s="394">
        <f>SUMIFS('База практик'!$AO$6:$AO$424,'База практик'!$G$6:$G$424,Расчеты!CW$1,'База практик'!$F$6:$F$424,"суб")</f>
        <v>0</v>
      </c>
      <c r="CX137" s="394">
        <f>SUMIFS('База практик'!$AO$6:$AO$424,'База практик'!$G$6:$G$424,Расчеты!CX$1,'База практик'!$F$6:$F$424,"суб")</f>
        <v>0</v>
      </c>
      <c r="CY137" s="394">
        <f>SUMIFS('База практик'!$AO$6:$AO$424,'База практик'!$G$6:$G$424,Расчеты!CY$1,'База практик'!$F$6:$F$424,"суб")</f>
        <v>0</v>
      </c>
    </row>
    <row r="138" spans="1:103" x14ac:dyDescent="0.15">
      <c r="A138" s="21">
        <f>SUMIFS('База практик'!$AH$6:$AH$424,'База практик'!$G$6:$G$424,Расчеты!S$1, 'База практик'!$F$6:$F$424,"суб")</f>
        <v>9.9960000000000004</v>
      </c>
      <c r="B138" s="21"/>
      <c r="C138" s="1199"/>
      <c r="D138" s="1199"/>
      <c r="E138" s="1199"/>
      <c r="F138" s="1199"/>
      <c r="G138" s="1199"/>
      <c r="H138" s="1199"/>
      <c r="I138" s="1199"/>
      <c r="J138" s="1199"/>
      <c r="K138" s="1199"/>
      <c r="L138" s="1199"/>
      <c r="M138" s="1199"/>
      <c r="N138" s="1199"/>
      <c r="O138" s="1199"/>
      <c r="P138" s="1200"/>
      <c r="Q138" s="394"/>
      <c r="R138" s="394"/>
      <c r="S138" s="394"/>
      <c r="T138" s="394"/>
      <c r="U138" s="394"/>
      <c r="V138" s="394"/>
      <c r="W138" s="394"/>
      <c r="X138" s="394"/>
      <c r="Y138" s="394"/>
      <c r="Z138" s="394"/>
      <c r="AA138" s="394"/>
      <c r="AB138" s="394"/>
      <c r="AC138" s="394"/>
      <c r="AD138" s="394"/>
      <c r="AE138" s="394"/>
      <c r="AF138" s="394"/>
      <c r="AG138" s="394"/>
      <c r="AH138" s="394"/>
      <c r="AI138" s="394"/>
      <c r="AJ138" s="394"/>
      <c r="AK138" s="394"/>
      <c r="AL138" s="394"/>
      <c r="AM138" s="394"/>
      <c r="AN138" s="394"/>
      <c r="AO138" s="394"/>
      <c r="AP138" s="394"/>
      <c r="AQ138" s="394"/>
      <c r="AR138" s="394"/>
      <c r="AS138" s="394"/>
      <c r="AT138" s="394"/>
      <c r="AU138" s="394"/>
      <c r="AV138" s="394"/>
      <c r="AW138" s="394"/>
      <c r="AX138" s="394"/>
      <c r="AY138" s="394"/>
      <c r="AZ138" s="394"/>
      <c r="BA138" s="394"/>
      <c r="BB138" s="394"/>
      <c r="BC138" s="394"/>
      <c r="BD138" s="394"/>
      <c r="BE138" s="394"/>
      <c r="BF138" s="394"/>
      <c r="BG138" s="394"/>
      <c r="BH138" s="394"/>
      <c r="BI138" s="394"/>
      <c r="BJ138" s="394"/>
      <c r="BK138" s="394"/>
      <c r="BL138" s="394"/>
      <c r="BM138" s="394"/>
      <c r="BN138" s="394"/>
      <c r="BO138" s="394"/>
      <c r="BP138" s="394"/>
      <c r="BQ138" s="394"/>
      <c r="BR138" s="394"/>
      <c r="BS138" s="394"/>
      <c r="BT138" s="394"/>
      <c r="BU138" s="394"/>
      <c r="BV138" s="394"/>
      <c r="BW138" s="394"/>
      <c r="BX138" s="394"/>
      <c r="BY138" s="394"/>
      <c r="BZ138" s="394"/>
      <c r="CA138" s="394"/>
      <c r="CB138" s="394"/>
      <c r="CC138" s="394"/>
      <c r="CD138" s="394"/>
      <c r="CE138" s="394"/>
      <c r="CF138" s="394"/>
      <c r="CG138" s="394"/>
      <c r="CH138" s="394"/>
      <c r="CI138" s="394"/>
      <c r="CJ138" s="394"/>
      <c r="CK138" s="394"/>
      <c r="CL138" s="394"/>
      <c r="CM138" s="394"/>
      <c r="CN138" s="394"/>
      <c r="CO138" s="394"/>
      <c r="CP138" s="394"/>
      <c r="CQ138" s="394"/>
      <c r="CR138" s="394"/>
      <c r="CS138" s="394"/>
      <c r="CT138" s="394"/>
      <c r="CU138" s="394"/>
      <c r="CV138" s="394"/>
      <c r="CW138" s="394"/>
      <c r="CX138" s="394"/>
      <c r="CY138" s="394"/>
    </row>
    <row r="139" spans="1:103" ht="25" customHeight="1" x14ac:dyDescent="0.15">
      <c r="A139" s="21"/>
      <c r="B139" s="21"/>
      <c r="C139" s="1260" t="s">
        <v>8676</v>
      </c>
      <c r="D139" s="1261"/>
      <c r="E139" s="1261"/>
      <c r="F139" s="1261"/>
      <c r="G139" s="1261"/>
      <c r="H139" s="1262"/>
      <c r="I139" s="1199"/>
      <c r="J139" s="1199"/>
      <c r="K139" s="1199"/>
      <c r="L139" s="1199"/>
      <c r="M139" s="1199"/>
      <c r="N139" s="1199"/>
      <c r="O139" s="1199"/>
      <c r="P139" s="1200"/>
      <c r="Q139" s="394"/>
      <c r="R139" s="394"/>
      <c r="S139" s="394"/>
      <c r="T139" s="394"/>
      <c r="U139" s="394"/>
      <c r="V139" s="394"/>
      <c r="W139" s="394"/>
      <c r="X139" s="394"/>
      <c r="Y139" s="394"/>
      <c r="Z139" s="394"/>
      <c r="AA139" s="394"/>
      <c r="AB139" s="394"/>
      <c r="AC139" s="394"/>
      <c r="AD139" s="394"/>
      <c r="AE139" s="394"/>
      <c r="AF139" s="394"/>
      <c r="AG139" s="394"/>
      <c r="AH139" s="394"/>
      <c r="AI139" s="394"/>
      <c r="AJ139" s="394"/>
      <c r="AK139" s="394"/>
      <c r="AL139" s="394"/>
      <c r="AM139" s="394"/>
      <c r="AN139" s="394"/>
      <c r="AO139" s="394"/>
      <c r="AP139" s="394"/>
      <c r="AQ139" s="394"/>
      <c r="AR139" s="394"/>
      <c r="AS139" s="394"/>
      <c r="AT139" s="394"/>
      <c r="AU139" s="394"/>
      <c r="AV139" s="394"/>
      <c r="AW139" s="394"/>
      <c r="AX139" s="394"/>
      <c r="AY139" s="394"/>
      <c r="AZ139" s="394"/>
      <c r="BA139" s="394"/>
      <c r="BB139" s="394"/>
      <c r="BC139" s="394"/>
      <c r="BD139" s="394"/>
      <c r="BE139" s="394"/>
      <c r="BF139" s="394"/>
      <c r="BG139" s="394"/>
      <c r="BH139" s="394"/>
      <c r="BI139" s="394"/>
      <c r="BJ139" s="394"/>
      <c r="BK139" s="394"/>
      <c r="BL139" s="394"/>
      <c r="BM139" s="394"/>
      <c r="BN139" s="394"/>
      <c r="BO139" s="394"/>
      <c r="BP139" s="394"/>
      <c r="BQ139" s="394"/>
      <c r="BR139" s="394"/>
      <c r="BS139" s="394"/>
      <c r="BT139" s="394"/>
      <c r="BU139" s="394"/>
      <c r="BV139" s="394"/>
      <c r="BW139" s="394"/>
      <c r="BX139" s="394"/>
      <c r="BY139" s="394"/>
      <c r="BZ139" s="394"/>
      <c r="CA139" s="394"/>
      <c r="CB139" s="394"/>
      <c r="CC139" s="394"/>
      <c r="CD139" s="394"/>
      <c r="CE139" s="394"/>
      <c r="CF139" s="394"/>
      <c r="CG139" s="394"/>
      <c r="CH139" s="394"/>
      <c r="CI139" s="394"/>
      <c r="CJ139" s="394"/>
      <c r="CK139" s="394"/>
      <c r="CL139" s="394"/>
      <c r="CM139" s="394"/>
      <c r="CN139" s="394"/>
      <c r="CO139" s="394"/>
      <c r="CP139" s="394"/>
      <c r="CQ139" s="394"/>
      <c r="CR139" s="394"/>
      <c r="CS139" s="394"/>
      <c r="CT139" s="394"/>
      <c r="CU139" s="394"/>
      <c r="CV139" s="394"/>
      <c r="CW139" s="394"/>
      <c r="CX139" s="394"/>
      <c r="CY139" s="394"/>
    </row>
    <row r="140" spans="1:103" ht="90" x14ac:dyDescent="0.15">
      <c r="A140" s="21"/>
      <c r="B140" s="21"/>
      <c r="C140" s="1199" t="s">
        <v>8450</v>
      </c>
      <c r="D140" s="1200" t="s">
        <v>8528</v>
      </c>
      <c r="E140" s="1199" t="s">
        <v>8441</v>
      </c>
      <c r="F140" s="1199">
        <v>26</v>
      </c>
      <c r="G140" s="1199" t="s">
        <v>8663</v>
      </c>
      <c r="H140" s="1199" t="s">
        <v>8677</v>
      </c>
      <c r="I140" s="1199" t="s">
        <v>8525</v>
      </c>
      <c r="J140" s="1199" t="s">
        <v>8448</v>
      </c>
      <c r="K140" s="1199"/>
      <c r="L140" s="1199"/>
      <c r="M140" s="1199" t="s">
        <v>457</v>
      </c>
      <c r="N140" s="1199" t="s">
        <v>3943</v>
      </c>
      <c r="O140" s="1199">
        <v>0</v>
      </c>
      <c r="P140" s="1200">
        <v>0</v>
      </c>
      <c r="Q140" s="394">
        <v>0</v>
      </c>
      <c r="R140" s="394">
        <v>0</v>
      </c>
      <c r="S140" s="394">
        <v>0</v>
      </c>
      <c r="T140" s="394"/>
      <c r="U140" s="394"/>
      <c r="V140" s="394"/>
      <c r="W140" s="394"/>
      <c r="X140" s="394"/>
      <c r="Y140" s="394"/>
      <c r="Z140" s="394"/>
      <c r="AA140" s="394"/>
      <c r="AB140" s="394"/>
      <c r="AC140" s="394"/>
      <c r="AD140" s="394"/>
      <c r="AE140" s="394"/>
      <c r="AF140" s="394"/>
      <c r="AG140" s="394"/>
      <c r="AH140" s="394"/>
      <c r="AI140" s="394"/>
      <c r="AJ140" s="394"/>
      <c r="AK140" s="394"/>
      <c r="AL140" s="394"/>
      <c r="AM140" s="394"/>
      <c r="AN140" s="394"/>
      <c r="AO140" s="394"/>
      <c r="AP140" s="394"/>
      <c r="AQ140" s="394"/>
      <c r="AR140" s="394"/>
      <c r="AS140" s="394"/>
      <c r="AT140" s="394"/>
      <c r="AU140" s="394"/>
      <c r="AV140" s="394"/>
      <c r="AW140" s="394"/>
      <c r="AX140" s="394"/>
      <c r="AY140" s="394"/>
      <c r="AZ140" s="394"/>
      <c r="BA140" s="394"/>
      <c r="BB140" s="394"/>
      <c r="BC140" s="394"/>
      <c r="BD140" s="394"/>
      <c r="BE140" s="394"/>
      <c r="BF140" s="394"/>
      <c r="BG140" s="394"/>
      <c r="BH140" s="394"/>
      <c r="BI140" s="394"/>
      <c r="BJ140" s="394"/>
      <c r="BK140" s="394"/>
      <c r="BL140" s="394"/>
      <c r="BM140" s="394"/>
      <c r="BN140" s="394"/>
      <c r="BO140" s="394"/>
      <c r="BP140" s="394"/>
      <c r="BQ140" s="394"/>
      <c r="BR140" s="394"/>
      <c r="BS140" s="394"/>
      <c r="BT140" s="394"/>
      <c r="BU140" s="394"/>
      <c r="BV140" s="394"/>
      <c r="BW140" s="394"/>
      <c r="BX140" s="394"/>
      <c r="BY140" s="394"/>
      <c r="BZ140" s="394"/>
      <c r="CA140" s="394"/>
      <c r="CB140" s="394"/>
      <c r="CC140" s="394"/>
      <c r="CD140" s="394"/>
      <c r="CE140" s="394"/>
      <c r="CF140" s="394"/>
      <c r="CG140" s="394"/>
      <c r="CH140" s="394"/>
      <c r="CI140" s="394"/>
      <c r="CJ140" s="394"/>
      <c r="CK140" s="394"/>
      <c r="CL140" s="394"/>
      <c r="CM140" s="394"/>
      <c r="CN140" s="394"/>
      <c r="CO140" s="394"/>
      <c r="CP140" s="394"/>
      <c r="CQ140" s="394"/>
      <c r="CR140" s="394"/>
      <c r="CS140" s="394"/>
      <c r="CT140" s="394"/>
      <c r="CU140" s="394"/>
      <c r="CV140" s="394"/>
      <c r="CW140" s="394"/>
      <c r="CX140" s="394"/>
      <c r="CY140" s="394"/>
    </row>
    <row r="141" spans="1:103" ht="45" x14ac:dyDescent="0.15">
      <c r="A141" s="21"/>
      <c r="B141" s="21"/>
      <c r="C141" s="1199"/>
      <c r="D141" s="1199"/>
      <c r="E141" s="1199" t="s">
        <v>8441</v>
      </c>
      <c r="F141" s="1199">
        <v>27</v>
      </c>
      <c r="G141" s="1199" t="s">
        <v>8665</v>
      </c>
      <c r="H141" s="1199" t="s">
        <v>8678</v>
      </c>
      <c r="I141" s="1199" t="s">
        <v>215</v>
      </c>
      <c r="J141" s="1199" t="s">
        <v>8531</v>
      </c>
      <c r="K141" s="1199"/>
      <c r="L141" s="1199"/>
      <c r="M141" s="1199"/>
      <c r="N141" s="1199" t="s">
        <v>3943</v>
      </c>
      <c r="O141" s="1199">
        <v>0</v>
      </c>
      <c r="P141" s="1200"/>
      <c r="Q141" s="394"/>
      <c r="R141" s="394"/>
      <c r="S141" s="394"/>
      <c r="T141" s="394"/>
      <c r="U141" s="394"/>
      <c r="V141" s="394"/>
      <c r="W141" s="394"/>
      <c r="X141" s="394"/>
      <c r="Y141" s="394"/>
      <c r="Z141" s="394"/>
      <c r="AA141" s="394"/>
      <c r="AB141" s="394"/>
      <c r="AC141" s="394"/>
      <c r="AD141" s="394"/>
      <c r="AE141" s="394"/>
      <c r="AF141" s="394"/>
      <c r="AG141" s="394"/>
      <c r="AH141" s="394"/>
      <c r="AI141" s="394"/>
      <c r="AJ141" s="394"/>
      <c r="AK141" s="394"/>
      <c r="AL141" s="394"/>
      <c r="AM141" s="394"/>
      <c r="AN141" s="394"/>
      <c r="AO141" s="394"/>
      <c r="AP141" s="394"/>
      <c r="AQ141" s="394"/>
      <c r="AR141" s="394"/>
      <c r="AS141" s="394"/>
      <c r="AT141" s="394"/>
      <c r="AU141" s="394"/>
      <c r="AV141" s="394"/>
      <c r="AW141" s="394"/>
      <c r="AX141" s="394"/>
      <c r="AY141" s="394"/>
      <c r="AZ141" s="394"/>
      <c r="BA141" s="394"/>
      <c r="BB141" s="394"/>
      <c r="BC141" s="394"/>
      <c r="BD141" s="394"/>
      <c r="BE141" s="394"/>
      <c r="BF141" s="394"/>
      <c r="BG141" s="394"/>
      <c r="BH141" s="394"/>
      <c r="BI141" s="394"/>
      <c r="BJ141" s="394"/>
      <c r="BK141" s="394"/>
      <c r="BL141" s="394"/>
      <c r="BM141" s="394"/>
      <c r="BN141" s="394"/>
      <c r="BO141" s="394"/>
      <c r="BP141" s="394"/>
      <c r="BQ141" s="394"/>
      <c r="BR141" s="394"/>
      <c r="BS141" s="394"/>
      <c r="BT141" s="394"/>
      <c r="BU141" s="394"/>
      <c r="BV141" s="394"/>
      <c r="BW141" s="394"/>
      <c r="BX141" s="394"/>
      <c r="BY141" s="394"/>
      <c r="BZ141" s="394"/>
      <c r="CA141" s="394"/>
      <c r="CB141" s="394"/>
      <c r="CC141" s="394"/>
      <c r="CD141" s="394"/>
      <c r="CE141" s="394"/>
      <c r="CF141" s="394"/>
      <c r="CG141" s="394"/>
      <c r="CH141" s="394"/>
      <c r="CI141" s="394"/>
      <c r="CJ141" s="394"/>
      <c r="CK141" s="394"/>
      <c r="CL141" s="394"/>
      <c r="CM141" s="394"/>
      <c r="CN141" s="394"/>
      <c r="CO141" s="394"/>
      <c r="CP141" s="394"/>
      <c r="CQ141" s="394"/>
      <c r="CR141" s="394"/>
      <c r="CS141" s="394"/>
      <c r="CT141" s="394"/>
      <c r="CU141" s="394"/>
      <c r="CV141" s="394"/>
      <c r="CW141" s="394"/>
      <c r="CX141" s="394"/>
      <c r="CY141" s="394"/>
    </row>
    <row r="142" spans="1:103" ht="120" x14ac:dyDescent="0.15">
      <c r="A142" s="21"/>
      <c r="B142" s="21"/>
      <c r="C142" s="1199" t="s">
        <v>8450</v>
      </c>
      <c r="D142" s="1200" t="s">
        <v>8532</v>
      </c>
      <c r="E142" s="1199" t="s">
        <v>8441</v>
      </c>
      <c r="F142" s="1199">
        <v>28</v>
      </c>
      <c r="G142" s="1199" t="s">
        <v>8667</v>
      </c>
      <c r="H142" s="1199" t="s">
        <v>8679</v>
      </c>
      <c r="I142" s="1199" t="s">
        <v>8525</v>
      </c>
      <c r="J142" s="1199" t="s">
        <v>8448</v>
      </c>
      <c r="K142" s="1199"/>
      <c r="L142" s="1199"/>
      <c r="M142" s="1199" t="s">
        <v>457</v>
      </c>
      <c r="N142" s="1199" t="s">
        <v>3943</v>
      </c>
      <c r="O142" s="1199">
        <v>478.54404999999997</v>
      </c>
      <c r="P142" s="1200">
        <v>736.40348783999991</v>
      </c>
      <c r="Q142" s="394"/>
      <c r="R142" s="394">
        <f t="shared" ref="R142" si="69">SUM(S142:CY142)</f>
        <v>2098.3286128490004</v>
      </c>
      <c r="S142" s="394">
        <f>SUMIFS('База практик'!$AK$6:$AK$424,'База практик'!$G$6:$G$424,Расчеты!S$1,'База практик'!$F$6:$F$424,"мун")</f>
        <v>0</v>
      </c>
      <c r="T142" s="394">
        <f>SUMIFS('База практик'!$AK$6:$AK$424,'База практик'!$G$6:$G$424,Расчеты!T$1,'База практик'!$F$6:$F$424,"мун")</f>
        <v>0</v>
      </c>
      <c r="U142" s="394">
        <f>SUMIFS('База практик'!$AK$6:$AK$424,'База практик'!$G$6:$G$424,Расчеты!U$1,'База практик'!$F$6:$F$424,"мун")</f>
        <v>0</v>
      </c>
      <c r="V142" s="394">
        <f>SUMIFS('База практик'!$AK$6:$AK$424,'База практик'!$G$6:$G$424,Расчеты!V$1,'База практик'!$F$6:$F$424,"мун")</f>
        <v>0</v>
      </c>
      <c r="W142" s="394">
        <f>SUMIFS('База практик'!$AK$6:$AK$424,'База практик'!$G$6:$G$424,Расчеты!W$1,'База практик'!$F$6:$F$424,"мун")</f>
        <v>4.37</v>
      </c>
      <c r="X142" s="394">
        <f>SUMIFS('База практик'!$AK$6:$AK$424,'База практик'!$G$6:$G$424,Расчеты!X$1,'База практик'!$F$6:$F$424,"мун")</f>
        <v>7.0000000000000007E-2</v>
      </c>
      <c r="Y142" s="394">
        <f>SUMIFS('База практик'!$AK$6:$AK$424,'База практик'!$G$6:$G$424,Расчеты!Y$1,'База практик'!$F$6:$F$424,"мун")</f>
        <v>2.980429</v>
      </c>
      <c r="Z142" s="394">
        <f>SUMIFS('База практик'!$AK$6:$AK$424,'База практик'!$G$6:$G$424,Расчеты!Z$1,'База практик'!$F$6:$F$424,"мун")</f>
        <v>30.769000000000002</v>
      </c>
      <c r="AA142" s="394">
        <f>SUMIFS('База практик'!$AK$6:$AK$424,'База практик'!$G$6:$G$424,Расчеты!AA$1,'База практик'!$F$6:$F$424,"мун")</f>
        <v>0</v>
      </c>
      <c r="AB142" s="394">
        <f>SUMIFS('База практик'!$AK$6:$AK$424,'База практик'!$G$6:$G$424,Расчеты!AB$1,'База практик'!$F$6:$F$424,"мун")</f>
        <v>0</v>
      </c>
      <c r="AC142" s="394">
        <f>SUMIFS('База практик'!$AK$6:$AK$424,'База практик'!$G$6:$G$424,Расчеты!AC$1,'База практик'!$F$6:$F$424,"мун")</f>
        <v>7.6389999999999993</v>
      </c>
      <c r="AD142" s="394">
        <f>SUMIFS('База практик'!$AK$6:$AK$424,'База практик'!$G$6:$G$424,Расчеты!AD$1,'База практик'!$F$6:$F$424,"мун")</f>
        <v>0</v>
      </c>
      <c r="AE142" s="394">
        <f>SUMIFS('База практик'!$AK$6:$AK$424,'База практик'!$G$6:$G$424,Расчеты!AE$1,'База практик'!$F$6:$F$424,"мун")</f>
        <v>76.894000000000005</v>
      </c>
      <c r="AF142" s="394">
        <f>SUMIFS('База практик'!$AK$6:$AK$424,'База практик'!$G$6:$G$424,Расчеты!AF$1,'База практик'!$F$6:$F$424,"мун")</f>
        <v>0</v>
      </c>
      <c r="AG142" s="394">
        <f>SUMIFS('База практик'!$AK$6:$AK$424,'База практик'!$G$6:$G$424,Расчеты!AG$1,'База практик'!$F$6:$F$424,"мун")</f>
        <v>0</v>
      </c>
      <c r="AH142" s="394">
        <f>SUMIFS('База практик'!$AK$6:$AK$424,'База практик'!$G$6:$G$424,Расчеты!AH$1,'База практик'!$F$6:$F$424,"мун")</f>
        <v>0</v>
      </c>
      <c r="AI142" s="394">
        <f>SUMIFS('База практик'!$AK$6:$AK$424,'База практик'!$G$6:$G$424,Расчеты!AI$1,'База практик'!$F$6:$F$424,"мун")</f>
        <v>0</v>
      </c>
      <c r="AJ142" s="394">
        <f>SUMIFS('База практик'!$AK$6:$AK$424,'База практик'!$G$6:$G$424,Расчеты!AJ$1,'База практик'!$F$6:$F$424,"мун")</f>
        <v>2.6719999999999997</v>
      </c>
      <c r="AK142" s="394">
        <f>SUMIFS('База практик'!$AK$6:$AK$424,'База практик'!$G$6:$G$424,Расчеты!AK$1,'База практик'!$F$6:$F$424,"мун")</f>
        <v>0</v>
      </c>
      <c r="AL142" s="394">
        <f>SUMIFS('База практик'!$AK$6:$AK$424,'База практик'!$G$6:$G$424,Расчеты!AL$1,'База практик'!$F$6:$F$424,"мун")</f>
        <v>0.99399999999999999</v>
      </c>
      <c r="AM142" s="394">
        <f>SUMIFS('База практик'!$AK$6:$AK$424,'База практик'!$G$6:$G$424,Расчеты!AM$1,'База практик'!$F$6:$F$424,"мун")</f>
        <v>0</v>
      </c>
      <c r="AN142" s="394">
        <f>SUMIFS('База практик'!$AK$6:$AK$424,'База практик'!$G$6:$G$424,Расчеты!AN$1,'База практик'!$F$6:$F$424,"мун")</f>
        <v>17.152000000000001</v>
      </c>
      <c r="AO142" s="394">
        <f>SUMIFS('База практик'!$AK$6:$AK$424,'База практик'!$G$6:$G$424,Расчеты!AO$1,'База практик'!$F$6:$F$424,"мун")</f>
        <v>0</v>
      </c>
      <c r="AP142" s="394">
        <f>SUMIFS('База практик'!$AK$6:$AK$424,'База практик'!$G$6:$G$424,Расчеты!AP$1,'База практик'!$F$6:$F$424,"мун")</f>
        <v>4.4945000000000004</v>
      </c>
      <c r="AQ142" s="394">
        <f>SUMIFS('База практик'!$AK$6:$AK$424,'База практик'!$G$6:$G$424,Расчеты!AQ$1,'База практик'!$F$6:$F$424,"мун")</f>
        <v>0</v>
      </c>
      <c r="AR142" s="394">
        <f>SUMIFS('База практик'!$AK$6:$AK$424,'База практик'!$G$6:$G$424,Расчеты!AR$1,'База практик'!$F$6:$F$424,"мун")</f>
        <v>0</v>
      </c>
      <c r="AS142" s="394">
        <f>SUMIFS('База практик'!$AK$6:$AK$424,'База практик'!$G$6:$G$424,Расчеты!AS$1,'База практик'!$F$6:$F$424,"мун")</f>
        <v>0</v>
      </c>
      <c r="AT142" s="394">
        <f>SUMIFS('База практик'!$AK$6:$AK$424,'База практик'!$G$6:$G$424,Расчеты!AT$1,'База практик'!$F$6:$F$424,"мун")</f>
        <v>0</v>
      </c>
      <c r="AU142" s="394">
        <f>SUMIFS('База практик'!$AK$6:$AK$424,'База практик'!$G$6:$G$424,Расчеты!AU$1,'База практик'!$F$6:$F$424,"мун")</f>
        <v>2.1608480000000001</v>
      </c>
      <c r="AV142" s="394">
        <f>SUMIFS('База практик'!$AK$6:$AK$424,'База практик'!$G$6:$G$424,Расчеты!AV$1,'База практик'!$F$6:$F$424,"мун")</f>
        <v>42.789000000000001</v>
      </c>
      <c r="AW142" s="394">
        <f>SUMIFS('База практик'!$AK$6:$AK$424,'База практик'!$G$6:$G$424,Расчеты!AW$1,'База практик'!$F$6:$F$424,"мун")</f>
        <v>0</v>
      </c>
      <c r="AX142" s="394">
        <f>SUMIFS('База практик'!$AK$6:$AK$424,'База практик'!$G$6:$G$424,Расчеты!AX$1,'База практик'!$F$6:$F$424,"мун")</f>
        <v>815.58344499999998</v>
      </c>
      <c r="AY142" s="394">
        <f>SUMIFS('База практик'!$AK$6:$AK$424,'База практик'!$G$6:$G$424,Расчеты!AY$1,'База практик'!$F$6:$F$424,"мун")</f>
        <v>42.9</v>
      </c>
      <c r="AZ142" s="394">
        <f>SUMIFS('База практик'!$AK$6:$AK$424,'База практик'!$G$6:$G$424,Расчеты!AZ$1,'База практик'!$F$6:$F$424,"мун")</f>
        <v>0.90599999999999992</v>
      </c>
      <c r="BA142" s="394">
        <f>SUMIFS('База практик'!$AK$6:$AK$424,'База практик'!$G$6:$G$424,Расчеты!BA$1,'База практик'!$F$6:$F$424,"мун")</f>
        <v>0</v>
      </c>
      <c r="BB142" s="394">
        <f>SUMIFS('База практик'!$AK$6:$AK$424,'База практик'!$G$6:$G$424,Расчеты!BB$1,'База практик'!$F$6:$F$424,"мун")</f>
        <v>4</v>
      </c>
      <c r="BC142" s="394">
        <f>SUMIFS('База практик'!$AK$6:$AK$424,'База практик'!$G$6:$G$424,Расчеты!BC$1,'База практик'!$F$6:$F$424,"мун")</f>
        <v>7.7610000000000001</v>
      </c>
      <c r="BD142" s="394">
        <f>SUMIFS('База практик'!$AK$6:$AK$424,'База практик'!$G$6:$G$424,Расчеты!BD$1,'База практик'!$F$6:$F$424,"мун")</f>
        <v>0</v>
      </c>
      <c r="BE142" s="394">
        <f>SUMIFS('База практик'!$AK$6:$AK$424,'База практик'!$G$6:$G$424,Расчеты!BE$1,'База практик'!$F$6:$F$424,"мун")</f>
        <v>0.93717600000000001</v>
      </c>
      <c r="BF142" s="394">
        <f>SUMIFS('База практик'!$AK$6:$AK$424,'База практик'!$G$6:$G$424,Расчеты!BF$1,'База практик'!$F$6:$F$424,"мун")</f>
        <v>0</v>
      </c>
      <c r="BG142" s="394">
        <f>SUMIFS('База практик'!$AK$6:$AK$424,'База практик'!$G$6:$G$424,Расчеты!BG$1,'База практик'!$F$6:$F$424,"мун")</f>
        <v>0</v>
      </c>
      <c r="BH142" s="394">
        <f>SUMIFS('База практик'!$AK$6:$AK$424,'База практик'!$G$6:$G$424,Расчеты!BH$1,'База практик'!$F$6:$F$424,"мун")</f>
        <v>0</v>
      </c>
      <c r="BI142" s="394">
        <f>SUMIFS('База практик'!$AK$6:$AK$424,'База практик'!$G$6:$G$424,Расчеты!BI$1,'База практик'!$F$6:$F$424,"мун")</f>
        <v>0</v>
      </c>
      <c r="BJ142" s="394">
        <f>SUMIFS('База практик'!$AK$6:$AK$424,'База практик'!$G$6:$G$424,Расчеты!BJ$1,'База практик'!$F$6:$F$424,"мун")</f>
        <v>0</v>
      </c>
      <c r="BK142" s="394">
        <f>SUMIFS('База практик'!$AK$6:$AK$424,'База практик'!$G$6:$G$424,Расчеты!BK$1,'База практик'!$F$6:$F$424,"мун")</f>
        <v>0</v>
      </c>
      <c r="BL142" s="394">
        <f>SUMIFS('База практик'!$AK$6:$AK$424,'База практик'!$G$6:$G$424,Расчеты!BL$1,'База практик'!$F$6:$F$424,"мун")</f>
        <v>56.064999999999998</v>
      </c>
      <c r="BM142" s="394">
        <f>SUMIFS('База практик'!$AK$6:$AK$424,'База практик'!$G$6:$G$424,Расчеты!BM$1,'База практик'!$F$6:$F$424,"мун")</f>
        <v>0.99999999999999989</v>
      </c>
      <c r="BN142" s="394">
        <f>SUMIFS('База практик'!$AK$6:$AK$424,'База практик'!$G$6:$G$424,Расчеты!BN$1,'База практик'!$F$6:$F$424,"мун")</f>
        <v>0</v>
      </c>
      <c r="BO142" s="394">
        <f>SUMIFS('База практик'!$AK$6:$AK$424,'База практик'!$G$6:$G$424,Расчеты!BO$1,'База практик'!$F$6:$F$424,"мун")</f>
        <v>2.948</v>
      </c>
      <c r="BP142" s="394">
        <f>SUMIFS('База практик'!$AK$6:$AK$424,'База практик'!$G$6:$G$424,Расчеты!BP$1,'База практик'!$F$6:$F$424,"мун")</f>
        <v>17.432874000000002</v>
      </c>
      <c r="BQ142" s="394">
        <f>SUMIFS('База практик'!$AK$6:$AK$424,'База практик'!$G$6:$G$424,Расчеты!BQ$1,'База практик'!$F$6:$F$424,"мун")</f>
        <v>0</v>
      </c>
      <c r="BR142" s="394">
        <f>SUMIFS('База практик'!$AK$6:$AK$424,'База практик'!$G$6:$G$424,Расчеты!BR$1,'База практик'!$F$6:$F$424,"мун")</f>
        <v>17.2</v>
      </c>
      <c r="BS142" s="394">
        <f>SUMIFS('База практик'!$AK$6:$AK$424,'База практик'!$G$6:$G$424,Расчеты!BS$1,'База практик'!$F$6:$F$424,"мун")</f>
        <v>28.457280999999998</v>
      </c>
      <c r="BT142" s="394">
        <f>SUMIFS('База практик'!$AK$6:$AK$424,'База практик'!$G$6:$G$424,Расчеты!BT$1,'База практик'!$F$6:$F$424,"мун")</f>
        <v>20.52</v>
      </c>
      <c r="BU142" s="394">
        <f>SUMIFS('База практик'!$AK$6:$AK$424,'База практик'!$G$6:$G$424,Расчеты!BU$1,'База практик'!$F$6:$F$424,"мун")</f>
        <v>0</v>
      </c>
      <c r="BV142" s="394">
        <f>SUMIFS('База практик'!$AK$6:$AK$424,'База практик'!$G$6:$G$424,Расчеты!BV$1,'База практик'!$F$6:$F$424,"мун")</f>
        <v>138.10399999999998</v>
      </c>
      <c r="BW142" s="394">
        <f>SUMIFS('База практик'!$AK$6:$AK$424,'База практик'!$G$6:$G$424,Расчеты!BW$1,'База практик'!$F$6:$F$424,"мун")</f>
        <v>0</v>
      </c>
      <c r="BX142" s="394">
        <f>SUMIFS('База практик'!$AK$6:$AK$424,'База практик'!$G$6:$G$424,Расчеты!BX$1,'База практик'!$F$6:$F$424,"мун")</f>
        <v>65.041000000000011</v>
      </c>
      <c r="BY142" s="394">
        <f>SUMIFS('База практик'!$AK$6:$AK$424,'База практик'!$G$6:$G$424,Расчеты!BY$1,'База практик'!$F$6:$F$424,"мун")</f>
        <v>0</v>
      </c>
      <c r="BZ142" s="394">
        <f>SUMIFS('База практик'!$AK$6:$AK$424,'База практик'!$G$6:$G$424,Расчеты!BZ$1,'База практик'!$F$6:$F$424,"мун")</f>
        <v>0</v>
      </c>
      <c r="CA142" s="394">
        <f>SUMIFS('База практик'!$AK$6:$AK$424,'База практик'!$G$6:$G$424,Расчеты!CA$1,'База практик'!$F$6:$F$424,"мун")</f>
        <v>0</v>
      </c>
      <c r="CB142" s="394">
        <f>SUMIFS('База практик'!$AK$6:$AK$424,'База практик'!$G$6:$G$424,Расчеты!CB$1,'База практик'!$F$6:$F$424,"мун")</f>
        <v>0</v>
      </c>
      <c r="CC142" s="394">
        <f>SUMIFS('База практик'!$AK$6:$AK$424,'База практик'!$G$6:$G$424,Расчеты!CC$1,'База практик'!$F$6:$F$424,"мун")</f>
        <v>15.057</v>
      </c>
      <c r="CD142" s="394">
        <f>SUMIFS('База практик'!$AK$6:$AK$424,'База практик'!$G$6:$G$424,Расчеты!CD$1,'База практик'!$F$6:$F$424,"мун")</f>
        <v>0</v>
      </c>
      <c r="CE142" s="394">
        <f>SUMIFS('База практик'!$AK$6:$AK$424,'База практик'!$G$6:$G$424,Расчеты!CE$1,'База практик'!$F$6:$F$424,"мун")</f>
        <v>0</v>
      </c>
      <c r="CF142" s="394">
        <f>SUMIFS('База практик'!$AK$6:$AK$424,'База практик'!$G$6:$G$424,Расчеты!CF$1,'База практик'!$F$6:$F$424,"мун")</f>
        <v>0</v>
      </c>
      <c r="CG142" s="394">
        <f>SUMIFS('База практик'!$AK$6:$AK$424,'База практик'!$G$6:$G$424,Расчеты!CG$1,'База практик'!$F$6:$F$424,"мун")</f>
        <v>56.164000000000001</v>
      </c>
      <c r="CH142" s="394">
        <f>SUMIFS('База практик'!$AK$6:$AK$424,'База практик'!$G$6:$G$424,Расчеты!CH$1,'База практик'!$F$6:$F$424,"мун")</f>
        <v>0</v>
      </c>
      <c r="CI142" s="394">
        <f>SUMIFS('База практик'!$AK$6:$AK$424,'База практик'!$G$6:$G$424,Расчеты!CI$1,'База практик'!$F$6:$F$424,"мун")</f>
        <v>0</v>
      </c>
      <c r="CJ142" s="394">
        <f>SUMIFS('База практик'!$AK$6:$AK$424,'База практик'!$G$6:$G$424,Расчеты!CJ$1,'База практик'!$F$6:$F$424,"мун")</f>
        <v>0</v>
      </c>
      <c r="CK142" s="394">
        <f>SUMIFS('База практик'!$AK$6:$AK$424,'База практик'!$G$6:$G$424,Расчеты!CK$1,'База практик'!$F$6:$F$424,"мун")</f>
        <v>0</v>
      </c>
      <c r="CL142" s="394">
        <f>SUMIFS('База практик'!$AK$6:$AK$424,'База практик'!$G$6:$G$424,Расчеты!CL$1,'База практик'!$F$6:$F$424,"мун")</f>
        <v>0</v>
      </c>
      <c r="CM142" s="394">
        <f>SUMIFS('База практик'!$AK$6:$AK$424,'База практик'!$G$6:$G$424,Расчеты!CM$1,'База практик'!$F$6:$F$424,"мун")</f>
        <v>0.05</v>
      </c>
      <c r="CN142" s="394">
        <f>SUMIFS('База практик'!$AK$6:$AK$424,'База практик'!$G$6:$G$424,Расчеты!CN$1,'База практик'!$F$6:$F$424,"мун")</f>
        <v>36.379000000000005</v>
      </c>
      <c r="CO142" s="394">
        <f>SUMIFS('База практик'!$AK$6:$AK$424,'База практик'!$G$6:$G$424,Расчеты!CO$1,'База практик'!$F$6:$F$424,"мун")</f>
        <v>24.307507999999999</v>
      </c>
      <c r="CP142" s="394">
        <f>SUMIFS('База практик'!$AK$6:$AK$424,'База практик'!$G$6:$G$424,Расчеты!CP$1,'База практик'!$F$6:$F$424,"мун")</f>
        <v>45.384999999999998</v>
      </c>
      <c r="CQ142" s="394">
        <f>SUMIFS('База практик'!$AK$6:$AK$424,'База практик'!$G$6:$G$424,Расчеты!CQ$1,'База практик'!$F$6:$F$424,"мун")</f>
        <v>11.18314</v>
      </c>
      <c r="CR142" s="394">
        <f>SUMIFS('База практик'!$AK$6:$AK$424,'База практик'!$G$6:$G$424,Расчеты!CR$1,'База практик'!$F$6:$F$424,"мун")</f>
        <v>0</v>
      </c>
      <c r="CS142" s="394">
        <f>SUMIFS('База практик'!$AK$6:$AK$424,'База практик'!$G$6:$G$424,Расчеты!CS$1,'База практик'!$F$6:$F$424,"мун")</f>
        <v>111.443411849</v>
      </c>
      <c r="CT142" s="394">
        <f>SUMIFS('База практик'!$AK$6:$AK$424,'База практик'!$G$6:$G$424,Расчеты!CT$1,'База практик'!$F$6:$F$424,"мун")</f>
        <v>6.98</v>
      </c>
      <c r="CU142" s="394">
        <f>SUMIFS('База практик'!$AK$6:$AK$424,'База практик'!$G$6:$G$424,Расчеты!CU$1,'База практик'!$F$6:$F$424,"мун")</f>
        <v>0</v>
      </c>
      <c r="CV142" s="394">
        <f>SUMIFS('База практик'!$AK$6:$AK$424,'База практик'!$G$6:$G$424,Расчеты!CV$1,'База практик'!$F$6:$F$424,"мун")</f>
        <v>3.1019999999999999</v>
      </c>
      <c r="CW142" s="394">
        <f>SUMIFS('База практик'!$AK$6:$AK$424,'База практик'!$G$6:$G$424,Расчеты!CW$1,'База практик'!$F$6:$F$424,"мун")</f>
        <v>0</v>
      </c>
      <c r="CX142" s="394">
        <f>SUMIFS('База практик'!$AK$6:$AK$424,'База практик'!$G$6:$G$424,Расчеты!CX$1,'База практик'!$F$6:$F$424,"мун")</f>
        <v>376.43699999999995</v>
      </c>
      <c r="CY142" s="394">
        <f>SUMIFS('База практик'!$AK$6:$AK$424,'База практик'!$G$6:$G$424,Расчеты!CY$1,'База практик'!$F$6:$F$424,"мун")</f>
        <v>0</v>
      </c>
    </row>
    <row r="143" spans="1:103" ht="45" x14ac:dyDescent="0.15">
      <c r="A143" s="21"/>
      <c r="B143" s="21"/>
      <c r="C143" s="1199"/>
      <c r="D143" s="1199"/>
      <c r="E143" s="1199" t="s">
        <v>8441</v>
      </c>
      <c r="F143" s="1199">
        <v>29</v>
      </c>
      <c r="G143" s="1199" t="s">
        <v>8669</v>
      </c>
      <c r="H143" s="1199" t="s">
        <v>8678</v>
      </c>
      <c r="I143" s="1199" t="s">
        <v>215</v>
      </c>
      <c r="J143" s="1199" t="s">
        <v>8531</v>
      </c>
      <c r="K143" s="1199"/>
      <c r="L143" s="1199"/>
      <c r="M143" s="1199"/>
      <c r="N143" s="1199" t="s">
        <v>3943</v>
      </c>
      <c r="O143" s="1219">
        <v>0.64154385617763277</v>
      </c>
      <c r="P143" s="1220">
        <v>0.78833100866037853</v>
      </c>
      <c r="Q143" s="394"/>
      <c r="R143" s="394"/>
      <c r="S143" s="394"/>
      <c r="T143" s="394"/>
      <c r="U143" s="394"/>
      <c r="V143" s="394"/>
      <c r="W143" s="394"/>
      <c r="X143" s="394"/>
      <c r="Y143" s="394"/>
      <c r="Z143" s="394"/>
      <c r="AA143" s="394"/>
      <c r="AB143" s="394"/>
      <c r="AC143" s="394"/>
      <c r="AD143" s="394"/>
      <c r="AE143" s="394"/>
      <c r="AF143" s="394"/>
      <c r="AG143" s="394"/>
      <c r="AH143" s="394"/>
      <c r="AI143" s="394"/>
      <c r="AJ143" s="394"/>
      <c r="AK143" s="394"/>
      <c r="AL143" s="394"/>
      <c r="AM143" s="394"/>
      <c r="AN143" s="394"/>
      <c r="AO143" s="394"/>
      <c r="AP143" s="394"/>
      <c r="AQ143" s="394"/>
      <c r="AR143" s="394"/>
      <c r="AS143" s="394"/>
      <c r="AT143" s="394"/>
      <c r="AU143" s="394"/>
      <c r="AV143" s="394"/>
      <c r="AW143" s="394"/>
      <c r="AX143" s="394"/>
      <c r="AY143" s="394"/>
      <c r="AZ143" s="394"/>
      <c r="BA143" s="394"/>
      <c r="BB143" s="394"/>
      <c r="BC143" s="394"/>
      <c r="BD143" s="394"/>
      <c r="BE143" s="394"/>
      <c r="BF143" s="394"/>
      <c r="BG143" s="394"/>
      <c r="BH143" s="394"/>
      <c r="BI143" s="394"/>
      <c r="BJ143" s="394"/>
      <c r="BK143" s="394"/>
      <c r="BL143" s="394"/>
      <c r="BM143" s="394"/>
      <c r="BN143" s="394"/>
      <c r="BO143" s="394"/>
      <c r="BP143" s="394"/>
      <c r="BQ143" s="394"/>
      <c r="BR143" s="394"/>
      <c r="BS143" s="394"/>
      <c r="BT143" s="394"/>
      <c r="BU143" s="394"/>
      <c r="BV143" s="394"/>
      <c r="BW143" s="394"/>
      <c r="BX143" s="394"/>
      <c r="BY143" s="394"/>
      <c r="BZ143" s="394"/>
      <c r="CA143" s="394"/>
      <c r="CB143" s="394"/>
      <c r="CC143" s="394"/>
      <c r="CD143" s="394"/>
      <c r="CE143" s="394"/>
      <c r="CF143" s="394"/>
      <c r="CG143" s="394"/>
      <c r="CH143" s="394"/>
      <c r="CI143" s="394"/>
      <c r="CJ143" s="394"/>
      <c r="CK143" s="394"/>
      <c r="CL143" s="394"/>
      <c r="CM143" s="394"/>
      <c r="CN143" s="394"/>
      <c r="CO143" s="394"/>
      <c r="CP143" s="394"/>
      <c r="CQ143" s="394"/>
      <c r="CR143" s="394"/>
      <c r="CS143" s="394"/>
      <c r="CT143" s="394"/>
      <c r="CU143" s="394"/>
      <c r="CV143" s="394"/>
      <c r="CW143" s="394"/>
      <c r="CX143" s="394"/>
      <c r="CY143" s="394"/>
    </row>
    <row r="144" spans="1:103" ht="75" x14ac:dyDescent="0.15">
      <c r="A144" s="21"/>
      <c r="B144" s="21"/>
      <c r="C144" s="1199" t="s">
        <v>8450</v>
      </c>
      <c r="D144" s="1200" t="s">
        <v>8535</v>
      </c>
      <c r="E144" s="1199" t="s">
        <v>8441</v>
      </c>
      <c r="F144" s="1199">
        <v>30</v>
      </c>
      <c r="G144" s="1199" t="s">
        <v>8670</v>
      </c>
      <c r="H144" s="1199" t="s">
        <v>8680</v>
      </c>
      <c r="I144" s="1199" t="s">
        <v>8525</v>
      </c>
      <c r="J144" s="1199" t="s">
        <v>8448</v>
      </c>
      <c r="K144" s="1199"/>
      <c r="L144" s="1199"/>
      <c r="M144" s="1199" t="s">
        <v>457</v>
      </c>
      <c r="N144" s="1199" t="s">
        <v>3943</v>
      </c>
      <c r="O144" s="1219">
        <v>103.2469</v>
      </c>
      <c r="P144" s="1220">
        <v>112.27286693000001</v>
      </c>
      <c r="Q144" s="394"/>
      <c r="R144" s="394">
        <f t="shared" ref="R144" si="70">SUM(S144:CY144)</f>
        <v>68.704458000000002</v>
      </c>
      <c r="S144" s="394">
        <f>SUMIFS('База практик'!$AN$6:$AN$424,'База практик'!$G$6:$G$424,Расчеты!S$1,'База практик'!$F$6:$F$424,"мун")</f>
        <v>0</v>
      </c>
      <c r="T144" s="394">
        <f>SUMIFS('База практик'!$AN$6:$AN$424,'База практик'!$G$6:$G$424,Расчеты!T$1,'База практик'!$F$6:$F$424,"мун")</f>
        <v>0</v>
      </c>
      <c r="U144" s="394">
        <f>SUMIFS('База практик'!$AN$6:$AN$424,'База практик'!$G$6:$G$424,Расчеты!U$1,'База практик'!$F$6:$F$424,"мун")</f>
        <v>0</v>
      </c>
      <c r="V144" s="394">
        <f>SUMIFS('База практик'!$AN$6:$AN$424,'База практик'!$G$6:$G$424,Расчеты!V$1,'База практик'!$F$6:$F$424,"мун")</f>
        <v>0</v>
      </c>
      <c r="W144" s="394">
        <f>SUMIFS('База практик'!$AN$6:$AN$424,'База практик'!$G$6:$G$424,Расчеты!W$1,'База практик'!$F$6:$F$424,"мун")</f>
        <v>0</v>
      </c>
      <c r="X144" s="394">
        <f>SUMIFS('База практик'!$AN$6:$AN$424,'База практик'!$G$6:$G$424,Расчеты!X$1,'База практик'!$F$6:$F$424,"мун")</f>
        <v>7.0000000000000007E-2</v>
      </c>
      <c r="Y144" s="394">
        <f>SUMIFS('База практик'!$AN$6:$AN$424,'База практик'!$G$6:$G$424,Расчеты!Y$1,'База практик'!$F$6:$F$424,"мун")</f>
        <v>0.39748300000000003</v>
      </c>
      <c r="Z144" s="394">
        <f>SUMIFS('База практик'!$AN$6:$AN$424,'База практик'!$G$6:$G$424,Расчеты!Z$1,'База практик'!$F$6:$F$424,"мун")</f>
        <v>0.22775000000000001</v>
      </c>
      <c r="AA144" s="394">
        <f>SUMIFS('База практик'!$AN$6:$AN$424,'База практик'!$G$6:$G$424,Расчеты!AA$1,'База практик'!$F$6:$F$424,"мун")</f>
        <v>0</v>
      </c>
      <c r="AB144" s="394">
        <f>SUMIFS('База практик'!$AN$6:$AN$424,'База практик'!$G$6:$G$424,Расчеты!AB$1,'База практик'!$F$6:$F$424,"мун")</f>
        <v>0</v>
      </c>
      <c r="AC144" s="394">
        <f>SUMIFS('База практик'!$AN$6:$AN$424,'База практик'!$G$6:$G$424,Расчеты!AC$1,'База практик'!$F$6:$F$424,"мун")</f>
        <v>2.5019999999999998</v>
      </c>
      <c r="AD144" s="394">
        <f>SUMIFS('База практик'!$AN$6:$AN$424,'База практик'!$G$6:$G$424,Расчеты!AD$1,'База практик'!$F$6:$F$424,"мун")</f>
        <v>0</v>
      </c>
      <c r="AE144" s="394">
        <f>SUMIFS('База практик'!$AN$6:$AN$424,'База практик'!$G$6:$G$424,Расчеты!AE$1,'База практик'!$F$6:$F$424,"мун")</f>
        <v>0</v>
      </c>
      <c r="AF144" s="394">
        <f>SUMIFS('База практик'!$AN$6:$AN$424,'База практик'!$G$6:$G$424,Расчеты!AF$1,'База практик'!$F$6:$F$424,"мун")</f>
        <v>0</v>
      </c>
      <c r="AG144" s="394">
        <f>SUMIFS('База практик'!$AN$6:$AN$424,'База практик'!$G$6:$G$424,Расчеты!AG$1,'База практик'!$F$6:$F$424,"мун")</f>
        <v>0</v>
      </c>
      <c r="AH144" s="394">
        <f>SUMIFS('База практик'!$AN$6:$AN$424,'База практик'!$G$6:$G$424,Расчеты!AH$1,'База практик'!$F$6:$F$424,"мун")</f>
        <v>0</v>
      </c>
      <c r="AI144" s="394">
        <f>SUMIFS('База практик'!$AN$6:$AN$424,'База практик'!$G$6:$G$424,Расчеты!AI$1,'База практик'!$F$6:$F$424,"мун")</f>
        <v>0</v>
      </c>
      <c r="AJ144" s="394">
        <f>SUMIFS('База практик'!$AN$6:$AN$424,'База практик'!$G$6:$G$424,Расчеты!AJ$1,'База практик'!$F$6:$F$424,"мун")</f>
        <v>0</v>
      </c>
      <c r="AK144" s="394">
        <f>SUMIFS('База практик'!$AN$6:$AN$424,'База практик'!$G$6:$G$424,Расчеты!AK$1,'База практик'!$F$6:$F$424,"мун")</f>
        <v>0</v>
      </c>
      <c r="AL144" s="394">
        <f>SUMIFS('База практик'!$AN$6:$AN$424,'База практик'!$G$6:$G$424,Расчеты!AL$1,'База практик'!$F$6:$F$424,"мун")</f>
        <v>0.10299999999999999</v>
      </c>
      <c r="AM144" s="394">
        <f>SUMIFS('База практик'!$AN$6:$AN$424,'База практик'!$G$6:$G$424,Расчеты!AM$1,'База практик'!$F$6:$F$424,"мун")</f>
        <v>0</v>
      </c>
      <c r="AN144" s="394">
        <f>SUMIFS('База практик'!$AN$6:$AN$424,'База практик'!$G$6:$G$424,Расчеты!AN$1,'База практик'!$F$6:$F$424,"мун")</f>
        <v>0.751</v>
      </c>
      <c r="AO144" s="394">
        <f>SUMIFS('База практик'!$AN$6:$AN$424,'База практик'!$G$6:$G$424,Расчеты!AO$1,'База практик'!$F$6:$F$424,"мун")</f>
        <v>0</v>
      </c>
      <c r="AP144" s="394">
        <f>SUMIFS('База практик'!$AN$6:$AN$424,'База практик'!$G$6:$G$424,Расчеты!AP$1,'База практик'!$F$6:$F$424,"мун")</f>
        <v>0.63800000000000001</v>
      </c>
      <c r="AQ144" s="394">
        <f>SUMIFS('База практик'!$AN$6:$AN$424,'База практик'!$G$6:$G$424,Расчеты!AQ$1,'База практик'!$F$6:$F$424,"мун")</f>
        <v>0</v>
      </c>
      <c r="AR144" s="394">
        <f>SUMIFS('База практик'!$AN$6:$AN$424,'База практик'!$G$6:$G$424,Расчеты!AR$1,'База практик'!$F$6:$F$424,"мун")</f>
        <v>0</v>
      </c>
      <c r="AS144" s="394">
        <f>SUMIFS('База практик'!$AN$6:$AN$424,'База практик'!$G$6:$G$424,Расчеты!AS$1,'База практик'!$F$6:$F$424,"мун")</f>
        <v>0</v>
      </c>
      <c r="AT144" s="394">
        <f>SUMIFS('База практик'!$AN$6:$AN$424,'База практик'!$G$6:$G$424,Расчеты!AT$1,'База практик'!$F$6:$F$424,"мун")</f>
        <v>0</v>
      </c>
      <c r="AU144" s="394">
        <f>SUMIFS('База практик'!$AN$6:$AN$424,'База практик'!$G$6:$G$424,Расчеты!AU$1,'База практик'!$F$6:$F$424,"мун")</f>
        <v>0.70253900000000002</v>
      </c>
      <c r="AV144" s="394">
        <f>SUMIFS('База практик'!$AN$6:$AN$424,'База практик'!$G$6:$G$424,Расчеты!AV$1,'База практик'!$F$6:$F$424,"мун")</f>
        <v>0</v>
      </c>
      <c r="AW144" s="394">
        <f>SUMIFS('База практик'!$AN$6:$AN$424,'База практик'!$G$6:$G$424,Расчеты!AW$1,'База практик'!$F$6:$F$424,"мун")</f>
        <v>0</v>
      </c>
      <c r="AX144" s="394">
        <f>SUMIFS('База практик'!$AN$6:$AN$424,'База практик'!$G$6:$G$424,Расчеты!AX$1,'База практик'!$F$6:$F$424,"мун")</f>
        <v>25.216000000000001</v>
      </c>
      <c r="AY144" s="394">
        <f>SUMIFS('База практик'!$AN$6:$AN$424,'База практик'!$G$6:$G$424,Расчеты!AY$1,'База практик'!$F$6:$F$424,"мун")</f>
        <v>0.44</v>
      </c>
      <c r="AZ144" s="394">
        <f>SUMIFS('База практик'!$AN$6:$AN$424,'База практик'!$G$6:$G$424,Расчеты!AZ$1,'База практик'!$F$6:$F$424,"мун")</f>
        <v>0.33099999999999996</v>
      </c>
      <c r="BA144" s="394">
        <f>SUMIFS('База практик'!$AN$6:$AN$424,'База практик'!$G$6:$G$424,Расчеты!BA$1,'База практик'!$F$6:$F$424,"мун")</f>
        <v>0</v>
      </c>
      <c r="BB144" s="394">
        <f>SUMIFS('База практик'!$AN$6:$AN$424,'База практик'!$G$6:$G$424,Расчеты!BB$1,'База практик'!$F$6:$F$424,"мун")</f>
        <v>6.2E-2</v>
      </c>
      <c r="BC144" s="394">
        <f>SUMIFS('База практик'!$AN$6:$AN$424,'База практик'!$G$6:$G$424,Расчеты!BC$1,'База практик'!$F$6:$F$424,"мун")</f>
        <v>0</v>
      </c>
      <c r="BD144" s="394">
        <f>SUMIFS('База практик'!$AN$6:$AN$424,'База практик'!$G$6:$G$424,Расчеты!BD$1,'База практик'!$F$6:$F$424,"мун")</f>
        <v>0</v>
      </c>
      <c r="BE144" s="394">
        <f>SUMIFS('База практик'!$AN$6:$AN$424,'База практик'!$G$6:$G$424,Расчеты!BE$1,'База практик'!$F$6:$F$424,"мун")</f>
        <v>0</v>
      </c>
      <c r="BF144" s="394">
        <f>SUMIFS('База практик'!$AN$6:$AN$424,'База практик'!$G$6:$G$424,Расчеты!BF$1,'База практик'!$F$6:$F$424,"мун")</f>
        <v>0</v>
      </c>
      <c r="BG144" s="394">
        <f>SUMIFS('База практик'!$AN$6:$AN$424,'База практик'!$G$6:$G$424,Расчеты!BG$1,'База практик'!$F$6:$F$424,"мун")</f>
        <v>0</v>
      </c>
      <c r="BH144" s="394">
        <f>SUMIFS('База практик'!$AN$6:$AN$424,'База практик'!$G$6:$G$424,Расчеты!BH$1,'База практик'!$F$6:$F$424,"мун")</f>
        <v>0</v>
      </c>
      <c r="BI144" s="394">
        <f>SUMIFS('База практик'!$AN$6:$AN$424,'База практик'!$G$6:$G$424,Расчеты!BI$1,'База практик'!$F$6:$F$424,"мун")</f>
        <v>0</v>
      </c>
      <c r="BJ144" s="394">
        <f>SUMIFS('База практик'!$AN$6:$AN$424,'База практик'!$G$6:$G$424,Расчеты!BJ$1,'База практик'!$F$6:$F$424,"мун")</f>
        <v>0</v>
      </c>
      <c r="BK144" s="394">
        <f>SUMIFS('База практик'!$AN$6:$AN$424,'База практик'!$G$6:$G$424,Расчеты!BK$1,'База практик'!$F$6:$F$424,"мун")</f>
        <v>0</v>
      </c>
      <c r="BL144" s="394">
        <f>SUMIFS('База практик'!$AN$6:$AN$424,'База практик'!$G$6:$G$424,Расчеты!BL$1,'База практик'!$F$6:$F$424,"мун")</f>
        <v>4.5179999999999998</v>
      </c>
      <c r="BM144" s="394">
        <f>SUMIFS('База практик'!$AN$6:$AN$424,'База практик'!$G$6:$G$424,Расчеты!BM$1,'База практик'!$F$6:$F$424,"мун")</f>
        <v>0</v>
      </c>
      <c r="BN144" s="394">
        <f>SUMIFS('База практик'!$AN$6:$AN$424,'База практик'!$G$6:$G$424,Расчеты!BN$1,'База практик'!$F$6:$F$424,"мун")</f>
        <v>0</v>
      </c>
      <c r="BO144" s="394">
        <f>SUMIFS('База практик'!$AN$6:$AN$424,'База практик'!$G$6:$G$424,Расчеты!BO$1,'База практик'!$F$6:$F$424,"мун")</f>
        <v>0</v>
      </c>
      <c r="BP144" s="394">
        <f>SUMIFS('База практик'!$AN$6:$AN$424,'База практик'!$G$6:$G$424,Расчеты!BP$1,'База практик'!$F$6:$F$424,"мун")</f>
        <v>0.51</v>
      </c>
      <c r="BQ144" s="394">
        <f>SUMIFS('База практик'!$AN$6:$AN$424,'База практик'!$G$6:$G$424,Расчеты!BQ$1,'База практик'!$F$6:$F$424,"мун")</f>
        <v>0</v>
      </c>
      <c r="BR144" s="394">
        <f>SUMIFS('База практик'!$AN$6:$AN$424,'База практик'!$G$6:$G$424,Расчеты!BR$1,'База практик'!$F$6:$F$424,"мун")</f>
        <v>18.8</v>
      </c>
      <c r="BS144" s="394">
        <f>SUMIFS('База практик'!$AN$6:$AN$424,'База практик'!$G$6:$G$424,Расчеты!BS$1,'База практик'!$F$6:$F$424,"мун")</f>
        <v>2.1320000000000001</v>
      </c>
      <c r="BT144" s="394">
        <f>SUMIFS('База практик'!$AN$6:$AN$424,'База практик'!$G$6:$G$424,Расчеты!BT$1,'База практик'!$F$6:$F$424,"мун")</f>
        <v>0</v>
      </c>
      <c r="BU144" s="394">
        <f>SUMIFS('База практик'!$AN$6:$AN$424,'База практик'!$G$6:$G$424,Расчеты!BU$1,'База практик'!$F$6:$F$424,"мун")</f>
        <v>0</v>
      </c>
      <c r="BV144" s="394">
        <f>SUMIFS('База практик'!$AN$6:$AN$424,'База практик'!$G$6:$G$424,Расчеты!BV$1,'База практик'!$F$6:$F$424,"мун")</f>
        <v>5.8999999999999997E-2</v>
      </c>
      <c r="BW144" s="394">
        <f>SUMIFS('База практик'!$AN$6:$AN$424,'База практик'!$G$6:$G$424,Расчеты!BW$1,'База практик'!$F$6:$F$424,"мун")</f>
        <v>0</v>
      </c>
      <c r="BX144" s="394">
        <f>SUMIFS('База практик'!$AN$6:$AN$424,'База практик'!$G$6:$G$424,Расчеты!BX$1,'База практик'!$F$6:$F$424,"мун")</f>
        <v>0.39500000000000002</v>
      </c>
      <c r="BY144" s="394">
        <f>SUMIFS('База практик'!$AN$6:$AN$424,'База практик'!$G$6:$G$424,Расчеты!BY$1,'База практик'!$F$6:$F$424,"мун")</f>
        <v>0</v>
      </c>
      <c r="BZ144" s="394">
        <f>SUMIFS('База практик'!$AN$6:$AN$424,'База практик'!$G$6:$G$424,Расчеты!BZ$1,'База практик'!$F$6:$F$424,"мун")</f>
        <v>0</v>
      </c>
      <c r="CA144" s="394">
        <f>SUMIFS('База практик'!$AN$6:$AN$424,'База практик'!$G$6:$G$424,Расчеты!CA$1,'База практик'!$F$6:$F$424,"мун")</f>
        <v>0</v>
      </c>
      <c r="CB144" s="394">
        <f>SUMIFS('База практик'!$AN$6:$AN$424,'База практик'!$G$6:$G$424,Расчеты!CB$1,'База практик'!$F$6:$F$424,"мун")</f>
        <v>0</v>
      </c>
      <c r="CC144" s="394">
        <f>SUMIFS('База практик'!$AN$6:$AN$424,'База практик'!$G$6:$G$424,Расчеты!CC$1,'База практик'!$F$6:$F$424,"мун")</f>
        <v>5.2989999999999995</v>
      </c>
      <c r="CD144" s="394">
        <f>SUMIFS('База практик'!$AN$6:$AN$424,'База практик'!$G$6:$G$424,Расчеты!CD$1,'База практик'!$F$6:$F$424,"мун")</f>
        <v>0</v>
      </c>
      <c r="CE144" s="394">
        <f>SUMIFS('База практик'!$AN$6:$AN$424,'База практик'!$G$6:$G$424,Расчеты!CE$1,'База практик'!$F$6:$F$424,"мун")</f>
        <v>0</v>
      </c>
      <c r="CF144" s="394">
        <f>SUMIFS('База практик'!$AN$6:$AN$424,'База практик'!$G$6:$G$424,Расчеты!CF$1,'База практик'!$F$6:$F$424,"мун")</f>
        <v>0</v>
      </c>
      <c r="CG144" s="394">
        <f>SUMIFS('База практик'!$AN$6:$AN$424,'База практик'!$G$6:$G$424,Расчеты!CG$1,'База практик'!$F$6:$F$424,"мун")</f>
        <v>0.17300000000000001</v>
      </c>
      <c r="CH144" s="394">
        <f>SUMIFS('База практик'!$AN$6:$AN$424,'База практик'!$G$6:$G$424,Расчеты!CH$1,'База практик'!$F$6:$F$424,"мун")</f>
        <v>0</v>
      </c>
      <c r="CI144" s="394">
        <f>SUMIFS('База практик'!$AN$6:$AN$424,'База практик'!$G$6:$G$424,Расчеты!CI$1,'База практик'!$F$6:$F$424,"мун")</f>
        <v>0</v>
      </c>
      <c r="CJ144" s="394">
        <f>SUMIFS('База практик'!$AN$6:$AN$424,'База практик'!$G$6:$G$424,Расчеты!CJ$1,'База практик'!$F$6:$F$424,"мун")</f>
        <v>0</v>
      </c>
      <c r="CK144" s="394">
        <f>SUMIFS('База практик'!$AN$6:$AN$424,'База практик'!$G$6:$G$424,Расчеты!CK$1,'База практик'!$F$6:$F$424,"мун")</f>
        <v>0</v>
      </c>
      <c r="CL144" s="394">
        <f>SUMIFS('База практик'!$AN$6:$AN$424,'База практик'!$G$6:$G$424,Расчеты!CL$1,'База практик'!$F$6:$F$424,"мун")</f>
        <v>0</v>
      </c>
      <c r="CM144" s="394">
        <f>SUMIFS('База практик'!$AN$6:$AN$424,'База практик'!$G$6:$G$424,Расчеты!CM$1,'База практик'!$F$6:$F$424,"мун")</f>
        <v>0.05</v>
      </c>
      <c r="CN144" s="394">
        <f>SUMIFS('База практик'!$AN$6:$AN$424,'База практик'!$G$6:$G$424,Расчеты!CN$1,'База практик'!$F$6:$F$424,"мун")</f>
        <v>0</v>
      </c>
      <c r="CO144" s="394">
        <f>SUMIFS('База практик'!$AN$6:$AN$424,'База практик'!$G$6:$G$424,Расчеты!CO$1,'База практик'!$F$6:$F$424,"мун")</f>
        <v>0.353242</v>
      </c>
      <c r="CP144" s="394">
        <f>SUMIFS('База практик'!$AN$6:$AN$424,'База практик'!$G$6:$G$424,Расчеты!CP$1,'База практик'!$F$6:$F$424,"мун")</f>
        <v>2.298</v>
      </c>
      <c r="CQ144" s="394">
        <f>SUMIFS('База практик'!$AN$6:$AN$424,'База практик'!$G$6:$G$424,Расчеты!CQ$1,'База практик'!$F$6:$F$424,"мун")</f>
        <v>0.63</v>
      </c>
      <c r="CR144" s="394">
        <f>SUMIFS('База практик'!$AN$6:$AN$424,'База практик'!$G$6:$G$424,Расчеты!CR$1,'База практик'!$F$6:$F$424,"мун")</f>
        <v>0</v>
      </c>
      <c r="CS144" s="394">
        <f>SUMIFS('База практик'!$AN$6:$AN$424,'База практик'!$G$6:$G$424,Расчеты!CS$1,'База практик'!$F$6:$F$424,"мун")</f>
        <v>1.100446</v>
      </c>
      <c r="CT144" s="394">
        <f>SUMIFS('База практик'!$AN$6:$AN$424,'База практик'!$G$6:$G$424,Расчеты!CT$1,'База практик'!$F$6:$F$424,"мун")</f>
        <v>0</v>
      </c>
      <c r="CU144" s="394">
        <f>SUMIFS('База практик'!$AN$6:$AN$424,'База практик'!$G$6:$G$424,Расчеты!CU$1,'База практик'!$F$6:$F$424,"мун")</f>
        <v>0</v>
      </c>
      <c r="CV144" s="394">
        <f>SUMIFS('База практик'!$AN$6:$AN$424,'База практик'!$G$6:$G$424,Расчеты!CV$1,'База практик'!$F$6:$F$424,"мун")</f>
        <v>0</v>
      </c>
      <c r="CW144" s="394">
        <f>SUMIFS('База практик'!$AN$6:$AN$424,'База практик'!$G$6:$G$424,Расчеты!CW$1,'База практик'!$F$6:$F$424,"мун")</f>
        <v>0</v>
      </c>
      <c r="CX144" s="394">
        <f>SUMIFS('База практик'!$AN$6:$AN$424,'База практик'!$G$6:$G$424,Расчеты!CX$1,'База практик'!$F$6:$F$424,"мун")</f>
        <v>0.94599800000000012</v>
      </c>
      <c r="CY144" s="394">
        <f>SUMIFS('База практик'!$AN$6:$AN$424,'База практик'!$G$6:$G$424,Расчеты!CY$1,'База практик'!$F$6:$F$424,"мун")</f>
        <v>0</v>
      </c>
    </row>
    <row r="145" spans="1:103" ht="45" x14ac:dyDescent="0.15">
      <c r="A145" s="21"/>
      <c r="B145" s="21"/>
      <c r="C145" s="1199"/>
      <c r="D145" s="1199"/>
      <c r="E145" s="1199" t="s">
        <v>8441</v>
      </c>
      <c r="F145" s="1199">
        <v>31</v>
      </c>
      <c r="G145" s="1199" t="s">
        <v>8672</v>
      </c>
      <c r="H145" s="1199" t="s">
        <v>8678</v>
      </c>
      <c r="I145" s="1199" t="s">
        <v>215</v>
      </c>
      <c r="J145" s="1199" t="s">
        <v>8531</v>
      </c>
      <c r="K145" s="1199"/>
      <c r="L145" s="1199"/>
      <c r="M145" s="1199"/>
      <c r="N145" s="1199" t="s">
        <v>3943</v>
      </c>
      <c r="O145" s="1219">
        <v>0.13841445602423944</v>
      </c>
      <c r="P145" s="1220">
        <v>0.12018979254393447</v>
      </c>
      <c r="Q145" s="394"/>
      <c r="R145" s="394"/>
      <c r="S145" s="394"/>
      <c r="T145" s="394"/>
      <c r="U145" s="394"/>
      <c r="V145" s="394"/>
      <c r="W145" s="394"/>
      <c r="X145" s="394"/>
      <c r="Y145" s="394"/>
      <c r="Z145" s="394"/>
      <c r="AA145" s="394"/>
      <c r="AB145" s="394"/>
      <c r="AC145" s="394"/>
      <c r="AD145" s="394"/>
      <c r="AE145" s="394"/>
      <c r="AF145" s="394"/>
      <c r="AG145" s="394"/>
      <c r="AH145" s="394"/>
      <c r="AI145" s="394"/>
      <c r="AJ145" s="394"/>
      <c r="AK145" s="394"/>
      <c r="AL145" s="394"/>
      <c r="AM145" s="394"/>
      <c r="AN145" s="394"/>
      <c r="AO145" s="394"/>
      <c r="AP145" s="394"/>
      <c r="AQ145" s="394"/>
      <c r="AR145" s="394"/>
      <c r="AS145" s="394"/>
      <c r="AT145" s="394"/>
      <c r="AU145" s="394"/>
      <c r="AV145" s="394"/>
      <c r="AW145" s="394"/>
      <c r="AX145" s="394"/>
      <c r="AY145" s="394"/>
      <c r="AZ145" s="394"/>
      <c r="BA145" s="394"/>
      <c r="BB145" s="394"/>
      <c r="BC145" s="394"/>
      <c r="BD145" s="394"/>
      <c r="BE145" s="394"/>
      <c r="BF145" s="394"/>
      <c r="BG145" s="394"/>
      <c r="BH145" s="394"/>
      <c r="BI145" s="394"/>
      <c r="BJ145" s="394"/>
      <c r="BK145" s="394"/>
      <c r="BL145" s="394"/>
      <c r="BM145" s="394"/>
      <c r="BN145" s="394"/>
      <c r="BO145" s="394"/>
      <c r="BP145" s="394"/>
      <c r="BQ145" s="394"/>
      <c r="BR145" s="394"/>
      <c r="BS145" s="394"/>
      <c r="BT145" s="394"/>
      <c r="BU145" s="394"/>
      <c r="BV145" s="394"/>
      <c r="BW145" s="394"/>
      <c r="BX145" s="394"/>
      <c r="BY145" s="394"/>
      <c r="BZ145" s="394"/>
      <c r="CA145" s="394"/>
      <c r="CB145" s="394"/>
      <c r="CC145" s="394"/>
      <c r="CD145" s="394"/>
      <c r="CE145" s="394"/>
      <c r="CF145" s="394"/>
      <c r="CG145" s="394"/>
      <c r="CH145" s="394"/>
      <c r="CI145" s="394"/>
      <c r="CJ145" s="394"/>
      <c r="CK145" s="394"/>
      <c r="CL145" s="394"/>
      <c r="CM145" s="394"/>
      <c r="CN145" s="394"/>
      <c r="CO145" s="394"/>
      <c r="CP145" s="394"/>
      <c r="CQ145" s="394"/>
      <c r="CR145" s="394"/>
      <c r="CS145" s="394"/>
      <c r="CT145" s="394"/>
      <c r="CU145" s="394"/>
      <c r="CV145" s="394"/>
      <c r="CW145" s="394"/>
      <c r="CX145" s="394"/>
      <c r="CY145" s="394"/>
    </row>
    <row r="146" spans="1:103" ht="120" x14ac:dyDescent="0.15">
      <c r="A146" s="21"/>
      <c r="B146" s="21"/>
      <c r="C146" s="1199" t="s">
        <v>8450</v>
      </c>
      <c r="D146" s="1199" t="s">
        <v>8538</v>
      </c>
      <c r="E146" s="1199" t="s">
        <v>8441</v>
      </c>
      <c r="F146" s="1199">
        <v>32</v>
      </c>
      <c r="G146" s="1199" t="s">
        <v>8673</v>
      </c>
      <c r="H146" s="1200" t="s">
        <v>8681</v>
      </c>
      <c r="I146" s="1199" t="s">
        <v>8525</v>
      </c>
      <c r="J146" s="1199" t="s">
        <v>8448</v>
      </c>
      <c r="K146" s="1199"/>
      <c r="L146" s="1199"/>
      <c r="M146" s="1199" t="s">
        <v>457</v>
      </c>
      <c r="N146" s="1199" t="s">
        <v>3943</v>
      </c>
      <c r="O146" s="1219">
        <v>136.98660000000001</v>
      </c>
      <c r="P146" s="1220">
        <v>67.55206475</v>
      </c>
      <c r="Q146" s="394"/>
      <c r="R146" s="394">
        <f t="shared" ref="R146:R150" si="71">SUM(S146:CY146)</f>
        <v>451.50820449999992</v>
      </c>
      <c r="S146" s="394">
        <f>SUMIFS('База практик'!$AQ$6:$AQ$424,'База практик'!$G$6:$G$424,Расчеты!S$1,'База практик'!$F$6:$F$424,"мун")</f>
        <v>0</v>
      </c>
      <c r="T146" s="394">
        <f>SUMIFS('База практик'!$AQ$6:$AQ$424,'База практик'!$G$6:$G$424,Расчеты!T$1,'База практик'!$F$6:$F$424,"мун")</f>
        <v>0</v>
      </c>
      <c r="U146" s="394">
        <f>SUMIFS('База практик'!$AQ$6:$AQ$424,'База практик'!$G$6:$G$424,Расчеты!U$1,'База практик'!$F$6:$F$424,"мун")</f>
        <v>0</v>
      </c>
      <c r="V146" s="394">
        <f>SUMIFS('База практик'!$AQ$6:$AQ$424,'База практик'!$G$6:$G$424,Расчеты!V$1,'База практик'!$F$6:$F$424,"мун")</f>
        <v>0</v>
      </c>
      <c r="W146" s="394">
        <f>SUMIFS('База практик'!$AQ$6:$AQ$424,'База практик'!$G$6:$G$424,Расчеты!W$1,'База практик'!$F$6:$F$424,"мун")</f>
        <v>0</v>
      </c>
      <c r="X146" s="394">
        <f>SUMIFS('База практик'!$AQ$6:$AQ$424,'База практик'!$G$6:$G$424,Расчеты!X$1,'База практик'!$F$6:$F$424,"мун")</f>
        <v>0</v>
      </c>
      <c r="Y146" s="394">
        <f>SUMIFS('База практик'!$AQ$6:$AQ$424,'База практик'!$G$6:$G$424,Расчеты!Y$1,'База практик'!$F$6:$F$424,"мун")</f>
        <v>0.38432500000000003</v>
      </c>
      <c r="Z146" s="394">
        <f>SUMIFS('База практик'!$AQ$6:$AQ$424,'База практик'!$G$6:$G$424,Расчеты!Z$1,'База практик'!$F$6:$F$424,"мун")</f>
        <v>0</v>
      </c>
      <c r="AA146" s="394">
        <f>SUMIFS('База практик'!$AQ$6:$AQ$424,'База практик'!$G$6:$G$424,Расчеты!AA$1,'База практик'!$F$6:$F$424,"мун")</f>
        <v>0</v>
      </c>
      <c r="AB146" s="394">
        <f>SUMIFS('База практик'!$AQ$6:$AQ$424,'База практик'!$G$6:$G$424,Расчеты!AB$1,'База практик'!$F$6:$F$424,"мун")</f>
        <v>0</v>
      </c>
      <c r="AC146" s="394">
        <f>SUMIFS('База практик'!$AQ$6:$AQ$424,'База практик'!$G$6:$G$424,Расчеты!AC$1,'База практик'!$F$6:$F$424,"мун")</f>
        <v>3.4969999999999999</v>
      </c>
      <c r="AD146" s="394">
        <f>SUMIFS('База практик'!$AQ$6:$AQ$424,'База практик'!$G$6:$G$424,Расчеты!AD$1,'База практик'!$F$6:$F$424,"мун")</f>
        <v>0</v>
      </c>
      <c r="AE146" s="394">
        <f>SUMIFS('База практик'!$AQ$6:$AQ$424,'База практик'!$G$6:$G$424,Расчеты!AE$1,'База практик'!$F$6:$F$424,"мун")</f>
        <v>0</v>
      </c>
      <c r="AF146" s="394">
        <f>SUMIFS('База практик'!$AQ$6:$AQ$424,'База практик'!$G$6:$G$424,Расчеты!AF$1,'База практик'!$F$6:$F$424,"мун")</f>
        <v>0</v>
      </c>
      <c r="AG146" s="394">
        <f>SUMIFS('База практик'!$AQ$6:$AQ$424,'База практик'!$G$6:$G$424,Расчеты!AG$1,'База практик'!$F$6:$F$424,"мун")</f>
        <v>0</v>
      </c>
      <c r="AH146" s="394">
        <f>SUMIFS('База практик'!$AQ$6:$AQ$424,'База практик'!$G$6:$G$424,Расчеты!AH$1,'База практик'!$F$6:$F$424,"мун")</f>
        <v>0</v>
      </c>
      <c r="AI146" s="394">
        <f>SUMIFS('База практик'!$AQ$6:$AQ$424,'База практик'!$G$6:$G$424,Расчеты!AI$1,'База практик'!$F$6:$F$424,"мун")</f>
        <v>0</v>
      </c>
      <c r="AJ146" s="394">
        <f>SUMIFS('База практик'!$AQ$6:$AQ$424,'База практик'!$G$6:$G$424,Расчеты!AJ$1,'База практик'!$F$6:$F$424,"мун")</f>
        <v>0</v>
      </c>
      <c r="AK146" s="394">
        <f>SUMIFS('База практик'!$AQ$6:$AQ$424,'База практик'!$G$6:$G$424,Расчеты!AK$1,'База практик'!$F$6:$F$424,"мун")</f>
        <v>0</v>
      </c>
      <c r="AL146" s="394">
        <f>SUMIFS('База практик'!$AQ$6:$AQ$424,'База практик'!$G$6:$G$424,Расчеты!AL$1,'База практик'!$F$6:$F$424,"мун")</f>
        <v>0</v>
      </c>
      <c r="AM146" s="394">
        <f>SUMIFS('База практик'!$AQ$6:$AQ$424,'База практик'!$G$6:$G$424,Расчеты!AM$1,'База практик'!$F$6:$F$424,"мун")</f>
        <v>0</v>
      </c>
      <c r="AN146" s="394">
        <f>SUMIFS('База практик'!$AQ$6:$AQ$424,'База практик'!$G$6:$G$424,Расчеты!AN$1,'База практик'!$F$6:$F$424,"мун")</f>
        <v>0</v>
      </c>
      <c r="AO146" s="394">
        <f>SUMIFS('База практик'!$AQ$6:$AQ$424,'База практик'!$G$6:$G$424,Расчеты!AO$1,'База практик'!$F$6:$F$424,"мун")</f>
        <v>0</v>
      </c>
      <c r="AP146" s="394">
        <f>SUMIFS('База практик'!$AQ$6:$AQ$424,'База практик'!$G$6:$G$424,Расчеты!AP$1,'База практик'!$F$6:$F$424,"мун")</f>
        <v>0.112</v>
      </c>
      <c r="AQ146" s="394">
        <f>SUMIFS('База практик'!$AQ$6:$AQ$424,'База практик'!$G$6:$G$424,Расчеты!AQ$1,'База практик'!$F$6:$F$424,"мун")</f>
        <v>0</v>
      </c>
      <c r="AR146" s="394">
        <f>SUMIFS('База практик'!$AQ$6:$AQ$424,'База практик'!$G$6:$G$424,Расчеты!AR$1,'База практик'!$F$6:$F$424,"мун")</f>
        <v>0</v>
      </c>
      <c r="AS146" s="394">
        <f>SUMIFS('База практик'!$AQ$6:$AQ$424,'База практик'!$G$6:$G$424,Расчеты!AS$1,'База практик'!$F$6:$F$424,"мун")</f>
        <v>0</v>
      </c>
      <c r="AT146" s="394">
        <f>SUMIFS('База практик'!$AQ$6:$AQ$424,'База практик'!$G$6:$G$424,Расчеты!AT$1,'База практик'!$F$6:$F$424,"мун")</f>
        <v>0</v>
      </c>
      <c r="AU146" s="394">
        <f>SUMIFS('База практик'!$AQ$6:$AQ$424,'База практик'!$G$6:$G$424,Расчеты!AU$1,'База практик'!$F$6:$F$424,"мун")</f>
        <v>0.14077400000000001</v>
      </c>
      <c r="AV146" s="394">
        <f>SUMIFS('База практик'!$AQ$6:$AQ$424,'База практик'!$G$6:$G$424,Расчеты!AV$1,'База практик'!$F$6:$F$424,"мун")</f>
        <v>0</v>
      </c>
      <c r="AW146" s="394">
        <f>SUMIFS('База практик'!$AQ$6:$AQ$424,'База практик'!$G$6:$G$424,Расчеты!AW$1,'База практик'!$F$6:$F$424,"мун")</f>
        <v>0</v>
      </c>
      <c r="AX146" s="394">
        <f>SUMIFS('База практик'!$AQ$6:$AQ$424,'База практик'!$G$6:$G$424,Расчеты!AX$1,'База практик'!$F$6:$F$424,"мун")</f>
        <v>416.90499999999997</v>
      </c>
      <c r="AY146" s="394">
        <f>SUMIFS('База практик'!$AQ$6:$AQ$424,'База практик'!$G$6:$G$424,Расчеты!AY$1,'База практик'!$F$6:$F$424,"мун")</f>
        <v>1.43</v>
      </c>
      <c r="AZ146" s="394">
        <f>SUMIFS('База практик'!$AQ$6:$AQ$424,'База практик'!$G$6:$G$424,Расчеты!AZ$1,'База практик'!$F$6:$F$424,"мун")</f>
        <v>0.30499999999999999</v>
      </c>
      <c r="BA146" s="394">
        <f>SUMIFS('База практик'!$AQ$6:$AQ$424,'База практик'!$G$6:$G$424,Расчеты!BA$1,'База практик'!$F$6:$F$424,"мун")</f>
        <v>0</v>
      </c>
      <c r="BB146" s="394">
        <f>SUMIFS('База практик'!$AQ$6:$AQ$424,'База практик'!$G$6:$G$424,Расчеты!BB$1,'База практик'!$F$6:$F$424,"мун")</f>
        <v>0</v>
      </c>
      <c r="BC146" s="394">
        <f>SUMIFS('База практик'!$AQ$6:$AQ$424,'База практик'!$G$6:$G$424,Расчеты!BC$1,'База практик'!$F$6:$F$424,"мун")</f>
        <v>0</v>
      </c>
      <c r="BD146" s="394">
        <f>SUMIFS('База практик'!$AQ$6:$AQ$424,'База практик'!$G$6:$G$424,Расчеты!BD$1,'База практик'!$F$6:$F$424,"мун")</f>
        <v>0</v>
      </c>
      <c r="BE146" s="394">
        <f>SUMIFS('База практик'!$AQ$6:$AQ$424,'База практик'!$G$6:$G$424,Расчеты!BE$1,'База практик'!$F$6:$F$424,"мун")</f>
        <v>0</v>
      </c>
      <c r="BF146" s="394">
        <f>SUMIFS('База практик'!$AQ$6:$AQ$424,'База практик'!$G$6:$G$424,Расчеты!BF$1,'База практик'!$F$6:$F$424,"мун")</f>
        <v>0</v>
      </c>
      <c r="BG146" s="394">
        <f>SUMIFS('База практик'!$AQ$6:$AQ$424,'База практик'!$G$6:$G$424,Расчеты!BG$1,'База практик'!$F$6:$F$424,"мун")</f>
        <v>0</v>
      </c>
      <c r="BH146" s="394">
        <f>SUMIFS('База практик'!$AQ$6:$AQ$424,'База практик'!$G$6:$G$424,Расчеты!BH$1,'База практик'!$F$6:$F$424,"мун")</f>
        <v>0</v>
      </c>
      <c r="BI146" s="394">
        <f>SUMIFS('База практик'!$AQ$6:$AQ$424,'База практик'!$G$6:$G$424,Расчеты!BI$1,'База практик'!$F$6:$F$424,"мун")</f>
        <v>0</v>
      </c>
      <c r="BJ146" s="394">
        <f>SUMIFS('База практик'!$AQ$6:$AQ$424,'База практик'!$G$6:$G$424,Расчеты!BJ$1,'База практик'!$F$6:$F$424,"мун")</f>
        <v>0</v>
      </c>
      <c r="BK146" s="394">
        <f>SUMIFS('База практик'!$AQ$6:$AQ$424,'База практик'!$G$6:$G$424,Расчеты!BK$1,'База практик'!$F$6:$F$424,"мун")</f>
        <v>0</v>
      </c>
      <c r="BL146" s="394">
        <f>SUMIFS('База практик'!$AQ$6:$AQ$424,'База практик'!$G$6:$G$424,Расчеты!BL$1,'База практик'!$F$6:$F$424,"мун")</f>
        <v>0</v>
      </c>
      <c r="BM146" s="394">
        <f>SUMIFS('База практик'!$AQ$6:$AQ$424,'База практик'!$G$6:$G$424,Расчеты!BM$1,'База практик'!$F$6:$F$424,"мун")</f>
        <v>0.15</v>
      </c>
      <c r="BN146" s="394">
        <f>SUMIFS('База практик'!$AQ$6:$AQ$424,'База практик'!$G$6:$G$424,Расчеты!BN$1,'База практик'!$F$6:$F$424,"мун")</f>
        <v>0</v>
      </c>
      <c r="BO146" s="394">
        <f>SUMIFS('База практик'!$AQ$6:$AQ$424,'База практик'!$G$6:$G$424,Расчеты!BO$1,'База практик'!$F$6:$F$424,"мун")</f>
        <v>0</v>
      </c>
      <c r="BP146" s="394">
        <f>SUMIFS('База практик'!$AQ$6:$AQ$424,'База практик'!$G$6:$G$424,Расчеты!BP$1,'База практик'!$F$6:$F$424,"мун")</f>
        <v>0</v>
      </c>
      <c r="BQ146" s="394">
        <f>SUMIFS('База практик'!$AQ$6:$AQ$424,'База практик'!$G$6:$G$424,Расчеты!BQ$1,'База практик'!$F$6:$F$424,"мун")</f>
        <v>0</v>
      </c>
      <c r="BR146" s="394">
        <f>SUMIFS('База практик'!$AQ$6:$AQ$424,'База практик'!$G$6:$G$424,Расчеты!BR$1,'База практик'!$F$6:$F$424,"мун")</f>
        <v>0</v>
      </c>
      <c r="BS146" s="394">
        <f>SUMIFS('База практик'!$AQ$6:$AQ$424,'База практик'!$G$6:$G$424,Расчеты!BS$1,'База практик'!$F$6:$F$424,"мун")</f>
        <v>0</v>
      </c>
      <c r="BT146" s="394">
        <f>SUMIFS('База практик'!$AQ$6:$AQ$424,'База практик'!$G$6:$G$424,Расчеты!BT$1,'База практик'!$F$6:$F$424,"мун")</f>
        <v>0</v>
      </c>
      <c r="BU146" s="394">
        <f>SUMIFS('База практик'!$AQ$6:$AQ$424,'База практик'!$G$6:$G$424,Расчеты!BU$1,'База практик'!$F$6:$F$424,"мун")</f>
        <v>0</v>
      </c>
      <c r="BV146" s="394">
        <f>SUMIFS('База практик'!$AQ$6:$AQ$424,'База практик'!$G$6:$G$424,Расчеты!BV$1,'База практик'!$F$6:$F$424,"мун")</f>
        <v>15.968999999999999</v>
      </c>
      <c r="BW146" s="394">
        <f>SUMIFS('База практик'!$AQ$6:$AQ$424,'База практик'!$G$6:$G$424,Расчеты!BW$1,'База практик'!$F$6:$F$424,"мун")</f>
        <v>0</v>
      </c>
      <c r="BX146" s="394">
        <f>SUMIFS('База практик'!$AQ$6:$AQ$424,'База практик'!$G$6:$G$424,Расчеты!BX$1,'База практик'!$F$6:$F$424,"мун")</f>
        <v>9.1999999999999998E-2</v>
      </c>
      <c r="BY146" s="394">
        <f>SUMIFS('База практик'!$AQ$6:$AQ$424,'База практик'!$G$6:$G$424,Расчеты!BY$1,'База практик'!$F$6:$F$424,"мун")</f>
        <v>0</v>
      </c>
      <c r="BZ146" s="394">
        <f>SUMIFS('База практик'!$AQ$6:$AQ$424,'База практик'!$G$6:$G$424,Расчеты!BZ$1,'База практик'!$F$6:$F$424,"мун")</f>
        <v>0</v>
      </c>
      <c r="CA146" s="394">
        <f>SUMIFS('База практик'!$AQ$6:$AQ$424,'База практик'!$G$6:$G$424,Расчеты!CA$1,'База практик'!$F$6:$F$424,"мун")</f>
        <v>0</v>
      </c>
      <c r="CB146" s="394">
        <f>SUMIFS('База практик'!$AQ$6:$AQ$424,'База практик'!$G$6:$G$424,Расчеты!CB$1,'База практик'!$F$6:$F$424,"мун")</f>
        <v>0</v>
      </c>
      <c r="CC146" s="394">
        <f>SUMIFS('База практик'!$AQ$6:$AQ$424,'База практик'!$G$6:$G$424,Расчеты!CC$1,'База практик'!$F$6:$F$424,"мун")</f>
        <v>6.6820000000000004</v>
      </c>
      <c r="CD146" s="394">
        <f>SUMIFS('База практик'!$AQ$6:$AQ$424,'База практик'!$G$6:$G$424,Расчеты!CD$1,'База практик'!$F$6:$F$424,"мун")</f>
        <v>0</v>
      </c>
      <c r="CE146" s="394">
        <f>SUMIFS('База практик'!$AQ$6:$AQ$424,'База практик'!$G$6:$G$424,Расчеты!CE$1,'База практик'!$F$6:$F$424,"мун")</f>
        <v>0</v>
      </c>
      <c r="CF146" s="394">
        <f>SUMIFS('База практик'!$AQ$6:$AQ$424,'База практик'!$G$6:$G$424,Расчеты!CF$1,'База практик'!$F$6:$F$424,"мун")</f>
        <v>0</v>
      </c>
      <c r="CG146" s="394">
        <f>SUMIFS('База практик'!$AQ$6:$AQ$424,'База практик'!$G$6:$G$424,Расчеты!CG$1,'База практик'!$F$6:$F$424,"мун")</f>
        <v>0.32699999999999996</v>
      </c>
      <c r="CH146" s="394">
        <f>SUMIFS('База практик'!$AQ$6:$AQ$424,'База практик'!$G$6:$G$424,Расчеты!CH$1,'База практик'!$F$6:$F$424,"мун")</f>
        <v>0</v>
      </c>
      <c r="CI146" s="394">
        <f>SUMIFS('База практик'!$AQ$6:$AQ$424,'База практик'!$G$6:$G$424,Расчеты!CI$1,'База практик'!$F$6:$F$424,"мун")</f>
        <v>0</v>
      </c>
      <c r="CJ146" s="394">
        <f>SUMIFS('База практик'!$AQ$6:$AQ$424,'База практик'!$G$6:$G$424,Расчеты!CJ$1,'База практик'!$F$6:$F$424,"мун")</f>
        <v>0</v>
      </c>
      <c r="CK146" s="394">
        <f>SUMIFS('База практик'!$AQ$6:$AQ$424,'База практик'!$G$6:$G$424,Расчеты!CK$1,'База практик'!$F$6:$F$424,"мун")</f>
        <v>0</v>
      </c>
      <c r="CL146" s="394">
        <f>SUMIFS('База практик'!$AQ$6:$AQ$424,'База практик'!$G$6:$G$424,Расчеты!CL$1,'База практик'!$F$6:$F$424,"мун")</f>
        <v>0</v>
      </c>
      <c r="CM146" s="394">
        <f>SUMIFS('База практик'!$AQ$6:$AQ$424,'База практик'!$G$6:$G$424,Расчеты!CM$1,'База практик'!$F$6:$F$424,"мун")</f>
        <v>0</v>
      </c>
      <c r="CN146" s="394">
        <f>SUMIFS('База практик'!$AQ$6:$AQ$424,'База практик'!$G$6:$G$424,Расчеты!CN$1,'База практик'!$F$6:$F$424,"мун")</f>
        <v>0</v>
      </c>
      <c r="CO146" s="394">
        <f>SUMIFS('База практик'!$AQ$6:$AQ$424,'База практик'!$G$6:$G$424,Расчеты!CO$1,'База практик'!$F$6:$F$424,"мун")</f>
        <v>3.6999999999999998E-2</v>
      </c>
      <c r="CP146" s="394">
        <f>SUMIFS('База практик'!$AQ$6:$AQ$424,'База практик'!$G$6:$G$424,Расчеты!CP$1,'База практик'!$F$6:$F$424,"мун")</f>
        <v>1.1850000000000001</v>
      </c>
      <c r="CQ146" s="394">
        <f>SUMIFS('База практик'!$AQ$6:$AQ$424,'База практик'!$G$6:$G$424,Расчеты!CQ$1,'База практик'!$F$6:$F$424,"мун")</f>
        <v>0.17799999999999999</v>
      </c>
      <c r="CR146" s="394">
        <f>SUMIFS('База практик'!$AQ$6:$AQ$424,'База практик'!$G$6:$G$424,Расчеты!CR$1,'База практик'!$F$6:$F$424,"мун")</f>
        <v>0</v>
      </c>
      <c r="CS146" s="394">
        <f>SUMIFS('База практик'!$AQ$6:$AQ$424,'База практик'!$G$6:$G$424,Расчеты!CS$1,'База практик'!$F$6:$F$424,"мун")</f>
        <v>3.7461055000000001</v>
      </c>
      <c r="CT146" s="394">
        <f>SUMIFS('База практик'!$AQ$6:$AQ$424,'База практик'!$G$6:$G$424,Расчеты!CT$1,'База практик'!$F$6:$F$424,"мун")</f>
        <v>0</v>
      </c>
      <c r="CU146" s="394">
        <f>SUMIFS('База практик'!$AQ$6:$AQ$424,'База практик'!$G$6:$G$424,Расчеты!CU$1,'База практик'!$F$6:$F$424,"мун")</f>
        <v>0</v>
      </c>
      <c r="CV146" s="394">
        <f>SUMIFS('База практик'!$AQ$6:$AQ$424,'База практик'!$G$6:$G$424,Расчеты!CV$1,'База практик'!$F$6:$F$424,"мун")</f>
        <v>0</v>
      </c>
      <c r="CW146" s="394">
        <f>SUMIFS('База практик'!$AQ$6:$AQ$424,'База практик'!$G$6:$G$424,Расчеты!CW$1,'База практик'!$F$6:$F$424,"мун")</f>
        <v>0</v>
      </c>
      <c r="CX146" s="394">
        <f>SUMIFS('База практик'!$AQ$6:$AQ$424,'База практик'!$G$6:$G$424,Расчеты!CX$1,'База практик'!$F$6:$F$424,"мун")</f>
        <v>0.36800000000000005</v>
      </c>
      <c r="CY146" s="394">
        <f>SUMIFS('База практик'!$AQ$6:$AQ$424,'База практик'!$G$6:$G$424,Расчеты!CY$1,'База практик'!$F$6:$F$424,"мун")</f>
        <v>0</v>
      </c>
    </row>
    <row r="147" spans="1:103" ht="45" x14ac:dyDescent="0.15">
      <c r="A147" s="21"/>
      <c r="B147" s="21"/>
      <c r="C147" s="1199"/>
      <c r="D147" s="1199"/>
      <c r="E147" s="1199" t="s">
        <v>8441</v>
      </c>
      <c r="F147" s="1199">
        <v>33</v>
      </c>
      <c r="G147" s="1199" t="s">
        <v>8675</v>
      </c>
      <c r="H147" s="1199" t="s">
        <v>8678</v>
      </c>
      <c r="I147" s="1199" t="s">
        <v>215</v>
      </c>
      <c r="J147" s="1199" t="s">
        <v>8531</v>
      </c>
      <c r="K147" s="1199"/>
      <c r="L147" s="1199"/>
      <c r="M147" s="1199"/>
      <c r="N147" s="1199" t="s">
        <v>3943</v>
      </c>
      <c r="O147" s="1219">
        <v>0.18364644092568472</v>
      </c>
      <c r="P147" s="1220">
        <v>7.231550124465079E-2</v>
      </c>
      <c r="Q147" s="394"/>
      <c r="R147" s="394"/>
      <c r="S147" s="394"/>
      <c r="T147" s="394"/>
      <c r="U147" s="394"/>
      <c r="V147" s="394"/>
      <c r="W147" s="394"/>
      <c r="X147" s="394"/>
      <c r="Y147" s="394"/>
      <c r="Z147" s="394"/>
      <c r="AA147" s="394"/>
      <c r="AB147" s="394"/>
      <c r="AC147" s="394"/>
      <c r="AD147" s="394"/>
      <c r="AE147" s="394"/>
      <c r="AF147" s="394"/>
      <c r="AG147" s="394"/>
      <c r="AH147" s="394"/>
      <c r="AI147" s="394"/>
      <c r="AJ147" s="394"/>
      <c r="AK147" s="394"/>
      <c r="AL147" s="394"/>
      <c r="AM147" s="394"/>
      <c r="AN147" s="394"/>
      <c r="AO147" s="394"/>
      <c r="AP147" s="394"/>
      <c r="AQ147" s="394"/>
      <c r="AR147" s="394"/>
      <c r="AS147" s="394"/>
      <c r="AT147" s="394"/>
      <c r="AU147" s="394"/>
      <c r="AV147" s="394"/>
      <c r="AW147" s="394"/>
      <c r="AX147" s="394"/>
      <c r="AY147" s="394"/>
      <c r="AZ147" s="394"/>
      <c r="BA147" s="394"/>
      <c r="BB147" s="394"/>
      <c r="BC147" s="394"/>
      <c r="BD147" s="394"/>
      <c r="BE147" s="394"/>
      <c r="BF147" s="394"/>
      <c r="BG147" s="394"/>
      <c r="BH147" s="394"/>
      <c r="BI147" s="394"/>
      <c r="BJ147" s="394"/>
      <c r="BK147" s="394"/>
      <c r="BL147" s="394"/>
      <c r="BM147" s="394"/>
      <c r="BN147" s="394"/>
      <c r="BO147" s="394"/>
      <c r="BP147" s="394"/>
      <c r="BQ147" s="394"/>
      <c r="BR147" s="394"/>
      <c r="BS147" s="394"/>
      <c r="BT147" s="394"/>
      <c r="BU147" s="394"/>
      <c r="BV147" s="394"/>
      <c r="BW147" s="394"/>
      <c r="BX147" s="394"/>
      <c r="BY147" s="394"/>
      <c r="BZ147" s="394"/>
      <c r="CA147" s="394"/>
      <c r="CB147" s="394"/>
      <c r="CC147" s="394"/>
      <c r="CD147" s="394"/>
      <c r="CE147" s="394"/>
      <c r="CF147" s="394"/>
      <c r="CG147" s="394"/>
      <c r="CH147" s="394"/>
      <c r="CI147" s="394"/>
      <c r="CJ147" s="394"/>
      <c r="CK147" s="394"/>
      <c r="CL147" s="394"/>
      <c r="CM147" s="394"/>
      <c r="CN147" s="394"/>
      <c r="CO147" s="394"/>
      <c r="CP147" s="394"/>
      <c r="CQ147" s="394"/>
      <c r="CR147" s="394"/>
      <c r="CS147" s="394"/>
      <c r="CT147" s="394"/>
      <c r="CU147" s="394"/>
      <c r="CV147" s="394"/>
      <c r="CW147" s="394"/>
      <c r="CX147" s="394"/>
      <c r="CY147" s="394"/>
    </row>
    <row r="148" spans="1:103" x14ac:dyDescent="0.15">
      <c r="A148" s="21"/>
      <c r="B148" s="21"/>
      <c r="C148" s="1199"/>
      <c r="D148" s="1199"/>
      <c r="E148" s="1199"/>
      <c r="F148" s="1199"/>
      <c r="G148" s="1199"/>
      <c r="H148" s="1199"/>
      <c r="I148" s="1199"/>
      <c r="J148" s="1199"/>
      <c r="K148" s="1199"/>
      <c r="L148" s="1199"/>
      <c r="M148" s="1199"/>
      <c r="N148" s="1199"/>
      <c r="O148" s="1219"/>
      <c r="P148" s="1220"/>
      <c r="Q148" s="394"/>
      <c r="R148" s="394">
        <f t="shared" si="71"/>
        <v>15.111568600000002</v>
      </c>
      <c r="S148" s="394">
        <f>SUMIFS('База практик'!$AO$6:$AO$424,'База практик'!$G$6:$G$424,Расчеты!S$1,'База практик'!$F$6:$F$424,"мун")</f>
        <v>0</v>
      </c>
      <c r="T148" s="394">
        <f>SUMIFS('База практик'!$AO$6:$AO$424,'База практик'!$G$6:$G$424,Расчеты!T$1,'База практик'!$F$6:$F$424,"мун")</f>
        <v>0</v>
      </c>
      <c r="U148" s="394">
        <f>SUMIFS('База практик'!$AO$6:$AO$424,'База практик'!$G$6:$G$424,Расчеты!U$1,'База практик'!$F$6:$F$424,"мун")</f>
        <v>0</v>
      </c>
      <c r="V148" s="394">
        <f>SUMIFS('База практик'!$AO$6:$AO$424,'База практик'!$G$6:$G$424,Расчеты!V$1,'База практик'!$F$6:$F$424,"мун")</f>
        <v>0</v>
      </c>
      <c r="W148" s="394">
        <f>SUMIFS('База практик'!$AO$6:$AO$424,'База практик'!$G$6:$G$424,Расчеты!W$1,'База практик'!$F$6:$F$424,"мун")</f>
        <v>0</v>
      </c>
      <c r="X148" s="394">
        <f>SUMIFS('База практик'!$AO$6:$AO$424,'База практик'!$G$6:$G$424,Расчеты!X$1,'База практик'!$F$6:$F$424,"мун")</f>
        <v>0</v>
      </c>
      <c r="Y148" s="394">
        <f>SUMIFS('База практик'!$AO$6:$AO$424,'База практик'!$G$6:$G$424,Расчеты!Y$1,'База практик'!$F$6:$F$424,"мун")</f>
        <v>0.124</v>
      </c>
      <c r="Z148" s="394">
        <f>SUMIFS('База практик'!$AO$6:$AO$424,'База практик'!$G$6:$G$424,Расчеты!Z$1,'База практик'!$F$6:$F$424,"мун")</f>
        <v>1.4999999999999999E-2</v>
      </c>
      <c r="AA148" s="394">
        <f>SUMIFS('База практик'!$AO$6:$AO$424,'База практик'!$G$6:$G$424,Расчеты!AA$1,'База практик'!$F$6:$F$424,"мун")</f>
        <v>0</v>
      </c>
      <c r="AB148" s="394">
        <f>SUMIFS('База практик'!$AO$6:$AO$424,'База практик'!$G$6:$G$424,Расчеты!AB$1,'База практик'!$F$6:$F$424,"мун")</f>
        <v>0</v>
      </c>
      <c r="AC148" s="394">
        <f>SUMIFS('База практик'!$AO$6:$AO$424,'База практик'!$G$6:$G$424,Расчеты!AC$1,'База практик'!$F$6:$F$424,"мун")</f>
        <v>0</v>
      </c>
      <c r="AD148" s="394">
        <f>SUMIFS('База практик'!$AO$6:$AO$424,'База практик'!$G$6:$G$424,Расчеты!AD$1,'База практик'!$F$6:$F$424,"мун")</f>
        <v>0</v>
      </c>
      <c r="AE148" s="394">
        <f>SUMIFS('База практик'!$AO$6:$AO$424,'База практик'!$G$6:$G$424,Расчеты!AE$1,'База практик'!$F$6:$F$424,"мун")</f>
        <v>0</v>
      </c>
      <c r="AF148" s="394">
        <f>SUMIFS('База практик'!$AO$6:$AO$424,'База практик'!$G$6:$G$424,Расчеты!AF$1,'База практик'!$F$6:$F$424,"мун")</f>
        <v>0</v>
      </c>
      <c r="AG148" s="394">
        <f>SUMIFS('База практик'!$AO$6:$AO$424,'База практик'!$G$6:$G$424,Расчеты!AG$1,'База практик'!$F$6:$F$424,"мун")</f>
        <v>0</v>
      </c>
      <c r="AH148" s="394">
        <f>SUMIFS('База практик'!$AO$6:$AO$424,'База практик'!$G$6:$G$424,Расчеты!AH$1,'База практик'!$F$6:$F$424,"мун")</f>
        <v>0</v>
      </c>
      <c r="AI148" s="394">
        <f>SUMIFS('База практик'!$AO$6:$AO$424,'База практик'!$G$6:$G$424,Расчеты!AI$1,'База практик'!$F$6:$F$424,"мун")</f>
        <v>0</v>
      </c>
      <c r="AJ148" s="394">
        <f>SUMIFS('База практик'!$AO$6:$AO$424,'База практик'!$G$6:$G$424,Расчеты!AJ$1,'База практик'!$F$6:$F$424,"мун")</f>
        <v>7.6399999999999996E-2</v>
      </c>
      <c r="AK148" s="394">
        <f>SUMIFS('База практик'!$AO$6:$AO$424,'База практик'!$G$6:$G$424,Расчеты!AK$1,'База практик'!$F$6:$F$424,"мун")</f>
        <v>0</v>
      </c>
      <c r="AL148" s="394">
        <f>SUMIFS('База практик'!$AO$6:$AO$424,'База практик'!$G$6:$G$424,Расчеты!AL$1,'База практик'!$F$6:$F$424,"мун")</f>
        <v>0.10299999999999999</v>
      </c>
      <c r="AM148" s="394">
        <f>SUMIFS('База практик'!$AO$6:$AO$424,'База практик'!$G$6:$G$424,Расчеты!AM$1,'База практик'!$F$6:$F$424,"мун")</f>
        <v>0</v>
      </c>
      <c r="AN148" s="394">
        <f>SUMIFS('База практик'!$AO$6:$AO$424,'База практик'!$G$6:$G$424,Расчеты!AN$1,'База практик'!$F$6:$F$424,"мун")</f>
        <v>0</v>
      </c>
      <c r="AO148" s="394">
        <f>SUMIFS('База практик'!$AO$6:$AO$424,'База практик'!$G$6:$G$424,Расчеты!AO$1,'База практик'!$F$6:$F$424,"мун")</f>
        <v>0</v>
      </c>
      <c r="AP148" s="394">
        <f>SUMIFS('База практик'!$AO$6:$AO$424,'База практик'!$G$6:$G$424,Расчеты!AP$1,'База практик'!$F$6:$F$424,"мун")</f>
        <v>1.6623000000000001</v>
      </c>
      <c r="AQ148" s="394">
        <f>SUMIFS('База практик'!$AO$6:$AO$424,'База практик'!$G$6:$G$424,Расчеты!AQ$1,'База практик'!$F$6:$F$424,"мун")</f>
        <v>0</v>
      </c>
      <c r="AR148" s="394">
        <f>SUMIFS('База практик'!$AO$6:$AO$424,'База практик'!$G$6:$G$424,Расчеты!AR$1,'База практик'!$F$6:$F$424,"мун")</f>
        <v>0</v>
      </c>
      <c r="AS148" s="394">
        <f>SUMIFS('База практик'!$AO$6:$AO$424,'База практик'!$G$6:$G$424,Расчеты!AS$1,'База практик'!$F$6:$F$424,"мун")</f>
        <v>0</v>
      </c>
      <c r="AT148" s="394">
        <f>SUMIFS('База практик'!$AO$6:$AO$424,'База практик'!$G$6:$G$424,Расчеты!AT$1,'База практик'!$F$6:$F$424,"мун")</f>
        <v>0</v>
      </c>
      <c r="AU148" s="394">
        <f>SUMIFS('База практик'!$AO$6:$AO$424,'База практик'!$G$6:$G$424,Расчеты!AU$1,'База практик'!$F$6:$F$424,"мун")</f>
        <v>8.3000000000000004E-2</v>
      </c>
      <c r="AV148" s="394">
        <f>SUMIFS('База практик'!$AO$6:$AO$424,'База практик'!$G$6:$G$424,Расчеты!AV$1,'База практик'!$F$6:$F$424,"мун")</f>
        <v>0</v>
      </c>
      <c r="AW148" s="394">
        <f>SUMIFS('База практик'!$AO$6:$AO$424,'База практик'!$G$6:$G$424,Расчеты!AW$1,'База практик'!$F$6:$F$424,"мун")</f>
        <v>0</v>
      </c>
      <c r="AX148" s="394">
        <f>SUMIFS('База практик'!$AO$6:$AO$424,'База практик'!$G$6:$G$424,Расчеты!AX$1,'База практик'!$F$6:$F$424,"мун")</f>
        <v>1.0240199999999999</v>
      </c>
      <c r="AY148" s="394">
        <f>SUMIFS('База практик'!$AO$6:$AO$424,'База практик'!$G$6:$G$424,Расчеты!AY$1,'База практик'!$F$6:$F$424,"мун")</f>
        <v>0</v>
      </c>
      <c r="AZ148" s="394">
        <f>SUMIFS('База практик'!$AO$6:$AO$424,'База практик'!$G$6:$G$424,Расчеты!AZ$1,'База практик'!$F$6:$F$424,"мун")</f>
        <v>0</v>
      </c>
      <c r="BA148" s="394">
        <f>SUMIFS('База практик'!$AO$6:$AO$424,'База практик'!$G$6:$G$424,Расчеты!BA$1,'База практик'!$F$6:$F$424,"мун")</f>
        <v>0</v>
      </c>
      <c r="BB148" s="394">
        <f>SUMIFS('База практик'!$AO$6:$AO$424,'База практик'!$G$6:$G$424,Расчеты!BB$1,'База практик'!$F$6:$F$424,"мун")</f>
        <v>0</v>
      </c>
      <c r="BC148" s="394">
        <f>SUMIFS('База практик'!$AO$6:$AO$424,'База практик'!$G$6:$G$424,Расчеты!BC$1,'База практик'!$F$6:$F$424,"мун")</f>
        <v>0</v>
      </c>
      <c r="BD148" s="394">
        <f>SUMIFS('База практик'!$AO$6:$AO$424,'База практик'!$G$6:$G$424,Расчеты!BD$1,'База практик'!$F$6:$F$424,"мун")</f>
        <v>0</v>
      </c>
      <c r="BE148" s="394">
        <f>SUMIFS('База практик'!$AO$6:$AO$424,'База практик'!$G$6:$G$424,Расчеты!BE$1,'База практик'!$F$6:$F$424,"мун")</f>
        <v>0.1</v>
      </c>
      <c r="BF148" s="394">
        <f>SUMIFS('База практик'!$AO$6:$AO$424,'База практик'!$G$6:$G$424,Расчеты!BF$1,'База практик'!$F$6:$F$424,"мун")</f>
        <v>0</v>
      </c>
      <c r="BG148" s="394">
        <f>SUMIFS('База практик'!$AO$6:$AO$424,'База практик'!$G$6:$G$424,Расчеты!BG$1,'База практик'!$F$6:$F$424,"мун")</f>
        <v>0</v>
      </c>
      <c r="BH148" s="394">
        <f>SUMIFS('База практик'!$AO$6:$AO$424,'База практик'!$G$6:$G$424,Расчеты!BH$1,'База практик'!$F$6:$F$424,"мун")</f>
        <v>0</v>
      </c>
      <c r="BI148" s="394">
        <f>SUMIFS('База практик'!$AO$6:$AO$424,'База практик'!$G$6:$G$424,Расчеты!BI$1,'База практик'!$F$6:$F$424,"мун")</f>
        <v>0</v>
      </c>
      <c r="BJ148" s="394">
        <f>SUMIFS('База практик'!$AO$6:$AO$424,'База практик'!$G$6:$G$424,Расчеты!BJ$1,'База практик'!$F$6:$F$424,"мун")</f>
        <v>0</v>
      </c>
      <c r="BK148" s="394">
        <f>SUMIFS('База практик'!$AO$6:$AO$424,'База практик'!$G$6:$G$424,Расчеты!BK$1,'База практик'!$F$6:$F$424,"мун")</f>
        <v>0</v>
      </c>
      <c r="BL148" s="394">
        <f>SUMIFS('База практик'!$AO$6:$AO$424,'База практик'!$G$6:$G$424,Расчеты!BL$1,'База практик'!$F$6:$F$424,"мун")</f>
        <v>0</v>
      </c>
      <c r="BM148" s="394">
        <f>SUMIFS('База практик'!$AO$6:$AO$424,'База практик'!$G$6:$G$424,Расчеты!BM$1,'База практик'!$F$6:$F$424,"мун")</f>
        <v>0</v>
      </c>
      <c r="BN148" s="394">
        <f>SUMIFS('База практик'!$AO$6:$AO$424,'База практик'!$G$6:$G$424,Расчеты!BN$1,'База практик'!$F$6:$F$424,"мун")</f>
        <v>0</v>
      </c>
      <c r="BO148" s="394">
        <f>SUMIFS('База практик'!$AO$6:$AO$424,'База практик'!$G$6:$G$424,Расчеты!BO$1,'База практик'!$F$6:$F$424,"мун")</f>
        <v>6.5000000000000002E-2</v>
      </c>
      <c r="BP148" s="394">
        <f>SUMIFS('База практик'!$AO$6:$AO$424,'База практик'!$G$6:$G$424,Расчеты!BP$1,'База практик'!$F$6:$F$424,"мун")</f>
        <v>0.83660000000000012</v>
      </c>
      <c r="BQ148" s="394">
        <f>SUMIFS('База практик'!$AO$6:$AO$424,'База практик'!$G$6:$G$424,Расчеты!BQ$1,'База практик'!$F$6:$F$424,"мун")</f>
        <v>0</v>
      </c>
      <c r="BR148" s="394">
        <f>SUMIFS('База практик'!$AO$6:$AO$424,'База практик'!$G$6:$G$424,Расчеты!BR$1,'База практик'!$F$6:$F$424,"мун")</f>
        <v>0</v>
      </c>
      <c r="BS148" s="394">
        <f>SUMIFS('База практик'!$AO$6:$AO$424,'База практик'!$G$6:$G$424,Расчеты!BS$1,'База практик'!$F$6:$F$424,"мун")</f>
        <v>0.84899999999999998</v>
      </c>
      <c r="BT148" s="394">
        <f>SUMIFS('База практик'!$AO$6:$AO$424,'База практик'!$G$6:$G$424,Расчеты!BT$1,'База практик'!$F$6:$F$424,"мун")</f>
        <v>0</v>
      </c>
      <c r="BU148" s="394">
        <f>SUMIFS('База практик'!$AO$6:$AO$424,'База практик'!$G$6:$G$424,Расчеты!BU$1,'База практик'!$F$6:$F$424,"мун")</f>
        <v>0</v>
      </c>
      <c r="BV148" s="394">
        <f>SUMIFS('База практик'!$AO$6:$AO$424,'База практик'!$G$6:$G$424,Расчеты!BV$1,'База практик'!$F$6:$F$424,"мун")</f>
        <v>0.42599999999999999</v>
      </c>
      <c r="BW148" s="394">
        <f>SUMIFS('База практик'!$AO$6:$AO$424,'База практик'!$G$6:$G$424,Расчеты!BW$1,'База практик'!$F$6:$F$424,"мун")</f>
        <v>0</v>
      </c>
      <c r="BX148" s="394">
        <f>SUMIFS('База практик'!$AO$6:$AO$424,'База практик'!$G$6:$G$424,Расчеты!BX$1,'База практик'!$F$6:$F$424,"мун")</f>
        <v>0.36699999999999999</v>
      </c>
      <c r="BY148" s="394">
        <f>SUMIFS('База практик'!$AO$6:$AO$424,'База практик'!$G$6:$G$424,Расчеты!BY$1,'База практик'!$F$6:$F$424,"мун")</f>
        <v>0</v>
      </c>
      <c r="BZ148" s="394">
        <f>SUMIFS('База практик'!$AO$6:$AO$424,'База практик'!$G$6:$G$424,Расчеты!BZ$1,'База практик'!$F$6:$F$424,"мун")</f>
        <v>0</v>
      </c>
      <c r="CA148" s="394">
        <f>SUMIFS('База практик'!$AO$6:$AO$424,'База практик'!$G$6:$G$424,Расчеты!CA$1,'База практик'!$F$6:$F$424,"мун")</f>
        <v>0</v>
      </c>
      <c r="CB148" s="394">
        <f>SUMIFS('База практик'!$AO$6:$AO$424,'База практик'!$G$6:$G$424,Расчеты!CB$1,'База практик'!$F$6:$F$424,"мун")</f>
        <v>0</v>
      </c>
      <c r="CC148" s="394">
        <f>SUMIFS('База практик'!$AO$6:$AO$424,'База практик'!$G$6:$G$424,Расчеты!CC$1,'База практик'!$F$6:$F$424,"мун")</f>
        <v>0</v>
      </c>
      <c r="CD148" s="394">
        <f>SUMIFS('База практик'!$AO$6:$AO$424,'База практик'!$G$6:$G$424,Расчеты!CD$1,'База практик'!$F$6:$F$424,"мун")</f>
        <v>0</v>
      </c>
      <c r="CE148" s="394">
        <f>SUMIFS('База практик'!$AO$6:$AO$424,'База практик'!$G$6:$G$424,Расчеты!CE$1,'База практик'!$F$6:$F$424,"мун")</f>
        <v>0</v>
      </c>
      <c r="CF148" s="394">
        <f>SUMIFS('База практик'!$AO$6:$AO$424,'База практик'!$G$6:$G$424,Расчеты!CF$1,'База практик'!$F$6:$F$424,"мун")</f>
        <v>0</v>
      </c>
      <c r="CG148" s="394">
        <f>SUMIFS('База практик'!$AO$6:$AO$424,'База практик'!$G$6:$G$424,Расчеты!CG$1,'База практик'!$F$6:$F$424,"мун")</f>
        <v>1.0309999999999999</v>
      </c>
      <c r="CH148" s="394">
        <f>SUMIFS('База практик'!$AO$6:$AO$424,'База практик'!$G$6:$G$424,Расчеты!CH$1,'База практик'!$F$6:$F$424,"мун")</f>
        <v>0</v>
      </c>
      <c r="CI148" s="394">
        <f>SUMIFS('База практик'!$AO$6:$AO$424,'База практик'!$G$6:$G$424,Расчеты!CI$1,'База практик'!$F$6:$F$424,"мун")</f>
        <v>0</v>
      </c>
      <c r="CJ148" s="394">
        <f>SUMIFS('База практик'!$AO$6:$AO$424,'База практик'!$G$6:$G$424,Расчеты!CJ$1,'База практик'!$F$6:$F$424,"мун")</f>
        <v>0</v>
      </c>
      <c r="CK148" s="394">
        <f>SUMIFS('База практик'!$AO$6:$AO$424,'База практик'!$G$6:$G$424,Расчеты!CK$1,'База практик'!$F$6:$F$424,"мун")</f>
        <v>0</v>
      </c>
      <c r="CL148" s="394">
        <f>SUMIFS('База практик'!$AO$6:$AO$424,'База практик'!$G$6:$G$424,Расчеты!CL$1,'База практик'!$F$6:$F$424,"мун")</f>
        <v>0</v>
      </c>
      <c r="CM148" s="394">
        <f>SUMIFS('База практик'!$AO$6:$AO$424,'База практик'!$G$6:$G$424,Расчеты!CM$1,'База практик'!$F$6:$F$424,"мун")</f>
        <v>0</v>
      </c>
      <c r="CN148" s="394">
        <f>SUMIFS('База практик'!$AO$6:$AO$424,'База практик'!$G$6:$G$424,Расчеты!CN$1,'База практик'!$F$6:$F$424,"мун")</f>
        <v>0</v>
      </c>
      <c r="CO148" s="394">
        <f>SUMIFS('База практик'!$AO$6:$AO$424,'База практик'!$G$6:$G$424,Расчеты!CO$1,'База практик'!$F$6:$F$424,"мун")</f>
        <v>4.6791000000000009</v>
      </c>
      <c r="CP148" s="394">
        <f>SUMIFS('База практик'!$AO$6:$AO$424,'База практик'!$G$6:$G$424,Расчеты!CP$1,'База практик'!$F$6:$F$424,"мун")</f>
        <v>2.298</v>
      </c>
      <c r="CQ148" s="394">
        <f>SUMIFS('База практик'!$AO$6:$AO$424,'База практик'!$G$6:$G$424,Расчеты!CQ$1,'База практик'!$F$6:$F$424,"мун")</f>
        <v>0.105517</v>
      </c>
      <c r="CR148" s="394">
        <f>SUMIFS('База практик'!$AO$6:$AO$424,'База практик'!$G$6:$G$424,Расчеты!CR$1,'База практик'!$F$6:$F$424,"мун")</f>
        <v>0</v>
      </c>
      <c r="CS148" s="394">
        <f>SUMIFS('База практик'!$AO$6:$AO$424,'База практик'!$G$6:$G$424,Расчеты!CS$1,'База практик'!$F$6:$F$424,"мун")</f>
        <v>0.31960160000000004</v>
      </c>
      <c r="CT148" s="394">
        <f>SUMIFS('База практик'!$AO$6:$AO$424,'База практик'!$G$6:$G$424,Расчеты!CT$1,'База практик'!$F$6:$F$424,"мун")</f>
        <v>0</v>
      </c>
      <c r="CU148" s="394">
        <f>SUMIFS('База практик'!$AO$6:$AO$424,'База практик'!$G$6:$G$424,Расчеты!CU$1,'База практик'!$F$6:$F$424,"мун")</f>
        <v>0</v>
      </c>
      <c r="CV148" s="394">
        <f>SUMIFS('База практик'!$AO$6:$AO$424,'База практик'!$G$6:$G$424,Расчеты!CV$1,'База практик'!$F$6:$F$424,"мун")</f>
        <v>0.71399999999999997</v>
      </c>
      <c r="CW148" s="394">
        <f>SUMIFS('База практик'!$AO$6:$AO$424,'База практик'!$G$6:$G$424,Расчеты!CW$1,'База практик'!$F$6:$F$424,"мун")</f>
        <v>0</v>
      </c>
      <c r="CX148" s="394">
        <f>SUMIFS('База практик'!$AO$6:$AO$424,'База практик'!$G$6:$G$424,Расчеты!CX$1,'База практик'!$F$6:$F$424,"мун")</f>
        <v>0.23302999999999999</v>
      </c>
      <c r="CY148" s="394">
        <f>SUMIFS('База практик'!$AO$6:$AO$424,'База практик'!$G$6:$G$424,Расчеты!CY$1,'База практик'!$F$6:$F$424,"мун")</f>
        <v>0</v>
      </c>
    </row>
    <row r="149" spans="1:103" x14ac:dyDescent="0.15">
      <c r="A149" s="21"/>
      <c r="B149" s="21"/>
      <c r="C149" s="1199"/>
      <c r="D149" s="1199"/>
      <c r="E149" s="1199"/>
      <c r="F149" s="1199"/>
      <c r="G149" s="1199"/>
      <c r="H149" s="1199"/>
      <c r="I149" s="1199"/>
      <c r="J149" s="1199"/>
      <c r="K149" s="1199"/>
      <c r="L149" s="1199"/>
      <c r="M149" s="1199"/>
      <c r="N149" s="1199"/>
      <c r="O149" s="1219"/>
      <c r="P149" s="1220"/>
      <c r="Q149" s="394"/>
      <c r="R149" s="394"/>
      <c r="S149" s="394"/>
      <c r="T149" s="394"/>
      <c r="U149" s="394"/>
      <c r="V149" s="394"/>
      <c r="W149" s="394"/>
      <c r="X149" s="394"/>
      <c r="Y149" s="394"/>
      <c r="Z149" s="394"/>
      <c r="AA149" s="394"/>
      <c r="AB149" s="394"/>
      <c r="AC149" s="394"/>
      <c r="AD149" s="394"/>
      <c r="AE149" s="394"/>
      <c r="AF149" s="394"/>
      <c r="AG149" s="394"/>
      <c r="AH149" s="394"/>
      <c r="AI149" s="394"/>
      <c r="AJ149" s="394"/>
      <c r="AK149" s="394"/>
      <c r="AL149" s="394"/>
      <c r="AM149" s="394"/>
      <c r="AN149" s="394"/>
      <c r="AO149" s="394"/>
      <c r="AP149" s="394"/>
      <c r="AQ149" s="394"/>
      <c r="AR149" s="394"/>
      <c r="AS149" s="394"/>
      <c r="AT149" s="394"/>
      <c r="AU149" s="394"/>
      <c r="AV149" s="394"/>
      <c r="AW149" s="394"/>
      <c r="AX149" s="394"/>
      <c r="AY149" s="394"/>
      <c r="AZ149" s="394"/>
      <c r="BA149" s="394"/>
      <c r="BB149" s="394"/>
      <c r="BC149" s="394"/>
      <c r="BD149" s="394"/>
      <c r="BE149" s="394"/>
      <c r="BF149" s="394"/>
      <c r="BG149" s="394"/>
      <c r="BH149" s="394"/>
      <c r="BI149" s="394"/>
      <c r="BJ149" s="394"/>
      <c r="BK149" s="394"/>
      <c r="BL149" s="394"/>
      <c r="BM149" s="394"/>
      <c r="BN149" s="394"/>
      <c r="BO149" s="394"/>
      <c r="BP149" s="394"/>
      <c r="BQ149" s="394"/>
      <c r="BR149" s="394"/>
      <c r="BS149" s="394"/>
      <c r="BT149" s="394"/>
      <c r="BU149" s="394"/>
      <c r="BV149" s="394"/>
      <c r="BW149" s="394"/>
      <c r="BX149" s="394"/>
      <c r="BY149" s="394"/>
      <c r="BZ149" s="394"/>
      <c r="CA149" s="394"/>
      <c r="CB149" s="394"/>
      <c r="CC149" s="394"/>
      <c r="CD149" s="394"/>
      <c r="CE149" s="394"/>
      <c r="CF149" s="394"/>
      <c r="CG149" s="394"/>
      <c r="CH149" s="394"/>
      <c r="CI149" s="394"/>
      <c r="CJ149" s="394"/>
      <c r="CK149" s="394"/>
      <c r="CL149" s="394"/>
      <c r="CM149" s="394"/>
      <c r="CN149" s="394"/>
      <c r="CO149" s="394"/>
      <c r="CP149" s="394"/>
      <c r="CQ149" s="394"/>
      <c r="CR149" s="394"/>
      <c r="CS149" s="394"/>
      <c r="CT149" s="394"/>
      <c r="CU149" s="394"/>
      <c r="CV149" s="394"/>
      <c r="CW149" s="394"/>
      <c r="CX149" s="394"/>
      <c r="CY149" s="394"/>
    </row>
    <row r="150" spans="1:103" x14ac:dyDescent="0.15">
      <c r="A150" s="21"/>
      <c r="B150" s="21"/>
      <c r="C150" s="1199"/>
      <c r="D150" s="1199"/>
      <c r="E150" s="1199"/>
      <c r="F150" s="1199"/>
      <c r="G150" s="1199"/>
      <c r="H150" s="1199"/>
      <c r="I150" s="1199"/>
      <c r="J150" s="1199"/>
      <c r="K150" s="1199"/>
      <c r="L150" s="1199"/>
      <c r="M150" s="1199"/>
      <c r="N150" s="1199"/>
      <c r="O150" s="1219"/>
      <c r="P150" s="1220"/>
      <c r="Q150" s="394"/>
      <c r="R150" s="394">
        <f t="shared" si="71"/>
        <v>8.734</v>
      </c>
      <c r="S150" s="394">
        <f>SUMIFS('База практик'!$AR$6:$AR$424,'База практик'!$G$6:$G$424,Расчеты!S$1,'База практик'!$F$6:$F$424,"мун")</f>
        <v>0</v>
      </c>
      <c r="T150" s="394">
        <f>SUMIFS('База практик'!$AR$6:$AR$424,'База практик'!$G$6:$G$424,Расчеты!T$1,'База практик'!$F$6:$F$424,"мун")</f>
        <v>0</v>
      </c>
      <c r="U150" s="394">
        <f>SUMIFS('База практик'!$AR$6:$AR$424,'База практик'!$G$6:$G$424,Расчеты!U$1,'База практик'!$F$6:$F$424,"мун")</f>
        <v>0</v>
      </c>
      <c r="V150" s="394">
        <f>SUMIFS('База практик'!$AR$6:$AR$424,'База практик'!$G$6:$G$424,Расчеты!V$1,'База практик'!$F$6:$F$424,"мун")</f>
        <v>0</v>
      </c>
      <c r="W150" s="394">
        <f>SUMIFS('База практик'!$AR$6:$AR$424,'База практик'!$G$6:$G$424,Расчеты!W$1,'База практик'!$F$6:$F$424,"мун")</f>
        <v>0</v>
      </c>
      <c r="X150" s="394">
        <f>SUMIFS('База практик'!$AR$6:$AR$424,'База практик'!$G$6:$G$424,Расчеты!X$1,'База практик'!$F$6:$F$424,"мун")</f>
        <v>0</v>
      </c>
      <c r="Y150" s="394">
        <f>SUMIFS('База практик'!$AR$6:$AR$424,'База практик'!$G$6:$G$424,Расчеты!Y$1,'База практик'!$F$6:$F$424,"мун")</f>
        <v>0.373</v>
      </c>
      <c r="Z150" s="394">
        <f>SUMIFS('База практик'!$AR$6:$AR$424,'База практик'!$G$6:$G$424,Расчеты!Z$1,'База практик'!$F$6:$F$424,"мун")</f>
        <v>0</v>
      </c>
      <c r="AA150" s="394">
        <f>SUMIFS('База практик'!$AR$6:$AR$424,'База практик'!$G$6:$G$424,Расчеты!AA$1,'База практик'!$F$6:$F$424,"мун")</f>
        <v>0</v>
      </c>
      <c r="AB150" s="394">
        <f>SUMIFS('База практик'!$AR$6:$AR$424,'База практик'!$G$6:$G$424,Расчеты!AB$1,'База практик'!$F$6:$F$424,"мун")</f>
        <v>0</v>
      </c>
      <c r="AC150" s="394">
        <f>SUMIFS('База практик'!$AR$6:$AR$424,'База практик'!$G$6:$G$424,Расчеты!AC$1,'База практик'!$F$6:$F$424,"мун")</f>
        <v>0</v>
      </c>
      <c r="AD150" s="394">
        <f>SUMIFS('База практик'!$AR$6:$AR$424,'База практик'!$G$6:$G$424,Расчеты!AD$1,'База практик'!$F$6:$F$424,"мун")</f>
        <v>0</v>
      </c>
      <c r="AE150" s="394">
        <f>SUMIFS('База практик'!$AR$6:$AR$424,'База практик'!$G$6:$G$424,Расчеты!AE$1,'База практик'!$F$6:$F$424,"мун")</f>
        <v>0</v>
      </c>
      <c r="AF150" s="394">
        <f>SUMIFS('База практик'!$AR$6:$AR$424,'База практик'!$G$6:$G$424,Расчеты!AF$1,'База практик'!$F$6:$F$424,"мун")</f>
        <v>0</v>
      </c>
      <c r="AG150" s="394">
        <f>SUMIFS('База практик'!$AR$6:$AR$424,'База практик'!$G$6:$G$424,Расчеты!AG$1,'База практик'!$F$6:$F$424,"мун")</f>
        <v>0</v>
      </c>
      <c r="AH150" s="394">
        <f>SUMIFS('База практик'!$AR$6:$AR$424,'База практик'!$G$6:$G$424,Расчеты!AH$1,'База практик'!$F$6:$F$424,"мун")</f>
        <v>0</v>
      </c>
      <c r="AI150" s="394">
        <f>SUMIFS('База практик'!$AR$6:$AR$424,'База практик'!$G$6:$G$424,Расчеты!AI$1,'База практик'!$F$6:$F$424,"мун")</f>
        <v>0</v>
      </c>
      <c r="AJ150" s="394">
        <f>SUMIFS('База практик'!$AR$6:$AR$424,'База практик'!$G$6:$G$424,Расчеты!AJ$1,'База практик'!$F$6:$F$424,"мун")</f>
        <v>2.0999999999999998E-2</v>
      </c>
      <c r="AK150" s="394">
        <f>SUMIFS('База практик'!$AR$6:$AR$424,'База практик'!$G$6:$G$424,Расчеты!AK$1,'База практик'!$F$6:$F$424,"мун")</f>
        <v>0</v>
      </c>
      <c r="AL150" s="394">
        <f>SUMIFS('База практик'!$AR$6:$AR$424,'База практик'!$G$6:$G$424,Расчеты!AL$1,'База практик'!$F$6:$F$424,"мун")</f>
        <v>0</v>
      </c>
      <c r="AM150" s="394">
        <f>SUMIFS('База практик'!$AR$6:$AR$424,'База практик'!$G$6:$G$424,Расчеты!AM$1,'База практик'!$F$6:$F$424,"мун")</f>
        <v>0</v>
      </c>
      <c r="AN150" s="394">
        <f>SUMIFS('База практик'!$AR$6:$AR$424,'База практик'!$G$6:$G$424,Расчеты!AN$1,'База практик'!$F$6:$F$424,"мун")</f>
        <v>0</v>
      </c>
      <c r="AO150" s="394">
        <f>SUMIFS('База практик'!$AR$6:$AR$424,'База практик'!$G$6:$G$424,Расчеты!AO$1,'База практик'!$F$6:$F$424,"мун")</f>
        <v>0</v>
      </c>
      <c r="AP150" s="394">
        <f>SUMIFS('База практик'!$AR$6:$AR$424,'База практик'!$G$6:$G$424,Расчеты!AP$1,'База практик'!$F$6:$F$424,"мун")</f>
        <v>0.12920000000000001</v>
      </c>
      <c r="AQ150" s="394">
        <f>SUMIFS('База практик'!$AR$6:$AR$424,'База практик'!$G$6:$G$424,Расчеты!AQ$1,'База практик'!$F$6:$F$424,"мун")</f>
        <v>0</v>
      </c>
      <c r="AR150" s="394">
        <f>SUMIFS('База практик'!$AR$6:$AR$424,'База практик'!$G$6:$G$424,Расчеты!AR$1,'База практик'!$F$6:$F$424,"мун")</f>
        <v>0</v>
      </c>
      <c r="AS150" s="394">
        <f>SUMIFS('База практик'!$AR$6:$AR$424,'База практик'!$G$6:$G$424,Расчеты!AS$1,'База практик'!$F$6:$F$424,"мун")</f>
        <v>0</v>
      </c>
      <c r="AT150" s="394">
        <f>SUMIFS('База практик'!$AR$6:$AR$424,'База практик'!$G$6:$G$424,Расчеты!AT$1,'База практик'!$F$6:$F$424,"мун")</f>
        <v>0</v>
      </c>
      <c r="AU150" s="394">
        <f>SUMIFS('База практик'!$AR$6:$AR$424,'База практик'!$G$6:$G$424,Расчеты!AU$1,'База практик'!$F$6:$F$424,"мун")</f>
        <v>7.9000000000000001E-2</v>
      </c>
      <c r="AV150" s="394">
        <f>SUMIFS('База практик'!$AR$6:$AR$424,'База практик'!$G$6:$G$424,Расчеты!AV$1,'База практик'!$F$6:$F$424,"мун")</f>
        <v>0</v>
      </c>
      <c r="AW150" s="394">
        <f>SUMIFS('База практик'!$AR$6:$AR$424,'База практик'!$G$6:$G$424,Расчеты!AW$1,'База практик'!$F$6:$F$424,"мун")</f>
        <v>0</v>
      </c>
      <c r="AX150" s="394">
        <f>SUMIFS('База практик'!$AR$6:$AR$424,'База практик'!$G$6:$G$424,Расчеты!AX$1,'База практик'!$F$6:$F$424,"мун")</f>
        <v>0.14000000000000001</v>
      </c>
      <c r="AY150" s="394">
        <f>SUMIFS('База практик'!$AR$6:$AR$424,'База практик'!$G$6:$G$424,Расчеты!AY$1,'База практик'!$F$6:$F$424,"мун")</f>
        <v>0</v>
      </c>
      <c r="AZ150" s="394">
        <f>SUMIFS('База практик'!$AR$6:$AR$424,'База практик'!$G$6:$G$424,Расчеты!AZ$1,'База практик'!$F$6:$F$424,"мун")</f>
        <v>0.3</v>
      </c>
      <c r="BA150" s="394">
        <f>SUMIFS('База практик'!$AR$6:$AR$424,'База практик'!$G$6:$G$424,Расчеты!BA$1,'База практик'!$F$6:$F$424,"мун")</f>
        <v>0</v>
      </c>
      <c r="BB150" s="394">
        <f>SUMIFS('База практик'!$AR$6:$AR$424,'База практик'!$G$6:$G$424,Расчеты!BB$1,'База практик'!$F$6:$F$424,"мун")</f>
        <v>0</v>
      </c>
      <c r="BC150" s="394">
        <f>SUMIFS('База практик'!$AR$6:$AR$424,'База практик'!$G$6:$G$424,Расчеты!BC$1,'База практик'!$F$6:$F$424,"мун")</f>
        <v>0</v>
      </c>
      <c r="BD150" s="394">
        <f>SUMIFS('База практик'!$AR$6:$AR$424,'База практик'!$G$6:$G$424,Расчеты!BD$1,'База практик'!$F$6:$F$424,"мун")</f>
        <v>0</v>
      </c>
      <c r="BE150" s="394">
        <f>SUMIFS('База практик'!$AR$6:$AR$424,'База практик'!$G$6:$G$424,Расчеты!BE$1,'База практик'!$F$6:$F$424,"мун")</f>
        <v>0</v>
      </c>
      <c r="BF150" s="394">
        <f>SUMIFS('База практик'!$AR$6:$AR$424,'База практик'!$G$6:$G$424,Расчеты!BF$1,'База практик'!$F$6:$F$424,"мун")</f>
        <v>0</v>
      </c>
      <c r="BG150" s="394">
        <f>SUMIFS('База практик'!$AR$6:$AR$424,'База практик'!$G$6:$G$424,Расчеты!BG$1,'База практик'!$F$6:$F$424,"мун")</f>
        <v>0</v>
      </c>
      <c r="BH150" s="394">
        <f>SUMIFS('База практик'!$AR$6:$AR$424,'База практик'!$G$6:$G$424,Расчеты!BH$1,'База практик'!$F$6:$F$424,"мун")</f>
        <v>0</v>
      </c>
      <c r="BI150" s="394">
        <f>SUMIFS('База практик'!$AR$6:$AR$424,'База практик'!$G$6:$G$424,Расчеты!BI$1,'База практик'!$F$6:$F$424,"мун")</f>
        <v>0</v>
      </c>
      <c r="BJ150" s="394">
        <f>SUMIFS('База практик'!$AR$6:$AR$424,'База практик'!$G$6:$G$424,Расчеты!BJ$1,'База практик'!$F$6:$F$424,"мун")</f>
        <v>0</v>
      </c>
      <c r="BK150" s="394">
        <f>SUMIFS('База практик'!$AR$6:$AR$424,'База практик'!$G$6:$G$424,Расчеты!BK$1,'База практик'!$F$6:$F$424,"мун")</f>
        <v>0</v>
      </c>
      <c r="BL150" s="394">
        <f>SUMIFS('База практик'!$AR$6:$AR$424,'База практик'!$G$6:$G$424,Расчеты!BL$1,'База практик'!$F$6:$F$424,"мун")</f>
        <v>0</v>
      </c>
      <c r="BM150" s="394">
        <f>SUMIFS('База практик'!$AR$6:$AR$424,'База практик'!$G$6:$G$424,Расчеты!BM$1,'База практик'!$F$6:$F$424,"мун")</f>
        <v>0</v>
      </c>
      <c r="BN150" s="394">
        <f>SUMIFS('База практик'!$AR$6:$AR$424,'База практик'!$G$6:$G$424,Расчеты!BN$1,'База практик'!$F$6:$F$424,"мун")</f>
        <v>0</v>
      </c>
      <c r="BO150" s="394">
        <f>SUMIFS('База практик'!$AR$6:$AR$424,'База практик'!$G$6:$G$424,Расчеты!BO$1,'База практик'!$F$6:$F$424,"мун")</f>
        <v>0.13</v>
      </c>
      <c r="BP150" s="394">
        <f>SUMIFS('База практик'!$AR$6:$AR$424,'База практик'!$G$6:$G$424,Расчеты!BP$1,'База практик'!$F$6:$F$424,"мун")</f>
        <v>1.5797999999999999</v>
      </c>
      <c r="BQ150" s="394">
        <f>SUMIFS('База практик'!$AR$6:$AR$424,'База практик'!$G$6:$G$424,Расчеты!BQ$1,'База практик'!$F$6:$F$424,"мун")</f>
        <v>0</v>
      </c>
      <c r="BR150" s="394">
        <f>SUMIFS('База практик'!$AR$6:$AR$424,'База практик'!$G$6:$G$424,Расчеты!BR$1,'База практик'!$F$6:$F$424,"мун")</f>
        <v>0</v>
      </c>
      <c r="BS150" s="394">
        <f>SUMIFS('База практик'!$AR$6:$AR$424,'База практик'!$G$6:$G$424,Расчеты!BS$1,'База практик'!$F$6:$F$424,"мун")</f>
        <v>5.1999999999999998E-2</v>
      </c>
      <c r="BT150" s="394">
        <f>SUMIFS('База практик'!$AR$6:$AR$424,'База практик'!$G$6:$G$424,Расчеты!BT$1,'База практик'!$F$6:$F$424,"мун")</f>
        <v>0</v>
      </c>
      <c r="BU150" s="394">
        <f>SUMIFS('База практик'!$AR$6:$AR$424,'База практик'!$G$6:$G$424,Расчеты!BU$1,'База практик'!$F$6:$F$424,"мун")</f>
        <v>0</v>
      </c>
      <c r="BV150" s="394">
        <f>SUMIFS('База практик'!$AR$6:$AR$424,'База практик'!$G$6:$G$424,Расчеты!BV$1,'База практик'!$F$6:$F$424,"мун")</f>
        <v>0.21299999999999999</v>
      </c>
      <c r="BW150" s="394">
        <f>SUMIFS('База практик'!$AR$6:$AR$424,'База практик'!$G$6:$G$424,Расчеты!BW$1,'База практик'!$F$6:$F$424,"мун")</f>
        <v>0</v>
      </c>
      <c r="BX150" s="394">
        <f>SUMIFS('База практик'!$AR$6:$AR$424,'База практик'!$G$6:$G$424,Расчеты!BX$1,'База практик'!$F$6:$F$424,"мун")</f>
        <v>0.86</v>
      </c>
      <c r="BY150" s="394">
        <f>SUMIFS('База практик'!$AR$6:$AR$424,'База практик'!$G$6:$G$424,Расчеты!BY$1,'База практик'!$F$6:$F$424,"мун")</f>
        <v>0</v>
      </c>
      <c r="BZ150" s="394">
        <f>SUMIFS('База практик'!$AR$6:$AR$424,'База практик'!$G$6:$G$424,Расчеты!BZ$1,'База практик'!$F$6:$F$424,"мун")</f>
        <v>0</v>
      </c>
      <c r="CA150" s="394">
        <f>SUMIFS('База практик'!$AR$6:$AR$424,'База практик'!$G$6:$G$424,Расчеты!CA$1,'База практик'!$F$6:$F$424,"мун")</f>
        <v>0</v>
      </c>
      <c r="CB150" s="394">
        <f>SUMIFS('База практик'!$AR$6:$AR$424,'База практик'!$G$6:$G$424,Расчеты!CB$1,'База практик'!$F$6:$F$424,"мун")</f>
        <v>0</v>
      </c>
      <c r="CC150" s="394">
        <f>SUMIFS('База практик'!$AR$6:$AR$424,'База практик'!$G$6:$G$424,Расчеты!CC$1,'База практик'!$F$6:$F$424,"мун")</f>
        <v>0</v>
      </c>
      <c r="CD150" s="394">
        <f>SUMIFS('База практик'!$AR$6:$AR$424,'База практик'!$G$6:$G$424,Расчеты!CD$1,'База практик'!$F$6:$F$424,"мун")</f>
        <v>0</v>
      </c>
      <c r="CE150" s="394">
        <f>SUMIFS('База практик'!$AR$6:$AR$424,'База практик'!$G$6:$G$424,Расчеты!CE$1,'База практик'!$F$6:$F$424,"мун")</f>
        <v>0</v>
      </c>
      <c r="CF150" s="394">
        <f>SUMIFS('База практик'!$AR$6:$AR$424,'База практик'!$G$6:$G$424,Расчеты!CF$1,'База практик'!$F$6:$F$424,"мун")</f>
        <v>0</v>
      </c>
      <c r="CG150" s="394">
        <f>SUMIFS('База практик'!$AR$6:$AR$424,'База практик'!$G$6:$G$424,Расчеты!CG$1,'База практик'!$F$6:$F$424,"мун")</f>
        <v>1.3069999999999999</v>
      </c>
      <c r="CH150" s="394">
        <f>SUMIFS('База практик'!$AR$6:$AR$424,'База практик'!$G$6:$G$424,Расчеты!CH$1,'База практик'!$F$6:$F$424,"мун")</f>
        <v>0</v>
      </c>
      <c r="CI150" s="394">
        <f>SUMIFS('База практик'!$AR$6:$AR$424,'База практик'!$G$6:$G$424,Расчеты!CI$1,'База практик'!$F$6:$F$424,"мун")</f>
        <v>0</v>
      </c>
      <c r="CJ150" s="394">
        <f>SUMIFS('База практик'!$AR$6:$AR$424,'База практик'!$G$6:$G$424,Расчеты!CJ$1,'База практик'!$F$6:$F$424,"мун")</f>
        <v>0</v>
      </c>
      <c r="CK150" s="394">
        <f>SUMIFS('База практик'!$AR$6:$AR$424,'База практик'!$G$6:$G$424,Расчеты!CK$1,'База практик'!$F$6:$F$424,"мун")</f>
        <v>0</v>
      </c>
      <c r="CL150" s="394">
        <f>SUMIFS('База практик'!$AR$6:$AR$424,'База практик'!$G$6:$G$424,Расчеты!CL$1,'База практик'!$F$6:$F$424,"мун")</f>
        <v>0</v>
      </c>
      <c r="CM150" s="394">
        <f>SUMIFS('База практик'!$AR$6:$AR$424,'База практик'!$G$6:$G$424,Расчеты!CM$1,'База практик'!$F$6:$F$424,"мун")</f>
        <v>0</v>
      </c>
      <c r="CN150" s="394">
        <f>SUMIFS('База практик'!$AR$6:$AR$424,'База практик'!$G$6:$G$424,Расчеты!CN$1,'База практик'!$F$6:$F$424,"мун")</f>
        <v>0</v>
      </c>
      <c r="CO150" s="394">
        <f>SUMIFS('База практик'!$AR$6:$AR$424,'База практик'!$G$6:$G$424,Расчеты!CO$1,'База практик'!$F$6:$F$424,"мун")</f>
        <v>2.66</v>
      </c>
      <c r="CP150" s="394">
        <f>SUMIFS('База практик'!$AR$6:$AR$424,'База практик'!$G$6:$G$424,Расчеты!CP$1,'База практик'!$F$6:$F$424,"мун")</f>
        <v>0.88500000000000001</v>
      </c>
      <c r="CQ150" s="394">
        <f>SUMIFS('База практик'!$AR$6:$AR$424,'База практик'!$G$6:$G$424,Расчеты!CQ$1,'База практик'!$F$6:$F$424,"мун")</f>
        <v>0</v>
      </c>
      <c r="CR150" s="394">
        <f>SUMIFS('База практик'!$AR$6:$AR$424,'База практик'!$G$6:$G$424,Расчеты!CR$1,'База практик'!$F$6:$F$424,"мун")</f>
        <v>0</v>
      </c>
      <c r="CS150" s="394">
        <f>SUMIFS('База практик'!$AR$6:$AR$424,'База практик'!$G$6:$G$424,Расчеты!CS$1,'База практик'!$F$6:$F$424,"мун")</f>
        <v>0</v>
      </c>
      <c r="CT150" s="394">
        <f>SUMIFS('База практик'!$AR$6:$AR$424,'База практик'!$G$6:$G$424,Расчеты!CT$1,'База практик'!$F$6:$F$424,"мун")</f>
        <v>0</v>
      </c>
      <c r="CU150" s="394">
        <f>SUMIFS('База практик'!$AR$6:$AR$424,'База практик'!$G$6:$G$424,Расчеты!CU$1,'База практик'!$F$6:$F$424,"мун")</f>
        <v>0</v>
      </c>
      <c r="CV150" s="394">
        <f>SUMIFS('База практик'!$AR$6:$AR$424,'База практик'!$G$6:$G$424,Расчеты!CV$1,'База практик'!$F$6:$F$424,"мун")</f>
        <v>0</v>
      </c>
      <c r="CW150" s="394">
        <f>SUMIFS('База практик'!$AR$6:$AR$424,'База практик'!$G$6:$G$424,Расчеты!CW$1,'База практик'!$F$6:$F$424,"мун")</f>
        <v>0</v>
      </c>
      <c r="CX150" s="394">
        <f>SUMIFS('База практик'!$AR$6:$AR$424,'База практик'!$G$6:$G$424,Расчеты!CX$1,'База практик'!$F$6:$F$424,"мун")</f>
        <v>5.0000000000000001E-3</v>
      </c>
      <c r="CY150" s="394">
        <f>SUMIFS('База практик'!$AR$6:$AR$424,'База практик'!$G$6:$G$424,Расчеты!CY$1,'База практик'!$F$6:$F$424,"мун")</f>
        <v>0</v>
      </c>
    </row>
    <row r="151" spans="1:103" x14ac:dyDescent="0.15">
      <c r="A151" s="21"/>
      <c r="B151" s="21"/>
      <c r="C151" s="1199"/>
      <c r="D151" s="1199"/>
      <c r="E151" s="1199"/>
      <c r="F151" s="1199"/>
      <c r="G151" s="1199"/>
      <c r="H151" s="1199"/>
      <c r="I151" s="1199"/>
      <c r="J151" s="1199"/>
      <c r="K151" s="1199"/>
      <c r="L151" s="1199"/>
      <c r="M151" s="1199"/>
      <c r="N151" s="1199"/>
      <c r="O151" s="1219"/>
      <c r="P151" s="1220"/>
      <c r="Q151" s="394"/>
      <c r="R151" s="394"/>
      <c r="S151" s="394"/>
      <c r="T151" s="394"/>
      <c r="U151" s="394"/>
      <c r="V151" s="394"/>
      <c r="W151" s="394"/>
      <c r="X151" s="394"/>
      <c r="Y151" s="394"/>
      <c r="Z151" s="394"/>
      <c r="AA151" s="394"/>
      <c r="AB151" s="394"/>
      <c r="AC151" s="394"/>
      <c r="AD151" s="394"/>
      <c r="AE151" s="394"/>
      <c r="AF151" s="394"/>
      <c r="AG151" s="394"/>
      <c r="AH151" s="394"/>
      <c r="AI151" s="394"/>
      <c r="AJ151" s="394"/>
      <c r="AK151" s="394"/>
      <c r="AL151" s="394"/>
      <c r="AM151" s="394"/>
      <c r="AN151" s="394"/>
      <c r="AO151" s="394"/>
      <c r="AP151" s="394"/>
      <c r="AQ151" s="394"/>
      <c r="AR151" s="394"/>
      <c r="AS151" s="394"/>
      <c r="AT151" s="394"/>
      <c r="AU151" s="394"/>
      <c r="AV151" s="394"/>
      <c r="AW151" s="394"/>
      <c r="AX151" s="394"/>
      <c r="AY151" s="394"/>
      <c r="AZ151" s="394"/>
      <c r="BA151" s="394"/>
      <c r="BB151" s="394"/>
      <c r="BC151" s="394"/>
      <c r="BD151" s="394"/>
      <c r="BE151" s="394"/>
      <c r="BF151" s="394"/>
      <c r="BG151" s="394"/>
      <c r="BH151" s="394"/>
      <c r="BI151" s="394"/>
      <c r="BJ151" s="394"/>
      <c r="BK151" s="394"/>
      <c r="BL151" s="394"/>
      <c r="BM151" s="394"/>
      <c r="BN151" s="394"/>
      <c r="BO151" s="394"/>
      <c r="BP151" s="394"/>
      <c r="BQ151" s="394"/>
      <c r="BR151" s="394"/>
      <c r="BS151" s="394"/>
      <c r="BT151" s="394"/>
      <c r="BU151" s="394"/>
      <c r="BV151" s="394"/>
      <c r="BW151" s="394"/>
      <c r="BX151" s="394"/>
      <c r="BY151" s="394"/>
      <c r="BZ151" s="394"/>
      <c r="CA151" s="394"/>
      <c r="CB151" s="394"/>
      <c r="CC151" s="394"/>
      <c r="CD151" s="394"/>
      <c r="CE151" s="394"/>
      <c r="CF151" s="394"/>
      <c r="CG151" s="394"/>
      <c r="CH151" s="394"/>
      <c r="CI151" s="394"/>
      <c r="CJ151" s="394"/>
      <c r="CK151" s="394"/>
      <c r="CL151" s="394"/>
      <c r="CM151" s="394"/>
      <c r="CN151" s="394"/>
      <c r="CO151" s="394"/>
      <c r="CP151" s="394"/>
      <c r="CQ151" s="394"/>
      <c r="CR151" s="394"/>
      <c r="CS151" s="394"/>
      <c r="CT151" s="394"/>
      <c r="CU151" s="394"/>
      <c r="CV151" s="394"/>
      <c r="CW151" s="394"/>
      <c r="CX151" s="394"/>
      <c r="CY151" s="394"/>
    </row>
    <row r="152" spans="1:103" x14ac:dyDescent="0.15">
      <c r="A152" s="21"/>
      <c r="B152" s="21"/>
      <c r="M152" s="21"/>
      <c r="N152" s="21"/>
      <c r="O152" s="21"/>
      <c r="P152" s="21"/>
      <c r="Q152" s="21"/>
      <c r="R152" s="21"/>
    </row>
    <row r="153" spans="1:103" x14ac:dyDescent="0.15">
      <c r="A153" s="21"/>
      <c r="B153" s="21"/>
      <c r="M153" s="21"/>
      <c r="N153" s="21"/>
      <c r="O153" s="21"/>
      <c r="P153" s="21"/>
      <c r="Q153" s="21"/>
      <c r="R153" s="21"/>
    </row>
    <row r="154" spans="1:103" x14ac:dyDescent="0.15">
      <c r="A154" s="21"/>
      <c r="B154" s="21"/>
      <c r="M154" s="21"/>
      <c r="N154" s="21"/>
      <c r="O154" s="21"/>
      <c r="P154" s="21"/>
      <c r="Q154" s="21"/>
      <c r="R154" s="21"/>
    </row>
    <row r="155" spans="1:103" x14ac:dyDescent="0.15">
      <c r="A155" s="21"/>
      <c r="B155" s="21"/>
      <c r="M155" s="21"/>
      <c r="N155" s="21"/>
      <c r="O155" s="21"/>
      <c r="P155" s="21"/>
      <c r="Q155" s="21"/>
      <c r="R155" s="21"/>
    </row>
    <row r="156" spans="1:103" x14ac:dyDescent="0.15">
      <c r="A156" s="21"/>
      <c r="B156" s="21"/>
      <c r="M156" s="21"/>
      <c r="N156" s="21"/>
      <c r="O156" s="21"/>
      <c r="P156" s="21"/>
      <c r="Q156" s="21"/>
      <c r="R156" s="21"/>
    </row>
    <row r="157" spans="1:103" x14ac:dyDescent="0.15">
      <c r="A157" s="21"/>
      <c r="B157" s="21"/>
      <c r="M157" s="21"/>
      <c r="N157" s="21"/>
      <c r="O157" s="21"/>
      <c r="P157" s="21"/>
      <c r="Q157" s="21"/>
      <c r="R157" s="21"/>
    </row>
    <row r="158" spans="1:103" x14ac:dyDescent="0.15">
      <c r="A158" s="21"/>
      <c r="B158" s="21"/>
      <c r="M158" s="21"/>
      <c r="N158" s="21"/>
      <c r="O158" s="21"/>
      <c r="P158" s="21"/>
      <c r="Q158" s="21"/>
      <c r="R158" s="21"/>
    </row>
    <row r="159" spans="1:103" x14ac:dyDescent="0.15">
      <c r="A159" s="21"/>
      <c r="B159" s="21"/>
      <c r="M159" s="21"/>
      <c r="N159" s="21"/>
      <c r="O159" s="21"/>
      <c r="P159" s="21"/>
      <c r="Q159" s="21"/>
      <c r="R159" s="21"/>
    </row>
    <row r="160" spans="1:103" x14ac:dyDescent="0.15">
      <c r="A160" s="21"/>
      <c r="B160" s="21"/>
      <c r="M160" s="21"/>
      <c r="N160" s="21"/>
      <c r="O160" s="21"/>
      <c r="P160" s="21"/>
      <c r="Q160" s="21"/>
      <c r="R160" s="21"/>
    </row>
    <row r="161" spans="1:18" x14ac:dyDescent="0.15">
      <c r="A161" s="21"/>
      <c r="B161" s="21"/>
      <c r="M161" s="21"/>
      <c r="N161" s="21"/>
      <c r="O161" s="21"/>
      <c r="P161" s="21"/>
      <c r="Q161" s="21"/>
      <c r="R161" s="21"/>
    </row>
    <row r="162" spans="1:18" x14ac:dyDescent="0.15">
      <c r="A162" s="21"/>
      <c r="B162" s="21"/>
      <c r="M162" s="21"/>
      <c r="N162" s="21"/>
      <c r="O162" s="21"/>
      <c r="P162" s="21"/>
      <c r="Q162" s="21"/>
      <c r="R162" s="21"/>
    </row>
    <row r="163" spans="1:18" x14ac:dyDescent="0.15">
      <c r="A163" s="21"/>
      <c r="B163" s="21"/>
      <c r="M163" s="21"/>
      <c r="N163" s="21"/>
      <c r="O163" s="21"/>
      <c r="P163" s="21"/>
      <c r="Q163" s="21"/>
      <c r="R163" s="21"/>
    </row>
    <row r="164" spans="1:18" x14ac:dyDescent="0.15">
      <c r="A164" s="21"/>
      <c r="B164" s="21"/>
      <c r="M164" s="21"/>
      <c r="N164" s="21"/>
      <c r="O164" s="21"/>
      <c r="P164" s="21"/>
      <c r="Q164" s="21"/>
      <c r="R164" s="21"/>
    </row>
    <row r="165" spans="1:18" x14ac:dyDescent="0.15">
      <c r="A165" s="21"/>
      <c r="B165" s="21"/>
      <c r="M165" s="21"/>
      <c r="N165" s="21"/>
      <c r="O165" s="21"/>
      <c r="P165" s="21"/>
      <c r="Q165" s="21"/>
      <c r="R165" s="21"/>
    </row>
    <row r="166" spans="1:18" x14ac:dyDescent="0.15">
      <c r="A166" s="21"/>
      <c r="B166" s="21"/>
      <c r="M166" s="21"/>
      <c r="N166" s="21"/>
      <c r="O166" s="21"/>
      <c r="P166" s="21"/>
      <c r="Q166" s="21"/>
      <c r="R166" s="21"/>
    </row>
    <row r="167" spans="1:18" x14ac:dyDescent="0.15">
      <c r="A167" s="21"/>
      <c r="B167" s="21"/>
      <c r="M167" s="21"/>
      <c r="N167" s="21"/>
      <c r="O167" s="21"/>
      <c r="P167" s="21"/>
      <c r="Q167" s="21"/>
      <c r="R167" s="21"/>
    </row>
    <row r="168" spans="1:18" x14ac:dyDescent="0.15">
      <c r="A168" s="21"/>
      <c r="B168" s="21"/>
    </row>
    <row r="169" spans="1:18" x14ac:dyDescent="0.15">
      <c r="A169" s="21"/>
      <c r="B169" s="21"/>
    </row>
    <row r="170" spans="1:18" x14ac:dyDescent="0.15">
      <c r="A170" s="21"/>
      <c r="B170" s="21"/>
    </row>
    <row r="171" spans="1:18" x14ac:dyDescent="0.15">
      <c r="A171" s="21"/>
      <c r="B171" s="21"/>
    </row>
    <row r="172" spans="1:18" x14ac:dyDescent="0.15">
      <c r="A172" s="21"/>
      <c r="B172" s="21"/>
    </row>
    <row r="173" spans="1:18" x14ac:dyDescent="0.15">
      <c r="A173" s="21"/>
      <c r="B173" s="21"/>
    </row>
    <row r="174" spans="1:18" x14ac:dyDescent="0.15">
      <c r="A174" s="21"/>
      <c r="B174" s="21"/>
    </row>
    <row r="175" spans="1:18" x14ac:dyDescent="0.15">
      <c r="A175" s="21"/>
      <c r="B175" s="21"/>
    </row>
    <row r="176" spans="1:18" x14ac:dyDescent="0.15">
      <c r="A176" s="21"/>
      <c r="B176" s="21"/>
    </row>
    <row r="177" spans="1:2" x14ac:dyDescent="0.15">
      <c r="A177" s="21"/>
      <c r="B177" s="21"/>
    </row>
    <row r="178" spans="1:2" x14ac:dyDescent="0.15">
      <c r="A178" s="21"/>
      <c r="B178" s="21"/>
    </row>
    <row r="179" spans="1:2" x14ac:dyDescent="0.15">
      <c r="A179" s="21"/>
      <c r="B179" s="21"/>
    </row>
    <row r="180" spans="1:2" x14ac:dyDescent="0.15">
      <c r="A180" s="21"/>
      <c r="B180" s="21"/>
    </row>
    <row r="181" spans="1:2" x14ac:dyDescent="0.15">
      <c r="A181" s="21"/>
      <c r="B181" s="21"/>
    </row>
    <row r="182" spans="1:2" x14ac:dyDescent="0.15">
      <c r="A182" s="21"/>
      <c r="B182" s="21"/>
    </row>
    <row r="183" spans="1:2" x14ac:dyDescent="0.15">
      <c r="A183" s="21"/>
      <c r="B183" s="21"/>
    </row>
    <row r="184" spans="1:2" x14ac:dyDescent="0.15">
      <c r="A184" s="21"/>
      <c r="B184" s="21"/>
    </row>
    <row r="185" spans="1:2" x14ac:dyDescent="0.15">
      <c r="A185" s="21"/>
      <c r="B185" s="21"/>
    </row>
    <row r="186" spans="1:2" x14ac:dyDescent="0.15">
      <c r="A186" s="21"/>
      <c r="B186" s="21"/>
    </row>
    <row r="187" spans="1:2" x14ac:dyDescent="0.15">
      <c r="A187" s="21"/>
      <c r="B187" s="21"/>
    </row>
    <row r="188" spans="1:2" x14ac:dyDescent="0.15">
      <c r="A188" s="21"/>
      <c r="B188" s="21"/>
    </row>
    <row r="189" spans="1:2" x14ac:dyDescent="0.15">
      <c r="A189" s="21"/>
      <c r="B189" s="21"/>
    </row>
    <row r="190" spans="1:2" x14ac:dyDescent="0.15">
      <c r="A190" s="21"/>
      <c r="B190" s="21"/>
    </row>
    <row r="191" spans="1:2" x14ac:dyDescent="0.15">
      <c r="A191" s="21"/>
      <c r="B191" s="21"/>
    </row>
    <row r="192" spans="1:2" x14ac:dyDescent="0.15">
      <c r="A192" s="21"/>
      <c r="B192" s="21"/>
    </row>
    <row r="193" spans="1:2" x14ac:dyDescent="0.15">
      <c r="A193" s="21"/>
      <c r="B193" s="21"/>
    </row>
    <row r="194" spans="1:2" x14ac:dyDescent="0.15">
      <c r="A194" s="21"/>
      <c r="B194" s="21"/>
    </row>
    <row r="195" spans="1:2" x14ac:dyDescent="0.15">
      <c r="A195" s="21"/>
      <c r="B195" s="21"/>
    </row>
    <row r="196" spans="1:2" x14ac:dyDescent="0.15">
      <c r="A196" s="21"/>
      <c r="B196" s="21"/>
    </row>
    <row r="197" spans="1:2" x14ac:dyDescent="0.15">
      <c r="A197" s="21"/>
      <c r="B197" s="21"/>
    </row>
    <row r="198" spans="1:2" x14ac:dyDescent="0.15">
      <c r="A198" s="21"/>
      <c r="B198" s="21"/>
    </row>
    <row r="199" spans="1:2" x14ac:dyDescent="0.15">
      <c r="A199" s="21"/>
      <c r="B199" s="21"/>
    </row>
    <row r="200" spans="1:2" x14ac:dyDescent="0.15">
      <c r="A200" s="21"/>
      <c r="B200" s="21"/>
    </row>
    <row r="201" spans="1:2" x14ac:dyDescent="0.15">
      <c r="A201" s="21"/>
      <c r="B201" s="21"/>
    </row>
    <row r="202" spans="1:2" x14ac:dyDescent="0.15">
      <c r="A202" s="21"/>
      <c r="B202" s="21"/>
    </row>
    <row r="203" spans="1:2" x14ac:dyDescent="0.15">
      <c r="A203" s="21"/>
      <c r="B203" s="21"/>
    </row>
    <row r="204" spans="1:2" x14ac:dyDescent="0.15">
      <c r="A204" s="21"/>
      <c r="B204" s="21"/>
    </row>
    <row r="205" spans="1:2" x14ac:dyDescent="0.15">
      <c r="A205" s="21"/>
      <c r="B205" s="21"/>
    </row>
    <row r="206" spans="1:2" x14ac:dyDescent="0.15">
      <c r="A206" s="21"/>
      <c r="B206" s="21"/>
    </row>
    <row r="207" spans="1:2" x14ac:dyDescent="0.15">
      <c r="A207" s="21"/>
      <c r="B207" s="21"/>
    </row>
    <row r="208" spans="1:2" x14ac:dyDescent="0.15">
      <c r="A208" s="21"/>
      <c r="B208" s="21"/>
    </row>
    <row r="209" spans="1:2" x14ac:dyDescent="0.15">
      <c r="A209" s="21"/>
      <c r="B209" s="21"/>
    </row>
    <row r="210" spans="1:2" x14ac:dyDescent="0.15">
      <c r="A210" s="21"/>
      <c r="B210" s="21"/>
    </row>
    <row r="211" spans="1:2" x14ac:dyDescent="0.15">
      <c r="A211" s="21"/>
      <c r="B211" s="21"/>
    </row>
    <row r="212" spans="1:2" x14ac:dyDescent="0.15">
      <c r="A212" s="21"/>
      <c r="B212" s="21"/>
    </row>
    <row r="213" spans="1:2" x14ac:dyDescent="0.15">
      <c r="A213" s="21"/>
      <c r="B213" s="21"/>
    </row>
    <row r="214" spans="1:2" x14ac:dyDescent="0.15">
      <c r="A214" s="21"/>
      <c r="B214" s="21"/>
    </row>
    <row r="215" spans="1:2" x14ac:dyDescent="0.15">
      <c r="A215" s="21"/>
      <c r="B215" s="21"/>
    </row>
    <row r="216" spans="1:2" x14ac:dyDescent="0.15">
      <c r="A216" s="21"/>
      <c r="B216" s="21"/>
    </row>
    <row r="217" spans="1:2" x14ac:dyDescent="0.15">
      <c r="A217" s="21"/>
      <c r="B217" s="21"/>
    </row>
    <row r="218" spans="1:2" x14ac:dyDescent="0.15">
      <c r="A218" s="21"/>
      <c r="B218" s="21"/>
    </row>
    <row r="219" spans="1:2" x14ac:dyDescent="0.15">
      <c r="A219" s="21"/>
      <c r="B219" s="21"/>
    </row>
    <row r="220" spans="1:2" x14ac:dyDescent="0.15">
      <c r="A220" s="21"/>
      <c r="B220" s="21"/>
    </row>
    <row r="221" spans="1:2" x14ac:dyDescent="0.15">
      <c r="A221" s="21"/>
      <c r="B221" s="21"/>
    </row>
    <row r="222" spans="1:2" x14ac:dyDescent="0.15">
      <c r="A222" s="21"/>
      <c r="B222" s="21"/>
    </row>
    <row r="223" spans="1:2" x14ac:dyDescent="0.15">
      <c r="A223" s="21"/>
      <c r="B223" s="21"/>
    </row>
    <row r="224" spans="1:2" x14ac:dyDescent="0.15">
      <c r="A224" s="21"/>
      <c r="B224" s="21"/>
    </row>
    <row r="225" spans="1:2" x14ac:dyDescent="0.15">
      <c r="A225" s="21"/>
      <c r="B225" s="21"/>
    </row>
    <row r="226" spans="1:2" x14ac:dyDescent="0.15">
      <c r="A226" s="21"/>
      <c r="B226" s="21"/>
    </row>
    <row r="227" spans="1:2" x14ac:dyDescent="0.15">
      <c r="A227" s="21"/>
      <c r="B227" s="21"/>
    </row>
    <row r="228" spans="1:2" x14ac:dyDescent="0.15">
      <c r="A228" s="21"/>
      <c r="B228" s="21"/>
    </row>
    <row r="229" spans="1:2" x14ac:dyDescent="0.15">
      <c r="A229" s="21"/>
      <c r="B229" s="21"/>
    </row>
    <row r="230" spans="1:2" x14ac:dyDescent="0.15">
      <c r="A230" s="21"/>
      <c r="B230" s="21"/>
    </row>
    <row r="231" spans="1:2" x14ac:dyDescent="0.15">
      <c r="A231" s="21"/>
      <c r="B231" s="21"/>
    </row>
    <row r="232" spans="1:2" x14ac:dyDescent="0.15">
      <c r="A232" s="21"/>
      <c r="B232" s="21"/>
    </row>
    <row r="233" spans="1:2" x14ac:dyDescent="0.15">
      <c r="A233" s="21"/>
      <c r="B233" s="21"/>
    </row>
    <row r="234" spans="1:2" x14ac:dyDescent="0.15">
      <c r="A234" s="21"/>
      <c r="B234" s="21"/>
    </row>
    <row r="235" spans="1:2" x14ac:dyDescent="0.15">
      <c r="A235" s="21"/>
      <c r="B235" s="21"/>
    </row>
    <row r="236" spans="1:2" x14ac:dyDescent="0.15">
      <c r="A236" s="21"/>
      <c r="B236" s="21"/>
    </row>
    <row r="237" spans="1:2" x14ac:dyDescent="0.15">
      <c r="A237" s="21"/>
      <c r="B237" s="21"/>
    </row>
    <row r="238" spans="1:2" x14ac:dyDescent="0.15">
      <c r="A238" s="21"/>
      <c r="B238" s="21"/>
    </row>
    <row r="239" spans="1:2" x14ac:dyDescent="0.15">
      <c r="A239" s="21"/>
      <c r="B239" s="21"/>
    </row>
    <row r="240" spans="1:2" x14ac:dyDescent="0.15">
      <c r="A240" s="21"/>
      <c r="B240" s="21"/>
    </row>
    <row r="241" spans="1:2" x14ac:dyDescent="0.15">
      <c r="A241" s="21"/>
      <c r="B241" s="21"/>
    </row>
    <row r="242" spans="1:2" x14ac:dyDescent="0.15">
      <c r="A242" s="21"/>
      <c r="B242" s="21"/>
    </row>
    <row r="243" spans="1:2" x14ac:dyDescent="0.15">
      <c r="A243" s="21"/>
      <c r="B243" s="21"/>
    </row>
    <row r="244" spans="1:2" x14ac:dyDescent="0.15">
      <c r="A244" s="21"/>
      <c r="B244" s="21"/>
    </row>
    <row r="245" spans="1:2" x14ac:dyDescent="0.15">
      <c r="A245" s="21"/>
      <c r="B245" s="21"/>
    </row>
    <row r="246" spans="1:2" x14ac:dyDescent="0.15">
      <c r="A246" s="21"/>
      <c r="B246" s="21"/>
    </row>
    <row r="247" spans="1:2" x14ac:dyDescent="0.15">
      <c r="A247" s="21"/>
      <c r="B247" s="21"/>
    </row>
    <row r="248" spans="1:2" x14ac:dyDescent="0.15">
      <c r="A248" s="21"/>
      <c r="B248" s="21"/>
    </row>
    <row r="249" spans="1:2" x14ac:dyDescent="0.15">
      <c r="A249" s="21"/>
      <c r="B249" s="21"/>
    </row>
    <row r="250" spans="1:2" x14ac:dyDescent="0.15">
      <c r="A250" s="21"/>
      <c r="B250" s="21"/>
    </row>
    <row r="251" spans="1:2" x14ac:dyDescent="0.15">
      <c r="A251" s="21"/>
      <c r="B251" s="21"/>
    </row>
    <row r="252" spans="1:2" x14ac:dyDescent="0.15">
      <c r="A252" s="21"/>
      <c r="B252" s="21"/>
    </row>
    <row r="253" spans="1:2" x14ac:dyDescent="0.15">
      <c r="A253" s="21"/>
      <c r="B253" s="21"/>
    </row>
    <row r="254" spans="1:2" x14ac:dyDescent="0.15">
      <c r="A254" s="21"/>
      <c r="B254" s="21"/>
    </row>
    <row r="255" spans="1:2" x14ac:dyDescent="0.15">
      <c r="A255" s="21"/>
      <c r="B255" s="21"/>
    </row>
    <row r="256" spans="1:2" x14ac:dyDescent="0.15">
      <c r="A256" s="21"/>
      <c r="B256" s="21"/>
    </row>
    <row r="257" spans="1:2" x14ac:dyDescent="0.15">
      <c r="A257" s="21"/>
      <c r="B257" s="21"/>
    </row>
    <row r="258" spans="1:2" x14ac:dyDescent="0.15">
      <c r="A258" s="21"/>
      <c r="B258" s="21"/>
    </row>
    <row r="259" spans="1:2" x14ac:dyDescent="0.15">
      <c r="A259" s="21"/>
      <c r="B259" s="21"/>
    </row>
    <row r="260" spans="1:2" x14ac:dyDescent="0.15">
      <c r="A260" s="21"/>
      <c r="B260" s="21"/>
    </row>
    <row r="261" spans="1:2" x14ac:dyDescent="0.15">
      <c r="A261" s="21"/>
      <c r="B261" s="21"/>
    </row>
    <row r="262" spans="1:2" x14ac:dyDescent="0.15">
      <c r="A262" s="21"/>
      <c r="B262" s="21"/>
    </row>
    <row r="263" spans="1:2" x14ac:dyDescent="0.15">
      <c r="A263" s="21"/>
      <c r="B263" s="21"/>
    </row>
    <row r="264" spans="1:2" x14ac:dyDescent="0.15">
      <c r="A264" s="21"/>
      <c r="B264" s="21"/>
    </row>
    <row r="265" spans="1:2" x14ac:dyDescent="0.15">
      <c r="A265" s="21"/>
      <c r="B265" s="21"/>
    </row>
    <row r="266" spans="1:2" x14ac:dyDescent="0.15">
      <c r="A266" s="21"/>
      <c r="B266" s="21"/>
    </row>
    <row r="267" spans="1:2" x14ac:dyDescent="0.15">
      <c r="A267" s="21"/>
      <c r="B267" s="21"/>
    </row>
    <row r="268" spans="1:2" x14ac:dyDescent="0.15">
      <c r="A268" s="21"/>
      <c r="B268" s="21"/>
    </row>
    <row r="269" spans="1:2" x14ac:dyDescent="0.15">
      <c r="A269" s="21"/>
      <c r="B269" s="21"/>
    </row>
    <row r="270" spans="1:2" x14ac:dyDescent="0.15">
      <c r="A270" s="21"/>
      <c r="B270" s="21"/>
    </row>
    <row r="271" spans="1:2" x14ac:dyDescent="0.15">
      <c r="A271" s="21"/>
      <c r="B271" s="21"/>
    </row>
    <row r="272" spans="1:2" x14ac:dyDescent="0.15">
      <c r="A272" s="21"/>
      <c r="B272" s="21"/>
    </row>
    <row r="273" spans="1:2" x14ac:dyDescent="0.15">
      <c r="A273" s="21"/>
      <c r="B273" s="21"/>
    </row>
    <row r="274" spans="1:2" x14ac:dyDescent="0.15">
      <c r="A274" s="21"/>
      <c r="B274" s="21"/>
    </row>
    <row r="275" spans="1:2" x14ac:dyDescent="0.15">
      <c r="A275" s="21"/>
      <c r="B275" s="21"/>
    </row>
    <row r="276" spans="1:2" x14ac:dyDescent="0.15">
      <c r="A276" s="21"/>
      <c r="B276" s="21"/>
    </row>
    <row r="277" spans="1:2" x14ac:dyDescent="0.15">
      <c r="A277" s="21"/>
      <c r="B277" s="21"/>
    </row>
    <row r="278" spans="1:2" x14ac:dyDescent="0.15">
      <c r="A278" s="21"/>
      <c r="B278" s="21"/>
    </row>
    <row r="279" spans="1:2" x14ac:dyDescent="0.15">
      <c r="A279" s="21"/>
      <c r="B279" s="21"/>
    </row>
  </sheetData>
  <mergeCells count="57">
    <mergeCell ref="C128:H128"/>
    <mergeCell ref="C139:H139"/>
    <mergeCell ref="D49:D50"/>
    <mergeCell ref="C51:C52"/>
    <mergeCell ref="D51:D52"/>
    <mergeCell ref="D11:D13"/>
    <mergeCell ref="D14:D19"/>
    <mergeCell ref="D20:D28"/>
    <mergeCell ref="C29:C34"/>
    <mergeCell ref="D29:D35"/>
    <mergeCell ref="D36:D43"/>
    <mergeCell ref="D44:D46"/>
    <mergeCell ref="C47:C48"/>
    <mergeCell ref="D47:D48"/>
    <mergeCell ref="H96:H97"/>
    <mergeCell ref="H98:H99"/>
    <mergeCell ref="H72:H73"/>
    <mergeCell ref="H74:H75"/>
    <mergeCell ref="H76:H77"/>
    <mergeCell ref="H78:H79"/>
    <mergeCell ref="H80:H81"/>
    <mergeCell ref="H82:H83"/>
    <mergeCell ref="H84:H85"/>
    <mergeCell ref="H86:H87"/>
    <mergeCell ref="C11:C12"/>
    <mergeCell ref="C116:C121"/>
    <mergeCell ref="D116:D121"/>
    <mergeCell ref="C122:C123"/>
    <mergeCell ref="C61:C62"/>
    <mergeCell ref="D61:D62"/>
    <mergeCell ref="C67:C68"/>
    <mergeCell ref="D67:D68"/>
    <mergeCell ref="C53:C54"/>
    <mergeCell ref="D53:D54"/>
    <mergeCell ref="C55:C56"/>
    <mergeCell ref="D55:D56"/>
    <mergeCell ref="C58:C59"/>
    <mergeCell ref="D58:D59"/>
    <mergeCell ref="C49:C50"/>
    <mergeCell ref="C5:C8"/>
    <mergeCell ref="D5:D8"/>
    <mergeCell ref="D122:D123"/>
    <mergeCell ref="C70:C111"/>
    <mergeCell ref="D70:D111"/>
    <mergeCell ref="H70:H71"/>
    <mergeCell ref="C114:C115"/>
    <mergeCell ref="D114:D115"/>
    <mergeCell ref="H100:H101"/>
    <mergeCell ref="H102:H103"/>
    <mergeCell ref="H104:H105"/>
    <mergeCell ref="H106:H107"/>
    <mergeCell ref="H108:H109"/>
    <mergeCell ref="H110:H111"/>
    <mergeCell ref="H88:H89"/>
    <mergeCell ref="H90:H91"/>
    <mergeCell ref="H92:H93"/>
    <mergeCell ref="H94:H9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CK376"/>
  <sheetViews>
    <sheetView zoomScale="90" zoomScaleNormal="90" workbookViewId="0">
      <selection activeCell="I134" sqref="I134"/>
    </sheetView>
  </sheetViews>
  <sheetFormatPr baseColWidth="10" defaultColWidth="11.5" defaultRowHeight="15" x14ac:dyDescent="0.2"/>
  <cols>
    <col min="2" max="2" width="34.6640625" customWidth="1"/>
    <col min="3" max="3" width="20.5" customWidth="1"/>
    <col min="4" max="4" width="23.1640625" customWidth="1"/>
    <col min="5" max="5" width="15.33203125" customWidth="1"/>
    <col min="6" max="6" width="13.1640625" customWidth="1"/>
    <col min="8" max="8" width="13.5" customWidth="1"/>
    <col min="9" max="9" width="13.83203125" customWidth="1"/>
    <col min="10" max="10" width="20" customWidth="1"/>
    <col min="11" max="11" width="28.6640625" customWidth="1"/>
    <col min="12" max="12" width="15.1640625" customWidth="1"/>
    <col min="13" max="13" width="16.33203125" customWidth="1"/>
  </cols>
  <sheetData>
    <row r="2" spans="2:14" ht="36" customHeight="1" x14ac:dyDescent="0.2">
      <c r="B2" s="1165" t="s">
        <v>8943</v>
      </c>
      <c r="C2" s="1165"/>
      <c r="D2" s="1165"/>
      <c r="E2" s="1165"/>
      <c r="F2" s="1165"/>
      <c r="G2" s="1165"/>
      <c r="H2" s="1165"/>
      <c r="I2" s="1165"/>
    </row>
    <row r="3" spans="2:14" ht="17" x14ac:dyDescent="0.2">
      <c r="B3" s="218" t="s">
        <v>8697</v>
      </c>
      <c r="C3" s="218">
        <v>2015</v>
      </c>
      <c r="D3" s="218">
        <v>2016</v>
      </c>
      <c r="E3" s="218">
        <v>2017</v>
      </c>
      <c r="F3" s="218">
        <v>2018</v>
      </c>
      <c r="G3" s="218">
        <v>2019</v>
      </c>
      <c r="H3" s="218">
        <v>2020</v>
      </c>
      <c r="I3" s="218">
        <v>2021</v>
      </c>
    </row>
    <row r="4" spans="2:14" ht="34" x14ac:dyDescent="0.2">
      <c r="B4" s="109" t="s">
        <v>8698</v>
      </c>
      <c r="C4" s="219">
        <v>2394.98</v>
      </c>
      <c r="D4" s="219">
        <v>6995.6</v>
      </c>
      <c r="E4" s="219">
        <v>14501.73</v>
      </c>
      <c r="F4" s="219">
        <v>19314.3</v>
      </c>
      <c r="G4" s="219">
        <v>24064.19</v>
      </c>
      <c r="H4" s="109">
        <v>31808.48</v>
      </c>
      <c r="I4" s="236">
        <f>Расчеты!R44</f>
        <v>39459.15065659579</v>
      </c>
    </row>
    <row r="5" spans="2:14" ht="51" x14ac:dyDescent="0.2">
      <c r="B5" s="109" t="s">
        <v>8699</v>
      </c>
      <c r="C5" s="219">
        <v>1375.84</v>
      </c>
      <c r="D5" s="109">
        <v>5132.6000000000004</v>
      </c>
      <c r="E5" s="219">
        <v>7678.96</v>
      </c>
      <c r="F5" s="109" t="s">
        <v>8700</v>
      </c>
      <c r="G5" s="219">
        <v>13110.69</v>
      </c>
      <c r="H5" s="109">
        <v>16810.28</v>
      </c>
      <c r="I5" s="236">
        <f>Расчеты!R47</f>
        <v>21102.786539860001</v>
      </c>
    </row>
    <row r="6" spans="2:14" ht="34" x14ac:dyDescent="0.2">
      <c r="B6" s="109" t="s">
        <v>8701</v>
      </c>
      <c r="C6" s="219">
        <v>1019.14</v>
      </c>
      <c r="D6" s="219">
        <v>1863</v>
      </c>
      <c r="E6" s="219">
        <v>6822.77</v>
      </c>
      <c r="F6" s="219">
        <v>8814.98</v>
      </c>
      <c r="G6" s="219">
        <v>10953.61</v>
      </c>
      <c r="H6" s="109">
        <v>14998.26</v>
      </c>
      <c r="I6" s="236">
        <f>SUM(I7:I12)</f>
        <v>18356.364326115807</v>
      </c>
    </row>
    <row r="7" spans="2:14" ht="51" x14ac:dyDescent="0.2">
      <c r="B7" s="109" t="s">
        <v>8702</v>
      </c>
      <c r="C7" s="109" t="s">
        <v>8556</v>
      </c>
      <c r="D7" s="109">
        <v>22.3</v>
      </c>
      <c r="E7" s="219">
        <v>3782.68</v>
      </c>
      <c r="F7" s="219">
        <v>3907.33</v>
      </c>
      <c r="G7" s="219">
        <v>4835.66</v>
      </c>
      <c r="H7" s="109">
        <v>7944.08</v>
      </c>
      <c r="I7" s="236">
        <f>Расчеты!R61</f>
        <v>8763.8037385299976</v>
      </c>
    </row>
    <row r="8" spans="2:14" ht="51" x14ac:dyDescent="0.2">
      <c r="B8" s="109" t="s">
        <v>8703</v>
      </c>
      <c r="C8" s="109">
        <v>614.91</v>
      </c>
      <c r="D8" s="219">
        <v>1137</v>
      </c>
      <c r="E8" s="219">
        <v>1910.85</v>
      </c>
      <c r="F8" s="219">
        <v>2964.57</v>
      </c>
      <c r="G8" s="219">
        <v>3937.54</v>
      </c>
      <c r="H8" s="109">
        <v>5040.1499999999996</v>
      </c>
      <c r="I8" s="236">
        <f>Расчеты!R49</f>
        <v>6758.5748266958071</v>
      </c>
    </row>
    <row r="9" spans="2:14" ht="51" x14ac:dyDescent="0.2">
      <c r="B9" s="109" t="s">
        <v>8704</v>
      </c>
      <c r="C9" s="109">
        <v>205.45</v>
      </c>
      <c r="D9" s="109">
        <v>478.1</v>
      </c>
      <c r="E9" s="109">
        <v>776.55</v>
      </c>
      <c r="F9" s="219">
        <v>1123.1099999999999</v>
      </c>
      <c r="G9" s="219">
        <v>1267.25</v>
      </c>
      <c r="H9" s="109">
        <v>1085.25</v>
      </c>
      <c r="I9" s="236">
        <f>Расчеты!R51</f>
        <v>1669.6752473699996</v>
      </c>
      <c r="K9" s="281"/>
    </row>
    <row r="10" spans="2:14" ht="68" x14ac:dyDescent="0.2">
      <c r="B10" s="109" t="s">
        <v>8705</v>
      </c>
      <c r="C10" s="109">
        <v>182.07</v>
      </c>
      <c r="D10" s="109">
        <v>218.9</v>
      </c>
      <c r="E10" s="109">
        <v>344.5</v>
      </c>
      <c r="F10" s="109">
        <v>714.58</v>
      </c>
      <c r="G10" s="109">
        <v>811.3</v>
      </c>
      <c r="H10" s="109">
        <v>928.77</v>
      </c>
      <c r="I10" s="236">
        <f>Расчеты!R53</f>
        <v>1140.4649449200001</v>
      </c>
    </row>
    <row r="11" spans="2:14" ht="34" x14ac:dyDescent="0.2">
      <c r="B11" s="109" t="s">
        <v>8707</v>
      </c>
      <c r="C11" s="109" t="s">
        <v>481</v>
      </c>
      <c r="D11" s="109" t="s">
        <v>481</v>
      </c>
      <c r="E11" s="109" t="s">
        <v>481</v>
      </c>
      <c r="F11" s="109" t="s">
        <v>481</v>
      </c>
      <c r="G11" s="109" t="s">
        <v>481</v>
      </c>
      <c r="H11" s="109" t="s">
        <v>481</v>
      </c>
      <c r="I11" s="236">
        <f>Расчеты!R55+Расчеты!R57</f>
        <v>23.8455686</v>
      </c>
      <c r="K11" s="253"/>
      <c r="L11" s="252"/>
      <c r="N11" s="252"/>
    </row>
    <row r="12" spans="2:14" ht="17" x14ac:dyDescent="0.2">
      <c r="B12" s="109" t="s">
        <v>8706</v>
      </c>
      <c r="C12" s="109">
        <v>16.71</v>
      </c>
      <c r="D12" s="109">
        <v>6.7</v>
      </c>
      <c r="E12" s="109">
        <v>8.19</v>
      </c>
      <c r="F12" s="109">
        <v>105.39</v>
      </c>
      <c r="G12" s="109">
        <v>101.86</v>
      </c>
      <c r="H12" s="109" t="s">
        <v>481</v>
      </c>
      <c r="I12" s="236" t="s">
        <v>481</v>
      </c>
    </row>
    <row r="15" spans="2:14" ht="24" customHeight="1" x14ac:dyDescent="0.2">
      <c r="B15" s="1166" t="s">
        <v>8714</v>
      </c>
      <c r="C15" s="1166"/>
      <c r="D15" s="1166"/>
      <c r="E15" s="1166"/>
      <c r="F15" s="1166"/>
      <c r="G15" s="1166"/>
      <c r="H15" s="1166"/>
      <c r="I15" s="1166"/>
    </row>
    <row r="16" spans="2:14" ht="19" x14ac:dyDescent="0.2">
      <c r="B16" s="237" t="s">
        <v>8697</v>
      </c>
      <c r="C16" s="237">
        <v>2015</v>
      </c>
      <c r="D16" s="237">
        <v>2016</v>
      </c>
      <c r="E16" s="238">
        <v>2017</v>
      </c>
      <c r="F16" s="238">
        <v>2018</v>
      </c>
      <c r="G16" s="238">
        <v>2019</v>
      </c>
      <c r="H16" s="238">
        <v>2020</v>
      </c>
      <c r="I16" s="239">
        <v>2021</v>
      </c>
    </row>
    <row r="17" spans="2:18" ht="38" x14ac:dyDescent="0.2">
      <c r="B17" s="237" t="s">
        <v>8698</v>
      </c>
      <c r="C17" s="240">
        <v>0.99999999999999989</v>
      </c>
      <c r="D17" s="240">
        <v>1</v>
      </c>
      <c r="E17" s="240">
        <v>1.0000000000000002</v>
      </c>
      <c r="F17" s="240">
        <v>1.0000001486955599</v>
      </c>
      <c r="G17" s="240">
        <v>1.0000001486955599</v>
      </c>
      <c r="H17" s="241">
        <v>1</v>
      </c>
      <c r="I17" s="242">
        <f>I18+I19</f>
        <v>1.0000000053062474</v>
      </c>
    </row>
    <row r="18" spans="2:18" ht="76" x14ac:dyDescent="0.2">
      <c r="B18" s="237" t="s">
        <v>8699</v>
      </c>
      <c r="C18" s="243">
        <v>0.57446826278298768</v>
      </c>
      <c r="D18" s="243">
        <v>0.73368974784150043</v>
      </c>
      <c r="E18" s="243">
        <v>0.52952022181701863</v>
      </c>
      <c r="F18" s="243">
        <v>0.54360325285491307</v>
      </c>
      <c r="G18" s="241">
        <v>0.54479999999999995</v>
      </c>
      <c r="H18" s="242">
        <f>H5/H4</f>
        <v>0.52848422810520967</v>
      </c>
      <c r="I18" s="242">
        <f>I5/I4</f>
        <v>0.53480083044647508</v>
      </c>
    </row>
    <row r="19" spans="2:18" ht="57" x14ac:dyDescent="0.2">
      <c r="B19" s="237" t="s">
        <v>8708</v>
      </c>
      <c r="C19" s="243">
        <v>0.42553173721701221</v>
      </c>
      <c r="D19" s="243">
        <v>0.26631025215849963</v>
      </c>
      <c r="E19" s="243">
        <v>0.47047977818298153</v>
      </c>
      <c r="F19" s="243">
        <v>0.4563968958406468</v>
      </c>
      <c r="G19" s="241">
        <v>0.45519999999999999</v>
      </c>
      <c r="H19" s="242">
        <f>SUM(H20:H25)</f>
        <v>0.47151734380265892</v>
      </c>
      <c r="I19" s="242">
        <f>I6/I4</f>
        <v>0.46519917485977236</v>
      </c>
    </row>
    <row r="20" spans="2:18" ht="76" x14ac:dyDescent="0.2">
      <c r="B20" s="237" t="s">
        <v>8709</v>
      </c>
      <c r="C20" s="243" t="s">
        <v>8556</v>
      </c>
      <c r="D20" s="243">
        <v>3.1877179941677625E-3</v>
      </c>
      <c r="E20" s="243">
        <v>0.2608432991940508</v>
      </c>
      <c r="F20" s="243">
        <v>0.20230264972150513</v>
      </c>
      <c r="G20" s="241">
        <v>0.2009</v>
      </c>
      <c r="H20" s="242">
        <f>H7/H4</f>
        <v>0.24974723721473016</v>
      </c>
      <c r="I20" s="242">
        <f>I7/I4</f>
        <v>0.22209813421478408</v>
      </c>
    </row>
    <row r="21" spans="2:18" ht="76" x14ac:dyDescent="0.2">
      <c r="B21" s="237" t="s">
        <v>8710</v>
      </c>
      <c r="C21" s="243">
        <v>0.25674953444287635</v>
      </c>
      <c r="D21" s="243">
        <v>0.16253073360397963</v>
      </c>
      <c r="E21" s="243">
        <v>0.13176722032155133</v>
      </c>
      <c r="F21" s="243">
        <v>0.15349089891588938</v>
      </c>
      <c r="G21" s="241">
        <v>0.1636</v>
      </c>
      <c r="H21" s="242">
        <f>H8/H4</f>
        <v>0.15845302887783383</v>
      </c>
      <c r="I21" s="242">
        <f>I8/I4</f>
        <v>0.17128029149725446</v>
      </c>
    </row>
    <row r="22" spans="2:18" ht="95" x14ac:dyDescent="0.2">
      <c r="B22" s="237" t="s">
        <v>8711</v>
      </c>
      <c r="C22" s="243">
        <v>8.5783597357806746E-2</v>
      </c>
      <c r="D22" s="243">
        <v>6.8342958431013776E-2</v>
      </c>
      <c r="E22" s="243">
        <v>5.3548971582494602E-2</v>
      </c>
      <c r="F22" s="243">
        <v>5.8149393078979143E-2</v>
      </c>
      <c r="G22" s="241">
        <v>5.2699999999999997E-2</v>
      </c>
      <c r="H22" s="242">
        <f>H9/H4</f>
        <v>3.4118260287822617E-2</v>
      </c>
      <c r="I22" s="242">
        <f>I9/I4</f>
        <v>4.2314018917964352E-2</v>
      </c>
    </row>
    <row r="23" spans="2:18" ht="95" x14ac:dyDescent="0.2">
      <c r="B23" s="237" t="s">
        <v>8712</v>
      </c>
      <c r="C23" s="243">
        <v>7.6021511661892791E-2</v>
      </c>
      <c r="D23" s="243">
        <v>3.1291097261135568E-2</v>
      </c>
      <c r="E23" s="243">
        <v>2.3755754574201378E-2</v>
      </c>
      <c r="F23" s="243">
        <v>3.6997468696845275E-2</v>
      </c>
      <c r="G23" s="241">
        <v>3.3700000000000001E-2</v>
      </c>
      <c r="H23" s="242">
        <f>H10/H4</f>
        <v>2.9198817422272299E-2</v>
      </c>
      <c r="I23" s="242">
        <f>I10/I4</f>
        <v>2.8902419994926216E-2</v>
      </c>
    </row>
    <row r="24" spans="2:18" ht="57" x14ac:dyDescent="0.2">
      <c r="B24" s="237" t="s">
        <v>8715</v>
      </c>
      <c r="C24" s="242" t="s">
        <v>481</v>
      </c>
      <c r="D24" s="242" t="s">
        <v>481</v>
      </c>
      <c r="E24" s="242" t="s">
        <v>481</v>
      </c>
      <c r="F24" s="242" t="s">
        <v>481</v>
      </c>
      <c r="G24" s="242" t="s">
        <v>481</v>
      </c>
      <c r="H24" s="242" t="s">
        <v>481</v>
      </c>
      <c r="I24" s="242">
        <f>I11/I4</f>
        <v>6.0431023484318455E-4</v>
      </c>
    </row>
    <row r="25" spans="2:18" ht="38" x14ac:dyDescent="0.2">
      <c r="B25" s="237" t="s">
        <v>8713</v>
      </c>
      <c r="C25" s="243">
        <v>6.9770937544363634E-3</v>
      </c>
      <c r="D25" s="243">
        <v>9.5774486820287034E-4</v>
      </c>
      <c r="E25" s="243">
        <v>5.6453251068341371E-4</v>
      </c>
      <c r="F25" s="243">
        <v>5.4564854274279278E-3</v>
      </c>
      <c r="G25" s="241">
        <v>4.1999999999999997E-3</v>
      </c>
      <c r="H25" s="242" t="s">
        <v>481</v>
      </c>
      <c r="I25" s="242" t="s">
        <v>481</v>
      </c>
    </row>
    <row r="29" spans="2:18" ht="37" customHeight="1" x14ac:dyDescent="0.2">
      <c r="B29" s="1167" t="s">
        <v>8944</v>
      </c>
      <c r="C29" s="1168"/>
      <c r="D29" s="1168"/>
      <c r="E29" s="1168"/>
      <c r="F29" s="1168"/>
      <c r="G29" s="1168"/>
      <c r="H29" s="1168"/>
      <c r="I29" s="1169"/>
    </row>
    <row r="30" spans="2:18" ht="19" x14ac:dyDescent="0.2">
      <c r="B30" s="256" t="s">
        <v>8697</v>
      </c>
      <c r="C30" s="255">
        <v>2015</v>
      </c>
      <c r="D30" s="255">
        <v>2016</v>
      </c>
      <c r="E30" s="255">
        <v>2017</v>
      </c>
      <c r="F30" s="255">
        <v>2018</v>
      </c>
      <c r="G30" s="255">
        <v>2019</v>
      </c>
      <c r="H30" s="255">
        <v>2020</v>
      </c>
      <c r="I30" s="255">
        <v>2021</v>
      </c>
      <c r="K30" t="s">
        <v>8697</v>
      </c>
      <c r="L30">
        <v>2015</v>
      </c>
      <c r="M30">
        <v>2016</v>
      </c>
      <c r="N30">
        <v>2017</v>
      </c>
      <c r="O30">
        <v>2018</v>
      </c>
      <c r="P30">
        <v>2019</v>
      </c>
      <c r="Q30">
        <v>2020</v>
      </c>
      <c r="R30">
        <v>2021</v>
      </c>
    </row>
    <row r="31" spans="2:18" ht="38" x14ac:dyDescent="0.2">
      <c r="B31" s="256" t="s">
        <v>8698</v>
      </c>
      <c r="C31" s="257">
        <v>2394.98</v>
      </c>
      <c r="D31" s="257">
        <v>6995.6</v>
      </c>
      <c r="E31" s="257">
        <v>14501.733461</v>
      </c>
      <c r="F31" s="257">
        <v>19314.295638039996</v>
      </c>
      <c r="G31" s="257">
        <v>24064.186236270001</v>
      </c>
      <c r="H31" s="257">
        <v>31808.48</v>
      </c>
      <c r="I31" s="258">
        <f>I4</f>
        <v>39459.15065659579</v>
      </c>
      <c r="K31" s="244" t="s">
        <v>8907</v>
      </c>
      <c r="L31" s="281">
        <v>2394.98</v>
      </c>
      <c r="M31" s="281">
        <v>6995.6</v>
      </c>
      <c r="N31" s="281">
        <v>14501.733461</v>
      </c>
      <c r="O31" s="281">
        <v>19314.295638039996</v>
      </c>
      <c r="P31" s="281">
        <v>24064.186236270001</v>
      </c>
      <c r="Q31" s="281">
        <v>31808.48</v>
      </c>
      <c r="R31" s="281">
        <v>39459.15065659579</v>
      </c>
    </row>
    <row r="32" spans="2:18" ht="57" x14ac:dyDescent="0.2">
      <c r="B32" s="256" t="s">
        <v>8782</v>
      </c>
      <c r="C32" s="257">
        <v>1990.75</v>
      </c>
      <c r="D32" s="257">
        <v>6291.9000000000005</v>
      </c>
      <c r="E32" s="257">
        <v>13372.494227000001</v>
      </c>
      <c r="F32" s="257">
        <v>17371.215719929998</v>
      </c>
      <c r="G32" s="257">
        <v>21883.891302889999</v>
      </c>
      <c r="H32" s="257">
        <v>29794.580194099999</v>
      </c>
      <c r="I32" s="258">
        <f>SUM(I33:I35)</f>
        <v>36625.165105085805</v>
      </c>
      <c r="K32" s="244" t="s">
        <v>8908</v>
      </c>
      <c r="L32" s="281">
        <v>1990.75</v>
      </c>
      <c r="M32" s="281">
        <v>6291.9000000000005</v>
      </c>
      <c r="N32" s="281">
        <v>13372.494227000001</v>
      </c>
      <c r="O32" s="281">
        <v>17371.215719929998</v>
      </c>
      <c r="P32" s="281">
        <v>21883.891302889999</v>
      </c>
      <c r="Q32" s="281">
        <v>29794.580194099999</v>
      </c>
      <c r="R32" s="281">
        <v>36625.165105085805</v>
      </c>
    </row>
    <row r="33" spans="2:18" ht="57" x14ac:dyDescent="0.2">
      <c r="B33" s="256" t="s">
        <v>8783</v>
      </c>
      <c r="C33" s="257" t="s">
        <v>8556</v>
      </c>
      <c r="D33" s="257">
        <v>22.3</v>
      </c>
      <c r="E33" s="257">
        <v>3782.6800000000007</v>
      </c>
      <c r="F33" s="257">
        <v>3907.3331850799996</v>
      </c>
      <c r="G33" s="257">
        <v>4835.6631719199995</v>
      </c>
      <c r="H33" s="257">
        <v>7944.0801941</v>
      </c>
      <c r="I33" s="258">
        <f>I7</f>
        <v>8763.8037385299976</v>
      </c>
      <c r="K33" s="244" t="s">
        <v>8909</v>
      </c>
      <c r="L33" s="281">
        <v>404.22999999999996</v>
      </c>
      <c r="M33" s="281">
        <v>703.7</v>
      </c>
      <c r="N33" s="281">
        <v>1129.2392339999999</v>
      </c>
      <c r="O33" s="281">
        <v>1943.0827900599998</v>
      </c>
      <c r="P33" s="281">
        <v>2180.4039977400002</v>
      </c>
      <c r="Q33" s="281">
        <v>2014.0696599999997</v>
      </c>
      <c r="R33" s="281">
        <v>2833.9857608899997</v>
      </c>
    </row>
    <row r="34" spans="2:18" ht="57" x14ac:dyDescent="0.2">
      <c r="B34" s="256" t="s">
        <v>8784</v>
      </c>
      <c r="C34" s="257">
        <v>1375.84</v>
      </c>
      <c r="D34" s="257">
        <v>5132.6000000000004</v>
      </c>
      <c r="E34" s="257">
        <v>7678.9611190000014</v>
      </c>
      <c r="F34" s="257">
        <v>10499.313935439999</v>
      </c>
      <c r="G34" s="257">
        <v>13110.686485000002</v>
      </c>
      <c r="H34" s="257">
        <v>16810.28</v>
      </c>
      <c r="I34" s="258">
        <f>I5</f>
        <v>21102.786539860001</v>
      </c>
    </row>
    <row r="35" spans="2:18" ht="57" x14ac:dyDescent="0.2">
      <c r="B35" s="256" t="s">
        <v>8785</v>
      </c>
      <c r="C35" s="257">
        <v>614.91</v>
      </c>
      <c r="D35" s="257">
        <v>1137</v>
      </c>
      <c r="E35" s="257">
        <v>1910.853108</v>
      </c>
      <c r="F35" s="257">
        <v>2964.5685994099999</v>
      </c>
      <c r="G35" s="257">
        <v>3937.5416459700004</v>
      </c>
      <c r="H35" s="257">
        <v>5040.1499999999996</v>
      </c>
      <c r="I35" s="258">
        <f>I8</f>
        <v>6758.5748266958071</v>
      </c>
    </row>
    <row r="36" spans="2:18" ht="57" x14ac:dyDescent="0.2">
      <c r="B36" s="256" t="s">
        <v>8786</v>
      </c>
      <c r="C36" s="257">
        <v>404.22999999999996</v>
      </c>
      <c r="D36" s="257">
        <v>703.7</v>
      </c>
      <c r="E36" s="257">
        <v>1129.2392339999999</v>
      </c>
      <c r="F36" s="257">
        <v>1943.0827900599998</v>
      </c>
      <c r="G36" s="257">
        <v>2180.4039977400002</v>
      </c>
      <c r="H36" s="257">
        <v>2014.0696599999997</v>
      </c>
      <c r="I36" s="258">
        <f>SUM(I37:I39)</f>
        <v>2833.9857608899997</v>
      </c>
    </row>
    <row r="37" spans="2:18" ht="95" x14ac:dyDescent="0.2">
      <c r="B37" s="256" t="s">
        <v>8787</v>
      </c>
      <c r="C37" s="257">
        <v>205.45</v>
      </c>
      <c r="D37" s="257">
        <v>478.1</v>
      </c>
      <c r="E37" s="257">
        <v>776.5529130000001</v>
      </c>
      <c r="F37" s="257">
        <v>1123.1145690999999</v>
      </c>
      <c r="G37" s="257">
        <v>1267.2471590900002</v>
      </c>
      <c r="H37" s="257">
        <v>1085.25</v>
      </c>
      <c r="I37" s="258">
        <f>I9</f>
        <v>1669.6752473699996</v>
      </c>
    </row>
    <row r="38" spans="2:18" ht="95" x14ac:dyDescent="0.2">
      <c r="B38" s="256" t="s">
        <v>8788</v>
      </c>
      <c r="C38" s="257">
        <v>182.07</v>
      </c>
      <c r="D38" s="257">
        <v>218.9</v>
      </c>
      <c r="E38" s="257">
        <v>344.49962099999993</v>
      </c>
      <c r="F38" s="257">
        <v>714.58004827000002</v>
      </c>
      <c r="G38" s="257">
        <v>811.29691905000004</v>
      </c>
      <c r="H38" s="257">
        <v>928.76965999999982</v>
      </c>
      <c r="I38" s="258">
        <f>I10</f>
        <v>1140.4649449200001</v>
      </c>
    </row>
    <row r="39" spans="2:18" ht="57" x14ac:dyDescent="0.2">
      <c r="B39" s="254" t="s">
        <v>8707</v>
      </c>
      <c r="C39" s="257" t="s">
        <v>481</v>
      </c>
      <c r="D39" s="257" t="s">
        <v>481</v>
      </c>
      <c r="E39" s="257" t="s">
        <v>481</v>
      </c>
      <c r="F39" s="257" t="s">
        <v>481</v>
      </c>
      <c r="G39" s="257" t="s">
        <v>481</v>
      </c>
      <c r="H39" s="257" t="s">
        <v>481</v>
      </c>
      <c r="I39" s="258">
        <f>I11</f>
        <v>23.8455686</v>
      </c>
    </row>
    <row r="40" spans="2:18" ht="38" x14ac:dyDescent="0.2">
      <c r="B40" s="256" t="s">
        <v>8789</v>
      </c>
      <c r="C40" s="257">
        <v>16.71</v>
      </c>
      <c r="D40" s="257">
        <v>6.7</v>
      </c>
      <c r="E40" s="257">
        <v>8.1867000000000001</v>
      </c>
      <c r="F40" s="257">
        <v>105.38817269000002</v>
      </c>
      <c r="G40" s="257">
        <v>101.8599196</v>
      </c>
      <c r="H40" s="257" t="s">
        <v>481</v>
      </c>
      <c r="I40" s="255" t="s">
        <v>481</v>
      </c>
    </row>
    <row r="44" spans="2:18" ht="54" customHeight="1" x14ac:dyDescent="0.2">
      <c r="B44" s="1170" t="s">
        <v>8945</v>
      </c>
      <c r="C44" s="1171"/>
      <c r="D44" s="1171"/>
      <c r="E44" s="1171"/>
      <c r="F44" s="1171"/>
      <c r="G44" s="1171"/>
      <c r="H44" s="1171"/>
      <c r="I44" s="1172"/>
    </row>
    <row r="45" spans="2:18" ht="19" x14ac:dyDescent="0.2">
      <c r="B45" s="256" t="s">
        <v>8697</v>
      </c>
      <c r="C45" s="256">
        <v>2015</v>
      </c>
      <c r="D45" s="256">
        <v>2016</v>
      </c>
      <c r="E45" s="256">
        <v>2017</v>
      </c>
      <c r="F45" s="256">
        <v>2018</v>
      </c>
      <c r="G45" s="256">
        <v>2019</v>
      </c>
      <c r="H45" s="256">
        <v>2020</v>
      </c>
      <c r="I45" s="256">
        <v>2021</v>
      </c>
    </row>
    <row r="46" spans="2:18" ht="38" x14ac:dyDescent="0.2">
      <c r="B46" s="261" t="s">
        <v>8698</v>
      </c>
      <c r="C46" s="260">
        <v>1</v>
      </c>
      <c r="D46" s="260">
        <v>1</v>
      </c>
      <c r="E46" s="260">
        <v>1.0000000000000002</v>
      </c>
      <c r="F46" s="260">
        <v>1.0000001486955599</v>
      </c>
      <c r="G46" s="260">
        <v>1.0000001486955599</v>
      </c>
      <c r="H46" s="260">
        <v>1.0000001486955599</v>
      </c>
      <c r="I46" s="260">
        <v>1</v>
      </c>
    </row>
    <row r="47" spans="2:18" ht="57" x14ac:dyDescent="0.2">
      <c r="B47" s="261" t="s">
        <v>8782</v>
      </c>
      <c r="C47" s="260">
        <v>0.83121779722586409</v>
      </c>
      <c r="D47" s="260">
        <v>0.89940819943964778</v>
      </c>
      <c r="E47" s="260">
        <v>0.92213074133262074</v>
      </c>
      <c r="F47" s="260">
        <v>0.89939680149230761</v>
      </c>
      <c r="G47" s="260">
        <v>0.9093966896709843</v>
      </c>
      <c r="H47" s="260">
        <v>0.93668022252088257</v>
      </c>
      <c r="I47" s="260">
        <f>SUM(I48:I50)</f>
        <v>0.9281792561585136</v>
      </c>
    </row>
    <row r="48" spans="2:18" ht="75" customHeight="1" x14ac:dyDescent="0.2">
      <c r="B48" s="256" t="s">
        <v>8783</v>
      </c>
      <c r="C48" s="1173" t="s">
        <v>8556</v>
      </c>
      <c r="D48" s="259">
        <v>3.1877179941677625E-3</v>
      </c>
      <c r="E48" s="259">
        <v>0.2608432991940508</v>
      </c>
      <c r="F48" s="259">
        <v>0.20230264972150513</v>
      </c>
      <c r="G48" s="259">
        <v>0.20094854338484114</v>
      </c>
      <c r="H48" s="259">
        <v>0.24974551597833297</v>
      </c>
      <c r="I48" s="259">
        <f>I33/I31</f>
        <v>0.22209813421478408</v>
      </c>
    </row>
    <row r="49" spans="2:10" ht="74" customHeight="1" x14ac:dyDescent="0.2">
      <c r="B49" s="256" t="s">
        <v>8784</v>
      </c>
      <c r="C49" s="259">
        <v>0.57446826278298768</v>
      </c>
      <c r="D49" s="259">
        <v>0.73368974784150043</v>
      </c>
      <c r="E49" s="259">
        <v>0.52952022181701863</v>
      </c>
      <c r="F49" s="259">
        <v>0.54360325285491307</v>
      </c>
      <c r="G49" s="259">
        <v>0.54482151842888105</v>
      </c>
      <c r="H49" s="259">
        <v>0.52848120168381607</v>
      </c>
      <c r="I49" s="259">
        <f>I34/I31</f>
        <v>0.53480083044647508</v>
      </c>
      <c r="J49" s="283"/>
    </row>
    <row r="50" spans="2:10" ht="57" x14ac:dyDescent="0.2">
      <c r="B50" s="256" t="s">
        <v>8785</v>
      </c>
      <c r="C50" s="259">
        <v>0.25674953444287635</v>
      </c>
      <c r="D50" s="259">
        <v>0.16253073360397963</v>
      </c>
      <c r="E50" s="259">
        <v>0.13176722032155133</v>
      </c>
      <c r="F50" s="259">
        <v>0.15349089891588938</v>
      </c>
      <c r="G50" s="259">
        <v>0.16362662785726212</v>
      </c>
      <c r="H50" s="259">
        <v>0.15845350485873361</v>
      </c>
      <c r="I50" s="259">
        <f>I35/I31</f>
        <v>0.17128029149725446</v>
      </c>
    </row>
    <row r="51" spans="2:10" ht="49" customHeight="1" x14ac:dyDescent="0.2">
      <c r="B51" s="261" t="s">
        <v>8786</v>
      </c>
      <c r="C51" s="260">
        <v>0.16878220277413589</v>
      </c>
      <c r="D51" s="260">
        <v>0.1005918005603522</v>
      </c>
      <c r="E51" s="260">
        <v>7.7869258667379398E-2</v>
      </c>
      <c r="F51" s="260">
        <v>0.10060334720325234</v>
      </c>
      <c r="G51" s="260">
        <v>9.0607842556240423E-2</v>
      </c>
      <c r="H51" s="260">
        <v>6.3318200995325175E-2</v>
      </c>
      <c r="I51" s="260">
        <f>SUM(I52:I54)</f>
        <v>7.1820749147733745E-2</v>
      </c>
    </row>
    <row r="52" spans="2:10" ht="95" x14ac:dyDescent="0.2">
      <c r="B52" s="256" t="s">
        <v>8787</v>
      </c>
      <c r="C52" s="259">
        <v>8.5783597357806746E-2</v>
      </c>
      <c r="D52" s="259">
        <v>6.8342958431013776E-2</v>
      </c>
      <c r="E52" s="259">
        <v>5.3548971582494602E-2</v>
      </c>
      <c r="F52" s="259">
        <v>5.8149393078979143E-2</v>
      </c>
      <c r="G52" s="259">
        <v>5.2661126648861328E-2</v>
      </c>
      <c r="H52" s="259">
        <v>3.411959621109948E-2</v>
      </c>
      <c r="I52" s="259">
        <f>I37/I31</f>
        <v>4.2314018917964352E-2</v>
      </c>
    </row>
    <row r="53" spans="2:10" ht="95" x14ac:dyDescent="0.2">
      <c r="B53" s="256" t="s">
        <v>8788</v>
      </c>
      <c r="C53" s="259">
        <v>7.6021511661892791E-2</v>
      </c>
      <c r="D53" s="259">
        <v>3.1291097261135568E-2</v>
      </c>
      <c r="E53" s="259">
        <v>2.3755754574201378E-2</v>
      </c>
      <c r="F53" s="259">
        <v>3.6997468696845275E-2</v>
      </c>
      <c r="G53" s="259">
        <v>3.3713873017953866E-2</v>
      </c>
      <c r="H53" s="259">
        <v>2.9198604784225694E-2</v>
      </c>
      <c r="I53" s="259">
        <f>I38/I31</f>
        <v>2.8902419994926216E-2</v>
      </c>
    </row>
    <row r="54" spans="2:10" ht="57" x14ac:dyDescent="0.2">
      <c r="B54" s="254" t="s">
        <v>8707</v>
      </c>
      <c r="C54" s="259" t="s">
        <v>481</v>
      </c>
      <c r="D54" s="256" t="s">
        <v>481</v>
      </c>
      <c r="E54" s="259" t="s">
        <v>481</v>
      </c>
      <c r="F54" s="256" t="s">
        <v>481</v>
      </c>
      <c r="G54" s="259" t="s">
        <v>481</v>
      </c>
      <c r="H54" s="256" t="s">
        <v>481</v>
      </c>
      <c r="I54" s="259">
        <f>I39/I31</f>
        <v>6.0431023484318455E-4</v>
      </c>
    </row>
    <row r="55" spans="2:10" ht="38" x14ac:dyDescent="0.2">
      <c r="B55" s="256" t="s">
        <v>8789</v>
      </c>
      <c r="C55" s="259">
        <v>6.9770937544363634E-3</v>
      </c>
      <c r="D55" s="259">
        <v>9.5774486820287034E-4</v>
      </c>
      <c r="E55" s="259">
        <v>5.6453251068341371E-4</v>
      </c>
      <c r="F55" s="259">
        <v>5.4564854274279278E-3</v>
      </c>
      <c r="G55" s="259">
        <v>4.2328428894252311E-3</v>
      </c>
      <c r="H55" s="259" t="s">
        <v>481</v>
      </c>
      <c r="I55" s="256" t="s">
        <v>481</v>
      </c>
    </row>
    <row r="60" spans="2:10" ht="54" customHeight="1" x14ac:dyDescent="0.2">
      <c r="C60" s="1174" t="s">
        <v>8946</v>
      </c>
      <c r="D60" s="1174"/>
      <c r="E60" s="1174"/>
      <c r="F60" s="1174"/>
      <c r="G60" s="1174"/>
      <c r="H60" s="1174"/>
      <c r="I60" s="1174"/>
    </row>
    <row r="61" spans="2:10" ht="38" x14ac:dyDescent="0.2">
      <c r="C61" s="262" t="s">
        <v>8790</v>
      </c>
      <c r="D61" s="265" t="s">
        <v>3995</v>
      </c>
      <c r="E61" s="265" t="s">
        <v>8791</v>
      </c>
      <c r="F61" s="265" t="s">
        <v>8792</v>
      </c>
      <c r="G61" s="265" t="s">
        <v>8793</v>
      </c>
      <c r="H61" s="265" t="s">
        <v>8794</v>
      </c>
      <c r="I61" s="265" t="s">
        <v>3994</v>
      </c>
    </row>
    <row r="62" spans="2:10" ht="76" x14ac:dyDescent="0.2">
      <c r="C62" s="262" t="s">
        <v>258</v>
      </c>
      <c r="D62" s="263">
        <v>0.10971922246220302</v>
      </c>
      <c r="E62" s="263">
        <v>9.7478359051561908E-2</v>
      </c>
      <c r="F62" s="263">
        <v>8.5105254785513548E-2</v>
      </c>
      <c r="G62" s="263">
        <v>7.1013231994872028E-2</v>
      </c>
      <c r="H62" s="263">
        <v>5.1540442155731156E-2</v>
      </c>
      <c r="I62" s="264">
        <f>Расчеты!R71</f>
        <v>7.2679810400494607E-2</v>
      </c>
    </row>
    <row r="63" spans="2:10" ht="114" x14ac:dyDescent="0.2">
      <c r="C63" s="262" t="s">
        <v>260</v>
      </c>
      <c r="D63" s="263">
        <v>0.14514038876889848</v>
      </c>
      <c r="E63" s="263">
        <v>0.13041023710952201</v>
      </c>
      <c r="F63" s="263">
        <v>0.15128055570284746</v>
      </c>
      <c r="G63" s="263">
        <v>0.1505425575752026</v>
      </c>
      <c r="H63" s="263">
        <v>0.12385687649826867</v>
      </c>
      <c r="I63" s="264">
        <f>Расчеты!R73</f>
        <v>0.16497217833344782</v>
      </c>
    </row>
    <row r="64" spans="2:10" ht="38" x14ac:dyDescent="0.2">
      <c r="C64" s="262" t="s">
        <v>262</v>
      </c>
      <c r="D64" s="263">
        <v>8.6933045356371488E-2</v>
      </c>
      <c r="E64" s="263">
        <v>7.182285785974156E-2</v>
      </c>
      <c r="F64" s="263">
        <v>8.356752744047935E-2</v>
      </c>
      <c r="G64" s="263">
        <v>6.0345222288356759E-2</v>
      </c>
      <c r="H64" s="263">
        <v>4.9720323182100686E-2</v>
      </c>
      <c r="I64" s="264">
        <f>Расчеты!R75</f>
        <v>5.7223328982620045E-2</v>
      </c>
    </row>
    <row r="65" spans="3:9" ht="38" x14ac:dyDescent="0.2">
      <c r="C65" s="262" t="s">
        <v>264</v>
      </c>
      <c r="D65" s="263">
        <v>2.775377969762419E-2</v>
      </c>
      <c r="E65" s="263">
        <v>2.7349140634801154E-2</v>
      </c>
      <c r="F65" s="263">
        <v>2.6671615674213903E-2</v>
      </c>
      <c r="G65" s="263">
        <v>2.6097706148985853E-2</v>
      </c>
      <c r="H65" s="263">
        <v>1.9932522418538576E-2</v>
      </c>
      <c r="I65" s="264">
        <f>Расчеты!R77</f>
        <v>2.136429209315106E-2</v>
      </c>
    </row>
    <row r="66" spans="3:9" ht="95" x14ac:dyDescent="0.2">
      <c r="C66" s="262" t="s">
        <v>8795</v>
      </c>
      <c r="D66" s="263">
        <v>2.0518358531317494E-3</v>
      </c>
      <c r="E66" s="263">
        <v>2.2581859239744072E-3</v>
      </c>
      <c r="F66" s="263">
        <v>9.5445145553846973E-4</v>
      </c>
      <c r="G66" s="263">
        <v>6.8678174076278555E-4</v>
      </c>
      <c r="H66" s="263">
        <v>1.3761875166474296E-3</v>
      </c>
      <c r="I66" s="264">
        <f>Расчеты!R79</f>
        <v>1.5456481417874563E-3</v>
      </c>
    </row>
    <row r="67" spans="3:9" ht="76" x14ac:dyDescent="0.2">
      <c r="C67" s="262" t="s">
        <v>268</v>
      </c>
      <c r="D67" s="263">
        <v>2.0626349892008639E-2</v>
      </c>
      <c r="E67" s="263">
        <v>2.2080040145527537E-2</v>
      </c>
      <c r="F67" s="263">
        <v>2.1846333315658308E-2</v>
      </c>
      <c r="G67" s="263">
        <v>2.8615905865116066E-2</v>
      </c>
      <c r="H67" s="263">
        <v>3.9243540797300899E-2</v>
      </c>
      <c r="I67" s="264">
        <f>Расчеты!R81</f>
        <v>2.3493851755169333E-2</v>
      </c>
    </row>
    <row r="68" spans="3:9" ht="57" x14ac:dyDescent="0.2">
      <c r="C68" s="262" t="s">
        <v>8796</v>
      </c>
      <c r="D68" s="263" t="s">
        <v>3943</v>
      </c>
      <c r="E68" s="263" t="s">
        <v>3943</v>
      </c>
      <c r="F68" s="263">
        <v>5.5729359987273984E-2</v>
      </c>
      <c r="G68" s="263">
        <v>7.202051188132412E-2</v>
      </c>
      <c r="H68" s="263">
        <v>8.7188138151469419E-2</v>
      </c>
      <c r="I68" s="264">
        <f>Расчеты!R83</f>
        <v>5.8631586178470842E-2</v>
      </c>
    </row>
    <row r="69" spans="3:9" ht="172" customHeight="1" x14ac:dyDescent="0.2">
      <c r="C69" s="262" t="s">
        <v>8797</v>
      </c>
      <c r="D69" s="263">
        <v>0.11684665226781857</v>
      </c>
      <c r="E69" s="263">
        <v>0.1014929118052942</v>
      </c>
      <c r="F69" s="263">
        <v>7.6939392332573311E-2</v>
      </c>
      <c r="G69" s="263">
        <v>6.7625108740442294E-2</v>
      </c>
      <c r="H69" s="263">
        <v>6.8099085501198614E-2</v>
      </c>
      <c r="I69" s="264">
        <f>Расчеты!R85</f>
        <v>5.234595040186852E-2</v>
      </c>
    </row>
    <row r="70" spans="3:9" ht="76" x14ac:dyDescent="0.2">
      <c r="C70" s="262" t="s">
        <v>273</v>
      </c>
      <c r="D70" s="263">
        <v>4.5896328293736501E-2</v>
      </c>
      <c r="E70" s="263">
        <v>4.5979174507590016E-2</v>
      </c>
      <c r="F70" s="263">
        <v>5.3396256429291057E-2</v>
      </c>
      <c r="G70" s="263">
        <v>6.6526257955221824E-2</v>
      </c>
      <c r="H70" s="263">
        <v>7.5201988812927278E-2</v>
      </c>
      <c r="I70" s="264">
        <f>Расчеты!R87</f>
        <v>5.7463763138009202E-2</v>
      </c>
    </row>
    <row r="71" spans="3:9" ht="69" customHeight="1" x14ac:dyDescent="0.2">
      <c r="C71" s="262" t="s">
        <v>8596</v>
      </c>
      <c r="D71" s="263" t="s">
        <v>3943</v>
      </c>
      <c r="E71" s="263" t="s">
        <v>3943</v>
      </c>
      <c r="F71" s="263">
        <v>8.367357760220584E-2</v>
      </c>
      <c r="G71" s="263">
        <v>0.11171649649741312</v>
      </c>
      <c r="H71" s="263">
        <v>0.11053893278877741</v>
      </c>
      <c r="I71" s="264">
        <f>Расчеты!R89</f>
        <v>5.7532458610977534E-2</v>
      </c>
    </row>
    <row r="72" spans="3:9" ht="57" x14ac:dyDescent="0.2">
      <c r="C72" s="262" t="s">
        <v>276</v>
      </c>
      <c r="D72" s="263">
        <v>8.8444924406047509E-2</v>
      </c>
      <c r="E72" s="263">
        <v>8.123196587630159E-2</v>
      </c>
      <c r="F72" s="263">
        <v>7.8211994273291272E-2</v>
      </c>
      <c r="G72" s="263">
        <v>8.0399249118630098E-2</v>
      </c>
      <c r="H72" s="263">
        <v>9.1938204741187954E-2</v>
      </c>
      <c r="I72" s="264">
        <f>Расчеты!R91</f>
        <v>0.10366146870921206</v>
      </c>
    </row>
    <row r="73" spans="3:9" ht="84" customHeight="1" x14ac:dyDescent="0.2">
      <c r="C73" s="262" t="s">
        <v>3437</v>
      </c>
      <c r="D73" s="263">
        <v>0.18066954643628511</v>
      </c>
      <c r="E73" s="263">
        <v>0.17902396186174885</v>
      </c>
      <c r="F73" s="263">
        <v>9.4331618855718752E-2</v>
      </c>
      <c r="G73" s="263">
        <v>0.10695480976145781</v>
      </c>
      <c r="H73" s="263">
        <v>0.13668649560507859</v>
      </c>
      <c r="I73" s="264">
        <f>Расчеты!R93</f>
        <v>0.14707700762519749</v>
      </c>
    </row>
    <row r="74" spans="3:9" ht="38" x14ac:dyDescent="0.2">
      <c r="C74" s="262" t="s">
        <v>8798</v>
      </c>
      <c r="D74" s="263">
        <v>3.6825053995680347E-2</v>
      </c>
      <c r="E74" s="263">
        <v>3.7824614226571324E-2</v>
      </c>
      <c r="F74" s="263">
        <v>4.8730049313325204E-2</v>
      </c>
      <c r="G74" s="263">
        <v>4.908200173984708E-2</v>
      </c>
      <c r="H74" s="263">
        <v>4.3549675930036405E-2</v>
      </c>
      <c r="I74" s="264">
        <f>Расчеты!R95</f>
        <v>5.3513773442330152E-2</v>
      </c>
    </row>
    <row r="75" spans="3:9" ht="60" customHeight="1" x14ac:dyDescent="0.2">
      <c r="C75" s="262" t="s">
        <v>8799</v>
      </c>
      <c r="D75" s="263">
        <v>5.3023758099352052E-2</v>
      </c>
      <c r="E75" s="263">
        <v>2.9858236105883829E-2</v>
      </c>
      <c r="F75" s="263">
        <v>3.0701521819820776E-2</v>
      </c>
      <c r="G75" s="263">
        <v>3.4613799734444395E-2</v>
      </c>
      <c r="H75" s="263">
        <v>1.4827310663233596E-2</v>
      </c>
      <c r="I75" s="264">
        <f>Расчеты!R97</f>
        <v>3.0432094524970803E-2</v>
      </c>
    </row>
    <row r="76" spans="3:9" ht="76" x14ac:dyDescent="0.2">
      <c r="C76" s="262" t="s">
        <v>283</v>
      </c>
      <c r="D76" s="263">
        <v>4.5896328293736501E-2</v>
      </c>
      <c r="E76" s="263">
        <v>3.7260067745577719E-2</v>
      </c>
      <c r="F76" s="263">
        <v>2.9747070364282306E-2</v>
      </c>
      <c r="G76" s="263">
        <v>4.3954031408818279E-3</v>
      </c>
      <c r="H76" s="263">
        <v>5.105211755304981E-3</v>
      </c>
      <c r="I76" s="264">
        <f>Расчеты!R99</f>
        <v>2.0436903208078588E-2</v>
      </c>
    </row>
    <row r="77" spans="3:9" ht="81" customHeight="1" x14ac:dyDescent="0.2">
      <c r="C77" s="262" t="s">
        <v>8800</v>
      </c>
      <c r="D77" s="263" t="s">
        <v>3943</v>
      </c>
      <c r="E77" s="263">
        <v>1.3360933383515242E-2</v>
      </c>
      <c r="F77" s="263">
        <v>1.9036004029906146E-2</v>
      </c>
      <c r="G77" s="263">
        <v>9.0655189780687699E-3</v>
      </c>
      <c r="H77" s="263">
        <v>8.0795525170913613E-3</v>
      </c>
      <c r="I77" s="264">
        <f>Расчеты!R101</f>
        <v>7.8999793913581088E-3</v>
      </c>
    </row>
    <row r="78" spans="3:9" ht="51" customHeight="1" x14ac:dyDescent="0.2">
      <c r="C78" s="262" t="s">
        <v>8801</v>
      </c>
      <c r="D78" s="263" t="s">
        <v>3943</v>
      </c>
      <c r="E78" s="263">
        <v>2.5090954710826749E-3</v>
      </c>
      <c r="F78" s="263">
        <v>2.1740283153931809E-3</v>
      </c>
      <c r="G78" s="263">
        <v>2.6555560642827708E-3</v>
      </c>
      <c r="H78" s="263">
        <v>1.243008079552517E-3</v>
      </c>
      <c r="I78" s="264">
        <f>Расчеты!R103</f>
        <v>2.026516452565776E-3</v>
      </c>
    </row>
    <row r="79" spans="3:9" ht="74" customHeight="1" x14ac:dyDescent="0.2">
      <c r="C79" s="262" t="s">
        <v>8802</v>
      </c>
      <c r="D79" s="263" t="s">
        <v>3943</v>
      </c>
      <c r="E79" s="263">
        <v>4.0521891857985194E-2</v>
      </c>
      <c r="F79" s="263">
        <v>1.6490800148470226E-2</v>
      </c>
      <c r="G79" s="263">
        <v>1.9092532393205439E-2</v>
      </c>
      <c r="H79" s="263">
        <v>1.8645121193287758E-2</v>
      </c>
      <c r="I79" s="264">
        <f>Расчеты!R105</f>
        <v>1.5799958782716218E-2</v>
      </c>
    </row>
    <row r="80" spans="3:9" ht="59" customHeight="1" x14ac:dyDescent="0.2">
      <c r="C80" s="262" t="s">
        <v>290</v>
      </c>
      <c r="D80" s="263" t="s">
        <v>3943</v>
      </c>
      <c r="E80" s="263" t="s">
        <v>3943</v>
      </c>
      <c r="F80" s="263">
        <v>2.9534970040829313E-2</v>
      </c>
      <c r="G80" s="263">
        <v>5.0363994322604275E-3</v>
      </c>
      <c r="H80" s="263">
        <v>1.8201189736304715E-3</v>
      </c>
      <c r="I80" s="264">
        <f>Расчеты!R107</f>
        <v>3.8125987497423918E-3</v>
      </c>
    </row>
    <row r="81" spans="2:9" ht="66" customHeight="1" x14ac:dyDescent="0.2">
      <c r="C81" s="262" t="s">
        <v>292</v>
      </c>
      <c r="D81" s="263" t="s">
        <v>3943</v>
      </c>
      <c r="E81" s="263" t="s">
        <v>3943</v>
      </c>
      <c r="F81" s="263" t="s">
        <v>3943</v>
      </c>
      <c r="G81" s="263" t="s">
        <v>3943</v>
      </c>
      <c r="H81" s="263">
        <v>1.6913788511053893E-2</v>
      </c>
      <c r="I81" s="264">
        <f>Расчеты!R109</f>
        <v>2.4592979322662637E-2</v>
      </c>
    </row>
    <row r="82" spans="2:9" ht="33" customHeight="1" x14ac:dyDescent="0.2">
      <c r="C82" s="262" t="s">
        <v>8803</v>
      </c>
      <c r="D82" s="263">
        <v>4.0172786177105832E-2</v>
      </c>
      <c r="E82" s="263">
        <v>7.9538326433320788E-2</v>
      </c>
      <c r="F82" s="263">
        <v>1.1877618113367622E-2</v>
      </c>
      <c r="G82" s="263">
        <v>3.3514948949223938E-2</v>
      </c>
      <c r="H82" s="263">
        <v>3.449347420758235E-2</v>
      </c>
      <c r="I82" s="264">
        <f>Расчеты!R111</f>
        <v>2.3493851755169333E-2</v>
      </c>
    </row>
    <row r="83" spans="2:9" ht="38" x14ac:dyDescent="0.2">
      <c r="C83" s="262" t="s">
        <v>8804</v>
      </c>
      <c r="D83" s="263">
        <v>0.99999999999999989</v>
      </c>
      <c r="E83" s="263">
        <v>1</v>
      </c>
      <c r="F83" s="263">
        <v>1</v>
      </c>
      <c r="G83" s="263">
        <v>1</v>
      </c>
      <c r="H83" s="263">
        <v>1</v>
      </c>
      <c r="I83" s="264">
        <f>SUM(I62:I82)</f>
        <v>1</v>
      </c>
    </row>
    <row r="86" spans="2:9" ht="34" customHeight="1" x14ac:dyDescent="0.2">
      <c r="B86" s="1170" t="s">
        <v>8947</v>
      </c>
      <c r="C86" s="1171"/>
      <c r="D86" s="1171"/>
      <c r="E86" s="1171"/>
      <c r="F86" s="1171"/>
      <c r="G86" s="1171"/>
      <c r="H86" s="1171"/>
      <c r="I86" s="1172"/>
    </row>
    <row r="87" spans="2:9" ht="19" x14ac:dyDescent="0.2">
      <c r="B87" s="261" t="s">
        <v>8697</v>
      </c>
      <c r="C87" s="255">
        <v>2015</v>
      </c>
      <c r="D87" s="255">
        <v>2016</v>
      </c>
      <c r="E87" s="255">
        <v>2017</v>
      </c>
      <c r="F87" s="255">
        <v>2018</v>
      </c>
      <c r="G87" s="255">
        <v>2019</v>
      </c>
      <c r="H87" s="255">
        <v>2020</v>
      </c>
      <c r="I87" s="267">
        <v>2021</v>
      </c>
    </row>
    <row r="88" spans="2:9" ht="48" customHeight="1" x14ac:dyDescent="0.2">
      <c r="B88" s="256" t="s">
        <v>8805</v>
      </c>
      <c r="C88" s="255" t="s">
        <v>3943</v>
      </c>
      <c r="D88" s="255" t="s">
        <v>3943</v>
      </c>
      <c r="E88" s="255" t="s">
        <v>3943</v>
      </c>
      <c r="F88" s="255">
        <v>79285</v>
      </c>
      <c r="G88" s="255">
        <v>152385</v>
      </c>
      <c r="H88" s="255">
        <v>586371.00150000001</v>
      </c>
      <c r="I88" s="255">
        <f>Расчеты!R116</f>
        <v>349087</v>
      </c>
    </row>
    <row r="89" spans="2:9" ht="137" customHeight="1" x14ac:dyDescent="0.2">
      <c r="B89" s="256" t="s">
        <v>8806</v>
      </c>
      <c r="C89" s="255">
        <v>4237</v>
      </c>
      <c r="D89" s="255">
        <v>13531</v>
      </c>
      <c r="E89" s="255">
        <v>22253</v>
      </c>
      <c r="F89" s="255">
        <v>19154</v>
      </c>
      <c r="G89" s="255">
        <v>24380</v>
      </c>
      <c r="H89" s="255">
        <v>27963</v>
      </c>
      <c r="I89" s="255">
        <f>Расчеты!R117</f>
        <v>31219</v>
      </c>
    </row>
    <row r="90" spans="2:9" ht="57" x14ac:dyDescent="0.2">
      <c r="B90" s="256" t="s">
        <v>8807</v>
      </c>
      <c r="C90" s="255">
        <v>2657</v>
      </c>
      <c r="D90" s="255">
        <v>9461</v>
      </c>
      <c r="E90" s="255">
        <v>13964</v>
      </c>
      <c r="F90" s="255">
        <v>18725</v>
      </c>
      <c r="G90" s="255">
        <v>20369</v>
      </c>
      <c r="H90" s="255">
        <v>21151</v>
      </c>
      <c r="I90" s="255">
        <f>Расчеты!R118</f>
        <v>28717</v>
      </c>
    </row>
    <row r="91" spans="2:9" ht="94" customHeight="1" x14ac:dyDescent="0.2">
      <c r="B91" s="256" t="s">
        <v>8808</v>
      </c>
      <c r="C91" s="268" t="s">
        <v>8556</v>
      </c>
      <c r="D91" s="255">
        <v>8732</v>
      </c>
      <c r="E91" s="255">
        <v>15942</v>
      </c>
      <c r="F91" s="255">
        <v>18859</v>
      </c>
      <c r="G91" s="255">
        <v>21841</v>
      </c>
      <c r="H91" s="255">
        <v>22887</v>
      </c>
      <c r="I91" s="255">
        <f>Расчеты!R112</f>
        <v>29114</v>
      </c>
    </row>
    <row r="92" spans="2:9" ht="38" x14ac:dyDescent="0.2">
      <c r="B92" s="256" t="s">
        <v>8809</v>
      </c>
      <c r="C92" s="268" t="s">
        <v>8556</v>
      </c>
      <c r="D92" s="255">
        <v>729</v>
      </c>
      <c r="E92" s="255">
        <v>452</v>
      </c>
      <c r="F92" s="255" t="s">
        <v>3943</v>
      </c>
      <c r="G92" s="255" t="s">
        <v>3943</v>
      </c>
      <c r="H92" s="255" t="s">
        <v>3943</v>
      </c>
      <c r="I92" s="255" t="s">
        <v>3943</v>
      </c>
    </row>
    <row r="95" spans="2:9" ht="36" customHeight="1" x14ac:dyDescent="0.2">
      <c r="B95" s="1174" t="s">
        <v>8948</v>
      </c>
      <c r="C95" s="1174"/>
      <c r="D95" s="1174"/>
      <c r="E95" s="1174"/>
      <c r="F95" s="1174"/>
      <c r="G95" s="1174"/>
      <c r="H95" s="1174"/>
      <c r="I95" s="1174"/>
    </row>
    <row r="96" spans="2:9" ht="18" x14ac:dyDescent="0.2">
      <c r="B96" s="256"/>
      <c r="C96" s="256">
        <v>2015</v>
      </c>
      <c r="D96" s="256">
        <v>2016</v>
      </c>
      <c r="E96" s="256">
        <v>2017</v>
      </c>
      <c r="F96" s="256">
        <v>2018</v>
      </c>
      <c r="G96" s="256">
        <v>2019</v>
      </c>
      <c r="H96" s="256">
        <v>2020</v>
      </c>
      <c r="I96" s="256">
        <v>2021</v>
      </c>
    </row>
    <row r="97" spans="2:19" ht="38" x14ac:dyDescent="0.2">
      <c r="B97" s="256" t="s">
        <v>8627</v>
      </c>
      <c r="C97" s="256" t="s">
        <v>3943</v>
      </c>
      <c r="D97" s="256">
        <v>8732</v>
      </c>
      <c r="E97" s="256">
        <v>15942</v>
      </c>
      <c r="F97" s="256">
        <v>18859</v>
      </c>
      <c r="G97" s="256">
        <v>21841</v>
      </c>
      <c r="H97" s="256">
        <v>22887</v>
      </c>
      <c r="I97" s="255">
        <f>Расчеты!R112</f>
        <v>29114</v>
      </c>
    </row>
    <row r="98" spans="2:19" ht="95" x14ac:dyDescent="0.2">
      <c r="B98" s="256" t="s">
        <v>8810</v>
      </c>
      <c r="C98" s="256" t="s">
        <v>3943</v>
      </c>
      <c r="D98" s="266">
        <v>0.80114521300961983</v>
      </c>
      <c r="E98" s="266">
        <v>0.90965584374607955</v>
      </c>
      <c r="F98" s="266">
        <v>1.0241420880237551</v>
      </c>
      <c r="G98" s="266">
        <v>1.1017895808923586</v>
      </c>
      <c r="H98" s="266">
        <v>1.3898151789225324</v>
      </c>
      <c r="I98" s="258">
        <f>I4/I97</f>
        <v>1.3553325086417458</v>
      </c>
      <c r="K98" s="313"/>
    </row>
    <row r="99" spans="2:19" ht="76" x14ac:dyDescent="0.2">
      <c r="B99" s="256" t="s">
        <v>8811</v>
      </c>
      <c r="C99" s="256" t="s">
        <v>3943</v>
      </c>
      <c r="D99" s="266">
        <v>0.72055657352267533</v>
      </c>
      <c r="E99" s="266">
        <v>0.83882161755112283</v>
      </c>
      <c r="F99" s="266">
        <v>0.92111011824221845</v>
      </c>
      <c r="G99" s="266">
        <v>1.0019637975774918</v>
      </c>
      <c r="H99" s="266">
        <v>1.3018123910560579</v>
      </c>
      <c r="I99" s="258">
        <f>I32/I97</f>
        <v>1.2579915197185481</v>
      </c>
      <c r="L99" s="1142">
        <v>2016</v>
      </c>
      <c r="M99" s="1142">
        <v>2017</v>
      </c>
      <c r="N99" s="1142">
        <v>2018</v>
      </c>
      <c r="O99" s="1142">
        <v>2019</v>
      </c>
      <c r="P99" s="1142">
        <v>2020</v>
      </c>
      <c r="Q99" s="1142">
        <v>2021</v>
      </c>
    </row>
    <row r="100" spans="2:19" ht="76" x14ac:dyDescent="0.2">
      <c r="B100" s="256" t="s">
        <v>8812</v>
      </c>
      <c r="C100" s="256" t="s">
        <v>3943</v>
      </c>
      <c r="D100" s="266">
        <v>0.58779202931745311</v>
      </c>
      <c r="E100" s="266">
        <v>0.48168116415757128</v>
      </c>
      <c r="F100" s="266">
        <v>0.55672697043533592</v>
      </c>
      <c r="G100" s="266">
        <v>0.60027867245089517</v>
      </c>
      <c r="H100" s="266">
        <v>0.73449119587538769</v>
      </c>
      <c r="I100" s="258">
        <f>I5/I97</f>
        <v>0.72483295115271007</v>
      </c>
      <c r="L100" s="1142">
        <v>8732</v>
      </c>
      <c r="M100" s="1142">
        <v>15942</v>
      </c>
      <c r="N100" s="1142">
        <v>18859</v>
      </c>
      <c r="O100" s="1142">
        <v>21841</v>
      </c>
      <c r="P100" s="1142">
        <v>22526</v>
      </c>
      <c r="Q100" s="1142">
        <v>29114</v>
      </c>
    </row>
    <row r="101" spans="2:19" ht="76" x14ac:dyDescent="0.2">
      <c r="B101" s="256" t="s">
        <v>8813</v>
      </c>
      <c r="C101" s="256" t="s">
        <v>3943</v>
      </c>
      <c r="D101" s="266">
        <v>0.13021071919377003</v>
      </c>
      <c r="E101" s="266">
        <v>0.11986282197967633</v>
      </c>
      <c r="F101" s="266">
        <v>0.15719648970836206</v>
      </c>
      <c r="G101" s="266">
        <v>0.18028211372968272</v>
      </c>
      <c r="H101" s="266">
        <v>0.22022108620614322</v>
      </c>
      <c r="I101" s="258">
        <f>I8/I97</f>
        <v>0.23214174715586341</v>
      </c>
    </row>
    <row r="102" spans="2:19" ht="76" x14ac:dyDescent="0.2">
      <c r="B102" s="256" t="s">
        <v>8638</v>
      </c>
      <c r="C102" s="256" t="s">
        <v>3943</v>
      </c>
      <c r="D102" s="266">
        <v>8.0588639486944572E-2</v>
      </c>
      <c r="E102" s="266">
        <v>7.0834226194956718E-2</v>
      </c>
      <c r="F102" s="266">
        <v>0.10303212206691764</v>
      </c>
      <c r="G102" s="266">
        <v>9.9830776875600949E-2</v>
      </c>
      <c r="H102" s="266">
        <v>8.8000596845370718E-2</v>
      </c>
      <c r="I102" s="258">
        <f>I36/I97</f>
        <v>9.7340996114927511E-2</v>
      </c>
      <c r="L102" s="1175"/>
      <c r="M102" s="1176">
        <v>2016</v>
      </c>
      <c r="N102" s="1176">
        <v>2017</v>
      </c>
      <c r="O102" s="1176">
        <v>2018</v>
      </c>
      <c r="P102" s="1176">
        <v>2019</v>
      </c>
      <c r="Q102" s="1176">
        <v>2020</v>
      </c>
      <c r="R102" s="1176">
        <v>2021</v>
      </c>
      <c r="S102" s="1176"/>
    </row>
    <row r="103" spans="2:19" ht="114" x14ac:dyDescent="0.2">
      <c r="L103" s="1175" t="s">
        <v>8920</v>
      </c>
      <c r="M103" s="1177">
        <v>0.80114521300961983</v>
      </c>
      <c r="N103" s="1177">
        <v>0.90965584374607955</v>
      </c>
      <c r="O103" s="1177">
        <v>1.0241420880237551</v>
      </c>
      <c r="P103" s="1177">
        <v>1.1017895808923586</v>
      </c>
      <c r="Q103" s="1177">
        <v>1.3898151789225324</v>
      </c>
      <c r="R103" s="1177">
        <v>1.3553325086417458</v>
      </c>
      <c r="S103" s="1176"/>
    </row>
    <row r="104" spans="2:19" ht="190" x14ac:dyDescent="0.2">
      <c r="L104" s="1175" t="s">
        <v>8919</v>
      </c>
      <c r="M104" s="1177">
        <v>0.72055657352267533</v>
      </c>
      <c r="N104" s="1177">
        <v>0.83882161755112283</v>
      </c>
      <c r="O104" s="1177">
        <v>0.92111011824221845</v>
      </c>
      <c r="P104" s="1177">
        <v>1.0019637975774918</v>
      </c>
      <c r="Q104" s="1177">
        <v>1.3018123910560579</v>
      </c>
      <c r="R104" s="1177">
        <v>1.2579915197185481</v>
      </c>
      <c r="S104" s="1176"/>
    </row>
    <row r="105" spans="2:19" ht="171" x14ac:dyDescent="0.2">
      <c r="L105" s="1175" t="s">
        <v>8918</v>
      </c>
      <c r="M105" s="1177">
        <v>0.58779202931745311</v>
      </c>
      <c r="N105" s="1177">
        <v>0.48168116415757128</v>
      </c>
      <c r="O105" s="1177">
        <v>0.55672697043533592</v>
      </c>
      <c r="P105" s="1177">
        <v>0.60027867245089517</v>
      </c>
      <c r="Q105" s="1177">
        <v>0.73449119587538769</v>
      </c>
      <c r="R105" s="1177">
        <v>0.72483295115271007</v>
      </c>
      <c r="S105" s="1176"/>
    </row>
    <row r="106" spans="2:19" ht="171" x14ac:dyDescent="0.2">
      <c r="L106" s="1175" t="s">
        <v>8917</v>
      </c>
      <c r="M106" s="1177">
        <v>0.13021071919377003</v>
      </c>
      <c r="N106" s="1177">
        <v>0.11986282197967633</v>
      </c>
      <c r="O106" s="1177">
        <v>0.15719648970836206</v>
      </c>
      <c r="P106" s="1177">
        <v>0.18028211372968272</v>
      </c>
      <c r="Q106" s="1177">
        <v>0.22022108620614322</v>
      </c>
      <c r="R106" s="1177">
        <v>0.23214174715586341</v>
      </c>
      <c r="S106" s="1176"/>
    </row>
    <row r="107" spans="2:19" ht="152" x14ac:dyDescent="0.2">
      <c r="L107" s="1175" t="s">
        <v>8916</v>
      </c>
      <c r="M107" s="1177">
        <v>8.0588639486944572E-2</v>
      </c>
      <c r="N107" s="1177">
        <v>7.0834226194956718E-2</v>
      </c>
      <c r="O107" s="1177">
        <v>0.10303212206691764</v>
      </c>
      <c r="P107" s="1177">
        <v>9.9830776875600949E-2</v>
      </c>
      <c r="Q107" s="1177">
        <v>8.8000596845370718E-2</v>
      </c>
      <c r="R107" s="1177">
        <v>9.7340996114927511E-2</v>
      </c>
      <c r="S107" s="1176"/>
    </row>
    <row r="110" spans="2:19" ht="42" customHeight="1" x14ac:dyDescent="0.2">
      <c r="B110" s="1165" t="s">
        <v>8949</v>
      </c>
      <c r="C110" s="1165"/>
      <c r="D110" s="1165"/>
      <c r="E110" s="1165"/>
    </row>
    <row r="111" spans="2:19" ht="38" x14ac:dyDescent="0.2">
      <c r="B111" s="261" t="s">
        <v>8814</v>
      </c>
      <c r="C111" s="261" t="s">
        <v>8866</v>
      </c>
      <c r="D111" s="261" t="s">
        <v>8688</v>
      </c>
      <c r="E111" s="261" t="s">
        <v>8687</v>
      </c>
    </row>
    <row r="112" spans="2:19" ht="18" x14ac:dyDescent="0.2">
      <c r="B112" s="255" t="s">
        <v>8861</v>
      </c>
      <c r="C112" s="255">
        <v>172</v>
      </c>
      <c r="D112" s="255">
        <v>109</v>
      </c>
      <c r="E112" s="255">
        <v>63</v>
      </c>
    </row>
    <row r="113" spans="2:5" ht="18" x14ac:dyDescent="0.2">
      <c r="B113" s="255" t="s">
        <v>8862</v>
      </c>
      <c r="C113" s="255">
        <v>123</v>
      </c>
      <c r="D113" s="255">
        <v>123</v>
      </c>
      <c r="E113" s="255">
        <v>0</v>
      </c>
    </row>
    <row r="114" spans="2:5" ht="18" x14ac:dyDescent="0.2">
      <c r="B114" s="255" t="s">
        <v>8863</v>
      </c>
      <c r="C114" s="255">
        <v>23</v>
      </c>
      <c r="D114" s="255">
        <v>0</v>
      </c>
      <c r="E114" s="255">
        <v>23</v>
      </c>
    </row>
    <row r="115" spans="2:5" ht="18" x14ac:dyDescent="0.2">
      <c r="B115" s="255" t="s">
        <v>8864</v>
      </c>
      <c r="C115" s="255">
        <v>15</v>
      </c>
      <c r="D115" s="255">
        <v>0</v>
      </c>
      <c r="E115" s="255">
        <v>15</v>
      </c>
    </row>
    <row r="116" spans="2:5" ht="18" x14ac:dyDescent="0.2">
      <c r="B116" s="255" t="s">
        <v>8865</v>
      </c>
      <c r="C116" s="255">
        <v>25</v>
      </c>
      <c r="D116" s="255">
        <v>14</v>
      </c>
      <c r="E116" s="255">
        <v>11</v>
      </c>
    </row>
    <row r="117" spans="2:5" ht="18" x14ac:dyDescent="0.2">
      <c r="B117" s="255" t="s">
        <v>8721</v>
      </c>
      <c r="C117" s="255">
        <v>3</v>
      </c>
      <c r="D117" s="255">
        <v>1</v>
      </c>
      <c r="E117" s="255">
        <v>2</v>
      </c>
    </row>
    <row r="118" spans="2:5" ht="18" x14ac:dyDescent="0.2">
      <c r="B118" s="255" t="s">
        <v>8731</v>
      </c>
      <c r="C118" s="255">
        <v>6</v>
      </c>
      <c r="D118" s="255">
        <v>3</v>
      </c>
      <c r="E118" s="255">
        <v>3</v>
      </c>
    </row>
    <row r="119" spans="2:5" ht="18" x14ac:dyDescent="0.2">
      <c r="B119" s="255" t="s">
        <v>8726</v>
      </c>
      <c r="C119" s="255">
        <v>3</v>
      </c>
      <c r="D119" s="255">
        <v>1</v>
      </c>
      <c r="E119" s="255">
        <v>2</v>
      </c>
    </row>
    <row r="120" spans="2:5" ht="18" x14ac:dyDescent="0.2">
      <c r="B120" s="255" t="s">
        <v>8722</v>
      </c>
      <c r="C120" s="255">
        <v>2</v>
      </c>
      <c r="D120" s="255">
        <v>1</v>
      </c>
      <c r="E120" s="255">
        <v>1</v>
      </c>
    </row>
    <row r="121" spans="2:5" ht="18" x14ac:dyDescent="0.2">
      <c r="B121" s="255" t="s">
        <v>8729</v>
      </c>
      <c r="C121" s="255">
        <v>8</v>
      </c>
      <c r="D121" s="255">
        <v>5</v>
      </c>
      <c r="E121" s="255">
        <v>3</v>
      </c>
    </row>
    <row r="122" spans="2:5" ht="18" x14ac:dyDescent="0.2">
      <c r="B122" s="255" t="s">
        <v>8725</v>
      </c>
      <c r="C122" s="255">
        <v>1</v>
      </c>
      <c r="D122" s="255">
        <v>1</v>
      </c>
      <c r="E122" s="255">
        <v>0</v>
      </c>
    </row>
    <row r="123" spans="2:5" ht="18" x14ac:dyDescent="0.2">
      <c r="B123" s="255" t="s">
        <v>983</v>
      </c>
      <c r="C123" s="255">
        <v>1</v>
      </c>
      <c r="D123" s="255">
        <v>1</v>
      </c>
      <c r="E123" s="255">
        <v>0</v>
      </c>
    </row>
    <row r="124" spans="2:5" ht="18" x14ac:dyDescent="0.2">
      <c r="B124" s="255" t="s">
        <v>8720</v>
      </c>
      <c r="C124" s="255">
        <v>40</v>
      </c>
      <c r="D124" s="255">
        <v>28</v>
      </c>
      <c r="E124" s="255">
        <v>12</v>
      </c>
    </row>
    <row r="125" spans="2:5" ht="18" x14ac:dyDescent="0.2">
      <c r="B125" s="255" t="s">
        <v>8724</v>
      </c>
      <c r="C125" s="255">
        <v>3</v>
      </c>
      <c r="D125" s="255">
        <v>3</v>
      </c>
      <c r="E125" s="255">
        <v>0</v>
      </c>
    </row>
    <row r="129" spans="2:6" ht="66" customHeight="1" x14ac:dyDescent="0.2">
      <c r="B129" s="1178" t="s">
        <v>8950</v>
      </c>
      <c r="C129" s="1178"/>
      <c r="D129" s="1178"/>
      <c r="E129" s="244"/>
    </row>
    <row r="130" spans="2:6" ht="57" x14ac:dyDescent="0.2">
      <c r="B130" s="256" t="s">
        <v>8697</v>
      </c>
      <c r="C130" s="255" t="s">
        <v>8867</v>
      </c>
      <c r="D130" s="256" t="s">
        <v>8868</v>
      </c>
    </row>
    <row r="131" spans="2:6" ht="38" x14ac:dyDescent="0.2">
      <c r="B131" s="261" t="s">
        <v>8698</v>
      </c>
      <c r="C131" s="279">
        <f>Расчеты!R45</f>
        <v>36816.763287646791</v>
      </c>
      <c r="D131" s="279">
        <f>Расчеты!R46</f>
        <v>2642.3873689489997</v>
      </c>
      <c r="E131" s="1142">
        <f>D131/D131*100</f>
        <v>100</v>
      </c>
      <c r="F131" s="1142"/>
    </row>
    <row r="132" spans="2:6" ht="57" x14ac:dyDescent="0.2">
      <c r="B132" s="261" t="s">
        <v>8782</v>
      </c>
      <c r="C132" s="279">
        <f>SUM(C133:C135)</f>
        <v>34526.836492236805</v>
      </c>
      <c r="D132" s="279">
        <f>SUM(D133:D135)</f>
        <v>2098.3286128490004</v>
      </c>
      <c r="E132" s="1142">
        <f>D132/D131*100</f>
        <v>79.410333152008789</v>
      </c>
      <c r="F132" s="1142"/>
    </row>
    <row r="133" spans="2:6" ht="57" x14ac:dyDescent="0.2">
      <c r="B133" s="256" t="s">
        <v>8783</v>
      </c>
      <c r="C133" s="258">
        <f>Расчеты!R61</f>
        <v>8763.8037385299976</v>
      </c>
      <c r="D133" s="258">
        <v>0</v>
      </c>
      <c r="E133" s="1142"/>
      <c r="F133" s="1142"/>
    </row>
    <row r="134" spans="2:6" ht="57" x14ac:dyDescent="0.2">
      <c r="B134" s="256" t="s">
        <v>8784</v>
      </c>
      <c r="C134" s="258">
        <f>Расчеты!R129</f>
        <v>21102.786539860001</v>
      </c>
      <c r="D134" s="258">
        <f>Расчеты!R140</f>
        <v>0</v>
      </c>
      <c r="E134" s="1142"/>
      <c r="F134" s="1142"/>
    </row>
    <row r="135" spans="2:6" ht="57" x14ac:dyDescent="0.2">
      <c r="B135" s="256" t="s">
        <v>8903</v>
      </c>
      <c r="C135" s="258">
        <f>Расчеты!R131</f>
        <v>4660.2462138468054</v>
      </c>
      <c r="D135" s="258">
        <f>Расчеты!R142</f>
        <v>2098.3286128490004</v>
      </c>
      <c r="E135" s="1142"/>
      <c r="F135" s="1143">
        <v>2098.3286128490004</v>
      </c>
    </row>
    <row r="136" spans="2:6" ht="57" x14ac:dyDescent="0.2">
      <c r="B136" s="261" t="s">
        <v>8786</v>
      </c>
      <c r="C136" s="279">
        <f>SUM(C137:C139)</f>
        <v>2289.9275297899999</v>
      </c>
      <c r="D136" s="279">
        <f>SUM(D137:D139)</f>
        <v>544.05823109999994</v>
      </c>
      <c r="E136" s="1142">
        <f>D136/D131*100</f>
        <v>20.589646979594715</v>
      </c>
      <c r="F136" s="1143">
        <v>68.704458000000002</v>
      </c>
    </row>
    <row r="137" spans="2:6" ht="95" x14ac:dyDescent="0.2">
      <c r="B137" s="256" t="s">
        <v>8904</v>
      </c>
      <c r="C137" s="258">
        <f>Расчеты!R133</f>
        <v>1600.9707893699999</v>
      </c>
      <c r="D137" s="258">
        <f>Расчеты!R144</f>
        <v>68.704458000000002</v>
      </c>
      <c r="E137" s="1142">
        <f>D137/D131*100</f>
        <v>2.6000903125466786</v>
      </c>
      <c r="F137" s="1143">
        <v>451.50820449999992</v>
      </c>
    </row>
    <row r="138" spans="2:6" ht="95" x14ac:dyDescent="0.2">
      <c r="B138" s="256" t="s">
        <v>8905</v>
      </c>
      <c r="C138" s="258">
        <f>Расчеты!R135</f>
        <v>688.95674042000007</v>
      </c>
      <c r="D138" s="258">
        <f>Расчеты!R146</f>
        <v>451.50820449999992</v>
      </c>
      <c r="E138" s="1142">
        <f>D138/D131*100</f>
        <v>17.087131501070782</v>
      </c>
      <c r="F138" s="1143">
        <v>23.8455686</v>
      </c>
    </row>
    <row r="139" spans="2:6" ht="19" x14ac:dyDescent="0.2">
      <c r="B139" s="256" t="s">
        <v>8906</v>
      </c>
      <c r="C139" s="258">
        <v>0</v>
      </c>
      <c r="D139" s="258">
        <f>SUM(Расчеты!R148,Расчеты!R150)</f>
        <v>23.8455686</v>
      </c>
      <c r="E139" s="1142">
        <f>D139/D131*100</f>
        <v>0.90242516597725375</v>
      </c>
      <c r="F139" s="1142"/>
    </row>
    <row r="140" spans="2:6" ht="18" x14ac:dyDescent="0.2">
      <c r="B140" s="271"/>
      <c r="C140" s="271"/>
      <c r="D140" s="271"/>
      <c r="E140" s="1142"/>
      <c r="F140" s="1142">
        <f>D139/D131*100</f>
        <v>0.90242516597725375</v>
      </c>
    </row>
    <row r="141" spans="2:6" ht="18" x14ac:dyDescent="0.2">
      <c r="B141" s="271"/>
      <c r="C141" s="271"/>
      <c r="D141" s="271"/>
      <c r="E141" s="1142"/>
      <c r="F141" s="1142"/>
    </row>
    <row r="142" spans="2:6" ht="18" x14ac:dyDescent="0.2">
      <c r="B142" s="271"/>
      <c r="C142" s="271"/>
      <c r="D142" s="271"/>
    </row>
    <row r="143" spans="2:6" ht="64" customHeight="1" x14ac:dyDescent="0.2">
      <c r="B143" s="1174" t="s">
        <v>8951</v>
      </c>
      <c r="C143" s="1174"/>
      <c r="D143" s="1174"/>
    </row>
    <row r="144" spans="2:6" ht="57" x14ac:dyDescent="0.2">
      <c r="B144" s="255"/>
      <c r="C144" s="256" t="s">
        <v>8867</v>
      </c>
      <c r="D144" s="256" t="s">
        <v>8868</v>
      </c>
    </row>
    <row r="145" spans="2:10" ht="38" x14ac:dyDescent="0.2">
      <c r="B145" s="256" t="s">
        <v>8870</v>
      </c>
      <c r="C145" s="255">
        <v>27064</v>
      </c>
      <c r="D145" s="255">
        <v>2050</v>
      </c>
    </row>
    <row r="146" spans="2:10" ht="38" x14ac:dyDescent="0.2">
      <c r="B146" s="256" t="s">
        <v>8871</v>
      </c>
      <c r="C146" s="258">
        <f>C131/C145</f>
        <v>1.3603592701613505</v>
      </c>
      <c r="D146" s="258">
        <f>D131/D145</f>
        <v>1.2889694482678047</v>
      </c>
    </row>
    <row r="147" spans="2:10" ht="76" x14ac:dyDescent="0.2">
      <c r="B147" s="256" t="s">
        <v>8635</v>
      </c>
      <c r="C147" s="258">
        <f>C134/C145</f>
        <v>0.77973642254877329</v>
      </c>
      <c r="D147" s="258" t="s">
        <v>708</v>
      </c>
    </row>
    <row r="148" spans="2:10" ht="100" customHeight="1" x14ac:dyDescent="0.2">
      <c r="B148" s="256" t="s">
        <v>8869</v>
      </c>
      <c r="C148" s="258">
        <f>C135/C145</f>
        <v>0.17219354913711224</v>
      </c>
      <c r="D148" s="258">
        <f>D135/D145</f>
        <v>1.0235749330970734</v>
      </c>
    </row>
    <row r="149" spans="2:10" ht="76" x14ac:dyDescent="0.2">
      <c r="B149" s="256" t="s">
        <v>8638</v>
      </c>
      <c r="C149" s="258">
        <f>C136/C145</f>
        <v>8.4611569974504877E-2</v>
      </c>
      <c r="D149" s="258">
        <f>D136/D145</f>
        <v>0.26539425907317071</v>
      </c>
    </row>
    <row r="151" spans="2:10" ht="18" x14ac:dyDescent="0.2">
      <c r="B151" s="1164" t="s">
        <v>8952</v>
      </c>
      <c r="C151" s="1164"/>
      <c r="D151" s="1164"/>
      <c r="E151" s="1164"/>
      <c r="F151" s="1164"/>
      <c r="G151" s="1164"/>
      <c r="H151" s="1164"/>
      <c r="I151" s="1164"/>
      <c r="J151" s="1164"/>
    </row>
    <row r="152" spans="2:10" ht="18" x14ac:dyDescent="0.2">
      <c r="B152" s="255"/>
      <c r="C152" s="255" t="s">
        <v>8895</v>
      </c>
      <c r="D152" s="255" t="s">
        <v>8896</v>
      </c>
      <c r="E152" s="255" t="s">
        <v>8897</v>
      </c>
      <c r="F152" s="255" t="s">
        <v>8898</v>
      </c>
      <c r="G152" s="255" t="s">
        <v>8899</v>
      </c>
      <c r="H152" s="255" t="s">
        <v>8900</v>
      </c>
      <c r="I152" s="255" t="s">
        <v>8901</v>
      </c>
      <c r="J152" s="255" t="s">
        <v>8902</v>
      </c>
    </row>
    <row r="153" spans="2:10" ht="62" customHeight="1" x14ac:dyDescent="0.2">
      <c r="B153" s="278" t="s">
        <v>8875</v>
      </c>
      <c r="C153" s="255">
        <v>18</v>
      </c>
      <c r="D153" s="255">
        <v>11</v>
      </c>
      <c r="E153" s="255">
        <v>14</v>
      </c>
      <c r="F153" s="255">
        <v>6</v>
      </c>
      <c r="G153" s="255">
        <v>7</v>
      </c>
      <c r="H153" s="255">
        <v>8</v>
      </c>
      <c r="I153" s="255">
        <v>10</v>
      </c>
      <c r="J153" s="255">
        <v>11</v>
      </c>
    </row>
    <row r="154" spans="2:10" ht="38" x14ac:dyDescent="0.2">
      <c r="B154" s="278" t="s">
        <v>8915</v>
      </c>
      <c r="C154" s="255">
        <v>17</v>
      </c>
      <c r="D154" s="255">
        <v>10</v>
      </c>
      <c r="E154" s="255">
        <v>14</v>
      </c>
      <c r="F154" s="255">
        <v>6</v>
      </c>
      <c r="G154" s="255">
        <v>2</v>
      </c>
      <c r="H154" s="255">
        <v>8</v>
      </c>
      <c r="I154" s="255">
        <v>9</v>
      </c>
      <c r="J154" s="255">
        <v>9</v>
      </c>
    </row>
    <row r="155" spans="2:10" ht="38" x14ac:dyDescent="0.2">
      <c r="B155" s="278" t="s">
        <v>8876</v>
      </c>
      <c r="C155" s="255">
        <v>34</v>
      </c>
      <c r="D155" s="255">
        <v>23</v>
      </c>
      <c r="E155" s="255">
        <v>26</v>
      </c>
      <c r="F155" s="255">
        <v>9</v>
      </c>
      <c r="G155" s="255">
        <v>2</v>
      </c>
      <c r="H155" s="255">
        <v>8</v>
      </c>
      <c r="I155" s="255">
        <v>9</v>
      </c>
      <c r="J155" s="255">
        <v>15</v>
      </c>
    </row>
    <row r="156" spans="2:10" ht="64" customHeight="1" x14ac:dyDescent="0.2">
      <c r="B156" s="278" t="s">
        <v>8877</v>
      </c>
      <c r="C156" s="255">
        <v>22</v>
      </c>
      <c r="D156" s="255">
        <v>23</v>
      </c>
      <c r="E156" s="255">
        <v>97</v>
      </c>
      <c r="F156" s="255">
        <v>48</v>
      </c>
      <c r="G156" s="255">
        <v>14</v>
      </c>
      <c r="H156" s="255">
        <v>52</v>
      </c>
      <c r="I156" s="255">
        <v>5</v>
      </c>
      <c r="J156" s="255">
        <v>27</v>
      </c>
    </row>
    <row r="159" spans="2:10" x14ac:dyDescent="0.2">
      <c r="B159" s="232"/>
      <c r="C159" s="232"/>
      <c r="D159" s="232"/>
      <c r="E159" s="232"/>
      <c r="F159" s="232"/>
      <c r="G159" s="232"/>
      <c r="H159" s="232"/>
    </row>
    <row r="160" spans="2:10" ht="20" x14ac:dyDescent="0.2">
      <c r="B160" s="1153"/>
      <c r="C160" s="1153"/>
      <c r="D160" s="1153"/>
      <c r="E160" s="1154"/>
      <c r="F160" s="1153"/>
      <c r="G160" s="232"/>
      <c r="H160" s="232"/>
    </row>
    <row r="161" spans="2:8" ht="42" customHeight="1" x14ac:dyDescent="0.2">
      <c r="B161" s="1179" t="s">
        <v>8953</v>
      </c>
      <c r="C161" s="1179"/>
      <c r="D161" s="1179"/>
      <c r="E161" s="1179"/>
      <c r="F161" s="1179"/>
      <c r="G161" s="1148"/>
      <c r="H161" s="232"/>
    </row>
    <row r="162" spans="2:8" ht="69" thickBot="1" x14ac:dyDescent="0.25">
      <c r="B162" s="302" t="s">
        <v>8894</v>
      </c>
      <c r="C162" s="303" t="s">
        <v>89</v>
      </c>
      <c r="D162" s="304" t="s">
        <v>8914</v>
      </c>
      <c r="E162" s="305" t="s">
        <v>8912</v>
      </c>
      <c r="F162" s="305" t="s">
        <v>8913</v>
      </c>
      <c r="G162" s="232"/>
      <c r="H162" s="232"/>
    </row>
    <row r="163" spans="2:8" ht="17" x14ac:dyDescent="0.2">
      <c r="B163" s="386" t="s">
        <v>8878</v>
      </c>
      <c r="C163" s="1158" t="s">
        <v>100</v>
      </c>
      <c r="D163" s="306">
        <v>3</v>
      </c>
      <c r="E163" s="307">
        <v>7.9000000000000008E-3</v>
      </c>
      <c r="F163" s="308">
        <v>655.70732498540201</v>
      </c>
      <c r="G163" s="232"/>
      <c r="H163" s="232"/>
    </row>
    <row r="164" spans="2:8" ht="20" customHeight="1" x14ac:dyDescent="0.2">
      <c r="B164" s="387"/>
      <c r="C164" s="1141" t="s">
        <v>114</v>
      </c>
      <c r="D164" s="282">
        <v>1</v>
      </c>
      <c r="E164" s="301">
        <v>2.3E-3</v>
      </c>
      <c r="F164" s="309">
        <v>132.66998341625208</v>
      </c>
      <c r="G164" s="232"/>
      <c r="H164" s="232"/>
    </row>
    <row r="165" spans="2:8" ht="17" x14ac:dyDescent="0.2">
      <c r="B165" s="387"/>
      <c r="C165" s="1141" t="s">
        <v>125</v>
      </c>
      <c r="D165" s="282">
        <v>1</v>
      </c>
      <c r="E165" s="301">
        <v>2.5999999999999999E-3</v>
      </c>
      <c r="F165" s="309">
        <v>206.62424030176342</v>
      </c>
      <c r="G165" s="232"/>
      <c r="H165" s="232"/>
    </row>
    <row r="166" spans="2:8" ht="17" x14ac:dyDescent="0.2">
      <c r="B166" s="387"/>
      <c r="C166" s="1141" t="s">
        <v>141</v>
      </c>
      <c r="D166" s="282">
        <v>3</v>
      </c>
      <c r="E166" s="301">
        <v>8.4440510936712385E-3</v>
      </c>
      <c r="F166" s="309">
        <v>531.42373413024052</v>
      </c>
      <c r="G166" s="1148"/>
      <c r="H166" s="232"/>
    </row>
    <row r="167" spans="2:8" ht="17" x14ac:dyDescent="0.2">
      <c r="B167" s="387"/>
      <c r="C167" s="1141" t="s">
        <v>158</v>
      </c>
      <c r="D167" s="282">
        <v>4</v>
      </c>
      <c r="E167" s="301">
        <v>3.3999999999999998E-3</v>
      </c>
      <c r="F167" s="309">
        <v>180.45192172321552</v>
      </c>
      <c r="G167" s="232"/>
      <c r="H167" s="232"/>
    </row>
    <row r="168" spans="2:8" ht="17" x14ac:dyDescent="0.2">
      <c r="B168" s="387"/>
      <c r="C168" s="1141" t="s">
        <v>162</v>
      </c>
      <c r="D168" s="282">
        <v>1</v>
      </c>
      <c r="E168" s="301">
        <v>5.4000000000000003E-3</v>
      </c>
      <c r="F168" s="309">
        <v>276.03054277955857</v>
      </c>
      <c r="G168" s="1148"/>
      <c r="H168" s="232"/>
    </row>
    <row r="169" spans="2:8" ht="18" thickBot="1" x14ac:dyDescent="0.25">
      <c r="B169" s="388"/>
      <c r="C169" s="1159" t="s">
        <v>175</v>
      </c>
      <c r="D169" s="310">
        <v>1</v>
      </c>
      <c r="E169" s="311">
        <v>4.1000000000000003E-3</v>
      </c>
      <c r="F169" s="312">
        <v>311.73877740401343</v>
      </c>
      <c r="G169" s="232"/>
      <c r="H169" s="232"/>
    </row>
    <row r="170" spans="2:8" ht="17" x14ac:dyDescent="0.2">
      <c r="B170" s="386" t="s">
        <v>8879</v>
      </c>
      <c r="C170" s="1158" t="s">
        <v>8880</v>
      </c>
      <c r="D170" s="306">
        <v>3</v>
      </c>
      <c r="E170" s="307">
        <v>6.4999999999999997E-3</v>
      </c>
      <c r="F170" s="308">
        <v>711.95312204981019</v>
      </c>
      <c r="G170" s="232"/>
      <c r="H170" s="232"/>
    </row>
    <row r="171" spans="2:8" ht="20" customHeight="1" x14ac:dyDescent="0.2">
      <c r="B171" s="387"/>
      <c r="C171" s="1141" t="s">
        <v>8881</v>
      </c>
      <c r="D171" s="282">
        <v>1</v>
      </c>
      <c r="E171" s="301">
        <v>2.5000000000000001E-3</v>
      </c>
      <c r="F171" s="309">
        <v>316.25265797268889</v>
      </c>
      <c r="G171" s="1148"/>
      <c r="H171" s="232"/>
    </row>
    <row r="172" spans="2:8" ht="17" x14ac:dyDescent="0.2">
      <c r="B172" s="387"/>
      <c r="C172" s="1141" t="s">
        <v>104</v>
      </c>
      <c r="D172" s="282">
        <v>1</v>
      </c>
      <c r="E172" s="301">
        <v>2.7046554285769298E-3</v>
      </c>
      <c r="F172" s="309">
        <v>256.86020676344106</v>
      </c>
      <c r="G172" s="232"/>
      <c r="H172" s="232"/>
    </row>
    <row r="173" spans="2:8" ht="34" x14ac:dyDescent="0.2">
      <c r="B173" s="387"/>
      <c r="C173" s="1141" t="s">
        <v>112</v>
      </c>
      <c r="D173" s="282">
        <v>3</v>
      </c>
      <c r="E173" s="301">
        <v>4.2000000000000006E-3</v>
      </c>
      <c r="F173" s="309">
        <v>479.84118410563519</v>
      </c>
      <c r="G173" s="232"/>
      <c r="H173" s="232"/>
    </row>
    <row r="174" spans="2:8" ht="34" x14ac:dyDescent="0.2">
      <c r="B174" s="387"/>
      <c r="C174" s="1141" t="s">
        <v>127</v>
      </c>
      <c r="D174" s="282">
        <v>2</v>
      </c>
      <c r="E174" s="301">
        <v>2.6199999999999999E-3</v>
      </c>
      <c r="F174" s="309">
        <v>240.65744849583481</v>
      </c>
      <c r="G174" s="1148"/>
      <c r="H174" s="232"/>
    </row>
    <row r="175" spans="2:8" ht="18" thickBot="1" x14ac:dyDescent="0.25">
      <c r="B175" s="388"/>
      <c r="C175" s="1159" t="s">
        <v>137</v>
      </c>
      <c r="D175" s="310">
        <v>6</v>
      </c>
      <c r="E175" s="311">
        <v>8.7763660000000007E-3</v>
      </c>
      <c r="F175" s="312">
        <v>721.32229768256434</v>
      </c>
      <c r="G175" s="232"/>
      <c r="H175" s="232"/>
    </row>
    <row r="176" spans="2:8" ht="34" x14ac:dyDescent="0.2">
      <c r="B176" s="386" t="s">
        <v>8882</v>
      </c>
      <c r="C176" s="1158" t="s">
        <v>8883</v>
      </c>
      <c r="D176" s="306">
        <v>3</v>
      </c>
      <c r="E176" s="307">
        <v>5.191913783876425E-3</v>
      </c>
      <c r="F176" s="308">
        <v>330.09208762001759</v>
      </c>
      <c r="G176" s="1148"/>
      <c r="H176" s="232"/>
    </row>
    <row r="177" spans="2:8" ht="20" customHeight="1" x14ac:dyDescent="0.2">
      <c r="B177" s="387"/>
      <c r="C177" s="1141" t="s">
        <v>8911</v>
      </c>
      <c r="D177" s="282">
        <v>3</v>
      </c>
      <c r="E177" s="301">
        <v>3.8999999999999998E-3</v>
      </c>
      <c r="F177" s="309">
        <v>322.38477499409368</v>
      </c>
      <c r="G177" s="1148"/>
      <c r="H177" s="232"/>
    </row>
    <row r="178" spans="2:8" ht="34" x14ac:dyDescent="0.2">
      <c r="B178" s="387"/>
      <c r="C178" s="1141" t="s">
        <v>8910</v>
      </c>
      <c r="D178" s="282">
        <v>1</v>
      </c>
      <c r="E178" s="301">
        <v>7.3389765727170722E-3</v>
      </c>
      <c r="F178" s="309">
        <v>435.98774707647726</v>
      </c>
      <c r="G178" s="232"/>
      <c r="H178" s="232"/>
    </row>
    <row r="179" spans="2:8" ht="42" customHeight="1" x14ac:dyDescent="0.2">
      <c r="B179" s="387"/>
      <c r="C179" s="1141" t="s">
        <v>136</v>
      </c>
      <c r="D179" s="282">
        <v>1</v>
      </c>
      <c r="E179" s="301">
        <v>3.0000000000000001E-3</v>
      </c>
      <c r="F179" s="309">
        <v>229.80892489718411</v>
      </c>
      <c r="G179" s="1148"/>
      <c r="H179" s="232"/>
    </row>
    <row r="180" spans="2:8" ht="18" thickBot="1" x14ac:dyDescent="0.25">
      <c r="B180" s="388"/>
      <c r="C180" s="1159" t="s">
        <v>166</v>
      </c>
      <c r="D180" s="310">
        <v>3</v>
      </c>
      <c r="E180" s="311">
        <v>4.8999999999999998E-3</v>
      </c>
      <c r="F180" s="312">
        <v>338.82885352686782</v>
      </c>
      <c r="G180" s="1148"/>
      <c r="H180" s="232"/>
    </row>
    <row r="181" spans="2:8" ht="17" x14ac:dyDescent="0.2">
      <c r="B181" s="386" t="s">
        <v>8884</v>
      </c>
      <c r="C181" s="1158" t="s">
        <v>164</v>
      </c>
      <c r="D181" s="306">
        <v>2</v>
      </c>
      <c r="E181" s="307">
        <v>1.8E-3</v>
      </c>
      <c r="F181" s="308">
        <v>254.909812108289</v>
      </c>
      <c r="G181" s="232"/>
      <c r="H181" s="232"/>
    </row>
    <row r="182" spans="2:8" ht="20" customHeight="1" x14ac:dyDescent="0.2">
      <c r="B182" s="387"/>
      <c r="C182" s="1141" t="s">
        <v>170</v>
      </c>
      <c r="D182" s="282">
        <v>1</v>
      </c>
      <c r="E182" s="301">
        <v>3.7000000000000002E-3</v>
      </c>
      <c r="F182" s="309">
        <v>273.37451397259798</v>
      </c>
      <c r="G182" s="1148"/>
      <c r="H182" s="232"/>
    </row>
    <row r="183" spans="2:8" ht="35" thickBot="1" x14ac:dyDescent="0.25">
      <c r="B183" s="388"/>
      <c r="C183" s="1159" t="s">
        <v>8885</v>
      </c>
      <c r="D183" s="310">
        <v>3</v>
      </c>
      <c r="E183" s="311">
        <v>6.6E-3</v>
      </c>
      <c r="F183" s="312">
        <v>822.84641250516995</v>
      </c>
      <c r="G183" s="1148"/>
      <c r="H183" s="232"/>
    </row>
    <row r="184" spans="2:8" ht="17" x14ac:dyDescent="0.2">
      <c r="B184" s="386" t="s">
        <v>8886</v>
      </c>
      <c r="C184" s="1158" t="s">
        <v>8887</v>
      </c>
      <c r="D184" s="306">
        <v>1</v>
      </c>
      <c r="E184" s="307">
        <v>2.0000000000000001E-4</v>
      </c>
      <c r="F184" s="308">
        <v>18.640954023786509</v>
      </c>
      <c r="G184" s="1148"/>
      <c r="H184" s="232"/>
    </row>
    <row r="185" spans="2:8" ht="20" customHeight="1" thickBot="1" x14ac:dyDescent="0.25">
      <c r="B185" s="388"/>
      <c r="C185" s="1159" t="s">
        <v>157</v>
      </c>
      <c r="D185" s="310">
        <v>1</v>
      </c>
      <c r="E185" s="311">
        <v>2.636210034804712E-3</v>
      </c>
      <c r="F185" s="312">
        <v>145.06036244680959</v>
      </c>
      <c r="G185" s="232"/>
      <c r="H185" s="232"/>
    </row>
    <row r="186" spans="2:8" ht="34" x14ac:dyDescent="0.2">
      <c r="B186" s="386" t="s">
        <v>8888</v>
      </c>
      <c r="C186" s="1158" t="s">
        <v>103</v>
      </c>
      <c r="D186" s="306">
        <v>1</v>
      </c>
      <c r="E186" s="307">
        <v>1.0509569293852107E-3</v>
      </c>
      <c r="F186" s="308">
        <v>61.586805875478269</v>
      </c>
      <c r="G186" s="1148"/>
      <c r="H186" s="232"/>
    </row>
    <row r="187" spans="2:8" ht="20" customHeight="1" x14ac:dyDescent="0.2">
      <c r="B187" s="387"/>
      <c r="C187" s="1141" t="s">
        <v>146</v>
      </c>
      <c r="D187" s="282">
        <v>1</v>
      </c>
      <c r="E187" s="301">
        <v>1.1999999999999999E-3</v>
      </c>
      <c r="F187" s="309">
        <v>59.906732033959102</v>
      </c>
      <c r="G187" s="232"/>
      <c r="H187" s="232"/>
    </row>
    <row r="188" spans="2:8" ht="18" thickBot="1" x14ac:dyDescent="0.25">
      <c r="B188" s="388"/>
      <c r="C188" s="1159" t="s">
        <v>8889</v>
      </c>
      <c r="D188" s="310">
        <v>1</v>
      </c>
      <c r="E188" s="311">
        <v>9.7000000000000005E-4</v>
      </c>
      <c r="F188" s="312">
        <v>147.06113037067249</v>
      </c>
      <c r="G188" s="232"/>
      <c r="H188" s="232"/>
    </row>
    <row r="189" spans="2:8" ht="17" x14ac:dyDescent="0.2">
      <c r="B189" s="386" t="s">
        <v>8890</v>
      </c>
      <c r="C189" s="1158" t="s">
        <v>8891</v>
      </c>
      <c r="D189" s="306">
        <v>3</v>
      </c>
      <c r="E189" s="307">
        <v>1.1995055147213713E-2</v>
      </c>
      <c r="F189" s="308">
        <v>15.500198510830325</v>
      </c>
      <c r="G189" s="232"/>
      <c r="H189" s="232"/>
    </row>
    <row r="190" spans="2:8" ht="42" customHeight="1" x14ac:dyDescent="0.2">
      <c r="B190" s="387"/>
      <c r="C190" s="1141" t="s">
        <v>95</v>
      </c>
      <c r="D190" s="282">
        <v>2</v>
      </c>
      <c r="E190" s="301">
        <v>2.0300000000000001E-3</v>
      </c>
      <c r="F190" s="309">
        <v>133.84460000269993</v>
      </c>
      <c r="G190" s="1148"/>
      <c r="H190" s="232"/>
    </row>
    <row r="191" spans="2:8" ht="17" x14ac:dyDescent="0.2">
      <c r="B191" s="387"/>
      <c r="C191" s="1141" t="s">
        <v>110</v>
      </c>
      <c r="D191" s="282">
        <v>1</v>
      </c>
      <c r="E191" s="301">
        <v>2.0999999999999999E-3</v>
      </c>
      <c r="F191" s="309">
        <v>218.9454324824917</v>
      </c>
      <c r="G191" s="232"/>
      <c r="H191" s="232"/>
    </row>
    <row r="192" spans="2:8" ht="18" thickBot="1" x14ac:dyDescent="0.25">
      <c r="B192" s="388"/>
      <c r="C192" s="1159" t="s">
        <v>139</v>
      </c>
      <c r="D192" s="310">
        <v>3</v>
      </c>
      <c r="E192" s="311">
        <v>5.4000000000000003E-3</v>
      </c>
      <c r="F192" s="312">
        <v>357.68123884540631</v>
      </c>
      <c r="G192" s="232"/>
      <c r="H192" s="232"/>
    </row>
    <row r="193" spans="2:16" ht="34" x14ac:dyDescent="0.2">
      <c r="B193" s="386" t="s">
        <v>8892</v>
      </c>
      <c r="C193" s="1158" t="s">
        <v>8893</v>
      </c>
      <c r="D193" s="306">
        <v>1</v>
      </c>
      <c r="E193" s="307">
        <v>2.2000000000000001E-3</v>
      </c>
      <c r="F193" s="308">
        <v>504.79555779909134</v>
      </c>
      <c r="G193" s="1148"/>
      <c r="H193" s="232"/>
    </row>
    <row r="194" spans="2:16" ht="20" customHeight="1" x14ac:dyDescent="0.2">
      <c r="B194" s="387"/>
      <c r="C194" s="1141" t="s">
        <v>96</v>
      </c>
      <c r="D194" s="282">
        <v>1</v>
      </c>
      <c r="E194" s="301">
        <v>3.5000000000000001E-3</v>
      </c>
      <c r="F194" s="309">
        <v>484.60064724919096</v>
      </c>
      <c r="G194" s="232"/>
      <c r="H194" s="232"/>
    </row>
    <row r="195" spans="2:16" ht="18" thickBot="1" x14ac:dyDescent="0.25">
      <c r="B195" s="388"/>
      <c r="C195" s="1159" t="s">
        <v>152</v>
      </c>
      <c r="D195" s="310">
        <v>2</v>
      </c>
      <c r="E195" s="311">
        <v>2.7000000000000001E-3</v>
      </c>
      <c r="F195" s="312">
        <v>900.29240970306</v>
      </c>
      <c r="G195" s="1148"/>
      <c r="H195" s="232"/>
    </row>
    <row r="196" spans="2:16" ht="20" x14ac:dyDescent="0.2">
      <c r="B196" s="1157"/>
      <c r="C196" s="1153"/>
      <c r="D196" s="232"/>
      <c r="E196" s="232"/>
      <c r="F196" s="232"/>
      <c r="G196" s="232"/>
      <c r="H196" s="232"/>
    </row>
    <row r="197" spans="2:16" ht="20" x14ac:dyDescent="0.2">
      <c r="B197" s="1157"/>
      <c r="C197" s="1153"/>
      <c r="D197" s="232"/>
      <c r="E197" s="1147"/>
      <c r="F197" s="1152"/>
      <c r="G197" s="1148"/>
      <c r="H197" s="232"/>
    </row>
    <row r="198" spans="2:16" ht="20" x14ac:dyDescent="0.2">
      <c r="B198" s="1157"/>
      <c r="C198" s="1153"/>
      <c r="D198" s="232"/>
      <c r="E198" s="232"/>
      <c r="F198" s="232"/>
      <c r="G198" s="232"/>
      <c r="H198" s="232"/>
    </row>
    <row r="199" spans="2:16" ht="20" x14ac:dyDescent="0.2">
      <c r="B199" s="1157"/>
      <c r="C199" s="1153"/>
      <c r="D199" s="232"/>
      <c r="E199" s="232"/>
      <c r="F199" s="232"/>
      <c r="G199" s="232"/>
      <c r="H199" s="232"/>
    </row>
    <row r="200" spans="2:16" ht="20" x14ac:dyDescent="0.2">
      <c r="B200" s="1157"/>
      <c r="C200" s="1153"/>
      <c r="D200" s="232"/>
      <c r="E200" s="232"/>
      <c r="F200" s="232"/>
      <c r="G200" s="232"/>
      <c r="H200" s="232"/>
    </row>
    <row r="201" spans="2:16" ht="20" x14ac:dyDescent="0.2">
      <c r="B201" s="1157"/>
      <c r="C201" s="1153"/>
      <c r="D201" s="232"/>
      <c r="E201" s="232"/>
      <c r="F201" s="232"/>
      <c r="G201" s="232"/>
      <c r="H201" s="232"/>
    </row>
    <row r="202" spans="2:16" ht="20" x14ac:dyDescent="0.2">
      <c r="B202" s="1157"/>
      <c r="C202" s="1153"/>
      <c r="D202" s="232"/>
      <c r="E202" s="232"/>
      <c r="F202" s="232"/>
      <c r="G202" s="232"/>
      <c r="H202" s="232"/>
    </row>
    <row r="203" spans="2:16" ht="20" x14ac:dyDescent="0.2">
      <c r="B203" s="1157"/>
      <c r="C203" s="1153"/>
      <c r="D203" s="232"/>
      <c r="E203" s="1147"/>
      <c r="F203" s="1152"/>
      <c r="G203" s="1148"/>
      <c r="H203" s="232"/>
    </row>
    <row r="204" spans="2:16" ht="42" customHeight="1" x14ac:dyDescent="0.2">
      <c r="B204" s="1155"/>
      <c r="C204" s="1153"/>
      <c r="D204" s="232"/>
      <c r="E204" s="232"/>
      <c r="F204" s="232"/>
      <c r="G204" s="232"/>
      <c r="H204" s="232"/>
    </row>
    <row r="205" spans="2:16" ht="20" x14ac:dyDescent="0.2">
      <c r="B205" s="1155"/>
      <c r="C205" s="1153"/>
      <c r="D205" s="232"/>
      <c r="E205" s="232"/>
      <c r="F205" s="232"/>
      <c r="G205" s="232"/>
      <c r="H205" s="232"/>
    </row>
    <row r="206" spans="2:16" ht="20" x14ac:dyDescent="0.2">
      <c r="B206" s="1155"/>
      <c r="C206" s="1153"/>
      <c r="D206" s="232"/>
      <c r="E206" s="232"/>
      <c r="F206" s="232"/>
      <c r="G206" s="232"/>
      <c r="H206" s="232"/>
    </row>
    <row r="207" spans="2:16" ht="20" x14ac:dyDescent="0.2">
      <c r="B207" s="1155"/>
      <c r="C207" s="1153"/>
      <c r="D207" s="232"/>
      <c r="E207" s="232"/>
      <c r="F207" s="232"/>
      <c r="G207" s="232"/>
      <c r="H207" s="232"/>
    </row>
    <row r="208" spans="2:16" ht="20" x14ac:dyDescent="0.2">
      <c r="B208" s="1155"/>
      <c r="C208" s="1153"/>
      <c r="D208" s="232"/>
      <c r="E208" s="232"/>
      <c r="F208" s="232"/>
      <c r="G208" s="232"/>
      <c r="H208" s="232"/>
      <c r="J208" s="1160"/>
      <c r="K208" s="1160"/>
      <c r="L208" s="1160"/>
      <c r="M208" s="1160"/>
      <c r="N208" s="1160"/>
      <c r="O208" s="1160"/>
      <c r="P208" s="1160"/>
    </row>
    <row r="209" spans="2:16" ht="20" x14ac:dyDescent="0.2">
      <c r="B209" s="1155"/>
      <c r="C209" s="1153"/>
      <c r="D209" s="232"/>
      <c r="E209" s="232"/>
      <c r="F209" s="232"/>
      <c r="G209" s="232"/>
      <c r="H209" s="232"/>
      <c r="J209" s="1160"/>
      <c r="K209" s="1160"/>
      <c r="L209" s="1160"/>
      <c r="M209" s="1160"/>
      <c r="N209" s="1160"/>
      <c r="O209" s="1160"/>
      <c r="P209" s="1160"/>
    </row>
    <row r="210" spans="2:16" ht="20" x14ac:dyDescent="0.2">
      <c r="B210" s="1155"/>
      <c r="C210" s="1153"/>
      <c r="D210" s="232"/>
      <c r="E210" s="232"/>
      <c r="F210" s="232"/>
      <c r="G210" s="232"/>
      <c r="H210" s="232"/>
      <c r="J210" s="1160"/>
      <c r="K210" s="1160"/>
      <c r="L210" s="1160"/>
      <c r="M210" s="1160"/>
      <c r="N210" s="1160"/>
      <c r="O210" s="1160"/>
      <c r="P210" s="1160"/>
    </row>
    <row r="211" spans="2:16" ht="20" x14ac:dyDescent="0.2">
      <c r="B211" s="1155"/>
      <c r="C211" s="1153"/>
      <c r="D211" s="232"/>
      <c r="E211" s="232"/>
      <c r="F211" s="232"/>
      <c r="G211" s="232"/>
      <c r="H211" s="232"/>
      <c r="J211" s="1160"/>
      <c r="K211" s="1160"/>
      <c r="L211" s="1160"/>
      <c r="M211" s="1160"/>
      <c r="N211" s="1160"/>
      <c r="O211" s="1160"/>
      <c r="P211" s="1160"/>
    </row>
    <row r="212" spans="2:16" ht="32" x14ac:dyDescent="0.2">
      <c r="B212" s="1155"/>
      <c r="C212" s="1153"/>
      <c r="D212" s="232"/>
      <c r="E212" s="232"/>
      <c r="F212" s="232"/>
      <c r="G212" s="232"/>
      <c r="H212" s="232"/>
      <c r="J212" s="1161" t="s">
        <v>98</v>
      </c>
      <c r="K212" s="1161" t="s">
        <v>99</v>
      </c>
      <c r="L212" s="1161" t="s">
        <v>100</v>
      </c>
      <c r="M212" s="1161" t="s">
        <v>101</v>
      </c>
      <c r="N212" s="1161" t="s">
        <v>8435</v>
      </c>
      <c r="O212" s="1161" t="s">
        <v>102</v>
      </c>
      <c r="P212" s="1160"/>
    </row>
    <row r="213" spans="2:16" ht="20" x14ac:dyDescent="0.2">
      <c r="B213" s="1155"/>
      <c r="C213" s="1153"/>
      <c r="D213" s="232"/>
      <c r="E213" s="232"/>
      <c r="F213" s="232"/>
      <c r="G213" s="232"/>
      <c r="H213" s="232"/>
      <c r="J213" s="1160">
        <v>1</v>
      </c>
      <c r="K213" s="1160">
        <v>8</v>
      </c>
      <c r="L213" s="1160">
        <v>13</v>
      </c>
      <c r="M213" s="1160">
        <v>1</v>
      </c>
      <c r="N213" s="1160">
        <v>1</v>
      </c>
      <c r="O213" s="1160">
        <v>5</v>
      </c>
      <c r="P213" s="1160"/>
    </row>
    <row r="214" spans="2:16" ht="20" x14ac:dyDescent="0.2">
      <c r="B214" s="1155"/>
      <c r="C214" s="1153"/>
      <c r="D214" s="232"/>
      <c r="E214" s="232"/>
      <c r="F214" s="232"/>
      <c r="G214" s="232"/>
      <c r="H214" s="232"/>
      <c r="J214" s="1160">
        <v>0</v>
      </c>
      <c r="K214" s="1160">
        <v>3</v>
      </c>
      <c r="L214" s="1160">
        <v>3</v>
      </c>
      <c r="M214" s="1160">
        <v>1</v>
      </c>
      <c r="N214" s="1160">
        <v>1</v>
      </c>
      <c r="O214" s="1160">
        <v>3</v>
      </c>
      <c r="P214" s="1160"/>
    </row>
    <row r="215" spans="2:16" ht="20" x14ac:dyDescent="0.2">
      <c r="B215" s="1155"/>
      <c r="C215" s="1153"/>
      <c r="D215" s="232"/>
      <c r="E215" s="232"/>
      <c r="F215" s="1145"/>
      <c r="G215" s="1146"/>
      <c r="H215" s="232"/>
      <c r="J215" s="1160">
        <v>0</v>
      </c>
      <c r="K215" s="1162">
        <v>5.191913783876425E-3</v>
      </c>
      <c r="L215" s="1160">
        <v>0.79010000000000002</v>
      </c>
      <c r="M215" s="1162">
        <v>1.8E-3</v>
      </c>
      <c r="N215" s="1162">
        <v>5.9999999999999995E-4</v>
      </c>
      <c r="O215" s="1162">
        <v>2.0999999999999999E-3</v>
      </c>
      <c r="P215" s="1160"/>
    </row>
    <row r="216" spans="2:16" ht="20" x14ac:dyDescent="0.2">
      <c r="B216" s="1155"/>
      <c r="C216" s="1153"/>
      <c r="D216" s="232"/>
      <c r="E216" s="1147"/>
      <c r="F216" s="1152"/>
      <c r="G216" s="1148"/>
      <c r="H216" s="232"/>
      <c r="J216" s="1163">
        <v>0</v>
      </c>
      <c r="K216" s="1163">
        <v>330.09208762001759</v>
      </c>
      <c r="L216" s="1163">
        <v>655.70732498540201</v>
      </c>
      <c r="M216" s="1163">
        <v>126.90355329949237</v>
      </c>
      <c r="N216" s="1163">
        <v>60.888979094783842</v>
      </c>
      <c r="O216" s="1163">
        <v>156.77377376780703</v>
      </c>
      <c r="P216" s="1160"/>
    </row>
    <row r="217" spans="2:16" ht="42" customHeight="1" x14ac:dyDescent="0.2">
      <c r="B217" s="1155"/>
      <c r="C217" s="1153"/>
      <c r="D217" s="232"/>
      <c r="E217" s="232"/>
      <c r="F217" s="232"/>
      <c r="G217" s="232"/>
      <c r="H217" s="232"/>
      <c r="J217" s="1160"/>
      <c r="K217" s="1160"/>
      <c r="L217" s="1160"/>
      <c r="M217" s="1160"/>
      <c r="N217" s="1160"/>
      <c r="O217" s="1160"/>
      <c r="P217" s="1160"/>
    </row>
    <row r="218" spans="2:16" ht="20" x14ac:dyDescent="0.2">
      <c r="B218" s="1155"/>
      <c r="C218" s="1153"/>
      <c r="D218" s="232"/>
      <c r="E218" s="232"/>
      <c r="F218" s="232"/>
      <c r="G218" s="232"/>
      <c r="H218" s="232"/>
      <c r="J218" s="1160"/>
      <c r="K218" s="1160"/>
      <c r="L218" s="1160"/>
      <c r="M218" s="1160"/>
      <c r="N218" s="1160"/>
      <c r="O218" s="1160"/>
      <c r="P218" s="1160"/>
    </row>
    <row r="219" spans="2:16" ht="20" x14ac:dyDescent="0.2">
      <c r="B219" s="1155"/>
      <c r="C219" s="1153"/>
      <c r="D219" s="232"/>
      <c r="E219" s="232"/>
      <c r="F219" s="232"/>
      <c r="G219" s="232"/>
      <c r="H219" s="232"/>
      <c r="J219" s="1160"/>
      <c r="K219" s="1160"/>
      <c r="L219" s="1160"/>
      <c r="M219" s="1160"/>
      <c r="N219" s="1160"/>
      <c r="O219" s="1160"/>
      <c r="P219" s="1160"/>
    </row>
    <row r="220" spans="2:16" ht="20" x14ac:dyDescent="0.2">
      <c r="B220" s="1155"/>
      <c r="C220" s="1153"/>
      <c r="D220" s="232"/>
      <c r="E220" s="232"/>
      <c r="F220" s="232"/>
      <c r="G220" s="232"/>
      <c r="H220" s="232"/>
      <c r="J220" s="1160"/>
      <c r="K220" s="1160"/>
      <c r="L220" s="1160"/>
      <c r="M220" s="1160"/>
      <c r="N220" s="1160"/>
      <c r="O220" s="1160"/>
      <c r="P220" s="1160"/>
    </row>
    <row r="221" spans="2:16" ht="20" x14ac:dyDescent="0.2">
      <c r="B221" s="1155"/>
      <c r="C221" s="1153"/>
      <c r="D221" s="232"/>
      <c r="E221" s="232"/>
      <c r="F221" s="232"/>
      <c r="G221" s="232"/>
      <c r="H221" s="232"/>
      <c r="J221" s="1160"/>
      <c r="K221" s="1160"/>
      <c r="L221" s="1160"/>
      <c r="M221" s="1160"/>
      <c r="N221" s="1160"/>
      <c r="O221" s="1160"/>
      <c r="P221" s="1160"/>
    </row>
    <row r="222" spans="2:16" ht="20" x14ac:dyDescent="0.2">
      <c r="B222" s="1155"/>
      <c r="C222" s="1153"/>
      <c r="D222" s="232"/>
      <c r="E222" s="232"/>
      <c r="F222" s="1145"/>
      <c r="G222" s="1146"/>
      <c r="H222" s="232"/>
    </row>
    <row r="223" spans="2:16" ht="20" x14ac:dyDescent="0.2">
      <c r="B223" s="1155"/>
      <c r="C223" s="1153"/>
      <c r="D223" s="232"/>
      <c r="E223" s="232"/>
      <c r="F223" s="232"/>
      <c r="G223" s="1146"/>
      <c r="H223" s="232"/>
    </row>
    <row r="224" spans="2:16" ht="20" x14ac:dyDescent="0.2">
      <c r="B224" s="1155"/>
      <c r="C224" s="1153"/>
      <c r="D224" s="232"/>
      <c r="E224" s="232"/>
      <c r="F224" s="1145"/>
      <c r="G224" s="1146"/>
      <c r="H224" s="232"/>
    </row>
    <row r="225" spans="2:8" ht="42" customHeight="1" x14ac:dyDescent="0.2">
      <c r="B225" s="1155"/>
      <c r="C225" s="1153"/>
      <c r="D225" s="232"/>
      <c r="E225" s="232"/>
      <c r="F225" s="1145"/>
      <c r="G225" s="1146"/>
      <c r="H225" s="232"/>
    </row>
    <row r="226" spans="2:8" ht="20" x14ac:dyDescent="0.2">
      <c r="B226" s="1155"/>
      <c r="C226" s="1153"/>
      <c r="D226" s="232"/>
      <c r="E226" s="232"/>
      <c r="F226" s="232"/>
      <c r="G226" s="232"/>
      <c r="H226" s="232"/>
    </row>
    <row r="227" spans="2:8" ht="20" x14ac:dyDescent="0.2">
      <c r="B227" s="1155"/>
      <c r="C227" s="1153"/>
      <c r="D227" s="232"/>
      <c r="E227" s="232"/>
      <c r="F227" s="232"/>
      <c r="G227" s="232"/>
      <c r="H227" s="232"/>
    </row>
    <row r="228" spans="2:8" ht="20" x14ac:dyDescent="0.2">
      <c r="B228" s="1155"/>
      <c r="C228" s="1153"/>
      <c r="D228" s="232"/>
      <c r="E228" s="232"/>
      <c r="F228" s="1145"/>
      <c r="G228" s="1146"/>
      <c r="H228" s="232"/>
    </row>
    <row r="229" spans="2:8" ht="20" x14ac:dyDescent="0.2">
      <c r="B229" s="1155"/>
      <c r="C229" s="1153"/>
      <c r="D229" s="232"/>
      <c r="E229" s="232"/>
      <c r="F229" s="232"/>
      <c r="G229" s="232"/>
      <c r="H229" s="232"/>
    </row>
    <row r="230" spans="2:8" ht="20" x14ac:dyDescent="0.2">
      <c r="B230" s="1155"/>
      <c r="C230" s="1153"/>
      <c r="D230" s="232"/>
      <c r="E230" s="232"/>
      <c r="F230" s="1145"/>
      <c r="G230" s="1146"/>
      <c r="H230" s="232"/>
    </row>
    <row r="231" spans="2:8" ht="20" x14ac:dyDescent="0.2">
      <c r="B231" s="1155"/>
      <c r="C231" s="1153"/>
      <c r="D231" s="232"/>
      <c r="E231" s="232"/>
      <c r="F231" s="232"/>
      <c r="G231" s="232"/>
      <c r="H231" s="232"/>
    </row>
    <row r="232" spans="2:8" ht="20" x14ac:dyDescent="0.2">
      <c r="B232" s="1155"/>
      <c r="C232" s="1153"/>
      <c r="D232" s="232"/>
      <c r="E232" s="232"/>
      <c r="F232" s="232"/>
      <c r="G232" s="232"/>
      <c r="H232" s="232"/>
    </row>
    <row r="233" spans="2:8" ht="20" x14ac:dyDescent="0.2">
      <c r="B233" s="1155"/>
      <c r="C233" s="1153"/>
      <c r="D233" s="232"/>
      <c r="E233" s="232"/>
      <c r="F233" s="1145"/>
      <c r="G233" s="1146"/>
      <c r="H233" s="232"/>
    </row>
    <row r="234" spans="2:8" ht="20" x14ac:dyDescent="0.2">
      <c r="B234" s="1155"/>
      <c r="C234" s="1153"/>
      <c r="D234" s="232"/>
      <c r="E234" s="232"/>
      <c r="F234" s="232"/>
      <c r="G234" s="232"/>
      <c r="H234" s="232"/>
    </row>
    <row r="235" spans="2:8" ht="42" customHeight="1" x14ac:dyDescent="0.2">
      <c r="B235" s="1155"/>
      <c r="C235" s="1153"/>
      <c r="D235" s="232"/>
      <c r="E235" s="232"/>
      <c r="F235" s="232"/>
      <c r="G235" s="232"/>
      <c r="H235" s="232"/>
    </row>
    <row r="236" spans="2:8" ht="20" x14ac:dyDescent="0.2">
      <c r="B236" s="1155"/>
      <c r="C236" s="1153"/>
      <c r="D236" s="232"/>
      <c r="E236" s="1147"/>
      <c r="F236" s="1152"/>
      <c r="G236" s="1148"/>
      <c r="H236" s="232"/>
    </row>
    <row r="237" spans="2:8" ht="20" x14ac:dyDescent="0.2">
      <c r="B237" s="1155"/>
      <c r="C237" s="1153"/>
      <c r="D237" s="232"/>
      <c r="E237" s="232"/>
      <c r="F237" s="232"/>
      <c r="G237" s="232"/>
      <c r="H237" s="232"/>
    </row>
    <row r="238" spans="2:8" ht="20" x14ac:dyDescent="0.2">
      <c r="B238" s="1155"/>
      <c r="C238" s="1156"/>
      <c r="D238" s="232"/>
      <c r="E238" s="232"/>
      <c r="F238" s="232"/>
      <c r="G238" s="232"/>
      <c r="H238" s="232"/>
    </row>
    <row r="239" spans="2:8" ht="20" x14ac:dyDescent="0.2">
      <c r="B239" s="1155"/>
      <c r="C239" s="1153"/>
      <c r="D239" s="232"/>
      <c r="E239" s="232"/>
      <c r="F239" s="232"/>
      <c r="G239" s="232"/>
      <c r="H239" s="232"/>
    </row>
    <row r="240" spans="2:8" ht="20" x14ac:dyDescent="0.2">
      <c r="B240" s="1155"/>
      <c r="C240" s="1153"/>
      <c r="D240" s="232"/>
      <c r="E240" s="232"/>
      <c r="F240" s="232"/>
      <c r="G240" s="232"/>
      <c r="H240" s="232"/>
    </row>
    <row r="241" spans="2:8" ht="20" x14ac:dyDescent="0.2">
      <c r="B241" s="1155"/>
      <c r="C241" s="1153"/>
      <c r="D241" s="232"/>
      <c r="E241" s="1147"/>
      <c r="F241" s="1152"/>
      <c r="G241" s="1148"/>
      <c r="H241" s="232"/>
    </row>
    <row r="242" spans="2:8" ht="20" x14ac:dyDescent="0.2">
      <c r="B242" s="1155"/>
      <c r="C242" s="1153"/>
      <c r="D242" s="232"/>
      <c r="E242" s="232"/>
      <c r="F242" s="232"/>
      <c r="G242" s="232"/>
      <c r="H242" s="232"/>
    </row>
    <row r="243" spans="2:8" ht="20" x14ac:dyDescent="0.2">
      <c r="B243" s="1155"/>
      <c r="C243" s="1153"/>
      <c r="D243" s="232"/>
      <c r="E243" s="1147"/>
      <c r="F243" s="1152"/>
      <c r="G243" s="1148"/>
      <c r="H243" s="232"/>
    </row>
    <row r="244" spans="2:8" ht="20" x14ac:dyDescent="0.2">
      <c r="B244" s="1155"/>
      <c r="C244" s="1156"/>
      <c r="D244" s="232"/>
      <c r="E244" s="232"/>
      <c r="F244" s="232"/>
      <c r="G244" s="232"/>
      <c r="H244" s="232"/>
    </row>
    <row r="245" spans="2:8" ht="20" x14ac:dyDescent="0.2">
      <c r="B245" s="1155"/>
      <c r="C245" s="1153"/>
      <c r="D245" s="232"/>
      <c r="E245" s="232"/>
      <c r="F245" s="232"/>
      <c r="G245" s="232"/>
      <c r="H245" s="232"/>
    </row>
    <row r="246" spans="2:8" x14ac:dyDescent="0.2">
      <c r="B246" s="232"/>
      <c r="C246" s="232"/>
      <c r="D246" s="232"/>
      <c r="E246" s="232"/>
      <c r="F246" s="232"/>
      <c r="G246" s="232"/>
      <c r="H246" s="232"/>
    </row>
    <row r="247" spans="2:8" x14ac:dyDescent="0.2">
      <c r="B247" s="232"/>
      <c r="C247" s="232"/>
      <c r="D247" s="232"/>
      <c r="E247" s="232"/>
      <c r="F247" s="232"/>
      <c r="G247" s="232"/>
      <c r="H247" s="232"/>
    </row>
    <row r="248" spans="2:8" x14ac:dyDescent="0.2">
      <c r="B248" s="232"/>
      <c r="C248" s="232"/>
      <c r="D248" s="232"/>
      <c r="E248" s="232"/>
      <c r="F248" s="232"/>
      <c r="G248" s="232"/>
      <c r="H248" s="232"/>
    </row>
    <row r="249" spans="2:8" x14ac:dyDescent="0.2">
      <c r="B249" s="232"/>
      <c r="C249" s="232"/>
      <c r="D249" s="232"/>
      <c r="E249" s="232"/>
      <c r="F249" s="232"/>
      <c r="G249" s="232"/>
      <c r="H249" s="232"/>
    </row>
    <row r="263" spans="5:89" x14ac:dyDescent="0.2">
      <c r="J263" s="232"/>
    </row>
    <row r="264" spans="5:89" ht="32" x14ac:dyDescent="0.2">
      <c r="E264" s="232"/>
      <c r="F264" s="232"/>
      <c r="G264" s="232"/>
      <c r="H264" s="232"/>
      <c r="I264" s="232"/>
      <c r="J264" s="232"/>
      <c r="P264" s="244" t="s">
        <v>103</v>
      </c>
      <c r="Q264" s="244" t="s">
        <v>104</v>
      </c>
      <c r="R264" s="244" t="s">
        <v>105</v>
      </c>
    </row>
    <row r="265" spans="5:89" ht="64" x14ac:dyDescent="0.2">
      <c r="E265" s="1144"/>
      <c r="F265" s="1144"/>
      <c r="G265" s="1144"/>
      <c r="H265" s="1144"/>
      <c r="I265" s="1144"/>
      <c r="J265" s="232"/>
      <c r="P265" s="276">
        <v>1</v>
      </c>
      <c r="Q265" s="273">
        <v>2</v>
      </c>
      <c r="R265" s="272">
        <v>3</v>
      </c>
      <c r="S265" s="244" t="s">
        <v>106</v>
      </c>
      <c r="T265" s="244" t="s">
        <v>3467</v>
      </c>
      <c r="U265" s="244" t="s">
        <v>107</v>
      </c>
      <c r="V265" s="244" t="s">
        <v>108</v>
      </c>
      <c r="W265" s="244" t="s">
        <v>109</v>
      </c>
      <c r="X265" s="244" t="s">
        <v>110</v>
      </c>
      <c r="Y265" s="244" t="s">
        <v>111</v>
      </c>
      <c r="Z265" s="244" t="s">
        <v>112</v>
      </c>
      <c r="AA265" s="244" t="s">
        <v>113</v>
      </c>
      <c r="AB265" s="244" t="s">
        <v>114</v>
      </c>
      <c r="AC265" s="244" t="s">
        <v>115</v>
      </c>
      <c r="AD265" s="244" t="s">
        <v>116</v>
      </c>
      <c r="AE265" s="244" t="s">
        <v>117</v>
      </c>
      <c r="AF265" s="244" t="s">
        <v>118</v>
      </c>
      <c r="AG265" s="244" t="s">
        <v>119</v>
      </c>
      <c r="AH265" s="244" t="s">
        <v>120</v>
      </c>
      <c r="AI265" s="244" t="s">
        <v>121</v>
      </c>
      <c r="AJ265" s="244" t="s">
        <v>122</v>
      </c>
      <c r="AK265" s="244" t="s">
        <v>123</v>
      </c>
      <c r="AL265" s="244" t="s">
        <v>124</v>
      </c>
      <c r="AM265" s="244" t="s">
        <v>125</v>
      </c>
      <c r="AN265" s="244" t="s">
        <v>126</v>
      </c>
      <c r="AO265" s="244" t="s">
        <v>127</v>
      </c>
      <c r="AP265" s="244" t="s">
        <v>128</v>
      </c>
      <c r="AQ265" s="244" t="s">
        <v>129</v>
      </c>
      <c r="AR265" s="244" t="s">
        <v>8436</v>
      </c>
      <c r="AS265" s="244" t="s">
        <v>131</v>
      </c>
      <c r="AT265" s="244" t="s">
        <v>132</v>
      </c>
      <c r="AU265" s="244" t="s">
        <v>133</v>
      </c>
      <c r="AV265" s="244" t="s">
        <v>134</v>
      </c>
      <c r="AW265" s="244" t="s">
        <v>135</v>
      </c>
      <c r="AX265" s="244" t="s">
        <v>136</v>
      </c>
      <c r="AY265" s="244" t="s">
        <v>137</v>
      </c>
      <c r="AZ265" s="244" t="s">
        <v>138</v>
      </c>
      <c r="BA265" s="244" t="s">
        <v>139</v>
      </c>
      <c r="BB265" s="244" t="s">
        <v>140</v>
      </c>
      <c r="BC265" s="244" t="s">
        <v>141</v>
      </c>
      <c r="BD265" s="244" t="s">
        <v>142</v>
      </c>
      <c r="BE265" s="244" t="s">
        <v>143</v>
      </c>
      <c r="BF265" s="244" t="s">
        <v>144</v>
      </c>
      <c r="BG265" s="244" t="s">
        <v>145</v>
      </c>
      <c r="BH265" s="244" t="s">
        <v>146</v>
      </c>
      <c r="BI265" s="244" t="s">
        <v>147</v>
      </c>
      <c r="BJ265" s="244" t="s">
        <v>148</v>
      </c>
      <c r="BK265" s="244" t="s">
        <v>149</v>
      </c>
      <c r="BL265" s="244" t="s">
        <v>150</v>
      </c>
      <c r="BM265" s="244" t="s">
        <v>151</v>
      </c>
      <c r="BN265" s="244" t="s">
        <v>152</v>
      </c>
      <c r="BO265" s="244" t="s">
        <v>153</v>
      </c>
      <c r="BP265" s="244" t="s">
        <v>154</v>
      </c>
      <c r="BQ265" s="244" t="s">
        <v>155</v>
      </c>
      <c r="BR265" s="244" t="s">
        <v>156</v>
      </c>
      <c r="BS265" s="244" t="s">
        <v>157</v>
      </c>
      <c r="BT265" s="244" t="s">
        <v>158</v>
      </c>
      <c r="BU265" s="244" t="s">
        <v>159</v>
      </c>
      <c r="BV265" s="244" t="s">
        <v>160</v>
      </c>
      <c r="BW265" s="244" t="s">
        <v>161</v>
      </c>
      <c r="BX265" s="244" t="s">
        <v>162</v>
      </c>
      <c r="BY265" s="244" t="s">
        <v>163</v>
      </c>
      <c r="BZ265" s="244" t="s">
        <v>164</v>
      </c>
      <c r="CA265" s="244" t="s">
        <v>165</v>
      </c>
      <c r="CB265" s="244" t="s">
        <v>166</v>
      </c>
      <c r="CC265" s="244" t="s">
        <v>167</v>
      </c>
      <c r="CD265" s="244" t="s">
        <v>168</v>
      </c>
      <c r="CE265" s="244" t="s">
        <v>169</v>
      </c>
      <c r="CF265" s="244" t="s">
        <v>170</v>
      </c>
      <c r="CG265" s="297" t="s">
        <v>171</v>
      </c>
      <c r="CH265" s="244" t="s">
        <v>172</v>
      </c>
      <c r="CI265" s="244" t="s">
        <v>173</v>
      </c>
      <c r="CJ265" s="244" t="s">
        <v>174</v>
      </c>
      <c r="CK265" s="244" t="s">
        <v>175</v>
      </c>
    </row>
    <row r="266" spans="5:89" x14ac:dyDescent="0.2">
      <c r="E266" s="232"/>
      <c r="F266" s="232"/>
      <c r="G266" s="232"/>
      <c r="H266" s="232"/>
      <c r="I266" s="232"/>
      <c r="J266" s="232"/>
      <c r="P266" s="276">
        <v>1</v>
      </c>
      <c r="Q266" s="273">
        <v>1</v>
      </c>
      <c r="R266" s="272">
        <v>3</v>
      </c>
      <c r="S266" s="233">
        <v>0</v>
      </c>
      <c r="T266" s="233">
        <v>0</v>
      </c>
      <c r="U266" s="231">
        <v>3</v>
      </c>
      <c r="V266" s="272">
        <v>7</v>
      </c>
      <c r="W266" s="233">
        <v>0</v>
      </c>
      <c r="X266" s="277">
        <v>2</v>
      </c>
      <c r="Y266" s="233">
        <v>0</v>
      </c>
      <c r="Z266" s="273">
        <v>5</v>
      </c>
      <c r="AA266" s="276">
        <v>2</v>
      </c>
      <c r="AB266" s="272">
        <v>6</v>
      </c>
      <c r="AC266" s="233">
        <v>0</v>
      </c>
      <c r="AD266" s="233">
        <v>0</v>
      </c>
      <c r="AE266" s="273">
        <v>3</v>
      </c>
      <c r="AF266" s="277">
        <v>1</v>
      </c>
      <c r="AG266" s="274">
        <v>5</v>
      </c>
      <c r="AH266" s="273">
        <v>14</v>
      </c>
      <c r="AI266" s="272">
        <v>5</v>
      </c>
      <c r="AJ266" s="276">
        <v>48</v>
      </c>
      <c r="AK266" s="277">
        <v>2</v>
      </c>
      <c r="AL266" s="275">
        <v>2</v>
      </c>
      <c r="AM266" s="272">
        <v>1</v>
      </c>
      <c r="AN266" s="276">
        <v>3</v>
      </c>
      <c r="AO266" s="273">
        <v>3</v>
      </c>
      <c r="AP266" s="272">
        <v>1</v>
      </c>
      <c r="AQ266" s="231">
        <v>3</v>
      </c>
      <c r="AR266" s="274">
        <v>2</v>
      </c>
      <c r="AS266" s="274">
        <v>1</v>
      </c>
      <c r="AT266" s="233">
        <v>0</v>
      </c>
      <c r="AU266" s="272">
        <v>1</v>
      </c>
      <c r="AV266" s="233">
        <v>0</v>
      </c>
      <c r="AW266" s="273">
        <v>1</v>
      </c>
      <c r="AX266" s="274">
        <v>4</v>
      </c>
      <c r="AY266" s="273">
        <v>11</v>
      </c>
      <c r="AZ266" s="277">
        <v>1</v>
      </c>
      <c r="BA266" s="277">
        <v>5</v>
      </c>
      <c r="BB266" s="274">
        <v>28</v>
      </c>
      <c r="BC266" s="272">
        <v>3</v>
      </c>
      <c r="BD266" s="274">
        <v>1</v>
      </c>
      <c r="BE266" s="274">
        <v>9</v>
      </c>
      <c r="BF266" s="231">
        <v>3</v>
      </c>
      <c r="BG266" s="273">
        <v>1</v>
      </c>
      <c r="BH266" s="276">
        <v>3</v>
      </c>
      <c r="BI266" s="272">
        <v>2</v>
      </c>
      <c r="BJ266" s="274">
        <v>22</v>
      </c>
      <c r="BK266" s="273">
        <v>4</v>
      </c>
      <c r="BL266" s="274">
        <v>3</v>
      </c>
      <c r="BM266" s="231">
        <v>1</v>
      </c>
      <c r="BN266" s="231">
        <v>2</v>
      </c>
      <c r="BO266" s="275">
        <v>8</v>
      </c>
      <c r="BP266" s="276">
        <v>1</v>
      </c>
      <c r="BQ266" s="233">
        <v>0</v>
      </c>
      <c r="BR266" s="272">
        <v>1</v>
      </c>
      <c r="BS266" s="231">
        <v>15</v>
      </c>
      <c r="BT266" s="272">
        <v>4</v>
      </c>
      <c r="BU266" s="274">
        <v>3</v>
      </c>
      <c r="BV266" s="272">
        <v>2</v>
      </c>
      <c r="BW266" s="277">
        <v>1</v>
      </c>
      <c r="BX266" s="272">
        <v>1</v>
      </c>
      <c r="BY266" s="277">
        <v>2</v>
      </c>
      <c r="BZ266" s="275">
        <v>4</v>
      </c>
      <c r="CA266" s="274">
        <v>10</v>
      </c>
      <c r="CB266" s="274">
        <v>25</v>
      </c>
      <c r="CC266" s="231">
        <v>11</v>
      </c>
      <c r="CD266" s="233">
        <v>0</v>
      </c>
      <c r="CE266" s="275">
        <v>17</v>
      </c>
      <c r="CF266" s="275">
        <v>2</v>
      </c>
      <c r="CG266" s="298">
        <v>1</v>
      </c>
      <c r="CH266" s="274">
        <v>2</v>
      </c>
      <c r="CI266" s="231">
        <v>1</v>
      </c>
      <c r="CJ266" s="275">
        <v>24</v>
      </c>
      <c r="CK266" s="272">
        <v>1</v>
      </c>
    </row>
    <row r="267" spans="5:89" x14ac:dyDescent="0.2">
      <c r="E267" s="232"/>
      <c r="F267" s="232"/>
      <c r="G267" s="232"/>
      <c r="H267" s="232"/>
      <c r="I267" s="232"/>
      <c r="J267" s="232"/>
      <c r="P267" s="285">
        <v>1.0509569293852107E-3</v>
      </c>
      <c r="Q267" s="249">
        <v>2.7046554285769298E-3</v>
      </c>
      <c r="R267" s="293">
        <v>0.10397701822116449</v>
      </c>
      <c r="S267">
        <v>0</v>
      </c>
      <c r="T267">
        <v>0</v>
      </c>
      <c r="U267" s="231">
        <v>3</v>
      </c>
      <c r="V267" s="272">
        <v>2</v>
      </c>
      <c r="W267">
        <v>0</v>
      </c>
      <c r="X267" s="277">
        <v>1</v>
      </c>
      <c r="Y267">
        <v>0</v>
      </c>
      <c r="Z267" s="273">
        <v>3</v>
      </c>
      <c r="AA267" s="276">
        <v>2</v>
      </c>
      <c r="AB267" s="272">
        <v>1</v>
      </c>
      <c r="AC267">
        <v>0</v>
      </c>
      <c r="AD267">
        <v>0</v>
      </c>
      <c r="AE267" s="273">
        <v>3</v>
      </c>
      <c r="AF267" s="277">
        <v>1</v>
      </c>
      <c r="AG267" s="274">
        <v>2</v>
      </c>
      <c r="AH267" s="273">
        <v>1</v>
      </c>
      <c r="AI267" s="272">
        <v>5</v>
      </c>
      <c r="AJ267" s="276">
        <v>1</v>
      </c>
      <c r="AK267" s="277">
        <v>1</v>
      </c>
      <c r="AL267" s="275">
        <v>0</v>
      </c>
      <c r="AM267" s="272">
        <v>1</v>
      </c>
      <c r="AN267" s="276">
        <v>1</v>
      </c>
      <c r="AO267" s="273">
        <v>2</v>
      </c>
      <c r="AP267" s="272">
        <v>1</v>
      </c>
      <c r="AQ267" s="231">
        <v>0</v>
      </c>
      <c r="AR267" s="274">
        <v>2</v>
      </c>
      <c r="AS267" s="274">
        <v>1</v>
      </c>
      <c r="AT267">
        <v>0</v>
      </c>
      <c r="AU267" s="272">
        <v>1</v>
      </c>
      <c r="AV267">
        <v>0</v>
      </c>
      <c r="AW267" s="273">
        <v>1</v>
      </c>
      <c r="AX267" s="274">
        <v>1</v>
      </c>
      <c r="AY267" s="273">
        <v>6</v>
      </c>
      <c r="AZ267" s="277">
        <v>1</v>
      </c>
      <c r="BA267" s="277">
        <v>3</v>
      </c>
      <c r="BB267" s="274">
        <v>1</v>
      </c>
      <c r="BC267" s="272">
        <v>3</v>
      </c>
      <c r="BD267" s="274">
        <v>0</v>
      </c>
      <c r="BE267" s="274">
        <v>3</v>
      </c>
      <c r="BF267" s="231">
        <v>1</v>
      </c>
      <c r="BG267" s="273">
        <v>1</v>
      </c>
      <c r="BH267" s="276">
        <v>1</v>
      </c>
      <c r="BI267" s="272">
        <v>2</v>
      </c>
      <c r="BJ267" s="274">
        <v>1</v>
      </c>
      <c r="BK267" s="273">
        <v>4</v>
      </c>
      <c r="BL267" s="274">
        <v>3</v>
      </c>
      <c r="BM267" s="231">
        <v>1</v>
      </c>
      <c r="BN267" s="231">
        <v>2</v>
      </c>
      <c r="BO267" s="275">
        <v>3</v>
      </c>
      <c r="BP267" s="276">
        <v>1</v>
      </c>
      <c r="BQ267">
        <v>0</v>
      </c>
      <c r="BR267" s="272">
        <v>1</v>
      </c>
      <c r="BS267" s="231">
        <v>1</v>
      </c>
      <c r="BT267" s="272">
        <v>4</v>
      </c>
      <c r="BU267" s="274">
        <v>3</v>
      </c>
      <c r="BV267" s="272">
        <v>2</v>
      </c>
      <c r="BW267" s="277">
        <v>1</v>
      </c>
      <c r="BX267" s="272">
        <v>1</v>
      </c>
      <c r="BY267" s="277">
        <v>1</v>
      </c>
      <c r="BZ267" s="275">
        <v>2</v>
      </c>
      <c r="CA267" s="274">
        <v>2</v>
      </c>
      <c r="CB267" s="274">
        <v>3</v>
      </c>
      <c r="CC267" s="231">
        <v>3</v>
      </c>
      <c r="CD267">
        <v>0</v>
      </c>
      <c r="CE267" s="275">
        <v>3</v>
      </c>
      <c r="CF267" s="275">
        <v>1</v>
      </c>
      <c r="CG267" s="298">
        <v>1</v>
      </c>
      <c r="CH267" s="274">
        <v>1</v>
      </c>
      <c r="CI267" s="231">
        <v>1</v>
      </c>
      <c r="CJ267" s="275">
        <v>0</v>
      </c>
      <c r="CK267" s="272">
        <v>1</v>
      </c>
    </row>
    <row r="268" spans="5:89" x14ac:dyDescent="0.2">
      <c r="E268" s="1145"/>
      <c r="F268" s="1145"/>
      <c r="G268" s="1145"/>
      <c r="H268" s="1145"/>
      <c r="I268" s="1145"/>
      <c r="J268" s="232"/>
      <c r="P268" s="286">
        <v>61.586805875478269</v>
      </c>
      <c r="Q268" s="290">
        <v>256.86020676344106</v>
      </c>
      <c r="R268" s="294">
        <v>234.30917137692094</v>
      </c>
      <c r="U268" s="231">
        <v>1.0374519563126948E-3</v>
      </c>
      <c r="V268" s="272">
        <v>1.181E-5</v>
      </c>
      <c r="X268" s="287">
        <v>2.0999999999999999E-3</v>
      </c>
      <c r="Z268" s="249">
        <v>4.2000000000000006E-3</v>
      </c>
      <c r="AA268" s="285">
        <v>6.7942118621284629E-4</v>
      </c>
      <c r="AB268" s="293">
        <v>2.3E-3</v>
      </c>
      <c r="AE268" s="249">
        <v>0.10546</v>
      </c>
      <c r="AF268" s="287">
        <v>1E-3</v>
      </c>
      <c r="AG268" s="291">
        <v>2.0999999999999999E-3</v>
      </c>
      <c r="AH268" s="273">
        <v>0.25</v>
      </c>
      <c r="AI268" s="272">
        <v>3.4494375759467565E-3</v>
      </c>
      <c r="AJ268" s="285">
        <v>6.9999999999999999E-4</v>
      </c>
      <c r="AK268" s="287">
        <v>5.739102906679209E-4</v>
      </c>
      <c r="AL268" s="275">
        <v>0</v>
      </c>
      <c r="AM268" s="293">
        <v>2.5999999999999999E-3</v>
      </c>
      <c r="AN268" s="276">
        <v>2.222863508468339E-4</v>
      </c>
      <c r="AO268" s="249">
        <v>2.6199999999999999E-3</v>
      </c>
      <c r="AP268" s="272">
        <v>6.3177439177492037E-2</v>
      </c>
      <c r="AQ268" s="231">
        <v>0</v>
      </c>
      <c r="AR268" s="291">
        <v>4.3947722272491052E-2</v>
      </c>
      <c r="AS268" s="291">
        <v>1.8744E-2</v>
      </c>
      <c r="AU268" s="293">
        <v>8.9999999999999998E-4</v>
      </c>
      <c r="AW268" s="249">
        <v>8.0000000000000004E-4</v>
      </c>
      <c r="AX268" s="291">
        <v>3.0000000000000001E-3</v>
      </c>
      <c r="AY268" s="249">
        <v>8.7763660000000007E-3</v>
      </c>
      <c r="AZ268" s="287">
        <v>5.9999999999999995E-4</v>
      </c>
      <c r="BA268" s="287">
        <v>5.4000000000000003E-3</v>
      </c>
      <c r="BB268" s="291">
        <v>7.8414826304503468E-4</v>
      </c>
      <c r="BC268" s="293">
        <v>8.4440510936712385E-3</v>
      </c>
      <c r="BD268" s="274">
        <v>0</v>
      </c>
      <c r="BE268" s="291">
        <v>2.0925130919178187E-3</v>
      </c>
      <c r="BF268" s="248">
        <v>1.4E-3</v>
      </c>
      <c r="BG268" s="249">
        <v>5.272509271960575E-4</v>
      </c>
      <c r="BH268" s="276">
        <v>0.12</v>
      </c>
      <c r="BI268" s="293">
        <v>2.0899999999999998E-3</v>
      </c>
      <c r="BJ268" s="291">
        <v>1.1857108581505959E-3</v>
      </c>
      <c r="BK268" s="273">
        <v>2.6191554505812894E-2</v>
      </c>
      <c r="BL268" s="291">
        <v>8.9999999999999998E-4</v>
      </c>
      <c r="BM268" s="248">
        <v>2.2000000000000001E-3</v>
      </c>
      <c r="BN268" s="248">
        <v>2.7000000000000001E-3</v>
      </c>
      <c r="BO268" s="275">
        <v>3.711625717424215E-4</v>
      </c>
      <c r="BP268" s="285">
        <v>9.7000000000000005E-4</v>
      </c>
      <c r="BR268" s="293">
        <v>8.0000000000000007E-5</v>
      </c>
      <c r="BS268" s="248">
        <v>2.636210034804712E-3</v>
      </c>
      <c r="BT268" s="272">
        <v>3.4311005414134552E-3</v>
      </c>
      <c r="BU268" s="274">
        <v>3.8500000000000001E-3</v>
      </c>
      <c r="BV268" s="293">
        <v>2.0654645325409154E-3</v>
      </c>
      <c r="BW268" s="287">
        <v>3.6999999999999999E-4</v>
      </c>
      <c r="BX268" s="293">
        <v>5.4000000000000003E-3</v>
      </c>
      <c r="BY268" s="287">
        <v>0</v>
      </c>
      <c r="BZ268" s="275">
        <v>1.756416495158331E-3</v>
      </c>
      <c r="CA268" s="291">
        <v>2E-3</v>
      </c>
      <c r="CB268" s="291">
        <v>0.16740000000000002</v>
      </c>
      <c r="CC268" s="248">
        <v>0</v>
      </c>
      <c r="CE268" s="296">
        <v>6.2933425056721795E-2</v>
      </c>
      <c r="CF268" s="296">
        <v>3.7000000000000002E-3</v>
      </c>
      <c r="CG268" s="299">
        <v>2.0000000000000001E-4</v>
      </c>
      <c r="CH268" s="291">
        <v>7.3389765727170722E-3</v>
      </c>
      <c r="CI268" s="248">
        <v>8.0000000000000004E-4</v>
      </c>
      <c r="CJ268" s="275">
        <v>0</v>
      </c>
      <c r="CK268" s="293">
        <v>4.1000000000000003E-3</v>
      </c>
    </row>
    <row r="269" spans="5:89" x14ac:dyDescent="0.2">
      <c r="E269" s="1146"/>
      <c r="F269" s="1146"/>
      <c r="G269" s="1146"/>
      <c r="H269" s="1146"/>
      <c r="I269" s="1146"/>
      <c r="J269" s="232"/>
      <c r="S269" s="284" t="e">
        <v>#DIV/0!</v>
      </c>
      <c r="T269" s="284" t="e">
        <v>#DIV/0!</v>
      </c>
      <c r="U269" s="289">
        <v>101.28383413147789</v>
      </c>
      <c r="V269" s="294">
        <v>50.003107852632937</v>
      </c>
      <c r="W269" s="284" t="e">
        <v>#DIV/0!</v>
      </c>
      <c r="X269" s="288">
        <v>218.9454324824917</v>
      </c>
      <c r="Y269" s="284" t="e">
        <v>#DIV/0!</v>
      </c>
      <c r="Z269" s="290">
        <v>479.84118410563519</v>
      </c>
      <c r="AA269" s="286">
        <v>56.136659950219268</v>
      </c>
      <c r="AB269" s="294">
        <v>132.66998341625208</v>
      </c>
      <c r="AC269" s="284" t="e">
        <v>#DIV/0!</v>
      </c>
      <c r="AD269" s="284" t="e">
        <v>#DIV/0!</v>
      </c>
      <c r="AE269" s="290">
        <v>711.95312204981019</v>
      </c>
      <c r="AF269" s="288">
        <v>43.896856058563571</v>
      </c>
      <c r="AG269" s="292">
        <v>119.2986890614339</v>
      </c>
      <c r="AH269" s="290">
        <v>316.25265797268889</v>
      </c>
      <c r="AI269" s="294">
        <v>246.18608803306054</v>
      </c>
      <c r="AJ269" s="286">
        <v>42.177557250269928</v>
      </c>
      <c r="AK269" s="288">
        <v>62.155262654187467</v>
      </c>
      <c r="AL269" s="295">
        <v>0</v>
      </c>
      <c r="AM269" s="294">
        <v>206.62424030176342</v>
      </c>
      <c r="AN269" s="286">
        <v>23.901202054293858</v>
      </c>
      <c r="AO269" s="290">
        <v>240.65744849583481</v>
      </c>
      <c r="AP269" s="294">
        <v>46.612367398456996</v>
      </c>
      <c r="AQ269" s="289">
        <v>0</v>
      </c>
      <c r="AR269" s="292">
        <v>30.67033020795698</v>
      </c>
      <c r="AS269" s="292">
        <v>56.654034374213687</v>
      </c>
      <c r="AT269" s="284" t="e">
        <v>#DIV/0!</v>
      </c>
      <c r="AU269" s="294">
        <v>91.77037101873114</v>
      </c>
      <c r="AV269" s="284" t="e">
        <v>#DIV/0!</v>
      </c>
      <c r="AW269" s="290">
        <v>1821.1719802424789</v>
      </c>
      <c r="AX269" s="292">
        <v>229.80892489718411</v>
      </c>
      <c r="AY269" s="290">
        <v>721.32229768256434</v>
      </c>
      <c r="AZ269" s="288">
        <v>145.15180459563959</v>
      </c>
      <c r="BA269" s="288">
        <v>357.68123884540631</v>
      </c>
      <c r="BB269" s="292">
        <v>49.355736097564744</v>
      </c>
      <c r="BC269" s="294">
        <v>531.42373413024052</v>
      </c>
      <c r="BD269" s="292">
        <v>0</v>
      </c>
      <c r="BE269" s="292">
        <v>118.39905495411283</v>
      </c>
      <c r="BF269" s="289">
        <v>116.31883678835942</v>
      </c>
      <c r="BG269" s="290">
        <v>41.829491059235892</v>
      </c>
      <c r="BH269" s="286">
        <v>59.906732033959102</v>
      </c>
      <c r="BI269" s="294">
        <v>149.31309482206805</v>
      </c>
      <c r="BJ269" s="292">
        <v>95.05718472470042</v>
      </c>
      <c r="BK269" s="290">
        <v>38.744298456263905</v>
      </c>
      <c r="BL269" s="292">
        <v>56.113976455350745</v>
      </c>
      <c r="BM269" s="289">
        <v>504.79555779909134</v>
      </c>
      <c r="BN269" s="289">
        <v>900.29240970306</v>
      </c>
      <c r="BO269" s="295">
        <v>31.049589197557985</v>
      </c>
      <c r="BP269" s="286">
        <v>147.06113037067249</v>
      </c>
      <c r="BQ269" s="284" t="e">
        <v>#DIV/0!</v>
      </c>
      <c r="BR269" s="294">
        <v>4.8809773245165982</v>
      </c>
      <c r="BS269" s="289">
        <v>145.06036244680959</v>
      </c>
      <c r="BT269" s="294">
        <v>180.45192172321552</v>
      </c>
      <c r="BU269" s="292">
        <v>322.38477499409368</v>
      </c>
      <c r="BV269" s="294">
        <v>147.95856517924022</v>
      </c>
      <c r="BW269" s="288">
        <v>32.674967061837421</v>
      </c>
      <c r="BX269" s="294">
        <v>276.03054277955857</v>
      </c>
      <c r="BY269" s="288">
        <v>60.538550949244481</v>
      </c>
      <c r="BZ269" s="295">
        <v>254.909812108289</v>
      </c>
      <c r="CA269" s="292">
        <v>134.69125915053075</v>
      </c>
      <c r="CB269" s="292">
        <v>338.82885352686782</v>
      </c>
      <c r="CC269" s="289">
        <v>113.61458182022201</v>
      </c>
      <c r="CD269" s="284" t="e">
        <v>#DIV/0!</v>
      </c>
      <c r="CE269" s="295">
        <v>822.84641250516995</v>
      </c>
      <c r="CF269" s="295">
        <v>273.37451397259798</v>
      </c>
      <c r="CG269" s="300">
        <v>18.640954023786509</v>
      </c>
      <c r="CH269" s="292">
        <v>435.98774707647726</v>
      </c>
      <c r="CI269" s="289">
        <v>909.09090909090901</v>
      </c>
      <c r="CJ269" s="295">
        <v>0</v>
      </c>
      <c r="CK269" s="294">
        <v>311.73877740401343</v>
      </c>
    </row>
    <row r="270" spans="5:89" x14ac:dyDescent="0.2">
      <c r="E270" s="232"/>
      <c r="F270" s="232"/>
      <c r="G270" s="232"/>
      <c r="H270" s="232"/>
      <c r="I270" s="232"/>
      <c r="J270" s="232"/>
      <c r="AH270" s="250"/>
      <c r="AR270" s="251"/>
      <c r="BH270" s="250"/>
      <c r="CF270" s="250"/>
    </row>
    <row r="271" spans="5:89" x14ac:dyDescent="0.2">
      <c r="E271" s="232"/>
      <c r="F271" s="232"/>
      <c r="G271" s="232"/>
      <c r="H271" s="232"/>
      <c r="I271" s="232"/>
      <c r="J271" s="232"/>
    </row>
    <row r="272" spans="5:89" x14ac:dyDescent="0.2">
      <c r="E272" s="1144"/>
      <c r="F272" s="232"/>
      <c r="G272" s="232"/>
      <c r="H272" s="232"/>
      <c r="I272" s="1146"/>
      <c r="J272" s="232"/>
    </row>
    <row r="273" spans="5:10" x14ac:dyDescent="0.2">
      <c r="E273" s="1144"/>
      <c r="F273" s="232"/>
      <c r="G273" s="232"/>
      <c r="H273" s="232"/>
      <c r="I273" s="1146"/>
      <c r="J273" s="232"/>
    </row>
    <row r="274" spans="5:10" x14ac:dyDescent="0.2">
      <c r="E274" s="1144"/>
      <c r="F274" s="232"/>
      <c r="G274" s="232"/>
      <c r="H274" s="232"/>
      <c r="I274" s="1146"/>
      <c r="J274" s="232"/>
    </row>
    <row r="275" spans="5:10" x14ac:dyDescent="0.2">
      <c r="E275" s="1144"/>
      <c r="F275" s="232"/>
      <c r="G275" s="232"/>
      <c r="H275" s="1145"/>
      <c r="I275" s="1146"/>
      <c r="J275" s="232"/>
    </row>
    <row r="276" spans="5:10" x14ac:dyDescent="0.2">
      <c r="E276" s="1144"/>
      <c r="F276" s="232"/>
      <c r="G276" s="232"/>
      <c r="H276" s="1145"/>
      <c r="I276" s="1146"/>
      <c r="J276" s="232"/>
    </row>
    <row r="277" spans="5:10" x14ac:dyDescent="0.2">
      <c r="E277" s="1144"/>
      <c r="F277" s="232"/>
      <c r="G277" s="232"/>
      <c r="H277" s="232"/>
      <c r="I277" s="1146"/>
      <c r="J277" s="232"/>
    </row>
    <row r="278" spans="5:10" x14ac:dyDescent="0.2">
      <c r="E278" s="1144"/>
      <c r="F278" s="232"/>
      <c r="G278" s="1147"/>
      <c r="H278" s="1147"/>
      <c r="I278" s="1148"/>
      <c r="J278" s="232"/>
    </row>
    <row r="279" spans="5:10" x14ac:dyDescent="0.2">
      <c r="E279" s="1144"/>
      <c r="F279" s="232"/>
      <c r="G279" s="1149"/>
      <c r="H279" s="1150"/>
      <c r="I279" s="1151"/>
      <c r="J279" s="232"/>
    </row>
    <row r="280" spans="5:10" x14ac:dyDescent="0.2">
      <c r="E280" s="1144"/>
      <c r="F280" s="232"/>
      <c r="G280" s="1147"/>
      <c r="H280" s="1152"/>
      <c r="I280" s="1148"/>
      <c r="J280" s="232"/>
    </row>
    <row r="281" spans="5:10" x14ac:dyDescent="0.2">
      <c r="E281" s="1144"/>
      <c r="F281" s="232"/>
      <c r="G281" s="232"/>
      <c r="H281" s="1145"/>
      <c r="I281" s="1146"/>
      <c r="J281" s="232"/>
    </row>
    <row r="282" spans="5:10" x14ac:dyDescent="0.2">
      <c r="E282" s="1144"/>
      <c r="F282" s="232"/>
      <c r="G282" s="232"/>
      <c r="H282" s="232"/>
      <c r="I282" s="1146"/>
      <c r="J282" s="232"/>
    </row>
    <row r="283" spans="5:10" x14ac:dyDescent="0.2">
      <c r="E283" s="1144"/>
      <c r="F283" s="232"/>
      <c r="G283" s="1147"/>
      <c r="H283" s="1152"/>
      <c r="I283" s="1148"/>
      <c r="J283" s="232"/>
    </row>
    <row r="284" spans="5:10" x14ac:dyDescent="0.2">
      <c r="E284" s="1144"/>
      <c r="F284" s="232"/>
      <c r="G284" s="232"/>
      <c r="H284" s="232"/>
      <c r="I284" s="1146"/>
      <c r="J284" s="232"/>
    </row>
    <row r="285" spans="5:10" x14ac:dyDescent="0.2">
      <c r="E285" s="1144"/>
      <c r="F285" s="232"/>
      <c r="G285" s="1147"/>
      <c r="H285" s="1152"/>
      <c r="I285" s="1148"/>
      <c r="J285" s="232"/>
    </row>
    <row r="286" spans="5:10" x14ac:dyDescent="0.2">
      <c r="E286" s="1144"/>
      <c r="F286" s="232"/>
      <c r="G286" s="232"/>
      <c r="H286" s="232"/>
      <c r="I286" s="1146"/>
      <c r="J286" s="232"/>
    </row>
    <row r="287" spans="5:10" x14ac:dyDescent="0.2">
      <c r="E287" s="1144"/>
      <c r="F287" s="232"/>
      <c r="G287" s="232"/>
      <c r="H287" s="1145"/>
      <c r="I287" s="1146"/>
      <c r="J287" s="232"/>
    </row>
    <row r="288" spans="5:10" x14ac:dyDescent="0.2">
      <c r="E288" s="1144"/>
      <c r="F288" s="232"/>
      <c r="G288" s="1147"/>
      <c r="H288" s="1152"/>
      <c r="I288" s="1148"/>
      <c r="J288" s="232"/>
    </row>
    <row r="289" spans="5:10" x14ac:dyDescent="0.2">
      <c r="E289" s="1144"/>
      <c r="F289" s="232"/>
      <c r="G289" s="1149"/>
      <c r="H289" s="1150"/>
      <c r="I289" s="1151"/>
      <c r="J289" s="232"/>
    </row>
    <row r="290" spans="5:10" x14ac:dyDescent="0.2">
      <c r="E290" s="1144"/>
      <c r="F290" s="232"/>
      <c r="G290" s="232"/>
      <c r="H290" s="1145"/>
      <c r="I290" s="1146"/>
      <c r="J290" s="232"/>
    </row>
    <row r="291" spans="5:10" x14ac:dyDescent="0.2">
      <c r="E291" s="1144"/>
      <c r="F291" s="232"/>
      <c r="G291" s="1147"/>
      <c r="H291" s="1147"/>
      <c r="I291" s="1148"/>
      <c r="J291" s="232"/>
    </row>
    <row r="292" spans="5:10" x14ac:dyDescent="0.2">
      <c r="E292" s="1144"/>
      <c r="F292" s="232"/>
      <c r="G292" s="1149"/>
      <c r="H292" s="1150"/>
      <c r="I292" s="1151"/>
      <c r="J292" s="232"/>
    </row>
    <row r="293" spans="5:10" x14ac:dyDescent="0.2">
      <c r="E293" s="1144"/>
      <c r="F293" s="232"/>
      <c r="G293" s="1147"/>
      <c r="H293" s="1152"/>
      <c r="I293" s="1148"/>
      <c r="J293" s="232"/>
    </row>
    <row r="294" spans="5:10" x14ac:dyDescent="0.2">
      <c r="E294" s="1144"/>
      <c r="F294" s="232"/>
      <c r="G294" s="1147"/>
      <c r="H294" s="1152"/>
      <c r="I294" s="1148"/>
      <c r="J294" s="232"/>
    </row>
    <row r="295" spans="5:10" x14ac:dyDescent="0.2">
      <c r="E295" s="1144"/>
      <c r="F295" s="232"/>
      <c r="G295" s="232"/>
      <c r="H295" s="1145"/>
      <c r="I295" s="1146"/>
      <c r="J295" s="232"/>
    </row>
    <row r="296" spans="5:10" x14ac:dyDescent="0.2">
      <c r="E296" s="1144"/>
      <c r="F296" s="232"/>
      <c r="G296" s="1147"/>
      <c r="H296" s="1152"/>
      <c r="I296" s="1148"/>
      <c r="J296" s="232"/>
    </row>
    <row r="297" spans="5:10" x14ac:dyDescent="0.2">
      <c r="E297" s="1144"/>
      <c r="F297" s="232"/>
      <c r="G297" s="1147"/>
      <c r="H297" s="1152"/>
      <c r="I297" s="1148"/>
      <c r="J297" s="232"/>
    </row>
    <row r="298" spans="5:10" x14ac:dyDescent="0.2">
      <c r="E298" s="1144"/>
      <c r="F298" s="232"/>
      <c r="G298" s="1147"/>
      <c r="H298" s="1152"/>
      <c r="I298" s="1148"/>
      <c r="J298" s="232"/>
    </row>
    <row r="299" spans="5:10" x14ac:dyDescent="0.2">
      <c r="E299" s="1144"/>
      <c r="F299" s="232"/>
      <c r="G299" s="1147"/>
      <c r="H299" s="1147"/>
      <c r="I299" s="1148"/>
      <c r="J299" s="232"/>
    </row>
    <row r="300" spans="5:10" x14ac:dyDescent="0.2">
      <c r="E300" s="1144"/>
      <c r="F300" s="232"/>
      <c r="G300" s="1147"/>
      <c r="H300" s="1152"/>
      <c r="I300" s="1148"/>
      <c r="J300" s="232"/>
    </row>
    <row r="301" spans="5:10" x14ac:dyDescent="0.2">
      <c r="E301" s="1144"/>
      <c r="F301" s="232"/>
      <c r="G301" s="232"/>
      <c r="H301" s="1145"/>
      <c r="I301" s="1146"/>
      <c r="J301" s="232"/>
    </row>
    <row r="302" spans="5:10" x14ac:dyDescent="0.2">
      <c r="E302" s="1144"/>
      <c r="F302" s="232"/>
      <c r="G302" s="1147"/>
      <c r="H302" s="1152"/>
      <c r="I302" s="1148"/>
      <c r="J302" s="232"/>
    </row>
    <row r="303" spans="5:10" x14ac:dyDescent="0.2">
      <c r="E303" s="1144"/>
      <c r="F303" s="232"/>
      <c r="G303" s="232"/>
      <c r="H303" s="1145"/>
      <c r="I303" s="1146"/>
      <c r="J303" s="232"/>
    </row>
    <row r="304" spans="5:10" x14ac:dyDescent="0.2">
      <c r="E304" s="1144"/>
      <c r="F304" s="232"/>
      <c r="G304" s="232"/>
      <c r="H304" s="232"/>
      <c r="I304" s="1146"/>
      <c r="J304" s="232"/>
    </row>
    <row r="305" spans="5:10" x14ac:dyDescent="0.2">
      <c r="E305" s="1144"/>
      <c r="F305" s="232"/>
      <c r="G305" s="1147"/>
      <c r="H305" s="1152"/>
      <c r="I305" s="1148"/>
      <c r="J305" s="232"/>
    </row>
    <row r="306" spans="5:10" x14ac:dyDescent="0.2">
      <c r="E306" s="1144"/>
      <c r="F306" s="232"/>
      <c r="G306" s="232"/>
      <c r="H306" s="1145"/>
      <c r="I306" s="1146"/>
      <c r="J306" s="232"/>
    </row>
    <row r="307" spans="5:10" x14ac:dyDescent="0.2">
      <c r="E307" s="1144"/>
      <c r="F307" s="232"/>
      <c r="G307" s="1149"/>
      <c r="H307" s="1150"/>
      <c r="I307" s="1151"/>
      <c r="J307" s="232"/>
    </row>
    <row r="308" spans="5:10" x14ac:dyDescent="0.2">
      <c r="E308" s="1144"/>
      <c r="F308" s="232"/>
      <c r="G308" s="1149"/>
      <c r="H308" s="1150"/>
      <c r="I308" s="1151"/>
      <c r="J308" s="232"/>
    </row>
    <row r="309" spans="5:10" x14ac:dyDescent="0.2">
      <c r="E309" s="1144"/>
      <c r="F309" s="232"/>
      <c r="G309" s="1147"/>
      <c r="H309" s="1152"/>
      <c r="I309" s="1148"/>
      <c r="J309" s="232"/>
    </row>
    <row r="310" spans="5:10" x14ac:dyDescent="0.2">
      <c r="E310" s="1144"/>
      <c r="F310" s="232"/>
      <c r="G310" s="232"/>
      <c r="H310" s="1145"/>
      <c r="I310" s="1146"/>
      <c r="J310" s="232"/>
    </row>
    <row r="311" spans="5:10" x14ac:dyDescent="0.2">
      <c r="E311" s="1144"/>
      <c r="F311" s="232"/>
      <c r="G311" s="232"/>
      <c r="H311" s="232"/>
      <c r="I311" s="1146"/>
      <c r="J311" s="232"/>
    </row>
    <row r="312" spans="5:10" x14ac:dyDescent="0.2">
      <c r="E312" s="1144"/>
      <c r="F312" s="232"/>
      <c r="G312" s="1149"/>
      <c r="H312" s="1150"/>
      <c r="I312" s="1151"/>
      <c r="J312" s="232"/>
    </row>
    <row r="313" spans="5:10" x14ac:dyDescent="0.2">
      <c r="E313" s="1144"/>
      <c r="F313" s="232"/>
      <c r="G313" s="232"/>
      <c r="H313" s="1145"/>
      <c r="I313" s="1146"/>
      <c r="J313" s="232"/>
    </row>
    <row r="314" spans="5:10" x14ac:dyDescent="0.2">
      <c r="E314" s="1144"/>
      <c r="F314" s="232"/>
      <c r="G314" s="232"/>
      <c r="H314" s="1145"/>
      <c r="I314" s="1146"/>
      <c r="J314" s="232"/>
    </row>
    <row r="315" spans="5:10" x14ac:dyDescent="0.2">
      <c r="E315" s="1144"/>
      <c r="F315" s="232"/>
      <c r="G315" s="1147"/>
      <c r="H315" s="1147"/>
      <c r="I315" s="1148"/>
      <c r="J315" s="232"/>
    </row>
    <row r="316" spans="5:10" x14ac:dyDescent="0.2">
      <c r="E316" s="1144"/>
      <c r="F316" s="232"/>
      <c r="G316" s="1149"/>
      <c r="H316" s="1150"/>
      <c r="I316" s="1151"/>
      <c r="J316" s="232"/>
    </row>
    <row r="317" spans="5:10" x14ac:dyDescent="0.2">
      <c r="E317" s="1144"/>
      <c r="F317" s="232"/>
      <c r="G317" s="1147"/>
      <c r="H317" s="1152"/>
      <c r="I317" s="1148"/>
      <c r="J317" s="232"/>
    </row>
    <row r="318" spans="5:10" x14ac:dyDescent="0.2">
      <c r="E318" s="1144"/>
      <c r="F318" s="232"/>
      <c r="G318" s="1147"/>
      <c r="H318" s="1152"/>
      <c r="I318" s="1148"/>
      <c r="J318" s="232"/>
    </row>
    <row r="319" spans="5:10" x14ac:dyDescent="0.2">
      <c r="E319" s="1144"/>
      <c r="F319" s="232"/>
      <c r="G319" s="232"/>
      <c r="H319" s="1145"/>
      <c r="I319" s="1146"/>
      <c r="J319" s="232"/>
    </row>
    <row r="320" spans="5:10" x14ac:dyDescent="0.2">
      <c r="E320" s="1144"/>
      <c r="F320" s="232"/>
      <c r="G320" s="232"/>
      <c r="H320" s="232"/>
      <c r="I320" s="1146"/>
      <c r="J320" s="232"/>
    </row>
    <row r="321" spans="5:10" x14ac:dyDescent="0.2">
      <c r="E321" s="1144"/>
      <c r="F321" s="232"/>
      <c r="G321" s="1147"/>
      <c r="H321" s="1152"/>
      <c r="I321" s="1148"/>
      <c r="J321" s="232"/>
    </row>
    <row r="322" spans="5:10" x14ac:dyDescent="0.2">
      <c r="E322" s="1144"/>
      <c r="F322" s="232"/>
      <c r="G322" s="232"/>
      <c r="H322" s="1145"/>
      <c r="I322" s="1146"/>
      <c r="J322" s="232"/>
    </row>
    <row r="323" spans="5:10" x14ac:dyDescent="0.2">
      <c r="E323" s="1144"/>
      <c r="F323" s="232"/>
      <c r="G323" s="232"/>
      <c r="H323" s="1145"/>
      <c r="I323" s="1146"/>
      <c r="J323" s="232"/>
    </row>
    <row r="324" spans="5:10" x14ac:dyDescent="0.2">
      <c r="E324" s="1144"/>
      <c r="F324" s="232"/>
      <c r="G324" s="232"/>
      <c r="H324" s="232"/>
      <c r="I324" s="1146"/>
      <c r="J324" s="232"/>
    </row>
    <row r="325" spans="5:10" x14ac:dyDescent="0.2">
      <c r="E325" s="1144"/>
      <c r="F325" s="232"/>
      <c r="G325" s="1147"/>
      <c r="H325" s="1147"/>
      <c r="I325" s="1148"/>
      <c r="J325" s="232"/>
    </row>
    <row r="326" spans="5:10" x14ac:dyDescent="0.2">
      <c r="E326" s="1144"/>
      <c r="F326" s="232"/>
      <c r="G326" s="1147"/>
      <c r="H326" s="1152"/>
      <c r="I326" s="1148"/>
      <c r="J326" s="232"/>
    </row>
    <row r="327" spans="5:10" x14ac:dyDescent="0.2">
      <c r="E327" s="1144"/>
      <c r="F327" s="232"/>
      <c r="G327" s="1147"/>
      <c r="H327" s="1152"/>
      <c r="I327" s="1148"/>
      <c r="J327" s="232"/>
    </row>
    <row r="328" spans="5:10" x14ac:dyDescent="0.2">
      <c r="E328" s="1144"/>
      <c r="F328" s="232"/>
      <c r="G328" s="232"/>
      <c r="H328" s="1145"/>
      <c r="I328" s="1146"/>
      <c r="J328" s="232"/>
    </row>
    <row r="329" spans="5:10" x14ac:dyDescent="0.2">
      <c r="E329" s="1144"/>
      <c r="F329" s="232"/>
      <c r="G329" s="1147"/>
      <c r="H329" s="1152"/>
      <c r="I329" s="1148"/>
      <c r="J329" s="232"/>
    </row>
    <row r="330" spans="5:10" x14ac:dyDescent="0.2">
      <c r="E330" s="1144"/>
      <c r="F330" s="232"/>
      <c r="G330" s="232"/>
      <c r="H330" s="1145"/>
      <c r="I330" s="1146"/>
      <c r="J330" s="232"/>
    </row>
    <row r="331" spans="5:10" x14ac:dyDescent="0.2">
      <c r="E331" s="1144"/>
      <c r="F331" s="232"/>
      <c r="G331" s="232"/>
      <c r="H331" s="1145"/>
      <c r="I331" s="1146"/>
      <c r="J331" s="232"/>
    </row>
    <row r="332" spans="5:10" x14ac:dyDescent="0.2">
      <c r="E332" s="1144"/>
      <c r="F332" s="232"/>
      <c r="G332" s="232"/>
      <c r="H332" s="1145"/>
      <c r="I332" s="1146"/>
      <c r="J332" s="232"/>
    </row>
    <row r="333" spans="5:10" x14ac:dyDescent="0.2">
      <c r="E333" s="1144"/>
      <c r="F333" s="232"/>
      <c r="G333" s="1147"/>
      <c r="H333" s="1152"/>
      <c r="I333" s="1148"/>
      <c r="J333" s="232"/>
    </row>
    <row r="334" spans="5:10" x14ac:dyDescent="0.2">
      <c r="E334" s="1144"/>
      <c r="F334" s="232"/>
      <c r="G334" s="232"/>
      <c r="H334" s="1145"/>
      <c r="I334" s="1146"/>
      <c r="J334" s="232"/>
    </row>
    <row r="335" spans="5:10" x14ac:dyDescent="0.2">
      <c r="E335" s="1144"/>
      <c r="F335" s="232"/>
      <c r="G335" s="232"/>
      <c r="H335" s="1145"/>
      <c r="I335" s="1146"/>
      <c r="J335" s="232"/>
    </row>
    <row r="336" spans="5:10" x14ac:dyDescent="0.2">
      <c r="E336" s="1144"/>
      <c r="F336" s="232"/>
      <c r="G336" s="1147"/>
      <c r="H336" s="1152"/>
      <c r="I336" s="1148"/>
      <c r="J336" s="232"/>
    </row>
    <row r="337" spans="5:10" x14ac:dyDescent="0.2">
      <c r="E337" s="1144"/>
      <c r="F337" s="232"/>
      <c r="G337" s="232"/>
      <c r="H337" s="1145"/>
      <c r="I337" s="1146"/>
      <c r="J337" s="232"/>
    </row>
    <row r="338" spans="5:10" x14ac:dyDescent="0.2">
      <c r="E338" s="1144"/>
      <c r="F338" s="232"/>
      <c r="G338" s="232"/>
      <c r="H338" s="232"/>
      <c r="I338" s="1146"/>
      <c r="J338" s="232"/>
    </row>
    <row r="339" spans="5:10" x14ac:dyDescent="0.2">
      <c r="E339" s="1144"/>
      <c r="F339" s="232"/>
      <c r="G339" s="232"/>
      <c r="H339" s="232"/>
      <c r="I339" s="1146"/>
      <c r="J339" s="232"/>
    </row>
    <row r="340" spans="5:10" x14ac:dyDescent="0.2">
      <c r="E340" s="1144"/>
      <c r="F340" s="232"/>
      <c r="G340" s="232"/>
      <c r="H340" s="232"/>
      <c r="I340" s="1146"/>
      <c r="J340" s="232"/>
    </row>
    <row r="341" spans="5:10" x14ac:dyDescent="0.2">
      <c r="E341" s="1144"/>
      <c r="F341" s="232"/>
      <c r="G341" s="232"/>
      <c r="H341" s="232"/>
      <c r="I341" s="1146"/>
      <c r="J341" s="232"/>
    </row>
    <row r="342" spans="5:10" x14ac:dyDescent="0.2">
      <c r="E342" s="1144"/>
      <c r="F342" s="232"/>
      <c r="G342" s="232"/>
      <c r="H342" s="232"/>
      <c r="I342" s="1146"/>
      <c r="J342" s="232"/>
    </row>
    <row r="343" spans="5:10" x14ac:dyDescent="0.2">
      <c r="E343" s="1144"/>
      <c r="F343" s="232"/>
      <c r="G343" s="1147"/>
      <c r="H343" s="1152"/>
      <c r="I343" s="1148"/>
      <c r="J343" s="232"/>
    </row>
    <row r="344" spans="5:10" x14ac:dyDescent="0.2">
      <c r="E344" s="1144"/>
      <c r="F344" s="232"/>
      <c r="G344" s="232"/>
      <c r="H344" s="1145"/>
      <c r="I344" s="1146"/>
      <c r="J344" s="232"/>
    </row>
    <row r="345" spans="5:10" x14ac:dyDescent="0.2">
      <c r="E345" s="1144"/>
      <c r="F345" s="232"/>
      <c r="G345" s="232"/>
      <c r="H345" s="232"/>
      <c r="I345" s="1146"/>
      <c r="J345" s="232"/>
    </row>
    <row r="346" spans="5:10" x14ac:dyDescent="0.2">
      <c r="E346" s="1144"/>
      <c r="F346" s="232"/>
      <c r="G346" s="232"/>
      <c r="H346" s="232"/>
      <c r="I346" s="1146"/>
      <c r="J346" s="232"/>
    </row>
    <row r="347" spans="5:10" x14ac:dyDescent="0.2">
      <c r="E347" s="1144"/>
      <c r="F347" s="232"/>
      <c r="G347" s="1149"/>
      <c r="H347" s="1150"/>
      <c r="I347" s="1151"/>
      <c r="J347" s="232"/>
    </row>
    <row r="348" spans="5:10" x14ac:dyDescent="0.2">
      <c r="E348" s="1144"/>
      <c r="F348" s="232"/>
      <c r="G348" s="1147"/>
      <c r="H348" s="1152"/>
      <c r="I348" s="1148"/>
      <c r="J348" s="232"/>
    </row>
    <row r="349" spans="5:10" x14ac:dyDescent="0.2">
      <c r="E349" s="1144"/>
      <c r="F349" s="232"/>
      <c r="G349" s="1147"/>
      <c r="H349" s="1152"/>
      <c r="I349" s="1148"/>
      <c r="J349" s="232"/>
    </row>
    <row r="350" spans="5:10" x14ac:dyDescent="0.2">
      <c r="E350" s="1144"/>
      <c r="F350" s="232"/>
      <c r="G350" s="232"/>
      <c r="H350" s="1145"/>
      <c r="I350" s="1146"/>
      <c r="J350" s="232"/>
    </row>
    <row r="351" spans="5:10" x14ac:dyDescent="0.2">
      <c r="E351" s="1144"/>
      <c r="F351" s="232"/>
      <c r="G351" s="232"/>
      <c r="H351" s="1145"/>
      <c r="I351" s="1146"/>
      <c r="J351" s="232"/>
    </row>
    <row r="352" spans="5:10" x14ac:dyDescent="0.2">
      <c r="E352" s="1144"/>
      <c r="F352" s="232"/>
      <c r="G352" s="232"/>
      <c r="H352" s="232"/>
      <c r="I352" s="1146"/>
      <c r="J352" s="232"/>
    </row>
    <row r="353" spans="5:10" x14ac:dyDescent="0.2">
      <c r="E353" s="1144"/>
      <c r="F353" s="232"/>
      <c r="G353" s="232"/>
      <c r="H353" s="232"/>
      <c r="I353" s="1146"/>
      <c r="J353" s="232"/>
    </row>
    <row r="354" spans="5:10" x14ac:dyDescent="0.2">
      <c r="E354" s="1144"/>
      <c r="F354" s="232"/>
      <c r="G354" s="232"/>
      <c r="H354" s="232"/>
      <c r="I354" s="1146"/>
      <c r="J354" s="232"/>
    </row>
    <row r="355" spans="5:10" x14ac:dyDescent="0.2">
      <c r="E355" s="1144"/>
      <c r="F355" s="232"/>
      <c r="G355" s="232"/>
      <c r="H355" s="232"/>
      <c r="I355" s="1146"/>
      <c r="J355" s="232"/>
    </row>
    <row r="356" spans="5:10" x14ac:dyDescent="0.2">
      <c r="E356" s="1144"/>
      <c r="F356" s="232"/>
      <c r="G356" s="232"/>
      <c r="H356" s="232"/>
      <c r="I356" s="1146"/>
      <c r="J356" s="232"/>
    </row>
    <row r="357" spans="5:10" x14ac:dyDescent="0.2">
      <c r="E357" s="232"/>
      <c r="F357" s="232"/>
      <c r="G357" s="232"/>
      <c r="H357" s="232"/>
      <c r="I357" s="232"/>
      <c r="J357" s="232"/>
    </row>
    <row r="358" spans="5:10" x14ac:dyDescent="0.2">
      <c r="E358" s="232"/>
      <c r="F358" s="232"/>
      <c r="G358" s="232"/>
      <c r="H358" s="232"/>
      <c r="I358" s="232"/>
      <c r="J358" s="232"/>
    </row>
    <row r="359" spans="5:10" x14ac:dyDescent="0.2">
      <c r="E359" s="232"/>
      <c r="F359" s="232"/>
      <c r="G359" s="232"/>
      <c r="H359" s="232"/>
      <c r="I359" s="232"/>
      <c r="J359" s="232"/>
    </row>
    <row r="360" spans="5:10" x14ac:dyDescent="0.2">
      <c r="E360" s="232"/>
      <c r="F360" s="232"/>
      <c r="G360" s="232"/>
      <c r="H360" s="232"/>
      <c r="I360" s="232"/>
      <c r="J360" s="232"/>
    </row>
    <row r="361" spans="5:10" x14ac:dyDescent="0.2">
      <c r="E361" s="232"/>
      <c r="F361" s="232"/>
      <c r="G361" s="232"/>
      <c r="H361" s="232"/>
      <c r="I361" s="232"/>
      <c r="J361" s="232"/>
    </row>
    <row r="362" spans="5:10" x14ac:dyDescent="0.2">
      <c r="E362" s="232"/>
      <c r="F362" s="232"/>
      <c r="G362" s="232"/>
      <c r="H362" s="232"/>
      <c r="I362" s="232"/>
      <c r="J362" s="232"/>
    </row>
    <row r="363" spans="5:10" x14ac:dyDescent="0.2">
      <c r="E363" s="232"/>
      <c r="F363" s="232"/>
      <c r="G363" s="232"/>
      <c r="H363" s="232"/>
      <c r="I363" s="232"/>
      <c r="J363" s="232"/>
    </row>
    <row r="364" spans="5:10" x14ac:dyDescent="0.2">
      <c r="E364" s="232"/>
      <c r="F364" s="232"/>
      <c r="G364" s="232"/>
      <c r="H364" s="232"/>
      <c r="I364" s="232"/>
      <c r="J364" s="232"/>
    </row>
    <row r="365" spans="5:10" x14ac:dyDescent="0.2">
      <c r="E365" s="232"/>
      <c r="F365" s="232"/>
      <c r="G365" s="232"/>
      <c r="H365" s="232"/>
      <c r="I365" s="232"/>
      <c r="J365" s="232"/>
    </row>
    <row r="366" spans="5:10" x14ac:dyDescent="0.2">
      <c r="E366" s="232"/>
      <c r="F366" s="232"/>
      <c r="G366" s="232"/>
      <c r="H366" s="232"/>
      <c r="I366" s="232"/>
      <c r="J366" s="232"/>
    </row>
    <row r="367" spans="5:10" x14ac:dyDescent="0.2">
      <c r="E367" s="232"/>
      <c r="F367" s="232"/>
      <c r="G367" s="232"/>
      <c r="H367" s="232"/>
      <c r="I367" s="232"/>
      <c r="J367" s="232"/>
    </row>
    <row r="368" spans="5:10" x14ac:dyDescent="0.2">
      <c r="E368" s="232"/>
      <c r="F368" s="232"/>
      <c r="G368" s="232"/>
      <c r="H368" s="232"/>
      <c r="I368" s="232"/>
      <c r="J368" s="232"/>
    </row>
    <row r="369" spans="5:10" x14ac:dyDescent="0.2">
      <c r="E369" s="232"/>
      <c r="F369" s="232"/>
      <c r="G369" s="232"/>
      <c r="H369" s="232"/>
      <c r="I369" s="232"/>
      <c r="J369" s="232"/>
    </row>
    <row r="370" spans="5:10" x14ac:dyDescent="0.2">
      <c r="E370" s="232"/>
      <c r="F370" s="232"/>
      <c r="G370" s="232"/>
      <c r="H370" s="232"/>
      <c r="I370" s="232"/>
      <c r="J370" s="232"/>
    </row>
    <row r="371" spans="5:10" x14ac:dyDescent="0.2">
      <c r="E371" s="232"/>
      <c r="F371" s="232"/>
      <c r="G371" s="232"/>
      <c r="H371" s="232"/>
      <c r="I371" s="232"/>
      <c r="J371" s="232"/>
    </row>
    <row r="372" spans="5:10" x14ac:dyDescent="0.2">
      <c r="E372" s="232"/>
      <c r="F372" s="232"/>
      <c r="G372" s="232"/>
      <c r="H372" s="232"/>
      <c r="I372" s="232"/>
      <c r="J372" s="232"/>
    </row>
    <row r="373" spans="5:10" x14ac:dyDescent="0.2">
      <c r="E373" s="232"/>
      <c r="F373" s="232"/>
      <c r="G373" s="232"/>
      <c r="H373" s="232"/>
      <c r="I373" s="232"/>
      <c r="J373" s="232"/>
    </row>
    <row r="374" spans="5:10" x14ac:dyDescent="0.2">
      <c r="E374" s="232"/>
      <c r="F374" s="232"/>
      <c r="G374" s="232"/>
      <c r="H374" s="232"/>
      <c r="I374" s="232"/>
      <c r="J374" s="232"/>
    </row>
    <row r="375" spans="5:10" x14ac:dyDescent="0.2">
      <c r="E375" s="232"/>
      <c r="F375" s="232"/>
      <c r="G375" s="232"/>
      <c r="H375" s="232"/>
      <c r="I375" s="232"/>
      <c r="J375" s="232"/>
    </row>
    <row r="376" spans="5:10" x14ac:dyDescent="0.2">
      <c r="E376" s="232"/>
      <c r="F376" s="232"/>
      <c r="G376" s="232"/>
      <c r="H376" s="232"/>
      <c r="I376" s="232"/>
    </row>
  </sheetData>
  <mergeCells count="25">
    <mergeCell ref="B2:I2"/>
    <mergeCell ref="B110:E110"/>
    <mergeCell ref="B151:J151"/>
    <mergeCell ref="B161:F161"/>
    <mergeCell ref="B235:B245"/>
    <mergeCell ref="B210:B216"/>
    <mergeCell ref="B204:B209"/>
    <mergeCell ref="B217:B224"/>
    <mergeCell ref="B225:B234"/>
    <mergeCell ref="B193:B195"/>
    <mergeCell ref="B86:I86"/>
    <mergeCell ref="B143:D143"/>
    <mergeCell ref="B163:B169"/>
    <mergeCell ref="B170:B175"/>
    <mergeCell ref="B176:B180"/>
    <mergeCell ref="B181:B183"/>
    <mergeCell ref="B189:B192"/>
    <mergeCell ref="B184:B185"/>
    <mergeCell ref="B186:B188"/>
    <mergeCell ref="B15:I15"/>
    <mergeCell ref="B29:I29"/>
    <mergeCell ref="B44:I44"/>
    <mergeCell ref="C60:I60"/>
    <mergeCell ref="B129:D129"/>
    <mergeCell ref="B95:I95"/>
  </mergeCells>
  <phoneticPr fontId="27" type="noConversion"/>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Листы</vt:lpstr>
      </vt:variant>
      <vt:variant>
        <vt:i4>8</vt:i4>
      </vt:variant>
    </vt:vector>
  </HeadingPairs>
  <TitlesOfParts>
    <vt:vector size="8" baseType="lpstr">
      <vt:lpstr>Словарь</vt:lpstr>
      <vt:lpstr>Анкета субъекта</vt:lpstr>
      <vt:lpstr>Анкета МО</vt:lpstr>
      <vt:lpstr>Практики субъектов</vt:lpstr>
      <vt:lpstr>Практики МО</vt:lpstr>
      <vt:lpstr>База практик</vt:lpstr>
      <vt:lpstr>Расчеты</vt:lpstr>
      <vt:lpstr>Таблицы и инфграфика</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Паксиваткина Валерия Александровна</dc:creator>
  <cp:lastModifiedBy>Паксиваткина Валерия Александровна</cp:lastModifiedBy>
  <dcterms:created xsi:type="dcterms:W3CDTF">2022-04-13T12:26:16Z</dcterms:created>
  <dcterms:modified xsi:type="dcterms:W3CDTF">2022-11-02T07:22:40Z</dcterms:modified>
</cp:coreProperties>
</file>